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threadedComments/threadedComment1.xml" ContentType="application/vnd.ms-excel.threadedcomment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\\ralw00\projects\69792 NCDOT 2021 Feasibility Studies LSA\MPDG U4700A\FY 2026 INFRA\BCA\"/>
    </mc:Choice>
  </mc:AlternateContent>
  <xr:revisionPtr revIDLastSave="0" documentId="13_ncr:1_{38580F99-F5E3-4203-A250-9C61EDC0401C}" xr6:coauthVersionLast="47" xr6:coauthVersionMax="47" xr10:uidLastSave="{00000000-0000-0000-0000-000000000000}"/>
  <bookViews>
    <workbookView xWindow="11424" yWindow="0" windowWidth="11712" windowHeight="13776" tabRatio="835" firstSheet="2" activeTab="2" xr2:uid="{1FDBA128-17C0-47A0-8B57-9A8985810841}"/>
  </bookViews>
  <sheets>
    <sheet name="Global" sheetId="26" r:id="rId1"/>
    <sheet name="Project" sheetId="2" r:id="rId2"/>
    <sheet name="Cost" sheetId="17" r:id="rId3"/>
    <sheet name="Ben1" sheetId="176" r:id="rId4"/>
    <sheet name="Ben2" sheetId="161" r:id="rId5"/>
    <sheet name="Ben3" sheetId="182" r:id="rId6"/>
    <sheet name="Ben4" sheetId="184" r:id="rId7"/>
    <sheet name="Ben5" sheetId="185" r:id="rId8"/>
    <sheet name="Ben6" sheetId="179" r:id="rId9"/>
    <sheet name="Ben7" sheetId="186" r:id="rId10"/>
    <sheet name="Summary" sheetId="160" r:id="rId11"/>
    <sheet name="Appendix" sheetId="159" r:id="rId12"/>
    <sheet name="Cost Data" sheetId="172" r:id="rId13"/>
    <sheet name="O&amp;M Data" sheetId="173" r:id="rId14"/>
    <sheet name="Safety Data" sheetId="175" r:id="rId15"/>
    <sheet name="Traffic Data" sheetId="158" r:id="rId16"/>
    <sheet name="BikePed Data" sheetId="178" r:id="rId17"/>
  </sheet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2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"Scenario 1"</definedName>
    <definedName name="_AtRisk_SimSetting_SimName002" hidden="1">"Scenario 2"</definedName>
    <definedName name="_AtRisk_SimSetting_SimName003" hidden="1">"Scenario 3"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1</definedName>
    <definedName name="_AtRisk_SimSetting_StdRecalcWithoutRiskStaticPercentile" hidden="1">0.5</definedName>
    <definedName name="_Fill" hidden="1">#REF!</definedName>
    <definedName name="_Order1" hidden="1">255</definedName>
    <definedName name="_Order2" hidden="1">255</definedName>
    <definedName name="AADT_B">#REF!</definedName>
    <definedName name="AADT_NB">#REF!</definedName>
    <definedName name="AADTgrt_B">#REF!</definedName>
    <definedName name="AADTgrt_NB">#REF!</definedName>
    <definedName name="AnnFac">#REF!</definedName>
    <definedName name="AnnFactor">#REF!</definedName>
    <definedName name="annual_factor">#REF!</definedName>
    <definedName name="Annual_Traffic_Growth_Rate">#REF!</definedName>
    <definedName name="annualization_factor">#REF!</definedName>
    <definedName name="asset_lifespan_years">#REF!</definedName>
    <definedName name="Auto_Occ">#REF!</definedName>
    <definedName name="Auto_Op_Cost">#REF!</definedName>
    <definedName name="Ave_Fatal_Cost">#REF!</definedName>
    <definedName name="Ave_PD_Cost">#REF!</definedName>
    <definedName name="Ave_Type_A_Cost">#REF!</definedName>
    <definedName name="Ave_Type_B_Cost">#REF!</definedName>
    <definedName name="Ave_Type_C_Cost">#REF!</definedName>
    <definedName name="Ave_Type_Fatal_Cost">#REF!</definedName>
    <definedName name="Ave_Type_PD_Cost">#REF!</definedName>
    <definedName name="Avg_Crash_Cost">#REF!</definedName>
    <definedName name="avg_pedestrian_trip_distance_build">#REF!</definedName>
    <definedName name="avg_pedestrian_trip_distance_no_build">#REF!</definedName>
    <definedName name="avg_speed_build">#REF!</definedName>
    <definedName name="avg_speed_no_build">#REF!</definedName>
    <definedName name="AVO_auto">#REF!</definedName>
    <definedName name="AVO_truck">#REF!</definedName>
    <definedName name="Base_Year">#REF!</definedName>
    <definedName name="Base_Year_Traffic">#REF!</definedName>
    <definedName name="Benefit_Period">#REF!</definedName>
    <definedName name="benefits_period_years">#REF!</definedName>
    <definedName name="BIG" localSheetId="1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localSheetId="3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localSheetId="4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localSheetId="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localSheetId="6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localSheetId="7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localSheetId="8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localSheetId="9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localSheetId="1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IG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build_sidewalk_width">#REF!</definedName>
    <definedName name="CHUCK" localSheetId="1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localSheetId="3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localSheetId="4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localSheetId="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localSheetId="6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localSheetId="7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localSheetId="8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localSheetId="9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localSheetId="1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HUCK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CIP">#REF!</definedName>
    <definedName name="CMF_signalized_intersection">#REF!</definedName>
    <definedName name="Const_Comp_Year">#REF!</definedName>
    <definedName name="construct_period_yrs">#REF!</definedName>
    <definedName name="construct_start_year">#REF!</definedName>
    <definedName name="cost_estimates_dollar_year">#REF!</definedName>
    <definedName name="cost_per_fatality">#REF!</definedName>
    <definedName name="cost_per_inj_A">#REF!</definedName>
    <definedName name="cost_per_inj_B">#REF!</definedName>
    <definedName name="cost_per_inj_C">#REF!</definedName>
    <definedName name="cost_per_veh_damaged">#REF!</definedName>
    <definedName name="CostStart" hidden="1">#REF!</definedName>
    <definedName name="Crash_Rate_AC">#REF!</definedName>
    <definedName name="Crash_Rate_BC">#REF!</definedName>
    <definedName name="daily_pedestrian_trips_build_2020">#REF!</definedName>
    <definedName name="daily_pedestrian_trips_build_2040">#REF!</definedName>
    <definedName name="dblStack">#REF!</definedName>
    <definedName name="design_period_yrs">#REF!</definedName>
    <definedName name="design_start_year">#REF!</definedName>
    <definedName name="discount_base_year">#REF!</definedName>
    <definedName name="Discount_Rate">#REF!</definedName>
    <definedName name="discount_rate_CO2">#REF!</definedName>
    <definedName name="Diversion">#REF!</definedName>
    <definedName name="domstackRate">#REF!</definedName>
    <definedName name="EV__LASTREFTIME__" hidden="1">39553.589525463</definedName>
    <definedName name="Fatal_Crash_Cost">#REF!</definedName>
    <definedName name="Fatal_Crash_Rate_AC">#REF!</definedName>
    <definedName name="Fatal_Crash_Rate_BC">#REF!</definedName>
    <definedName name="fuel_cons_rate_auto_build">#REF!</definedName>
    <definedName name="fuel_cons_rate_auto_no_build">#REF!</definedName>
    <definedName name="fuel_cons_rate_truck_build">#REF!</definedName>
    <definedName name="fuel_cons_rate_truck_no_build">#REF!</definedName>
    <definedName name="fuel_cost_auto">#REF!</definedName>
    <definedName name="fuel_cost_truck">#REF!</definedName>
    <definedName name="grams_to_metric_tons">#REF!</definedName>
    <definedName name="HCV_Cost_Op">#REF!</definedName>
    <definedName name="HCV_Density_AC">#REF!</definedName>
    <definedName name="HCV_Density_BC">#REF!</definedName>
    <definedName name="HCV_Occ">#REF!</definedName>
    <definedName name="HCV_Value_of_Time">#REF!</definedName>
    <definedName name="Headway_B">#REF!</definedName>
    <definedName name="Headway_NB">#REF!</definedName>
    <definedName name="HTML_CodePage" hidden="1">1252</definedName>
    <definedName name="HTML_Control" localSheetId="11" hidden="1">{"'2-35'!$A$1:$M$48"}</definedName>
    <definedName name="HTML_Control" localSheetId="3" hidden="1">{"'2-35'!$A$1:$M$48"}</definedName>
    <definedName name="HTML_Control" localSheetId="4" hidden="1">{"'2-35'!$A$1:$M$48"}</definedName>
    <definedName name="HTML_Control" localSheetId="5" hidden="1">{"'2-35'!$A$1:$M$48"}</definedName>
    <definedName name="HTML_Control" localSheetId="6" hidden="1">{"'2-35'!$A$1:$M$48"}</definedName>
    <definedName name="HTML_Control" localSheetId="7" hidden="1">{"'2-35'!$A$1:$M$48"}</definedName>
    <definedName name="HTML_Control" localSheetId="8" hidden="1">{"'2-35'!$A$1:$M$48"}</definedName>
    <definedName name="HTML_Control" localSheetId="9" hidden="1">{"'2-35'!$A$1:$M$48"}</definedName>
    <definedName name="HTML_Control" localSheetId="15" hidden="1">{"'2-35'!$A$1:$M$48"}</definedName>
    <definedName name="HTML_Control" hidden="1">{"'2-35'!$A$1:$M$48"}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"C:\WINNT\Profiles\dmegret\Desktop\current tasks\nts2000\nts2000\HTML\Ch2_web\2-35.htm"</definedName>
    <definedName name="HTML_Title" hidden="1">"Table 2-35"</definedName>
    <definedName name="inf_adj_base_year">#REF!</definedName>
    <definedName name="Injury_Crash_Cost">#REF!</definedName>
    <definedName name="Injury_Crash_Rate_AC">#REF!</definedName>
    <definedName name="Injury_Crash_Rate_BC">#REF!</definedName>
    <definedName name="intlstackRate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39926.455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JANA" localSheetId="1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localSheetId="3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localSheetId="4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localSheetId="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localSheetId="6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localSheetId="7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localSheetId="8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localSheetId="9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localSheetId="1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JANA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ast_year_of_benefits">#REF!</definedName>
    <definedName name="Length_AC">#REF!</definedName>
    <definedName name="Length_BC">#REF!</definedName>
    <definedName name="List">#REF!</definedName>
    <definedName name="LOCAL_MYSQL_DATE_FORMAT" localSheetId="1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ax_sidewalk_width_feet">#REF!</definedName>
    <definedName name="maxLength">#REF!</definedName>
    <definedName name="months_per_year">#REF!</definedName>
    <definedName name="NEW">#REF!</definedName>
    <definedName name="no_build_sidewalk_width">#REF!</definedName>
    <definedName name="non_fuel_cost_auto">#REF!</definedName>
    <definedName name="non_fuel_cost_truck">#REF!</definedName>
    <definedName name="NPV_Costs">#REF!</definedName>
    <definedName name="NPV_Distance">#REF!</definedName>
    <definedName name="NPV_maint">#REF!</definedName>
    <definedName name="NPV_Safety">#REF!</definedName>
    <definedName name="NPV_Time">#REF!</definedName>
    <definedName name="one_hundred_million">#REF!</definedName>
    <definedName name="one_million">#REF!</definedName>
    <definedName name="Opening">#REF!</definedName>
    <definedName name="OutVehTime">#REF!</definedName>
    <definedName name="Pal_Workbook_GUID" hidden="1">"3XHXXQSLF67LVVUJ7F3SICY8"</definedName>
    <definedName name="ParkingCost">#REF!</definedName>
    <definedName name="PD_Crash_Cost">#REF!</definedName>
    <definedName name="PD_Crash_Rate_AC">#REF!</definedName>
    <definedName name="PD_Crash_Rate_BC">#REF!</definedName>
    <definedName name="_xlnm.Print_Area" localSheetId="11">Appendix!$A$1:$AC$64</definedName>
    <definedName name="printa">#REF!</definedName>
    <definedName name="project_open_year">#REF!</definedName>
    <definedName name="Prop_Dam_Crash_Cost">#REF!</definedName>
    <definedName name="RailCost">#REF!</definedName>
    <definedName name="Ridership_B">#REF!</definedName>
    <definedName name="Ridership_NB">#REF!</definedName>
    <definedName name="RidershipCap_B">#REF!</definedName>
    <definedName name="RidershipCap_NB">#REF!</definedName>
    <definedName name="Ridershipgrt_B">#REF!</definedName>
    <definedName name="Ridershipgrt_NB">#REF!</definedName>
    <definedName name="RiskAfterRecalcMacro" hidden="1">""</definedName>
    <definedName name="RiskAfterSimMacro" hidden="1">"CopyPaste"</definedName>
    <definedName name="RiskBeforeRecalcMacro" hidden="1">""</definedName>
    <definedName name="RiskBeforeSimMacro" hidden="1">"ClearProjectSelection"</definedName>
    <definedName name="RiskCollectDistributionSamples" hidden="1">0</definedName>
    <definedName name="RiskFixedSeed" hidden="1">1917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0</definedName>
    <definedName name="RiskSwapState" hidden="1">FALSE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ensitivity_Scenarios">#REF!</definedName>
    <definedName name="Services2" localSheetId="1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3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4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6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7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8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9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localSheetId="1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hare_VanDuyn_traffic_from_I5_SB">#REF!</definedName>
    <definedName name="share_VanDuyn_traffic_onto_I5_SB">#REF!</definedName>
    <definedName name="short_to_metric_ton">#REF!</definedName>
    <definedName name="sidewalk_val_per_person_mile">#REF!</definedName>
    <definedName name="signal_crossing_value_if_13k_AADT">#REF!</definedName>
    <definedName name="singleStack">#REF!</definedName>
    <definedName name="Speed_AC">#REF!</definedName>
    <definedName name="Speed_BC">#REF!</definedName>
    <definedName name="temp" localSheetId="1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3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4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6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7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8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9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localSheetId="1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mp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raffic_forecast_base_year">#REF!</definedName>
    <definedName name="traffic_forecast_future_year">#REF!</definedName>
    <definedName name="TripLength">#REF!</definedName>
    <definedName name="truck_share_VHT">#REF!</definedName>
    <definedName name="truck_share_VMT">#REF!</definedName>
    <definedName name="Type_A_Crash_Rate_AC">#REF!</definedName>
    <definedName name="Type_A_Crash_Rate_BC">#REF!</definedName>
    <definedName name="Type_B_Crash_Rate_AC">#REF!</definedName>
    <definedName name="Type_B_Crash_Rate_BC">#REF!</definedName>
    <definedName name="Type_C_Crash_Rate_AC">#REF!</definedName>
    <definedName name="Type_C_Crash_Rate_BC">#REF!</definedName>
    <definedName name="Type_Fatal_Crash_Rate_AC">#REF!</definedName>
    <definedName name="Type_Fatal_Crash_Rate_BC">#REF!</definedName>
    <definedName name="Type_PD_Crash_Rate_AC">#REF!</definedName>
    <definedName name="Type_PD_Crash_Rate_BC">#REF!</definedName>
    <definedName name="VanDuyn_I5_SB_crashes_per_1M_build">#REF!</definedName>
    <definedName name="VanDuyn_I5_SB_crashes_per_1M_no_build">#REF!</definedName>
    <definedName name="VanDuyn_I5_SB_fatality_rate">#REF!</definedName>
    <definedName name="VanDuyn_I5_SB_injA_rate">#REF!</definedName>
    <definedName name="VanDuyn_I5_SB_injB_rate">#REF!</definedName>
    <definedName name="VanDuyn_I5_SB_injC_rate">#REF!</definedName>
    <definedName name="VanDuyn_I5_SB_veh_damage_rate">#REF!</definedName>
    <definedName name="VehOcc">#REF!</definedName>
    <definedName name="Version2">#REF!</definedName>
    <definedName name="VMT">#REF!</definedName>
    <definedName name="VTTS_all_purposes">#REF!</definedName>
    <definedName name="VTTS_truck_drivers">#REF!</definedName>
    <definedName name="wrn.all." localSheetId="11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3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4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6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7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8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9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localSheetId="15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ESTIMATE." localSheetId="11" hidden="1">{#N/A,#N/A,FALSE,"SUM";#N/A,#N/A,FALSE,"MECH.";#N/A,#N/A,FALSE,"PIPE";#N/A,#N/A,FALSE,"ELECT";#N/A,#N/A,FALSE,"PR CONT";#N/A,#N/A,FALSE,"STRUCT"}</definedName>
    <definedName name="wrn.ESTIMATE." localSheetId="3" hidden="1">{#N/A,#N/A,FALSE,"SUM";#N/A,#N/A,FALSE,"MECH.";#N/A,#N/A,FALSE,"PIPE";#N/A,#N/A,FALSE,"ELECT";#N/A,#N/A,FALSE,"PR CONT";#N/A,#N/A,FALSE,"STRUCT"}</definedName>
    <definedName name="wrn.ESTIMATE." localSheetId="4" hidden="1">{#N/A,#N/A,FALSE,"SUM";#N/A,#N/A,FALSE,"MECH.";#N/A,#N/A,FALSE,"PIPE";#N/A,#N/A,FALSE,"ELECT";#N/A,#N/A,FALSE,"PR CONT";#N/A,#N/A,FALSE,"STRUCT"}</definedName>
    <definedName name="wrn.ESTIMATE." localSheetId="5" hidden="1">{#N/A,#N/A,FALSE,"SUM";#N/A,#N/A,FALSE,"MECH.";#N/A,#N/A,FALSE,"PIPE";#N/A,#N/A,FALSE,"ELECT";#N/A,#N/A,FALSE,"PR CONT";#N/A,#N/A,FALSE,"STRUCT"}</definedName>
    <definedName name="wrn.ESTIMATE." localSheetId="6" hidden="1">{#N/A,#N/A,FALSE,"SUM";#N/A,#N/A,FALSE,"MECH.";#N/A,#N/A,FALSE,"PIPE";#N/A,#N/A,FALSE,"ELECT";#N/A,#N/A,FALSE,"PR CONT";#N/A,#N/A,FALSE,"STRUCT"}</definedName>
    <definedName name="wrn.ESTIMATE." localSheetId="7" hidden="1">{#N/A,#N/A,FALSE,"SUM";#N/A,#N/A,FALSE,"MECH.";#N/A,#N/A,FALSE,"PIPE";#N/A,#N/A,FALSE,"ELECT";#N/A,#N/A,FALSE,"PR CONT";#N/A,#N/A,FALSE,"STRUCT"}</definedName>
    <definedName name="wrn.ESTIMATE." localSheetId="8" hidden="1">{#N/A,#N/A,FALSE,"SUM";#N/A,#N/A,FALSE,"MECH.";#N/A,#N/A,FALSE,"PIPE";#N/A,#N/A,FALSE,"ELECT";#N/A,#N/A,FALSE,"PR CONT";#N/A,#N/A,FALSE,"STRUCT"}</definedName>
    <definedName name="wrn.ESTIMATE." localSheetId="9" hidden="1">{#N/A,#N/A,FALSE,"SUM";#N/A,#N/A,FALSE,"MECH.";#N/A,#N/A,FALSE,"PIPE";#N/A,#N/A,FALSE,"ELECT";#N/A,#N/A,FALSE,"PR CONT";#N/A,#N/A,FALSE,"STRUCT"}</definedName>
    <definedName name="wrn.ESTIMATE." localSheetId="15" hidden="1">{#N/A,#N/A,FALSE,"SUM";#N/A,#N/A,FALSE,"MECH.";#N/A,#N/A,FALSE,"PIPE";#N/A,#N/A,FALSE,"ELECT";#N/A,#N/A,FALSE,"PR CONT";#N/A,#N/A,FALSE,"STRUCT"}</definedName>
    <definedName name="wrn.ESTIMATE." hidden="1">{#N/A,#N/A,FALSE,"SUM";#N/A,#N/A,FALSE,"MECH.";#N/A,#N/A,FALSE,"PIPE";#N/A,#N/A,FALSE,"ELECT";#N/A,#N/A,FALSE,"PR CONT";#N/A,#N/A,FALSE,"STRUCT"}</definedName>
    <definedName name="wrn.Labor._.Cost._.Workbook." localSheetId="11" hidden="1">{#N/A,#N/A,FALSE,"RATES";#N/A,#N/A,FALSE,"LOADED RATES"}</definedName>
    <definedName name="wrn.Labor._.Cost._.Workbook." localSheetId="3" hidden="1">{#N/A,#N/A,FALSE,"RATES";#N/A,#N/A,FALSE,"LOADED RATES"}</definedName>
    <definedName name="wrn.Labor._.Cost._.Workbook." localSheetId="4" hidden="1">{#N/A,#N/A,FALSE,"RATES";#N/A,#N/A,FALSE,"LOADED RATES"}</definedName>
    <definedName name="wrn.Labor._.Cost._.Workbook." localSheetId="5" hidden="1">{#N/A,#N/A,FALSE,"RATES";#N/A,#N/A,FALSE,"LOADED RATES"}</definedName>
    <definedName name="wrn.Labor._.Cost._.Workbook." localSheetId="6" hidden="1">{#N/A,#N/A,FALSE,"RATES";#N/A,#N/A,FALSE,"LOADED RATES"}</definedName>
    <definedName name="wrn.Labor._.Cost._.Workbook." localSheetId="7" hidden="1">{#N/A,#N/A,FALSE,"RATES";#N/A,#N/A,FALSE,"LOADED RATES"}</definedName>
    <definedName name="wrn.Labor._.Cost._.Workbook." localSheetId="8" hidden="1">{#N/A,#N/A,FALSE,"RATES";#N/A,#N/A,FALSE,"LOADED RATES"}</definedName>
    <definedName name="wrn.Labor._.Cost._.Workbook." localSheetId="9" hidden="1">{#N/A,#N/A,FALSE,"RATES";#N/A,#N/A,FALSE,"LOADED RATES"}</definedName>
    <definedName name="wrn.Labor._.Cost._.Workbook." localSheetId="15" hidden="1">{#N/A,#N/A,FALSE,"RATES";#N/A,#N/A,FALSE,"LOADED RATES"}</definedName>
    <definedName name="wrn.Labor._.Cost._.Workbook." hidden="1">{#N/A,#N/A,FALSE,"RATES";#N/A,#N/A,FALSE,"LOADED RATES"}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75" l="1"/>
  <c r="H5" i="175"/>
  <c r="G6" i="175"/>
  <c r="H6" i="175"/>
  <c r="G7" i="175"/>
  <c r="H7" i="175"/>
  <c r="H9" i="175" s="1"/>
  <c r="G8" i="175"/>
  <c r="H8" i="175"/>
  <c r="G4" i="175"/>
  <c r="G9" i="175" s="1"/>
  <c r="H4" i="175"/>
  <c r="B49" i="184" l="1"/>
  <c r="AG52" i="184"/>
  <c r="Y50" i="159"/>
  <c r="Y49" i="159"/>
  <c r="Y48" i="159"/>
  <c r="Y47" i="159"/>
  <c r="Y46" i="159"/>
  <c r="Y45" i="159"/>
  <c r="Y44" i="159"/>
  <c r="Y43" i="159"/>
  <c r="Y42" i="159"/>
  <c r="Y41" i="159"/>
  <c r="Y40" i="159"/>
  <c r="Y39" i="159"/>
  <c r="Y38" i="159"/>
  <c r="Y37" i="159"/>
  <c r="Y36" i="159"/>
  <c r="Y35" i="159"/>
  <c r="Y34" i="159"/>
  <c r="Y33" i="159"/>
  <c r="Y32" i="159"/>
  <c r="Y31" i="159"/>
  <c r="Y30" i="159"/>
  <c r="Y29" i="159"/>
  <c r="Y28" i="159"/>
  <c r="Y27" i="159"/>
  <c r="Y26" i="159"/>
  <c r="Y25" i="159"/>
  <c r="Y24" i="159"/>
  <c r="Y23" i="159"/>
  <c r="Y22" i="159"/>
  <c r="Y21" i="159"/>
  <c r="Y20" i="159"/>
  <c r="Y19" i="159"/>
  <c r="Y18" i="159"/>
  <c r="Y17" i="159"/>
  <c r="Y16" i="159"/>
  <c r="Y15" i="159"/>
  <c r="Y14" i="159"/>
  <c r="Y13" i="159"/>
  <c r="Y12" i="159"/>
  <c r="Y11" i="159"/>
  <c r="Y10" i="159"/>
  <c r="Y9" i="159"/>
  <c r="Y8" i="159"/>
  <c r="Y51" i="159" s="1"/>
  <c r="Y7" i="159"/>
  <c r="Y6" i="159"/>
  <c r="K9" i="159"/>
  <c r="K10" i="159"/>
  <c r="K11" i="159"/>
  <c r="K12" i="159"/>
  <c r="K13" i="159"/>
  <c r="K14" i="159"/>
  <c r="K15" i="159"/>
  <c r="K16" i="159"/>
  <c r="K17" i="159"/>
  <c r="K18" i="159"/>
  <c r="K19" i="159"/>
  <c r="K20" i="159"/>
  <c r="K21" i="159"/>
  <c r="K22" i="159"/>
  <c r="K23" i="159"/>
  <c r="K24" i="159"/>
  <c r="K25" i="159"/>
  <c r="K26" i="159"/>
  <c r="K27" i="159"/>
  <c r="K28" i="159"/>
  <c r="K29" i="159"/>
  <c r="K30" i="159"/>
  <c r="K31" i="159"/>
  <c r="K32" i="159"/>
  <c r="K33" i="159"/>
  <c r="K34" i="159"/>
  <c r="K35" i="159"/>
  <c r="K36" i="159"/>
  <c r="K37" i="159"/>
  <c r="K38" i="159"/>
  <c r="K39" i="159"/>
  <c r="K40" i="159"/>
  <c r="K41" i="159"/>
  <c r="K42" i="159"/>
  <c r="K43" i="159"/>
  <c r="K44" i="159"/>
  <c r="K45" i="159"/>
  <c r="K46" i="159"/>
  <c r="K47" i="159"/>
  <c r="K48" i="159"/>
  <c r="K49" i="159"/>
  <c r="K50" i="159"/>
  <c r="K8" i="159"/>
  <c r="BQ8" i="186"/>
  <c r="BP8" i="186"/>
  <c r="BO8" i="186"/>
  <c r="BN8" i="186"/>
  <c r="BM8" i="186"/>
  <c r="BL8" i="186"/>
  <c r="BK8" i="186"/>
  <c r="BJ8" i="186"/>
  <c r="BI8" i="186"/>
  <c r="BH8" i="186"/>
  <c r="BG8" i="186"/>
  <c r="BF8" i="186"/>
  <c r="BE8" i="186"/>
  <c r="BD8" i="186"/>
  <c r="BC8" i="186"/>
  <c r="BB8" i="186"/>
  <c r="BA8" i="186"/>
  <c r="AZ8" i="186"/>
  <c r="AY8" i="186"/>
  <c r="AX8" i="186"/>
  <c r="AW8" i="186"/>
  <c r="AV8" i="186"/>
  <c r="AU8" i="186"/>
  <c r="AT8" i="186"/>
  <c r="AS8" i="186"/>
  <c r="AR8" i="186"/>
  <c r="AQ8" i="186"/>
  <c r="AP8" i="186"/>
  <c r="AO8" i="186"/>
  <c r="AN8" i="186"/>
  <c r="AM8" i="186"/>
  <c r="AL8" i="186"/>
  <c r="AK8" i="186"/>
  <c r="AJ8" i="186"/>
  <c r="AI8" i="186"/>
  <c r="AH8" i="186"/>
  <c r="AG8" i="186"/>
  <c r="AF8" i="186"/>
  <c r="AE8" i="186"/>
  <c r="AD8" i="186"/>
  <c r="AC8" i="186"/>
  <c r="AB8" i="186"/>
  <c r="AA8" i="186"/>
  <c r="Z8" i="186"/>
  <c r="BQ8" i="179"/>
  <c r="BP8" i="179"/>
  <c r="BO8" i="179"/>
  <c r="BN8" i="179"/>
  <c r="BM8" i="179"/>
  <c r="BL8" i="179"/>
  <c r="BK8" i="179"/>
  <c r="BJ8" i="179"/>
  <c r="BI8" i="179"/>
  <c r="BH8" i="179"/>
  <c r="BG8" i="179"/>
  <c r="BF8" i="179"/>
  <c r="BE8" i="179"/>
  <c r="BD8" i="179"/>
  <c r="BC8" i="179"/>
  <c r="BB8" i="179"/>
  <c r="BA8" i="179"/>
  <c r="AZ8" i="179"/>
  <c r="AY8" i="179"/>
  <c r="AX8" i="179"/>
  <c r="AW8" i="179"/>
  <c r="AV8" i="179"/>
  <c r="AU8" i="179"/>
  <c r="AT8" i="179"/>
  <c r="AS8" i="179"/>
  <c r="AR8" i="179"/>
  <c r="AQ8" i="179"/>
  <c r="AP8" i="179"/>
  <c r="AO8" i="179"/>
  <c r="AN8" i="179"/>
  <c r="AM8" i="179"/>
  <c r="AL8" i="179"/>
  <c r="AK8" i="179"/>
  <c r="AJ8" i="179"/>
  <c r="AI8" i="179"/>
  <c r="AH8" i="179"/>
  <c r="AG8" i="179"/>
  <c r="AF8" i="179"/>
  <c r="AE8" i="179"/>
  <c r="AD8" i="179"/>
  <c r="AC8" i="179"/>
  <c r="AB8" i="179"/>
  <c r="AA8" i="179"/>
  <c r="Z8" i="179"/>
  <c r="BQ8" i="185"/>
  <c r="BP8" i="185"/>
  <c r="BO8" i="185"/>
  <c r="BN8" i="185"/>
  <c r="BM8" i="185"/>
  <c r="BL8" i="185"/>
  <c r="BK8" i="185"/>
  <c r="BJ8" i="185"/>
  <c r="BI8" i="185"/>
  <c r="BH8" i="185"/>
  <c r="BG8" i="185"/>
  <c r="BF8" i="185"/>
  <c r="BE8" i="185"/>
  <c r="BD8" i="185"/>
  <c r="BC8" i="185"/>
  <c r="BB8" i="185"/>
  <c r="BA8" i="185"/>
  <c r="AZ8" i="185"/>
  <c r="AY8" i="185"/>
  <c r="AX8" i="185"/>
  <c r="AW8" i="185"/>
  <c r="AV8" i="185"/>
  <c r="AU8" i="185"/>
  <c r="AT8" i="185"/>
  <c r="AS8" i="185"/>
  <c r="AR8" i="185"/>
  <c r="AQ8" i="185"/>
  <c r="AP8" i="185"/>
  <c r="AO8" i="185"/>
  <c r="AN8" i="185"/>
  <c r="AM8" i="185"/>
  <c r="AL8" i="185"/>
  <c r="AK8" i="185"/>
  <c r="AJ8" i="185"/>
  <c r="AI8" i="185"/>
  <c r="AH8" i="185"/>
  <c r="AG8" i="185"/>
  <c r="AF8" i="185"/>
  <c r="AE8" i="185"/>
  <c r="AD8" i="185"/>
  <c r="AC8" i="185"/>
  <c r="AB8" i="185"/>
  <c r="AA8" i="185"/>
  <c r="Z8" i="185"/>
  <c r="BQ8" i="184"/>
  <c r="BP8" i="184"/>
  <c r="BO8" i="184"/>
  <c r="BN8" i="184"/>
  <c r="BM8" i="184"/>
  <c r="BL8" i="184"/>
  <c r="BK8" i="184"/>
  <c r="BJ8" i="184"/>
  <c r="BI8" i="184"/>
  <c r="BH8" i="184"/>
  <c r="BG8" i="184"/>
  <c r="BF8" i="184"/>
  <c r="BE8" i="184"/>
  <c r="BD8" i="184"/>
  <c r="BC8" i="184"/>
  <c r="BB8" i="184"/>
  <c r="BA8" i="184"/>
  <c r="AZ8" i="184"/>
  <c r="AY8" i="184"/>
  <c r="AX8" i="184"/>
  <c r="AW8" i="184"/>
  <c r="AV8" i="184"/>
  <c r="AU8" i="184"/>
  <c r="AT8" i="184"/>
  <c r="AS8" i="184"/>
  <c r="AR8" i="184"/>
  <c r="AQ8" i="184"/>
  <c r="AP8" i="184"/>
  <c r="AO8" i="184"/>
  <c r="AN8" i="184"/>
  <c r="AM8" i="184"/>
  <c r="AL8" i="184"/>
  <c r="AK8" i="184"/>
  <c r="AJ8" i="184"/>
  <c r="AI8" i="184"/>
  <c r="AH8" i="184"/>
  <c r="AG8" i="184"/>
  <c r="AF8" i="184"/>
  <c r="AE8" i="184"/>
  <c r="AD8" i="184"/>
  <c r="AC8" i="184"/>
  <c r="AB8" i="184"/>
  <c r="AA8" i="184"/>
  <c r="Z8" i="184"/>
  <c r="BQ8" i="182"/>
  <c r="BP8" i="182"/>
  <c r="BO8" i="182"/>
  <c r="BN8" i="182"/>
  <c r="BM8" i="182"/>
  <c r="BL8" i="182"/>
  <c r="BK8" i="182"/>
  <c r="BJ8" i="182"/>
  <c r="BI8" i="182"/>
  <c r="BH8" i="182"/>
  <c r="BG8" i="182"/>
  <c r="BF8" i="182"/>
  <c r="BE8" i="182"/>
  <c r="BD8" i="182"/>
  <c r="BC8" i="182"/>
  <c r="BB8" i="182"/>
  <c r="BA8" i="182"/>
  <c r="AZ8" i="182"/>
  <c r="AY8" i="182"/>
  <c r="AX8" i="182"/>
  <c r="AW8" i="182"/>
  <c r="AV8" i="182"/>
  <c r="AU8" i="182"/>
  <c r="AT8" i="182"/>
  <c r="AS8" i="182"/>
  <c r="AR8" i="182"/>
  <c r="AQ8" i="182"/>
  <c r="AP8" i="182"/>
  <c r="AO8" i="182"/>
  <c r="AN8" i="182"/>
  <c r="AM8" i="182"/>
  <c r="AL8" i="182"/>
  <c r="AK8" i="182"/>
  <c r="AJ8" i="182"/>
  <c r="AI8" i="182"/>
  <c r="AH8" i="182"/>
  <c r="AG8" i="182"/>
  <c r="AF8" i="182"/>
  <c r="AE8" i="182"/>
  <c r="AD8" i="182"/>
  <c r="AC8" i="182"/>
  <c r="AB8" i="182"/>
  <c r="AA8" i="182"/>
  <c r="Z8" i="182"/>
  <c r="BQ8" i="161"/>
  <c r="BP8" i="161"/>
  <c r="BO8" i="161"/>
  <c r="BN8" i="161"/>
  <c r="BM8" i="161"/>
  <c r="BL8" i="161"/>
  <c r="BK8" i="161"/>
  <c r="BJ8" i="161"/>
  <c r="BI8" i="161"/>
  <c r="BH8" i="161"/>
  <c r="BG8" i="161"/>
  <c r="BF8" i="161"/>
  <c r="BE8" i="161"/>
  <c r="BD8" i="161"/>
  <c r="BC8" i="161"/>
  <c r="BB8" i="161"/>
  <c r="BA8" i="161"/>
  <c r="AZ8" i="161"/>
  <c r="AY8" i="161"/>
  <c r="AX8" i="161"/>
  <c r="AW8" i="161"/>
  <c r="AV8" i="161"/>
  <c r="AU8" i="161"/>
  <c r="AT8" i="161"/>
  <c r="AS8" i="161"/>
  <c r="AR8" i="161"/>
  <c r="AQ8" i="161"/>
  <c r="AP8" i="161"/>
  <c r="AO8" i="161"/>
  <c r="AN8" i="161"/>
  <c r="AM8" i="161"/>
  <c r="AL8" i="161"/>
  <c r="AK8" i="161"/>
  <c r="AJ8" i="161"/>
  <c r="AI8" i="161"/>
  <c r="AH8" i="161"/>
  <c r="AG8" i="161"/>
  <c r="AF8" i="161"/>
  <c r="AE8" i="161"/>
  <c r="AD8" i="161"/>
  <c r="AC8" i="161"/>
  <c r="AB8" i="161"/>
  <c r="AA8" i="161"/>
  <c r="Z8" i="161"/>
  <c r="AA8" i="176"/>
  <c r="AB8" i="176"/>
  <c r="AC8" i="176"/>
  <c r="AD8" i="176"/>
  <c r="AE8" i="176"/>
  <c r="AF8" i="176"/>
  <c r="AG8" i="176"/>
  <c r="AH8" i="176"/>
  <c r="AI8" i="176"/>
  <c r="AJ8" i="176"/>
  <c r="AK8" i="176"/>
  <c r="AL8" i="176"/>
  <c r="AM8" i="176"/>
  <c r="AN8" i="176"/>
  <c r="AO8" i="176"/>
  <c r="AP8" i="176"/>
  <c r="AQ8" i="176"/>
  <c r="AR8" i="176"/>
  <c r="AS8" i="176"/>
  <c r="AT8" i="176"/>
  <c r="AU8" i="176"/>
  <c r="AV8" i="176"/>
  <c r="AW8" i="176"/>
  <c r="AX8" i="176"/>
  <c r="AY8" i="176"/>
  <c r="AZ8" i="176"/>
  <c r="BA8" i="176"/>
  <c r="BB8" i="176"/>
  <c r="BC8" i="176"/>
  <c r="BD8" i="176"/>
  <c r="BE8" i="176"/>
  <c r="BF8" i="176"/>
  <c r="BG8" i="176"/>
  <c r="BH8" i="176"/>
  <c r="BI8" i="176"/>
  <c r="BJ8" i="176"/>
  <c r="BK8" i="176"/>
  <c r="BL8" i="176"/>
  <c r="BM8" i="176"/>
  <c r="BN8" i="176"/>
  <c r="BO8" i="176"/>
  <c r="BP8" i="176"/>
  <c r="BQ8" i="176"/>
  <c r="Z8" i="176"/>
  <c r="AA5" i="26"/>
  <c r="Z5" i="26"/>
  <c r="Z3" i="2"/>
  <c r="B22" i="186"/>
  <c r="B21" i="186"/>
  <c r="B18" i="186"/>
  <c r="B17" i="186"/>
  <c r="B14" i="186"/>
  <c r="BQ29" i="186"/>
  <c r="BP29" i="186"/>
  <c r="BO29" i="186"/>
  <c r="BN29" i="186"/>
  <c r="BM29" i="186"/>
  <c r="BL29" i="186"/>
  <c r="BK29" i="186"/>
  <c r="BJ29" i="186"/>
  <c r="BI29" i="186"/>
  <c r="BH29" i="186"/>
  <c r="BG29" i="186"/>
  <c r="BF29" i="186"/>
  <c r="BE29" i="186"/>
  <c r="BD29" i="186"/>
  <c r="BC29" i="186"/>
  <c r="BB29" i="186"/>
  <c r="BA29" i="186"/>
  <c r="AZ29" i="186"/>
  <c r="AY29" i="186"/>
  <c r="AX29" i="186"/>
  <c r="AW29" i="186"/>
  <c r="AV29" i="186"/>
  <c r="AU29" i="186"/>
  <c r="AT29" i="186"/>
  <c r="AS29" i="186"/>
  <c r="AR29" i="186"/>
  <c r="AQ29" i="186"/>
  <c r="AP29" i="186"/>
  <c r="AO29" i="186"/>
  <c r="AN29" i="186"/>
  <c r="AM29" i="186"/>
  <c r="AL29" i="186"/>
  <c r="AK29" i="186"/>
  <c r="AJ29" i="186"/>
  <c r="AI29" i="186"/>
  <c r="AH29" i="186"/>
  <c r="AG29" i="186"/>
  <c r="AF29" i="186"/>
  <c r="AE29" i="186"/>
  <c r="AD29" i="186"/>
  <c r="AC29" i="186"/>
  <c r="AB29" i="186"/>
  <c r="AA29" i="186"/>
  <c r="Z29" i="186"/>
  <c r="BQ10" i="186"/>
  <c r="BP10" i="186"/>
  <c r="BO10" i="186"/>
  <c r="BN10" i="186"/>
  <c r="BM10" i="186"/>
  <c r="BL10" i="186"/>
  <c r="BK10" i="186"/>
  <c r="BJ10" i="186"/>
  <c r="BI10" i="186"/>
  <c r="BH10" i="186"/>
  <c r="BG10" i="186"/>
  <c r="BF10" i="186"/>
  <c r="BE10" i="186"/>
  <c r="BD10" i="186"/>
  <c r="BC10" i="186"/>
  <c r="BB10" i="186"/>
  <c r="BA10" i="186"/>
  <c r="AZ10" i="186"/>
  <c r="AY10" i="186"/>
  <c r="AX10" i="186"/>
  <c r="AW10" i="186"/>
  <c r="AV10" i="186"/>
  <c r="AU10" i="186"/>
  <c r="AT10" i="186"/>
  <c r="AS10" i="186"/>
  <c r="AR10" i="186"/>
  <c r="AQ10" i="186"/>
  <c r="AP10" i="186"/>
  <c r="AO10" i="186"/>
  <c r="AN10" i="186"/>
  <c r="AM10" i="186"/>
  <c r="AL10" i="186"/>
  <c r="AK10" i="186"/>
  <c r="AJ10" i="186"/>
  <c r="AI10" i="186"/>
  <c r="AH10" i="186"/>
  <c r="AG10" i="186"/>
  <c r="AF10" i="186"/>
  <c r="AE10" i="186"/>
  <c r="AD10" i="186"/>
  <c r="AC10" i="186"/>
  <c r="AB10" i="186"/>
  <c r="AA10" i="186"/>
  <c r="Z10" i="186"/>
  <c r="A1" i="186"/>
  <c r="C44" i="158"/>
  <c r="C43" i="158"/>
  <c r="C42" i="158"/>
  <c r="C41" i="158"/>
  <c r="AA22" i="17"/>
  <c r="AC22" i="17"/>
  <c r="AD22" i="17"/>
  <c r="AE22" i="17"/>
  <c r="AF22" i="17"/>
  <c r="AG22" i="17"/>
  <c r="AH22" i="17"/>
  <c r="AI22" i="17"/>
  <c r="AJ22" i="17"/>
  <c r="AK22" i="17"/>
  <c r="AL22" i="17"/>
  <c r="AM22" i="17"/>
  <c r="AN22" i="17"/>
  <c r="AO22" i="17"/>
  <c r="AP22" i="17"/>
  <c r="AQ22" i="17"/>
  <c r="AR22" i="17"/>
  <c r="AS22" i="17"/>
  <c r="AT22" i="17"/>
  <c r="AU22" i="17"/>
  <c r="AV22" i="17"/>
  <c r="AW22" i="17"/>
  <c r="AX22" i="17"/>
  <c r="AY22" i="17"/>
  <c r="AZ22" i="17"/>
  <c r="BA22" i="17"/>
  <c r="BB22" i="17"/>
  <c r="BC22" i="17"/>
  <c r="BD22" i="17"/>
  <c r="BE22" i="17"/>
  <c r="BF22" i="17"/>
  <c r="BG22" i="17"/>
  <c r="BH22" i="17"/>
  <c r="BI22" i="17"/>
  <c r="BJ22" i="17"/>
  <c r="BK22" i="17"/>
  <c r="BL22" i="17"/>
  <c r="BM22" i="17"/>
  <c r="BN22" i="17"/>
  <c r="BO22" i="17"/>
  <c r="BP22" i="17"/>
  <c r="BQ22" i="17"/>
  <c r="Z22" i="17"/>
  <c r="I23" i="17"/>
  <c r="Z28" i="176"/>
  <c r="Z26" i="176"/>
  <c r="Z21" i="176"/>
  <c r="AC24" i="176"/>
  <c r="I15" i="17"/>
  <c r="I16" i="17"/>
  <c r="BQ18" i="176"/>
  <c r="AA21" i="176"/>
  <c r="AB21" i="176"/>
  <c r="AC21" i="176"/>
  <c r="AD21" i="176"/>
  <c r="AE21" i="176"/>
  <c r="AF21" i="176"/>
  <c r="AG21" i="176"/>
  <c r="AH21" i="176"/>
  <c r="AI21" i="176"/>
  <c r="AJ21" i="176"/>
  <c r="AK21" i="176"/>
  <c r="AL21" i="176"/>
  <c r="AM21" i="176"/>
  <c r="AN21" i="176"/>
  <c r="AO21" i="176"/>
  <c r="AP21" i="176"/>
  <c r="AQ21" i="176"/>
  <c r="AR21" i="176"/>
  <c r="AS21" i="176"/>
  <c r="AT21" i="176"/>
  <c r="AU21" i="176"/>
  <c r="AV21" i="176"/>
  <c r="AW21" i="176"/>
  <c r="AX21" i="176"/>
  <c r="AY21" i="176"/>
  <c r="AZ21" i="176"/>
  <c r="BA21" i="176"/>
  <c r="BB21" i="176"/>
  <c r="BC21" i="176"/>
  <c r="BD21" i="176"/>
  <c r="BE21" i="176"/>
  <c r="BF21" i="176"/>
  <c r="BG21" i="176"/>
  <c r="BH21" i="176"/>
  <c r="BI21" i="176"/>
  <c r="BJ21" i="176"/>
  <c r="BK21" i="176"/>
  <c r="BL21" i="176"/>
  <c r="BM21" i="176"/>
  <c r="BN21" i="176"/>
  <c r="BO21" i="176"/>
  <c r="BP21" i="176"/>
  <c r="BQ21" i="176"/>
  <c r="AC19" i="176"/>
  <c r="AP20" i="176"/>
  <c r="AB17" i="176"/>
  <c r="C20" i="176"/>
  <c r="C19" i="176"/>
  <c r="E15" i="173" l="1"/>
  <c r="E14" i="173"/>
  <c r="K4" i="173"/>
  <c r="C40" i="158"/>
  <c r="C39" i="158"/>
  <c r="C17" i="175" l="1"/>
  <c r="C15" i="175"/>
  <c r="C18" i="175" s="1"/>
  <c r="C20" i="17"/>
  <c r="C15" i="17"/>
  <c r="AB15" i="17" s="1"/>
  <c r="AA17" i="17"/>
  <c r="AH17" i="17"/>
  <c r="AI17" i="17"/>
  <c r="AJ17" i="17"/>
  <c r="AK17" i="17"/>
  <c r="AL17" i="17"/>
  <c r="AM17" i="17"/>
  <c r="AN17" i="17"/>
  <c r="AO17" i="17"/>
  <c r="AP17" i="17"/>
  <c r="AQ17" i="17"/>
  <c r="AR17" i="17"/>
  <c r="AS17" i="17"/>
  <c r="AT17" i="17"/>
  <c r="AU17" i="17"/>
  <c r="AV17" i="17"/>
  <c r="AW17" i="17"/>
  <c r="AX17" i="17"/>
  <c r="AY17" i="17"/>
  <c r="AZ17" i="17"/>
  <c r="BA17" i="17"/>
  <c r="BB17" i="17"/>
  <c r="BC17" i="17"/>
  <c r="BD17" i="17"/>
  <c r="BE17" i="17"/>
  <c r="BF17" i="17"/>
  <c r="BG17" i="17"/>
  <c r="BH17" i="17"/>
  <c r="BI17" i="17"/>
  <c r="BJ17" i="17"/>
  <c r="BK17" i="17"/>
  <c r="BL17" i="17"/>
  <c r="BM17" i="17"/>
  <c r="BN17" i="17"/>
  <c r="BO17" i="17"/>
  <c r="BP17" i="17"/>
  <c r="BQ17" i="17"/>
  <c r="Z17" i="17"/>
  <c r="AB17" i="17" l="1"/>
  <c r="AB22" i="17"/>
  <c r="C22" i="17" s="1"/>
  <c r="Z24" i="17"/>
  <c r="AU24" i="17"/>
  <c r="AS24" i="17"/>
  <c r="AO24" i="17"/>
  <c r="AT24" i="17"/>
  <c r="AV24" i="17"/>
  <c r="BP24" i="17"/>
  <c r="BN24" i="17"/>
  <c r="BI24" i="17"/>
  <c r="AW24" i="17"/>
  <c r="BQ24" i="17"/>
  <c r="BO24" i="17"/>
  <c r="AR24" i="17"/>
  <c r="AK24" i="17"/>
  <c r="AV23" i="17"/>
  <c r="Z23" i="17"/>
  <c r="AW23" i="17"/>
  <c r="AH23" i="17"/>
  <c r="AA23" i="17"/>
  <c r="BD23" i="17"/>
  <c r="AJ23" i="17"/>
  <c r="BG23" i="17"/>
  <c r="BH23" i="17"/>
  <c r="AM23" i="17"/>
  <c r="BJ23" i="17"/>
  <c r="AO23" i="17"/>
  <c r="BL23" i="17"/>
  <c r="BM23" i="17"/>
  <c r="AS23" i="17"/>
  <c r="AU23" i="17"/>
  <c r="AB23" i="17"/>
  <c r="AX23" i="17"/>
  <c r="AY23" i="17"/>
  <c r="BA23" i="17"/>
  <c r="BB23" i="17"/>
  <c r="BC23" i="17"/>
  <c r="AZ23" i="17"/>
  <c r="AI23" i="17"/>
  <c r="BF23" i="17"/>
  <c r="AL23" i="17"/>
  <c r="BI23" i="17"/>
  <c r="AN23" i="17"/>
  <c r="BK23" i="17"/>
  <c r="AP23" i="17"/>
  <c r="AQ23" i="17"/>
  <c r="BN23" i="17"/>
  <c r="BO23" i="17"/>
  <c r="BP23" i="17"/>
  <c r="AR23" i="17"/>
  <c r="AT23" i="17"/>
  <c r="BQ23" i="17"/>
  <c r="BE23" i="17"/>
  <c r="AK23" i="17"/>
  <c r="AL24" i="17"/>
  <c r="BF24" i="17"/>
  <c r="AJ24" i="17"/>
  <c r="AP24" i="17"/>
  <c r="BJ24" i="17"/>
  <c r="BH24" i="17"/>
  <c r="BG24" i="17"/>
  <c r="BE24" i="17"/>
  <c r="AI24" i="17"/>
  <c r="BM24" i="17"/>
  <c r="BL24" i="17"/>
  <c r="BK24" i="17"/>
  <c r="AM24" i="17"/>
  <c r="BD24" i="17"/>
  <c r="AH24" i="17"/>
  <c r="BC24" i="17"/>
  <c r="AA24" i="17"/>
  <c r="BB24" i="17"/>
  <c r="AB24" i="17"/>
  <c r="BA24" i="17"/>
  <c r="AZ24" i="17"/>
  <c r="AY24" i="17"/>
  <c r="AQ24" i="17"/>
  <c r="AN24" i="17"/>
  <c r="AX24" i="17"/>
  <c r="B28" i="158" l="1"/>
  <c r="B29" i="2" l="1"/>
  <c r="BQ42" i="185"/>
  <c r="BP42" i="185"/>
  <c r="BO42" i="185"/>
  <c r="BN42" i="185"/>
  <c r="BM42" i="185"/>
  <c r="BL42" i="185"/>
  <c r="BK42" i="185"/>
  <c r="BJ42" i="185"/>
  <c r="BI42" i="185"/>
  <c r="BH42" i="185"/>
  <c r="BG42" i="185"/>
  <c r="BF42" i="185"/>
  <c r="BE42" i="185"/>
  <c r="BD42" i="185"/>
  <c r="BC42" i="185"/>
  <c r="BB42" i="185"/>
  <c r="BA42" i="185"/>
  <c r="AZ42" i="185"/>
  <c r="AY42" i="185"/>
  <c r="AX42" i="185"/>
  <c r="AW42" i="185"/>
  <c r="AV42" i="185"/>
  <c r="AU42" i="185"/>
  <c r="AT42" i="185"/>
  <c r="AS42" i="185"/>
  <c r="AR42" i="185"/>
  <c r="AQ42" i="185"/>
  <c r="AP42" i="185"/>
  <c r="AO42" i="185"/>
  <c r="AN42" i="185"/>
  <c r="AM42" i="185"/>
  <c r="AL42" i="185"/>
  <c r="AK42" i="185"/>
  <c r="AJ42" i="185"/>
  <c r="AI42" i="185"/>
  <c r="AH42" i="185"/>
  <c r="AG42" i="185"/>
  <c r="AF42" i="185"/>
  <c r="AE42" i="185"/>
  <c r="AD42" i="185"/>
  <c r="AC42" i="185"/>
  <c r="AB42" i="185"/>
  <c r="AA42" i="185"/>
  <c r="Z42" i="185"/>
  <c r="I39" i="185"/>
  <c r="I37" i="185"/>
  <c r="I33" i="185"/>
  <c r="I32" i="185"/>
  <c r="BQ29" i="185"/>
  <c r="BP29" i="185"/>
  <c r="BO29" i="185"/>
  <c r="BN29" i="185"/>
  <c r="BM29" i="185"/>
  <c r="BL29" i="185"/>
  <c r="BK29" i="185"/>
  <c r="BJ29" i="185"/>
  <c r="BI29" i="185"/>
  <c r="BH29" i="185"/>
  <c r="BG29" i="185"/>
  <c r="BF29" i="185"/>
  <c r="BE29" i="185"/>
  <c r="BD29" i="185"/>
  <c r="BC29" i="185"/>
  <c r="BB29" i="185"/>
  <c r="BA29" i="185"/>
  <c r="AZ29" i="185"/>
  <c r="AY29" i="185"/>
  <c r="AX29" i="185"/>
  <c r="AW29" i="185"/>
  <c r="AV29" i="185"/>
  <c r="AU29" i="185"/>
  <c r="AT29" i="185"/>
  <c r="AS29" i="185"/>
  <c r="AR29" i="185"/>
  <c r="AQ29" i="185"/>
  <c r="AP29" i="185"/>
  <c r="AO29" i="185"/>
  <c r="AN29" i="185"/>
  <c r="AM29" i="185"/>
  <c r="AL29" i="185"/>
  <c r="AK29" i="185"/>
  <c r="AJ29" i="185"/>
  <c r="AI29" i="185"/>
  <c r="AH29" i="185"/>
  <c r="AG29" i="185"/>
  <c r="AF29" i="185"/>
  <c r="AE29" i="185"/>
  <c r="AD29" i="185"/>
  <c r="AC29" i="185"/>
  <c r="AB29" i="185"/>
  <c r="AA29" i="185"/>
  <c r="Z29" i="185"/>
  <c r="I29" i="185"/>
  <c r="BQ28" i="185"/>
  <c r="BP28" i="185"/>
  <c r="BO28" i="185"/>
  <c r="BN28" i="185"/>
  <c r="BM28" i="185"/>
  <c r="BL28" i="185"/>
  <c r="BK28" i="185"/>
  <c r="BJ28" i="185"/>
  <c r="BI28" i="185"/>
  <c r="BH28" i="185"/>
  <c r="BG28" i="185"/>
  <c r="BF28" i="185"/>
  <c r="BE28" i="185"/>
  <c r="BD28" i="185"/>
  <c r="BC28" i="185"/>
  <c r="BB28" i="185"/>
  <c r="BA28" i="185"/>
  <c r="AZ28" i="185"/>
  <c r="AY28" i="185"/>
  <c r="AX28" i="185"/>
  <c r="AW28" i="185"/>
  <c r="AV28" i="185"/>
  <c r="AU28" i="185"/>
  <c r="AT28" i="185"/>
  <c r="AS28" i="185"/>
  <c r="AR28" i="185"/>
  <c r="AQ28" i="185"/>
  <c r="AP28" i="185"/>
  <c r="AO28" i="185"/>
  <c r="AN28" i="185"/>
  <c r="AM28" i="185"/>
  <c r="AL28" i="185"/>
  <c r="AK28" i="185"/>
  <c r="AJ28" i="185"/>
  <c r="AI28" i="185"/>
  <c r="AH28" i="185"/>
  <c r="AG28" i="185"/>
  <c r="AF28" i="185"/>
  <c r="AE28" i="185"/>
  <c r="AD28" i="185"/>
  <c r="AC28" i="185"/>
  <c r="AB28" i="185"/>
  <c r="AA28" i="185"/>
  <c r="Z28" i="185"/>
  <c r="I28" i="185"/>
  <c r="BQ10" i="185"/>
  <c r="BP10" i="185"/>
  <c r="BO10" i="185"/>
  <c r="BN10" i="185"/>
  <c r="BM10" i="185"/>
  <c r="BL10" i="185"/>
  <c r="BK10" i="185"/>
  <c r="BJ10" i="185"/>
  <c r="BI10" i="185"/>
  <c r="BH10" i="185"/>
  <c r="BG10" i="185"/>
  <c r="BF10" i="185"/>
  <c r="BE10" i="185"/>
  <c r="BD10" i="185"/>
  <c r="BC10" i="185"/>
  <c r="BB10" i="185"/>
  <c r="BA10" i="185"/>
  <c r="AZ10" i="185"/>
  <c r="AY10" i="185"/>
  <c r="AX10" i="185"/>
  <c r="AW10" i="185"/>
  <c r="AV10" i="185"/>
  <c r="AU10" i="185"/>
  <c r="AT10" i="185"/>
  <c r="AS10" i="185"/>
  <c r="AR10" i="185"/>
  <c r="AQ10" i="185"/>
  <c r="AP10" i="185"/>
  <c r="AO10" i="185"/>
  <c r="AN10" i="185"/>
  <c r="AM10" i="185"/>
  <c r="AL10" i="185"/>
  <c r="AK10" i="185"/>
  <c r="AJ10" i="185"/>
  <c r="AI10" i="185"/>
  <c r="AH10" i="185"/>
  <c r="AG10" i="185"/>
  <c r="AF10" i="185"/>
  <c r="AE10" i="185"/>
  <c r="AD10" i="185"/>
  <c r="AC10" i="185"/>
  <c r="AB10" i="185"/>
  <c r="AA10" i="185"/>
  <c r="Z10" i="185"/>
  <c r="A1" i="185"/>
  <c r="BQ51" i="184"/>
  <c r="BP51" i="184"/>
  <c r="BO51" i="184"/>
  <c r="BN51" i="184"/>
  <c r="BM51" i="184"/>
  <c r="BL51" i="184"/>
  <c r="BK51" i="184"/>
  <c r="BJ51" i="184"/>
  <c r="BI51" i="184"/>
  <c r="BH51" i="184"/>
  <c r="BG51" i="184"/>
  <c r="BF51" i="184"/>
  <c r="BE51" i="184"/>
  <c r="BD51" i="184"/>
  <c r="BC51" i="184"/>
  <c r="BB51" i="184"/>
  <c r="BA51" i="184"/>
  <c r="AZ51" i="184"/>
  <c r="AY51" i="184"/>
  <c r="AX51" i="184"/>
  <c r="AW51" i="184"/>
  <c r="AV51" i="184"/>
  <c r="AU51" i="184"/>
  <c r="AT51" i="184"/>
  <c r="AS51" i="184"/>
  <c r="AR51" i="184"/>
  <c r="AQ51" i="184"/>
  <c r="AP51" i="184"/>
  <c r="AO51" i="184"/>
  <c r="AN51" i="184"/>
  <c r="AM51" i="184"/>
  <c r="AL51" i="184"/>
  <c r="AK51" i="184"/>
  <c r="AJ51" i="184"/>
  <c r="AI51" i="184"/>
  <c r="AH51" i="184"/>
  <c r="AG51" i="184"/>
  <c r="AF51" i="184"/>
  <c r="AE51" i="184"/>
  <c r="AD51" i="184"/>
  <c r="AC51" i="184"/>
  <c r="AB51" i="184"/>
  <c r="AA51" i="184"/>
  <c r="Z51" i="184"/>
  <c r="BQ38" i="184"/>
  <c r="BP38" i="184"/>
  <c r="BO38" i="184"/>
  <c r="BN38" i="184"/>
  <c r="BM38" i="184"/>
  <c r="BL38" i="184"/>
  <c r="BK38" i="184"/>
  <c r="BJ38" i="184"/>
  <c r="BI38" i="184"/>
  <c r="BH38" i="184"/>
  <c r="BG38" i="184"/>
  <c r="BF38" i="184"/>
  <c r="BE38" i="184"/>
  <c r="BD38" i="184"/>
  <c r="BC38" i="184"/>
  <c r="BB38" i="184"/>
  <c r="BA38" i="184"/>
  <c r="AZ38" i="184"/>
  <c r="AY38" i="184"/>
  <c r="AX38" i="184"/>
  <c r="AW38" i="184"/>
  <c r="AV38" i="184"/>
  <c r="AU38" i="184"/>
  <c r="AT38" i="184"/>
  <c r="AS38" i="184"/>
  <c r="AR38" i="184"/>
  <c r="AQ38" i="184"/>
  <c r="AP38" i="184"/>
  <c r="AO38" i="184"/>
  <c r="AN38" i="184"/>
  <c r="AM38" i="184"/>
  <c r="AL38" i="184"/>
  <c r="AK38" i="184"/>
  <c r="AJ38" i="184"/>
  <c r="AI38" i="184"/>
  <c r="AH38" i="184"/>
  <c r="AG38" i="184"/>
  <c r="AF38" i="184"/>
  <c r="AE38" i="184"/>
  <c r="AD38" i="184"/>
  <c r="AC38" i="184"/>
  <c r="AB38" i="184"/>
  <c r="AA38" i="184"/>
  <c r="Z38" i="184"/>
  <c r="BQ37" i="184"/>
  <c r="BP37" i="184"/>
  <c r="BO37" i="184"/>
  <c r="BN37" i="184"/>
  <c r="BM37" i="184"/>
  <c r="BL37" i="184"/>
  <c r="BK37" i="184"/>
  <c r="BJ37" i="184"/>
  <c r="BI37" i="184"/>
  <c r="BH37" i="184"/>
  <c r="BG37" i="184"/>
  <c r="BF37" i="184"/>
  <c r="BE37" i="184"/>
  <c r="BD37" i="184"/>
  <c r="BC37" i="184"/>
  <c r="BB37" i="184"/>
  <c r="BA37" i="184"/>
  <c r="AZ37" i="184"/>
  <c r="AY37" i="184"/>
  <c r="AX37" i="184"/>
  <c r="AW37" i="184"/>
  <c r="AV37" i="184"/>
  <c r="AU37" i="184"/>
  <c r="AT37" i="184"/>
  <c r="AS37" i="184"/>
  <c r="AR37" i="184"/>
  <c r="AQ37" i="184"/>
  <c r="AP37" i="184"/>
  <c r="AO37" i="184"/>
  <c r="AN37" i="184"/>
  <c r="AM37" i="184"/>
  <c r="AL37" i="184"/>
  <c r="AK37" i="184"/>
  <c r="AJ37" i="184"/>
  <c r="AI37" i="184"/>
  <c r="AH37" i="184"/>
  <c r="AG37" i="184"/>
  <c r="AF37" i="184"/>
  <c r="AE37" i="184"/>
  <c r="AD37" i="184"/>
  <c r="AC37" i="184"/>
  <c r="AB37" i="184"/>
  <c r="AA37" i="184"/>
  <c r="Z37" i="184"/>
  <c r="B34" i="184"/>
  <c r="B33" i="184"/>
  <c r="A33" i="184"/>
  <c r="BQ10" i="184"/>
  <c r="BP10" i="184"/>
  <c r="BO10" i="184"/>
  <c r="BN10" i="184"/>
  <c r="BM10" i="184"/>
  <c r="BL10" i="184"/>
  <c r="BK10" i="184"/>
  <c r="BJ10" i="184"/>
  <c r="BI10" i="184"/>
  <c r="BH10" i="184"/>
  <c r="BG10" i="184"/>
  <c r="BF10" i="184"/>
  <c r="BE10" i="184"/>
  <c r="BD10" i="184"/>
  <c r="BC10" i="184"/>
  <c r="BB10" i="184"/>
  <c r="BA10" i="184"/>
  <c r="AZ10" i="184"/>
  <c r="AY10" i="184"/>
  <c r="AX10" i="184"/>
  <c r="AW10" i="184"/>
  <c r="AV10" i="184"/>
  <c r="AU10" i="184"/>
  <c r="AT10" i="184"/>
  <c r="AS10" i="184"/>
  <c r="AR10" i="184"/>
  <c r="AQ10" i="184"/>
  <c r="AP10" i="184"/>
  <c r="AO10" i="184"/>
  <c r="AN10" i="184"/>
  <c r="AM10" i="184"/>
  <c r="AL10" i="184"/>
  <c r="AK10" i="184"/>
  <c r="AJ10" i="184"/>
  <c r="AI10" i="184"/>
  <c r="AH10" i="184"/>
  <c r="AG10" i="184"/>
  <c r="AF10" i="184"/>
  <c r="AE10" i="184"/>
  <c r="AD10" i="184"/>
  <c r="AC10" i="184"/>
  <c r="AB10" i="184"/>
  <c r="AA10" i="184"/>
  <c r="Z10" i="184"/>
  <c r="A1" i="184"/>
  <c r="S6" i="159" l="1"/>
  <c r="T7" i="159"/>
  <c r="U7" i="159"/>
  <c r="V7" i="159"/>
  <c r="W7" i="159"/>
  <c r="X7" i="159"/>
  <c r="S7" i="159"/>
  <c r="V6" i="159"/>
  <c r="B24" i="182"/>
  <c r="B23" i="182"/>
  <c r="BQ41" i="182"/>
  <c r="BP41" i="182"/>
  <c r="BO41" i="182"/>
  <c r="BN41" i="182"/>
  <c r="BM41" i="182"/>
  <c r="BL41" i="182"/>
  <c r="BK41" i="182"/>
  <c r="BJ41" i="182"/>
  <c r="BI41" i="182"/>
  <c r="BH41" i="182"/>
  <c r="BG41" i="182"/>
  <c r="BF41" i="182"/>
  <c r="BE41" i="182"/>
  <c r="BD41" i="182"/>
  <c r="BC41" i="182"/>
  <c r="BB41" i="182"/>
  <c r="BA41" i="182"/>
  <c r="AZ41" i="182"/>
  <c r="AY41" i="182"/>
  <c r="AX41" i="182"/>
  <c r="AW41" i="182"/>
  <c r="AV41" i="182"/>
  <c r="AU41" i="182"/>
  <c r="AT41" i="182"/>
  <c r="AS41" i="182"/>
  <c r="AR41" i="182"/>
  <c r="AQ41" i="182"/>
  <c r="AP41" i="182"/>
  <c r="AO41" i="182"/>
  <c r="AN41" i="182"/>
  <c r="AM41" i="182"/>
  <c r="AL41" i="182"/>
  <c r="AK41" i="182"/>
  <c r="AJ41" i="182"/>
  <c r="AI41" i="182"/>
  <c r="AH41" i="182"/>
  <c r="AG41" i="182"/>
  <c r="AF41" i="182"/>
  <c r="AE41" i="182"/>
  <c r="AD41" i="182"/>
  <c r="AC41" i="182"/>
  <c r="AB41" i="182"/>
  <c r="AA41" i="182"/>
  <c r="Z41" i="182"/>
  <c r="BQ28" i="182"/>
  <c r="BP28" i="182"/>
  <c r="BO28" i="182"/>
  <c r="BN28" i="182"/>
  <c r="BM28" i="182"/>
  <c r="BL28" i="182"/>
  <c r="BK28" i="182"/>
  <c r="BJ28" i="182"/>
  <c r="BI28" i="182"/>
  <c r="BH28" i="182"/>
  <c r="BG28" i="182"/>
  <c r="BF28" i="182"/>
  <c r="BE28" i="182"/>
  <c r="BD28" i="182"/>
  <c r="BC28" i="182"/>
  <c r="BB28" i="182"/>
  <c r="BA28" i="182"/>
  <c r="AZ28" i="182"/>
  <c r="AY28" i="182"/>
  <c r="AX28" i="182"/>
  <c r="AW28" i="182"/>
  <c r="AV28" i="182"/>
  <c r="AU28" i="182"/>
  <c r="AT28" i="182"/>
  <c r="AS28" i="182"/>
  <c r="AR28" i="182"/>
  <c r="AQ28" i="182"/>
  <c r="AP28" i="182"/>
  <c r="AO28" i="182"/>
  <c r="AN28" i="182"/>
  <c r="AM28" i="182"/>
  <c r="AL28" i="182"/>
  <c r="AK28" i="182"/>
  <c r="AJ28" i="182"/>
  <c r="AI28" i="182"/>
  <c r="AH28" i="182"/>
  <c r="AG28" i="182"/>
  <c r="AF28" i="182"/>
  <c r="AE28" i="182"/>
  <c r="AD28" i="182"/>
  <c r="AC28" i="182"/>
  <c r="AB28" i="182"/>
  <c r="AA28" i="182"/>
  <c r="Z28" i="182"/>
  <c r="BQ27" i="182"/>
  <c r="BP27" i="182"/>
  <c r="BO27" i="182"/>
  <c r="BN27" i="182"/>
  <c r="BM27" i="182"/>
  <c r="BL27" i="182"/>
  <c r="BK27" i="182"/>
  <c r="BJ27" i="182"/>
  <c r="BI27" i="182"/>
  <c r="BH27" i="182"/>
  <c r="BG27" i="182"/>
  <c r="BF27" i="182"/>
  <c r="BE27" i="182"/>
  <c r="BD27" i="182"/>
  <c r="BC27" i="182"/>
  <c r="BB27" i="182"/>
  <c r="BA27" i="182"/>
  <c r="AZ27" i="182"/>
  <c r="AY27" i="182"/>
  <c r="AX27" i="182"/>
  <c r="AW27" i="182"/>
  <c r="AV27" i="182"/>
  <c r="AU27" i="182"/>
  <c r="AT27" i="182"/>
  <c r="AS27" i="182"/>
  <c r="AR27" i="182"/>
  <c r="AQ27" i="182"/>
  <c r="AP27" i="182"/>
  <c r="AO27" i="182"/>
  <c r="AN27" i="182"/>
  <c r="AM27" i="182"/>
  <c r="AL27" i="182"/>
  <c r="AK27" i="182"/>
  <c r="AJ27" i="182"/>
  <c r="AI27" i="182"/>
  <c r="AH27" i="182"/>
  <c r="AG27" i="182"/>
  <c r="AF27" i="182"/>
  <c r="AE27" i="182"/>
  <c r="AD27" i="182"/>
  <c r="AC27" i="182"/>
  <c r="AB27" i="182"/>
  <c r="AA27" i="182"/>
  <c r="Z27" i="182"/>
  <c r="BQ10" i="182"/>
  <c r="BP10" i="182"/>
  <c r="BO10" i="182"/>
  <c r="BN10" i="182"/>
  <c r="BM10" i="182"/>
  <c r="BL10" i="182"/>
  <c r="BK10" i="182"/>
  <c r="BJ10" i="182"/>
  <c r="BI10" i="182"/>
  <c r="BH10" i="182"/>
  <c r="BG10" i="182"/>
  <c r="BF10" i="182"/>
  <c r="BE10" i="182"/>
  <c r="BD10" i="182"/>
  <c r="BC10" i="182"/>
  <c r="BB10" i="182"/>
  <c r="BA10" i="182"/>
  <c r="AZ10" i="182"/>
  <c r="AY10" i="182"/>
  <c r="AX10" i="182"/>
  <c r="AW10" i="182"/>
  <c r="AV10" i="182"/>
  <c r="AU10" i="182"/>
  <c r="AT10" i="182"/>
  <c r="AS10" i="182"/>
  <c r="AR10" i="182"/>
  <c r="AQ10" i="182"/>
  <c r="AP10" i="182"/>
  <c r="AO10" i="182"/>
  <c r="AN10" i="182"/>
  <c r="AM10" i="182"/>
  <c r="AL10" i="182"/>
  <c r="AK10" i="182"/>
  <c r="AJ10" i="182"/>
  <c r="AI10" i="182"/>
  <c r="AH10" i="182"/>
  <c r="AG10" i="182"/>
  <c r="AF10" i="182"/>
  <c r="AE10" i="182"/>
  <c r="AD10" i="182"/>
  <c r="AC10" i="182"/>
  <c r="AB10" i="182"/>
  <c r="AA10" i="182"/>
  <c r="Z10" i="182"/>
  <c r="A1" i="182"/>
  <c r="B44" i="2"/>
  <c r="B43" i="2"/>
  <c r="B42" i="2"/>
  <c r="U6" i="159"/>
  <c r="W6" i="159"/>
  <c r="Z14" i="179"/>
  <c r="Z15" i="179"/>
  <c r="B74" i="2"/>
  <c r="B21" i="179" s="1"/>
  <c r="B25" i="179" s="1"/>
  <c r="B22" i="179"/>
  <c r="B23" i="179" s="1"/>
  <c r="AA14" i="179"/>
  <c r="AA42" i="179" s="1"/>
  <c r="AB14" i="179"/>
  <c r="AC14" i="179"/>
  <c r="AD14" i="179"/>
  <c r="AE14" i="179"/>
  <c r="AF14" i="179"/>
  <c r="AG14" i="179"/>
  <c r="AA15" i="179"/>
  <c r="AB15" i="179"/>
  <c r="AC15" i="179"/>
  <c r="AD15" i="179"/>
  <c r="AE15" i="179"/>
  <c r="AF15" i="179"/>
  <c r="AG15" i="179"/>
  <c r="B71" i="2"/>
  <c r="B70" i="2"/>
  <c r="BQ63" i="179"/>
  <c r="AY63" i="179"/>
  <c r="AX63" i="179"/>
  <c r="AW63" i="179"/>
  <c r="AU63" i="179"/>
  <c r="AC63" i="179"/>
  <c r="AB63" i="179"/>
  <c r="AA63" i="179"/>
  <c r="BL62" i="179"/>
  <c r="AY62" i="179"/>
  <c r="AX62" i="179"/>
  <c r="AV62" i="179"/>
  <c r="AP62" i="179"/>
  <c r="AC62" i="179"/>
  <c r="AB62" i="179"/>
  <c r="Z62" i="179"/>
  <c r="BQ60" i="179"/>
  <c r="BP60" i="179"/>
  <c r="BO60" i="179"/>
  <c r="BN60" i="179"/>
  <c r="BM60" i="179"/>
  <c r="BL60" i="179"/>
  <c r="BK60" i="179"/>
  <c r="BJ60" i="179"/>
  <c r="BI60" i="179"/>
  <c r="BI62" i="179" s="1"/>
  <c r="BH60" i="179"/>
  <c r="BH63" i="179" s="1"/>
  <c r="BG60" i="179"/>
  <c r="BF60" i="179"/>
  <c r="BF62" i="179" s="1"/>
  <c r="BE60" i="179"/>
  <c r="BE62" i="179" s="1"/>
  <c r="BD60" i="179"/>
  <c r="BD62" i="179" s="1"/>
  <c r="BC60" i="179"/>
  <c r="BB60" i="179"/>
  <c r="BB63" i="179" s="1"/>
  <c r="BA60" i="179"/>
  <c r="AZ60" i="179"/>
  <c r="AY60" i="179"/>
  <c r="AX60" i="179"/>
  <c r="AW60" i="179"/>
  <c r="AW62" i="179" s="1"/>
  <c r="AV60" i="179"/>
  <c r="AV63" i="179" s="1"/>
  <c r="AU60" i="179"/>
  <c r="AT60" i="179"/>
  <c r="AT63" i="179" s="1"/>
  <c r="AS60" i="179"/>
  <c r="AR60" i="179"/>
  <c r="AQ60" i="179"/>
  <c r="AP60" i="179"/>
  <c r="AO60" i="179"/>
  <c r="AN60" i="179"/>
  <c r="AM60" i="179"/>
  <c r="AM62" i="179" s="1"/>
  <c r="AL60" i="179"/>
  <c r="AK60" i="179"/>
  <c r="AJ60" i="179"/>
  <c r="AJ63" i="179" s="1"/>
  <c r="AI60" i="179"/>
  <c r="AI63" i="179" s="1"/>
  <c r="AH60" i="179"/>
  <c r="AG60" i="179"/>
  <c r="AF60" i="179"/>
  <c r="AE60" i="179"/>
  <c r="AD60" i="179"/>
  <c r="AD63" i="179" s="1"/>
  <c r="AC60" i="179"/>
  <c r="AB60" i="179"/>
  <c r="AA60" i="179"/>
  <c r="AA62" i="179" s="1"/>
  <c r="Z60" i="179"/>
  <c r="Z63" i="179" s="1"/>
  <c r="B63" i="179" s="1"/>
  <c r="B39" i="179"/>
  <c r="B38" i="179"/>
  <c r="B37" i="179"/>
  <c r="B35" i="179"/>
  <c r="B34" i="179"/>
  <c r="B24" i="179"/>
  <c r="B20" i="179"/>
  <c r="BQ10" i="179"/>
  <c r="BP10" i="179"/>
  <c r="BO10" i="179"/>
  <c r="BN10" i="179"/>
  <c r="BM10" i="179"/>
  <c r="BL10" i="179"/>
  <c r="BK10" i="179"/>
  <c r="BJ10" i="179"/>
  <c r="BI10" i="179"/>
  <c r="BH10" i="179"/>
  <c r="BG10" i="179"/>
  <c r="BF10" i="179"/>
  <c r="BE10" i="179"/>
  <c r="BD10" i="179"/>
  <c r="BC10" i="179"/>
  <c r="BB10" i="179"/>
  <c r="BA10" i="179"/>
  <c r="AZ10" i="179"/>
  <c r="AY10" i="179"/>
  <c r="AX10" i="179"/>
  <c r="AW10" i="179"/>
  <c r="AV10" i="179"/>
  <c r="AU10" i="179"/>
  <c r="AT10" i="179"/>
  <c r="AS10" i="179"/>
  <c r="AR10" i="179"/>
  <c r="AQ10" i="179"/>
  <c r="AP10" i="179"/>
  <c r="AO10" i="179"/>
  <c r="AN10" i="179"/>
  <c r="AM10" i="179"/>
  <c r="AL10" i="179"/>
  <c r="AK10" i="179"/>
  <c r="AJ10" i="179"/>
  <c r="AI10" i="179"/>
  <c r="AH10" i="179"/>
  <c r="AG10" i="179"/>
  <c r="AF10" i="179"/>
  <c r="AE10" i="179"/>
  <c r="AD10" i="179"/>
  <c r="AC10" i="179"/>
  <c r="AB10" i="179"/>
  <c r="AA10" i="179"/>
  <c r="Z10" i="179"/>
  <c r="A1" i="179"/>
  <c r="C17" i="176"/>
  <c r="C28" i="176"/>
  <c r="AA28" i="176"/>
  <c r="AA33" i="176" s="1"/>
  <c r="BQ31" i="176"/>
  <c r="BP31" i="176"/>
  <c r="BO31" i="176"/>
  <c r="BN31" i="176"/>
  <c r="BM31" i="176"/>
  <c r="BL31" i="176"/>
  <c r="BK31" i="176"/>
  <c r="BJ31" i="176"/>
  <c r="BI31" i="176"/>
  <c r="BH31" i="176"/>
  <c r="BG31" i="176"/>
  <c r="BF31" i="176"/>
  <c r="BE31" i="176"/>
  <c r="BD31" i="176"/>
  <c r="BC31" i="176"/>
  <c r="BB31" i="176"/>
  <c r="BA31" i="176"/>
  <c r="AZ31" i="176"/>
  <c r="AY31" i="176"/>
  <c r="AX31" i="176"/>
  <c r="AW31" i="176"/>
  <c r="AV31" i="176"/>
  <c r="AU31" i="176"/>
  <c r="AT31" i="176"/>
  <c r="AS31" i="176"/>
  <c r="AR31" i="176"/>
  <c r="AQ31" i="176"/>
  <c r="AP31" i="176"/>
  <c r="AO31" i="176"/>
  <c r="AN31" i="176"/>
  <c r="AM31" i="176"/>
  <c r="AL31" i="176"/>
  <c r="AK31" i="176"/>
  <c r="AJ31" i="176"/>
  <c r="AI31" i="176"/>
  <c r="AH31" i="176"/>
  <c r="AG31" i="176"/>
  <c r="AF31" i="176"/>
  <c r="AE31" i="176"/>
  <c r="AD31" i="176"/>
  <c r="AC31" i="176"/>
  <c r="AB31" i="176"/>
  <c r="AA31" i="176"/>
  <c r="Z31" i="176"/>
  <c r="C25" i="176"/>
  <c r="C24" i="176"/>
  <c r="C18" i="176"/>
  <c r="AB26" i="176"/>
  <c r="AA26" i="176"/>
  <c r="BQ10" i="176"/>
  <c r="BP10" i="176"/>
  <c r="BO10" i="176"/>
  <c r="BN10" i="176"/>
  <c r="BM10" i="176"/>
  <c r="BL10" i="176"/>
  <c r="BK10" i="176"/>
  <c r="BJ10" i="176"/>
  <c r="BI10" i="176"/>
  <c r="BH10" i="176"/>
  <c r="BG10" i="176"/>
  <c r="BF10" i="176"/>
  <c r="BE10" i="176"/>
  <c r="BD10" i="176"/>
  <c r="BC10" i="176"/>
  <c r="BB10" i="176"/>
  <c r="BA10" i="176"/>
  <c r="AZ10" i="176"/>
  <c r="AY10" i="176"/>
  <c r="AX10" i="176"/>
  <c r="AW10" i="176"/>
  <c r="AV10" i="176"/>
  <c r="AU10" i="176"/>
  <c r="AT10" i="176"/>
  <c r="AS10" i="176"/>
  <c r="AR10" i="176"/>
  <c r="AQ10" i="176"/>
  <c r="AP10" i="176"/>
  <c r="AO10" i="176"/>
  <c r="AN10" i="176"/>
  <c r="AM10" i="176"/>
  <c r="AL10" i="176"/>
  <c r="AK10" i="176"/>
  <c r="AJ10" i="176"/>
  <c r="AI10" i="176"/>
  <c r="AH10" i="176"/>
  <c r="AG10" i="176"/>
  <c r="AF10" i="176"/>
  <c r="AE10" i="176"/>
  <c r="AD10" i="176"/>
  <c r="AC10" i="176"/>
  <c r="AB10" i="176"/>
  <c r="AA10" i="176"/>
  <c r="Z10" i="176"/>
  <c r="BQ9" i="176"/>
  <c r="BQ14" i="176" s="1"/>
  <c r="BP9" i="176"/>
  <c r="BP14" i="176" s="1"/>
  <c r="BO9" i="176"/>
  <c r="BO14" i="176" s="1"/>
  <c r="BN9" i="176"/>
  <c r="BN14" i="176" s="1"/>
  <c r="BM9" i="176"/>
  <c r="BM14" i="176" s="1"/>
  <c r="BL9" i="176"/>
  <c r="BL14" i="176" s="1"/>
  <c r="BK9" i="176"/>
  <c r="BK14" i="176" s="1"/>
  <c r="BJ9" i="176"/>
  <c r="BJ14" i="176" s="1"/>
  <c r="BI9" i="176"/>
  <c r="BI14" i="176" s="1"/>
  <c r="BH9" i="176"/>
  <c r="BH14" i="176" s="1"/>
  <c r="BG9" i="176"/>
  <c r="BG14" i="176" s="1"/>
  <c r="BF9" i="176"/>
  <c r="BF14" i="176" s="1"/>
  <c r="BE9" i="176"/>
  <c r="BE14" i="176" s="1"/>
  <c r="BD9" i="176"/>
  <c r="BD14" i="176" s="1"/>
  <c r="BC9" i="176"/>
  <c r="BC14" i="176" s="1"/>
  <c r="BB9" i="176"/>
  <c r="BB14" i="176" s="1"/>
  <c r="BA9" i="176"/>
  <c r="BA14" i="176" s="1"/>
  <c r="AZ9" i="176"/>
  <c r="AZ14" i="176" s="1"/>
  <c r="AY9" i="176"/>
  <c r="AY14" i="176" s="1"/>
  <c r="AX9" i="176"/>
  <c r="AX14" i="176" s="1"/>
  <c r="AW9" i="176"/>
  <c r="AW14" i="176" s="1"/>
  <c r="AV9" i="176"/>
  <c r="AV14" i="176" s="1"/>
  <c r="AU9" i="176"/>
  <c r="AU14" i="176" s="1"/>
  <c r="AT9" i="176"/>
  <c r="AT14" i="176" s="1"/>
  <c r="AS9" i="176"/>
  <c r="AS14" i="176" s="1"/>
  <c r="AR9" i="176"/>
  <c r="AR14" i="176" s="1"/>
  <c r="AQ9" i="176"/>
  <c r="AQ14" i="176" s="1"/>
  <c r="AP9" i="176"/>
  <c r="AP14" i="176" s="1"/>
  <c r="AO9" i="176"/>
  <c r="AO14" i="176" s="1"/>
  <c r="AN9" i="176"/>
  <c r="AN14" i="176" s="1"/>
  <c r="AM9" i="176"/>
  <c r="AM14" i="176" s="1"/>
  <c r="AL9" i="176"/>
  <c r="AL14" i="176" s="1"/>
  <c r="AK9" i="176"/>
  <c r="AK14" i="176" s="1"/>
  <c r="AJ9" i="176"/>
  <c r="AJ14" i="176" s="1"/>
  <c r="AI9" i="176"/>
  <c r="AI14" i="176" s="1"/>
  <c r="AH9" i="176"/>
  <c r="AH14" i="176" s="1"/>
  <c r="AG9" i="176"/>
  <c r="AG14" i="176" s="1"/>
  <c r="AF9" i="176"/>
  <c r="AF14" i="176" s="1"/>
  <c r="AE9" i="176"/>
  <c r="AE14" i="176" s="1"/>
  <c r="AD9" i="176"/>
  <c r="AD14" i="176" s="1"/>
  <c r="AC9" i="176"/>
  <c r="AC14" i="176" s="1"/>
  <c r="AB9" i="176"/>
  <c r="AB14" i="176" s="1"/>
  <c r="AA9" i="176"/>
  <c r="AA14" i="176" s="1"/>
  <c r="Z9" i="176"/>
  <c r="Z14" i="176" s="1"/>
  <c r="A1" i="176"/>
  <c r="Z33" i="176" l="1"/>
  <c r="AU24" i="176"/>
  <c r="BF24" i="176"/>
  <c r="BF26" i="176" s="1"/>
  <c r="BK25" i="176"/>
  <c r="BG18" i="176"/>
  <c r="AW24" i="176"/>
  <c r="AW26" i="176" s="1"/>
  <c r="AL24" i="176"/>
  <c r="AK24" i="176"/>
  <c r="AK26" i="176" s="1"/>
  <c r="BC24" i="176"/>
  <c r="BC26" i="176" s="1"/>
  <c r="BN24" i="176"/>
  <c r="BN26" i="176" s="1"/>
  <c r="BO24" i="176"/>
  <c r="BO26" i="176" s="1"/>
  <c r="AT24" i="176"/>
  <c r="AT26" i="176" s="1"/>
  <c r="BP24" i="176"/>
  <c r="BP26" i="176" s="1"/>
  <c r="BE24" i="176"/>
  <c r="BE26" i="176" s="1"/>
  <c r="AJ24" i="176"/>
  <c r="AJ26" i="176" s="1"/>
  <c r="BQ24" i="176"/>
  <c r="BQ26" i="176" s="1"/>
  <c r="AV24" i="176"/>
  <c r="AV26" i="176" s="1"/>
  <c r="Z28" i="179"/>
  <c r="B26" i="179"/>
  <c r="AE62" i="179"/>
  <c r="BA63" i="179"/>
  <c r="AF63" i="179"/>
  <c r="AI62" i="179"/>
  <c r="AL62" i="179"/>
  <c r="BH62" i="179"/>
  <c r="AK63" i="179"/>
  <c r="BG63" i="179"/>
  <c r="AK62" i="179"/>
  <c r="AL63" i="179"/>
  <c r="AN62" i="179"/>
  <c r="BJ62" i="179"/>
  <c r="AM63" i="179"/>
  <c r="BI63" i="179"/>
  <c r="AE63" i="179"/>
  <c r="AH63" i="179"/>
  <c r="AO62" i="179"/>
  <c r="BK62" i="179"/>
  <c r="AN63" i="179"/>
  <c r="BJ63" i="179"/>
  <c r="AZ63" i="179"/>
  <c r="AF62" i="179"/>
  <c r="BC62" i="179"/>
  <c r="AH62" i="179"/>
  <c r="BD63" i="179"/>
  <c r="AJ62" i="179"/>
  <c r="AO63" i="179"/>
  <c r="BK63" i="179"/>
  <c r="AQ62" i="179"/>
  <c r="BM62" i="179"/>
  <c r="AP63" i="179"/>
  <c r="BL63" i="179"/>
  <c r="BG62" i="179"/>
  <c r="AR62" i="179"/>
  <c r="BN62" i="179"/>
  <c r="AQ63" i="179"/>
  <c r="BM63" i="179"/>
  <c r="AD62" i="179"/>
  <c r="B62" i="179" s="1"/>
  <c r="BC63" i="179"/>
  <c r="AS62" i="179"/>
  <c r="BO62" i="179"/>
  <c r="AR63" i="179"/>
  <c r="BN63" i="179"/>
  <c r="AZ62" i="179"/>
  <c r="BE63" i="179"/>
  <c r="BF63" i="179"/>
  <c r="AT62" i="179"/>
  <c r="BP62" i="179"/>
  <c r="AS63" i="179"/>
  <c r="BO63" i="179"/>
  <c r="BB62" i="179"/>
  <c r="AG62" i="179"/>
  <c r="AU62" i="179"/>
  <c r="BQ62" i="179"/>
  <c r="BP63" i="179"/>
  <c r="BA62" i="179"/>
  <c r="AG63" i="179"/>
  <c r="AN17" i="176"/>
  <c r="AM17" i="176"/>
  <c r="AE17" i="176"/>
  <c r="BG17" i="176"/>
  <c r="AY17" i="176"/>
  <c r="AZ17" i="176"/>
  <c r="BJ17" i="176"/>
  <c r="AD17" i="176"/>
  <c r="BI17" i="176"/>
  <c r="BH17" i="176"/>
  <c r="BM17" i="176"/>
  <c r="BM24" i="176"/>
  <c r="BM26" i="176" s="1"/>
  <c r="BL24" i="176"/>
  <c r="BL26" i="176" s="1"/>
  <c r="BL17" i="176"/>
  <c r="AQ24" i="176"/>
  <c r="AQ25" i="176"/>
  <c r="AQ17" i="176"/>
  <c r="AC17" i="176"/>
  <c r="AC26" i="176"/>
  <c r="AC18" i="176"/>
  <c r="BB17" i="176"/>
  <c r="BB24" i="176"/>
  <c r="BB26" i="176" s="1"/>
  <c r="AF24" i="176"/>
  <c r="AF26" i="176" s="1"/>
  <c r="AF17" i="176"/>
  <c r="AF28" i="176" s="1"/>
  <c r="AF33" i="176" s="1"/>
  <c r="AR24" i="176"/>
  <c r="AR26" i="176" s="1"/>
  <c r="BD24" i="176"/>
  <c r="BD26" i="176" s="1"/>
  <c r="BD17" i="176"/>
  <c r="AR17" i="176"/>
  <c r="AS24" i="176"/>
  <c r="AS26" i="176" s="1"/>
  <c r="AG24" i="176"/>
  <c r="AG26" i="176" s="1"/>
  <c r="AG17" i="176"/>
  <c r="AG28" i="176" s="1"/>
  <c r="AG33" i="176" s="1"/>
  <c r="AP24" i="176"/>
  <c r="AP26" i="176" s="1"/>
  <c r="AP17" i="176"/>
  <c r="AP28" i="176" s="1"/>
  <c r="AP33" i="176" s="1"/>
  <c r="BA25" i="176"/>
  <c r="BA17" i="176"/>
  <c r="AH24" i="176"/>
  <c r="AH26" i="176" s="1"/>
  <c r="AH17" i="176"/>
  <c r="AO24" i="176"/>
  <c r="AO26" i="176" s="1"/>
  <c r="AO17" i="176"/>
  <c r="AO28" i="176" s="1"/>
  <c r="AO33" i="176" s="1"/>
  <c r="BK24" i="176"/>
  <c r="BK26" i="176" s="1"/>
  <c r="BK17" i="176"/>
  <c r="AK17" i="176"/>
  <c r="AJ17" i="176"/>
  <c r="BE17" i="176"/>
  <c r="BI24" i="176"/>
  <c r="BI26" i="176" s="1"/>
  <c r="AM24" i="176"/>
  <c r="AM26" i="176" s="1"/>
  <c r="BC17" i="176"/>
  <c r="BC28" i="176" s="1"/>
  <c r="BC33" i="176" s="1"/>
  <c r="BH24" i="176"/>
  <c r="BH26" i="176" s="1"/>
  <c r="AL26" i="176"/>
  <c r="AL17" i="176"/>
  <c r="BJ24" i="176"/>
  <c r="BJ26" i="176" s="1"/>
  <c r="C14" i="176"/>
  <c r="BF17" i="176"/>
  <c r="BF28" i="176" s="1"/>
  <c r="BF33" i="176" s="1"/>
  <c r="AW17" i="176"/>
  <c r="AM18" i="176"/>
  <c r="BG24" i="176"/>
  <c r="BG26" i="176" s="1"/>
  <c r="AX17" i="176"/>
  <c r="AB28" i="176"/>
  <c r="AB33" i="176" s="1"/>
  <c r="AV17" i="176"/>
  <c r="AW18" i="176"/>
  <c r="BA24" i="176"/>
  <c r="AE24" i="176"/>
  <c r="AE26" i="176" s="1"/>
  <c r="AN24" i="176"/>
  <c r="AN26" i="176" s="1"/>
  <c r="BQ17" i="176"/>
  <c r="AU17" i="176"/>
  <c r="AZ24" i="176"/>
  <c r="AZ26" i="176" s="1"/>
  <c r="AD24" i="176"/>
  <c r="AD26" i="176" s="1"/>
  <c r="AI24" i="176"/>
  <c r="AI26" i="176" s="1"/>
  <c r="BP17" i="176"/>
  <c r="AT17" i="176"/>
  <c r="AY24" i="176"/>
  <c r="AY26" i="176" s="1"/>
  <c r="AI17" i="176"/>
  <c r="BO17" i="176"/>
  <c r="AS17" i="176"/>
  <c r="AX24" i="176"/>
  <c r="AX26" i="176" s="1"/>
  <c r="BN17" i="176"/>
  <c r="AU26" i="176"/>
  <c r="AV28" i="176" l="1"/>
  <c r="AV33" i="176" s="1"/>
  <c r="AL28" i="176"/>
  <c r="AL33" i="176" s="1"/>
  <c r="AQ26" i="176"/>
  <c r="AK28" i="176"/>
  <c r="AK33" i="176" s="1"/>
  <c r="AE28" i="176"/>
  <c r="AE33" i="176" s="1"/>
  <c r="AN28" i="176"/>
  <c r="AN33" i="176" s="1"/>
  <c r="BE28" i="176"/>
  <c r="BE33" i="176" s="1"/>
  <c r="AU28" i="176"/>
  <c r="AU33" i="176" s="1"/>
  <c r="BD28" i="176"/>
  <c r="BD33" i="176" s="1"/>
  <c r="AM28" i="176"/>
  <c r="AM33" i="176" s="1"/>
  <c r="AW28" i="176"/>
  <c r="AW33" i="176" s="1"/>
  <c r="AT28" i="176"/>
  <c r="AT33" i="176" s="1"/>
  <c r="AR28" i="176"/>
  <c r="AR33" i="176" s="1"/>
  <c r="BO28" i="176"/>
  <c r="BO33" i="176" s="1"/>
  <c r="BP28" i="176"/>
  <c r="BP33" i="176" s="1"/>
  <c r="AS28" i="176"/>
  <c r="AS33" i="176" s="1"/>
  <c r="AI28" i="176"/>
  <c r="AI33" i="176" s="1"/>
  <c r="BL28" i="176"/>
  <c r="BL33" i="176" s="1"/>
  <c r="BM28" i="176"/>
  <c r="BM33" i="176" s="1"/>
  <c r="BI28" i="176"/>
  <c r="BI33" i="176" s="1"/>
  <c r="BG28" i="176"/>
  <c r="BG33" i="176" s="1"/>
  <c r="BJ28" i="176"/>
  <c r="BJ33" i="176" s="1"/>
  <c r="BA26" i="176"/>
  <c r="BA28" i="176" s="1"/>
  <c r="BA33" i="176" s="1"/>
  <c r="BH28" i="176"/>
  <c r="BH33" i="176" s="1"/>
  <c r="BK28" i="176"/>
  <c r="BK33" i="176" s="1"/>
  <c r="AD28" i="176"/>
  <c r="AD33" i="176" s="1"/>
  <c r="AJ28" i="176"/>
  <c r="AJ33" i="176" s="1"/>
  <c r="AX28" i="176"/>
  <c r="AX33" i="176" s="1"/>
  <c r="BB28" i="176"/>
  <c r="BB33" i="176" s="1"/>
  <c r="AZ28" i="176"/>
  <c r="AZ33" i="176" s="1"/>
  <c r="AY28" i="176"/>
  <c r="AY33" i="176" s="1"/>
  <c r="AQ28" i="176"/>
  <c r="AQ33" i="176" s="1"/>
  <c r="BN28" i="176"/>
  <c r="BN33" i="176" s="1"/>
  <c r="AH28" i="176"/>
  <c r="AH33" i="176" s="1"/>
  <c r="B72" i="2"/>
  <c r="AC28" i="176"/>
  <c r="AC33" i="176" s="1"/>
  <c r="BQ28" i="176"/>
  <c r="BQ33" i="176" s="1"/>
  <c r="C26" i="176" l="1"/>
  <c r="B33" i="176"/>
  <c r="C7" i="160" s="1"/>
  <c r="D7" i="160" s="1"/>
  <c r="C21" i="176"/>
  <c r="C31" i="17" l="1"/>
  <c r="I34" i="17"/>
  <c r="AA10" i="161"/>
  <c r="AB10" i="161"/>
  <c r="AC10" i="161"/>
  <c r="AD10" i="161"/>
  <c r="AE10" i="161"/>
  <c r="AF10" i="161"/>
  <c r="AG10" i="161"/>
  <c r="AH10" i="161"/>
  <c r="AI10" i="161"/>
  <c r="AJ10" i="161"/>
  <c r="AK10" i="161"/>
  <c r="AL10" i="161"/>
  <c r="AM10" i="161"/>
  <c r="AN10" i="161"/>
  <c r="AO10" i="161"/>
  <c r="AP10" i="161"/>
  <c r="AQ10" i="161"/>
  <c r="AR10" i="161"/>
  <c r="AS10" i="161"/>
  <c r="AT10" i="161"/>
  <c r="AU10" i="161"/>
  <c r="AV10" i="161"/>
  <c r="AW10" i="161"/>
  <c r="AX10" i="161"/>
  <c r="AY10" i="161"/>
  <c r="AZ10" i="161"/>
  <c r="BA10" i="161"/>
  <c r="BB10" i="161"/>
  <c r="BC10" i="161"/>
  <c r="BD10" i="161"/>
  <c r="BE10" i="161"/>
  <c r="BF10" i="161"/>
  <c r="BG10" i="161"/>
  <c r="BH10" i="161"/>
  <c r="Z10" i="161"/>
  <c r="BI10" i="161"/>
  <c r="BJ10" i="161"/>
  <c r="BK10" i="161"/>
  <c r="BL10" i="161"/>
  <c r="BM10" i="161"/>
  <c r="BN10" i="161"/>
  <c r="BO10" i="161"/>
  <c r="BP10" i="161"/>
  <c r="BQ10" i="161"/>
  <c r="B16" i="2"/>
  <c r="B15" i="2"/>
  <c r="C9" i="175"/>
  <c r="D5" i="175"/>
  <c r="B52" i="2" s="1"/>
  <c r="D6" i="175"/>
  <c r="B53" i="2" s="1"/>
  <c r="D7" i="175"/>
  <c r="B54" i="2" s="1"/>
  <c r="D8" i="175"/>
  <c r="B55" i="2" s="1"/>
  <c r="D4" i="175"/>
  <c r="B51" i="2" s="1"/>
  <c r="D9" i="175" l="1"/>
  <c r="B56" i="2"/>
  <c r="B25" i="161" l="1"/>
  <c r="B26" i="161"/>
  <c r="B27" i="161"/>
  <c r="B28" i="161"/>
  <c r="B24" i="161"/>
  <c r="C16" i="17" l="1"/>
  <c r="B39" i="2"/>
  <c r="B37" i="2"/>
  <c r="B38" i="2"/>
  <c r="AC16" i="17" l="1"/>
  <c r="AG16" i="17"/>
  <c r="AE16" i="17"/>
  <c r="AD16" i="17"/>
  <c r="AF16" i="17"/>
  <c r="C12" i="158"/>
  <c r="B17" i="2" s="1"/>
  <c r="T54" i="158"/>
  <c r="S54" i="158"/>
  <c r="R54" i="158"/>
  <c r="Q54" i="158"/>
  <c r="P54" i="158"/>
  <c r="O54" i="158"/>
  <c r="N54" i="158"/>
  <c r="M54" i="158"/>
  <c r="L54" i="158"/>
  <c r="B22" i="2" s="1"/>
  <c r="AF17" i="17" l="1"/>
  <c r="AF24" i="17" s="1"/>
  <c r="AF23" i="17"/>
  <c r="AD17" i="17"/>
  <c r="AD24" i="17" s="1"/>
  <c r="AD23" i="17"/>
  <c r="AE17" i="17"/>
  <c r="AE24" i="17" s="1"/>
  <c r="AE23" i="17"/>
  <c r="AG17" i="17"/>
  <c r="AG24" i="17" s="1"/>
  <c r="AG23" i="17"/>
  <c r="AC17" i="17"/>
  <c r="AC24" i="17" s="1"/>
  <c r="AC23" i="17"/>
  <c r="C16" i="158"/>
  <c r="C15" i="158"/>
  <c r="B18" i="2" s="1"/>
  <c r="C11" i="175"/>
  <c r="B19" i="2"/>
  <c r="B25" i="2"/>
  <c r="AZ25" i="2" s="1"/>
  <c r="AZ26" i="2" s="1"/>
  <c r="B23" i="2"/>
  <c r="D8" i="158"/>
  <c r="D6" i="158"/>
  <c r="C8" i="158"/>
  <c r="C6" i="158"/>
  <c r="C23" i="17" l="1"/>
  <c r="C17" i="17"/>
  <c r="K4" i="175"/>
  <c r="N6" i="175"/>
  <c r="N7" i="175"/>
  <c r="N8" i="175"/>
  <c r="N4" i="175"/>
  <c r="N5" i="175"/>
  <c r="AZ15" i="185"/>
  <c r="AZ15" i="182"/>
  <c r="AZ15" i="184"/>
  <c r="AZ30" i="2"/>
  <c r="K6" i="175"/>
  <c r="K5" i="175"/>
  <c r="K8" i="175"/>
  <c r="K7" i="175"/>
  <c r="AZ44" i="2"/>
  <c r="AZ42" i="2"/>
  <c r="AZ43" i="2"/>
  <c r="AZ23" i="2"/>
  <c r="AZ24" i="2" s="1"/>
  <c r="AZ13" i="186" s="1"/>
  <c r="B26" i="2"/>
  <c r="AZ39" i="2"/>
  <c r="AZ38" i="2"/>
  <c r="AZ37" i="2"/>
  <c r="A8" i="159"/>
  <c r="A9" i="159" s="1"/>
  <c r="X6" i="159"/>
  <c r="T6" i="159"/>
  <c r="C2" i="160"/>
  <c r="BO38" i="161"/>
  <c r="BN38" i="161"/>
  <c r="BM38" i="161"/>
  <c r="BL38" i="161"/>
  <c r="BK38" i="161"/>
  <c r="BJ38" i="161"/>
  <c r="BI38" i="161"/>
  <c r="AS38" i="161"/>
  <c r="AR38" i="161"/>
  <c r="AQ38" i="161"/>
  <c r="AP38" i="161"/>
  <c r="AO38" i="161"/>
  <c r="AN38" i="161"/>
  <c r="AM38" i="161"/>
  <c r="BQ9" i="161"/>
  <c r="BP9" i="161"/>
  <c r="BO9" i="161"/>
  <c r="BN9" i="161"/>
  <c r="BM9" i="161"/>
  <c r="BL9" i="161"/>
  <c r="BK9" i="161"/>
  <c r="BJ9" i="161"/>
  <c r="BI9" i="161"/>
  <c r="BH9" i="161"/>
  <c r="BG9" i="161"/>
  <c r="BF9" i="161"/>
  <c r="BE9" i="161"/>
  <c r="BD9" i="161"/>
  <c r="BC9" i="161"/>
  <c r="BB9" i="161"/>
  <c r="BA9" i="161"/>
  <c r="AZ9" i="161"/>
  <c r="AY9" i="161"/>
  <c r="AX9" i="161"/>
  <c r="AW9" i="161"/>
  <c r="AV9" i="161"/>
  <c r="AU9" i="161"/>
  <c r="AT9" i="161"/>
  <c r="AS9" i="161"/>
  <c r="AR9" i="161"/>
  <c r="AQ9" i="161"/>
  <c r="AP9" i="161"/>
  <c r="AO9" i="161"/>
  <c r="AN9" i="161"/>
  <c r="AM9" i="161"/>
  <c r="AL9" i="161"/>
  <c r="AK9" i="161"/>
  <c r="AJ9" i="161"/>
  <c r="AI9" i="161"/>
  <c r="AH9" i="161"/>
  <c r="AG9" i="161"/>
  <c r="AF9" i="161"/>
  <c r="AF35" i="161" s="1"/>
  <c r="AE9" i="161"/>
  <c r="AE35" i="161" s="1"/>
  <c r="AD9" i="161"/>
  <c r="AD35" i="161" s="1"/>
  <c r="AC9" i="161"/>
  <c r="AC35" i="161" s="1"/>
  <c r="AB9" i="161"/>
  <c r="AB35" i="161" s="1"/>
  <c r="AA9" i="161"/>
  <c r="AA35" i="161" s="1"/>
  <c r="Z9" i="161"/>
  <c r="Z35" i="161" s="1"/>
  <c r="A1" i="161"/>
  <c r="B10" i="2"/>
  <c r="BQ4" i="2"/>
  <c r="BP4" i="2"/>
  <c r="BO4" i="2"/>
  <c r="BN4" i="2"/>
  <c r="BM4" i="2"/>
  <c r="BL4" i="2"/>
  <c r="BL72" i="2" s="1"/>
  <c r="BK4" i="2"/>
  <c r="BJ4" i="2"/>
  <c r="BI4" i="2"/>
  <c r="BH4" i="2"/>
  <c r="BH72" i="2" s="1"/>
  <c r="BG4" i="2"/>
  <c r="BF4" i="2"/>
  <c r="BE4" i="2"/>
  <c r="BD4" i="2"/>
  <c r="BD71" i="2" s="1"/>
  <c r="BD15" i="179" s="1"/>
  <c r="BC4" i="2"/>
  <c r="BC71" i="2" s="1"/>
  <c r="BC15" i="179" s="1"/>
  <c r="BB4" i="2"/>
  <c r="BA4" i="2"/>
  <c r="AZ4" i="2"/>
  <c r="AY4" i="2"/>
  <c r="AX4" i="2"/>
  <c r="AW4" i="2"/>
  <c r="AV4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O70" i="2" s="1"/>
  <c r="AO14" i="179" s="1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BQ3" i="2"/>
  <c r="BP3" i="2"/>
  <c r="BO3" i="2"/>
  <c r="BN3" i="2"/>
  <c r="BM3" i="2"/>
  <c r="BL3" i="2"/>
  <c r="BK3" i="2"/>
  <c r="BJ3" i="2"/>
  <c r="BI3" i="2"/>
  <c r="BH3" i="2"/>
  <c r="BG3" i="2"/>
  <c r="BF3" i="2"/>
  <c r="BE3" i="2"/>
  <c r="BD3" i="2"/>
  <c r="BC3" i="2"/>
  <c r="BB3" i="2"/>
  <c r="BA3" i="2"/>
  <c r="AZ3" i="2"/>
  <c r="AY3" i="2"/>
  <c r="AX3" i="2"/>
  <c r="AW3" i="2"/>
  <c r="AV3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F3" i="2"/>
  <c r="AE3" i="2"/>
  <c r="AD3" i="2"/>
  <c r="AC3" i="2"/>
  <c r="AB3" i="2"/>
  <c r="AA3" i="2"/>
  <c r="Y3" i="2"/>
  <c r="X3" i="2"/>
  <c r="W3" i="2"/>
  <c r="V3" i="2"/>
  <c r="U3" i="2"/>
  <c r="T3" i="2"/>
  <c r="S3" i="2"/>
  <c r="R3" i="2"/>
  <c r="Q3" i="2"/>
  <c r="P3" i="2"/>
  <c r="O3" i="2"/>
  <c r="N3" i="2"/>
  <c r="I39" i="17"/>
  <c r="BL37" i="17"/>
  <c r="BK37" i="17"/>
  <c r="BF37" i="17"/>
  <c r="BE37" i="17"/>
  <c r="BD37" i="17"/>
  <c r="BC37" i="17"/>
  <c r="BB37" i="17"/>
  <c r="BA37" i="17"/>
  <c r="AZ37" i="17"/>
  <c r="AY37" i="17"/>
  <c r="AP37" i="17"/>
  <c r="AO37" i="17"/>
  <c r="AJ37" i="17"/>
  <c r="AI37" i="17"/>
  <c r="AH37" i="17"/>
  <c r="AG37" i="17"/>
  <c r="AF37" i="17"/>
  <c r="AE37" i="17"/>
  <c r="AD37" i="17"/>
  <c r="AC37" i="17"/>
  <c r="I28" i="17"/>
  <c r="BL27" i="17"/>
  <c r="BK27" i="17"/>
  <c r="BJ27" i="17"/>
  <c r="BI27" i="17"/>
  <c r="BH27" i="17"/>
  <c r="BG27" i="17"/>
  <c r="BF27" i="17"/>
  <c r="BE27" i="17"/>
  <c r="AP27" i="17"/>
  <c r="AO27" i="17"/>
  <c r="AN27" i="17"/>
  <c r="AM27" i="17"/>
  <c r="AL27" i="17"/>
  <c r="AK27" i="17"/>
  <c r="AJ27" i="17"/>
  <c r="AI27" i="17"/>
  <c r="I24" i="17"/>
  <c r="I17" i="17"/>
  <c r="BQ7" i="17"/>
  <c r="BP7" i="17"/>
  <c r="BO7" i="17"/>
  <c r="BN7" i="17"/>
  <c r="BM7" i="17"/>
  <c r="BL7" i="17"/>
  <c r="BK7" i="17"/>
  <c r="BJ7" i="17"/>
  <c r="BI7" i="17"/>
  <c r="BH7" i="17"/>
  <c r="BG7" i="17"/>
  <c r="BF7" i="17"/>
  <c r="BE7" i="17"/>
  <c r="BD7" i="17"/>
  <c r="BC7" i="17"/>
  <c r="BB7" i="17"/>
  <c r="BA7" i="17"/>
  <c r="AZ7" i="17"/>
  <c r="AY7" i="17"/>
  <c r="AX7" i="17"/>
  <c r="AW7" i="17"/>
  <c r="AV7" i="17"/>
  <c r="AU7" i="17"/>
  <c r="AT7" i="17"/>
  <c r="AS7" i="17"/>
  <c r="AR7" i="17"/>
  <c r="AQ7" i="17"/>
  <c r="AP7" i="17"/>
  <c r="AO7" i="17"/>
  <c r="AN7" i="17"/>
  <c r="AM7" i="17"/>
  <c r="AL7" i="17"/>
  <c r="AK7" i="17"/>
  <c r="AJ7" i="17"/>
  <c r="AI7" i="17"/>
  <c r="AH7" i="17"/>
  <c r="AG7" i="17"/>
  <c r="AF7" i="17"/>
  <c r="AE7" i="17"/>
  <c r="AD7" i="17"/>
  <c r="AC7" i="17"/>
  <c r="AB7" i="17"/>
  <c r="AA7" i="17"/>
  <c r="Z7" i="17"/>
  <c r="Y7" i="17"/>
  <c r="Y20" i="17" s="1"/>
  <c r="X7" i="17"/>
  <c r="X20" i="17" s="1"/>
  <c r="W7" i="17"/>
  <c r="V7" i="17"/>
  <c r="U7" i="17"/>
  <c r="T7" i="17"/>
  <c r="S7" i="17"/>
  <c r="R7" i="17"/>
  <c r="Q7" i="17"/>
  <c r="P7" i="17"/>
  <c r="O7" i="17"/>
  <c r="N7" i="17"/>
  <c r="M7" i="17"/>
  <c r="L7" i="17"/>
  <c r="K7" i="17"/>
  <c r="J7" i="17"/>
  <c r="BQ6" i="17"/>
  <c r="BP6" i="17"/>
  <c r="BO6" i="17"/>
  <c r="BN6" i="17"/>
  <c r="BM6" i="17"/>
  <c r="BL6" i="17"/>
  <c r="BK6" i="17"/>
  <c r="BJ6" i="17"/>
  <c r="BI6" i="17"/>
  <c r="BH6" i="17"/>
  <c r="BG6" i="17"/>
  <c r="BF6" i="17"/>
  <c r="BE6" i="17"/>
  <c r="BD6" i="17"/>
  <c r="BC6" i="17"/>
  <c r="BB6" i="17"/>
  <c r="BA6" i="17"/>
  <c r="AZ6" i="17"/>
  <c r="AY6" i="17"/>
  <c r="AX6" i="17"/>
  <c r="AW6" i="17"/>
  <c r="AV6" i="17"/>
  <c r="AU6" i="17"/>
  <c r="AT6" i="17"/>
  <c r="AS6" i="17"/>
  <c r="AR6" i="17"/>
  <c r="AQ6" i="17"/>
  <c r="AP6" i="17"/>
  <c r="AO6" i="17"/>
  <c r="AN6" i="17"/>
  <c r="AM6" i="17"/>
  <c r="AL6" i="17"/>
  <c r="AK6" i="17"/>
  <c r="AJ6" i="17"/>
  <c r="AI6" i="17"/>
  <c r="AH6" i="17"/>
  <c r="AG6" i="17"/>
  <c r="AF6" i="17"/>
  <c r="AE6" i="17"/>
  <c r="AD6" i="17"/>
  <c r="AC6" i="17"/>
  <c r="AB6" i="17"/>
  <c r="AA6" i="17"/>
  <c r="Z6" i="17"/>
  <c r="Y6" i="17"/>
  <c r="X6" i="17"/>
  <c r="W6" i="17"/>
  <c r="V6" i="17"/>
  <c r="U6" i="17"/>
  <c r="T6" i="17"/>
  <c r="S6" i="17"/>
  <c r="R6" i="17"/>
  <c r="Q6" i="17"/>
  <c r="P6" i="17"/>
  <c r="O6" i="17"/>
  <c r="N6" i="17"/>
  <c r="M6" i="17"/>
  <c r="L6" i="17"/>
  <c r="K6" i="17"/>
  <c r="J6" i="17"/>
  <c r="Z5" i="17"/>
  <c r="A1" i="17"/>
  <c r="BQ1228" i="26"/>
  <c r="BP1228" i="26"/>
  <c r="BO1228" i="26"/>
  <c r="BN1228" i="26"/>
  <c r="BM1228" i="26"/>
  <c r="BL1228" i="26"/>
  <c r="BK1228" i="26"/>
  <c r="BJ1228" i="26"/>
  <c r="BI1228" i="26"/>
  <c r="BH1228" i="26"/>
  <c r="BG1228" i="26"/>
  <c r="BF1228" i="26"/>
  <c r="BE1228" i="26"/>
  <c r="BD1228" i="26"/>
  <c r="BC1228" i="26"/>
  <c r="BB1228" i="26"/>
  <c r="BA1228" i="26"/>
  <c r="AZ1228" i="26"/>
  <c r="AY1228" i="26"/>
  <c r="AX1228" i="26"/>
  <c r="AW1228" i="26"/>
  <c r="AV1228" i="26"/>
  <c r="AU1228" i="26"/>
  <c r="AT1228" i="26"/>
  <c r="AS1228" i="26"/>
  <c r="AR1228" i="26"/>
  <c r="AQ1228" i="26"/>
  <c r="AP1228" i="26"/>
  <c r="AO1228" i="26"/>
  <c r="AN1228" i="26"/>
  <c r="AM1228" i="26"/>
  <c r="AL1228" i="26"/>
  <c r="AK1228" i="26"/>
  <c r="AJ1228" i="26"/>
  <c r="AI1228" i="26"/>
  <c r="AH1228" i="26"/>
  <c r="AG1228" i="26"/>
  <c r="AF1228" i="26"/>
  <c r="AE1228" i="26"/>
  <c r="AD1228" i="26"/>
  <c r="AC1228" i="26"/>
  <c r="AB1228" i="26"/>
  <c r="AA1228" i="26"/>
  <c r="Z1228" i="26"/>
  <c r="Y1228" i="26"/>
  <c r="X1228" i="26"/>
  <c r="W1228" i="26"/>
  <c r="V1228" i="26"/>
  <c r="U1228" i="26"/>
  <c r="T1228" i="26"/>
  <c r="S1228" i="26"/>
  <c r="R1228" i="26"/>
  <c r="Q1228" i="26"/>
  <c r="P1228" i="26"/>
  <c r="O1228" i="26"/>
  <c r="N1228" i="26"/>
  <c r="M1228" i="26"/>
  <c r="L1228" i="26"/>
  <c r="K1228" i="26"/>
  <c r="J1228" i="26"/>
  <c r="BQ1227" i="26"/>
  <c r="BP1227" i="26"/>
  <c r="BO1227" i="26"/>
  <c r="BN1227" i="26"/>
  <c r="BM1227" i="26"/>
  <c r="BL1227" i="26"/>
  <c r="BK1227" i="26"/>
  <c r="BJ1227" i="26"/>
  <c r="BI1227" i="26"/>
  <c r="BH1227" i="26"/>
  <c r="BG1227" i="26"/>
  <c r="BF1227" i="26"/>
  <c r="BE1227" i="26"/>
  <c r="BD1227" i="26"/>
  <c r="BC1227" i="26"/>
  <c r="BB1227" i="26"/>
  <c r="BA1227" i="26"/>
  <c r="AZ1227" i="26"/>
  <c r="AY1227" i="26"/>
  <c r="AX1227" i="26"/>
  <c r="AW1227" i="26"/>
  <c r="AV1227" i="26"/>
  <c r="AU1227" i="26"/>
  <c r="AT1227" i="26"/>
  <c r="AS1227" i="26"/>
  <c r="AR1227" i="26"/>
  <c r="AQ1227" i="26"/>
  <c r="AP1227" i="26"/>
  <c r="AO1227" i="26"/>
  <c r="AN1227" i="26"/>
  <c r="AM1227" i="26"/>
  <c r="AL1227" i="26"/>
  <c r="AK1227" i="26"/>
  <c r="AJ1227" i="26"/>
  <c r="AI1227" i="26"/>
  <c r="AH1227" i="26"/>
  <c r="AG1227" i="26"/>
  <c r="AF1227" i="26"/>
  <c r="AE1227" i="26"/>
  <c r="AD1227" i="26"/>
  <c r="AC1227" i="26"/>
  <c r="AB1227" i="26"/>
  <c r="AA1227" i="26"/>
  <c r="Z1227" i="26"/>
  <c r="Y1227" i="26"/>
  <c r="X1227" i="26"/>
  <c r="W1227" i="26"/>
  <c r="V1227" i="26"/>
  <c r="U1227" i="26"/>
  <c r="T1227" i="26"/>
  <c r="S1227" i="26"/>
  <c r="R1227" i="26"/>
  <c r="Q1227" i="26"/>
  <c r="P1227" i="26"/>
  <c r="O1227" i="26"/>
  <c r="N1227" i="26"/>
  <c r="M1227" i="26"/>
  <c r="L1227" i="26"/>
  <c r="K1227" i="26"/>
  <c r="J1227" i="26"/>
  <c r="BQ1226" i="26"/>
  <c r="BP1226" i="26"/>
  <c r="BO1226" i="26"/>
  <c r="BN1226" i="26"/>
  <c r="BM1226" i="26"/>
  <c r="BL1226" i="26"/>
  <c r="BK1226" i="26"/>
  <c r="BJ1226" i="26"/>
  <c r="BI1226" i="26"/>
  <c r="BH1226" i="26"/>
  <c r="BG1226" i="26"/>
  <c r="BF1226" i="26"/>
  <c r="BE1226" i="26"/>
  <c r="BD1226" i="26"/>
  <c r="BC1226" i="26"/>
  <c r="BB1226" i="26"/>
  <c r="BA1226" i="26"/>
  <c r="AZ1226" i="26"/>
  <c r="AY1226" i="26"/>
  <c r="AX1226" i="26"/>
  <c r="AW1226" i="26"/>
  <c r="AV1226" i="26"/>
  <c r="AU1226" i="26"/>
  <c r="AT1226" i="26"/>
  <c r="AS1226" i="26"/>
  <c r="AR1226" i="26"/>
  <c r="AQ1226" i="26"/>
  <c r="AP1226" i="26"/>
  <c r="AO1226" i="26"/>
  <c r="AN1226" i="26"/>
  <c r="AM1226" i="26"/>
  <c r="AL1226" i="26"/>
  <c r="AK1226" i="26"/>
  <c r="AJ1226" i="26"/>
  <c r="AI1226" i="26"/>
  <c r="AH1226" i="26"/>
  <c r="AG1226" i="26"/>
  <c r="AF1226" i="26"/>
  <c r="AE1226" i="26"/>
  <c r="AD1226" i="26"/>
  <c r="AC1226" i="26"/>
  <c r="AB1226" i="26"/>
  <c r="AA1226" i="26"/>
  <c r="Z1226" i="26"/>
  <c r="Y1226" i="26"/>
  <c r="X1226" i="26"/>
  <c r="W1226" i="26"/>
  <c r="V1226" i="26"/>
  <c r="U1226" i="26"/>
  <c r="T1226" i="26"/>
  <c r="S1226" i="26"/>
  <c r="R1226" i="26"/>
  <c r="Q1226" i="26"/>
  <c r="P1226" i="26"/>
  <c r="O1226" i="26"/>
  <c r="N1226" i="26"/>
  <c r="M1226" i="26"/>
  <c r="L1226" i="26"/>
  <c r="K1226" i="26"/>
  <c r="J1226" i="26"/>
  <c r="BQ1225" i="26"/>
  <c r="BP1225" i="26"/>
  <c r="BO1225" i="26"/>
  <c r="BN1225" i="26"/>
  <c r="BM1225" i="26"/>
  <c r="BL1225" i="26"/>
  <c r="BK1225" i="26"/>
  <c r="BJ1225" i="26"/>
  <c r="BI1225" i="26"/>
  <c r="BH1225" i="26"/>
  <c r="BG1225" i="26"/>
  <c r="BF1225" i="26"/>
  <c r="BE1225" i="26"/>
  <c r="BD1225" i="26"/>
  <c r="BC1225" i="26"/>
  <c r="BB1225" i="26"/>
  <c r="BA1225" i="26"/>
  <c r="AZ1225" i="26"/>
  <c r="AY1225" i="26"/>
  <c r="AX1225" i="26"/>
  <c r="AW1225" i="26"/>
  <c r="AV1225" i="26"/>
  <c r="AU1225" i="26"/>
  <c r="AT1225" i="26"/>
  <c r="AS1225" i="26"/>
  <c r="AR1225" i="26"/>
  <c r="AQ1225" i="26"/>
  <c r="AP1225" i="26"/>
  <c r="AO1225" i="26"/>
  <c r="AN1225" i="26"/>
  <c r="AM1225" i="26"/>
  <c r="AL1225" i="26"/>
  <c r="AK1225" i="26"/>
  <c r="AJ1225" i="26"/>
  <c r="AI1225" i="26"/>
  <c r="AH1225" i="26"/>
  <c r="AG1225" i="26"/>
  <c r="AF1225" i="26"/>
  <c r="AE1225" i="26"/>
  <c r="AD1225" i="26"/>
  <c r="AC1225" i="26"/>
  <c r="AB1225" i="26"/>
  <c r="AA1225" i="26"/>
  <c r="Z1225" i="26"/>
  <c r="Y1225" i="26"/>
  <c r="X1225" i="26"/>
  <c r="W1225" i="26"/>
  <c r="V1225" i="26"/>
  <c r="U1225" i="26"/>
  <c r="T1225" i="26"/>
  <c r="S1225" i="26"/>
  <c r="R1225" i="26"/>
  <c r="Q1225" i="26"/>
  <c r="P1225" i="26"/>
  <c r="O1225" i="26"/>
  <c r="N1225" i="26"/>
  <c r="M1225" i="26"/>
  <c r="L1225" i="26"/>
  <c r="K1225" i="26"/>
  <c r="J1225" i="26"/>
  <c r="BQ1224" i="26"/>
  <c r="BP1224" i="26"/>
  <c r="BO1224" i="26"/>
  <c r="BN1224" i="26"/>
  <c r="BM1224" i="26"/>
  <c r="BL1224" i="26"/>
  <c r="BK1224" i="26"/>
  <c r="BJ1224" i="26"/>
  <c r="BI1224" i="26"/>
  <c r="BH1224" i="26"/>
  <c r="BG1224" i="26"/>
  <c r="BF1224" i="26"/>
  <c r="BE1224" i="26"/>
  <c r="BD1224" i="26"/>
  <c r="BC1224" i="26"/>
  <c r="BB1224" i="26"/>
  <c r="BA1224" i="26"/>
  <c r="AZ1224" i="26"/>
  <c r="AY1224" i="26"/>
  <c r="AX1224" i="26"/>
  <c r="AW1224" i="26"/>
  <c r="AV1224" i="26"/>
  <c r="AU1224" i="26"/>
  <c r="AT1224" i="26"/>
  <c r="AS1224" i="26"/>
  <c r="AR1224" i="26"/>
  <c r="AQ1224" i="26"/>
  <c r="AP1224" i="26"/>
  <c r="AO1224" i="26"/>
  <c r="AN1224" i="26"/>
  <c r="AM1224" i="26"/>
  <c r="AL1224" i="26"/>
  <c r="AK1224" i="26"/>
  <c r="AJ1224" i="26"/>
  <c r="AI1224" i="26"/>
  <c r="AH1224" i="26"/>
  <c r="AG1224" i="26"/>
  <c r="AF1224" i="26"/>
  <c r="AE1224" i="26"/>
  <c r="AD1224" i="26"/>
  <c r="AC1224" i="26"/>
  <c r="AB1224" i="26"/>
  <c r="AA1224" i="26"/>
  <c r="Z1224" i="26"/>
  <c r="Y1224" i="26"/>
  <c r="X1224" i="26"/>
  <c r="W1224" i="26"/>
  <c r="V1224" i="26"/>
  <c r="U1224" i="26"/>
  <c r="T1224" i="26"/>
  <c r="S1224" i="26"/>
  <c r="R1224" i="26"/>
  <c r="Q1224" i="26"/>
  <c r="P1224" i="26"/>
  <c r="O1224" i="26"/>
  <c r="N1224" i="26"/>
  <c r="M1224" i="26"/>
  <c r="L1224" i="26"/>
  <c r="K1224" i="26"/>
  <c r="J1224" i="26"/>
  <c r="BQ1223" i="26"/>
  <c r="BP1223" i="26"/>
  <c r="BO1223" i="26"/>
  <c r="BN1223" i="26"/>
  <c r="BM1223" i="26"/>
  <c r="BL1223" i="26"/>
  <c r="BK1223" i="26"/>
  <c r="BJ1223" i="26"/>
  <c r="BI1223" i="26"/>
  <c r="BH1223" i="26"/>
  <c r="BG1223" i="26"/>
  <c r="BF1223" i="26"/>
  <c r="BE1223" i="26"/>
  <c r="BD1223" i="26"/>
  <c r="BC1223" i="26"/>
  <c r="BB1223" i="26"/>
  <c r="BA1223" i="26"/>
  <c r="AZ1223" i="26"/>
  <c r="AY1223" i="26"/>
  <c r="AX1223" i="26"/>
  <c r="AW1223" i="26"/>
  <c r="AV1223" i="26"/>
  <c r="AU1223" i="26"/>
  <c r="AT1223" i="26"/>
  <c r="AS1223" i="26"/>
  <c r="AR1223" i="26"/>
  <c r="AQ1223" i="26"/>
  <c r="AP1223" i="26"/>
  <c r="AO1223" i="26"/>
  <c r="AN1223" i="26"/>
  <c r="AM1223" i="26"/>
  <c r="AL1223" i="26"/>
  <c r="AK1223" i="26"/>
  <c r="AJ1223" i="26"/>
  <c r="AI1223" i="26"/>
  <c r="AH1223" i="26"/>
  <c r="AG1223" i="26"/>
  <c r="AF1223" i="26"/>
  <c r="AE1223" i="26"/>
  <c r="AD1223" i="26"/>
  <c r="AC1223" i="26"/>
  <c r="AB1223" i="26"/>
  <c r="AA1223" i="26"/>
  <c r="Z1223" i="26"/>
  <c r="Y1223" i="26"/>
  <c r="X1223" i="26"/>
  <c r="W1223" i="26"/>
  <c r="V1223" i="26"/>
  <c r="U1223" i="26"/>
  <c r="T1223" i="26"/>
  <c r="S1223" i="26"/>
  <c r="R1223" i="26"/>
  <c r="Q1223" i="26"/>
  <c r="P1223" i="26"/>
  <c r="O1223" i="26"/>
  <c r="N1223" i="26"/>
  <c r="M1223" i="26"/>
  <c r="L1223" i="26"/>
  <c r="K1223" i="26"/>
  <c r="J1223" i="26"/>
  <c r="BQ1222" i="26"/>
  <c r="BP1222" i="26"/>
  <c r="BO1222" i="26"/>
  <c r="BN1222" i="26"/>
  <c r="BM1222" i="26"/>
  <c r="BL1222" i="26"/>
  <c r="BK1222" i="26"/>
  <c r="BJ1222" i="26"/>
  <c r="BI1222" i="26"/>
  <c r="BH1222" i="26"/>
  <c r="BG1222" i="26"/>
  <c r="BF1222" i="26"/>
  <c r="BE1222" i="26"/>
  <c r="BD1222" i="26"/>
  <c r="BC1222" i="26"/>
  <c r="BB1222" i="26"/>
  <c r="BA1222" i="26"/>
  <c r="AZ1222" i="26"/>
  <c r="AY1222" i="26"/>
  <c r="AX1222" i="26"/>
  <c r="AW1222" i="26"/>
  <c r="AV1222" i="26"/>
  <c r="AU1222" i="26"/>
  <c r="AT1222" i="26"/>
  <c r="AS1222" i="26"/>
  <c r="AR1222" i="26"/>
  <c r="AQ1222" i="26"/>
  <c r="AP1222" i="26"/>
  <c r="AO1222" i="26"/>
  <c r="AN1222" i="26"/>
  <c r="AM1222" i="26"/>
  <c r="AL1222" i="26"/>
  <c r="AK1222" i="26"/>
  <c r="AJ1222" i="26"/>
  <c r="AI1222" i="26"/>
  <c r="AH1222" i="26"/>
  <c r="AG1222" i="26"/>
  <c r="AF1222" i="26"/>
  <c r="AE1222" i="26"/>
  <c r="AD1222" i="26"/>
  <c r="AC1222" i="26"/>
  <c r="AB1222" i="26"/>
  <c r="AA1222" i="26"/>
  <c r="Z1222" i="26"/>
  <c r="Y1222" i="26"/>
  <c r="X1222" i="26"/>
  <c r="W1222" i="26"/>
  <c r="V1222" i="26"/>
  <c r="U1222" i="26"/>
  <c r="T1222" i="26"/>
  <c r="S1222" i="26"/>
  <c r="R1222" i="26"/>
  <c r="Q1222" i="26"/>
  <c r="P1222" i="26"/>
  <c r="O1222" i="26"/>
  <c r="N1222" i="26"/>
  <c r="M1222" i="26"/>
  <c r="L1222" i="26"/>
  <c r="K1222" i="26"/>
  <c r="J1222" i="26"/>
  <c r="BQ1221" i="26"/>
  <c r="BP1221" i="26"/>
  <c r="BO1221" i="26"/>
  <c r="BN1221" i="26"/>
  <c r="BM1221" i="26"/>
  <c r="BL1221" i="26"/>
  <c r="BK1221" i="26"/>
  <c r="BJ1221" i="26"/>
  <c r="BI1221" i="26"/>
  <c r="BH1221" i="26"/>
  <c r="BG1221" i="26"/>
  <c r="BF1221" i="26"/>
  <c r="BE1221" i="26"/>
  <c r="BD1221" i="26"/>
  <c r="BC1221" i="26"/>
  <c r="BB1221" i="26"/>
  <c r="BA1221" i="26"/>
  <c r="AZ1221" i="26"/>
  <c r="AY1221" i="26"/>
  <c r="AX1221" i="26"/>
  <c r="AW1221" i="26"/>
  <c r="AV1221" i="26"/>
  <c r="AU1221" i="26"/>
  <c r="AT1221" i="26"/>
  <c r="AS1221" i="26"/>
  <c r="AR1221" i="26"/>
  <c r="AQ1221" i="26"/>
  <c r="AP1221" i="26"/>
  <c r="AO1221" i="26"/>
  <c r="AN1221" i="26"/>
  <c r="AM1221" i="26"/>
  <c r="AL1221" i="26"/>
  <c r="AK1221" i="26"/>
  <c r="AJ1221" i="26"/>
  <c r="AI1221" i="26"/>
  <c r="AH1221" i="26"/>
  <c r="AG1221" i="26"/>
  <c r="AF1221" i="26"/>
  <c r="AE1221" i="26"/>
  <c r="AD1221" i="26"/>
  <c r="AC1221" i="26"/>
  <c r="AB1221" i="26"/>
  <c r="AA1221" i="26"/>
  <c r="Z1221" i="26"/>
  <c r="Y1221" i="26"/>
  <c r="X1221" i="26"/>
  <c r="W1221" i="26"/>
  <c r="V1221" i="26"/>
  <c r="U1221" i="26"/>
  <c r="T1221" i="26"/>
  <c r="S1221" i="26"/>
  <c r="R1221" i="26"/>
  <c r="Q1221" i="26"/>
  <c r="P1221" i="26"/>
  <c r="O1221" i="26"/>
  <c r="N1221" i="26"/>
  <c r="M1221" i="26"/>
  <c r="L1221" i="26"/>
  <c r="K1221" i="26"/>
  <c r="J1221" i="26"/>
  <c r="BQ1220" i="26"/>
  <c r="BP1220" i="26"/>
  <c r="BO1220" i="26"/>
  <c r="BN1220" i="26"/>
  <c r="BM1220" i="26"/>
  <c r="BL1220" i="26"/>
  <c r="BK1220" i="26"/>
  <c r="BJ1220" i="26"/>
  <c r="BI1220" i="26"/>
  <c r="BH1220" i="26"/>
  <c r="BG1220" i="26"/>
  <c r="BF1220" i="26"/>
  <c r="BE1220" i="26"/>
  <c r="BD1220" i="26"/>
  <c r="BC1220" i="26"/>
  <c r="BB1220" i="26"/>
  <c r="BA1220" i="26"/>
  <c r="AZ1220" i="26"/>
  <c r="AY1220" i="26"/>
  <c r="AX1220" i="26"/>
  <c r="AW1220" i="26"/>
  <c r="AV1220" i="26"/>
  <c r="AU1220" i="26"/>
  <c r="AT1220" i="26"/>
  <c r="AS1220" i="26"/>
  <c r="AR1220" i="26"/>
  <c r="AQ1220" i="26"/>
  <c r="AP1220" i="26"/>
  <c r="AO1220" i="26"/>
  <c r="AN1220" i="26"/>
  <c r="AM1220" i="26"/>
  <c r="AL1220" i="26"/>
  <c r="AK1220" i="26"/>
  <c r="AJ1220" i="26"/>
  <c r="AI1220" i="26"/>
  <c r="AH1220" i="26"/>
  <c r="AG1220" i="26"/>
  <c r="AF1220" i="26"/>
  <c r="AE1220" i="26"/>
  <c r="AD1220" i="26"/>
  <c r="AC1220" i="26"/>
  <c r="AB1220" i="26"/>
  <c r="AA1220" i="26"/>
  <c r="Z1220" i="26"/>
  <c r="Y1220" i="26"/>
  <c r="X1220" i="26"/>
  <c r="W1220" i="26"/>
  <c r="V1220" i="26"/>
  <c r="U1220" i="26"/>
  <c r="T1220" i="26"/>
  <c r="S1220" i="26"/>
  <c r="R1220" i="26"/>
  <c r="Q1220" i="26"/>
  <c r="P1220" i="26"/>
  <c r="O1220" i="26"/>
  <c r="N1220" i="26"/>
  <c r="M1220" i="26"/>
  <c r="L1220" i="26"/>
  <c r="K1220" i="26"/>
  <c r="J1220" i="26"/>
  <c r="BQ1219" i="26"/>
  <c r="BP1219" i="26"/>
  <c r="BO1219" i="26"/>
  <c r="BN1219" i="26"/>
  <c r="BM1219" i="26"/>
  <c r="BL1219" i="26"/>
  <c r="BK1219" i="26"/>
  <c r="BJ1219" i="26"/>
  <c r="BI1219" i="26"/>
  <c r="BH1219" i="26"/>
  <c r="BG1219" i="26"/>
  <c r="BF1219" i="26"/>
  <c r="BE1219" i="26"/>
  <c r="BD1219" i="26"/>
  <c r="BC1219" i="26"/>
  <c r="BB1219" i="26"/>
  <c r="BA1219" i="26"/>
  <c r="AZ1219" i="26"/>
  <c r="AY1219" i="26"/>
  <c r="AX1219" i="26"/>
  <c r="AW1219" i="26"/>
  <c r="AV1219" i="26"/>
  <c r="AU1219" i="26"/>
  <c r="AT1219" i="26"/>
  <c r="AS1219" i="26"/>
  <c r="AR1219" i="26"/>
  <c r="AQ1219" i="26"/>
  <c r="AP1219" i="26"/>
  <c r="AO1219" i="26"/>
  <c r="AN1219" i="26"/>
  <c r="AM1219" i="26"/>
  <c r="AL1219" i="26"/>
  <c r="AK1219" i="26"/>
  <c r="AJ1219" i="26"/>
  <c r="AI1219" i="26"/>
  <c r="AH1219" i="26"/>
  <c r="AG1219" i="26"/>
  <c r="AF1219" i="26"/>
  <c r="AE1219" i="26"/>
  <c r="AD1219" i="26"/>
  <c r="AC1219" i="26"/>
  <c r="AB1219" i="26"/>
  <c r="AA1219" i="26"/>
  <c r="Z1219" i="26"/>
  <c r="Y1219" i="26"/>
  <c r="X1219" i="26"/>
  <c r="W1219" i="26"/>
  <c r="V1219" i="26"/>
  <c r="U1219" i="26"/>
  <c r="T1219" i="26"/>
  <c r="S1219" i="26"/>
  <c r="R1219" i="26"/>
  <c r="Q1219" i="26"/>
  <c r="P1219" i="26"/>
  <c r="O1219" i="26"/>
  <c r="N1219" i="26"/>
  <c r="M1219" i="26"/>
  <c r="L1219" i="26"/>
  <c r="K1219" i="26"/>
  <c r="J1219" i="26"/>
  <c r="BQ1218" i="26"/>
  <c r="BP1218" i="26"/>
  <c r="BO1218" i="26"/>
  <c r="BN1218" i="26"/>
  <c r="BM1218" i="26"/>
  <c r="BL1218" i="26"/>
  <c r="BK1218" i="26"/>
  <c r="BJ1218" i="26"/>
  <c r="BI1218" i="26"/>
  <c r="BH1218" i="26"/>
  <c r="BG1218" i="26"/>
  <c r="BF1218" i="26"/>
  <c r="BE1218" i="26"/>
  <c r="BD1218" i="26"/>
  <c r="BC1218" i="26"/>
  <c r="BB1218" i="26"/>
  <c r="BA1218" i="26"/>
  <c r="AZ1218" i="26"/>
  <c r="AY1218" i="26"/>
  <c r="AX1218" i="26"/>
  <c r="AW1218" i="26"/>
  <c r="AV1218" i="26"/>
  <c r="AU1218" i="26"/>
  <c r="AT1218" i="26"/>
  <c r="AS1218" i="26"/>
  <c r="AR1218" i="26"/>
  <c r="AQ1218" i="26"/>
  <c r="AP1218" i="26"/>
  <c r="AO1218" i="26"/>
  <c r="AN1218" i="26"/>
  <c r="AM1218" i="26"/>
  <c r="AL1218" i="26"/>
  <c r="AK1218" i="26"/>
  <c r="AJ1218" i="26"/>
  <c r="AI1218" i="26"/>
  <c r="AH1218" i="26"/>
  <c r="AG1218" i="26"/>
  <c r="AF1218" i="26"/>
  <c r="AE1218" i="26"/>
  <c r="AD1218" i="26"/>
  <c r="AC1218" i="26"/>
  <c r="AB1218" i="26"/>
  <c r="AA1218" i="26"/>
  <c r="Z1218" i="26"/>
  <c r="Y1218" i="26"/>
  <c r="X1218" i="26"/>
  <c r="W1218" i="26"/>
  <c r="V1218" i="26"/>
  <c r="U1218" i="26"/>
  <c r="T1218" i="26"/>
  <c r="S1218" i="26"/>
  <c r="R1218" i="26"/>
  <c r="Q1218" i="26"/>
  <c r="P1218" i="26"/>
  <c r="O1218" i="26"/>
  <c r="N1218" i="26"/>
  <c r="M1218" i="26"/>
  <c r="L1218" i="26"/>
  <c r="K1218" i="26"/>
  <c r="J1218" i="26"/>
  <c r="BQ1217" i="26"/>
  <c r="BP1217" i="26"/>
  <c r="BO1217" i="26"/>
  <c r="BN1217" i="26"/>
  <c r="BM1217" i="26"/>
  <c r="BL1217" i="26"/>
  <c r="BK1217" i="26"/>
  <c r="BJ1217" i="26"/>
  <c r="BI1217" i="26"/>
  <c r="BH1217" i="26"/>
  <c r="BG1217" i="26"/>
  <c r="BF1217" i="26"/>
  <c r="BE1217" i="26"/>
  <c r="BD1217" i="26"/>
  <c r="BC1217" i="26"/>
  <c r="BB1217" i="26"/>
  <c r="BA1217" i="26"/>
  <c r="AZ1217" i="26"/>
  <c r="AY1217" i="26"/>
  <c r="AX1217" i="26"/>
  <c r="AW1217" i="26"/>
  <c r="AV1217" i="26"/>
  <c r="AU1217" i="26"/>
  <c r="AT1217" i="26"/>
  <c r="AS1217" i="26"/>
  <c r="AR1217" i="26"/>
  <c r="AQ1217" i="26"/>
  <c r="AP1217" i="26"/>
  <c r="AO1217" i="26"/>
  <c r="AN1217" i="26"/>
  <c r="AM1217" i="26"/>
  <c r="AL1217" i="26"/>
  <c r="AK1217" i="26"/>
  <c r="AJ1217" i="26"/>
  <c r="AI1217" i="26"/>
  <c r="AH1217" i="26"/>
  <c r="AG1217" i="26"/>
  <c r="AF1217" i="26"/>
  <c r="AE1217" i="26"/>
  <c r="AD1217" i="26"/>
  <c r="AC1217" i="26"/>
  <c r="AB1217" i="26"/>
  <c r="AA1217" i="26"/>
  <c r="Z1217" i="26"/>
  <c r="Y1217" i="26"/>
  <c r="X1217" i="26"/>
  <c r="W1217" i="26"/>
  <c r="V1217" i="26"/>
  <c r="U1217" i="26"/>
  <c r="T1217" i="26"/>
  <c r="S1217" i="26"/>
  <c r="R1217" i="26"/>
  <c r="Q1217" i="26"/>
  <c r="P1217" i="26"/>
  <c r="O1217" i="26"/>
  <c r="N1217" i="26"/>
  <c r="M1217" i="26"/>
  <c r="L1217" i="26"/>
  <c r="K1217" i="26"/>
  <c r="J1217" i="26"/>
  <c r="BQ1216" i="26"/>
  <c r="BP1216" i="26"/>
  <c r="BO1216" i="26"/>
  <c r="BN1216" i="26"/>
  <c r="BM1216" i="26"/>
  <c r="BL1216" i="26"/>
  <c r="BK1216" i="26"/>
  <c r="BJ1216" i="26"/>
  <c r="BI1216" i="26"/>
  <c r="BH1216" i="26"/>
  <c r="BG1216" i="26"/>
  <c r="BF1216" i="26"/>
  <c r="BE1216" i="26"/>
  <c r="BD1216" i="26"/>
  <c r="BC1216" i="26"/>
  <c r="BB1216" i="26"/>
  <c r="BA1216" i="26"/>
  <c r="AZ1216" i="26"/>
  <c r="AY1216" i="26"/>
  <c r="AX1216" i="26"/>
  <c r="AW1216" i="26"/>
  <c r="AV1216" i="26"/>
  <c r="AU1216" i="26"/>
  <c r="AT1216" i="26"/>
  <c r="AS1216" i="26"/>
  <c r="AR1216" i="26"/>
  <c r="AQ1216" i="26"/>
  <c r="AP1216" i="26"/>
  <c r="AO1216" i="26"/>
  <c r="AN1216" i="26"/>
  <c r="AM1216" i="26"/>
  <c r="AL1216" i="26"/>
  <c r="AK1216" i="26"/>
  <c r="AJ1216" i="26"/>
  <c r="AI1216" i="26"/>
  <c r="AH1216" i="26"/>
  <c r="AG1216" i="26"/>
  <c r="AF1216" i="26"/>
  <c r="AE1216" i="26"/>
  <c r="AD1216" i="26"/>
  <c r="AC1216" i="26"/>
  <c r="AB1216" i="26"/>
  <c r="AA1216" i="26"/>
  <c r="Z1216" i="26"/>
  <c r="Y1216" i="26"/>
  <c r="X1216" i="26"/>
  <c r="W1216" i="26"/>
  <c r="V1216" i="26"/>
  <c r="U1216" i="26"/>
  <c r="T1216" i="26"/>
  <c r="S1216" i="26"/>
  <c r="R1216" i="26"/>
  <c r="Q1216" i="26"/>
  <c r="P1216" i="26"/>
  <c r="O1216" i="26"/>
  <c r="N1216" i="26"/>
  <c r="M1216" i="26"/>
  <c r="L1216" i="26"/>
  <c r="K1216" i="26"/>
  <c r="J1216" i="26"/>
  <c r="BQ1215" i="26"/>
  <c r="BP1215" i="26"/>
  <c r="BO1215" i="26"/>
  <c r="BN1215" i="26"/>
  <c r="BM1215" i="26"/>
  <c r="BL1215" i="26"/>
  <c r="BK1215" i="26"/>
  <c r="BJ1215" i="26"/>
  <c r="BI1215" i="26"/>
  <c r="BH1215" i="26"/>
  <c r="BG1215" i="26"/>
  <c r="BF1215" i="26"/>
  <c r="BE1215" i="26"/>
  <c r="BD1215" i="26"/>
  <c r="BC1215" i="26"/>
  <c r="BB1215" i="26"/>
  <c r="BA1215" i="26"/>
  <c r="AZ1215" i="26"/>
  <c r="AY1215" i="26"/>
  <c r="AX1215" i="26"/>
  <c r="AW1215" i="26"/>
  <c r="AV1215" i="26"/>
  <c r="AU1215" i="26"/>
  <c r="AT1215" i="26"/>
  <c r="AS1215" i="26"/>
  <c r="AR1215" i="26"/>
  <c r="AQ1215" i="26"/>
  <c r="AP1215" i="26"/>
  <c r="AO1215" i="26"/>
  <c r="AN1215" i="26"/>
  <c r="AM1215" i="26"/>
  <c r="AL1215" i="26"/>
  <c r="AK1215" i="26"/>
  <c r="AJ1215" i="26"/>
  <c r="AI1215" i="26"/>
  <c r="AH1215" i="26"/>
  <c r="AG1215" i="26"/>
  <c r="AF1215" i="26"/>
  <c r="AE1215" i="26"/>
  <c r="AD1215" i="26"/>
  <c r="AC1215" i="26"/>
  <c r="AB1215" i="26"/>
  <c r="AA1215" i="26"/>
  <c r="Z1215" i="26"/>
  <c r="Y1215" i="26"/>
  <c r="X1215" i="26"/>
  <c r="W1215" i="26"/>
  <c r="V1215" i="26"/>
  <c r="U1215" i="26"/>
  <c r="T1215" i="26"/>
  <c r="S1215" i="26"/>
  <c r="R1215" i="26"/>
  <c r="Q1215" i="26"/>
  <c r="P1215" i="26"/>
  <c r="O1215" i="26"/>
  <c r="N1215" i="26"/>
  <c r="M1215" i="26"/>
  <c r="L1215" i="26"/>
  <c r="K1215" i="26"/>
  <c r="J1215" i="26"/>
  <c r="BQ1214" i="26"/>
  <c r="BP1214" i="26"/>
  <c r="BO1214" i="26"/>
  <c r="BN1214" i="26"/>
  <c r="BM1214" i="26"/>
  <c r="BL1214" i="26"/>
  <c r="BK1214" i="26"/>
  <c r="BJ1214" i="26"/>
  <c r="BI1214" i="26"/>
  <c r="BH1214" i="26"/>
  <c r="BG1214" i="26"/>
  <c r="BF1214" i="26"/>
  <c r="BE1214" i="26"/>
  <c r="BD1214" i="26"/>
  <c r="BC1214" i="26"/>
  <c r="BB1214" i="26"/>
  <c r="BA1214" i="26"/>
  <c r="AZ1214" i="26"/>
  <c r="AY1214" i="26"/>
  <c r="AX1214" i="26"/>
  <c r="AW1214" i="26"/>
  <c r="AV1214" i="26"/>
  <c r="AU1214" i="26"/>
  <c r="AT1214" i="26"/>
  <c r="AS1214" i="26"/>
  <c r="AR1214" i="26"/>
  <c r="AQ1214" i="26"/>
  <c r="AP1214" i="26"/>
  <c r="AO1214" i="26"/>
  <c r="AN1214" i="26"/>
  <c r="AM1214" i="26"/>
  <c r="AL1214" i="26"/>
  <c r="AK1214" i="26"/>
  <c r="AJ1214" i="26"/>
  <c r="AI1214" i="26"/>
  <c r="AH1214" i="26"/>
  <c r="AG1214" i="26"/>
  <c r="AF1214" i="26"/>
  <c r="AE1214" i="26"/>
  <c r="AD1214" i="26"/>
  <c r="AC1214" i="26"/>
  <c r="AB1214" i="26"/>
  <c r="AA1214" i="26"/>
  <c r="Z1214" i="26"/>
  <c r="Y1214" i="26"/>
  <c r="X1214" i="26"/>
  <c r="W1214" i="26"/>
  <c r="V1214" i="26"/>
  <c r="U1214" i="26"/>
  <c r="T1214" i="26"/>
  <c r="S1214" i="26"/>
  <c r="R1214" i="26"/>
  <c r="Q1214" i="26"/>
  <c r="P1214" i="26"/>
  <c r="O1214" i="26"/>
  <c r="N1214" i="26"/>
  <c r="M1214" i="26"/>
  <c r="L1214" i="26"/>
  <c r="K1214" i="26"/>
  <c r="J1214" i="26"/>
  <c r="BQ1213" i="26"/>
  <c r="BP1213" i="26"/>
  <c r="BO1213" i="26"/>
  <c r="BN1213" i="26"/>
  <c r="BM1213" i="26"/>
  <c r="BL1213" i="26"/>
  <c r="BK1213" i="26"/>
  <c r="BJ1213" i="26"/>
  <c r="BI1213" i="26"/>
  <c r="BH1213" i="26"/>
  <c r="BG1213" i="26"/>
  <c r="BF1213" i="26"/>
  <c r="BE1213" i="26"/>
  <c r="BD1213" i="26"/>
  <c r="BC1213" i="26"/>
  <c r="BB1213" i="26"/>
  <c r="BA1213" i="26"/>
  <c r="AZ1213" i="26"/>
  <c r="AY1213" i="26"/>
  <c r="AX1213" i="26"/>
  <c r="AW1213" i="26"/>
  <c r="AV1213" i="26"/>
  <c r="AU1213" i="26"/>
  <c r="AT1213" i="26"/>
  <c r="AS1213" i="26"/>
  <c r="AR1213" i="26"/>
  <c r="AQ1213" i="26"/>
  <c r="AP1213" i="26"/>
  <c r="AO1213" i="26"/>
  <c r="AN1213" i="26"/>
  <c r="AM1213" i="26"/>
  <c r="AL1213" i="26"/>
  <c r="AK1213" i="26"/>
  <c r="AJ1213" i="26"/>
  <c r="AI1213" i="26"/>
  <c r="AH1213" i="26"/>
  <c r="AG1213" i="26"/>
  <c r="AF1213" i="26"/>
  <c r="AE1213" i="26"/>
  <c r="AD1213" i="26"/>
  <c r="AC1213" i="26"/>
  <c r="AB1213" i="26"/>
  <c r="AA1213" i="26"/>
  <c r="Z1213" i="26"/>
  <c r="Y1213" i="26"/>
  <c r="X1213" i="26"/>
  <c r="W1213" i="26"/>
  <c r="V1213" i="26"/>
  <c r="U1213" i="26"/>
  <c r="T1213" i="26"/>
  <c r="S1213" i="26"/>
  <c r="R1213" i="26"/>
  <c r="Q1213" i="26"/>
  <c r="P1213" i="26"/>
  <c r="O1213" i="26"/>
  <c r="N1213" i="26"/>
  <c r="M1213" i="26"/>
  <c r="L1213" i="26"/>
  <c r="K1213" i="26"/>
  <c r="J1213" i="26"/>
  <c r="BQ1212" i="26"/>
  <c r="BP1212" i="26"/>
  <c r="BO1212" i="26"/>
  <c r="BN1212" i="26"/>
  <c r="BM1212" i="26"/>
  <c r="BL1212" i="26"/>
  <c r="BK1212" i="26"/>
  <c r="BJ1212" i="26"/>
  <c r="BI1212" i="26"/>
  <c r="BH1212" i="26"/>
  <c r="BG1212" i="26"/>
  <c r="BF1212" i="26"/>
  <c r="BE1212" i="26"/>
  <c r="BD1212" i="26"/>
  <c r="BC1212" i="26"/>
  <c r="BB1212" i="26"/>
  <c r="BA1212" i="26"/>
  <c r="AZ1212" i="26"/>
  <c r="AY1212" i="26"/>
  <c r="AX1212" i="26"/>
  <c r="AW1212" i="26"/>
  <c r="AV1212" i="26"/>
  <c r="AU1212" i="26"/>
  <c r="AT1212" i="26"/>
  <c r="AS1212" i="26"/>
  <c r="AR1212" i="26"/>
  <c r="AQ1212" i="26"/>
  <c r="AP1212" i="26"/>
  <c r="AO1212" i="26"/>
  <c r="AN1212" i="26"/>
  <c r="AM1212" i="26"/>
  <c r="AL1212" i="26"/>
  <c r="AK1212" i="26"/>
  <c r="AJ1212" i="26"/>
  <c r="AI1212" i="26"/>
  <c r="AH1212" i="26"/>
  <c r="AG1212" i="26"/>
  <c r="AF1212" i="26"/>
  <c r="AE1212" i="26"/>
  <c r="AD1212" i="26"/>
  <c r="AC1212" i="26"/>
  <c r="AB1212" i="26"/>
  <c r="AA1212" i="26"/>
  <c r="Z1212" i="26"/>
  <c r="Y1212" i="26"/>
  <c r="X1212" i="26"/>
  <c r="W1212" i="26"/>
  <c r="V1212" i="26"/>
  <c r="U1212" i="26"/>
  <c r="T1212" i="26"/>
  <c r="S1212" i="26"/>
  <c r="R1212" i="26"/>
  <c r="Q1212" i="26"/>
  <c r="P1212" i="26"/>
  <c r="O1212" i="26"/>
  <c r="N1212" i="26"/>
  <c r="M1212" i="26"/>
  <c r="L1212" i="26"/>
  <c r="K1212" i="26"/>
  <c r="J1212" i="26"/>
  <c r="BQ1211" i="26"/>
  <c r="BP1211" i="26"/>
  <c r="BO1211" i="26"/>
  <c r="BN1211" i="26"/>
  <c r="BM1211" i="26"/>
  <c r="BL1211" i="26"/>
  <c r="BK1211" i="26"/>
  <c r="BJ1211" i="26"/>
  <c r="BI1211" i="26"/>
  <c r="BH1211" i="26"/>
  <c r="BG1211" i="26"/>
  <c r="BF1211" i="26"/>
  <c r="BE1211" i="26"/>
  <c r="BD1211" i="26"/>
  <c r="BC1211" i="26"/>
  <c r="BB1211" i="26"/>
  <c r="BA1211" i="26"/>
  <c r="AZ1211" i="26"/>
  <c r="AY1211" i="26"/>
  <c r="AX1211" i="26"/>
  <c r="AW1211" i="26"/>
  <c r="AV1211" i="26"/>
  <c r="AU1211" i="26"/>
  <c r="AT1211" i="26"/>
  <c r="AS1211" i="26"/>
  <c r="AR1211" i="26"/>
  <c r="AQ1211" i="26"/>
  <c r="AP1211" i="26"/>
  <c r="AO1211" i="26"/>
  <c r="AN1211" i="26"/>
  <c r="AM1211" i="26"/>
  <c r="AL1211" i="26"/>
  <c r="AK1211" i="26"/>
  <c r="AJ1211" i="26"/>
  <c r="AI1211" i="26"/>
  <c r="AH1211" i="26"/>
  <c r="AG1211" i="26"/>
  <c r="AF1211" i="26"/>
  <c r="AE1211" i="26"/>
  <c r="AD1211" i="26"/>
  <c r="AC1211" i="26"/>
  <c r="AB1211" i="26"/>
  <c r="AA1211" i="26"/>
  <c r="Z1211" i="26"/>
  <c r="Y1211" i="26"/>
  <c r="X1211" i="26"/>
  <c r="W1211" i="26"/>
  <c r="V1211" i="26"/>
  <c r="U1211" i="26"/>
  <c r="T1211" i="26"/>
  <c r="S1211" i="26"/>
  <c r="R1211" i="26"/>
  <c r="Q1211" i="26"/>
  <c r="P1211" i="26"/>
  <c r="O1211" i="26"/>
  <c r="N1211" i="26"/>
  <c r="M1211" i="26"/>
  <c r="L1211" i="26"/>
  <c r="K1211" i="26"/>
  <c r="J1211" i="26"/>
  <c r="BQ1210" i="26"/>
  <c r="BP1210" i="26"/>
  <c r="BO1210" i="26"/>
  <c r="BN1210" i="26"/>
  <c r="BM1210" i="26"/>
  <c r="BL1210" i="26"/>
  <c r="BK1210" i="26"/>
  <c r="BJ1210" i="26"/>
  <c r="BI1210" i="26"/>
  <c r="BH1210" i="26"/>
  <c r="BG1210" i="26"/>
  <c r="BF1210" i="26"/>
  <c r="BE1210" i="26"/>
  <c r="BD1210" i="26"/>
  <c r="BC1210" i="26"/>
  <c r="BB1210" i="26"/>
  <c r="BA1210" i="26"/>
  <c r="AZ1210" i="26"/>
  <c r="AY1210" i="26"/>
  <c r="AX1210" i="26"/>
  <c r="AW1210" i="26"/>
  <c r="AV1210" i="26"/>
  <c r="AU1210" i="26"/>
  <c r="AT1210" i="26"/>
  <c r="AS1210" i="26"/>
  <c r="AR1210" i="26"/>
  <c r="AQ1210" i="26"/>
  <c r="AP1210" i="26"/>
  <c r="AO1210" i="26"/>
  <c r="AN1210" i="26"/>
  <c r="AM1210" i="26"/>
  <c r="AL1210" i="26"/>
  <c r="AK1210" i="26"/>
  <c r="AJ1210" i="26"/>
  <c r="AI1210" i="26"/>
  <c r="AH1210" i="26"/>
  <c r="AG1210" i="26"/>
  <c r="AF1210" i="26"/>
  <c r="AE1210" i="26"/>
  <c r="AD1210" i="26"/>
  <c r="AC1210" i="26"/>
  <c r="AB1210" i="26"/>
  <c r="AA1210" i="26"/>
  <c r="Z1210" i="26"/>
  <c r="Y1210" i="26"/>
  <c r="X1210" i="26"/>
  <c r="W1210" i="26"/>
  <c r="V1210" i="26"/>
  <c r="U1210" i="26"/>
  <c r="T1210" i="26"/>
  <c r="S1210" i="26"/>
  <c r="R1210" i="26"/>
  <c r="Q1210" i="26"/>
  <c r="P1210" i="26"/>
  <c r="O1210" i="26"/>
  <c r="N1210" i="26"/>
  <c r="M1210" i="26"/>
  <c r="L1210" i="26"/>
  <c r="K1210" i="26"/>
  <c r="J1210" i="26"/>
  <c r="BQ1209" i="26"/>
  <c r="BP1209" i="26"/>
  <c r="BO1209" i="26"/>
  <c r="BN1209" i="26"/>
  <c r="BM1209" i="26"/>
  <c r="BL1209" i="26"/>
  <c r="BK1209" i="26"/>
  <c r="BJ1209" i="26"/>
  <c r="BI1209" i="26"/>
  <c r="BH1209" i="26"/>
  <c r="BG1209" i="26"/>
  <c r="BF1209" i="26"/>
  <c r="BE1209" i="26"/>
  <c r="BD1209" i="26"/>
  <c r="BC1209" i="26"/>
  <c r="BB1209" i="26"/>
  <c r="BA1209" i="26"/>
  <c r="AZ1209" i="26"/>
  <c r="AY1209" i="26"/>
  <c r="AX1209" i="26"/>
  <c r="AW1209" i="26"/>
  <c r="AV1209" i="26"/>
  <c r="AU1209" i="26"/>
  <c r="AT1209" i="26"/>
  <c r="AS1209" i="26"/>
  <c r="AR1209" i="26"/>
  <c r="AQ1209" i="26"/>
  <c r="AP1209" i="26"/>
  <c r="AO1209" i="26"/>
  <c r="AN1209" i="26"/>
  <c r="AM1209" i="26"/>
  <c r="AL1209" i="26"/>
  <c r="AK1209" i="26"/>
  <c r="AJ1209" i="26"/>
  <c r="AI1209" i="26"/>
  <c r="AH1209" i="26"/>
  <c r="AG1209" i="26"/>
  <c r="AF1209" i="26"/>
  <c r="AE1209" i="26"/>
  <c r="AD1209" i="26"/>
  <c r="AC1209" i="26"/>
  <c r="AB1209" i="26"/>
  <c r="AA1209" i="26"/>
  <c r="Z1209" i="26"/>
  <c r="Y1209" i="26"/>
  <c r="X1209" i="26"/>
  <c r="W1209" i="26"/>
  <c r="V1209" i="26"/>
  <c r="U1209" i="26"/>
  <c r="T1209" i="26"/>
  <c r="S1209" i="26"/>
  <c r="R1209" i="26"/>
  <c r="Q1209" i="26"/>
  <c r="P1209" i="26"/>
  <c r="O1209" i="26"/>
  <c r="N1209" i="26"/>
  <c r="M1209" i="26"/>
  <c r="L1209" i="26"/>
  <c r="K1209" i="26"/>
  <c r="J1209" i="26"/>
  <c r="BQ1208" i="26"/>
  <c r="BP1208" i="26"/>
  <c r="BO1208" i="26"/>
  <c r="BN1208" i="26"/>
  <c r="BM1208" i="26"/>
  <c r="BL1208" i="26"/>
  <c r="BK1208" i="26"/>
  <c r="BJ1208" i="26"/>
  <c r="BI1208" i="26"/>
  <c r="BH1208" i="26"/>
  <c r="BG1208" i="26"/>
  <c r="BF1208" i="26"/>
  <c r="BE1208" i="26"/>
  <c r="BD1208" i="26"/>
  <c r="BC1208" i="26"/>
  <c r="BB1208" i="26"/>
  <c r="BA1208" i="26"/>
  <c r="AZ1208" i="26"/>
  <c r="AY1208" i="26"/>
  <c r="AX1208" i="26"/>
  <c r="AW1208" i="26"/>
  <c r="AV1208" i="26"/>
  <c r="AU1208" i="26"/>
  <c r="AT1208" i="26"/>
  <c r="AS1208" i="26"/>
  <c r="AR1208" i="26"/>
  <c r="AQ1208" i="26"/>
  <c r="AP1208" i="26"/>
  <c r="AO1208" i="26"/>
  <c r="AN1208" i="26"/>
  <c r="AM1208" i="26"/>
  <c r="AL1208" i="26"/>
  <c r="AK1208" i="26"/>
  <c r="AJ1208" i="26"/>
  <c r="AI1208" i="26"/>
  <c r="AH1208" i="26"/>
  <c r="AG1208" i="26"/>
  <c r="AF1208" i="26"/>
  <c r="AE1208" i="26"/>
  <c r="AD1208" i="26"/>
  <c r="AC1208" i="26"/>
  <c r="AB1208" i="26"/>
  <c r="AA1208" i="26"/>
  <c r="Z1208" i="26"/>
  <c r="Y1208" i="26"/>
  <c r="X1208" i="26"/>
  <c r="W1208" i="26"/>
  <c r="V1208" i="26"/>
  <c r="U1208" i="26"/>
  <c r="T1208" i="26"/>
  <c r="S1208" i="26"/>
  <c r="R1208" i="26"/>
  <c r="Q1208" i="26"/>
  <c r="P1208" i="26"/>
  <c r="O1208" i="26"/>
  <c r="N1208" i="26"/>
  <c r="M1208" i="26"/>
  <c r="L1208" i="26"/>
  <c r="K1208" i="26"/>
  <c r="J1208" i="26"/>
  <c r="BQ1207" i="26"/>
  <c r="BP1207" i="26"/>
  <c r="BO1207" i="26"/>
  <c r="BN1207" i="26"/>
  <c r="BM1207" i="26"/>
  <c r="BL1207" i="26"/>
  <c r="BK1207" i="26"/>
  <c r="BJ1207" i="26"/>
  <c r="BI1207" i="26"/>
  <c r="BH1207" i="26"/>
  <c r="BG1207" i="26"/>
  <c r="BF1207" i="26"/>
  <c r="BE1207" i="26"/>
  <c r="BD1207" i="26"/>
  <c r="BC1207" i="26"/>
  <c r="BB1207" i="26"/>
  <c r="BA1207" i="26"/>
  <c r="AZ1207" i="26"/>
  <c r="AY1207" i="26"/>
  <c r="AX1207" i="26"/>
  <c r="AW1207" i="26"/>
  <c r="AV1207" i="26"/>
  <c r="AU1207" i="26"/>
  <c r="AT1207" i="26"/>
  <c r="AS1207" i="26"/>
  <c r="AR1207" i="26"/>
  <c r="AQ1207" i="26"/>
  <c r="AP1207" i="26"/>
  <c r="AO1207" i="26"/>
  <c r="AN1207" i="26"/>
  <c r="AM1207" i="26"/>
  <c r="AL1207" i="26"/>
  <c r="AK1207" i="26"/>
  <c r="AJ1207" i="26"/>
  <c r="AI1207" i="26"/>
  <c r="AH1207" i="26"/>
  <c r="AG1207" i="26"/>
  <c r="AF1207" i="26"/>
  <c r="AE1207" i="26"/>
  <c r="AD1207" i="26"/>
  <c r="AC1207" i="26"/>
  <c r="AB1207" i="26"/>
  <c r="AA1207" i="26"/>
  <c r="Z1207" i="26"/>
  <c r="Y1207" i="26"/>
  <c r="X1207" i="26"/>
  <c r="W1207" i="26"/>
  <c r="V1207" i="26"/>
  <c r="U1207" i="26"/>
  <c r="T1207" i="26"/>
  <c r="S1207" i="26"/>
  <c r="R1207" i="26"/>
  <c r="Q1207" i="26"/>
  <c r="P1207" i="26"/>
  <c r="O1207" i="26"/>
  <c r="N1207" i="26"/>
  <c r="M1207" i="26"/>
  <c r="L1207" i="26"/>
  <c r="K1207" i="26"/>
  <c r="J1207" i="26"/>
  <c r="BQ1206" i="26"/>
  <c r="BP1206" i="26"/>
  <c r="BO1206" i="26"/>
  <c r="BN1206" i="26"/>
  <c r="BM1206" i="26"/>
  <c r="BL1206" i="26"/>
  <c r="BK1206" i="26"/>
  <c r="BJ1206" i="26"/>
  <c r="BI1206" i="26"/>
  <c r="BH1206" i="26"/>
  <c r="BG1206" i="26"/>
  <c r="BF1206" i="26"/>
  <c r="BE1206" i="26"/>
  <c r="BD1206" i="26"/>
  <c r="BC1206" i="26"/>
  <c r="BB1206" i="26"/>
  <c r="BA1206" i="26"/>
  <c r="AZ1206" i="26"/>
  <c r="AY1206" i="26"/>
  <c r="AX1206" i="26"/>
  <c r="AW1206" i="26"/>
  <c r="AV1206" i="26"/>
  <c r="AU1206" i="26"/>
  <c r="AT1206" i="26"/>
  <c r="AS1206" i="26"/>
  <c r="AR1206" i="26"/>
  <c r="AQ1206" i="26"/>
  <c r="AP1206" i="26"/>
  <c r="AO1206" i="26"/>
  <c r="AN1206" i="26"/>
  <c r="AM1206" i="26"/>
  <c r="AL1206" i="26"/>
  <c r="AK1206" i="26"/>
  <c r="AJ1206" i="26"/>
  <c r="AI1206" i="26"/>
  <c r="AH1206" i="26"/>
  <c r="AG1206" i="26"/>
  <c r="AF1206" i="26"/>
  <c r="AE1206" i="26"/>
  <c r="AD1206" i="26"/>
  <c r="AC1206" i="26"/>
  <c r="AB1206" i="26"/>
  <c r="AA1206" i="26"/>
  <c r="Z1206" i="26"/>
  <c r="Y1206" i="26"/>
  <c r="X1206" i="26"/>
  <c r="W1206" i="26"/>
  <c r="V1206" i="26"/>
  <c r="U1206" i="26"/>
  <c r="T1206" i="26"/>
  <c r="S1206" i="26"/>
  <c r="R1206" i="26"/>
  <c r="Q1206" i="26"/>
  <c r="P1206" i="26"/>
  <c r="O1206" i="26"/>
  <c r="N1206" i="26"/>
  <c r="M1206" i="26"/>
  <c r="L1206" i="26"/>
  <c r="K1206" i="26"/>
  <c r="J1206" i="26"/>
  <c r="BQ1205" i="26"/>
  <c r="BP1205" i="26"/>
  <c r="BO1205" i="26"/>
  <c r="BN1205" i="26"/>
  <c r="BM1205" i="26"/>
  <c r="BL1205" i="26"/>
  <c r="BK1205" i="26"/>
  <c r="BJ1205" i="26"/>
  <c r="BI1205" i="26"/>
  <c r="BH1205" i="26"/>
  <c r="BG1205" i="26"/>
  <c r="BF1205" i="26"/>
  <c r="BE1205" i="26"/>
  <c r="BD1205" i="26"/>
  <c r="BC1205" i="26"/>
  <c r="BB1205" i="26"/>
  <c r="BA1205" i="26"/>
  <c r="AZ1205" i="26"/>
  <c r="AY1205" i="26"/>
  <c r="AX1205" i="26"/>
  <c r="AW1205" i="26"/>
  <c r="AV1205" i="26"/>
  <c r="AU1205" i="26"/>
  <c r="AT1205" i="26"/>
  <c r="AS1205" i="26"/>
  <c r="AR1205" i="26"/>
  <c r="AQ1205" i="26"/>
  <c r="AP1205" i="26"/>
  <c r="AO1205" i="26"/>
  <c r="AN1205" i="26"/>
  <c r="AM1205" i="26"/>
  <c r="AL1205" i="26"/>
  <c r="AK1205" i="26"/>
  <c r="AJ1205" i="26"/>
  <c r="AI1205" i="26"/>
  <c r="AH1205" i="26"/>
  <c r="AG1205" i="26"/>
  <c r="AF1205" i="26"/>
  <c r="AE1205" i="26"/>
  <c r="AD1205" i="26"/>
  <c r="AC1205" i="26"/>
  <c r="AB1205" i="26"/>
  <c r="AA1205" i="26"/>
  <c r="Z1205" i="26"/>
  <c r="Y1205" i="26"/>
  <c r="X1205" i="26"/>
  <c r="W1205" i="26"/>
  <c r="V1205" i="26"/>
  <c r="U1205" i="26"/>
  <c r="T1205" i="26"/>
  <c r="S1205" i="26"/>
  <c r="R1205" i="26"/>
  <c r="Q1205" i="26"/>
  <c r="P1205" i="26"/>
  <c r="O1205" i="26"/>
  <c r="N1205" i="26"/>
  <c r="M1205" i="26"/>
  <c r="L1205" i="26"/>
  <c r="K1205" i="26"/>
  <c r="J1205" i="26"/>
  <c r="BQ1204" i="26"/>
  <c r="BP1204" i="26"/>
  <c r="BO1204" i="26"/>
  <c r="BN1204" i="26"/>
  <c r="BM1204" i="26"/>
  <c r="BL1204" i="26"/>
  <c r="BK1204" i="26"/>
  <c r="BJ1204" i="26"/>
  <c r="BI1204" i="26"/>
  <c r="BH1204" i="26"/>
  <c r="BG1204" i="26"/>
  <c r="BF1204" i="26"/>
  <c r="BE1204" i="26"/>
  <c r="BD1204" i="26"/>
  <c r="BC1204" i="26"/>
  <c r="BB1204" i="26"/>
  <c r="BA1204" i="26"/>
  <c r="AZ1204" i="26"/>
  <c r="AY1204" i="26"/>
  <c r="AX1204" i="26"/>
  <c r="AW1204" i="26"/>
  <c r="AV1204" i="26"/>
  <c r="AU1204" i="26"/>
  <c r="AT1204" i="26"/>
  <c r="AS1204" i="26"/>
  <c r="AR1204" i="26"/>
  <c r="AQ1204" i="26"/>
  <c r="AP1204" i="26"/>
  <c r="AO1204" i="26"/>
  <c r="AN1204" i="26"/>
  <c r="AM1204" i="26"/>
  <c r="AL1204" i="26"/>
  <c r="AK1204" i="26"/>
  <c r="AJ1204" i="26"/>
  <c r="AI1204" i="26"/>
  <c r="AH1204" i="26"/>
  <c r="AG1204" i="26"/>
  <c r="AF1204" i="26"/>
  <c r="AE1204" i="26"/>
  <c r="AD1204" i="26"/>
  <c r="AC1204" i="26"/>
  <c r="AB1204" i="26"/>
  <c r="AA1204" i="26"/>
  <c r="Z1204" i="26"/>
  <c r="Y1204" i="26"/>
  <c r="X1204" i="26"/>
  <c r="W1204" i="26"/>
  <c r="V1204" i="26"/>
  <c r="U1204" i="26"/>
  <c r="T1204" i="26"/>
  <c r="S1204" i="26"/>
  <c r="R1204" i="26"/>
  <c r="Q1204" i="26"/>
  <c r="P1204" i="26"/>
  <c r="O1204" i="26"/>
  <c r="N1204" i="26"/>
  <c r="M1204" i="26"/>
  <c r="L1204" i="26"/>
  <c r="K1204" i="26"/>
  <c r="J1204" i="26"/>
  <c r="BQ1203" i="26"/>
  <c r="BP1203" i="26"/>
  <c r="BO1203" i="26"/>
  <c r="BN1203" i="26"/>
  <c r="BM1203" i="26"/>
  <c r="BL1203" i="26"/>
  <c r="BK1203" i="26"/>
  <c r="BJ1203" i="26"/>
  <c r="BI1203" i="26"/>
  <c r="BH1203" i="26"/>
  <c r="BG1203" i="26"/>
  <c r="BF1203" i="26"/>
  <c r="BE1203" i="26"/>
  <c r="BD1203" i="26"/>
  <c r="BC1203" i="26"/>
  <c r="BB1203" i="26"/>
  <c r="BA1203" i="26"/>
  <c r="AZ1203" i="26"/>
  <c r="AY1203" i="26"/>
  <c r="AX1203" i="26"/>
  <c r="AW1203" i="26"/>
  <c r="AV1203" i="26"/>
  <c r="AU1203" i="26"/>
  <c r="AT1203" i="26"/>
  <c r="AS1203" i="26"/>
  <c r="AR1203" i="26"/>
  <c r="AQ1203" i="26"/>
  <c r="AP1203" i="26"/>
  <c r="AO1203" i="26"/>
  <c r="AN1203" i="26"/>
  <c r="AM1203" i="26"/>
  <c r="AL1203" i="26"/>
  <c r="AK1203" i="26"/>
  <c r="AJ1203" i="26"/>
  <c r="AI1203" i="26"/>
  <c r="AH1203" i="26"/>
  <c r="AG1203" i="26"/>
  <c r="AF1203" i="26"/>
  <c r="AE1203" i="26"/>
  <c r="AD1203" i="26"/>
  <c r="AC1203" i="26"/>
  <c r="AB1203" i="26"/>
  <c r="AA1203" i="26"/>
  <c r="Z1203" i="26"/>
  <c r="Y1203" i="26"/>
  <c r="X1203" i="26"/>
  <c r="W1203" i="26"/>
  <c r="V1203" i="26"/>
  <c r="U1203" i="26"/>
  <c r="T1203" i="26"/>
  <c r="S1203" i="26"/>
  <c r="R1203" i="26"/>
  <c r="Q1203" i="26"/>
  <c r="P1203" i="26"/>
  <c r="O1203" i="26"/>
  <c r="N1203" i="26"/>
  <c r="M1203" i="26"/>
  <c r="L1203" i="26"/>
  <c r="K1203" i="26"/>
  <c r="J1203" i="26"/>
  <c r="BQ1202" i="26"/>
  <c r="BP1202" i="26"/>
  <c r="BO1202" i="26"/>
  <c r="BN1202" i="26"/>
  <c r="BM1202" i="26"/>
  <c r="BL1202" i="26"/>
  <c r="BK1202" i="26"/>
  <c r="BJ1202" i="26"/>
  <c r="BI1202" i="26"/>
  <c r="BH1202" i="26"/>
  <c r="BG1202" i="26"/>
  <c r="BF1202" i="26"/>
  <c r="BE1202" i="26"/>
  <c r="BD1202" i="26"/>
  <c r="BC1202" i="26"/>
  <c r="BB1202" i="26"/>
  <c r="BA1202" i="26"/>
  <c r="AZ1202" i="26"/>
  <c r="AY1202" i="26"/>
  <c r="AX1202" i="26"/>
  <c r="AW1202" i="26"/>
  <c r="AV1202" i="26"/>
  <c r="AU1202" i="26"/>
  <c r="AT1202" i="26"/>
  <c r="AS1202" i="26"/>
  <c r="AR1202" i="26"/>
  <c r="AQ1202" i="26"/>
  <c r="AP1202" i="26"/>
  <c r="AO1202" i="26"/>
  <c r="AN1202" i="26"/>
  <c r="AM1202" i="26"/>
  <c r="AL1202" i="26"/>
  <c r="AK1202" i="26"/>
  <c r="AJ1202" i="26"/>
  <c r="AI1202" i="26"/>
  <c r="AH1202" i="26"/>
  <c r="AG1202" i="26"/>
  <c r="AF1202" i="26"/>
  <c r="AE1202" i="26"/>
  <c r="AD1202" i="26"/>
  <c r="AC1202" i="26"/>
  <c r="AB1202" i="26"/>
  <c r="AA1202" i="26"/>
  <c r="Z1202" i="26"/>
  <c r="Y1202" i="26"/>
  <c r="X1202" i="26"/>
  <c r="W1202" i="26"/>
  <c r="V1202" i="26"/>
  <c r="U1202" i="26"/>
  <c r="T1202" i="26"/>
  <c r="S1202" i="26"/>
  <c r="R1202" i="26"/>
  <c r="Q1202" i="26"/>
  <c r="P1202" i="26"/>
  <c r="O1202" i="26"/>
  <c r="N1202" i="26"/>
  <c r="M1202" i="26"/>
  <c r="L1202" i="26"/>
  <c r="K1202" i="26"/>
  <c r="J1202" i="26"/>
  <c r="BQ1201" i="26"/>
  <c r="BP1201" i="26"/>
  <c r="BO1201" i="26"/>
  <c r="BN1201" i="26"/>
  <c r="BM1201" i="26"/>
  <c r="BL1201" i="26"/>
  <c r="BK1201" i="26"/>
  <c r="BJ1201" i="26"/>
  <c r="BI1201" i="26"/>
  <c r="BH1201" i="26"/>
  <c r="BG1201" i="26"/>
  <c r="BF1201" i="26"/>
  <c r="BE1201" i="26"/>
  <c r="BD1201" i="26"/>
  <c r="BC1201" i="26"/>
  <c r="BB1201" i="26"/>
  <c r="BA1201" i="26"/>
  <c r="AZ1201" i="26"/>
  <c r="AY1201" i="26"/>
  <c r="AX1201" i="26"/>
  <c r="AW1201" i="26"/>
  <c r="AV1201" i="26"/>
  <c r="AU1201" i="26"/>
  <c r="AT1201" i="26"/>
  <c r="AS1201" i="26"/>
  <c r="AR1201" i="26"/>
  <c r="AQ1201" i="26"/>
  <c r="AP1201" i="26"/>
  <c r="AO1201" i="26"/>
  <c r="AN1201" i="26"/>
  <c r="AM1201" i="26"/>
  <c r="AL1201" i="26"/>
  <c r="AK1201" i="26"/>
  <c r="AJ1201" i="26"/>
  <c r="AI1201" i="26"/>
  <c r="AH1201" i="26"/>
  <c r="AG1201" i="26"/>
  <c r="AF1201" i="26"/>
  <c r="AE1201" i="26"/>
  <c r="AD1201" i="26"/>
  <c r="AC1201" i="26"/>
  <c r="AB1201" i="26"/>
  <c r="AA1201" i="26"/>
  <c r="Z1201" i="26"/>
  <c r="Y1201" i="26"/>
  <c r="X1201" i="26"/>
  <c r="W1201" i="26"/>
  <c r="V1201" i="26"/>
  <c r="U1201" i="26"/>
  <c r="T1201" i="26"/>
  <c r="S1201" i="26"/>
  <c r="R1201" i="26"/>
  <c r="Q1201" i="26"/>
  <c r="P1201" i="26"/>
  <c r="O1201" i="26"/>
  <c r="N1201" i="26"/>
  <c r="M1201" i="26"/>
  <c r="L1201" i="26"/>
  <c r="K1201" i="26"/>
  <c r="J1201" i="26"/>
  <c r="BQ1200" i="26"/>
  <c r="BP1200" i="26"/>
  <c r="BO1200" i="26"/>
  <c r="BN1200" i="26"/>
  <c r="BM1200" i="26"/>
  <c r="BL1200" i="26"/>
  <c r="BK1200" i="26"/>
  <c r="BJ1200" i="26"/>
  <c r="BI1200" i="26"/>
  <c r="BH1200" i="26"/>
  <c r="BG1200" i="26"/>
  <c r="BF1200" i="26"/>
  <c r="BE1200" i="26"/>
  <c r="BD1200" i="26"/>
  <c r="BC1200" i="26"/>
  <c r="BB1200" i="26"/>
  <c r="BA1200" i="26"/>
  <c r="AZ1200" i="26"/>
  <c r="AY1200" i="26"/>
  <c r="AX1200" i="26"/>
  <c r="AW1200" i="26"/>
  <c r="AV1200" i="26"/>
  <c r="AU1200" i="26"/>
  <c r="AT1200" i="26"/>
  <c r="AS1200" i="26"/>
  <c r="AR1200" i="26"/>
  <c r="AQ1200" i="26"/>
  <c r="AP1200" i="26"/>
  <c r="AO1200" i="26"/>
  <c r="AN1200" i="26"/>
  <c r="AM1200" i="26"/>
  <c r="AL1200" i="26"/>
  <c r="AK1200" i="26"/>
  <c r="AJ1200" i="26"/>
  <c r="AI1200" i="26"/>
  <c r="AH1200" i="26"/>
  <c r="AG1200" i="26"/>
  <c r="AF1200" i="26"/>
  <c r="AE1200" i="26"/>
  <c r="AD1200" i="26"/>
  <c r="AC1200" i="26"/>
  <c r="AB1200" i="26"/>
  <c r="AA1200" i="26"/>
  <c r="Z1200" i="26"/>
  <c r="Y1200" i="26"/>
  <c r="X1200" i="26"/>
  <c r="W1200" i="26"/>
  <c r="V1200" i="26"/>
  <c r="U1200" i="26"/>
  <c r="T1200" i="26"/>
  <c r="S1200" i="26"/>
  <c r="R1200" i="26"/>
  <c r="Q1200" i="26"/>
  <c r="P1200" i="26"/>
  <c r="O1200" i="26"/>
  <c r="N1200" i="26"/>
  <c r="M1200" i="26"/>
  <c r="L1200" i="26"/>
  <c r="K1200" i="26"/>
  <c r="J1200" i="26"/>
  <c r="BQ1199" i="26"/>
  <c r="BP1199" i="26"/>
  <c r="BO1199" i="26"/>
  <c r="BN1199" i="26"/>
  <c r="BM1199" i="26"/>
  <c r="BL1199" i="26"/>
  <c r="BK1199" i="26"/>
  <c r="BJ1199" i="26"/>
  <c r="BI1199" i="26"/>
  <c r="BH1199" i="26"/>
  <c r="BG1199" i="26"/>
  <c r="BF1199" i="26"/>
  <c r="BE1199" i="26"/>
  <c r="BD1199" i="26"/>
  <c r="BC1199" i="26"/>
  <c r="BB1199" i="26"/>
  <c r="BA1199" i="26"/>
  <c r="AZ1199" i="26"/>
  <c r="AY1199" i="26"/>
  <c r="AX1199" i="26"/>
  <c r="AW1199" i="26"/>
  <c r="AV1199" i="26"/>
  <c r="AU1199" i="26"/>
  <c r="AT1199" i="26"/>
  <c r="AS1199" i="26"/>
  <c r="AR1199" i="26"/>
  <c r="AQ1199" i="26"/>
  <c r="AP1199" i="26"/>
  <c r="AO1199" i="26"/>
  <c r="AN1199" i="26"/>
  <c r="AM1199" i="26"/>
  <c r="AL1199" i="26"/>
  <c r="AK1199" i="26"/>
  <c r="AJ1199" i="26"/>
  <c r="AI1199" i="26"/>
  <c r="AH1199" i="26"/>
  <c r="AG1199" i="26"/>
  <c r="AF1199" i="26"/>
  <c r="AE1199" i="26"/>
  <c r="AD1199" i="26"/>
  <c r="AC1199" i="26"/>
  <c r="AB1199" i="26"/>
  <c r="AA1199" i="26"/>
  <c r="Z1199" i="26"/>
  <c r="Y1199" i="26"/>
  <c r="X1199" i="26"/>
  <c r="W1199" i="26"/>
  <c r="V1199" i="26"/>
  <c r="U1199" i="26"/>
  <c r="T1199" i="26"/>
  <c r="S1199" i="26"/>
  <c r="R1199" i="26"/>
  <c r="Q1199" i="26"/>
  <c r="P1199" i="26"/>
  <c r="O1199" i="26"/>
  <c r="N1199" i="26"/>
  <c r="M1199" i="26"/>
  <c r="L1199" i="26"/>
  <c r="K1199" i="26"/>
  <c r="J1199" i="26"/>
  <c r="BQ1198" i="26"/>
  <c r="BP1198" i="26"/>
  <c r="BO1198" i="26"/>
  <c r="BN1198" i="26"/>
  <c r="BM1198" i="26"/>
  <c r="BL1198" i="26"/>
  <c r="BK1198" i="26"/>
  <c r="BJ1198" i="26"/>
  <c r="BI1198" i="26"/>
  <c r="BH1198" i="26"/>
  <c r="BG1198" i="26"/>
  <c r="BF1198" i="26"/>
  <c r="BE1198" i="26"/>
  <c r="BD1198" i="26"/>
  <c r="BC1198" i="26"/>
  <c r="BB1198" i="26"/>
  <c r="BA1198" i="26"/>
  <c r="AZ1198" i="26"/>
  <c r="AY1198" i="26"/>
  <c r="AX1198" i="26"/>
  <c r="AW1198" i="26"/>
  <c r="AV1198" i="26"/>
  <c r="AU1198" i="26"/>
  <c r="AT1198" i="26"/>
  <c r="AS1198" i="26"/>
  <c r="AR1198" i="26"/>
  <c r="AQ1198" i="26"/>
  <c r="AP1198" i="26"/>
  <c r="AO1198" i="26"/>
  <c r="AN1198" i="26"/>
  <c r="AM1198" i="26"/>
  <c r="AL1198" i="26"/>
  <c r="AK1198" i="26"/>
  <c r="AJ1198" i="26"/>
  <c r="AI1198" i="26"/>
  <c r="AH1198" i="26"/>
  <c r="AG1198" i="26"/>
  <c r="AF1198" i="26"/>
  <c r="AE1198" i="26"/>
  <c r="AD1198" i="26"/>
  <c r="AC1198" i="26"/>
  <c r="AB1198" i="26"/>
  <c r="AA1198" i="26"/>
  <c r="Z1198" i="26"/>
  <c r="Y1198" i="26"/>
  <c r="X1198" i="26"/>
  <c r="W1198" i="26"/>
  <c r="V1198" i="26"/>
  <c r="U1198" i="26"/>
  <c r="T1198" i="26"/>
  <c r="S1198" i="26"/>
  <c r="R1198" i="26"/>
  <c r="Q1198" i="26"/>
  <c r="P1198" i="26"/>
  <c r="O1198" i="26"/>
  <c r="N1198" i="26"/>
  <c r="M1198" i="26"/>
  <c r="L1198" i="26"/>
  <c r="K1198" i="26"/>
  <c r="J1198" i="26"/>
  <c r="BQ1197" i="26"/>
  <c r="BP1197" i="26"/>
  <c r="BO1197" i="26"/>
  <c r="BN1197" i="26"/>
  <c r="BM1197" i="26"/>
  <c r="BL1197" i="26"/>
  <c r="BK1197" i="26"/>
  <c r="BJ1197" i="26"/>
  <c r="BI1197" i="26"/>
  <c r="BH1197" i="26"/>
  <c r="BG1197" i="26"/>
  <c r="BF1197" i="26"/>
  <c r="BE1197" i="26"/>
  <c r="BD1197" i="26"/>
  <c r="BC1197" i="26"/>
  <c r="BB1197" i="26"/>
  <c r="BA1197" i="26"/>
  <c r="AZ1197" i="26"/>
  <c r="AY1197" i="26"/>
  <c r="AX1197" i="26"/>
  <c r="AW1197" i="26"/>
  <c r="AV1197" i="26"/>
  <c r="AU1197" i="26"/>
  <c r="AT1197" i="26"/>
  <c r="AS1197" i="26"/>
  <c r="AR1197" i="26"/>
  <c r="AQ1197" i="26"/>
  <c r="AP1197" i="26"/>
  <c r="AO1197" i="26"/>
  <c r="AN1197" i="26"/>
  <c r="AM1197" i="26"/>
  <c r="AL1197" i="26"/>
  <c r="AK1197" i="26"/>
  <c r="AJ1197" i="26"/>
  <c r="AI1197" i="26"/>
  <c r="AH1197" i="26"/>
  <c r="AG1197" i="26"/>
  <c r="AF1197" i="26"/>
  <c r="AE1197" i="26"/>
  <c r="AD1197" i="26"/>
  <c r="AC1197" i="26"/>
  <c r="AB1197" i="26"/>
  <c r="AA1197" i="26"/>
  <c r="Z1197" i="26"/>
  <c r="Y1197" i="26"/>
  <c r="X1197" i="26"/>
  <c r="W1197" i="26"/>
  <c r="V1197" i="26"/>
  <c r="U1197" i="26"/>
  <c r="T1197" i="26"/>
  <c r="S1197" i="26"/>
  <c r="R1197" i="26"/>
  <c r="Q1197" i="26"/>
  <c r="P1197" i="26"/>
  <c r="O1197" i="26"/>
  <c r="N1197" i="26"/>
  <c r="M1197" i="26"/>
  <c r="L1197" i="26"/>
  <c r="K1197" i="26"/>
  <c r="J1197" i="26"/>
  <c r="BQ1196" i="26"/>
  <c r="BP1196" i="26"/>
  <c r="BO1196" i="26"/>
  <c r="BN1196" i="26"/>
  <c r="BM1196" i="26"/>
  <c r="BL1196" i="26"/>
  <c r="BK1196" i="26"/>
  <c r="BJ1196" i="26"/>
  <c r="BI1196" i="26"/>
  <c r="BH1196" i="26"/>
  <c r="BG1196" i="26"/>
  <c r="BF1196" i="26"/>
  <c r="BE1196" i="26"/>
  <c r="BD1196" i="26"/>
  <c r="BC1196" i="26"/>
  <c r="BB1196" i="26"/>
  <c r="BA1196" i="26"/>
  <c r="AZ1196" i="26"/>
  <c r="AY1196" i="26"/>
  <c r="AX1196" i="26"/>
  <c r="AW1196" i="26"/>
  <c r="AV1196" i="26"/>
  <c r="AU1196" i="26"/>
  <c r="AT1196" i="26"/>
  <c r="AS1196" i="26"/>
  <c r="AR1196" i="26"/>
  <c r="AQ1196" i="26"/>
  <c r="AP1196" i="26"/>
  <c r="AO1196" i="26"/>
  <c r="AN1196" i="26"/>
  <c r="AM1196" i="26"/>
  <c r="AL1196" i="26"/>
  <c r="AK1196" i="26"/>
  <c r="AJ1196" i="26"/>
  <c r="AI1196" i="26"/>
  <c r="AH1196" i="26"/>
  <c r="AG1196" i="26"/>
  <c r="AF1196" i="26"/>
  <c r="AE1196" i="26"/>
  <c r="AD1196" i="26"/>
  <c r="AC1196" i="26"/>
  <c r="AB1196" i="26"/>
  <c r="AA1196" i="26"/>
  <c r="Z1196" i="26"/>
  <c r="Y1196" i="26"/>
  <c r="X1196" i="26"/>
  <c r="W1196" i="26"/>
  <c r="V1196" i="26"/>
  <c r="U1196" i="26"/>
  <c r="T1196" i="26"/>
  <c r="S1196" i="26"/>
  <c r="R1196" i="26"/>
  <c r="Q1196" i="26"/>
  <c r="P1196" i="26"/>
  <c r="O1196" i="26"/>
  <c r="N1196" i="26"/>
  <c r="M1196" i="26"/>
  <c r="L1196" i="26"/>
  <c r="K1196" i="26"/>
  <c r="J1196" i="26"/>
  <c r="BQ1195" i="26"/>
  <c r="BP1195" i="26"/>
  <c r="BO1195" i="26"/>
  <c r="BN1195" i="26"/>
  <c r="BM1195" i="26"/>
  <c r="BL1195" i="26"/>
  <c r="BK1195" i="26"/>
  <c r="BJ1195" i="26"/>
  <c r="BI1195" i="26"/>
  <c r="BH1195" i="26"/>
  <c r="BG1195" i="26"/>
  <c r="BF1195" i="26"/>
  <c r="BE1195" i="26"/>
  <c r="BD1195" i="26"/>
  <c r="BC1195" i="26"/>
  <c r="BB1195" i="26"/>
  <c r="BA1195" i="26"/>
  <c r="AZ1195" i="26"/>
  <c r="AY1195" i="26"/>
  <c r="AX1195" i="26"/>
  <c r="AW1195" i="26"/>
  <c r="AV1195" i="26"/>
  <c r="AU1195" i="26"/>
  <c r="AT1195" i="26"/>
  <c r="AS1195" i="26"/>
  <c r="AR1195" i="26"/>
  <c r="AQ1195" i="26"/>
  <c r="AP1195" i="26"/>
  <c r="AO1195" i="26"/>
  <c r="AN1195" i="26"/>
  <c r="AM1195" i="26"/>
  <c r="AL1195" i="26"/>
  <c r="AK1195" i="26"/>
  <c r="AJ1195" i="26"/>
  <c r="AI1195" i="26"/>
  <c r="AH1195" i="26"/>
  <c r="AG1195" i="26"/>
  <c r="AF1195" i="26"/>
  <c r="AE1195" i="26"/>
  <c r="AD1195" i="26"/>
  <c r="AC1195" i="26"/>
  <c r="AB1195" i="26"/>
  <c r="AA1195" i="26"/>
  <c r="Z1195" i="26"/>
  <c r="Y1195" i="26"/>
  <c r="X1195" i="26"/>
  <c r="W1195" i="26"/>
  <c r="V1195" i="26"/>
  <c r="U1195" i="26"/>
  <c r="T1195" i="26"/>
  <c r="S1195" i="26"/>
  <c r="R1195" i="26"/>
  <c r="Q1195" i="26"/>
  <c r="P1195" i="26"/>
  <c r="O1195" i="26"/>
  <c r="N1195" i="26"/>
  <c r="M1195" i="26"/>
  <c r="L1195" i="26"/>
  <c r="K1195" i="26"/>
  <c r="J1195" i="26"/>
  <c r="BQ1194" i="26"/>
  <c r="BP1194" i="26"/>
  <c r="BO1194" i="26"/>
  <c r="BN1194" i="26"/>
  <c r="BM1194" i="26"/>
  <c r="BL1194" i="26"/>
  <c r="BK1194" i="26"/>
  <c r="BJ1194" i="26"/>
  <c r="BI1194" i="26"/>
  <c r="BH1194" i="26"/>
  <c r="BG1194" i="26"/>
  <c r="BF1194" i="26"/>
  <c r="BE1194" i="26"/>
  <c r="BD1194" i="26"/>
  <c r="BC1194" i="26"/>
  <c r="BB1194" i="26"/>
  <c r="BA1194" i="26"/>
  <c r="AZ1194" i="26"/>
  <c r="AY1194" i="26"/>
  <c r="AX1194" i="26"/>
  <c r="AW1194" i="26"/>
  <c r="AV1194" i="26"/>
  <c r="AU1194" i="26"/>
  <c r="AT1194" i="26"/>
  <c r="AS1194" i="26"/>
  <c r="AR1194" i="26"/>
  <c r="AQ1194" i="26"/>
  <c r="AP1194" i="26"/>
  <c r="AO1194" i="26"/>
  <c r="AN1194" i="26"/>
  <c r="AM1194" i="26"/>
  <c r="AL1194" i="26"/>
  <c r="AK1194" i="26"/>
  <c r="AJ1194" i="26"/>
  <c r="AI1194" i="26"/>
  <c r="AH1194" i="26"/>
  <c r="AG1194" i="26"/>
  <c r="AF1194" i="26"/>
  <c r="AE1194" i="26"/>
  <c r="AD1194" i="26"/>
  <c r="AC1194" i="26"/>
  <c r="AB1194" i="26"/>
  <c r="AA1194" i="26"/>
  <c r="Z1194" i="26"/>
  <c r="Y1194" i="26"/>
  <c r="X1194" i="26"/>
  <c r="W1194" i="26"/>
  <c r="V1194" i="26"/>
  <c r="U1194" i="26"/>
  <c r="T1194" i="26"/>
  <c r="S1194" i="26"/>
  <c r="R1194" i="26"/>
  <c r="Q1194" i="26"/>
  <c r="P1194" i="26"/>
  <c r="O1194" i="26"/>
  <c r="N1194" i="26"/>
  <c r="M1194" i="26"/>
  <c r="L1194" i="26"/>
  <c r="K1194" i="26"/>
  <c r="J1194" i="26"/>
  <c r="BQ1193" i="26"/>
  <c r="BP1193" i="26"/>
  <c r="BO1193" i="26"/>
  <c r="BN1193" i="26"/>
  <c r="BM1193" i="26"/>
  <c r="BL1193" i="26"/>
  <c r="BK1193" i="26"/>
  <c r="BJ1193" i="26"/>
  <c r="BI1193" i="26"/>
  <c r="BH1193" i="26"/>
  <c r="BG1193" i="26"/>
  <c r="BF1193" i="26"/>
  <c r="BE1193" i="26"/>
  <c r="BD1193" i="26"/>
  <c r="BC1193" i="26"/>
  <c r="BB1193" i="26"/>
  <c r="BA1193" i="26"/>
  <c r="AZ1193" i="26"/>
  <c r="AY1193" i="26"/>
  <c r="AX1193" i="26"/>
  <c r="AW1193" i="26"/>
  <c r="AV1193" i="26"/>
  <c r="AU1193" i="26"/>
  <c r="AT1193" i="26"/>
  <c r="AS1193" i="26"/>
  <c r="AR1193" i="26"/>
  <c r="AQ1193" i="26"/>
  <c r="AP1193" i="26"/>
  <c r="AO1193" i="26"/>
  <c r="AN1193" i="26"/>
  <c r="AM1193" i="26"/>
  <c r="AL1193" i="26"/>
  <c r="AK1193" i="26"/>
  <c r="AJ1193" i="26"/>
  <c r="AI1193" i="26"/>
  <c r="AH1193" i="26"/>
  <c r="AG1193" i="26"/>
  <c r="AF1193" i="26"/>
  <c r="AE1193" i="26"/>
  <c r="AD1193" i="26"/>
  <c r="AC1193" i="26"/>
  <c r="AB1193" i="26"/>
  <c r="AA1193" i="26"/>
  <c r="Z1193" i="26"/>
  <c r="Y1193" i="26"/>
  <c r="X1193" i="26"/>
  <c r="W1193" i="26"/>
  <c r="V1193" i="26"/>
  <c r="U1193" i="26"/>
  <c r="T1193" i="26"/>
  <c r="S1193" i="26"/>
  <c r="R1193" i="26"/>
  <c r="Q1193" i="26"/>
  <c r="P1193" i="26"/>
  <c r="O1193" i="26"/>
  <c r="N1193" i="26"/>
  <c r="M1193" i="26"/>
  <c r="L1193" i="26"/>
  <c r="K1193" i="26"/>
  <c r="J1193" i="26"/>
  <c r="BQ1192" i="26"/>
  <c r="BP1192" i="26"/>
  <c r="BO1192" i="26"/>
  <c r="BN1192" i="26"/>
  <c r="BM1192" i="26"/>
  <c r="BL1192" i="26"/>
  <c r="BK1192" i="26"/>
  <c r="BJ1192" i="26"/>
  <c r="BI1192" i="26"/>
  <c r="BH1192" i="26"/>
  <c r="BG1192" i="26"/>
  <c r="BF1192" i="26"/>
  <c r="BE1192" i="26"/>
  <c r="BD1192" i="26"/>
  <c r="BC1192" i="26"/>
  <c r="BB1192" i="26"/>
  <c r="BA1192" i="26"/>
  <c r="AZ1192" i="26"/>
  <c r="AY1192" i="26"/>
  <c r="AX1192" i="26"/>
  <c r="AW1192" i="26"/>
  <c r="AV1192" i="26"/>
  <c r="AU1192" i="26"/>
  <c r="AT1192" i="26"/>
  <c r="AS1192" i="26"/>
  <c r="AR1192" i="26"/>
  <c r="AQ1192" i="26"/>
  <c r="AP1192" i="26"/>
  <c r="AO1192" i="26"/>
  <c r="AN1192" i="26"/>
  <c r="AM1192" i="26"/>
  <c r="AL1192" i="26"/>
  <c r="AK1192" i="26"/>
  <c r="AJ1192" i="26"/>
  <c r="AI1192" i="26"/>
  <c r="AH1192" i="26"/>
  <c r="AG1192" i="26"/>
  <c r="AF1192" i="26"/>
  <c r="AE1192" i="26"/>
  <c r="AD1192" i="26"/>
  <c r="AC1192" i="26"/>
  <c r="AB1192" i="26"/>
  <c r="AA1192" i="26"/>
  <c r="Z1192" i="26"/>
  <c r="Y1192" i="26"/>
  <c r="X1192" i="26"/>
  <c r="W1192" i="26"/>
  <c r="V1192" i="26"/>
  <c r="U1192" i="26"/>
  <c r="T1192" i="26"/>
  <c r="S1192" i="26"/>
  <c r="R1192" i="26"/>
  <c r="Q1192" i="26"/>
  <c r="P1192" i="26"/>
  <c r="O1192" i="26"/>
  <c r="N1192" i="26"/>
  <c r="M1192" i="26"/>
  <c r="L1192" i="26"/>
  <c r="K1192" i="26"/>
  <c r="J1192" i="26"/>
  <c r="BQ1191" i="26"/>
  <c r="BP1191" i="26"/>
  <c r="BO1191" i="26"/>
  <c r="BN1191" i="26"/>
  <c r="BM1191" i="26"/>
  <c r="BL1191" i="26"/>
  <c r="BK1191" i="26"/>
  <c r="BJ1191" i="26"/>
  <c r="BI1191" i="26"/>
  <c r="BH1191" i="26"/>
  <c r="BG1191" i="26"/>
  <c r="BF1191" i="26"/>
  <c r="BE1191" i="26"/>
  <c r="BD1191" i="26"/>
  <c r="BC1191" i="26"/>
  <c r="BB1191" i="26"/>
  <c r="BA1191" i="26"/>
  <c r="AZ1191" i="26"/>
  <c r="AY1191" i="26"/>
  <c r="AX1191" i="26"/>
  <c r="AW1191" i="26"/>
  <c r="AV1191" i="26"/>
  <c r="AU1191" i="26"/>
  <c r="AT1191" i="26"/>
  <c r="AS1191" i="26"/>
  <c r="AR1191" i="26"/>
  <c r="AQ1191" i="26"/>
  <c r="AP1191" i="26"/>
  <c r="AO1191" i="26"/>
  <c r="AN1191" i="26"/>
  <c r="AM1191" i="26"/>
  <c r="AL1191" i="26"/>
  <c r="AK1191" i="26"/>
  <c r="AJ1191" i="26"/>
  <c r="AI1191" i="26"/>
  <c r="AH1191" i="26"/>
  <c r="AG1191" i="26"/>
  <c r="AF1191" i="26"/>
  <c r="AE1191" i="26"/>
  <c r="AD1191" i="26"/>
  <c r="AC1191" i="26"/>
  <c r="AB1191" i="26"/>
  <c r="AA1191" i="26"/>
  <c r="Z1191" i="26"/>
  <c r="Y1191" i="26"/>
  <c r="X1191" i="26"/>
  <c r="W1191" i="26"/>
  <c r="V1191" i="26"/>
  <c r="U1191" i="26"/>
  <c r="T1191" i="26"/>
  <c r="S1191" i="26"/>
  <c r="R1191" i="26"/>
  <c r="Q1191" i="26"/>
  <c r="P1191" i="26"/>
  <c r="O1191" i="26"/>
  <c r="N1191" i="26"/>
  <c r="M1191" i="26"/>
  <c r="L1191" i="26"/>
  <c r="K1191" i="26"/>
  <c r="J1191" i="26"/>
  <c r="BQ1190" i="26"/>
  <c r="BP1190" i="26"/>
  <c r="BO1190" i="26"/>
  <c r="BN1190" i="26"/>
  <c r="BM1190" i="26"/>
  <c r="BL1190" i="26"/>
  <c r="BK1190" i="26"/>
  <c r="BJ1190" i="26"/>
  <c r="BI1190" i="26"/>
  <c r="BH1190" i="26"/>
  <c r="BG1190" i="26"/>
  <c r="BF1190" i="26"/>
  <c r="BE1190" i="26"/>
  <c r="BD1190" i="26"/>
  <c r="BC1190" i="26"/>
  <c r="BB1190" i="26"/>
  <c r="BA1190" i="26"/>
  <c r="AZ1190" i="26"/>
  <c r="AY1190" i="26"/>
  <c r="AX1190" i="26"/>
  <c r="AW1190" i="26"/>
  <c r="AV1190" i="26"/>
  <c r="AU1190" i="26"/>
  <c r="AT1190" i="26"/>
  <c r="AS1190" i="26"/>
  <c r="AR1190" i="26"/>
  <c r="AQ1190" i="26"/>
  <c r="AP1190" i="26"/>
  <c r="AO1190" i="26"/>
  <c r="AN1190" i="26"/>
  <c r="AM1190" i="26"/>
  <c r="AL1190" i="26"/>
  <c r="AK1190" i="26"/>
  <c r="AJ1190" i="26"/>
  <c r="AI1190" i="26"/>
  <c r="AH1190" i="26"/>
  <c r="AG1190" i="26"/>
  <c r="AF1190" i="26"/>
  <c r="AE1190" i="26"/>
  <c r="AD1190" i="26"/>
  <c r="AC1190" i="26"/>
  <c r="AB1190" i="26"/>
  <c r="AA1190" i="26"/>
  <c r="Z1190" i="26"/>
  <c r="Y1190" i="26"/>
  <c r="X1190" i="26"/>
  <c r="W1190" i="26"/>
  <c r="V1190" i="26"/>
  <c r="U1190" i="26"/>
  <c r="T1190" i="26"/>
  <c r="S1190" i="26"/>
  <c r="R1190" i="26"/>
  <c r="Q1190" i="26"/>
  <c r="P1190" i="26"/>
  <c r="O1190" i="26"/>
  <c r="N1190" i="26"/>
  <c r="M1190" i="26"/>
  <c r="L1190" i="26"/>
  <c r="K1190" i="26"/>
  <c r="J1190" i="26"/>
  <c r="BQ1189" i="26"/>
  <c r="BP1189" i="26"/>
  <c r="BO1189" i="26"/>
  <c r="BN1189" i="26"/>
  <c r="BM1189" i="26"/>
  <c r="BL1189" i="26"/>
  <c r="BK1189" i="26"/>
  <c r="BJ1189" i="26"/>
  <c r="BI1189" i="26"/>
  <c r="BH1189" i="26"/>
  <c r="BG1189" i="26"/>
  <c r="BF1189" i="26"/>
  <c r="BE1189" i="26"/>
  <c r="BD1189" i="26"/>
  <c r="BC1189" i="26"/>
  <c r="BB1189" i="26"/>
  <c r="BA1189" i="26"/>
  <c r="AZ1189" i="26"/>
  <c r="AY1189" i="26"/>
  <c r="AX1189" i="26"/>
  <c r="AW1189" i="26"/>
  <c r="AV1189" i="26"/>
  <c r="AU1189" i="26"/>
  <c r="AT1189" i="26"/>
  <c r="AS1189" i="26"/>
  <c r="AR1189" i="26"/>
  <c r="AQ1189" i="26"/>
  <c r="AP1189" i="26"/>
  <c r="AO1189" i="26"/>
  <c r="AN1189" i="26"/>
  <c r="AM1189" i="26"/>
  <c r="AL1189" i="26"/>
  <c r="AK1189" i="26"/>
  <c r="AJ1189" i="26"/>
  <c r="AI1189" i="26"/>
  <c r="AH1189" i="26"/>
  <c r="AG1189" i="26"/>
  <c r="AF1189" i="26"/>
  <c r="AE1189" i="26"/>
  <c r="AD1189" i="26"/>
  <c r="AC1189" i="26"/>
  <c r="AB1189" i="26"/>
  <c r="AA1189" i="26"/>
  <c r="Z1189" i="26"/>
  <c r="Y1189" i="26"/>
  <c r="X1189" i="26"/>
  <c r="W1189" i="26"/>
  <c r="V1189" i="26"/>
  <c r="U1189" i="26"/>
  <c r="T1189" i="26"/>
  <c r="S1189" i="26"/>
  <c r="R1189" i="26"/>
  <c r="Q1189" i="26"/>
  <c r="P1189" i="26"/>
  <c r="O1189" i="26"/>
  <c r="N1189" i="26"/>
  <c r="M1189" i="26"/>
  <c r="L1189" i="26"/>
  <c r="K1189" i="26"/>
  <c r="J1189" i="26"/>
  <c r="BQ1188" i="26"/>
  <c r="BP1188" i="26"/>
  <c r="BO1188" i="26"/>
  <c r="BN1188" i="26"/>
  <c r="BM1188" i="26"/>
  <c r="BL1188" i="26"/>
  <c r="BK1188" i="26"/>
  <c r="BJ1188" i="26"/>
  <c r="BI1188" i="26"/>
  <c r="BH1188" i="26"/>
  <c r="BG1188" i="26"/>
  <c r="BF1188" i="26"/>
  <c r="BE1188" i="26"/>
  <c r="BD1188" i="26"/>
  <c r="BC1188" i="26"/>
  <c r="BB1188" i="26"/>
  <c r="BA1188" i="26"/>
  <c r="AZ1188" i="26"/>
  <c r="AY1188" i="26"/>
  <c r="AX1188" i="26"/>
  <c r="AW1188" i="26"/>
  <c r="AV1188" i="26"/>
  <c r="AU1188" i="26"/>
  <c r="AT1188" i="26"/>
  <c r="AS1188" i="26"/>
  <c r="AR1188" i="26"/>
  <c r="AQ1188" i="26"/>
  <c r="AP1188" i="26"/>
  <c r="AO1188" i="26"/>
  <c r="AN1188" i="26"/>
  <c r="AM1188" i="26"/>
  <c r="AL1188" i="26"/>
  <c r="AK1188" i="26"/>
  <c r="AJ1188" i="26"/>
  <c r="AI1188" i="26"/>
  <c r="AH1188" i="26"/>
  <c r="AG1188" i="26"/>
  <c r="AF1188" i="26"/>
  <c r="AE1188" i="26"/>
  <c r="AD1188" i="26"/>
  <c r="AC1188" i="26"/>
  <c r="AB1188" i="26"/>
  <c r="AA1188" i="26"/>
  <c r="Z1188" i="26"/>
  <c r="Y1188" i="26"/>
  <c r="X1188" i="26"/>
  <c r="W1188" i="26"/>
  <c r="V1188" i="26"/>
  <c r="U1188" i="26"/>
  <c r="T1188" i="26"/>
  <c r="S1188" i="26"/>
  <c r="R1188" i="26"/>
  <c r="Q1188" i="26"/>
  <c r="P1188" i="26"/>
  <c r="O1188" i="26"/>
  <c r="N1188" i="26"/>
  <c r="M1188" i="26"/>
  <c r="L1188" i="26"/>
  <c r="K1188" i="26"/>
  <c r="J1188" i="26"/>
  <c r="BQ1187" i="26"/>
  <c r="BP1187" i="26"/>
  <c r="BO1187" i="26"/>
  <c r="BN1187" i="26"/>
  <c r="BM1187" i="26"/>
  <c r="BL1187" i="26"/>
  <c r="BK1187" i="26"/>
  <c r="BJ1187" i="26"/>
  <c r="BI1187" i="26"/>
  <c r="BH1187" i="26"/>
  <c r="BG1187" i="26"/>
  <c r="BF1187" i="26"/>
  <c r="BE1187" i="26"/>
  <c r="BD1187" i="26"/>
  <c r="BC1187" i="26"/>
  <c r="BB1187" i="26"/>
  <c r="BA1187" i="26"/>
  <c r="AZ1187" i="26"/>
  <c r="AY1187" i="26"/>
  <c r="AX1187" i="26"/>
  <c r="AW1187" i="26"/>
  <c r="AV1187" i="26"/>
  <c r="AU1187" i="26"/>
  <c r="AT1187" i="26"/>
  <c r="AS1187" i="26"/>
  <c r="AR1187" i="26"/>
  <c r="AQ1187" i="26"/>
  <c r="AP1187" i="26"/>
  <c r="AO1187" i="26"/>
  <c r="AN1187" i="26"/>
  <c r="AM1187" i="26"/>
  <c r="AL1187" i="26"/>
  <c r="AK1187" i="26"/>
  <c r="AJ1187" i="26"/>
  <c r="AI1187" i="26"/>
  <c r="AH1187" i="26"/>
  <c r="AG1187" i="26"/>
  <c r="AF1187" i="26"/>
  <c r="AE1187" i="26"/>
  <c r="AD1187" i="26"/>
  <c r="AC1187" i="26"/>
  <c r="AB1187" i="26"/>
  <c r="AA1187" i="26"/>
  <c r="Z1187" i="26"/>
  <c r="Y1187" i="26"/>
  <c r="X1187" i="26"/>
  <c r="W1187" i="26"/>
  <c r="V1187" i="26"/>
  <c r="U1187" i="26"/>
  <c r="T1187" i="26"/>
  <c r="S1187" i="26"/>
  <c r="R1187" i="26"/>
  <c r="Q1187" i="26"/>
  <c r="P1187" i="26"/>
  <c r="O1187" i="26"/>
  <c r="N1187" i="26"/>
  <c r="M1187" i="26"/>
  <c r="L1187" i="26"/>
  <c r="K1187" i="26"/>
  <c r="J1187" i="26"/>
  <c r="BQ1186" i="26"/>
  <c r="BP1186" i="26"/>
  <c r="BO1186" i="26"/>
  <c r="BN1186" i="26"/>
  <c r="BM1186" i="26"/>
  <c r="BL1186" i="26"/>
  <c r="BK1186" i="26"/>
  <c r="BJ1186" i="26"/>
  <c r="BI1186" i="26"/>
  <c r="BH1186" i="26"/>
  <c r="BG1186" i="26"/>
  <c r="BF1186" i="26"/>
  <c r="BE1186" i="26"/>
  <c r="BD1186" i="26"/>
  <c r="BC1186" i="26"/>
  <c r="BB1186" i="26"/>
  <c r="BA1186" i="26"/>
  <c r="AZ1186" i="26"/>
  <c r="AY1186" i="26"/>
  <c r="AX1186" i="26"/>
  <c r="AW1186" i="26"/>
  <c r="AV1186" i="26"/>
  <c r="AU1186" i="26"/>
  <c r="AT1186" i="26"/>
  <c r="AS1186" i="26"/>
  <c r="AR1186" i="26"/>
  <c r="AQ1186" i="26"/>
  <c r="AP1186" i="26"/>
  <c r="AO1186" i="26"/>
  <c r="AN1186" i="26"/>
  <c r="AM1186" i="26"/>
  <c r="AL1186" i="26"/>
  <c r="AK1186" i="26"/>
  <c r="AJ1186" i="26"/>
  <c r="AI1186" i="26"/>
  <c r="AH1186" i="26"/>
  <c r="AG1186" i="26"/>
  <c r="AF1186" i="26"/>
  <c r="AE1186" i="26"/>
  <c r="AD1186" i="26"/>
  <c r="AC1186" i="26"/>
  <c r="AB1186" i="26"/>
  <c r="AA1186" i="26"/>
  <c r="Z1186" i="26"/>
  <c r="Y1186" i="26"/>
  <c r="X1186" i="26"/>
  <c r="W1186" i="26"/>
  <c r="V1186" i="26"/>
  <c r="U1186" i="26"/>
  <c r="T1186" i="26"/>
  <c r="S1186" i="26"/>
  <c r="R1186" i="26"/>
  <c r="Q1186" i="26"/>
  <c r="P1186" i="26"/>
  <c r="O1186" i="26"/>
  <c r="N1186" i="26"/>
  <c r="M1186" i="26"/>
  <c r="L1186" i="26"/>
  <c r="K1186" i="26"/>
  <c r="J1186" i="26"/>
  <c r="BQ1185" i="26"/>
  <c r="BP1185" i="26"/>
  <c r="BO1185" i="26"/>
  <c r="BN1185" i="26"/>
  <c r="BM1185" i="26"/>
  <c r="BL1185" i="26"/>
  <c r="BK1185" i="26"/>
  <c r="BJ1185" i="26"/>
  <c r="BI1185" i="26"/>
  <c r="BH1185" i="26"/>
  <c r="BG1185" i="26"/>
  <c r="BF1185" i="26"/>
  <c r="BE1185" i="26"/>
  <c r="BD1185" i="26"/>
  <c r="BC1185" i="26"/>
  <c r="BB1185" i="26"/>
  <c r="BA1185" i="26"/>
  <c r="AZ1185" i="26"/>
  <c r="AY1185" i="26"/>
  <c r="AX1185" i="26"/>
  <c r="AW1185" i="26"/>
  <c r="AV1185" i="26"/>
  <c r="AU1185" i="26"/>
  <c r="AT1185" i="26"/>
  <c r="AS1185" i="26"/>
  <c r="AR1185" i="26"/>
  <c r="AQ1185" i="26"/>
  <c r="AP1185" i="26"/>
  <c r="AO1185" i="26"/>
  <c r="AN1185" i="26"/>
  <c r="AM1185" i="26"/>
  <c r="AL1185" i="26"/>
  <c r="AK1185" i="26"/>
  <c r="AJ1185" i="26"/>
  <c r="AI1185" i="26"/>
  <c r="AH1185" i="26"/>
  <c r="AG1185" i="26"/>
  <c r="AF1185" i="26"/>
  <c r="AE1185" i="26"/>
  <c r="AD1185" i="26"/>
  <c r="AC1185" i="26"/>
  <c r="AB1185" i="26"/>
  <c r="AA1185" i="26"/>
  <c r="Z1185" i="26"/>
  <c r="Y1185" i="26"/>
  <c r="X1185" i="26"/>
  <c r="W1185" i="26"/>
  <c r="V1185" i="26"/>
  <c r="U1185" i="26"/>
  <c r="T1185" i="26"/>
  <c r="S1185" i="26"/>
  <c r="R1185" i="26"/>
  <c r="Q1185" i="26"/>
  <c r="P1185" i="26"/>
  <c r="O1185" i="26"/>
  <c r="N1185" i="26"/>
  <c r="M1185" i="26"/>
  <c r="L1185" i="26"/>
  <c r="K1185" i="26"/>
  <c r="J1185" i="26"/>
  <c r="BQ1184" i="26"/>
  <c r="BP1184" i="26"/>
  <c r="BO1184" i="26"/>
  <c r="BN1184" i="26"/>
  <c r="BM1184" i="26"/>
  <c r="BL1184" i="26"/>
  <c r="BK1184" i="26"/>
  <c r="BJ1184" i="26"/>
  <c r="BI1184" i="26"/>
  <c r="BH1184" i="26"/>
  <c r="BG1184" i="26"/>
  <c r="BF1184" i="26"/>
  <c r="BE1184" i="26"/>
  <c r="BD1184" i="26"/>
  <c r="BC1184" i="26"/>
  <c r="BB1184" i="26"/>
  <c r="BA1184" i="26"/>
  <c r="AZ1184" i="26"/>
  <c r="AY1184" i="26"/>
  <c r="AX1184" i="26"/>
  <c r="AW1184" i="26"/>
  <c r="AV1184" i="26"/>
  <c r="AU1184" i="26"/>
  <c r="AT1184" i="26"/>
  <c r="AS1184" i="26"/>
  <c r="AR1184" i="26"/>
  <c r="AQ1184" i="26"/>
  <c r="AP1184" i="26"/>
  <c r="AO1184" i="26"/>
  <c r="AN1184" i="26"/>
  <c r="AM1184" i="26"/>
  <c r="AL1184" i="26"/>
  <c r="AK1184" i="26"/>
  <c r="AJ1184" i="26"/>
  <c r="AI1184" i="26"/>
  <c r="AH1184" i="26"/>
  <c r="AG1184" i="26"/>
  <c r="AF1184" i="26"/>
  <c r="AE1184" i="26"/>
  <c r="AD1184" i="26"/>
  <c r="AC1184" i="26"/>
  <c r="AB1184" i="26"/>
  <c r="AA1184" i="26"/>
  <c r="Z1184" i="26"/>
  <c r="Y1184" i="26"/>
  <c r="X1184" i="26"/>
  <c r="W1184" i="26"/>
  <c r="V1184" i="26"/>
  <c r="U1184" i="26"/>
  <c r="T1184" i="26"/>
  <c r="S1184" i="26"/>
  <c r="R1184" i="26"/>
  <c r="Q1184" i="26"/>
  <c r="P1184" i="26"/>
  <c r="O1184" i="26"/>
  <c r="N1184" i="26"/>
  <c r="M1184" i="26"/>
  <c r="L1184" i="26"/>
  <c r="K1184" i="26"/>
  <c r="J1184" i="26"/>
  <c r="BQ1183" i="26"/>
  <c r="BP1183" i="26"/>
  <c r="BO1183" i="26"/>
  <c r="BN1183" i="26"/>
  <c r="BM1183" i="26"/>
  <c r="BL1183" i="26"/>
  <c r="BK1183" i="26"/>
  <c r="BJ1183" i="26"/>
  <c r="BI1183" i="26"/>
  <c r="BH1183" i="26"/>
  <c r="BG1183" i="26"/>
  <c r="BF1183" i="26"/>
  <c r="BE1183" i="26"/>
  <c r="BD1183" i="26"/>
  <c r="BC1183" i="26"/>
  <c r="BB1183" i="26"/>
  <c r="BA1183" i="26"/>
  <c r="AZ1183" i="26"/>
  <c r="AY1183" i="26"/>
  <c r="AX1183" i="26"/>
  <c r="AW1183" i="26"/>
  <c r="AV1183" i="26"/>
  <c r="AU1183" i="26"/>
  <c r="AT1183" i="26"/>
  <c r="AS1183" i="26"/>
  <c r="AR1183" i="26"/>
  <c r="AQ1183" i="26"/>
  <c r="AP1183" i="26"/>
  <c r="AO1183" i="26"/>
  <c r="AN1183" i="26"/>
  <c r="AM1183" i="26"/>
  <c r="AL1183" i="26"/>
  <c r="AK1183" i="26"/>
  <c r="AJ1183" i="26"/>
  <c r="AI1183" i="26"/>
  <c r="AH1183" i="26"/>
  <c r="AG1183" i="26"/>
  <c r="AF1183" i="26"/>
  <c r="AE1183" i="26"/>
  <c r="AD1183" i="26"/>
  <c r="AC1183" i="26"/>
  <c r="AB1183" i="26"/>
  <c r="AA1183" i="26"/>
  <c r="Z1183" i="26"/>
  <c r="Y1183" i="26"/>
  <c r="X1183" i="26"/>
  <c r="W1183" i="26"/>
  <c r="V1183" i="26"/>
  <c r="U1183" i="26"/>
  <c r="T1183" i="26"/>
  <c r="S1183" i="26"/>
  <c r="R1183" i="26"/>
  <c r="Q1183" i="26"/>
  <c r="P1183" i="26"/>
  <c r="O1183" i="26"/>
  <c r="N1183" i="26"/>
  <c r="M1183" i="26"/>
  <c r="L1183" i="26"/>
  <c r="K1183" i="26"/>
  <c r="J1183" i="26"/>
  <c r="BQ1182" i="26"/>
  <c r="BP1182" i="26"/>
  <c r="BO1182" i="26"/>
  <c r="BN1182" i="26"/>
  <c r="BM1182" i="26"/>
  <c r="BL1182" i="26"/>
  <c r="BK1182" i="26"/>
  <c r="BJ1182" i="26"/>
  <c r="BI1182" i="26"/>
  <c r="BH1182" i="26"/>
  <c r="BG1182" i="26"/>
  <c r="BF1182" i="26"/>
  <c r="BE1182" i="26"/>
  <c r="BD1182" i="26"/>
  <c r="BC1182" i="26"/>
  <c r="BB1182" i="26"/>
  <c r="BA1182" i="26"/>
  <c r="AZ1182" i="26"/>
  <c r="AY1182" i="26"/>
  <c r="AX1182" i="26"/>
  <c r="AW1182" i="26"/>
  <c r="AV1182" i="26"/>
  <c r="AU1182" i="26"/>
  <c r="AT1182" i="26"/>
  <c r="AS1182" i="26"/>
  <c r="AR1182" i="26"/>
  <c r="AQ1182" i="26"/>
  <c r="AP1182" i="26"/>
  <c r="AO1182" i="26"/>
  <c r="AN1182" i="26"/>
  <c r="AM1182" i="26"/>
  <c r="AL1182" i="26"/>
  <c r="AK1182" i="26"/>
  <c r="AJ1182" i="26"/>
  <c r="AI1182" i="26"/>
  <c r="AH1182" i="26"/>
  <c r="AG1182" i="26"/>
  <c r="AF1182" i="26"/>
  <c r="AE1182" i="26"/>
  <c r="AD1182" i="26"/>
  <c r="AC1182" i="26"/>
  <c r="AB1182" i="26"/>
  <c r="AA1182" i="26"/>
  <c r="Z1182" i="26"/>
  <c r="Y1182" i="26"/>
  <c r="X1182" i="26"/>
  <c r="W1182" i="26"/>
  <c r="V1182" i="26"/>
  <c r="U1182" i="26"/>
  <c r="T1182" i="26"/>
  <c r="S1182" i="26"/>
  <c r="R1182" i="26"/>
  <c r="Q1182" i="26"/>
  <c r="P1182" i="26"/>
  <c r="O1182" i="26"/>
  <c r="N1182" i="26"/>
  <c r="M1182" i="26"/>
  <c r="L1182" i="26"/>
  <c r="K1182" i="26"/>
  <c r="J1182" i="26"/>
  <c r="BQ1181" i="26"/>
  <c r="BP1181" i="26"/>
  <c r="BO1181" i="26"/>
  <c r="BN1181" i="26"/>
  <c r="BM1181" i="26"/>
  <c r="BL1181" i="26"/>
  <c r="BK1181" i="26"/>
  <c r="BJ1181" i="26"/>
  <c r="BI1181" i="26"/>
  <c r="BH1181" i="26"/>
  <c r="BG1181" i="26"/>
  <c r="BF1181" i="26"/>
  <c r="BE1181" i="26"/>
  <c r="BD1181" i="26"/>
  <c r="BC1181" i="26"/>
  <c r="BB1181" i="26"/>
  <c r="BA1181" i="26"/>
  <c r="AZ1181" i="26"/>
  <c r="AY1181" i="26"/>
  <c r="AX1181" i="26"/>
  <c r="AW1181" i="26"/>
  <c r="AV1181" i="26"/>
  <c r="AU1181" i="26"/>
  <c r="AT1181" i="26"/>
  <c r="AS1181" i="26"/>
  <c r="AR1181" i="26"/>
  <c r="AQ1181" i="26"/>
  <c r="AP1181" i="26"/>
  <c r="AO1181" i="26"/>
  <c r="AN1181" i="26"/>
  <c r="AM1181" i="26"/>
  <c r="AL1181" i="26"/>
  <c r="AK1181" i="26"/>
  <c r="AJ1181" i="26"/>
  <c r="AI1181" i="26"/>
  <c r="AH1181" i="26"/>
  <c r="AG1181" i="26"/>
  <c r="AF1181" i="26"/>
  <c r="AE1181" i="26"/>
  <c r="AD1181" i="26"/>
  <c r="AC1181" i="26"/>
  <c r="AB1181" i="26"/>
  <c r="AA1181" i="26"/>
  <c r="Z1181" i="26"/>
  <c r="Y1181" i="26"/>
  <c r="X1181" i="26"/>
  <c r="W1181" i="26"/>
  <c r="V1181" i="26"/>
  <c r="U1181" i="26"/>
  <c r="T1181" i="26"/>
  <c r="S1181" i="26"/>
  <c r="R1181" i="26"/>
  <c r="Q1181" i="26"/>
  <c r="P1181" i="26"/>
  <c r="O1181" i="26"/>
  <c r="N1181" i="26"/>
  <c r="M1181" i="26"/>
  <c r="L1181" i="26"/>
  <c r="K1181" i="26"/>
  <c r="J1181" i="26"/>
  <c r="BQ1180" i="26"/>
  <c r="BP1180" i="26"/>
  <c r="BO1180" i="26"/>
  <c r="BN1180" i="26"/>
  <c r="BM1180" i="26"/>
  <c r="BL1180" i="26"/>
  <c r="BK1180" i="26"/>
  <c r="BJ1180" i="26"/>
  <c r="BI1180" i="26"/>
  <c r="BH1180" i="26"/>
  <c r="BG1180" i="26"/>
  <c r="BF1180" i="26"/>
  <c r="BE1180" i="26"/>
  <c r="BD1180" i="26"/>
  <c r="BC1180" i="26"/>
  <c r="BB1180" i="26"/>
  <c r="BA1180" i="26"/>
  <c r="AZ1180" i="26"/>
  <c r="AY1180" i="26"/>
  <c r="AX1180" i="26"/>
  <c r="AW1180" i="26"/>
  <c r="AV1180" i="26"/>
  <c r="AU1180" i="26"/>
  <c r="AT1180" i="26"/>
  <c r="AS1180" i="26"/>
  <c r="AR1180" i="26"/>
  <c r="AQ1180" i="26"/>
  <c r="AP1180" i="26"/>
  <c r="AO1180" i="26"/>
  <c r="AN1180" i="26"/>
  <c r="AM1180" i="26"/>
  <c r="AL1180" i="26"/>
  <c r="AK1180" i="26"/>
  <c r="AJ1180" i="26"/>
  <c r="AI1180" i="26"/>
  <c r="AH1180" i="26"/>
  <c r="AG1180" i="26"/>
  <c r="AF1180" i="26"/>
  <c r="AE1180" i="26"/>
  <c r="AD1180" i="26"/>
  <c r="AC1180" i="26"/>
  <c r="AB1180" i="26"/>
  <c r="AA1180" i="26"/>
  <c r="Z1180" i="26"/>
  <c r="Y1180" i="26"/>
  <c r="X1180" i="26"/>
  <c r="W1180" i="26"/>
  <c r="V1180" i="26"/>
  <c r="U1180" i="26"/>
  <c r="T1180" i="26"/>
  <c r="S1180" i="26"/>
  <c r="R1180" i="26"/>
  <c r="Q1180" i="26"/>
  <c r="P1180" i="26"/>
  <c r="O1180" i="26"/>
  <c r="N1180" i="26"/>
  <c r="M1180" i="26"/>
  <c r="L1180" i="26"/>
  <c r="K1180" i="26"/>
  <c r="J1180" i="26"/>
  <c r="BQ1179" i="26"/>
  <c r="BP1179" i="26"/>
  <c r="BO1179" i="26"/>
  <c r="BN1179" i="26"/>
  <c r="BM1179" i="26"/>
  <c r="BL1179" i="26"/>
  <c r="BK1179" i="26"/>
  <c r="BJ1179" i="26"/>
  <c r="BI1179" i="26"/>
  <c r="BH1179" i="26"/>
  <c r="BG1179" i="26"/>
  <c r="BF1179" i="26"/>
  <c r="BE1179" i="26"/>
  <c r="BD1179" i="26"/>
  <c r="BC1179" i="26"/>
  <c r="BB1179" i="26"/>
  <c r="BA1179" i="26"/>
  <c r="AZ1179" i="26"/>
  <c r="AY1179" i="26"/>
  <c r="AX1179" i="26"/>
  <c r="AW1179" i="26"/>
  <c r="AV1179" i="26"/>
  <c r="AU1179" i="26"/>
  <c r="AT1179" i="26"/>
  <c r="AS1179" i="26"/>
  <c r="AR1179" i="26"/>
  <c r="AQ1179" i="26"/>
  <c r="AP1179" i="26"/>
  <c r="AO1179" i="26"/>
  <c r="AN1179" i="26"/>
  <c r="AM1179" i="26"/>
  <c r="AL1179" i="26"/>
  <c r="AK1179" i="26"/>
  <c r="AJ1179" i="26"/>
  <c r="AI1179" i="26"/>
  <c r="AH1179" i="26"/>
  <c r="AG1179" i="26"/>
  <c r="AF1179" i="26"/>
  <c r="AE1179" i="26"/>
  <c r="AD1179" i="26"/>
  <c r="AC1179" i="26"/>
  <c r="AB1179" i="26"/>
  <c r="AA1179" i="26"/>
  <c r="Z1179" i="26"/>
  <c r="Y1179" i="26"/>
  <c r="X1179" i="26"/>
  <c r="W1179" i="26"/>
  <c r="V1179" i="26"/>
  <c r="U1179" i="26"/>
  <c r="T1179" i="26"/>
  <c r="S1179" i="26"/>
  <c r="R1179" i="26"/>
  <c r="Q1179" i="26"/>
  <c r="P1179" i="26"/>
  <c r="O1179" i="26"/>
  <c r="N1179" i="26"/>
  <c r="M1179" i="26"/>
  <c r="L1179" i="26"/>
  <c r="K1179" i="26"/>
  <c r="J1179" i="26"/>
  <c r="BQ1178" i="26"/>
  <c r="BP1178" i="26"/>
  <c r="BO1178" i="26"/>
  <c r="BN1178" i="26"/>
  <c r="BM1178" i="26"/>
  <c r="BL1178" i="26"/>
  <c r="BK1178" i="26"/>
  <c r="BJ1178" i="26"/>
  <c r="BI1178" i="26"/>
  <c r="BH1178" i="26"/>
  <c r="BG1178" i="26"/>
  <c r="BF1178" i="26"/>
  <c r="BE1178" i="26"/>
  <c r="BD1178" i="26"/>
  <c r="BC1178" i="26"/>
  <c r="BB1178" i="26"/>
  <c r="BA1178" i="26"/>
  <c r="AZ1178" i="26"/>
  <c r="AY1178" i="26"/>
  <c r="AX1178" i="26"/>
  <c r="AW1178" i="26"/>
  <c r="AV1178" i="26"/>
  <c r="AU1178" i="26"/>
  <c r="AT1178" i="26"/>
  <c r="AS1178" i="26"/>
  <c r="AR1178" i="26"/>
  <c r="AQ1178" i="26"/>
  <c r="AP1178" i="26"/>
  <c r="AO1178" i="26"/>
  <c r="AN1178" i="26"/>
  <c r="AM1178" i="26"/>
  <c r="AL1178" i="26"/>
  <c r="AK1178" i="26"/>
  <c r="AJ1178" i="26"/>
  <c r="AI1178" i="26"/>
  <c r="AH1178" i="26"/>
  <c r="AG1178" i="26"/>
  <c r="AF1178" i="26"/>
  <c r="AE1178" i="26"/>
  <c r="AD1178" i="26"/>
  <c r="AC1178" i="26"/>
  <c r="AB1178" i="26"/>
  <c r="AA1178" i="26"/>
  <c r="Z1178" i="26"/>
  <c r="Y1178" i="26"/>
  <c r="X1178" i="26"/>
  <c r="W1178" i="26"/>
  <c r="V1178" i="26"/>
  <c r="U1178" i="26"/>
  <c r="T1178" i="26"/>
  <c r="S1178" i="26"/>
  <c r="R1178" i="26"/>
  <c r="Q1178" i="26"/>
  <c r="P1178" i="26"/>
  <c r="O1178" i="26"/>
  <c r="N1178" i="26"/>
  <c r="M1178" i="26"/>
  <c r="L1178" i="26"/>
  <c r="K1178" i="26"/>
  <c r="J1178" i="26"/>
  <c r="BQ1177" i="26"/>
  <c r="BP1177" i="26"/>
  <c r="BO1177" i="26"/>
  <c r="BN1177" i="26"/>
  <c r="BM1177" i="26"/>
  <c r="BL1177" i="26"/>
  <c r="BK1177" i="26"/>
  <c r="BJ1177" i="26"/>
  <c r="BI1177" i="26"/>
  <c r="BH1177" i="26"/>
  <c r="BG1177" i="26"/>
  <c r="BF1177" i="26"/>
  <c r="BE1177" i="26"/>
  <c r="BD1177" i="26"/>
  <c r="BC1177" i="26"/>
  <c r="BB1177" i="26"/>
  <c r="BA1177" i="26"/>
  <c r="AZ1177" i="26"/>
  <c r="AY1177" i="26"/>
  <c r="AX1177" i="26"/>
  <c r="AW1177" i="26"/>
  <c r="AV1177" i="26"/>
  <c r="AU1177" i="26"/>
  <c r="AT1177" i="26"/>
  <c r="AS1177" i="26"/>
  <c r="AR1177" i="26"/>
  <c r="AQ1177" i="26"/>
  <c r="AP1177" i="26"/>
  <c r="AO1177" i="26"/>
  <c r="AN1177" i="26"/>
  <c r="AM1177" i="26"/>
  <c r="AL1177" i="26"/>
  <c r="AK1177" i="26"/>
  <c r="AJ1177" i="26"/>
  <c r="AI1177" i="26"/>
  <c r="AH1177" i="26"/>
  <c r="AG1177" i="26"/>
  <c r="AF1177" i="26"/>
  <c r="AE1177" i="26"/>
  <c r="AD1177" i="26"/>
  <c r="AC1177" i="26"/>
  <c r="AB1177" i="26"/>
  <c r="AA1177" i="26"/>
  <c r="Z1177" i="26"/>
  <c r="Y1177" i="26"/>
  <c r="X1177" i="26"/>
  <c r="W1177" i="26"/>
  <c r="V1177" i="26"/>
  <c r="U1177" i="26"/>
  <c r="T1177" i="26"/>
  <c r="S1177" i="26"/>
  <c r="R1177" i="26"/>
  <c r="Q1177" i="26"/>
  <c r="P1177" i="26"/>
  <c r="O1177" i="26"/>
  <c r="N1177" i="26"/>
  <c r="M1177" i="26"/>
  <c r="L1177" i="26"/>
  <c r="K1177" i="26"/>
  <c r="J1177" i="26"/>
  <c r="BQ1176" i="26"/>
  <c r="BP1176" i="26"/>
  <c r="BO1176" i="26"/>
  <c r="BN1176" i="26"/>
  <c r="BM1176" i="26"/>
  <c r="BL1176" i="26"/>
  <c r="BK1176" i="26"/>
  <c r="BJ1176" i="26"/>
  <c r="BI1176" i="26"/>
  <c r="BH1176" i="26"/>
  <c r="BG1176" i="26"/>
  <c r="BF1176" i="26"/>
  <c r="BE1176" i="26"/>
  <c r="BD1176" i="26"/>
  <c r="BC1176" i="26"/>
  <c r="BB1176" i="26"/>
  <c r="BA1176" i="26"/>
  <c r="AZ1176" i="26"/>
  <c r="AY1176" i="26"/>
  <c r="AX1176" i="26"/>
  <c r="AW1176" i="26"/>
  <c r="AV1176" i="26"/>
  <c r="AU1176" i="26"/>
  <c r="AT1176" i="26"/>
  <c r="AS1176" i="26"/>
  <c r="AR1176" i="26"/>
  <c r="AQ1176" i="26"/>
  <c r="AP1176" i="26"/>
  <c r="AO1176" i="26"/>
  <c r="AN1176" i="26"/>
  <c r="AM1176" i="26"/>
  <c r="AL1176" i="26"/>
  <c r="AK1176" i="26"/>
  <c r="AJ1176" i="26"/>
  <c r="AI1176" i="26"/>
  <c r="AH1176" i="26"/>
  <c r="AG1176" i="26"/>
  <c r="AF1176" i="26"/>
  <c r="AE1176" i="26"/>
  <c r="AD1176" i="26"/>
  <c r="AC1176" i="26"/>
  <c r="AB1176" i="26"/>
  <c r="AA1176" i="26"/>
  <c r="Z1176" i="26"/>
  <c r="Y1176" i="26"/>
  <c r="X1176" i="26"/>
  <c r="W1176" i="26"/>
  <c r="V1176" i="26"/>
  <c r="U1176" i="26"/>
  <c r="T1176" i="26"/>
  <c r="S1176" i="26"/>
  <c r="R1176" i="26"/>
  <c r="Q1176" i="26"/>
  <c r="P1176" i="26"/>
  <c r="O1176" i="26"/>
  <c r="N1176" i="26"/>
  <c r="M1176" i="26"/>
  <c r="L1176" i="26"/>
  <c r="K1176" i="26"/>
  <c r="J1176" i="26"/>
  <c r="BQ1175" i="26"/>
  <c r="BP1175" i="26"/>
  <c r="BO1175" i="26"/>
  <c r="BN1175" i="26"/>
  <c r="BM1175" i="26"/>
  <c r="BL1175" i="26"/>
  <c r="BK1175" i="26"/>
  <c r="BJ1175" i="26"/>
  <c r="BI1175" i="26"/>
  <c r="BH1175" i="26"/>
  <c r="BG1175" i="26"/>
  <c r="BF1175" i="26"/>
  <c r="BE1175" i="26"/>
  <c r="BD1175" i="26"/>
  <c r="BC1175" i="26"/>
  <c r="BB1175" i="26"/>
  <c r="BA1175" i="26"/>
  <c r="AZ1175" i="26"/>
  <c r="AY1175" i="26"/>
  <c r="AX1175" i="26"/>
  <c r="AW1175" i="26"/>
  <c r="AV1175" i="26"/>
  <c r="AU1175" i="26"/>
  <c r="AT1175" i="26"/>
  <c r="AS1175" i="26"/>
  <c r="AR1175" i="26"/>
  <c r="AQ1175" i="26"/>
  <c r="AP1175" i="26"/>
  <c r="AO1175" i="26"/>
  <c r="AN1175" i="26"/>
  <c r="AM1175" i="26"/>
  <c r="AL1175" i="26"/>
  <c r="AK1175" i="26"/>
  <c r="AJ1175" i="26"/>
  <c r="AI1175" i="26"/>
  <c r="AH1175" i="26"/>
  <c r="AG1175" i="26"/>
  <c r="AF1175" i="26"/>
  <c r="AE1175" i="26"/>
  <c r="AD1175" i="26"/>
  <c r="AC1175" i="26"/>
  <c r="AB1175" i="26"/>
  <c r="AA1175" i="26"/>
  <c r="Z1175" i="26"/>
  <c r="Y1175" i="26"/>
  <c r="X1175" i="26"/>
  <c r="W1175" i="26"/>
  <c r="V1175" i="26"/>
  <c r="U1175" i="26"/>
  <c r="T1175" i="26"/>
  <c r="S1175" i="26"/>
  <c r="R1175" i="26"/>
  <c r="Q1175" i="26"/>
  <c r="P1175" i="26"/>
  <c r="O1175" i="26"/>
  <c r="N1175" i="26"/>
  <c r="M1175" i="26"/>
  <c r="L1175" i="26"/>
  <c r="K1175" i="26"/>
  <c r="J1175" i="26"/>
  <c r="BQ1174" i="26"/>
  <c r="BP1174" i="26"/>
  <c r="BO1174" i="26"/>
  <c r="BN1174" i="26"/>
  <c r="BM1174" i="26"/>
  <c r="BL1174" i="26"/>
  <c r="BK1174" i="26"/>
  <c r="BJ1174" i="26"/>
  <c r="BI1174" i="26"/>
  <c r="BH1174" i="26"/>
  <c r="BG1174" i="26"/>
  <c r="BF1174" i="26"/>
  <c r="BE1174" i="26"/>
  <c r="BD1174" i="26"/>
  <c r="BC1174" i="26"/>
  <c r="BB1174" i="26"/>
  <c r="BA1174" i="26"/>
  <c r="AZ1174" i="26"/>
  <c r="AY1174" i="26"/>
  <c r="AX1174" i="26"/>
  <c r="AW1174" i="26"/>
  <c r="AV1174" i="26"/>
  <c r="AU1174" i="26"/>
  <c r="AT1174" i="26"/>
  <c r="AS1174" i="26"/>
  <c r="AR1174" i="26"/>
  <c r="AQ1174" i="26"/>
  <c r="AP1174" i="26"/>
  <c r="AO1174" i="26"/>
  <c r="AN1174" i="26"/>
  <c r="AM1174" i="26"/>
  <c r="AL1174" i="26"/>
  <c r="AK1174" i="26"/>
  <c r="AJ1174" i="26"/>
  <c r="AI1174" i="26"/>
  <c r="AH1174" i="26"/>
  <c r="AG1174" i="26"/>
  <c r="AF1174" i="26"/>
  <c r="AE1174" i="26"/>
  <c r="AD1174" i="26"/>
  <c r="AC1174" i="26"/>
  <c r="AB1174" i="26"/>
  <c r="AA1174" i="26"/>
  <c r="Z1174" i="26"/>
  <c r="Y1174" i="26"/>
  <c r="X1174" i="26"/>
  <c r="W1174" i="26"/>
  <c r="V1174" i="26"/>
  <c r="U1174" i="26"/>
  <c r="T1174" i="26"/>
  <c r="S1174" i="26"/>
  <c r="R1174" i="26"/>
  <c r="Q1174" i="26"/>
  <c r="P1174" i="26"/>
  <c r="O1174" i="26"/>
  <c r="N1174" i="26"/>
  <c r="M1174" i="26"/>
  <c r="L1174" i="26"/>
  <c r="K1174" i="26"/>
  <c r="J1174" i="26"/>
  <c r="BQ1173" i="26"/>
  <c r="BP1173" i="26"/>
  <c r="BO1173" i="26"/>
  <c r="BN1173" i="26"/>
  <c r="BM1173" i="26"/>
  <c r="BL1173" i="26"/>
  <c r="BK1173" i="26"/>
  <c r="BJ1173" i="26"/>
  <c r="BI1173" i="26"/>
  <c r="BH1173" i="26"/>
  <c r="BG1173" i="26"/>
  <c r="BF1173" i="26"/>
  <c r="BE1173" i="26"/>
  <c r="BD1173" i="26"/>
  <c r="BC1173" i="26"/>
  <c r="BB1173" i="26"/>
  <c r="BA1173" i="26"/>
  <c r="AZ1173" i="26"/>
  <c r="AY1173" i="26"/>
  <c r="AX1173" i="26"/>
  <c r="AW1173" i="26"/>
  <c r="AV1173" i="26"/>
  <c r="AU1173" i="26"/>
  <c r="AT1173" i="26"/>
  <c r="AS1173" i="26"/>
  <c r="AR1173" i="26"/>
  <c r="AQ1173" i="26"/>
  <c r="AP1173" i="26"/>
  <c r="AO1173" i="26"/>
  <c r="AN1173" i="26"/>
  <c r="AM1173" i="26"/>
  <c r="AL1173" i="26"/>
  <c r="AK1173" i="26"/>
  <c r="AJ1173" i="26"/>
  <c r="AI1173" i="26"/>
  <c r="AH1173" i="26"/>
  <c r="AG1173" i="26"/>
  <c r="AF1173" i="26"/>
  <c r="AE1173" i="26"/>
  <c r="AD1173" i="26"/>
  <c r="AC1173" i="26"/>
  <c r="AB1173" i="26"/>
  <c r="AA1173" i="26"/>
  <c r="Z1173" i="26"/>
  <c r="Y1173" i="26"/>
  <c r="X1173" i="26"/>
  <c r="W1173" i="26"/>
  <c r="V1173" i="26"/>
  <c r="U1173" i="26"/>
  <c r="T1173" i="26"/>
  <c r="S1173" i="26"/>
  <c r="R1173" i="26"/>
  <c r="Q1173" i="26"/>
  <c r="P1173" i="26"/>
  <c r="O1173" i="26"/>
  <c r="N1173" i="26"/>
  <c r="M1173" i="26"/>
  <c r="L1173" i="26"/>
  <c r="K1173" i="26"/>
  <c r="J1173" i="26"/>
  <c r="BQ1172" i="26"/>
  <c r="BP1172" i="26"/>
  <c r="BO1172" i="26"/>
  <c r="BN1172" i="26"/>
  <c r="BM1172" i="26"/>
  <c r="BL1172" i="26"/>
  <c r="BK1172" i="26"/>
  <c r="BJ1172" i="26"/>
  <c r="BI1172" i="26"/>
  <c r="BH1172" i="26"/>
  <c r="BG1172" i="26"/>
  <c r="BF1172" i="26"/>
  <c r="BE1172" i="26"/>
  <c r="BD1172" i="26"/>
  <c r="BC1172" i="26"/>
  <c r="BB1172" i="26"/>
  <c r="BA1172" i="26"/>
  <c r="AZ1172" i="26"/>
  <c r="AY1172" i="26"/>
  <c r="AX1172" i="26"/>
  <c r="AW1172" i="26"/>
  <c r="AV1172" i="26"/>
  <c r="AU1172" i="26"/>
  <c r="AT1172" i="26"/>
  <c r="AS1172" i="26"/>
  <c r="AR1172" i="26"/>
  <c r="AQ1172" i="26"/>
  <c r="AP1172" i="26"/>
  <c r="AO1172" i="26"/>
  <c r="AN1172" i="26"/>
  <c r="AM1172" i="26"/>
  <c r="AL1172" i="26"/>
  <c r="AK1172" i="26"/>
  <c r="AJ1172" i="26"/>
  <c r="AI1172" i="26"/>
  <c r="AH1172" i="26"/>
  <c r="AG1172" i="26"/>
  <c r="AF1172" i="26"/>
  <c r="AE1172" i="26"/>
  <c r="AD1172" i="26"/>
  <c r="AC1172" i="26"/>
  <c r="AB1172" i="26"/>
  <c r="AA1172" i="26"/>
  <c r="Z1172" i="26"/>
  <c r="Y1172" i="26"/>
  <c r="X1172" i="26"/>
  <c r="W1172" i="26"/>
  <c r="V1172" i="26"/>
  <c r="U1172" i="26"/>
  <c r="T1172" i="26"/>
  <c r="S1172" i="26"/>
  <c r="R1172" i="26"/>
  <c r="Q1172" i="26"/>
  <c r="P1172" i="26"/>
  <c r="O1172" i="26"/>
  <c r="N1172" i="26"/>
  <c r="M1172" i="26"/>
  <c r="L1172" i="26"/>
  <c r="K1172" i="26"/>
  <c r="J1172" i="26"/>
  <c r="BQ1171" i="26"/>
  <c r="BP1171" i="26"/>
  <c r="BO1171" i="26"/>
  <c r="BN1171" i="26"/>
  <c r="BM1171" i="26"/>
  <c r="BL1171" i="26"/>
  <c r="BK1171" i="26"/>
  <c r="BJ1171" i="26"/>
  <c r="BI1171" i="26"/>
  <c r="BH1171" i="26"/>
  <c r="BG1171" i="26"/>
  <c r="BF1171" i="26"/>
  <c r="BE1171" i="26"/>
  <c r="BD1171" i="26"/>
  <c r="BC1171" i="26"/>
  <c r="BB1171" i="26"/>
  <c r="BA1171" i="26"/>
  <c r="AZ1171" i="26"/>
  <c r="AY1171" i="26"/>
  <c r="AX1171" i="26"/>
  <c r="AW1171" i="26"/>
  <c r="AV1171" i="26"/>
  <c r="AU1171" i="26"/>
  <c r="AT1171" i="26"/>
  <c r="AS1171" i="26"/>
  <c r="AR1171" i="26"/>
  <c r="AQ1171" i="26"/>
  <c r="AP1171" i="26"/>
  <c r="AO1171" i="26"/>
  <c r="AN1171" i="26"/>
  <c r="AM1171" i="26"/>
  <c r="AL1171" i="26"/>
  <c r="AK1171" i="26"/>
  <c r="AJ1171" i="26"/>
  <c r="AI1171" i="26"/>
  <c r="AH1171" i="26"/>
  <c r="AG1171" i="26"/>
  <c r="AF1171" i="26"/>
  <c r="AE1171" i="26"/>
  <c r="AD1171" i="26"/>
  <c r="AC1171" i="26"/>
  <c r="AB1171" i="26"/>
  <c r="AA1171" i="26"/>
  <c r="Z1171" i="26"/>
  <c r="Y1171" i="26"/>
  <c r="X1171" i="26"/>
  <c r="W1171" i="26"/>
  <c r="V1171" i="26"/>
  <c r="U1171" i="26"/>
  <c r="T1171" i="26"/>
  <c r="S1171" i="26"/>
  <c r="R1171" i="26"/>
  <c r="Q1171" i="26"/>
  <c r="P1171" i="26"/>
  <c r="O1171" i="26"/>
  <c r="N1171" i="26"/>
  <c r="M1171" i="26"/>
  <c r="L1171" i="26"/>
  <c r="K1171" i="26"/>
  <c r="J1171" i="26"/>
  <c r="BQ1170" i="26"/>
  <c r="BP1170" i="26"/>
  <c r="BO1170" i="26"/>
  <c r="BN1170" i="26"/>
  <c r="BM1170" i="26"/>
  <c r="BL1170" i="26"/>
  <c r="BK1170" i="26"/>
  <c r="BJ1170" i="26"/>
  <c r="BI1170" i="26"/>
  <c r="BH1170" i="26"/>
  <c r="BG1170" i="26"/>
  <c r="BF1170" i="26"/>
  <c r="BE1170" i="26"/>
  <c r="BD1170" i="26"/>
  <c r="BC1170" i="26"/>
  <c r="BB1170" i="26"/>
  <c r="BA1170" i="26"/>
  <c r="AZ1170" i="26"/>
  <c r="AY1170" i="26"/>
  <c r="AX1170" i="26"/>
  <c r="AW1170" i="26"/>
  <c r="AV1170" i="26"/>
  <c r="AU1170" i="26"/>
  <c r="AT1170" i="26"/>
  <c r="AS1170" i="26"/>
  <c r="AR1170" i="26"/>
  <c r="AQ1170" i="26"/>
  <c r="AP1170" i="26"/>
  <c r="AO1170" i="26"/>
  <c r="AN1170" i="26"/>
  <c r="AM1170" i="26"/>
  <c r="AL1170" i="26"/>
  <c r="AK1170" i="26"/>
  <c r="AJ1170" i="26"/>
  <c r="AI1170" i="26"/>
  <c r="AH1170" i="26"/>
  <c r="AG1170" i="26"/>
  <c r="AF1170" i="26"/>
  <c r="AE1170" i="26"/>
  <c r="AD1170" i="26"/>
  <c r="AC1170" i="26"/>
  <c r="AB1170" i="26"/>
  <c r="AA1170" i="26"/>
  <c r="Z1170" i="26"/>
  <c r="Y1170" i="26"/>
  <c r="X1170" i="26"/>
  <c r="W1170" i="26"/>
  <c r="V1170" i="26"/>
  <c r="U1170" i="26"/>
  <c r="T1170" i="26"/>
  <c r="S1170" i="26"/>
  <c r="R1170" i="26"/>
  <c r="Q1170" i="26"/>
  <c r="P1170" i="26"/>
  <c r="O1170" i="26"/>
  <c r="N1170" i="26"/>
  <c r="M1170" i="26"/>
  <c r="L1170" i="26"/>
  <c r="K1170" i="26"/>
  <c r="J1170" i="26"/>
  <c r="BQ1169" i="26"/>
  <c r="BP1169" i="26"/>
  <c r="BO1169" i="26"/>
  <c r="BN1169" i="26"/>
  <c r="BM1169" i="26"/>
  <c r="BL1169" i="26"/>
  <c r="BK1169" i="26"/>
  <c r="BJ1169" i="26"/>
  <c r="BI1169" i="26"/>
  <c r="BH1169" i="26"/>
  <c r="BG1169" i="26"/>
  <c r="BF1169" i="26"/>
  <c r="BE1169" i="26"/>
  <c r="BD1169" i="26"/>
  <c r="BC1169" i="26"/>
  <c r="BB1169" i="26"/>
  <c r="BA1169" i="26"/>
  <c r="AZ1169" i="26"/>
  <c r="AY1169" i="26"/>
  <c r="AX1169" i="26"/>
  <c r="AW1169" i="26"/>
  <c r="AV1169" i="26"/>
  <c r="AU1169" i="26"/>
  <c r="AT1169" i="26"/>
  <c r="AS1169" i="26"/>
  <c r="AR1169" i="26"/>
  <c r="AQ1169" i="26"/>
  <c r="AP1169" i="26"/>
  <c r="AO1169" i="26"/>
  <c r="AN1169" i="26"/>
  <c r="AM1169" i="26"/>
  <c r="AL1169" i="26"/>
  <c r="AK1169" i="26"/>
  <c r="AJ1169" i="26"/>
  <c r="AI1169" i="26"/>
  <c r="AH1169" i="26"/>
  <c r="AG1169" i="26"/>
  <c r="AF1169" i="26"/>
  <c r="AE1169" i="26"/>
  <c r="AD1169" i="26"/>
  <c r="AC1169" i="26"/>
  <c r="AB1169" i="26"/>
  <c r="AA1169" i="26"/>
  <c r="Z1169" i="26"/>
  <c r="Y1169" i="26"/>
  <c r="X1169" i="26"/>
  <c r="W1169" i="26"/>
  <c r="V1169" i="26"/>
  <c r="U1169" i="26"/>
  <c r="T1169" i="26"/>
  <c r="S1169" i="26"/>
  <c r="R1169" i="26"/>
  <c r="Q1169" i="26"/>
  <c r="P1169" i="26"/>
  <c r="O1169" i="26"/>
  <c r="N1169" i="26"/>
  <c r="M1169" i="26"/>
  <c r="L1169" i="26"/>
  <c r="K1169" i="26"/>
  <c r="J1169" i="26"/>
  <c r="BQ1168" i="26"/>
  <c r="BP1168" i="26"/>
  <c r="BO1168" i="26"/>
  <c r="BN1168" i="26"/>
  <c r="BM1168" i="26"/>
  <c r="BL1168" i="26"/>
  <c r="BK1168" i="26"/>
  <c r="BJ1168" i="26"/>
  <c r="BI1168" i="26"/>
  <c r="BH1168" i="26"/>
  <c r="BG1168" i="26"/>
  <c r="BF1168" i="26"/>
  <c r="BE1168" i="26"/>
  <c r="BD1168" i="26"/>
  <c r="BC1168" i="26"/>
  <c r="BB1168" i="26"/>
  <c r="BA1168" i="26"/>
  <c r="AZ1168" i="26"/>
  <c r="AY1168" i="26"/>
  <c r="AX1168" i="26"/>
  <c r="AW1168" i="26"/>
  <c r="AV1168" i="26"/>
  <c r="AU1168" i="26"/>
  <c r="AT1168" i="26"/>
  <c r="AS1168" i="26"/>
  <c r="AR1168" i="26"/>
  <c r="AQ1168" i="26"/>
  <c r="AP1168" i="26"/>
  <c r="AO1168" i="26"/>
  <c r="AN1168" i="26"/>
  <c r="AM1168" i="26"/>
  <c r="AL1168" i="26"/>
  <c r="AK1168" i="26"/>
  <c r="AJ1168" i="26"/>
  <c r="AI1168" i="26"/>
  <c r="AH1168" i="26"/>
  <c r="AG1168" i="26"/>
  <c r="AF1168" i="26"/>
  <c r="AE1168" i="26"/>
  <c r="AD1168" i="26"/>
  <c r="AC1168" i="26"/>
  <c r="AB1168" i="26"/>
  <c r="AA1168" i="26"/>
  <c r="Z1168" i="26"/>
  <c r="Y1168" i="26"/>
  <c r="X1168" i="26"/>
  <c r="W1168" i="26"/>
  <c r="V1168" i="26"/>
  <c r="U1168" i="26"/>
  <c r="T1168" i="26"/>
  <c r="S1168" i="26"/>
  <c r="R1168" i="26"/>
  <c r="Q1168" i="26"/>
  <c r="P1168" i="26"/>
  <c r="O1168" i="26"/>
  <c r="N1168" i="26"/>
  <c r="M1168" i="26"/>
  <c r="L1168" i="26"/>
  <c r="K1168" i="26"/>
  <c r="J1168" i="26"/>
  <c r="BQ1167" i="26"/>
  <c r="BP1167" i="26"/>
  <c r="BO1167" i="26"/>
  <c r="BN1167" i="26"/>
  <c r="BM1167" i="26"/>
  <c r="BL1167" i="26"/>
  <c r="BK1167" i="26"/>
  <c r="BJ1167" i="26"/>
  <c r="BI1167" i="26"/>
  <c r="BH1167" i="26"/>
  <c r="BG1167" i="26"/>
  <c r="BF1167" i="26"/>
  <c r="BE1167" i="26"/>
  <c r="BD1167" i="26"/>
  <c r="BC1167" i="26"/>
  <c r="BB1167" i="26"/>
  <c r="BA1167" i="26"/>
  <c r="AZ1167" i="26"/>
  <c r="AY1167" i="26"/>
  <c r="AX1167" i="26"/>
  <c r="AW1167" i="26"/>
  <c r="AV1167" i="26"/>
  <c r="AU1167" i="26"/>
  <c r="AT1167" i="26"/>
  <c r="AS1167" i="26"/>
  <c r="AR1167" i="26"/>
  <c r="AQ1167" i="26"/>
  <c r="AP1167" i="26"/>
  <c r="AO1167" i="26"/>
  <c r="AN1167" i="26"/>
  <c r="AM1167" i="26"/>
  <c r="AL1167" i="26"/>
  <c r="AK1167" i="26"/>
  <c r="AJ1167" i="26"/>
  <c r="AI1167" i="26"/>
  <c r="AH1167" i="26"/>
  <c r="AG1167" i="26"/>
  <c r="AF1167" i="26"/>
  <c r="AE1167" i="26"/>
  <c r="AD1167" i="26"/>
  <c r="AC1167" i="26"/>
  <c r="AB1167" i="26"/>
  <c r="AA1167" i="26"/>
  <c r="Z1167" i="26"/>
  <c r="Y1167" i="26"/>
  <c r="X1167" i="26"/>
  <c r="W1167" i="26"/>
  <c r="V1167" i="26"/>
  <c r="U1167" i="26"/>
  <c r="T1167" i="26"/>
  <c r="S1167" i="26"/>
  <c r="R1167" i="26"/>
  <c r="Q1167" i="26"/>
  <c r="P1167" i="26"/>
  <c r="O1167" i="26"/>
  <c r="N1167" i="26"/>
  <c r="M1167" i="26"/>
  <c r="L1167" i="26"/>
  <c r="K1167" i="26"/>
  <c r="J1167" i="26"/>
  <c r="BQ1166" i="26"/>
  <c r="BP1166" i="26"/>
  <c r="BO1166" i="26"/>
  <c r="BN1166" i="26"/>
  <c r="BM1166" i="26"/>
  <c r="BL1166" i="26"/>
  <c r="BK1166" i="26"/>
  <c r="BJ1166" i="26"/>
  <c r="BI1166" i="26"/>
  <c r="BH1166" i="26"/>
  <c r="BG1166" i="26"/>
  <c r="BF1166" i="26"/>
  <c r="BE1166" i="26"/>
  <c r="BD1166" i="26"/>
  <c r="BC1166" i="26"/>
  <c r="BB1166" i="26"/>
  <c r="BA1166" i="26"/>
  <c r="AZ1166" i="26"/>
  <c r="AY1166" i="26"/>
  <c r="AX1166" i="26"/>
  <c r="AW1166" i="26"/>
  <c r="AV1166" i="26"/>
  <c r="AU1166" i="26"/>
  <c r="AT1166" i="26"/>
  <c r="AS1166" i="26"/>
  <c r="AR1166" i="26"/>
  <c r="AQ1166" i="26"/>
  <c r="AP1166" i="26"/>
  <c r="AO1166" i="26"/>
  <c r="AN1166" i="26"/>
  <c r="AM1166" i="26"/>
  <c r="AL1166" i="26"/>
  <c r="AK1166" i="26"/>
  <c r="AJ1166" i="26"/>
  <c r="AI1166" i="26"/>
  <c r="AH1166" i="26"/>
  <c r="AG1166" i="26"/>
  <c r="AF1166" i="26"/>
  <c r="AE1166" i="26"/>
  <c r="AD1166" i="26"/>
  <c r="AC1166" i="26"/>
  <c r="AB1166" i="26"/>
  <c r="AA1166" i="26"/>
  <c r="Z1166" i="26"/>
  <c r="Y1166" i="26"/>
  <c r="X1166" i="26"/>
  <c r="W1166" i="26"/>
  <c r="V1166" i="26"/>
  <c r="U1166" i="26"/>
  <c r="T1166" i="26"/>
  <c r="S1166" i="26"/>
  <c r="R1166" i="26"/>
  <c r="Q1166" i="26"/>
  <c r="P1166" i="26"/>
  <c r="O1166" i="26"/>
  <c r="N1166" i="26"/>
  <c r="M1166" i="26"/>
  <c r="L1166" i="26"/>
  <c r="K1166" i="26"/>
  <c r="J1166" i="26"/>
  <c r="BQ1165" i="26"/>
  <c r="BP1165" i="26"/>
  <c r="BO1165" i="26"/>
  <c r="BN1165" i="26"/>
  <c r="BM1165" i="26"/>
  <c r="BL1165" i="26"/>
  <c r="BK1165" i="26"/>
  <c r="BJ1165" i="26"/>
  <c r="BI1165" i="26"/>
  <c r="BH1165" i="26"/>
  <c r="BG1165" i="26"/>
  <c r="BF1165" i="26"/>
  <c r="BE1165" i="26"/>
  <c r="BD1165" i="26"/>
  <c r="BC1165" i="26"/>
  <c r="BB1165" i="26"/>
  <c r="BA1165" i="26"/>
  <c r="AZ1165" i="26"/>
  <c r="AY1165" i="26"/>
  <c r="AX1165" i="26"/>
  <c r="AW1165" i="26"/>
  <c r="AV1165" i="26"/>
  <c r="AU1165" i="26"/>
  <c r="AT1165" i="26"/>
  <c r="AS1165" i="26"/>
  <c r="AR1165" i="26"/>
  <c r="AQ1165" i="26"/>
  <c r="AP1165" i="26"/>
  <c r="AO1165" i="26"/>
  <c r="AN1165" i="26"/>
  <c r="AM1165" i="26"/>
  <c r="AL1165" i="26"/>
  <c r="AK1165" i="26"/>
  <c r="AJ1165" i="26"/>
  <c r="AI1165" i="26"/>
  <c r="AH1165" i="26"/>
  <c r="AG1165" i="26"/>
  <c r="AF1165" i="26"/>
  <c r="AE1165" i="26"/>
  <c r="AD1165" i="26"/>
  <c r="AC1165" i="26"/>
  <c r="AB1165" i="26"/>
  <c r="AA1165" i="26"/>
  <c r="Z1165" i="26"/>
  <c r="Y1165" i="26"/>
  <c r="X1165" i="26"/>
  <c r="W1165" i="26"/>
  <c r="V1165" i="26"/>
  <c r="U1165" i="26"/>
  <c r="T1165" i="26"/>
  <c r="S1165" i="26"/>
  <c r="R1165" i="26"/>
  <c r="Q1165" i="26"/>
  <c r="P1165" i="26"/>
  <c r="O1165" i="26"/>
  <c r="N1165" i="26"/>
  <c r="M1165" i="26"/>
  <c r="L1165" i="26"/>
  <c r="K1165" i="26"/>
  <c r="J1165" i="26"/>
  <c r="BQ1164" i="26"/>
  <c r="BP1164" i="26"/>
  <c r="BO1164" i="26"/>
  <c r="BN1164" i="26"/>
  <c r="BM1164" i="26"/>
  <c r="BL1164" i="26"/>
  <c r="BK1164" i="26"/>
  <c r="BJ1164" i="26"/>
  <c r="BI1164" i="26"/>
  <c r="BH1164" i="26"/>
  <c r="BG1164" i="26"/>
  <c r="BF1164" i="26"/>
  <c r="BE1164" i="26"/>
  <c r="BD1164" i="26"/>
  <c r="BC1164" i="26"/>
  <c r="BB1164" i="26"/>
  <c r="BA1164" i="26"/>
  <c r="AZ1164" i="26"/>
  <c r="AY1164" i="26"/>
  <c r="AX1164" i="26"/>
  <c r="AW1164" i="26"/>
  <c r="AV1164" i="26"/>
  <c r="AU1164" i="26"/>
  <c r="AT1164" i="26"/>
  <c r="AS1164" i="26"/>
  <c r="AR1164" i="26"/>
  <c r="AQ1164" i="26"/>
  <c r="AP1164" i="26"/>
  <c r="AO1164" i="26"/>
  <c r="AN1164" i="26"/>
  <c r="AM1164" i="26"/>
  <c r="AL1164" i="26"/>
  <c r="AK1164" i="26"/>
  <c r="AJ1164" i="26"/>
  <c r="AI1164" i="26"/>
  <c r="AH1164" i="26"/>
  <c r="AG1164" i="26"/>
  <c r="AF1164" i="26"/>
  <c r="AE1164" i="26"/>
  <c r="AD1164" i="26"/>
  <c r="AC1164" i="26"/>
  <c r="AB1164" i="26"/>
  <c r="AA1164" i="26"/>
  <c r="Z1164" i="26"/>
  <c r="Y1164" i="26"/>
  <c r="X1164" i="26"/>
  <c r="W1164" i="26"/>
  <c r="V1164" i="26"/>
  <c r="U1164" i="26"/>
  <c r="T1164" i="26"/>
  <c r="S1164" i="26"/>
  <c r="R1164" i="26"/>
  <c r="Q1164" i="26"/>
  <c r="P1164" i="26"/>
  <c r="O1164" i="26"/>
  <c r="N1164" i="26"/>
  <c r="M1164" i="26"/>
  <c r="L1164" i="26"/>
  <c r="K1164" i="26"/>
  <c r="J1164" i="26"/>
  <c r="BQ1163" i="26"/>
  <c r="BP1163" i="26"/>
  <c r="BO1163" i="26"/>
  <c r="BN1163" i="26"/>
  <c r="BM1163" i="26"/>
  <c r="BL1163" i="26"/>
  <c r="BK1163" i="26"/>
  <c r="BJ1163" i="26"/>
  <c r="BI1163" i="26"/>
  <c r="BH1163" i="26"/>
  <c r="BG1163" i="26"/>
  <c r="BF1163" i="26"/>
  <c r="BE1163" i="26"/>
  <c r="BD1163" i="26"/>
  <c r="BC1163" i="26"/>
  <c r="BB1163" i="26"/>
  <c r="BA1163" i="26"/>
  <c r="AZ1163" i="26"/>
  <c r="AY1163" i="26"/>
  <c r="AX1163" i="26"/>
  <c r="AW1163" i="26"/>
  <c r="AV1163" i="26"/>
  <c r="AU1163" i="26"/>
  <c r="AT1163" i="26"/>
  <c r="AS1163" i="26"/>
  <c r="AR1163" i="26"/>
  <c r="AQ1163" i="26"/>
  <c r="AP1163" i="26"/>
  <c r="AO1163" i="26"/>
  <c r="AN1163" i="26"/>
  <c r="AM1163" i="26"/>
  <c r="AL1163" i="26"/>
  <c r="AK1163" i="26"/>
  <c r="AJ1163" i="26"/>
  <c r="AI1163" i="26"/>
  <c r="AH1163" i="26"/>
  <c r="AG1163" i="26"/>
  <c r="AF1163" i="26"/>
  <c r="AE1163" i="26"/>
  <c r="AD1163" i="26"/>
  <c r="AC1163" i="26"/>
  <c r="AB1163" i="26"/>
  <c r="AA1163" i="26"/>
  <c r="Z1163" i="26"/>
  <c r="Y1163" i="26"/>
  <c r="X1163" i="26"/>
  <c r="W1163" i="26"/>
  <c r="V1163" i="26"/>
  <c r="U1163" i="26"/>
  <c r="T1163" i="26"/>
  <c r="S1163" i="26"/>
  <c r="R1163" i="26"/>
  <c r="Q1163" i="26"/>
  <c r="P1163" i="26"/>
  <c r="O1163" i="26"/>
  <c r="N1163" i="26"/>
  <c r="M1163" i="26"/>
  <c r="L1163" i="26"/>
  <c r="K1163" i="26"/>
  <c r="J1163" i="26"/>
  <c r="BQ1162" i="26"/>
  <c r="BP1162" i="26"/>
  <c r="BO1162" i="26"/>
  <c r="BN1162" i="26"/>
  <c r="BM1162" i="26"/>
  <c r="BL1162" i="26"/>
  <c r="BK1162" i="26"/>
  <c r="BJ1162" i="26"/>
  <c r="BI1162" i="26"/>
  <c r="BH1162" i="26"/>
  <c r="BG1162" i="26"/>
  <c r="BF1162" i="26"/>
  <c r="BE1162" i="26"/>
  <c r="BD1162" i="26"/>
  <c r="BC1162" i="26"/>
  <c r="BB1162" i="26"/>
  <c r="BA1162" i="26"/>
  <c r="AZ1162" i="26"/>
  <c r="AY1162" i="26"/>
  <c r="AX1162" i="26"/>
  <c r="AW1162" i="26"/>
  <c r="AV1162" i="26"/>
  <c r="AU1162" i="26"/>
  <c r="AT1162" i="26"/>
  <c r="AS1162" i="26"/>
  <c r="AR1162" i="26"/>
  <c r="AQ1162" i="26"/>
  <c r="AP1162" i="26"/>
  <c r="AO1162" i="26"/>
  <c r="AN1162" i="26"/>
  <c r="AM1162" i="26"/>
  <c r="AL1162" i="26"/>
  <c r="AK1162" i="26"/>
  <c r="AJ1162" i="26"/>
  <c r="AI1162" i="26"/>
  <c r="AH1162" i="26"/>
  <c r="AG1162" i="26"/>
  <c r="AF1162" i="26"/>
  <c r="AE1162" i="26"/>
  <c r="AD1162" i="26"/>
  <c r="AC1162" i="26"/>
  <c r="AB1162" i="26"/>
  <c r="AA1162" i="26"/>
  <c r="Z1162" i="26"/>
  <c r="Y1162" i="26"/>
  <c r="X1162" i="26"/>
  <c r="W1162" i="26"/>
  <c r="V1162" i="26"/>
  <c r="U1162" i="26"/>
  <c r="T1162" i="26"/>
  <c r="S1162" i="26"/>
  <c r="R1162" i="26"/>
  <c r="Q1162" i="26"/>
  <c r="P1162" i="26"/>
  <c r="O1162" i="26"/>
  <c r="N1162" i="26"/>
  <c r="M1162" i="26"/>
  <c r="L1162" i="26"/>
  <c r="K1162" i="26"/>
  <c r="J1162" i="26"/>
  <c r="BQ1161" i="26"/>
  <c r="BP1161" i="26"/>
  <c r="BO1161" i="26"/>
  <c r="BN1161" i="26"/>
  <c r="BM1161" i="26"/>
  <c r="BL1161" i="26"/>
  <c r="BK1161" i="26"/>
  <c r="BJ1161" i="26"/>
  <c r="BI1161" i="26"/>
  <c r="BH1161" i="26"/>
  <c r="BG1161" i="26"/>
  <c r="BF1161" i="26"/>
  <c r="BE1161" i="26"/>
  <c r="BD1161" i="26"/>
  <c r="BC1161" i="26"/>
  <c r="BB1161" i="26"/>
  <c r="BA1161" i="26"/>
  <c r="AZ1161" i="26"/>
  <c r="AY1161" i="26"/>
  <c r="AX1161" i="26"/>
  <c r="AW1161" i="26"/>
  <c r="AV1161" i="26"/>
  <c r="AU1161" i="26"/>
  <c r="AT1161" i="26"/>
  <c r="AS1161" i="26"/>
  <c r="AR1161" i="26"/>
  <c r="AQ1161" i="26"/>
  <c r="AP1161" i="26"/>
  <c r="AO1161" i="26"/>
  <c r="AN1161" i="26"/>
  <c r="AM1161" i="26"/>
  <c r="AL1161" i="26"/>
  <c r="AK1161" i="26"/>
  <c r="AJ1161" i="26"/>
  <c r="AI1161" i="26"/>
  <c r="AH1161" i="26"/>
  <c r="AG1161" i="26"/>
  <c r="AF1161" i="26"/>
  <c r="AE1161" i="26"/>
  <c r="AD1161" i="26"/>
  <c r="AC1161" i="26"/>
  <c r="AB1161" i="26"/>
  <c r="AA1161" i="26"/>
  <c r="Z1161" i="26"/>
  <c r="Y1161" i="26"/>
  <c r="X1161" i="26"/>
  <c r="W1161" i="26"/>
  <c r="V1161" i="26"/>
  <c r="U1161" i="26"/>
  <c r="T1161" i="26"/>
  <c r="S1161" i="26"/>
  <c r="R1161" i="26"/>
  <c r="Q1161" i="26"/>
  <c r="P1161" i="26"/>
  <c r="O1161" i="26"/>
  <c r="N1161" i="26"/>
  <c r="M1161" i="26"/>
  <c r="L1161" i="26"/>
  <c r="K1161" i="26"/>
  <c r="J1161" i="26"/>
  <c r="BQ1159" i="26"/>
  <c r="BP1159" i="26"/>
  <c r="BO1159" i="26"/>
  <c r="BN1159" i="26"/>
  <c r="BM1159" i="26"/>
  <c r="BL1159" i="26"/>
  <c r="BK1159" i="26"/>
  <c r="BJ1159" i="26"/>
  <c r="BI1159" i="26"/>
  <c r="BH1159" i="26"/>
  <c r="BG1159" i="26"/>
  <c r="BF1159" i="26"/>
  <c r="BE1159" i="26"/>
  <c r="BD1159" i="26"/>
  <c r="BC1159" i="26"/>
  <c r="BB1159" i="26"/>
  <c r="BA1159" i="26"/>
  <c r="AZ1159" i="26"/>
  <c r="AY1159" i="26"/>
  <c r="AX1159" i="26"/>
  <c r="AW1159" i="26"/>
  <c r="AV1159" i="26"/>
  <c r="AU1159" i="26"/>
  <c r="AT1159" i="26"/>
  <c r="AS1159" i="26"/>
  <c r="AR1159" i="26"/>
  <c r="AQ1159" i="26"/>
  <c r="AP1159" i="26"/>
  <c r="AO1159" i="26"/>
  <c r="AN1159" i="26"/>
  <c r="AM1159" i="26"/>
  <c r="AL1159" i="26"/>
  <c r="AK1159" i="26"/>
  <c r="AJ1159" i="26"/>
  <c r="AI1159" i="26"/>
  <c r="AH1159" i="26"/>
  <c r="AG1159" i="26"/>
  <c r="AF1159" i="26"/>
  <c r="AE1159" i="26"/>
  <c r="AD1159" i="26"/>
  <c r="AC1159" i="26"/>
  <c r="AB1159" i="26"/>
  <c r="AA1159" i="26"/>
  <c r="Z1159" i="26"/>
  <c r="Y1159" i="26"/>
  <c r="X1159" i="26"/>
  <c r="W1159" i="26"/>
  <c r="V1159" i="26"/>
  <c r="U1159" i="26"/>
  <c r="T1159" i="26"/>
  <c r="S1159" i="26"/>
  <c r="R1159" i="26"/>
  <c r="Q1159" i="26"/>
  <c r="P1159" i="26"/>
  <c r="O1159" i="26"/>
  <c r="N1159" i="26"/>
  <c r="M1159" i="26"/>
  <c r="L1159" i="26"/>
  <c r="K1159" i="26"/>
  <c r="J1159" i="26"/>
  <c r="BQ1158" i="26"/>
  <c r="BP1158" i="26"/>
  <c r="BO1158" i="26"/>
  <c r="BN1158" i="26"/>
  <c r="BM1158" i="26"/>
  <c r="BL1158" i="26"/>
  <c r="BK1158" i="26"/>
  <c r="BJ1158" i="26"/>
  <c r="BI1158" i="26"/>
  <c r="BH1158" i="26"/>
  <c r="BG1158" i="26"/>
  <c r="BF1158" i="26"/>
  <c r="BE1158" i="26"/>
  <c r="BD1158" i="26"/>
  <c r="BC1158" i="26"/>
  <c r="BB1158" i="26"/>
  <c r="BA1158" i="26"/>
  <c r="AZ1158" i="26"/>
  <c r="AY1158" i="26"/>
  <c r="AX1158" i="26"/>
  <c r="AW1158" i="26"/>
  <c r="AV1158" i="26"/>
  <c r="AU1158" i="26"/>
  <c r="AT1158" i="26"/>
  <c r="AS1158" i="26"/>
  <c r="AR1158" i="26"/>
  <c r="AQ1158" i="26"/>
  <c r="AP1158" i="26"/>
  <c r="AO1158" i="26"/>
  <c r="AN1158" i="26"/>
  <c r="AM1158" i="26"/>
  <c r="AL1158" i="26"/>
  <c r="AK1158" i="26"/>
  <c r="AJ1158" i="26"/>
  <c r="AI1158" i="26"/>
  <c r="AH1158" i="26"/>
  <c r="AG1158" i="26"/>
  <c r="AF1158" i="26"/>
  <c r="AE1158" i="26"/>
  <c r="AD1158" i="26"/>
  <c r="AC1158" i="26"/>
  <c r="AB1158" i="26"/>
  <c r="AA1158" i="26"/>
  <c r="Z1158" i="26"/>
  <c r="Y1158" i="26"/>
  <c r="X1158" i="26"/>
  <c r="W1158" i="26"/>
  <c r="V1158" i="26"/>
  <c r="U1158" i="26"/>
  <c r="T1158" i="26"/>
  <c r="S1158" i="26"/>
  <c r="R1158" i="26"/>
  <c r="Q1158" i="26"/>
  <c r="P1158" i="26"/>
  <c r="O1158" i="26"/>
  <c r="N1158" i="26"/>
  <c r="M1158" i="26"/>
  <c r="L1158" i="26"/>
  <c r="K1158" i="26"/>
  <c r="J1158" i="26"/>
  <c r="BQ1157" i="26"/>
  <c r="BP1157" i="26"/>
  <c r="BO1157" i="26"/>
  <c r="BN1157" i="26"/>
  <c r="BM1157" i="26"/>
  <c r="BL1157" i="26"/>
  <c r="BK1157" i="26"/>
  <c r="BJ1157" i="26"/>
  <c r="BI1157" i="26"/>
  <c r="BH1157" i="26"/>
  <c r="BG1157" i="26"/>
  <c r="BF1157" i="26"/>
  <c r="BE1157" i="26"/>
  <c r="BD1157" i="26"/>
  <c r="BC1157" i="26"/>
  <c r="BB1157" i="26"/>
  <c r="BA1157" i="26"/>
  <c r="AZ1157" i="26"/>
  <c r="AY1157" i="26"/>
  <c r="AX1157" i="26"/>
  <c r="AW1157" i="26"/>
  <c r="AV1157" i="26"/>
  <c r="AU1157" i="26"/>
  <c r="AT1157" i="26"/>
  <c r="AS1157" i="26"/>
  <c r="AR1157" i="26"/>
  <c r="AQ1157" i="26"/>
  <c r="AP1157" i="26"/>
  <c r="AO1157" i="26"/>
  <c r="AN1157" i="26"/>
  <c r="AM1157" i="26"/>
  <c r="AL1157" i="26"/>
  <c r="AK1157" i="26"/>
  <c r="AJ1157" i="26"/>
  <c r="AI1157" i="26"/>
  <c r="AH1157" i="26"/>
  <c r="AG1157" i="26"/>
  <c r="AF1157" i="26"/>
  <c r="AE1157" i="26"/>
  <c r="AD1157" i="26"/>
  <c r="AC1157" i="26"/>
  <c r="AB1157" i="26"/>
  <c r="AA1157" i="26"/>
  <c r="Z1157" i="26"/>
  <c r="Y1157" i="26"/>
  <c r="X1157" i="26"/>
  <c r="W1157" i="26"/>
  <c r="V1157" i="26"/>
  <c r="U1157" i="26"/>
  <c r="T1157" i="26"/>
  <c r="S1157" i="26"/>
  <c r="R1157" i="26"/>
  <c r="Q1157" i="26"/>
  <c r="P1157" i="26"/>
  <c r="O1157" i="26"/>
  <c r="N1157" i="26"/>
  <c r="M1157" i="26"/>
  <c r="L1157" i="26"/>
  <c r="K1157" i="26"/>
  <c r="J1157" i="26"/>
  <c r="BQ1156" i="26"/>
  <c r="BP1156" i="26"/>
  <c r="BO1156" i="26"/>
  <c r="BN1156" i="26"/>
  <c r="BM1156" i="26"/>
  <c r="BL1156" i="26"/>
  <c r="BK1156" i="26"/>
  <c r="BJ1156" i="26"/>
  <c r="BI1156" i="26"/>
  <c r="BH1156" i="26"/>
  <c r="BG1156" i="26"/>
  <c r="BF1156" i="26"/>
  <c r="BE1156" i="26"/>
  <c r="BD1156" i="26"/>
  <c r="BC1156" i="26"/>
  <c r="BB1156" i="26"/>
  <c r="BA1156" i="26"/>
  <c r="AZ1156" i="26"/>
  <c r="AY1156" i="26"/>
  <c r="AX1156" i="26"/>
  <c r="AW1156" i="26"/>
  <c r="AV1156" i="26"/>
  <c r="AU1156" i="26"/>
  <c r="AT1156" i="26"/>
  <c r="AS1156" i="26"/>
  <c r="AR1156" i="26"/>
  <c r="AQ1156" i="26"/>
  <c r="AP1156" i="26"/>
  <c r="AO1156" i="26"/>
  <c r="AN1156" i="26"/>
  <c r="AM1156" i="26"/>
  <c r="AL1156" i="26"/>
  <c r="AK1156" i="26"/>
  <c r="AJ1156" i="26"/>
  <c r="AI1156" i="26"/>
  <c r="AH1156" i="26"/>
  <c r="AG1156" i="26"/>
  <c r="AF1156" i="26"/>
  <c r="AE1156" i="26"/>
  <c r="AD1156" i="26"/>
  <c r="AC1156" i="26"/>
  <c r="AB1156" i="26"/>
  <c r="AA1156" i="26"/>
  <c r="Z1156" i="26"/>
  <c r="Y1156" i="26"/>
  <c r="X1156" i="26"/>
  <c r="W1156" i="26"/>
  <c r="V1156" i="26"/>
  <c r="U1156" i="26"/>
  <c r="T1156" i="26"/>
  <c r="S1156" i="26"/>
  <c r="R1156" i="26"/>
  <c r="Q1156" i="26"/>
  <c r="P1156" i="26"/>
  <c r="O1156" i="26"/>
  <c r="N1156" i="26"/>
  <c r="M1156" i="26"/>
  <c r="L1156" i="26"/>
  <c r="K1156" i="26"/>
  <c r="J1156" i="26"/>
  <c r="BQ1155" i="26"/>
  <c r="BP1155" i="26"/>
  <c r="BO1155" i="26"/>
  <c r="BN1155" i="26"/>
  <c r="BM1155" i="26"/>
  <c r="BL1155" i="26"/>
  <c r="BK1155" i="26"/>
  <c r="BJ1155" i="26"/>
  <c r="BI1155" i="26"/>
  <c r="BH1155" i="26"/>
  <c r="BG1155" i="26"/>
  <c r="BF1155" i="26"/>
  <c r="BE1155" i="26"/>
  <c r="BD1155" i="26"/>
  <c r="BC1155" i="26"/>
  <c r="BB1155" i="26"/>
  <c r="BA1155" i="26"/>
  <c r="AZ1155" i="26"/>
  <c r="AY1155" i="26"/>
  <c r="AX1155" i="26"/>
  <c r="AW1155" i="26"/>
  <c r="AV1155" i="26"/>
  <c r="AU1155" i="26"/>
  <c r="AT1155" i="26"/>
  <c r="AS1155" i="26"/>
  <c r="AR1155" i="26"/>
  <c r="AQ1155" i="26"/>
  <c r="AP1155" i="26"/>
  <c r="AO1155" i="26"/>
  <c r="AN1155" i="26"/>
  <c r="AM1155" i="26"/>
  <c r="AL1155" i="26"/>
  <c r="AK1155" i="26"/>
  <c r="AJ1155" i="26"/>
  <c r="AI1155" i="26"/>
  <c r="AH1155" i="26"/>
  <c r="AG1155" i="26"/>
  <c r="AF1155" i="26"/>
  <c r="AE1155" i="26"/>
  <c r="AD1155" i="26"/>
  <c r="AC1155" i="26"/>
  <c r="AB1155" i="26"/>
  <c r="AA1155" i="26"/>
  <c r="Z1155" i="26"/>
  <c r="Y1155" i="26"/>
  <c r="X1155" i="26"/>
  <c r="W1155" i="26"/>
  <c r="V1155" i="26"/>
  <c r="U1155" i="26"/>
  <c r="T1155" i="26"/>
  <c r="S1155" i="26"/>
  <c r="R1155" i="26"/>
  <c r="Q1155" i="26"/>
  <c r="P1155" i="26"/>
  <c r="O1155" i="26"/>
  <c r="N1155" i="26"/>
  <c r="M1155" i="26"/>
  <c r="L1155" i="26"/>
  <c r="K1155" i="26"/>
  <c r="J1155" i="26"/>
  <c r="BQ1154" i="26"/>
  <c r="BP1154" i="26"/>
  <c r="BO1154" i="26"/>
  <c r="BN1154" i="26"/>
  <c r="BM1154" i="26"/>
  <c r="BL1154" i="26"/>
  <c r="BK1154" i="26"/>
  <c r="BJ1154" i="26"/>
  <c r="BI1154" i="26"/>
  <c r="BH1154" i="26"/>
  <c r="BG1154" i="26"/>
  <c r="BF1154" i="26"/>
  <c r="BE1154" i="26"/>
  <c r="BD1154" i="26"/>
  <c r="BC1154" i="26"/>
  <c r="BB1154" i="26"/>
  <c r="BA1154" i="26"/>
  <c r="AZ1154" i="26"/>
  <c r="AY1154" i="26"/>
  <c r="AX1154" i="26"/>
  <c r="AW1154" i="26"/>
  <c r="AV1154" i="26"/>
  <c r="AU1154" i="26"/>
  <c r="AT1154" i="26"/>
  <c r="AS1154" i="26"/>
  <c r="AR1154" i="26"/>
  <c r="AQ1154" i="26"/>
  <c r="AP1154" i="26"/>
  <c r="AO1154" i="26"/>
  <c r="AN1154" i="26"/>
  <c r="AM1154" i="26"/>
  <c r="AL1154" i="26"/>
  <c r="AK1154" i="26"/>
  <c r="AJ1154" i="26"/>
  <c r="AI1154" i="26"/>
  <c r="AH1154" i="26"/>
  <c r="AG1154" i="26"/>
  <c r="AF1154" i="26"/>
  <c r="AE1154" i="26"/>
  <c r="AD1154" i="26"/>
  <c r="AC1154" i="26"/>
  <c r="AB1154" i="26"/>
  <c r="AA1154" i="26"/>
  <c r="Z1154" i="26"/>
  <c r="Y1154" i="26"/>
  <c r="X1154" i="26"/>
  <c r="W1154" i="26"/>
  <c r="V1154" i="26"/>
  <c r="U1154" i="26"/>
  <c r="T1154" i="26"/>
  <c r="S1154" i="26"/>
  <c r="R1154" i="26"/>
  <c r="Q1154" i="26"/>
  <c r="P1154" i="26"/>
  <c r="O1154" i="26"/>
  <c r="N1154" i="26"/>
  <c r="M1154" i="26"/>
  <c r="L1154" i="26"/>
  <c r="K1154" i="26"/>
  <c r="J1154" i="26"/>
  <c r="BQ1153" i="26"/>
  <c r="BP1153" i="26"/>
  <c r="BO1153" i="26"/>
  <c r="BN1153" i="26"/>
  <c r="BM1153" i="26"/>
  <c r="BL1153" i="26"/>
  <c r="BK1153" i="26"/>
  <c r="BJ1153" i="26"/>
  <c r="BI1153" i="26"/>
  <c r="BH1153" i="26"/>
  <c r="BG1153" i="26"/>
  <c r="BF1153" i="26"/>
  <c r="BE1153" i="26"/>
  <c r="BD1153" i="26"/>
  <c r="BC1153" i="26"/>
  <c r="BB1153" i="26"/>
  <c r="BA1153" i="26"/>
  <c r="AZ1153" i="26"/>
  <c r="AY1153" i="26"/>
  <c r="AX1153" i="26"/>
  <c r="AW1153" i="26"/>
  <c r="AV1153" i="26"/>
  <c r="AU1153" i="26"/>
  <c r="AT1153" i="26"/>
  <c r="AS1153" i="26"/>
  <c r="AR1153" i="26"/>
  <c r="AQ1153" i="26"/>
  <c r="AP1153" i="26"/>
  <c r="AO1153" i="26"/>
  <c r="AN1153" i="26"/>
  <c r="AM1153" i="26"/>
  <c r="AL1153" i="26"/>
  <c r="AK1153" i="26"/>
  <c r="AJ1153" i="26"/>
  <c r="AI1153" i="26"/>
  <c r="AH1153" i="26"/>
  <c r="AG1153" i="26"/>
  <c r="AF1153" i="26"/>
  <c r="AE1153" i="26"/>
  <c r="AD1153" i="26"/>
  <c r="AC1153" i="26"/>
  <c r="AB1153" i="26"/>
  <c r="AA1153" i="26"/>
  <c r="Z1153" i="26"/>
  <c r="Y1153" i="26"/>
  <c r="X1153" i="26"/>
  <c r="W1153" i="26"/>
  <c r="V1153" i="26"/>
  <c r="U1153" i="26"/>
  <c r="T1153" i="26"/>
  <c r="S1153" i="26"/>
  <c r="R1153" i="26"/>
  <c r="Q1153" i="26"/>
  <c r="P1153" i="26"/>
  <c r="O1153" i="26"/>
  <c r="N1153" i="26"/>
  <c r="M1153" i="26"/>
  <c r="L1153" i="26"/>
  <c r="K1153" i="26"/>
  <c r="J1153" i="26"/>
  <c r="BQ1152" i="26"/>
  <c r="BP1152" i="26"/>
  <c r="BO1152" i="26"/>
  <c r="BN1152" i="26"/>
  <c r="BM1152" i="26"/>
  <c r="BL1152" i="26"/>
  <c r="BK1152" i="26"/>
  <c r="BJ1152" i="26"/>
  <c r="BI1152" i="26"/>
  <c r="BH1152" i="26"/>
  <c r="BG1152" i="26"/>
  <c r="BF1152" i="26"/>
  <c r="BE1152" i="26"/>
  <c r="BD1152" i="26"/>
  <c r="BC1152" i="26"/>
  <c r="BB1152" i="26"/>
  <c r="BA1152" i="26"/>
  <c r="AZ1152" i="26"/>
  <c r="AY1152" i="26"/>
  <c r="AX1152" i="26"/>
  <c r="AW1152" i="26"/>
  <c r="AV1152" i="26"/>
  <c r="AU1152" i="26"/>
  <c r="AT1152" i="26"/>
  <c r="AS1152" i="26"/>
  <c r="AR1152" i="26"/>
  <c r="AQ1152" i="26"/>
  <c r="AP1152" i="26"/>
  <c r="AO1152" i="26"/>
  <c r="AN1152" i="26"/>
  <c r="AM1152" i="26"/>
  <c r="AL1152" i="26"/>
  <c r="AK1152" i="26"/>
  <c r="AJ1152" i="26"/>
  <c r="AI1152" i="26"/>
  <c r="AH1152" i="26"/>
  <c r="AG1152" i="26"/>
  <c r="AF1152" i="26"/>
  <c r="AE1152" i="26"/>
  <c r="AD1152" i="26"/>
  <c r="AC1152" i="26"/>
  <c r="AB1152" i="26"/>
  <c r="AA1152" i="26"/>
  <c r="Z1152" i="26"/>
  <c r="Y1152" i="26"/>
  <c r="X1152" i="26"/>
  <c r="W1152" i="26"/>
  <c r="V1152" i="26"/>
  <c r="U1152" i="26"/>
  <c r="T1152" i="26"/>
  <c r="S1152" i="26"/>
  <c r="R1152" i="26"/>
  <c r="Q1152" i="26"/>
  <c r="P1152" i="26"/>
  <c r="O1152" i="26"/>
  <c r="N1152" i="26"/>
  <c r="M1152" i="26"/>
  <c r="L1152" i="26"/>
  <c r="K1152" i="26"/>
  <c r="J1152" i="26"/>
  <c r="BQ1151" i="26"/>
  <c r="BP1151" i="26"/>
  <c r="BO1151" i="26"/>
  <c r="BN1151" i="26"/>
  <c r="BM1151" i="26"/>
  <c r="BL1151" i="26"/>
  <c r="BK1151" i="26"/>
  <c r="BJ1151" i="26"/>
  <c r="BI1151" i="26"/>
  <c r="BH1151" i="26"/>
  <c r="BG1151" i="26"/>
  <c r="BF1151" i="26"/>
  <c r="BE1151" i="26"/>
  <c r="BD1151" i="26"/>
  <c r="BC1151" i="26"/>
  <c r="BB1151" i="26"/>
  <c r="BA1151" i="26"/>
  <c r="AZ1151" i="26"/>
  <c r="AY1151" i="26"/>
  <c r="AX1151" i="26"/>
  <c r="AW1151" i="26"/>
  <c r="AV1151" i="26"/>
  <c r="AU1151" i="26"/>
  <c r="AT1151" i="26"/>
  <c r="AS1151" i="26"/>
  <c r="AR1151" i="26"/>
  <c r="AQ1151" i="26"/>
  <c r="AP1151" i="26"/>
  <c r="AO1151" i="26"/>
  <c r="AN1151" i="26"/>
  <c r="AM1151" i="26"/>
  <c r="AL1151" i="26"/>
  <c r="AK1151" i="26"/>
  <c r="AJ1151" i="26"/>
  <c r="AI1151" i="26"/>
  <c r="AH1151" i="26"/>
  <c r="AG1151" i="26"/>
  <c r="AF1151" i="26"/>
  <c r="AE1151" i="26"/>
  <c r="AD1151" i="26"/>
  <c r="AC1151" i="26"/>
  <c r="AB1151" i="26"/>
  <c r="AA1151" i="26"/>
  <c r="Z1151" i="26"/>
  <c r="Y1151" i="26"/>
  <c r="X1151" i="26"/>
  <c r="W1151" i="26"/>
  <c r="V1151" i="26"/>
  <c r="U1151" i="26"/>
  <c r="T1151" i="26"/>
  <c r="S1151" i="26"/>
  <c r="R1151" i="26"/>
  <c r="Q1151" i="26"/>
  <c r="P1151" i="26"/>
  <c r="O1151" i="26"/>
  <c r="N1151" i="26"/>
  <c r="M1151" i="26"/>
  <c r="L1151" i="26"/>
  <c r="K1151" i="26"/>
  <c r="J1151" i="26"/>
  <c r="BQ1150" i="26"/>
  <c r="BP1150" i="26"/>
  <c r="BO1150" i="26"/>
  <c r="BN1150" i="26"/>
  <c r="BM1150" i="26"/>
  <c r="BL1150" i="26"/>
  <c r="BK1150" i="26"/>
  <c r="BJ1150" i="26"/>
  <c r="BI1150" i="26"/>
  <c r="BH1150" i="26"/>
  <c r="BG1150" i="26"/>
  <c r="BF1150" i="26"/>
  <c r="BE1150" i="26"/>
  <c r="BD1150" i="26"/>
  <c r="BC1150" i="26"/>
  <c r="BB1150" i="26"/>
  <c r="BA1150" i="26"/>
  <c r="AZ1150" i="26"/>
  <c r="AY1150" i="26"/>
  <c r="AX1150" i="26"/>
  <c r="AW1150" i="26"/>
  <c r="AV1150" i="26"/>
  <c r="AU1150" i="26"/>
  <c r="AT1150" i="26"/>
  <c r="AS1150" i="26"/>
  <c r="AR1150" i="26"/>
  <c r="AQ1150" i="26"/>
  <c r="AP1150" i="26"/>
  <c r="AO1150" i="26"/>
  <c r="AN1150" i="26"/>
  <c r="AM1150" i="26"/>
  <c r="AL1150" i="26"/>
  <c r="AK1150" i="26"/>
  <c r="AJ1150" i="26"/>
  <c r="AI1150" i="26"/>
  <c r="AH1150" i="26"/>
  <c r="AG1150" i="26"/>
  <c r="AF1150" i="26"/>
  <c r="AE1150" i="26"/>
  <c r="AD1150" i="26"/>
  <c r="AC1150" i="26"/>
  <c r="AB1150" i="26"/>
  <c r="AA1150" i="26"/>
  <c r="Z1150" i="26"/>
  <c r="Y1150" i="26"/>
  <c r="X1150" i="26"/>
  <c r="W1150" i="26"/>
  <c r="V1150" i="26"/>
  <c r="U1150" i="26"/>
  <c r="T1150" i="26"/>
  <c r="S1150" i="26"/>
  <c r="R1150" i="26"/>
  <c r="Q1150" i="26"/>
  <c r="P1150" i="26"/>
  <c r="O1150" i="26"/>
  <c r="N1150" i="26"/>
  <c r="M1150" i="26"/>
  <c r="L1150" i="26"/>
  <c r="K1150" i="26"/>
  <c r="J1150" i="26"/>
  <c r="BQ1149" i="26"/>
  <c r="BP1149" i="26"/>
  <c r="BO1149" i="26"/>
  <c r="BN1149" i="26"/>
  <c r="BM1149" i="26"/>
  <c r="BL1149" i="26"/>
  <c r="BK1149" i="26"/>
  <c r="BJ1149" i="26"/>
  <c r="BI1149" i="26"/>
  <c r="BH1149" i="26"/>
  <c r="BG1149" i="26"/>
  <c r="BF1149" i="26"/>
  <c r="BE1149" i="26"/>
  <c r="BD1149" i="26"/>
  <c r="BC1149" i="26"/>
  <c r="BB1149" i="26"/>
  <c r="BA1149" i="26"/>
  <c r="AZ1149" i="26"/>
  <c r="AY1149" i="26"/>
  <c r="AX1149" i="26"/>
  <c r="AW1149" i="26"/>
  <c r="AV1149" i="26"/>
  <c r="AU1149" i="26"/>
  <c r="AT1149" i="26"/>
  <c r="AS1149" i="26"/>
  <c r="AR1149" i="26"/>
  <c r="AQ1149" i="26"/>
  <c r="AP1149" i="26"/>
  <c r="AO1149" i="26"/>
  <c r="AN1149" i="26"/>
  <c r="AM1149" i="26"/>
  <c r="AL1149" i="26"/>
  <c r="AK1149" i="26"/>
  <c r="AJ1149" i="26"/>
  <c r="AI1149" i="26"/>
  <c r="AH1149" i="26"/>
  <c r="AG1149" i="26"/>
  <c r="AF1149" i="26"/>
  <c r="AE1149" i="26"/>
  <c r="AD1149" i="26"/>
  <c r="AC1149" i="26"/>
  <c r="AB1149" i="26"/>
  <c r="AA1149" i="26"/>
  <c r="Z1149" i="26"/>
  <c r="Y1149" i="26"/>
  <c r="X1149" i="26"/>
  <c r="W1149" i="26"/>
  <c r="V1149" i="26"/>
  <c r="U1149" i="26"/>
  <c r="T1149" i="26"/>
  <c r="S1149" i="26"/>
  <c r="R1149" i="26"/>
  <c r="Q1149" i="26"/>
  <c r="P1149" i="26"/>
  <c r="O1149" i="26"/>
  <c r="N1149" i="26"/>
  <c r="M1149" i="26"/>
  <c r="L1149" i="26"/>
  <c r="K1149" i="26"/>
  <c r="J1149" i="26"/>
  <c r="BQ1148" i="26"/>
  <c r="BP1148" i="26"/>
  <c r="BO1148" i="26"/>
  <c r="BN1148" i="26"/>
  <c r="BM1148" i="26"/>
  <c r="BL1148" i="26"/>
  <c r="BK1148" i="26"/>
  <c r="BJ1148" i="26"/>
  <c r="BI1148" i="26"/>
  <c r="BH1148" i="26"/>
  <c r="BG1148" i="26"/>
  <c r="BF1148" i="26"/>
  <c r="BE1148" i="26"/>
  <c r="BD1148" i="26"/>
  <c r="BC1148" i="26"/>
  <c r="BB1148" i="26"/>
  <c r="BA1148" i="26"/>
  <c r="AZ1148" i="26"/>
  <c r="AY1148" i="26"/>
  <c r="AX1148" i="26"/>
  <c r="AW1148" i="26"/>
  <c r="AV1148" i="26"/>
  <c r="AU1148" i="26"/>
  <c r="AT1148" i="26"/>
  <c r="AS1148" i="26"/>
  <c r="AR1148" i="26"/>
  <c r="AQ1148" i="26"/>
  <c r="AP1148" i="26"/>
  <c r="AO1148" i="26"/>
  <c r="AN1148" i="26"/>
  <c r="AM1148" i="26"/>
  <c r="AL1148" i="26"/>
  <c r="AK1148" i="26"/>
  <c r="AJ1148" i="26"/>
  <c r="AI1148" i="26"/>
  <c r="AH1148" i="26"/>
  <c r="AG1148" i="26"/>
  <c r="AF1148" i="26"/>
  <c r="AE1148" i="26"/>
  <c r="AD1148" i="26"/>
  <c r="AC1148" i="26"/>
  <c r="AB1148" i="26"/>
  <c r="AA1148" i="26"/>
  <c r="Z1148" i="26"/>
  <c r="Y1148" i="26"/>
  <c r="X1148" i="26"/>
  <c r="W1148" i="26"/>
  <c r="V1148" i="26"/>
  <c r="U1148" i="26"/>
  <c r="T1148" i="26"/>
  <c r="S1148" i="26"/>
  <c r="R1148" i="26"/>
  <c r="Q1148" i="26"/>
  <c r="P1148" i="26"/>
  <c r="O1148" i="26"/>
  <c r="N1148" i="26"/>
  <c r="M1148" i="26"/>
  <c r="L1148" i="26"/>
  <c r="K1148" i="26"/>
  <c r="J1148" i="26"/>
  <c r="BQ1147" i="26"/>
  <c r="BP1147" i="26"/>
  <c r="BO1147" i="26"/>
  <c r="BN1147" i="26"/>
  <c r="BM1147" i="26"/>
  <c r="BL1147" i="26"/>
  <c r="BK1147" i="26"/>
  <c r="BJ1147" i="26"/>
  <c r="BI1147" i="26"/>
  <c r="BH1147" i="26"/>
  <c r="BG1147" i="26"/>
  <c r="BF1147" i="26"/>
  <c r="BE1147" i="26"/>
  <c r="BD1147" i="26"/>
  <c r="BC1147" i="26"/>
  <c r="BB1147" i="26"/>
  <c r="BA1147" i="26"/>
  <c r="AZ1147" i="26"/>
  <c r="AY1147" i="26"/>
  <c r="AX1147" i="26"/>
  <c r="AW1147" i="26"/>
  <c r="AV1147" i="26"/>
  <c r="AU1147" i="26"/>
  <c r="AT1147" i="26"/>
  <c r="AS1147" i="26"/>
  <c r="AR1147" i="26"/>
  <c r="AQ1147" i="26"/>
  <c r="AP1147" i="26"/>
  <c r="AO1147" i="26"/>
  <c r="AN1147" i="26"/>
  <c r="AM1147" i="26"/>
  <c r="AL1147" i="26"/>
  <c r="AK1147" i="26"/>
  <c r="AJ1147" i="26"/>
  <c r="AI1147" i="26"/>
  <c r="AH1147" i="26"/>
  <c r="AG1147" i="26"/>
  <c r="AF1147" i="26"/>
  <c r="AE1147" i="26"/>
  <c r="AD1147" i="26"/>
  <c r="AC1147" i="26"/>
  <c r="AB1147" i="26"/>
  <c r="AA1147" i="26"/>
  <c r="Z1147" i="26"/>
  <c r="Y1147" i="26"/>
  <c r="X1147" i="26"/>
  <c r="W1147" i="26"/>
  <c r="V1147" i="26"/>
  <c r="U1147" i="26"/>
  <c r="T1147" i="26"/>
  <c r="S1147" i="26"/>
  <c r="R1147" i="26"/>
  <c r="Q1147" i="26"/>
  <c r="P1147" i="26"/>
  <c r="O1147" i="26"/>
  <c r="N1147" i="26"/>
  <c r="M1147" i="26"/>
  <c r="L1147" i="26"/>
  <c r="K1147" i="26"/>
  <c r="J1147" i="26"/>
  <c r="BQ1146" i="26"/>
  <c r="BP1146" i="26"/>
  <c r="BO1146" i="26"/>
  <c r="BN1146" i="26"/>
  <c r="BM1146" i="26"/>
  <c r="BL1146" i="26"/>
  <c r="BK1146" i="26"/>
  <c r="BJ1146" i="26"/>
  <c r="BI1146" i="26"/>
  <c r="BH1146" i="26"/>
  <c r="BG1146" i="26"/>
  <c r="BF1146" i="26"/>
  <c r="BE1146" i="26"/>
  <c r="BD1146" i="26"/>
  <c r="BC1146" i="26"/>
  <c r="BB1146" i="26"/>
  <c r="BA1146" i="26"/>
  <c r="AZ1146" i="26"/>
  <c r="AY1146" i="26"/>
  <c r="AX1146" i="26"/>
  <c r="AW1146" i="26"/>
  <c r="AV1146" i="26"/>
  <c r="AU1146" i="26"/>
  <c r="AT1146" i="26"/>
  <c r="AS1146" i="26"/>
  <c r="AR1146" i="26"/>
  <c r="AQ1146" i="26"/>
  <c r="AP1146" i="26"/>
  <c r="AO1146" i="26"/>
  <c r="AN1146" i="26"/>
  <c r="AM1146" i="26"/>
  <c r="AL1146" i="26"/>
  <c r="AK1146" i="26"/>
  <c r="AJ1146" i="26"/>
  <c r="AI1146" i="26"/>
  <c r="AH1146" i="26"/>
  <c r="AG1146" i="26"/>
  <c r="AF1146" i="26"/>
  <c r="AE1146" i="26"/>
  <c r="AD1146" i="26"/>
  <c r="AC1146" i="26"/>
  <c r="AB1146" i="26"/>
  <c r="AA1146" i="26"/>
  <c r="Z1146" i="26"/>
  <c r="Y1146" i="26"/>
  <c r="X1146" i="26"/>
  <c r="W1146" i="26"/>
  <c r="V1146" i="26"/>
  <c r="U1146" i="26"/>
  <c r="T1146" i="26"/>
  <c r="S1146" i="26"/>
  <c r="R1146" i="26"/>
  <c r="Q1146" i="26"/>
  <c r="P1146" i="26"/>
  <c r="O1146" i="26"/>
  <c r="N1146" i="26"/>
  <c r="M1146" i="26"/>
  <c r="L1146" i="26"/>
  <c r="K1146" i="26"/>
  <c r="J1146" i="26"/>
  <c r="BQ1145" i="26"/>
  <c r="BP1145" i="26"/>
  <c r="BO1145" i="26"/>
  <c r="BN1145" i="26"/>
  <c r="BM1145" i="26"/>
  <c r="BL1145" i="26"/>
  <c r="BK1145" i="26"/>
  <c r="BJ1145" i="26"/>
  <c r="BI1145" i="26"/>
  <c r="BH1145" i="26"/>
  <c r="BG1145" i="26"/>
  <c r="BF1145" i="26"/>
  <c r="BE1145" i="26"/>
  <c r="BD1145" i="26"/>
  <c r="BC1145" i="26"/>
  <c r="BB1145" i="26"/>
  <c r="BA1145" i="26"/>
  <c r="AZ1145" i="26"/>
  <c r="AY1145" i="26"/>
  <c r="AX1145" i="26"/>
  <c r="AW1145" i="26"/>
  <c r="AV1145" i="26"/>
  <c r="AU1145" i="26"/>
  <c r="AT1145" i="26"/>
  <c r="AS1145" i="26"/>
  <c r="AR1145" i="26"/>
  <c r="AQ1145" i="26"/>
  <c r="AP1145" i="26"/>
  <c r="AO1145" i="26"/>
  <c r="AN1145" i="26"/>
  <c r="AM1145" i="26"/>
  <c r="AL1145" i="26"/>
  <c r="AK1145" i="26"/>
  <c r="AJ1145" i="26"/>
  <c r="AI1145" i="26"/>
  <c r="AH1145" i="26"/>
  <c r="AG1145" i="26"/>
  <c r="AF1145" i="26"/>
  <c r="AE1145" i="26"/>
  <c r="AD1145" i="26"/>
  <c r="AC1145" i="26"/>
  <c r="AB1145" i="26"/>
  <c r="AA1145" i="26"/>
  <c r="Z1145" i="26"/>
  <c r="Y1145" i="26"/>
  <c r="X1145" i="26"/>
  <c r="W1145" i="26"/>
  <c r="V1145" i="26"/>
  <c r="U1145" i="26"/>
  <c r="T1145" i="26"/>
  <c r="S1145" i="26"/>
  <c r="R1145" i="26"/>
  <c r="Q1145" i="26"/>
  <c r="P1145" i="26"/>
  <c r="O1145" i="26"/>
  <c r="N1145" i="26"/>
  <c r="M1145" i="26"/>
  <c r="L1145" i="26"/>
  <c r="K1145" i="26"/>
  <c r="J1145" i="26"/>
  <c r="BQ1144" i="26"/>
  <c r="BP1144" i="26"/>
  <c r="BO1144" i="26"/>
  <c r="BN1144" i="26"/>
  <c r="BM1144" i="26"/>
  <c r="BL1144" i="26"/>
  <c r="BK1144" i="26"/>
  <c r="BJ1144" i="26"/>
  <c r="BI1144" i="26"/>
  <c r="BH1144" i="26"/>
  <c r="BG1144" i="26"/>
  <c r="BF1144" i="26"/>
  <c r="BE1144" i="26"/>
  <c r="BD1144" i="26"/>
  <c r="BC1144" i="26"/>
  <c r="BB1144" i="26"/>
  <c r="BA1144" i="26"/>
  <c r="AZ1144" i="26"/>
  <c r="AY1144" i="26"/>
  <c r="AX1144" i="26"/>
  <c r="AW1144" i="26"/>
  <c r="AV1144" i="26"/>
  <c r="AU1144" i="26"/>
  <c r="AT1144" i="26"/>
  <c r="AS1144" i="26"/>
  <c r="AR1144" i="26"/>
  <c r="AQ1144" i="26"/>
  <c r="AP1144" i="26"/>
  <c r="AO1144" i="26"/>
  <c r="AN1144" i="26"/>
  <c r="AM1144" i="26"/>
  <c r="AL1144" i="26"/>
  <c r="AK1144" i="26"/>
  <c r="AJ1144" i="26"/>
  <c r="AI1144" i="26"/>
  <c r="AH1144" i="26"/>
  <c r="AG1144" i="26"/>
  <c r="AF1144" i="26"/>
  <c r="AE1144" i="26"/>
  <c r="AD1144" i="26"/>
  <c r="AC1144" i="26"/>
  <c r="AB1144" i="26"/>
  <c r="AA1144" i="26"/>
  <c r="Z1144" i="26"/>
  <c r="Y1144" i="26"/>
  <c r="X1144" i="26"/>
  <c r="W1144" i="26"/>
  <c r="V1144" i="26"/>
  <c r="U1144" i="26"/>
  <c r="T1144" i="26"/>
  <c r="S1144" i="26"/>
  <c r="R1144" i="26"/>
  <c r="Q1144" i="26"/>
  <c r="P1144" i="26"/>
  <c r="O1144" i="26"/>
  <c r="N1144" i="26"/>
  <c r="M1144" i="26"/>
  <c r="L1144" i="26"/>
  <c r="K1144" i="26"/>
  <c r="J1144" i="26"/>
  <c r="BQ1143" i="26"/>
  <c r="BP1143" i="26"/>
  <c r="BO1143" i="26"/>
  <c r="BN1143" i="26"/>
  <c r="BM1143" i="26"/>
  <c r="BL1143" i="26"/>
  <c r="BK1143" i="26"/>
  <c r="BJ1143" i="26"/>
  <c r="BI1143" i="26"/>
  <c r="BH1143" i="26"/>
  <c r="BG1143" i="26"/>
  <c r="BF1143" i="26"/>
  <c r="BE1143" i="26"/>
  <c r="BD1143" i="26"/>
  <c r="BC1143" i="26"/>
  <c r="BB1143" i="26"/>
  <c r="BA1143" i="26"/>
  <c r="AZ1143" i="26"/>
  <c r="AY1143" i="26"/>
  <c r="AX1143" i="26"/>
  <c r="AW1143" i="26"/>
  <c r="AV1143" i="26"/>
  <c r="AU1143" i="26"/>
  <c r="AT1143" i="26"/>
  <c r="AS1143" i="26"/>
  <c r="AR1143" i="26"/>
  <c r="AQ1143" i="26"/>
  <c r="AP1143" i="26"/>
  <c r="AO1143" i="26"/>
  <c r="AN1143" i="26"/>
  <c r="AM1143" i="26"/>
  <c r="AL1143" i="26"/>
  <c r="AK1143" i="26"/>
  <c r="AJ1143" i="26"/>
  <c r="AI1143" i="26"/>
  <c r="AH1143" i="26"/>
  <c r="AG1143" i="26"/>
  <c r="AF1143" i="26"/>
  <c r="AE1143" i="26"/>
  <c r="AD1143" i="26"/>
  <c r="AC1143" i="26"/>
  <c r="AB1143" i="26"/>
  <c r="AA1143" i="26"/>
  <c r="Z1143" i="26"/>
  <c r="Y1143" i="26"/>
  <c r="X1143" i="26"/>
  <c r="W1143" i="26"/>
  <c r="V1143" i="26"/>
  <c r="U1143" i="26"/>
  <c r="T1143" i="26"/>
  <c r="S1143" i="26"/>
  <c r="R1143" i="26"/>
  <c r="Q1143" i="26"/>
  <c r="P1143" i="26"/>
  <c r="O1143" i="26"/>
  <c r="N1143" i="26"/>
  <c r="M1143" i="26"/>
  <c r="L1143" i="26"/>
  <c r="K1143" i="26"/>
  <c r="J1143" i="26"/>
  <c r="BQ1142" i="26"/>
  <c r="BP1142" i="26"/>
  <c r="BO1142" i="26"/>
  <c r="BN1142" i="26"/>
  <c r="BM1142" i="26"/>
  <c r="BL1142" i="26"/>
  <c r="BK1142" i="26"/>
  <c r="BJ1142" i="26"/>
  <c r="BI1142" i="26"/>
  <c r="BH1142" i="26"/>
  <c r="BG1142" i="26"/>
  <c r="BF1142" i="26"/>
  <c r="BE1142" i="26"/>
  <c r="BD1142" i="26"/>
  <c r="BC1142" i="26"/>
  <c r="BB1142" i="26"/>
  <c r="BA1142" i="26"/>
  <c r="AZ1142" i="26"/>
  <c r="AY1142" i="26"/>
  <c r="AX1142" i="26"/>
  <c r="AW1142" i="26"/>
  <c r="AV1142" i="26"/>
  <c r="AU1142" i="26"/>
  <c r="AT1142" i="26"/>
  <c r="AS1142" i="26"/>
  <c r="AR1142" i="26"/>
  <c r="AQ1142" i="26"/>
  <c r="AP1142" i="26"/>
  <c r="AO1142" i="26"/>
  <c r="AN1142" i="26"/>
  <c r="AM1142" i="26"/>
  <c r="AL1142" i="26"/>
  <c r="AK1142" i="26"/>
  <c r="AJ1142" i="26"/>
  <c r="AI1142" i="26"/>
  <c r="AH1142" i="26"/>
  <c r="AG1142" i="26"/>
  <c r="AF1142" i="26"/>
  <c r="AE1142" i="26"/>
  <c r="AD1142" i="26"/>
  <c r="AC1142" i="26"/>
  <c r="AB1142" i="26"/>
  <c r="AA1142" i="26"/>
  <c r="Z1142" i="26"/>
  <c r="Y1142" i="26"/>
  <c r="X1142" i="26"/>
  <c r="W1142" i="26"/>
  <c r="V1142" i="26"/>
  <c r="U1142" i="26"/>
  <c r="T1142" i="26"/>
  <c r="S1142" i="26"/>
  <c r="R1142" i="26"/>
  <c r="Q1142" i="26"/>
  <c r="P1142" i="26"/>
  <c r="O1142" i="26"/>
  <c r="N1142" i="26"/>
  <c r="M1142" i="26"/>
  <c r="L1142" i="26"/>
  <c r="K1142" i="26"/>
  <c r="J1142" i="26"/>
  <c r="BQ1141" i="26"/>
  <c r="BP1141" i="26"/>
  <c r="BO1141" i="26"/>
  <c r="BN1141" i="26"/>
  <c r="BM1141" i="26"/>
  <c r="BL1141" i="26"/>
  <c r="BK1141" i="26"/>
  <c r="BJ1141" i="26"/>
  <c r="BI1141" i="26"/>
  <c r="BH1141" i="26"/>
  <c r="BG1141" i="26"/>
  <c r="BF1141" i="26"/>
  <c r="BE1141" i="26"/>
  <c r="BD1141" i="26"/>
  <c r="BC1141" i="26"/>
  <c r="BB1141" i="26"/>
  <c r="BA1141" i="26"/>
  <c r="AZ1141" i="26"/>
  <c r="AY1141" i="26"/>
  <c r="AX1141" i="26"/>
  <c r="AW1141" i="26"/>
  <c r="AV1141" i="26"/>
  <c r="AU1141" i="26"/>
  <c r="AT1141" i="26"/>
  <c r="AS1141" i="26"/>
  <c r="AR1141" i="26"/>
  <c r="AQ1141" i="26"/>
  <c r="AP1141" i="26"/>
  <c r="AO1141" i="26"/>
  <c r="AN1141" i="26"/>
  <c r="AM1141" i="26"/>
  <c r="AL1141" i="26"/>
  <c r="AK1141" i="26"/>
  <c r="AJ1141" i="26"/>
  <c r="AI1141" i="26"/>
  <c r="AH1141" i="26"/>
  <c r="AG1141" i="26"/>
  <c r="AF1141" i="26"/>
  <c r="AE1141" i="26"/>
  <c r="AD1141" i="26"/>
  <c r="AC1141" i="26"/>
  <c r="AB1141" i="26"/>
  <c r="AA1141" i="26"/>
  <c r="Z1141" i="26"/>
  <c r="Y1141" i="26"/>
  <c r="X1141" i="26"/>
  <c r="W1141" i="26"/>
  <c r="V1141" i="26"/>
  <c r="U1141" i="26"/>
  <c r="T1141" i="26"/>
  <c r="S1141" i="26"/>
  <c r="R1141" i="26"/>
  <c r="Q1141" i="26"/>
  <c r="P1141" i="26"/>
  <c r="O1141" i="26"/>
  <c r="N1141" i="26"/>
  <c r="M1141" i="26"/>
  <c r="L1141" i="26"/>
  <c r="K1141" i="26"/>
  <c r="J1141" i="26"/>
  <c r="BQ1140" i="26"/>
  <c r="BP1140" i="26"/>
  <c r="BO1140" i="26"/>
  <c r="BN1140" i="26"/>
  <c r="BM1140" i="26"/>
  <c r="BL1140" i="26"/>
  <c r="BK1140" i="26"/>
  <c r="BJ1140" i="26"/>
  <c r="BI1140" i="26"/>
  <c r="BH1140" i="26"/>
  <c r="BG1140" i="26"/>
  <c r="BF1140" i="26"/>
  <c r="BE1140" i="26"/>
  <c r="BD1140" i="26"/>
  <c r="BC1140" i="26"/>
  <c r="BB1140" i="26"/>
  <c r="BA1140" i="26"/>
  <c r="AZ1140" i="26"/>
  <c r="AY1140" i="26"/>
  <c r="AX1140" i="26"/>
  <c r="AW1140" i="26"/>
  <c r="AV1140" i="26"/>
  <c r="AU1140" i="26"/>
  <c r="AT1140" i="26"/>
  <c r="AS1140" i="26"/>
  <c r="AR1140" i="26"/>
  <c r="AQ1140" i="26"/>
  <c r="AP1140" i="26"/>
  <c r="AO1140" i="26"/>
  <c r="AN1140" i="26"/>
  <c r="AM1140" i="26"/>
  <c r="AL1140" i="26"/>
  <c r="AK1140" i="26"/>
  <c r="AJ1140" i="26"/>
  <c r="AI1140" i="26"/>
  <c r="AH1140" i="26"/>
  <c r="AG1140" i="26"/>
  <c r="AF1140" i="26"/>
  <c r="AE1140" i="26"/>
  <c r="AD1140" i="26"/>
  <c r="AC1140" i="26"/>
  <c r="AB1140" i="26"/>
  <c r="AA1140" i="26"/>
  <c r="Z1140" i="26"/>
  <c r="Y1140" i="26"/>
  <c r="X1140" i="26"/>
  <c r="W1140" i="26"/>
  <c r="V1140" i="26"/>
  <c r="U1140" i="26"/>
  <c r="T1140" i="26"/>
  <c r="S1140" i="26"/>
  <c r="R1140" i="26"/>
  <c r="Q1140" i="26"/>
  <c r="P1140" i="26"/>
  <c r="O1140" i="26"/>
  <c r="N1140" i="26"/>
  <c r="M1140" i="26"/>
  <c r="L1140" i="26"/>
  <c r="K1140" i="26"/>
  <c r="J1140" i="26"/>
  <c r="BQ1139" i="26"/>
  <c r="BP1139" i="26"/>
  <c r="BO1139" i="26"/>
  <c r="BN1139" i="26"/>
  <c r="BM1139" i="26"/>
  <c r="BL1139" i="26"/>
  <c r="BK1139" i="26"/>
  <c r="BJ1139" i="26"/>
  <c r="BI1139" i="26"/>
  <c r="BH1139" i="26"/>
  <c r="BG1139" i="26"/>
  <c r="BF1139" i="26"/>
  <c r="BE1139" i="26"/>
  <c r="BD1139" i="26"/>
  <c r="BC1139" i="26"/>
  <c r="BB1139" i="26"/>
  <c r="BA1139" i="26"/>
  <c r="AZ1139" i="26"/>
  <c r="AY1139" i="26"/>
  <c r="AX1139" i="26"/>
  <c r="AW1139" i="26"/>
  <c r="AV1139" i="26"/>
  <c r="AU1139" i="26"/>
  <c r="AT1139" i="26"/>
  <c r="AS1139" i="26"/>
  <c r="AR1139" i="26"/>
  <c r="AQ1139" i="26"/>
  <c r="AP1139" i="26"/>
  <c r="AO1139" i="26"/>
  <c r="AN1139" i="26"/>
  <c r="AM1139" i="26"/>
  <c r="AL1139" i="26"/>
  <c r="AK1139" i="26"/>
  <c r="AJ1139" i="26"/>
  <c r="AI1139" i="26"/>
  <c r="AH1139" i="26"/>
  <c r="AG1139" i="26"/>
  <c r="AF1139" i="26"/>
  <c r="AE1139" i="26"/>
  <c r="AD1139" i="26"/>
  <c r="AC1139" i="26"/>
  <c r="AB1139" i="26"/>
  <c r="AA1139" i="26"/>
  <c r="Z1139" i="26"/>
  <c r="Y1139" i="26"/>
  <c r="X1139" i="26"/>
  <c r="W1139" i="26"/>
  <c r="V1139" i="26"/>
  <c r="U1139" i="26"/>
  <c r="T1139" i="26"/>
  <c r="S1139" i="26"/>
  <c r="R1139" i="26"/>
  <c r="Q1139" i="26"/>
  <c r="P1139" i="26"/>
  <c r="O1139" i="26"/>
  <c r="N1139" i="26"/>
  <c r="M1139" i="26"/>
  <c r="L1139" i="26"/>
  <c r="K1139" i="26"/>
  <c r="J1139" i="26"/>
  <c r="BQ1138" i="26"/>
  <c r="BP1138" i="26"/>
  <c r="BO1138" i="26"/>
  <c r="BN1138" i="26"/>
  <c r="BM1138" i="26"/>
  <c r="BL1138" i="26"/>
  <c r="BK1138" i="26"/>
  <c r="BJ1138" i="26"/>
  <c r="BI1138" i="26"/>
  <c r="BH1138" i="26"/>
  <c r="BG1138" i="26"/>
  <c r="BF1138" i="26"/>
  <c r="BE1138" i="26"/>
  <c r="BD1138" i="26"/>
  <c r="BC1138" i="26"/>
  <c r="BB1138" i="26"/>
  <c r="BA1138" i="26"/>
  <c r="AZ1138" i="26"/>
  <c r="AY1138" i="26"/>
  <c r="AX1138" i="26"/>
  <c r="AW1138" i="26"/>
  <c r="AV1138" i="26"/>
  <c r="AU1138" i="26"/>
  <c r="AT1138" i="26"/>
  <c r="AS1138" i="26"/>
  <c r="AR1138" i="26"/>
  <c r="AQ1138" i="26"/>
  <c r="AP1138" i="26"/>
  <c r="AO1138" i="26"/>
  <c r="AN1138" i="26"/>
  <c r="AM1138" i="26"/>
  <c r="AL1138" i="26"/>
  <c r="AK1138" i="26"/>
  <c r="AJ1138" i="26"/>
  <c r="AI1138" i="26"/>
  <c r="AH1138" i="26"/>
  <c r="AG1138" i="26"/>
  <c r="AF1138" i="26"/>
  <c r="AE1138" i="26"/>
  <c r="AD1138" i="26"/>
  <c r="AC1138" i="26"/>
  <c r="AB1138" i="26"/>
  <c r="AA1138" i="26"/>
  <c r="Z1138" i="26"/>
  <c r="Y1138" i="26"/>
  <c r="X1138" i="26"/>
  <c r="W1138" i="26"/>
  <c r="V1138" i="26"/>
  <c r="U1138" i="26"/>
  <c r="T1138" i="26"/>
  <c r="S1138" i="26"/>
  <c r="R1138" i="26"/>
  <c r="Q1138" i="26"/>
  <c r="P1138" i="26"/>
  <c r="O1138" i="26"/>
  <c r="N1138" i="26"/>
  <c r="M1138" i="26"/>
  <c r="L1138" i="26"/>
  <c r="K1138" i="26"/>
  <c r="J1138" i="26"/>
  <c r="BQ1137" i="26"/>
  <c r="BP1137" i="26"/>
  <c r="BO1137" i="26"/>
  <c r="BN1137" i="26"/>
  <c r="BM1137" i="26"/>
  <c r="BL1137" i="26"/>
  <c r="BK1137" i="26"/>
  <c r="BJ1137" i="26"/>
  <c r="BI1137" i="26"/>
  <c r="BH1137" i="26"/>
  <c r="BG1137" i="26"/>
  <c r="BF1137" i="26"/>
  <c r="BE1137" i="26"/>
  <c r="BD1137" i="26"/>
  <c r="BC1137" i="26"/>
  <c r="BB1137" i="26"/>
  <c r="BA1137" i="26"/>
  <c r="AZ1137" i="26"/>
  <c r="AY1137" i="26"/>
  <c r="AX1137" i="26"/>
  <c r="AW1137" i="26"/>
  <c r="AV1137" i="26"/>
  <c r="AU1137" i="26"/>
  <c r="AT1137" i="26"/>
  <c r="AS1137" i="26"/>
  <c r="AR1137" i="26"/>
  <c r="AQ1137" i="26"/>
  <c r="AP1137" i="26"/>
  <c r="AO1137" i="26"/>
  <c r="AN1137" i="26"/>
  <c r="AM1137" i="26"/>
  <c r="AL1137" i="26"/>
  <c r="AK1137" i="26"/>
  <c r="AJ1137" i="26"/>
  <c r="AI1137" i="26"/>
  <c r="AH1137" i="26"/>
  <c r="AG1137" i="26"/>
  <c r="AF1137" i="26"/>
  <c r="AE1137" i="26"/>
  <c r="AD1137" i="26"/>
  <c r="AC1137" i="26"/>
  <c r="AB1137" i="26"/>
  <c r="AA1137" i="26"/>
  <c r="Z1137" i="26"/>
  <c r="Y1137" i="26"/>
  <c r="X1137" i="26"/>
  <c r="W1137" i="26"/>
  <c r="V1137" i="26"/>
  <c r="U1137" i="26"/>
  <c r="T1137" i="26"/>
  <c r="S1137" i="26"/>
  <c r="R1137" i="26"/>
  <c r="Q1137" i="26"/>
  <c r="P1137" i="26"/>
  <c r="O1137" i="26"/>
  <c r="N1137" i="26"/>
  <c r="M1137" i="26"/>
  <c r="L1137" i="26"/>
  <c r="K1137" i="26"/>
  <c r="J1137" i="26"/>
  <c r="BQ1136" i="26"/>
  <c r="BP1136" i="26"/>
  <c r="BO1136" i="26"/>
  <c r="BN1136" i="26"/>
  <c r="BM1136" i="26"/>
  <c r="BL1136" i="26"/>
  <c r="BK1136" i="26"/>
  <c r="BJ1136" i="26"/>
  <c r="BI1136" i="26"/>
  <c r="BH1136" i="26"/>
  <c r="BG1136" i="26"/>
  <c r="BF1136" i="26"/>
  <c r="BE1136" i="26"/>
  <c r="BD1136" i="26"/>
  <c r="BC1136" i="26"/>
  <c r="BB1136" i="26"/>
  <c r="BA1136" i="26"/>
  <c r="AZ1136" i="26"/>
  <c r="AY1136" i="26"/>
  <c r="AX1136" i="26"/>
  <c r="AW1136" i="26"/>
  <c r="AV1136" i="26"/>
  <c r="AU1136" i="26"/>
  <c r="AT1136" i="26"/>
  <c r="AS1136" i="26"/>
  <c r="AR1136" i="26"/>
  <c r="AQ1136" i="26"/>
  <c r="AP1136" i="26"/>
  <c r="AO1136" i="26"/>
  <c r="AN1136" i="26"/>
  <c r="AM1136" i="26"/>
  <c r="AL1136" i="26"/>
  <c r="AK1136" i="26"/>
  <c r="AJ1136" i="26"/>
  <c r="AI1136" i="26"/>
  <c r="AH1136" i="26"/>
  <c r="AG1136" i="26"/>
  <c r="AF1136" i="26"/>
  <c r="AE1136" i="26"/>
  <c r="AD1136" i="26"/>
  <c r="AC1136" i="26"/>
  <c r="AB1136" i="26"/>
  <c r="AA1136" i="26"/>
  <c r="Z1136" i="26"/>
  <c r="Y1136" i="26"/>
  <c r="X1136" i="26"/>
  <c r="W1136" i="26"/>
  <c r="V1136" i="26"/>
  <c r="U1136" i="26"/>
  <c r="T1136" i="26"/>
  <c r="S1136" i="26"/>
  <c r="R1136" i="26"/>
  <c r="Q1136" i="26"/>
  <c r="P1136" i="26"/>
  <c r="O1136" i="26"/>
  <c r="N1136" i="26"/>
  <c r="M1136" i="26"/>
  <c r="L1136" i="26"/>
  <c r="K1136" i="26"/>
  <c r="J1136" i="26"/>
  <c r="BQ1135" i="26"/>
  <c r="BP1135" i="26"/>
  <c r="BO1135" i="26"/>
  <c r="BN1135" i="26"/>
  <c r="BM1135" i="26"/>
  <c r="BL1135" i="26"/>
  <c r="BK1135" i="26"/>
  <c r="BJ1135" i="26"/>
  <c r="BI1135" i="26"/>
  <c r="BH1135" i="26"/>
  <c r="BG1135" i="26"/>
  <c r="BF1135" i="26"/>
  <c r="BE1135" i="26"/>
  <c r="BD1135" i="26"/>
  <c r="BC1135" i="26"/>
  <c r="BB1135" i="26"/>
  <c r="BA1135" i="26"/>
  <c r="AZ1135" i="26"/>
  <c r="AY1135" i="26"/>
  <c r="AX1135" i="26"/>
  <c r="AW1135" i="26"/>
  <c r="AV1135" i="26"/>
  <c r="AU1135" i="26"/>
  <c r="AT1135" i="26"/>
  <c r="AS1135" i="26"/>
  <c r="AR1135" i="26"/>
  <c r="AQ1135" i="26"/>
  <c r="AP1135" i="26"/>
  <c r="AO1135" i="26"/>
  <c r="AN1135" i="26"/>
  <c r="AM1135" i="26"/>
  <c r="AL1135" i="26"/>
  <c r="AK1135" i="26"/>
  <c r="AJ1135" i="26"/>
  <c r="AI1135" i="26"/>
  <c r="AH1135" i="26"/>
  <c r="AG1135" i="26"/>
  <c r="AF1135" i="26"/>
  <c r="AE1135" i="26"/>
  <c r="AD1135" i="26"/>
  <c r="AC1135" i="26"/>
  <c r="AB1135" i="26"/>
  <c r="AA1135" i="26"/>
  <c r="Z1135" i="26"/>
  <c r="Y1135" i="26"/>
  <c r="X1135" i="26"/>
  <c r="W1135" i="26"/>
  <c r="V1135" i="26"/>
  <c r="U1135" i="26"/>
  <c r="T1135" i="26"/>
  <c r="S1135" i="26"/>
  <c r="R1135" i="26"/>
  <c r="Q1135" i="26"/>
  <c r="P1135" i="26"/>
  <c r="O1135" i="26"/>
  <c r="N1135" i="26"/>
  <c r="M1135" i="26"/>
  <c r="L1135" i="26"/>
  <c r="K1135" i="26"/>
  <c r="J1135" i="26"/>
  <c r="BQ1134" i="26"/>
  <c r="BP1134" i="26"/>
  <c r="BO1134" i="26"/>
  <c r="BN1134" i="26"/>
  <c r="BM1134" i="26"/>
  <c r="BL1134" i="26"/>
  <c r="BK1134" i="26"/>
  <c r="BJ1134" i="26"/>
  <c r="BI1134" i="26"/>
  <c r="BH1134" i="26"/>
  <c r="BG1134" i="26"/>
  <c r="BF1134" i="26"/>
  <c r="BE1134" i="26"/>
  <c r="BD1134" i="26"/>
  <c r="BC1134" i="26"/>
  <c r="BB1134" i="26"/>
  <c r="BA1134" i="26"/>
  <c r="AZ1134" i="26"/>
  <c r="AY1134" i="26"/>
  <c r="AX1134" i="26"/>
  <c r="AW1134" i="26"/>
  <c r="AV1134" i="26"/>
  <c r="AU1134" i="26"/>
  <c r="AT1134" i="26"/>
  <c r="AS1134" i="26"/>
  <c r="AR1134" i="26"/>
  <c r="AQ1134" i="26"/>
  <c r="AP1134" i="26"/>
  <c r="AO1134" i="26"/>
  <c r="AN1134" i="26"/>
  <c r="AM1134" i="26"/>
  <c r="AL1134" i="26"/>
  <c r="AK1134" i="26"/>
  <c r="AJ1134" i="26"/>
  <c r="AI1134" i="26"/>
  <c r="AH1134" i="26"/>
  <c r="AG1134" i="26"/>
  <c r="AF1134" i="26"/>
  <c r="AE1134" i="26"/>
  <c r="AD1134" i="26"/>
  <c r="AC1134" i="26"/>
  <c r="AB1134" i="26"/>
  <c r="AA1134" i="26"/>
  <c r="Z1134" i="26"/>
  <c r="Y1134" i="26"/>
  <c r="X1134" i="26"/>
  <c r="W1134" i="26"/>
  <c r="V1134" i="26"/>
  <c r="U1134" i="26"/>
  <c r="T1134" i="26"/>
  <c r="S1134" i="26"/>
  <c r="R1134" i="26"/>
  <c r="Q1134" i="26"/>
  <c r="P1134" i="26"/>
  <c r="O1134" i="26"/>
  <c r="N1134" i="26"/>
  <c r="M1134" i="26"/>
  <c r="L1134" i="26"/>
  <c r="K1134" i="26"/>
  <c r="J1134" i="26"/>
  <c r="BQ1133" i="26"/>
  <c r="BP1133" i="26"/>
  <c r="BO1133" i="26"/>
  <c r="BN1133" i="26"/>
  <c r="BM1133" i="26"/>
  <c r="BL1133" i="26"/>
  <c r="BK1133" i="26"/>
  <c r="BJ1133" i="26"/>
  <c r="BI1133" i="26"/>
  <c r="BH1133" i="26"/>
  <c r="BG1133" i="26"/>
  <c r="BF1133" i="26"/>
  <c r="BE1133" i="26"/>
  <c r="BD1133" i="26"/>
  <c r="BC1133" i="26"/>
  <c r="BB1133" i="26"/>
  <c r="BA1133" i="26"/>
  <c r="AZ1133" i="26"/>
  <c r="AY1133" i="26"/>
  <c r="AX1133" i="26"/>
  <c r="AW1133" i="26"/>
  <c r="AV1133" i="26"/>
  <c r="AU1133" i="26"/>
  <c r="AT1133" i="26"/>
  <c r="AS1133" i="26"/>
  <c r="AR1133" i="26"/>
  <c r="AQ1133" i="26"/>
  <c r="AP1133" i="26"/>
  <c r="AO1133" i="26"/>
  <c r="AN1133" i="26"/>
  <c r="AM1133" i="26"/>
  <c r="AL1133" i="26"/>
  <c r="AK1133" i="26"/>
  <c r="AJ1133" i="26"/>
  <c r="AI1133" i="26"/>
  <c r="AH1133" i="26"/>
  <c r="AG1133" i="26"/>
  <c r="AF1133" i="26"/>
  <c r="AE1133" i="26"/>
  <c r="AD1133" i="26"/>
  <c r="AC1133" i="26"/>
  <c r="AB1133" i="26"/>
  <c r="AA1133" i="26"/>
  <c r="Z1133" i="26"/>
  <c r="Y1133" i="26"/>
  <c r="X1133" i="26"/>
  <c r="W1133" i="26"/>
  <c r="V1133" i="26"/>
  <c r="U1133" i="26"/>
  <c r="T1133" i="26"/>
  <c r="S1133" i="26"/>
  <c r="R1133" i="26"/>
  <c r="Q1133" i="26"/>
  <c r="P1133" i="26"/>
  <c r="O1133" i="26"/>
  <c r="N1133" i="26"/>
  <c r="M1133" i="26"/>
  <c r="L1133" i="26"/>
  <c r="K1133" i="26"/>
  <c r="J1133" i="26"/>
  <c r="BQ1132" i="26"/>
  <c r="BP1132" i="26"/>
  <c r="BO1132" i="26"/>
  <c r="BN1132" i="26"/>
  <c r="BM1132" i="26"/>
  <c r="BL1132" i="26"/>
  <c r="BK1132" i="26"/>
  <c r="BJ1132" i="26"/>
  <c r="BI1132" i="26"/>
  <c r="BH1132" i="26"/>
  <c r="BG1132" i="26"/>
  <c r="BF1132" i="26"/>
  <c r="BE1132" i="26"/>
  <c r="BD1132" i="26"/>
  <c r="BC1132" i="26"/>
  <c r="BB1132" i="26"/>
  <c r="BA1132" i="26"/>
  <c r="AZ1132" i="26"/>
  <c r="AY1132" i="26"/>
  <c r="AX1132" i="26"/>
  <c r="AW1132" i="26"/>
  <c r="AV1132" i="26"/>
  <c r="AU1132" i="26"/>
  <c r="AT1132" i="26"/>
  <c r="AS1132" i="26"/>
  <c r="AR1132" i="26"/>
  <c r="AQ1132" i="26"/>
  <c r="AP1132" i="26"/>
  <c r="AO1132" i="26"/>
  <c r="AN1132" i="26"/>
  <c r="AM1132" i="26"/>
  <c r="AL1132" i="26"/>
  <c r="AK1132" i="26"/>
  <c r="AJ1132" i="26"/>
  <c r="AI1132" i="26"/>
  <c r="AH1132" i="26"/>
  <c r="AG1132" i="26"/>
  <c r="AF1132" i="26"/>
  <c r="AE1132" i="26"/>
  <c r="AD1132" i="26"/>
  <c r="AC1132" i="26"/>
  <c r="AB1132" i="26"/>
  <c r="AA1132" i="26"/>
  <c r="Z1132" i="26"/>
  <c r="Y1132" i="26"/>
  <c r="X1132" i="26"/>
  <c r="W1132" i="26"/>
  <c r="V1132" i="26"/>
  <c r="U1132" i="26"/>
  <c r="T1132" i="26"/>
  <c r="S1132" i="26"/>
  <c r="R1132" i="26"/>
  <c r="Q1132" i="26"/>
  <c r="P1132" i="26"/>
  <c r="O1132" i="26"/>
  <c r="N1132" i="26"/>
  <c r="M1132" i="26"/>
  <c r="L1132" i="26"/>
  <c r="K1132" i="26"/>
  <c r="J1132" i="26"/>
  <c r="BQ1131" i="26"/>
  <c r="BP1131" i="26"/>
  <c r="BO1131" i="26"/>
  <c r="BN1131" i="26"/>
  <c r="BM1131" i="26"/>
  <c r="BL1131" i="26"/>
  <c r="BK1131" i="26"/>
  <c r="BJ1131" i="26"/>
  <c r="BI1131" i="26"/>
  <c r="BH1131" i="26"/>
  <c r="BG1131" i="26"/>
  <c r="BF1131" i="26"/>
  <c r="BE1131" i="26"/>
  <c r="BD1131" i="26"/>
  <c r="BC1131" i="26"/>
  <c r="BB1131" i="26"/>
  <c r="BA1131" i="26"/>
  <c r="AZ1131" i="26"/>
  <c r="AY1131" i="26"/>
  <c r="AX1131" i="26"/>
  <c r="AW1131" i="26"/>
  <c r="AV1131" i="26"/>
  <c r="AU1131" i="26"/>
  <c r="AT1131" i="26"/>
  <c r="AS1131" i="26"/>
  <c r="AR1131" i="26"/>
  <c r="AQ1131" i="26"/>
  <c r="AP1131" i="26"/>
  <c r="AO1131" i="26"/>
  <c r="AN1131" i="26"/>
  <c r="AM1131" i="26"/>
  <c r="AL1131" i="26"/>
  <c r="AK1131" i="26"/>
  <c r="AJ1131" i="26"/>
  <c r="AI1131" i="26"/>
  <c r="AH1131" i="26"/>
  <c r="AG1131" i="26"/>
  <c r="AF1131" i="26"/>
  <c r="AE1131" i="26"/>
  <c r="AD1131" i="26"/>
  <c r="AC1131" i="26"/>
  <c r="AB1131" i="26"/>
  <c r="AA1131" i="26"/>
  <c r="Z1131" i="26"/>
  <c r="Y1131" i="26"/>
  <c r="X1131" i="26"/>
  <c r="W1131" i="26"/>
  <c r="V1131" i="26"/>
  <c r="U1131" i="26"/>
  <c r="T1131" i="26"/>
  <c r="S1131" i="26"/>
  <c r="R1131" i="26"/>
  <c r="Q1131" i="26"/>
  <c r="P1131" i="26"/>
  <c r="O1131" i="26"/>
  <c r="N1131" i="26"/>
  <c r="M1131" i="26"/>
  <c r="L1131" i="26"/>
  <c r="K1131" i="26"/>
  <c r="J1131" i="26"/>
  <c r="BQ1130" i="26"/>
  <c r="BP1130" i="26"/>
  <c r="BO1130" i="26"/>
  <c r="BN1130" i="26"/>
  <c r="BM1130" i="26"/>
  <c r="BL1130" i="26"/>
  <c r="BK1130" i="26"/>
  <c r="BJ1130" i="26"/>
  <c r="BI1130" i="26"/>
  <c r="BH1130" i="26"/>
  <c r="BG1130" i="26"/>
  <c r="BF1130" i="26"/>
  <c r="BE1130" i="26"/>
  <c r="BD1130" i="26"/>
  <c r="BC1130" i="26"/>
  <c r="BB1130" i="26"/>
  <c r="BA1130" i="26"/>
  <c r="AZ1130" i="26"/>
  <c r="AY1130" i="26"/>
  <c r="AX1130" i="26"/>
  <c r="AW1130" i="26"/>
  <c r="AV1130" i="26"/>
  <c r="AU1130" i="26"/>
  <c r="AT1130" i="26"/>
  <c r="AS1130" i="26"/>
  <c r="AR1130" i="26"/>
  <c r="AQ1130" i="26"/>
  <c r="AP1130" i="26"/>
  <c r="AO1130" i="26"/>
  <c r="AN1130" i="26"/>
  <c r="AM1130" i="26"/>
  <c r="AL1130" i="26"/>
  <c r="AK1130" i="26"/>
  <c r="AJ1130" i="26"/>
  <c r="AI1130" i="26"/>
  <c r="AH1130" i="26"/>
  <c r="AG1130" i="26"/>
  <c r="AF1130" i="26"/>
  <c r="AE1130" i="26"/>
  <c r="AD1130" i="26"/>
  <c r="AC1130" i="26"/>
  <c r="AB1130" i="26"/>
  <c r="AA1130" i="26"/>
  <c r="Z1130" i="26"/>
  <c r="Y1130" i="26"/>
  <c r="X1130" i="26"/>
  <c r="W1130" i="26"/>
  <c r="V1130" i="26"/>
  <c r="U1130" i="26"/>
  <c r="T1130" i="26"/>
  <c r="S1130" i="26"/>
  <c r="R1130" i="26"/>
  <c r="Q1130" i="26"/>
  <c r="P1130" i="26"/>
  <c r="O1130" i="26"/>
  <c r="N1130" i="26"/>
  <c r="M1130" i="26"/>
  <c r="L1130" i="26"/>
  <c r="K1130" i="26"/>
  <c r="J1130" i="26"/>
  <c r="BQ1129" i="26"/>
  <c r="BP1129" i="26"/>
  <c r="BO1129" i="26"/>
  <c r="BN1129" i="26"/>
  <c r="BM1129" i="26"/>
  <c r="BL1129" i="26"/>
  <c r="BK1129" i="26"/>
  <c r="BJ1129" i="26"/>
  <c r="BI1129" i="26"/>
  <c r="BH1129" i="26"/>
  <c r="BG1129" i="26"/>
  <c r="BF1129" i="26"/>
  <c r="BE1129" i="26"/>
  <c r="BD1129" i="26"/>
  <c r="BC1129" i="26"/>
  <c r="BB1129" i="26"/>
  <c r="BA1129" i="26"/>
  <c r="AZ1129" i="26"/>
  <c r="AY1129" i="26"/>
  <c r="AX1129" i="26"/>
  <c r="AW1129" i="26"/>
  <c r="AV1129" i="26"/>
  <c r="AU1129" i="26"/>
  <c r="AT1129" i="26"/>
  <c r="AS1129" i="26"/>
  <c r="AR1129" i="26"/>
  <c r="AQ1129" i="26"/>
  <c r="AP1129" i="26"/>
  <c r="AO1129" i="26"/>
  <c r="AN1129" i="26"/>
  <c r="AM1129" i="26"/>
  <c r="AL1129" i="26"/>
  <c r="AK1129" i="26"/>
  <c r="AJ1129" i="26"/>
  <c r="AI1129" i="26"/>
  <c r="AH1129" i="26"/>
  <c r="AG1129" i="26"/>
  <c r="AF1129" i="26"/>
  <c r="AE1129" i="26"/>
  <c r="AD1129" i="26"/>
  <c r="AC1129" i="26"/>
  <c r="AB1129" i="26"/>
  <c r="AA1129" i="26"/>
  <c r="Z1129" i="26"/>
  <c r="Y1129" i="26"/>
  <c r="X1129" i="26"/>
  <c r="W1129" i="26"/>
  <c r="V1129" i="26"/>
  <c r="U1129" i="26"/>
  <c r="T1129" i="26"/>
  <c r="S1129" i="26"/>
  <c r="R1129" i="26"/>
  <c r="Q1129" i="26"/>
  <c r="P1129" i="26"/>
  <c r="O1129" i="26"/>
  <c r="N1129" i="26"/>
  <c r="M1129" i="26"/>
  <c r="L1129" i="26"/>
  <c r="K1129" i="26"/>
  <c r="J1129" i="26"/>
  <c r="BQ1128" i="26"/>
  <c r="BP1128" i="26"/>
  <c r="BO1128" i="26"/>
  <c r="BN1128" i="26"/>
  <c r="BM1128" i="26"/>
  <c r="BL1128" i="26"/>
  <c r="BK1128" i="26"/>
  <c r="BJ1128" i="26"/>
  <c r="BI1128" i="26"/>
  <c r="BH1128" i="26"/>
  <c r="BG1128" i="26"/>
  <c r="BF1128" i="26"/>
  <c r="BE1128" i="26"/>
  <c r="BD1128" i="26"/>
  <c r="BC1128" i="26"/>
  <c r="BB1128" i="26"/>
  <c r="BA1128" i="26"/>
  <c r="AZ1128" i="26"/>
  <c r="AY1128" i="26"/>
  <c r="AX1128" i="26"/>
  <c r="AW1128" i="26"/>
  <c r="AV1128" i="26"/>
  <c r="AU1128" i="26"/>
  <c r="AT1128" i="26"/>
  <c r="AS1128" i="26"/>
  <c r="AR1128" i="26"/>
  <c r="AQ1128" i="26"/>
  <c r="AP1128" i="26"/>
  <c r="AO1128" i="26"/>
  <c r="AN1128" i="26"/>
  <c r="AM1128" i="26"/>
  <c r="AL1128" i="26"/>
  <c r="AK1128" i="26"/>
  <c r="AJ1128" i="26"/>
  <c r="AI1128" i="26"/>
  <c r="AH1128" i="26"/>
  <c r="AG1128" i="26"/>
  <c r="AF1128" i="26"/>
  <c r="AE1128" i="26"/>
  <c r="AD1128" i="26"/>
  <c r="AC1128" i="26"/>
  <c r="AB1128" i="26"/>
  <c r="AA1128" i="26"/>
  <c r="Z1128" i="26"/>
  <c r="Y1128" i="26"/>
  <c r="X1128" i="26"/>
  <c r="W1128" i="26"/>
  <c r="V1128" i="26"/>
  <c r="U1128" i="26"/>
  <c r="T1128" i="26"/>
  <c r="S1128" i="26"/>
  <c r="R1128" i="26"/>
  <c r="Q1128" i="26"/>
  <c r="P1128" i="26"/>
  <c r="O1128" i="26"/>
  <c r="N1128" i="26"/>
  <c r="M1128" i="26"/>
  <c r="L1128" i="26"/>
  <c r="K1128" i="26"/>
  <c r="J1128" i="26"/>
  <c r="BQ1127" i="26"/>
  <c r="BP1127" i="26"/>
  <c r="BO1127" i="26"/>
  <c r="BN1127" i="26"/>
  <c r="BM1127" i="26"/>
  <c r="BL1127" i="26"/>
  <c r="BK1127" i="26"/>
  <c r="BJ1127" i="26"/>
  <c r="BI1127" i="26"/>
  <c r="BH1127" i="26"/>
  <c r="BG1127" i="26"/>
  <c r="BF1127" i="26"/>
  <c r="BE1127" i="26"/>
  <c r="BD1127" i="26"/>
  <c r="BC1127" i="26"/>
  <c r="BB1127" i="26"/>
  <c r="BA1127" i="26"/>
  <c r="AZ1127" i="26"/>
  <c r="AY1127" i="26"/>
  <c r="AX1127" i="26"/>
  <c r="AW1127" i="26"/>
  <c r="AV1127" i="26"/>
  <c r="AU1127" i="26"/>
  <c r="AT1127" i="26"/>
  <c r="AS1127" i="26"/>
  <c r="AR1127" i="26"/>
  <c r="AQ1127" i="26"/>
  <c r="AP1127" i="26"/>
  <c r="AO1127" i="26"/>
  <c r="AN1127" i="26"/>
  <c r="AM1127" i="26"/>
  <c r="AL1127" i="26"/>
  <c r="AK1127" i="26"/>
  <c r="AJ1127" i="26"/>
  <c r="AI1127" i="26"/>
  <c r="AH1127" i="26"/>
  <c r="AG1127" i="26"/>
  <c r="AF1127" i="26"/>
  <c r="AE1127" i="26"/>
  <c r="AD1127" i="26"/>
  <c r="AC1127" i="26"/>
  <c r="AB1127" i="26"/>
  <c r="AA1127" i="26"/>
  <c r="Z1127" i="26"/>
  <c r="Y1127" i="26"/>
  <c r="X1127" i="26"/>
  <c r="W1127" i="26"/>
  <c r="V1127" i="26"/>
  <c r="U1127" i="26"/>
  <c r="T1127" i="26"/>
  <c r="S1127" i="26"/>
  <c r="R1127" i="26"/>
  <c r="Q1127" i="26"/>
  <c r="P1127" i="26"/>
  <c r="O1127" i="26"/>
  <c r="N1127" i="26"/>
  <c r="M1127" i="26"/>
  <c r="L1127" i="26"/>
  <c r="K1127" i="26"/>
  <c r="J1127" i="26"/>
  <c r="BQ1126" i="26"/>
  <c r="BP1126" i="26"/>
  <c r="BO1126" i="26"/>
  <c r="BN1126" i="26"/>
  <c r="BM1126" i="26"/>
  <c r="BL1126" i="26"/>
  <c r="BK1126" i="26"/>
  <c r="BJ1126" i="26"/>
  <c r="BI1126" i="26"/>
  <c r="BH1126" i="26"/>
  <c r="BG1126" i="26"/>
  <c r="BF1126" i="26"/>
  <c r="BE1126" i="26"/>
  <c r="BD1126" i="26"/>
  <c r="BC1126" i="26"/>
  <c r="BB1126" i="26"/>
  <c r="BA1126" i="26"/>
  <c r="AZ1126" i="26"/>
  <c r="AY1126" i="26"/>
  <c r="AX1126" i="26"/>
  <c r="AW1126" i="26"/>
  <c r="AV1126" i="26"/>
  <c r="AU1126" i="26"/>
  <c r="AT1126" i="26"/>
  <c r="AS1126" i="26"/>
  <c r="AR1126" i="26"/>
  <c r="AQ1126" i="26"/>
  <c r="AP1126" i="26"/>
  <c r="AO1126" i="26"/>
  <c r="AN1126" i="26"/>
  <c r="AM1126" i="26"/>
  <c r="AL1126" i="26"/>
  <c r="AK1126" i="26"/>
  <c r="AJ1126" i="26"/>
  <c r="AI1126" i="26"/>
  <c r="AH1126" i="26"/>
  <c r="AG1126" i="26"/>
  <c r="AF1126" i="26"/>
  <c r="AE1126" i="26"/>
  <c r="AD1126" i="26"/>
  <c r="AC1126" i="26"/>
  <c r="AB1126" i="26"/>
  <c r="AA1126" i="26"/>
  <c r="Z1126" i="26"/>
  <c r="Y1126" i="26"/>
  <c r="X1126" i="26"/>
  <c r="W1126" i="26"/>
  <c r="V1126" i="26"/>
  <c r="U1126" i="26"/>
  <c r="T1126" i="26"/>
  <c r="S1126" i="26"/>
  <c r="R1126" i="26"/>
  <c r="Q1126" i="26"/>
  <c r="P1126" i="26"/>
  <c r="O1126" i="26"/>
  <c r="N1126" i="26"/>
  <c r="M1126" i="26"/>
  <c r="L1126" i="26"/>
  <c r="K1126" i="26"/>
  <c r="J1126" i="26"/>
  <c r="BQ1125" i="26"/>
  <c r="BP1125" i="26"/>
  <c r="BO1125" i="26"/>
  <c r="BN1125" i="26"/>
  <c r="BM1125" i="26"/>
  <c r="BL1125" i="26"/>
  <c r="BK1125" i="26"/>
  <c r="BJ1125" i="26"/>
  <c r="BI1125" i="26"/>
  <c r="BH1125" i="26"/>
  <c r="BG1125" i="26"/>
  <c r="BF1125" i="26"/>
  <c r="BE1125" i="26"/>
  <c r="BD1125" i="26"/>
  <c r="BC1125" i="26"/>
  <c r="BB1125" i="26"/>
  <c r="BA1125" i="26"/>
  <c r="AZ1125" i="26"/>
  <c r="AY1125" i="26"/>
  <c r="AX1125" i="26"/>
  <c r="AW1125" i="26"/>
  <c r="AV1125" i="26"/>
  <c r="AU1125" i="26"/>
  <c r="AT1125" i="26"/>
  <c r="AS1125" i="26"/>
  <c r="AR1125" i="26"/>
  <c r="AQ1125" i="26"/>
  <c r="AP1125" i="26"/>
  <c r="AO1125" i="26"/>
  <c r="AN1125" i="26"/>
  <c r="AM1125" i="26"/>
  <c r="AL1125" i="26"/>
  <c r="AK1125" i="26"/>
  <c r="AJ1125" i="26"/>
  <c r="AI1125" i="26"/>
  <c r="AH1125" i="26"/>
  <c r="AG1125" i="26"/>
  <c r="AF1125" i="26"/>
  <c r="AE1125" i="26"/>
  <c r="AD1125" i="26"/>
  <c r="AC1125" i="26"/>
  <c r="AB1125" i="26"/>
  <c r="AA1125" i="26"/>
  <c r="Z1125" i="26"/>
  <c r="Y1125" i="26"/>
  <c r="X1125" i="26"/>
  <c r="W1125" i="26"/>
  <c r="V1125" i="26"/>
  <c r="U1125" i="26"/>
  <c r="T1125" i="26"/>
  <c r="S1125" i="26"/>
  <c r="R1125" i="26"/>
  <c r="Q1125" i="26"/>
  <c r="P1125" i="26"/>
  <c r="O1125" i="26"/>
  <c r="N1125" i="26"/>
  <c r="M1125" i="26"/>
  <c r="L1125" i="26"/>
  <c r="K1125" i="26"/>
  <c r="J1125" i="26"/>
  <c r="BQ1124" i="26"/>
  <c r="BP1124" i="26"/>
  <c r="BO1124" i="26"/>
  <c r="BN1124" i="26"/>
  <c r="BM1124" i="26"/>
  <c r="BL1124" i="26"/>
  <c r="BK1124" i="26"/>
  <c r="BJ1124" i="26"/>
  <c r="BI1124" i="26"/>
  <c r="BH1124" i="26"/>
  <c r="BG1124" i="26"/>
  <c r="BF1124" i="26"/>
  <c r="BE1124" i="26"/>
  <c r="BD1124" i="26"/>
  <c r="BC1124" i="26"/>
  <c r="BB1124" i="26"/>
  <c r="BA1124" i="26"/>
  <c r="AZ1124" i="26"/>
  <c r="AY1124" i="26"/>
  <c r="AX1124" i="26"/>
  <c r="AW1124" i="26"/>
  <c r="AV1124" i="26"/>
  <c r="AU1124" i="26"/>
  <c r="AT1124" i="26"/>
  <c r="AS1124" i="26"/>
  <c r="AR1124" i="26"/>
  <c r="AQ1124" i="26"/>
  <c r="AP1124" i="26"/>
  <c r="AO1124" i="26"/>
  <c r="AN1124" i="26"/>
  <c r="AM1124" i="26"/>
  <c r="AL1124" i="26"/>
  <c r="AK1124" i="26"/>
  <c r="AJ1124" i="26"/>
  <c r="AI1124" i="26"/>
  <c r="AH1124" i="26"/>
  <c r="AG1124" i="26"/>
  <c r="AF1124" i="26"/>
  <c r="AE1124" i="26"/>
  <c r="AD1124" i="26"/>
  <c r="AC1124" i="26"/>
  <c r="AB1124" i="26"/>
  <c r="AA1124" i="26"/>
  <c r="Z1124" i="26"/>
  <c r="Y1124" i="26"/>
  <c r="X1124" i="26"/>
  <c r="W1124" i="26"/>
  <c r="V1124" i="26"/>
  <c r="U1124" i="26"/>
  <c r="T1124" i="26"/>
  <c r="S1124" i="26"/>
  <c r="R1124" i="26"/>
  <c r="Q1124" i="26"/>
  <c r="P1124" i="26"/>
  <c r="O1124" i="26"/>
  <c r="N1124" i="26"/>
  <c r="M1124" i="26"/>
  <c r="L1124" i="26"/>
  <c r="K1124" i="26"/>
  <c r="J1124" i="26"/>
  <c r="BQ1123" i="26"/>
  <c r="BP1123" i="26"/>
  <c r="BO1123" i="26"/>
  <c r="BN1123" i="26"/>
  <c r="BM1123" i="26"/>
  <c r="BL1123" i="26"/>
  <c r="BK1123" i="26"/>
  <c r="BJ1123" i="26"/>
  <c r="BI1123" i="26"/>
  <c r="BH1123" i="26"/>
  <c r="BG1123" i="26"/>
  <c r="BF1123" i="26"/>
  <c r="BE1123" i="26"/>
  <c r="BD1123" i="26"/>
  <c r="BC1123" i="26"/>
  <c r="BB1123" i="26"/>
  <c r="BA1123" i="26"/>
  <c r="AZ1123" i="26"/>
  <c r="AY1123" i="26"/>
  <c r="AX1123" i="26"/>
  <c r="AW1123" i="26"/>
  <c r="AV1123" i="26"/>
  <c r="AU1123" i="26"/>
  <c r="AT1123" i="26"/>
  <c r="AS1123" i="26"/>
  <c r="AR1123" i="26"/>
  <c r="AQ1123" i="26"/>
  <c r="AP1123" i="26"/>
  <c r="AO1123" i="26"/>
  <c r="AN1123" i="26"/>
  <c r="AM1123" i="26"/>
  <c r="AL1123" i="26"/>
  <c r="AK1123" i="26"/>
  <c r="AJ1123" i="26"/>
  <c r="AI1123" i="26"/>
  <c r="AH1123" i="26"/>
  <c r="AG1123" i="26"/>
  <c r="AF1123" i="26"/>
  <c r="AE1123" i="26"/>
  <c r="AD1123" i="26"/>
  <c r="AC1123" i="26"/>
  <c r="AB1123" i="26"/>
  <c r="AA1123" i="26"/>
  <c r="Z1123" i="26"/>
  <c r="Y1123" i="26"/>
  <c r="X1123" i="26"/>
  <c r="W1123" i="26"/>
  <c r="V1123" i="26"/>
  <c r="U1123" i="26"/>
  <c r="T1123" i="26"/>
  <c r="S1123" i="26"/>
  <c r="R1123" i="26"/>
  <c r="Q1123" i="26"/>
  <c r="P1123" i="26"/>
  <c r="O1123" i="26"/>
  <c r="N1123" i="26"/>
  <c r="M1123" i="26"/>
  <c r="L1123" i="26"/>
  <c r="K1123" i="26"/>
  <c r="J1123" i="26"/>
  <c r="BQ1122" i="26"/>
  <c r="BP1122" i="26"/>
  <c r="BO1122" i="26"/>
  <c r="BN1122" i="26"/>
  <c r="BM1122" i="26"/>
  <c r="BL1122" i="26"/>
  <c r="BK1122" i="26"/>
  <c r="BJ1122" i="26"/>
  <c r="BI1122" i="26"/>
  <c r="BH1122" i="26"/>
  <c r="BG1122" i="26"/>
  <c r="BF1122" i="26"/>
  <c r="BE1122" i="26"/>
  <c r="BD1122" i="26"/>
  <c r="BC1122" i="26"/>
  <c r="BB1122" i="26"/>
  <c r="BA1122" i="26"/>
  <c r="AZ1122" i="26"/>
  <c r="AY1122" i="26"/>
  <c r="AX1122" i="26"/>
  <c r="AW1122" i="26"/>
  <c r="AV1122" i="26"/>
  <c r="AU1122" i="26"/>
  <c r="AT1122" i="26"/>
  <c r="AS1122" i="26"/>
  <c r="AR1122" i="26"/>
  <c r="AQ1122" i="26"/>
  <c r="AP1122" i="26"/>
  <c r="AO1122" i="26"/>
  <c r="AN1122" i="26"/>
  <c r="AM1122" i="26"/>
  <c r="AL1122" i="26"/>
  <c r="AK1122" i="26"/>
  <c r="AJ1122" i="26"/>
  <c r="AI1122" i="26"/>
  <c r="AH1122" i="26"/>
  <c r="AG1122" i="26"/>
  <c r="AF1122" i="26"/>
  <c r="AE1122" i="26"/>
  <c r="AD1122" i="26"/>
  <c r="AC1122" i="26"/>
  <c r="AB1122" i="26"/>
  <c r="AA1122" i="26"/>
  <c r="Z1122" i="26"/>
  <c r="Y1122" i="26"/>
  <c r="X1122" i="26"/>
  <c r="W1122" i="26"/>
  <c r="V1122" i="26"/>
  <c r="U1122" i="26"/>
  <c r="T1122" i="26"/>
  <c r="S1122" i="26"/>
  <c r="R1122" i="26"/>
  <c r="Q1122" i="26"/>
  <c r="P1122" i="26"/>
  <c r="O1122" i="26"/>
  <c r="N1122" i="26"/>
  <c r="M1122" i="26"/>
  <c r="L1122" i="26"/>
  <c r="K1122" i="26"/>
  <c r="J1122" i="26"/>
  <c r="BQ1121" i="26"/>
  <c r="BP1121" i="26"/>
  <c r="BO1121" i="26"/>
  <c r="BN1121" i="26"/>
  <c r="BM1121" i="26"/>
  <c r="BL1121" i="26"/>
  <c r="BK1121" i="26"/>
  <c r="BJ1121" i="26"/>
  <c r="BI1121" i="26"/>
  <c r="BH1121" i="26"/>
  <c r="BG1121" i="26"/>
  <c r="BF1121" i="26"/>
  <c r="BE1121" i="26"/>
  <c r="BD1121" i="26"/>
  <c r="BC1121" i="26"/>
  <c r="BB1121" i="26"/>
  <c r="BA1121" i="26"/>
  <c r="AZ1121" i="26"/>
  <c r="AY1121" i="26"/>
  <c r="AX1121" i="26"/>
  <c r="AW1121" i="26"/>
  <c r="AV1121" i="26"/>
  <c r="AU1121" i="26"/>
  <c r="AT1121" i="26"/>
  <c r="AS1121" i="26"/>
  <c r="AR1121" i="26"/>
  <c r="AQ1121" i="26"/>
  <c r="AP1121" i="26"/>
  <c r="AO1121" i="26"/>
  <c r="AN1121" i="26"/>
  <c r="AM1121" i="26"/>
  <c r="AL1121" i="26"/>
  <c r="AK1121" i="26"/>
  <c r="AJ1121" i="26"/>
  <c r="AI1121" i="26"/>
  <c r="AH1121" i="26"/>
  <c r="AG1121" i="26"/>
  <c r="AF1121" i="26"/>
  <c r="AE1121" i="26"/>
  <c r="AD1121" i="26"/>
  <c r="AC1121" i="26"/>
  <c r="AB1121" i="26"/>
  <c r="AA1121" i="26"/>
  <c r="Z1121" i="26"/>
  <c r="Y1121" i="26"/>
  <c r="X1121" i="26"/>
  <c r="W1121" i="26"/>
  <c r="V1121" i="26"/>
  <c r="U1121" i="26"/>
  <c r="T1121" i="26"/>
  <c r="S1121" i="26"/>
  <c r="R1121" i="26"/>
  <c r="Q1121" i="26"/>
  <c r="P1121" i="26"/>
  <c r="O1121" i="26"/>
  <c r="N1121" i="26"/>
  <c r="M1121" i="26"/>
  <c r="L1121" i="26"/>
  <c r="K1121" i="26"/>
  <c r="J1121" i="26"/>
  <c r="BQ1120" i="26"/>
  <c r="BP1120" i="26"/>
  <c r="BO1120" i="26"/>
  <c r="BN1120" i="26"/>
  <c r="BM1120" i="26"/>
  <c r="BL1120" i="26"/>
  <c r="BK1120" i="26"/>
  <c r="BJ1120" i="26"/>
  <c r="BI1120" i="26"/>
  <c r="BH1120" i="26"/>
  <c r="BG1120" i="26"/>
  <c r="BF1120" i="26"/>
  <c r="BE1120" i="26"/>
  <c r="BD1120" i="26"/>
  <c r="BC1120" i="26"/>
  <c r="BB1120" i="26"/>
  <c r="BA1120" i="26"/>
  <c r="AZ1120" i="26"/>
  <c r="AY1120" i="26"/>
  <c r="AX1120" i="26"/>
  <c r="AW1120" i="26"/>
  <c r="AV1120" i="26"/>
  <c r="AU1120" i="26"/>
  <c r="AT1120" i="26"/>
  <c r="AS1120" i="26"/>
  <c r="AR1120" i="26"/>
  <c r="AQ1120" i="26"/>
  <c r="AP1120" i="26"/>
  <c r="AO1120" i="26"/>
  <c r="AN1120" i="26"/>
  <c r="AM1120" i="26"/>
  <c r="AL1120" i="26"/>
  <c r="AK1120" i="26"/>
  <c r="AJ1120" i="26"/>
  <c r="AI1120" i="26"/>
  <c r="AH1120" i="26"/>
  <c r="AG1120" i="26"/>
  <c r="AF1120" i="26"/>
  <c r="AE1120" i="26"/>
  <c r="AD1120" i="26"/>
  <c r="AC1120" i="26"/>
  <c r="AB1120" i="26"/>
  <c r="AA1120" i="26"/>
  <c r="Z1120" i="26"/>
  <c r="Y1120" i="26"/>
  <c r="X1120" i="26"/>
  <c r="W1120" i="26"/>
  <c r="V1120" i="26"/>
  <c r="U1120" i="26"/>
  <c r="T1120" i="26"/>
  <c r="S1120" i="26"/>
  <c r="R1120" i="26"/>
  <c r="Q1120" i="26"/>
  <c r="P1120" i="26"/>
  <c r="O1120" i="26"/>
  <c r="N1120" i="26"/>
  <c r="M1120" i="26"/>
  <c r="L1120" i="26"/>
  <c r="K1120" i="26"/>
  <c r="J1120" i="26"/>
  <c r="BQ1119" i="26"/>
  <c r="BP1119" i="26"/>
  <c r="BO1119" i="26"/>
  <c r="BN1119" i="26"/>
  <c r="BM1119" i="26"/>
  <c r="BL1119" i="26"/>
  <c r="BK1119" i="26"/>
  <c r="BJ1119" i="26"/>
  <c r="BI1119" i="26"/>
  <c r="BH1119" i="26"/>
  <c r="BG1119" i="26"/>
  <c r="BF1119" i="26"/>
  <c r="BE1119" i="26"/>
  <c r="BD1119" i="26"/>
  <c r="BC1119" i="26"/>
  <c r="BB1119" i="26"/>
  <c r="BA1119" i="26"/>
  <c r="AZ1119" i="26"/>
  <c r="AY1119" i="26"/>
  <c r="AX1119" i="26"/>
  <c r="AW1119" i="26"/>
  <c r="AV1119" i="26"/>
  <c r="AU1119" i="26"/>
  <c r="AT1119" i="26"/>
  <c r="AS1119" i="26"/>
  <c r="AR1119" i="26"/>
  <c r="AQ1119" i="26"/>
  <c r="AP1119" i="26"/>
  <c r="AO1119" i="26"/>
  <c r="AN1119" i="26"/>
  <c r="AM1119" i="26"/>
  <c r="AL1119" i="26"/>
  <c r="AK1119" i="26"/>
  <c r="AJ1119" i="26"/>
  <c r="AI1119" i="26"/>
  <c r="AH1119" i="26"/>
  <c r="AG1119" i="26"/>
  <c r="AF1119" i="26"/>
  <c r="AE1119" i="26"/>
  <c r="AD1119" i="26"/>
  <c r="AC1119" i="26"/>
  <c r="AB1119" i="26"/>
  <c r="AA1119" i="26"/>
  <c r="Z1119" i="26"/>
  <c r="Y1119" i="26"/>
  <c r="X1119" i="26"/>
  <c r="W1119" i="26"/>
  <c r="V1119" i="26"/>
  <c r="U1119" i="26"/>
  <c r="T1119" i="26"/>
  <c r="S1119" i="26"/>
  <c r="R1119" i="26"/>
  <c r="Q1119" i="26"/>
  <c r="P1119" i="26"/>
  <c r="O1119" i="26"/>
  <c r="N1119" i="26"/>
  <c r="M1119" i="26"/>
  <c r="L1119" i="26"/>
  <c r="K1119" i="26"/>
  <c r="J1119" i="26"/>
  <c r="BQ1118" i="26"/>
  <c r="BP1118" i="26"/>
  <c r="BO1118" i="26"/>
  <c r="BN1118" i="26"/>
  <c r="BM1118" i="26"/>
  <c r="BL1118" i="26"/>
  <c r="BK1118" i="26"/>
  <c r="BJ1118" i="26"/>
  <c r="BI1118" i="26"/>
  <c r="BH1118" i="26"/>
  <c r="BG1118" i="26"/>
  <c r="BF1118" i="26"/>
  <c r="BE1118" i="26"/>
  <c r="BD1118" i="26"/>
  <c r="BC1118" i="26"/>
  <c r="BB1118" i="26"/>
  <c r="BA1118" i="26"/>
  <c r="AZ1118" i="26"/>
  <c r="AY1118" i="26"/>
  <c r="AX1118" i="26"/>
  <c r="AW1118" i="26"/>
  <c r="AV1118" i="26"/>
  <c r="AU1118" i="26"/>
  <c r="AT1118" i="26"/>
  <c r="AS1118" i="26"/>
  <c r="AR1118" i="26"/>
  <c r="AQ1118" i="26"/>
  <c r="AP1118" i="26"/>
  <c r="AO1118" i="26"/>
  <c r="AN1118" i="26"/>
  <c r="AM1118" i="26"/>
  <c r="AL1118" i="26"/>
  <c r="AK1118" i="26"/>
  <c r="AJ1118" i="26"/>
  <c r="AI1118" i="26"/>
  <c r="AH1118" i="26"/>
  <c r="AG1118" i="26"/>
  <c r="AF1118" i="26"/>
  <c r="AE1118" i="26"/>
  <c r="AD1118" i="26"/>
  <c r="AC1118" i="26"/>
  <c r="AB1118" i="26"/>
  <c r="AA1118" i="26"/>
  <c r="Z1118" i="26"/>
  <c r="Y1118" i="26"/>
  <c r="X1118" i="26"/>
  <c r="W1118" i="26"/>
  <c r="V1118" i="26"/>
  <c r="U1118" i="26"/>
  <c r="T1118" i="26"/>
  <c r="S1118" i="26"/>
  <c r="R1118" i="26"/>
  <c r="Q1118" i="26"/>
  <c r="P1118" i="26"/>
  <c r="O1118" i="26"/>
  <c r="N1118" i="26"/>
  <c r="M1118" i="26"/>
  <c r="L1118" i="26"/>
  <c r="K1118" i="26"/>
  <c r="J1118" i="26"/>
  <c r="BQ1117" i="26"/>
  <c r="BP1117" i="26"/>
  <c r="BO1117" i="26"/>
  <c r="BN1117" i="26"/>
  <c r="BM1117" i="26"/>
  <c r="BL1117" i="26"/>
  <c r="BK1117" i="26"/>
  <c r="BJ1117" i="26"/>
  <c r="BI1117" i="26"/>
  <c r="BH1117" i="26"/>
  <c r="BG1117" i="26"/>
  <c r="BF1117" i="26"/>
  <c r="BE1117" i="26"/>
  <c r="BD1117" i="26"/>
  <c r="BC1117" i="26"/>
  <c r="BB1117" i="26"/>
  <c r="BA1117" i="26"/>
  <c r="AZ1117" i="26"/>
  <c r="AY1117" i="26"/>
  <c r="AX1117" i="26"/>
  <c r="AW1117" i="26"/>
  <c r="AV1117" i="26"/>
  <c r="AU1117" i="26"/>
  <c r="AT1117" i="26"/>
  <c r="AS1117" i="26"/>
  <c r="AR1117" i="26"/>
  <c r="AQ1117" i="26"/>
  <c r="AP1117" i="26"/>
  <c r="AO1117" i="26"/>
  <c r="AN1117" i="26"/>
  <c r="AM1117" i="26"/>
  <c r="AL1117" i="26"/>
  <c r="AK1117" i="26"/>
  <c r="AJ1117" i="26"/>
  <c r="AI1117" i="26"/>
  <c r="AH1117" i="26"/>
  <c r="AG1117" i="26"/>
  <c r="AF1117" i="26"/>
  <c r="AE1117" i="26"/>
  <c r="AD1117" i="26"/>
  <c r="AC1117" i="26"/>
  <c r="AB1117" i="26"/>
  <c r="AA1117" i="26"/>
  <c r="Z1117" i="26"/>
  <c r="Y1117" i="26"/>
  <c r="X1117" i="26"/>
  <c r="W1117" i="26"/>
  <c r="V1117" i="26"/>
  <c r="U1117" i="26"/>
  <c r="T1117" i="26"/>
  <c r="S1117" i="26"/>
  <c r="R1117" i="26"/>
  <c r="Q1117" i="26"/>
  <c r="P1117" i="26"/>
  <c r="O1117" i="26"/>
  <c r="N1117" i="26"/>
  <c r="M1117" i="26"/>
  <c r="L1117" i="26"/>
  <c r="K1117" i="26"/>
  <c r="J1117" i="26"/>
  <c r="BQ1116" i="26"/>
  <c r="BP1116" i="26"/>
  <c r="BO1116" i="26"/>
  <c r="BN1116" i="26"/>
  <c r="BM1116" i="26"/>
  <c r="BL1116" i="26"/>
  <c r="BK1116" i="26"/>
  <c r="BJ1116" i="26"/>
  <c r="BI1116" i="26"/>
  <c r="BH1116" i="26"/>
  <c r="BG1116" i="26"/>
  <c r="BF1116" i="26"/>
  <c r="BE1116" i="26"/>
  <c r="BD1116" i="26"/>
  <c r="BC1116" i="26"/>
  <c r="BB1116" i="26"/>
  <c r="BA1116" i="26"/>
  <c r="AZ1116" i="26"/>
  <c r="AY1116" i="26"/>
  <c r="AX1116" i="26"/>
  <c r="AW1116" i="26"/>
  <c r="AV1116" i="26"/>
  <c r="AU1116" i="26"/>
  <c r="AT1116" i="26"/>
  <c r="AS1116" i="26"/>
  <c r="AR1116" i="26"/>
  <c r="AQ1116" i="26"/>
  <c r="AP1116" i="26"/>
  <c r="AO1116" i="26"/>
  <c r="AN1116" i="26"/>
  <c r="AM1116" i="26"/>
  <c r="AL1116" i="26"/>
  <c r="AK1116" i="26"/>
  <c r="AJ1116" i="26"/>
  <c r="AI1116" i="26"/>
  <c r="AH1116" i="26"/>
  <c r="AG1116" i="26"/>
  <c r="AF1116" i="26"/>
  <c r="AE1116" i="26"/>
  <c r="AD1116" i="26"/>
  <c r="AC1116" i="26"/>
  <c r="AB1116" i="26"/>
  <c r="AA1116" i="26"/>
  <c r="Z1116" i="26"/>
  <c r="Y1116" i="26"/>
  <c r="X1116" i="26"/>
  <c r="W1116" i="26"/>
  <c r="V1116" i="26"/>
  <c r="U1116" i="26"/>
  <c r="T1116" i="26"/>
  <c r="S1116" i="26"/>
  <c r="R1116" i="26"/>
  <c r="Q1116" i="26"/>
  <c r="P1116" i="26"/>
  <c r="O1116" i="26"/>
  <c r="N1116" i="26"/>
  <c r="M1116" i="26"/>
  <c r="L1116" i="26"/>
  <c r="K1116" i="26"/>
  <c r="J1116" i="26"/>
  <c r="BQ1115" i="26"/>
  <c r="BP1115" i="26"/>
  <c r="BO1115" i="26"/>
  <c r="BN1115" i="26"/>
  <c r="BM1115" i="26"/>
  <c r="BL1115" i="26"/>
  <c r="BK1115" i="26"/>
  <c r="BJ1115" i="26"/>
  <c r="BI1115" i="26"/>
  <c r="BH1115" i="26"/>
  <c r="BG1115" i="26"/>
  <c r="BF1115" i="26"/>
  <c r="BE1115" i="26"/>
  <c r="BD1115" i="26"/>
  <c r="BC1115" i="26"/>
  <c r="BB1115" i="26"/>
  <c r="BA1115" i="26"/>
  <c r="AZ1115" i="26"/>
  <c r="AY1115" i="26"/>
  <c r="AX1115" i="26"/>
  <c r="AW1115" i="26"/>
  <c r="AV1115" i="26"/>
  <c r="AU1115" i="26"/>
  <c r="AT1115" i="26"/>
  <c r="AS1115" i="26"/>
  <c r="AR1115" i="26"/>
  <c r="AQ1115" i="26"/>
  <c r="AP1115" i="26"/>
  <c r="AO1115" i="26"/>
  <c r="AN1115" i="26"/>
  <c r="AM1115" i="26"/>
  <c r="AL1115" i="26"/>
  <c r="AK1115" i="26"/>
  <c r="AJ1115" i="26"/>
  <c r="AI1115" i="26"/>
  <c r="AH1115" i="26"/>
  <c r="AG1115" i="26"/>
  <c r="AF1115" i="26"/>
  <c r="AE1115" i="26"/>
  <c r="AD1115" i="26"/>
  <c r="AC1115" i="26"/>
  <c r="AB1115" i="26"/>
  <c r="AA1115" i="26"/>
  <c r="Z1115" i="26"/>
  <c r="Y1115" i="26"/>
  <c r="X1115" i="26"/>
  <c r="W1115" i="26"/>
  <c r="V1115" i="26"/>
  <c r="U1115" i="26"/>
  <c r="T1115" i="26"/>
  <c r="S1115" i="26"/>
  <c r="R1115" i="26"/>
  <c r="Q1115" i="26"/>
  <c r="P1115" i="26"/>
  <c r="O1115" i="26"/>
  <c r="N1115" i="26"/>
  <c r="M1115" i="26"/>
  <c r="L1115" i="26"/>
  <c r="K1115" i="26"/>
  <c r="J1115" i="26"/>
  <c r="BQ1114" i="26"/>
  <c r="BP1114" i="26"/>
  <c r="BO1114" i="26"/>
  <c r="BN1114" i="26"/>
  <c r="BM1114" i="26"/>
  <c r="BL1114" i="26"/>
  <c r="BK1114" i="26"/>
  <c r="BJ1114" i="26"/>
  <c r="BI1114" i="26"/>
  <c r="BH1114" i="26"/>
  <c r="BG1114" i="26"/>
  <c r="BF1114" i="26"/>
  <c r="BE1114" i="26"/>
  <c r="BD1114" i="26"/>
  <c r="BC1114" i="26"/>
  <c r="BB1114" i="26"/>
  <c r="BA1114" i="26"/>
  <c r="AZ1114" i="26"/>
  <c r="AY1114" i="26"/>
  <c r="AX1114" i="26"/>
  <c r="AW1114" i="26"/>
  <c r="AV1114" i="26"/>
  <c r="AU1114" i="26"/>
  <c r="AT1114" i="26"/>
  <c r="AS1114" i="26"/>
  <c r="AR1114" i="26"/>
  <c r="AQ1114" i="26"/>
  <c r="AP1114" i="26"/>
  <c r="AO1114" i="26"/>
  <c r="AN1114" i="26"/>
  <c r="AM1114" i="26"/>
  <c r="AL1114" i="26"/>
  <c r="AK1114" i="26"/>
  <c r="AJ1114" i="26"/>
  <c r="AI1114" i="26"/>
  <c r="AH1114" i="26"/>
  <c r="AG1114" i="26"/>
  <c r="AF1114" i="26"/>
  <c r="AE1114" i="26"/>
  <c r="AD1114" i="26"/>
  <c r="AC1114" i="26"/>
  <c r="AB1114" i="26"/>
  <c r="AA1114" i="26"/>
  <c r="Z1114" i="26"/>
  <c r="Y1114" i="26"/>
  <c r="X1114" i="26"/>
  <c r="W1114" i="26"/>
  <c r="V1114" i="26"/>
  <c r="U1114" i="26"/>
  <c r="T1114" i="26"/>
  <c r="S1114" i="26"/>
  <c r="R1114" i="26"/>
  <c r="Q1114" i="26"/>
  <c r="P1114" i="26"/>
  <c r="O1114" i="26"/>
  <c r="N1114" i="26"/>
  <c r="M1114" i="26"/>
  <c r="L1114" i="26"/>
  <c r="K1114" i="26"/>
  <c r="J1114" i="26"/>
  <c r="BQ1113" i="26"/>
  <c r="BP1113" i="26"/>
  <c r="BO1113" i="26"/>
  <c r="BN1113" i="26"/>
  <c r="BM1113" i="26"/>
  <c r="BL1113" i="26"/>
  <c r="BK1113" i="26"/>
  <c r="BJ1113" i="26"/>
  <c r="BI1113" i="26"/>
  <c r="BH1113" i="26"/>
  <c r="BG1113" i="26"/>
  <c r="BF1113" i="26"/>
  <c r="BE1113" i="26"/>
  <c r="BD1113" i="26"/>
  <c r="BC1113" i="26"/>
  <c r="BB1113" i="26"/>
  <c r="BA1113" i="26"/>
  <c r="AZ1113" i="26"/>
  <c r="AY1113" i="26"/>
  <c r="AX1113" i="26"/>
  <c r="AW1113" i="26"/>
  <c r="AV1113" i="26"/>
  <c r="AU1113" i="26"/>
  <c r="AT1113" i="26"/>
  <c r="AS1113" i="26"/>
  <c r="AR1113" i="26"/>
  <c r="AQ1113" i="26"/>
  <c r="AP1113" i="26"/>
  <c r="AO1113" i="26"/>
  <c r="AN1113" i="26"/>
  <c r="AM1113" i="26"/>
  <c r="AL1113" i="26"/>
  <c r="AK1113" i="26"/>
  <c r="AJ1113" i="26"/>
  <c r="AI1113" i="26"/>
  <c r="AH1113" i="26"/>
  <c r="AG1113" i="26"/>
  <c r="AF1113" i="26"/>
  <c r="AE1113" i="26"/>
  <c r="AD1113" i="26"/>
  <c r="AC1113" i="26"/>
  <c r="AB1113" i="26"/>
  <c r="AA1113" i="26"/>
  <c r="Z1113" i="26"/>
  <c r="Y1113" i="26"/>
  <c r="X1113" i="26"/>
  <c r="W1113" i="26"/>
  <c r="V1113" i="26"/>
  <c r="U1113" i="26"/>
  <c r="T1113" i="26"/>
  <c r="S1113" i="26"/>
  <c r="R1113" i="26"/>
  <c r="Q1113" i="26"/>
  <c r="P1113" i="26"/>
  <c r="O1113" i="26"/>
  <c r="N1113" i="26"/>
  <c r="M1113" i="26"/>
  <c r="L1113" i="26"/>
  <c r="K1113" i="26"/>
  <c r="J1113" i="26"/>
  <c r="BQ1112" i="26"/>
  <c r="BP1112" i="26"/>
  <c r="BO1112" i="26"/>
  <c r="BN1112" i="26"/>
  <c r="BM1112" i="26"/>
  <c r="BL1112" i="26"/>
  <c r="BK1112" i="26"/>
  <c r="BJ1112" i="26"/>
  <c r="BI1112" i="26"/>
  <c r="BH1112" i="26"/>
  <c r="BG1112" i="26"/>
  <c r="BF1112" i="26"/>
  <c r="BE1112" i="26"/>
  <c r="BD1112" i="26"/>
  <c r="BC1112" i="26"/>
  <c r="BB1112" i="26"/>
  <c r="BA1112" i="26"/>
  <c r="AZ1112" i="26"/>
  <c r="AY1112" i="26"/>
  <c r="AX1112" i="26"/>
  <c r="AW1112" i="26"/>
  <c r="AV1112" i="26"/>
  <c r="AU1112" i="26"/>
  <c r="AT1112" i="26"/>
  <c r="AS1112" i="26"/>
  <c r="AR1112" i="26"/>
  <c r="AQ1112" i="26"/>
  <c r="AP1112" i="26"/>
  <c r="AO1112" i="26"/>
  <c r="AN1112" i="26"/>
  <c r="AM1112" i="26"/>
  <c r="AL1112" i="26"/>
  <c r="AK1112" i="26"/>
  <c r="AJ1112" i="26"/>
  <c r="AI1112" i="26"/>
  <c r="AH1112" i="26"/>
  <c r="AG1112" i="26"/>
  <c r="AF1112" i="26"/>
  <c r="AE1112" i="26"/>
  <c r="AD1112" i="26"/>
  <c r="AC1112" i="26"/>
  <c r="AB1112" i="26"/>
  <c r="AA1112" i="26"/>
  <c r="Z1112" i="26"/>
  <c r="Y1112" i="26"/>
  <c r="X1112" i="26"/>
  <c r="W1112" i="26"/>
  <c r="V1112" i="26"/>
  <c r="U1112" i="26"/>
  <c r="T1112" i="26"/>
  <c r="S1112" i="26"/>
  <c r="R1112" i="26"/>
  <c r="Q1112" i="26"/>
  <c r="P1112" i="26"/>
  <c r="O1112" i="26"/>
  <c r="N1112" i="26"/>
  <c r="M1112" i="26"/>
  <c r="L1112" i="26"/>
  <c r="K1112" i="26"/>
  <c r="J1112" i="26"/>
  <c r="BQ1111" i="26"/>
  <c r="BP1111" i="26"/>
  <c r="BO1111" i="26"/>
  <c r="BN1111" i="26"/>
  <c r="BM1111" i="26"/>
  <c r="BL1111" i="26"/>
  <c r="BK1111" i="26"/>
  <c r="BJ1111" i="26"/>
  <c r="BI1111" i="26"/>
  <c r="BH1111" i="26"/>
  <c r="BG1111" i="26"/>
  <c r="BF1111" i="26"/>
  <c r="BE1111" i="26"/>
  <c r="BD1111" i="26"/>
  <c r="BC1111" i="26"/>
  <c r="BB1111" i="26"/>
  <c r="BA1111" i="26"/>
  <c r="AZ1111" i="26"/>
  <c r="AY1111" i="26"/>
  <c r="AX1111" i="26"/>
  <c r="AW1111" i="26"/>
  <c r="AV1111" i="26"/>
  <c r="AU1111" i="26"/>
  <c r="AT1111" i="26"/>
  <c r="AS1111" i="26"/>
  <c r="AR1111" i="26"/>
  <c r="AQ1111" i="26"/>
  <c r="AP1111" i="26"/>
  <c r="AO1111" i="26"/>
  <c r="AN1111" i="26"/>
  <c r="AM1111" i="26"/>
  <c r="AL1111" i="26"/>
  <c r="AK1111" i="26"/>
  <c r="AJ1111" i="26"/>
  <c r="AI1111" i="26"/>
  <c r="AH1111" i="26"/>
  <c r="AG1111" i="26"/>
  <c r="AF1111" i="26"/>
  <c r="AE1111" i="26"/>
  <c r="AD1111" i="26"/>
  <c r="AC1111" i="26"/>
  <c r="AB1111" i="26"/>
  <c r="AA1111" i="26"/>
  <c r="Z1111" i="26"/>
  <c r="Y1111" i="26"/>
  <c r="X1111" i="26"/>
  <c r="W1111" i="26"/>
  <c r="V1111" i="26"/>
  <c r="U1111" i="26"/>
  <c r="T1111" i="26"/>
  <c r="S1111" i="26"/>
  <c r="R1111" i="26"/>
  <c r="Q1111" i="26"/>
  <c r="P1111" i="26"/>
  <c r="O1111" i="26"/>
  <c r="N1111" i="26"/>
  <c r="M1111" i="26"/>
  <c r="L1111" i="26"/>
  <c r="K1111" i="26"/>
  <c r="J1111" i="26"/>
  <c r="BQ1110" i="26"/>
  <c r="BP1110" i="26"/>
  <c r="BO1110" i="26"/>
  <c r="BN1110" i="26"/>
  <c r="BM1110" i="26"/>
  <c r="BL1110" i="26"/>
  <c r="BK1110" i="26"/>
  <c r="BJ1110" i="26"/>
  <c r="BI1110" i="26"/>
  <c r="BH1110" i="26"/>
  <c r="BG1110" i="26"/>
  <c r="BF1110" i="26"/>
  <c r="BE1110" i="26"/>
  <c r="BD1110" i="26"/>
  <c r="BC1110" i="26"/>
  <c r="BB1110" i="26"/>
  <c r="BA1110" i="26"/>
  <c r="AZ1110" i="26"/>
  <c r="AY1110" i="26"/>
  <c r="AX1110" i="26"/>
  <c r="AW1110" i="26"/>
  <c r="AV1110" i="26"/>
  <c r="AU1110" i="26"/>
  <c r="AT1110" i="26"/>
  <c r="AS1110" i="26"/>
  <c r="AR1110" i="26"/>
  <c r="AQ1110" i="26"/>
  <c r="AP1110" i="26"/>
  <c r="AO1110" i="26"/>
  <c r="AN1110" i="26"/>
  <c r="AM1110" i="26"/>
  <c r="AL1110" i="26"/>
  <c r="AK1110" i="26"/>
  <c r="AJ1110" i="26"/>
  <c r="AI1110" i="26"/>
  <c r="AH1110" i="26"/>
  <c r="AG1110" i="26"/>
  <c r="AF1110" i="26"/>
  <c r="AE1110" i="26"/>
  <c r="AD1110" i="26"/>
  <c r="AC1110" i="26"/>
  <c r="AB1110" i="26"/>
  <c r="AA1110" i="26"/>
  <c r="Z1110" i="26"/>
  <c r="Y1110" i="26"/>
  <c r="X1110" i="26"/>
  <c r="W1110" i="26"/>
  <c r="V1110" i="26"/>
  <c r="U1110" i="26"/>
  <c r="T1110" i="26"/>
  <c r="S1110" i="26"/>
  <c r="R1110" i="26"/>
  <c r="Q1110" i="26"/>
  <c r="P1110" i="26"/>
  <c r="O1110" i="26"/>
  <c r="N1110" i="26"/>
  <c r="M1110" i="26"/>
  <c r="L1110" i="26"/>
  <c r="K1110" i="26"/>
  <c r="J1110" i="26"/>
  <c r="BQ1109" i="26"/>
  <c r="BP1109" i="26"/>
  <c r="BO1109" i="26"/>
  <c r="BN1109" i="26"/>
  <c r="BM1109" i="26"/>
  <c r="BL1109" i="26"/>
  <c r="BK1109" i="26"/>
  <c r="BJ1109" i="26"/>
  <c r="BI1109" i="26"/>
  <c r="BH1109" i="26"/>
  <c r="BG1109" i="26"/>
  <c r="BF1109" i="26"/>
  <c r="BE1109" i="26"/>
  <c r="BD1109" i="26"/>
  <c r="BC1109" i="26"/>
  <c r="BB1109" i="26"/>
  <c r="BA1109" i="26"/>
  <c r="AZ1109" i="26"/>
  <c r="AY1109" i="26"/>
  <c r="AX1109" i="26"/>
  <c r="AW1109" i="26"/>
  <c r="AV1109" i="26"/>
  <c r="AU1109" i="26"/>
  <c r="AT1109" i="26"/>
  <c r="AS1109" i="26"/>
  <c r="AR1109" i="26"/>
  <c r="AQ1109" i="26"/>
  <c r="AP1109" i="26"/>
  <c r="AO1109" i="26"/>
  <c r="AN1109" i="26"/>
  <c r="AM1109" i="26"/>
  <c r="AL1109" i="26"/>
  <c r="AK1109" i="26"/>
  <c r="AJ1109" i="26"/>
  <c r="AI1109" i="26"/>
  <c r="AH1109" i="26"/>
  <c r="AG1109" i="26"/>
  <c r="AF1109" i="26"/>
  <c r="AE1109" i="26"/>
  <c r="AD1109" i="26"/>
  <c r="AC1109" i="26"/>
  <c r="AB1109" i="26"/>
  <c r="AA1109" i="26"/>
  <c r="Z1109" i="26"/>
  <c r="Y1109" i="26"/>
  <c r="X1109" i="26"/>
  <c r="W1109" i="26"/>
  <c r="V1109" i="26"/>
  <c r="U1109" i="26"/>
  <c r="T1109" i="26"/>
  <c r="S1109" i="26"/>
  <c r="R1109" i="26"/>
  <c r="Q1109" i="26"/>
  <c r="P1109" i="26"/>
  <c r="O1109" i="26"/>
  <c r="N1109" i="26"/>
  <c r="M1109" i="26"/>
  <c r="L1109" i="26"/>
  <c r="K1109" i="26"/>
  <c r="J1109" i="26"/>
  <c r="BQ1108" i="26"/>
  <c r="BP1108" i="26"/>
  <c r="BO1108" i="26"/>
  <c r="BN1108" i="26"/>
  <c r="BM1108" i="26"/>
  <c r="BL1108" i="26"/>
  <c r="BK1108" i="26"/>
  <c r="BJ1108" i="26"/>
  <c r="BI1108" i="26"/>
  <c r="BH1108" i="26"/>
  <c r="BG1108" i="26"/>
  <c r="BF1108" i="26"/>
  <c r="BE1108" i="26"/>
  <c r="BD1108" i="26"/>
  <c r="BC1108" i="26"/>
  <c r="BB1108" i="26"/>
  <c r="BA1108" i="26"/>
  <c r="AZ1108" i="26"/>
  <c r="AY1108" i="26"/>
  <c r="AX1108" i="26"/>
  <c r="AW1108" i="26"/>
  <c r="AV1108" i="26"/>
  <c r="AU1108" i="26"/>
  <c r="AT1108" i="26"/>
  <c r="AS1108" i="26"/>
  <c r="AR1108" i="26"/>
  <c r="AQ1108" i="26"/>
  <c r="AP1108" i="26"/>
  <c r="AO1108" i="26"/>
  <c r="AN1108" i="26"/>
  <c r="AM1108" i="26"/>
  <c r="AL1108" i="26"/>
  <c r="AK1108" i="26"/>
  <c r="AJ1108" i="26"/>
  <c r="AI1108" i="26"/>
  <c r="AH1108" i="26"/>
  <c r="AG1108" i="26"/>
  <c r="AF1108" i="26"/>
  <c r="AE1108" i="26"/>
  <c r="AD1108" i="26"/>
  <c r="AC1108" i="26"/>
  <c r="AB1108" i="26"/>
  <c r="AA1108" i="26"/>
  <c r="Z1108" i="26"/>
  <c r="Y1108" i="26"/>
  <c r="X1108" i="26"/>
  <c r="W1108" i="26"/>
  <c r="V1108" i="26"/>
  <c r="U1108" i="26"/>
  <c r="T1108" i="26"/>
  <c r="S1108" i="26"/>
  <c r="R1108" i="26"/>
  <c r="Q1108" i="26"/>
  <c r="P1108" i="26"/>
  <c r="O1108" i="26"/>
  <c r="N1108" i="26"/>
  <c r="M1108" i="26"/>
  <c r="L1108" i="26"/>
  <c r="K1108" i="26"/>
  <c r="J1108" i="26"/>
  <c r="BQ1107" i="26"/>
  <c r="BP1107" i="26"/>
  <c r="BO1107" i="26"/>
  <c r="BN1107" i="26"/>
  <c r="BM1107" i="26"/>
  <c r="BL1107" i="26"/>
  <c r="BK1107" i="26"/>
  <c r="BJ1107" i="26"/>
  <c r="BI1107" i="26"/>
  <c r="BH1107" i="26"/>
  <c r="BG1107" i="26"/>
  <c r="BF1107" i="26"/>
  <c r="BE1107" i="26"/>
  <c r="BD1107" i="26"/>
  <c r="BC1107" i="26"/>
  <c r="BB1107" i="26"/>
  <c r="BA1107" i="26"/>
  <c r="AZ1107" i="26"/>
  <c r="AY1107" i="26"/>
  <c r="AX1107" i="26"/>
  <c r="AW1107" i="26"/>
  <c r="AV1107" i="26"/>
  <c r="AU1107" i="26"/>
  <c r="AT1107" i="26"/>
  <c r="AS1107" i="26"/>
  <c r="AR1107" i="26"/>
  <c r="AQ1107" i="26"/>
  <c r="AP1107" i="26"/>
  <c r="AO1107" i="26"/>
  <c r="AN1107" i="26"/>
  <c r="AM1107" i="26"/>
  <c r="AL1107" i="26"/>
  <c r="AK1107" i="26"/>
  <c r="AJ1107" i="26"/>
  <c r="AI1107" i="26"/>
  <c r="AH1107" i="26"/>
  <c r="AG1107" i="26"/>
  <c r="AF1107" i="26"/>
  <c r="AE1107" i="26"/>
  <c r="AD1107" i="26"/>
  <c r="AC1107" i="26"/>
  <c r="AB1107" i="26"/>
  <c r="AA1107" i="26"/>
  <c r="Z1107" i="26"/>
  <c r="Y1107" i="26"/>
  <c r="X1107" i="26"/>
  <c r="W1107" i="26"/>
  <c r="V1107" i="26"/>
  <c r="U1107" i="26"/>
  <c r="T1107" i="26"/>
  <c r="S1107" i="26"/>
  <c r="R1107" i="26"/>
  <c r="Q1107" i="26"/>
  <c r="P1107" i="26"/>
  <c r="O1107" i="26"/>
  <c r="N1107" i="26"/>
  <c r="M1107" i="26"/>
  <c r="L1107" i="26"/>
  <c r="K1107" i="26"/>
  <c r="J1107" i="26"/>
  <c r="BQ1106" i="26"/>
  <c r="BP1106" i="26"/>
  <c r="BO1106" i="26"/>
  <c r="BN1106" i="26"/>
  <c r="BM1106" i="26"/>
  <c r="BL1106" i="26"/>
  <c r="BK1106" i="26"/>
  <c r="BJ1106" i="26"/>
  <c r="BI1106" i="26"/>
  <c r="BH1106" i="26"/>
  <c r="BG1106" i="26"/>
  <c r="BF1106" i="26"/>
  <c r="BE1106" i="26"/>
  <c r="BD1106" i="26"/>
  <c r="BC1106" i="26"/>
  <c r="BB1106" i="26"/>
  <c r="BA1106" i="26"/>
  <c r="AZ1106" i="26"/>
  <c r="AY1106" i="26"/>
  <c r="AX1106" i="26"/>
  <c r="AW1106" i="26"/>
  <c r="AV1106" i="26"/>
  <c r="AU1106" i="26"/>
  <c r="AT1106" i="26"/>
  <c r="AS1106" i="26"/>
  <c r="AR1106" i="26"/>
  <c r="AQ1106" i="26"/>
  <c r="AP1106" i="26"/>
  <c r="AO1106" i="26"/>
  <c r="AN1106" i="26"/>
  <c r="AM1106" i="26"/>
  <c r="AL1106" i="26"/>
  <c r="AK1106" i="26"/>
  <c r="AJ1106" i="26"/>
  <c r="AI1106" i="26"/>
  <c r="AH1106" i="26"/>
  <c r="AG1106" i="26"/>
  <c r="AF1106" i="26"/>
  <c r="AE1106" i="26"/>
  <c r="AD1106" i="26"/>
  <c r="AC1106" i="26"/>
  <c r="AB1106" i="26"/>
  <c r="AA1106" i="26"/>
  <c r="Z1106" i="26"/>
  <c r="Y1106" i="26"/>
  <c r="X1106" i="26"/>
  <c r="W1106" i="26"/>
  <c r="V1106" i="26"/>
  <c r="U1106" i="26"/>
  <c r="T1106" i="26"/>
  <c r="S1106" i="26"/>
  <c r="R1106" i="26"/>
  <c r="Q1106" i="26"/>
  <c r="P1106" i="26"/>
  <c r="O1106" i="26"/>
  <c r="N1106" i="26"/>
  <c r="M1106" i="26"/>
  <c r="L1106" i="26"/>
  <c r="K1106" i="26"/>
  <c r="J1106" i="26"/>
  <c r="BQ1105" i="26"/>
  <c r="BP1105" i="26"/>
  <c r="BO1105" i="26"/>
  <c r="BN1105" i="26"/>
  <c r="BM1105" i="26"/>
  <c r="BL1105" i="26"/>
  <c r="BK1105" i="26"/>
  <c r="BJ1105" i="26"/>
  <c r="BI1105" i="26"/>
  <c r="BH1105" i="26"/>
  <c r="BG1105" i="26"/>
  <c r="BF1105" i="26"/>
  <c r="BE1105" i="26"/>
  <c r="BD1105" i="26"/>
  <c r="BC1105" i="26"/>
  <c r="BB1105" i="26"/>
  <c r="BA1105" i="26"/>
  <c r="AZ1105" i="26"/>
  <c r="AY1105" i="26"/>
  <c r="AX1105" i="26"/>
  <c r="AW1105" i="26"/>
  <c r="AV1105" i="26"/>
  <c r="AU1105" i="26"/>
  <c r="AT1105" i="26"/>
  <c r="AS1105" i="26"/>
  <c r="AR1105" i="26"/>
  <c r="AQ1105" i="26"/>
  <c r="AP1105" i="26"/>
  <c r="AO1105" i="26"/>
  <c r="AN1105" i="26"/>
  <c r="AM1105" i="26"/>
  <c r="AL1105" i="26"/>
  <c r="AK1105" i="26"/>
  <c r="AJ1105" i="26"/>
  <c r="AI1105" i="26"/>
  <c r="AH1105" i="26"/>
  <c r="AG1105" i="26"/>
  <c r="AF1105" i="26"/>
  <c r="AE1105" i="26"/>
  <c r="AD1105" i="26"/>
  <c r="AC1105" i="26"/>
  <c r="AB1105" i="26"/>
  <c r="AA1105" i="26"/>
  <c r="Z1105" i="26"/>
  <c r="Y1105" i="26"/>
  <c r="X1105" i="26"/>
  <c r="W1105" i="26"/>
  <c r="V1105" i="26"/>
  <c r="U1105" i="26"/>
  <c r="T1105" i="26"/>
  <c r="S1105" i="26"/>
  <c r="R1105" i="26"/>
  <c r="Q1105" i="26"/>
  <c r="P1105" i="26"/>
  <c r="O1105" i="26"/>
  <c r="N1105" i="26"/>
  <c r="M1105" i="26"/>
  <c r="L1105" i="26"/>
  <c r="K1105" i="26"/>
  <c r="J1105" i="26"/>
  <c r="BQ1104" i="26"/>
  <c r="BP1104" i="26"/>
  <c r="BO1104" i="26"/>
  <c r="BN1104" i="26"/>
  <c r="BM1104" i="26"/>
  <c r="BL1104" i="26"/>
  <c r="BK1104" i="26"/>
  <c r="BJ1104" i="26"/>
  <c r="BI1104" i="26"/>
  <c r="BH1104" i="26"/>
  <c r="BG1104" i="26"/>
  <c r="BF1104" i="26"/>
  <c r="BE1104" i="26"/>
  <c r="BD1104" i="26"/>
  <c r="BC1104" i="26"/>
  <c r="BB1104" i="26"/>
  <c r="BA1104" i="26"/>
  <c r="AZ1104" i="26"/>
  <c r="AY1104" i="26"/>
  <c r="AX1104" i="26"/>
  <c r="AW1104" i="26"/>
  <c r="AV1104" i="26"/>
  <c r="AU1104" i="26"/>
  <c r="AT1104" i="26"/>
  <c r="AS1104" i="26"/>
  <c r="AR1104" i="26"/>
  <c r="AQ1104" i="26"/>
  <c r="AP1104" i="26"/>
  <c r="AO1104" i="26"/>
  <c r="AN1104" i="26"/>
  <c r="AM1104" i="26"/>
  <c r="AL1104" i="26"/>
  <c r="AK1104" i="26"/>
  <c r="AJ1104" i="26"/>
  <c r="AI1104" i="26"/>
  <c r="AH1104" i="26"/>
  <c r="AG1104" i="26"/>
  <c r="AF1104" i="26"/>
  <c r="AE1104" i="26"/>
  <c r="AD1104" i="26"/>
  <c r="AC1104" i="26"/>
  <c r="AB1104" i="26"/>
  <c r="AA1104" i="26"/>
  <c r="Z1104" i="26"/>
  <c r="Y1104" i="26"/>
  <c r="X1104" i="26"/>
  <c r="W1104" i="26"/>
  <c r="V1104" i="26"/>
  <c r="U1104" i="26"/>
  <c r="T1104" i="26"/>
  <c r="S1104" i="26"/>
  <c r="R1104" i="26"/>
  <c r="Q1104" i="26"/>
  <c r="P1104" i="26"/>
  <c r="O1104" i="26"/>
  <c r="N1104" i="26"/>
  <c r="M1104" i="26"/>
  <c r="L1104" i="26"/>
  <c r="K1104" i="26"/>
  <c r="J1104" i="26"/>
  <c r="BQ1103" i="26"/>
  <c r="BP1103" i="26"/>
  <c r="BO1103" i="26"/>
  <c r="BN1103" i="26"/>
  <c r="BM1103" i="26"/>
  <c r="BL1103" i="26"/>
  <c r="BK1103" i="26"/>
  <c r="BJ1103" i="26"/>
  <c r="BI1103" i="26"/>
  <c r="BH1103" i="26"/>
  <c r="BG1103" i="26"/>
  <c r="BF1103" i="26"/>
  <c r="BE1103" i="26"/>
  <c r="BD1103" i="26"/>
  <c r="BC1103" i="26"/>
  <c r="BB1103" i="26"/>
  <c r="BA1103" i="26"/>
  <c r="AZ1103" i="26"/>
  <c r="AY1103" i="26"/>
  <c r="AX1103" i="26"/>
  <c r="AW1103" i="26"/>
  <c r="AV1103" i="26"/>
  <c r="AU1103" i="26"/>
  <c r="AT1103" i="26"/>
  <c r="AS1103" i="26"/>
  <c r="AR1103" i="26"/>
  <c r="AQ1103" i="26"/>
  <c r="AP1103" i="26"/>
  <c r="AO1103" i="26"/>
  <c r="AN1103" i="26"/>
  <c r="AM1103" i="26"/>
  <c r="AL1103" i="26"/>
  <c r="AK1103" i="26"/>
  <c r="AJ1103" i="26"/>
  <c r="AI1103" i="26"/>
  <c r="AH1103" i="26"/>
  <c r="AG1103" i="26"/>
  <c r="AF1103" i="26"/>
  <c r="AE1103" i="26"/>
  <c r="AD1103" i="26"/>
  <c r="AC1103" i="26"/>
  <c r="AB1103" i="26"/>
  <c r="AA1103" i="26"/>
  <c r="Z1103" i="26"/>
  <c r="Y1103" i="26"/>
  <c r="X1103" i="26"/>
  <c r="W1103" i="26"/>
  <c r="V1103" i="26"/>
  <c r="U1103" i="26"/>
  <c r="T1103" i="26"/>
  <c r="S1103" i="26"/>
  <c r="R1103" i="26"/>
  <c r="Q1103" i="26"/>
  <c r="P1103" i="26"/>
  <c r="O1103" i="26"/>
  <c r="N1103" i="26"/>
  <c r="M1103" i="26"/>
  <c r="L1103" i="26"/>
  <c r="K1103" i="26"/>
  <c r="J1103" i="26"/>
  <c r="BQ1102" i="26"/>
  <c r="BP1102" i="26"/>
  <c r="BO1102" i="26"/>
  <c r="BN1102" i="26"/>
  <c r="BM1102" i="26"/>
  <c r="BL1102" i="26"/>
  <c r="BK1102" i="26"/>
  <c r="BJ1102" i="26"/>
  <c r="BI1102" i="26"/>
  <c r="BH1102" i="26"/>
  <c r="BG1102" i="26"/>
  <c r="BF1102" i="26"/>
  <c r="BE1102" i="26"/>
  <c r="BD1102" i="26"/>
  <c r="BC1102" i="26"/>
  <c r="BB1102" i="26"/>
  <c r="BA1102" i="26"/>
  <c r="AZ1102" i="26"/>
  <c r="AY1102" i="26"/>
  <c r="AX1102" i="26"/>
  <c r="AW1102" i="26"/>
  <c r="AV1102" i="26"/>
  <c r="AU1102" i="26"/>
  <c r="AT1102" i="26"/>
  <c r="AS1102" i="26"/>
  <c r="AR1102" i="26"/>
  <c r="AQ1102" i="26"/>
  <c r="AP1102" i="26"/>
  <c r="AO1102" i="26"/>
  <c r="AN1102" i="26"/>
  <c r="AM1102" i="26"/>
  <c r="AL1102" i="26"/>
  <c r="AK1102" i="26"/>
  <c r="AJ1102" i="26"/>
  <c r="AI1102" i="26"/>
  <c r="AH1102" i="26"/>
  <c r="AG1102" i="26"/>
  <c r="AF1102" i="26"/>
  <c r="AE1102" i="26"/>
  <c r="AD1102" i="26"/>
  <c r="AC1102" i="26"/>
  <c r="AB1102" i="26"/>
  <c r="AA1102" i="26"/>
  <c r="Z1102" i="26"/>
  <c r="Y1102" i="26"/>
  <c r="X1102" i="26"/>
  <c r="W1102" i="26"/>
  <c r="V1102" i="26"/>
  <c r="U1102" i="26"/>
  <c r="T1102" i="26"/>
  <c r="S1102" i="26"/>
  <c r="R1102" i="26"/>
  <c r="Q1102" i="26"/>
  <c r="P1102" i="26"/>
  <c r="O1102" i="26"/>
  <c r="N1102" i="26"/>
  <c r="M1102" i="26"/>
  <c r="L1102" i="26"/>
  <c r="K1102" i="26"/>
  <c r="J1102" i="26"/>
  <c r="BQ1101" i="26"/>
  <c r="BP1101" i="26"/>
  <c r="BO1101" i="26"/>
  <c r="BN1101" i="26"/>
  <c r="BM1101" i="26"/>
  <c r="BL1101" i="26"/>
  <c r="BK1101" i="26"/>
  <c r="BJ1101" i="26"/>
  <c r="BI1101" i="26"/>
  <c r="BH1101" i="26"/>
  <c r="BG1101" i="26"/>
  <c r="BF1101" i="26"/>
  <c r="BE1101" i="26"/>
  <c r="BD1101" i="26"/>
  <c r="BC1101" i="26"/>
  <c r="BB1101" i="26"/>
  <c r="BA1101" i="26"/>
  <c r="AZ1101" i="26"/>
  <c r="AY1101" i="26"/>
  <c r="AX1101" i="26"/>
  <c r="AW1101" i="26"/>
  <c r="AV1101" i="26"/>
  <c r="AU1101" i="26"/>
  <c r="AT1101" i="26"/>
  <c r="AS1101" i="26"/>
  <c r="AR1101" i="26"/>
  <c r="AQ1101" i="26"/>
  <c r="AP1101" i="26"/>
  <c r="AO1101" i="26"/>
  <c r="AN1101" i="26"/>
  <c r="AM1101" i="26"/>
  <c r="AL1101" i="26"/>
  <c r="AK1101" i="26"/>
  <c r="AJ1101" i="26"/>
  <c r="AI1101" i="26"/>
  <c r="AH1101" i="26"/>
  <c r="AG1101" i="26"/>
  <c r="AF1101" i="26"/>
  <c r="AE1101" i="26"/>
  <c r="AD1101" i="26"/>
  <c r="AC1101" i="26"/>
  <c r="AB1101" i="26"/>
  <c r="AA1101" i="26"/>
  <c r="Z1101" i="26"/>
  <c r="Y1101" i="26"/>
  <c r="X1101" i="26"/>
  <c r="W1101" i="26"/>
  <c r="V1101" i="26"/>
  <c r="U1101" i="26"/>
  <c r="T1101" i="26"/>
  <c r="S1101" i="26"/>
  <c r="R1101" i="26"/>
  <c r="Q1101" i="26"/>
  <c r="P1101" i="26"/>
  <c r="O1101" i="26"/>
  <c r="N1101" i="26"/>
  <c r="M1101" i="26"/>
  <c r="L1101" i="26"/>
  <c r="K1101" i="26"/>
  <c r="J1101" i="26"/>
  <c r="BQ1100" i="26"/>
  <c r="BP1100" i="26"/>
  <c r="BO1100" i="26"/>
  <c r="BN1100" i="26"/>
  <c r="BM1100" i="26"/>
  <c r="BL1100" i="26"/>
  <c r="BK1100" i="26"/>
  <c r="BJ1100" i="26"/>
  <c r="BI1100" i="26"/>
  <c r="BH1100" i="26"/>
  <c r="BG1100" i="26"/>
  <c r="BF1100" i="26"/>
  <c r="BE1100" i="26"/>
  <c r="BD1100" i="26"/>
  <c r="BC1100" i="26"/>
  <c r="BB1100" i="26"/>
  <c r="BA1100" i="26"/>
  <c r="AZ1100" i="26"/>
  <c r="AY1100" i="26"/>
  <c r="AX1100" i="26"/>
  <c r="AW1100" i="26"/>
  <c r="AV1100" i="26"/>
  <c r="AU1100" i="26"/>
  <c r="AT1100" i="26"/>
  <c r="AS1100" i="26"/>
  <c r="AR1100" i="26"/>
  <c r="AQ1100" i="26"/>
  <c r="AP1100" i="26"/>
  <c r="AO1100" i="26"/>
  <c r="AN1100" i="26"/>
  <c r="AM1100" i="26"/>
  <c r="AL1100" i="26"/>
  <c r="AK1100" i="26"/>
  <c r="AJ1100" i="26"/>
  <c r="AI1100" i="26"/>
  <c r="AH1100" i="26"/>
  <c r="AG1100" i="26"/>
  <c r="AF1100" i="26"/>
  <c r="AE1100" i="26"/>
  <c r="AD1100" i="26"/>
  <c r="AC1100" i="26"/>
  <c r="AB1100" i="26"/>
  <c r="AA1100" i="26"/>
  <c r="Z1100" i="26"/>
  <c r="Y1100" i="26"/>
  <c r="X1100" i="26"/>
  <c r="W1100" i="26"/>
  <c r="V1100" i="26"/>
  <c r="U1100" i="26"/>
  <c r="T1100" i="26"/>
  <c r="S1100" i="26"/>
  <c r="R1100" i="26"/>
  <c r="Q1100" i="26"/>
  <c r="P1100" i="26"/>
  <c r="O1100" i="26"/>
  <c r="N1100" i="26"/>
  <c r="M1100" i="26"/>
  <c r="L1100" i="26"/>
  <c r="K1100" i="26"/>
  <c r="J1100" i="26"/>
  <c r="BQ1099" i="26"/>
  <c r="BP1099" i="26"/>
  <c r="BO1099" i="26"/>
  <c r="BN1099" i="26"/>
  <c r="BM1099" i="26"/>
  <c r="BL1099" i="26"/>
  <c r="BK1099" i="26"/>
  <c r="BJ1099" i="26"/>
  <c r="BI1099" i="26"/>
  <c r="BH1099" i="26"/>
  <c r="BG1099" i="26"/>
  <c r="BF1099" i="26"/>
  <c r="BE1099" i="26"/>
  <c r="BD1099" i="26"/>
  <c r="BC1099" i="26"/>
  <c r="BB1099" i="26"/>
  <c r="BA1099" i="26"/>
  <c r="AZ1099" i="26"/>
  <c r="AY1099" i="26"/>
  <c r="AX1099" i="26"/>
  <c r="AW1099" i="26"/>
  <c r="AV1099" i="26"/>
  <c r="AU1099" i="26"/>
  <c r="AT1099" i="26"/>
  <c r="AS1099" i="26"/>
  <c r="AR1099" i="26"/>
  <c r="AQ1099" i="26"/>
  <c r="AP1099" i="26"/>
  <c r="AO1099" i="26"/>
  <c r="AN1099" i="26"/>
  <c r="AM1099" i="26"/>
  <c r="AL1099" i="26"/>
  <c r="AK1099" i="26"/>
  <c r="AJ1099" i="26"/>
  <c r="AI1099" i="26"/>
  <c r="AH1099" i="26"/>
  <c r="AG1099" i="26"/>
  <c r="AF1099" i="26"/>
  <c r="AE1099" i="26"/>
  <c r="AD1099" i="26"/>
  <c r="AC1099" i="26"/>
  <c r="AB1099" i="26"/>
  <c r="AA1099" i="26"/>
  <c r="Z1099" i="26"/>
  <c r="Y1099" i="26"/>
  <c r="X1099" i="26"/>
  <c r="W1099" i="26"/>
  <c r="V1099" i="26"/>
  <c r="U1099" i="26"/>
  <c r="T1099" i="26"/>
  <c r="S1099" i="26"/>
  <c r="R1099" i="26"/>
  <c r="Q1099" i="26"/>
  <c r="P1099" i="26"/>
  <c r="O1099" i="26"/>
  <c r="N1099" i="26"/>
  <c r="M1099" i="26"/>
  <c r="L1099" i="26"/>
  <c r="K1099" i="26"/>
  <c r="J1099" i="26"/>
  <c r="BQ1098" i="26"/>
  <c r="BP1098" i="26"/>
  <c r="BO1098" i="26"/>
  <c r="BN1098" i="26"/>
  <c r="BM1098" i="26"/>
  <c r="BL1098" i="26"/>
  <c r="BK1098" i="26"/>
  <c r="BJ1098" i="26"/>
  <c r="BI1098" i="26"/>
  <c r="BH1098" i="26"/>
  <c r="BG1098" i="26"/>
  <c r="BF1098" i="26"/>
  <c r="BE1098" i="26"/>
  <c r="BD1098" i="26"/>
  <c r="BC1098" i="26"/>
  <c r="BB1098" i="26"/>
  <c r="BA1098" i="26"/>
  <c r="AZ1098" i="26"/>
  <c r="AY1098" i="26"/>
  <c r="AX1098" i="26"/>
  <c r="AW1098" i="26"/>
  <c r="AV1098" i="26"/>
  <c r="AU1098" i="26"/>
  <c r="AT1098" i="26"/>
  <c r="AS1098" i="26"/>
  <c r="AR1098" i="26"/>
  <c r="AQ1098" i="26"/>
  <c r="AP1098" i="26"/>
  <c r="AO1098" i="26"/>
  <c r="AN1098" i="26"/>
  <c r="AM1098" i="26"/>
  <c r="AL1098" i="26"/>
  <c r="AK1098" i="26"/>
  <c r="AJ1098" i="26"/>
  <c r="AI1098" i="26"/>
  <c r="AH1098" i="26"/>
  <c r="AG1098" i="26"/>
  <c r="AF1098" i="26"/>
  <c r="AE1098" i="26"/>
  <c r="AD1098" i="26"/>
  <c r="AC1098" i="26"/>
  <c r="AB1098" i="26"/>
  <c r="AA1098" i="26"/>
  <c r="Z1098" i="26"/>
  <c r="Y1098" i="26"/>
  <c r="X1098" i="26"/>
  <c r="W1098" i="26"/>
  <c r="V1098" i="26"/>
  <c r="U1098" i="26"/>
  <c r="T1098" i="26"/>
  <c r="S1098" i="26"/>
  <c r="R1098" i="26"/>
  <c r="Q1098" i="26"/>
  <c r="P1098" i="26"/>
  <c r="O1098" i="26"/>
  <c r="N1098" i="26"/>
  <c r="M1098" i="26"/>
  <c r="L1098" i="26"/>
  <c r="K1098" i="26"/>
  <c r="J1098" i="26"/>
  <c r="BQ1097" i="26"/>
  <c r="BP1097" i="26"/>
  <c r="BO1097" i="26"/>
  <c r="BN1097" i="26"/>
  <c r="BM1097" i="26"/>
  <c r="BL1097" i="26"/>
  <c r="BK1097" i="26"/>
  <c r="BJ1097" i="26"/>
  <c r="BI1097" i="26"/>
  <c r="BH1097" i="26"/>
  <c r="BG1097" i="26"/>
  <c r="BF1097" i="26"/>
  <c r="BE1097" i="26"/>
  <c r="BD1097" i="26"/>
  <c r="BC1097" i="26"/>
  <c r="BB1097" i="26"/>
  <c r="BA1097" i="26"/>
  <c r="AZ1097" i="26"/>
  <c r="AY1097" i="26"/>
  <c r="AX1097" i="26"/>
  <c r="AW1097" i="26"/>
  <c r="AV1097" i="26"/>
  <c r="AU1097" i="26"/>
  <c r="AT1097" i="26"/>
  <c r="AS1097" i="26"/>
  <c r="AR1097" i="26"/>
  <c r="AQ1097" i="26"/>
  <c r="AP1097" i="26"/>
  <c r="AO1097" i="26"/>
  <c r="AN1097" i="26"/>
  <c r="AM1097" i="26"/>
  <c r="AL1097" i="26"/>
  <c r="AK1097" i="26"/>
  <c r="AJ1097" i="26"/>
  <c r="AI1097" i="26"/>
  <c r="AH1097" i="26"/>
  <c r="AG1097" i="26"/>
  <c r="AF1097" i="26"/>
  <c r="AE1097" i="26"/>
  <c r="AD1097" i="26"/>
  <c r="AC1097" i="26"/>
  <c r="AB1097" i="26"/>
  <c r="AA1097" i="26"/>
  <c r="Z1097" i="26"/>
  <c r="Y1097" i="26"/>
  <c r="X1097" i="26"/>
  <c r="W1097" i="26"/>
  <c r="V1097" i="26"/>
  <c r="U1097" i="26"/>
  <c r="T1097" i="26"/>
  <c r="S1097" i="26"/>
  <c r="R1097" i="26"/>
  <c r="Q1097" i="26"/>
  <c r="P1097" i="26"/>
  <c r="O1097" i="26"/>
  <c r="N1097" i="26"/>
  <c r="M1097" i="26"/>
  <c r="L1097" i="26"/>
  <c r="K1097" i="26"/>
  <c r="J1097" i="26"/>
  <c r="BQ1096" i="26"/>
  <c r="BP1096" i="26"/>
  <c r="BO1096" i="26"/>
  <c r="BN1096" i="26"/>
  <c r="BM1096" i="26"/>
  <c r="BL1096" i="26"/>
  <c r="BK1096" i="26"/>
  <c r="BJ1096" i="26"/>
  <c r="BI1096" i="26"/>
  <c r="BH1096" i="26"/>
  <c r="BG1096" i="26"/>
  <c r="BF1096" i="26"/>
  <c r="BE1096" i="26"/>
  <c r="BD1096" i="26"/>
  <c r="BC1096" i="26"/>
  <c r="BB1096" i="26"/>
  <c r="BA1096" i="26"/>
  <c r="AZ1096" i="26"/>
  <c r="AY1096" i="26"/>
  <c r="AX1096" i="26"/>
  <c r="AW1096" i="26"/>
  <c r="AV1096" i="26"/>
  <c r="AU1096" i="26"/>
  <c r="AT1096" i="26"/>
  <c r="AS1096" i="26"/>
  <c r="AR1096" i="26"/>
  <c r="AQ1096" i="26"/>
  <c r="AP1096" i="26"/>
  <c r="AO1096" i="26"/>
  <c r="AN1096" i="26"/>
  <c r="AM1096" i="26"/>
  <c r="AL1096" i="26"/>
  <c r="AK1096" i="26"/>
  <c r="AJ1096" i="26"/>
  <c r="AI1096" i="26"/>
  <c r="AH1096" i="26"/>
  <c r="AG1096" i="26"/>
  <c r="AF1096" i="26"/>
  <c r="AE1096" i="26"/>
  <c r="AD1096" i="26"/>
  <c r="AC1096" i="26"/>
  <c r="AB1096" i="26"/>
  <c r="AA1096" i="26"/>
  <c r="Z1096" i="26"/>
  <c r="Y1096" i="26"/>
  <c r="X1096" i="26"/>
  <c r="W1096" i="26"/>
  <c r="V1096" i="26"/>
  <c r="U1096" i="26"/>
  <c r="T1096" i="26"/>
  <c r="S1096" i="26"/>
  <c r="R1096" i="26"/>
  <c r="Q1096" i="26"/>
  <c r="P1096" i="26"/>
  <c r="O1096" i="26"/>
  <c r="N1096" i="26"/>
  <c r="M1096" i="26"/>
  <c r="L1096" i="26"/>
  <c r="K1096" i="26"/>
  <c r="J1096" i="26"/>
  <c r="BQ1095" i="26"/>
  <c r="BP1095" i="26"/>
  <c r="BO1095" i="26"/>
  <c r="BN1095" i="26"/>
  <c r="BM1095" i="26"/>
  <c r="BL1095" i="26"/>
  <c r="BK1095" i="26"/>
  <c r="BJ1095" i="26"/>
  <c r="BI1095" i="26"/>
  <c r="BH1095" i="26"/>
  <c r="BG1095" i="26"/>
  <c r="BF1095" i="26"/>
  <c r="BE1095" i="26"/>
  <c r="BD1095" i="26"/>
  <c r="BC1095" i="26"/>
  <c r="BB1095" i="26"/>
  <c r="BA1095" i="26"/>
  <c r="AZ1095" i="26"/>
  <c r="AY1095" i="26"/>
  <c r="AX1095" i="26"/>
  <c r="AW1095" i="26"/>
  <c r="AV1095" i="26"/>
  <c r="AU1095" i="26"/>
  <c r="AT1095" i="26"/>
  <c r="AS1095" i="26"/>
  <c r="AR1095" i="26"/>
  <c r="AQ1095" i="26"/>
  <c r="AP1095" i="26"/>
  <c r="AO1095" i="26"/>
  <c r="AN1095" i="26"/>
  <c r="AM1095" i="26"/>
  <c r="AL1095" i="26"/>
  <c r="AK1095" i="26"/>
  <c r="AJ1095" i="26"/>
  <c r="AI1095" i="26"/>
  <c r="AH1095" i="26"/>
  <c r="AG1095" i="26"/>
  <c r="AF1095" i="26"/>
  <c r="AE1095" i="26"/>
  <c r="AD1095" i="26"/>
  <c r="AC1095" i="26"/>
  <c r="AB1095" i="26"/>
  <c r="AA1095" i="26"/>
  <c r="Z1095" i="26"/>
  <c r="Y1095" i="26"/>
  <c r="X1095" i="26"/>
  <c r="W1095" i="26"/>
  <c r="V1095" i="26"/>
  <c r="U1095" i="26"/>
  <c r="T1095" i="26"/>
  <c r="S1095" i="26"/>
  <c r="R1095" i="26"/>
  <c r="Q1095" i="26"/>
  <c r="P1095" i="26"/>
  <c r="O1095" i="26"/>
  <c r="N1095" i="26"/>
  <c r="M1095" i="26"/>
  <c r="L1095" i="26"/>
  <c r="K1095" i="26"/>
  <c r="J1095" i="26"/>
  <c r="BQ1094" i="26"/>
  <c r="BP1094" i="26"/>
  <c r="BO1094" i="26"/>
  <c r="BN1094" i="26"/>
  <c r="BM1094" i="26"/>
  <c r="BL1094" i="26"/>
  <c r="BK1094" i="26"/>
  <c r="BJ1094" i="26"/>
  <c r="BI1094" i="26"/>
  <c r="BH1094" i="26"/>
  <c r="BG1094" i="26"/>
  <c r="BF1094" i="26"/>
  <c r="BE1094" i="26"/>
  <c r="BD1094" i="26"/>
  <c r="BC1094" i="26"/>
  <c r="BB1094" i="26"/>
  <c r="BA1094" i="26"/>
  <c r="AZ1094" i="26"/>
  <c r="AY1094" i="26"/>
  <c r="AX1094" i="26"/>
  <c r="AW1094" i="26"/>
  <c r="AV1094" i="26"/>
  <c r="AU1094" i="26"/>
  <c r="AT1094" i="26"/>
  <c r="AS1094" i="26"/>
  <c r="AR1094" i="26"/>
  <c r="AQ1094" i="26"/>
  <c r="AP1094" i="26"/>
  <c r="AO1094" i="26"/>
  <c r="AN1094" i="26"/>
  <c r="AM1094" i="26"/>
  <c r="AL1094" i="26"/>
  <c r="AK1094" i="26"/>
  <c r="AJ1094" i="26"/>
  <c r="AI1094" i="26"/>
  <c r="AH1094" i="26"/>
  <c r="AG1094" i="26"/>
  <c r="AF1094" i="26"/>
  <c r="AE1094" i="26"/>
  <c r="AD1094" i="26"/>
  <c r="AC1094" i="26"/>
  <c r="AB1094" i="26"/>
  <c r="AA1094" i="26"/>
  <c r="Z1094" i="26"/>
  <c r="Y1094" i="26"/>
  <c r="X1094" i="26"/>
  <c r="W1094" i="26"/>
  <c r="V1094" i="26"/>
  <c r="U1094" i="26"/>
  <c r="T1094" i="26"/>
  <c r="S1094" i="26"/>
  <c r="R1094" i="26"/>
  <c r="Q1094" i="26"/>
  <c r="P1094" i="26"/>
  <c r="O1094" i="26"/>
  <c r="N1094" i="26"/>
  <c r="M1094" i="26"/>
  <c r="L1094" i="26"/>
  <c r="K1094" i="26"/>
  <c r="J1094" i="26"/>
  <c r="BQ1093" i="26"/>
  <c r="BP1093" i="26"/>
  <c r="BO1093" i="26"/>
  <c r="BN1093" i="26"/>
  <c r="BM1093" i="26"/>
  <c r="BL1093" i="26"/>
  <c r="BK1093" i="26"/>
  <c r="BJ1093" i="26"/>
  <c r="BI1093" i="26"/>
  <c r="BH1093" i="26"/>
  <c r="BG1093" i="26"/>
  <c r="BF1093" i="26"/>
  <c r="BE1093" i="26"/>
  <c r="BD1093" i="26"/>
  <c r="BC1093" i="26"/>
  <c r="BB1093" i="26"/>
  <c r="BA1093" i="26"/>
  <c r="AZ1093" i="26"/>
  <c r="AY1093" i="26"/>
  <c r="AX1093" i="26"/>
  <c r="AW1093" i="26"/>
  <c r="AV1093" i="26"/>
  <c r="AU1093" i="26"/>
  <c r="AT1093" i="26"/>
  <c r="AS1093" i="26"/>
  <c r="AR1093" i="26"/>
  <c r="AQ1093" i="26"/>
  <c r="AP1093" i="26"/>
  <c r="AO1093" i="26"/>
  <c r="AN1093" i="26"/>
  <c r="AM1093" i="26"/>
  <c r="AL1093" i="26"/>
  <c r="AK1093" i="26"/>
  <c r="AJ1093" i="26"/>
  <c r="AI1093" i="26"/>
  <c r="AH1093" i="26"/>
  <c r="AG1093" i="26"/>
  <c r="AF1093" i="26"/>
  <c r="AE1093" i="26"/>
  <c r="AD1093" i="26"/>
  <c r="AC1093" i="26"/>
  <c r="AB1093" i="26"/>
  <c r="AA1093" i="26"/>
  <c r="Z1093" i="26"/>
  <c r="Y1093" i="26"/>
  <c r="X1093" i="26"/>
  <c r="W1093" i="26"/>
  <c r="V1093" i="26"/>
  <c r="U1093" i="26"/>
  <c r="T1093" i="26"/>
  <c r="S1093" i="26"/>
  <c r="R1093" i="26"/>
  <c r="Q1093" i="26"/>
  <c r="P1093" i="26"/>
  <c r="O1093" i="26"/>
  <c r="N1093" i="26"/>
  <c r="M1093" i="26"/>
  <c r="L1093" i="26"/>
  <c r="K1093" i="26"/>
  <c r="J1093" i="26"/>
  <c r="BQ1092" i="26"/>
  <c r="BP1092" i="26"/>
  <c r="BO1092" i="26"/>
  <c r="BN1092" i="26"/>
  <c r="BM1092" i="26"/>
  <c r="BL1092" i="26"/>
  <c r="BK1092" i="26"/>
  <c r="BJ1092" i="26"/>
  <c r="BI1092" i="26"/>
  <c r="BH1092" i="26"/>
  <c r="BG1092" i="26"/>
  <c r="BF1092" i="26"/>
  <c r="BE1092" i="26"/>
  <c r="BD1092" i="26"/>
  <c r="BC1092" i="26"/>
  <c r="BB1092" i="26"/>
  <c r="BA1092" i="26"/>
  <c r="AZ1092" i="26"/>
  <c r="AY1092" i="26"/>
  <c r="AX1092" i="26"/>
  <c r="AW1092" i="26"/>
  <c r="AV1092" i="26"/>
  <c r="AU1092" i="26"/>
  <c r="AT1092" i="26"/>
  <c r="AS1092" i="26"/>
  <c r="AR1092" i="26"/>
  <c r="AQ1092" i="26"/>
  <c r="AP1092" i="26"/>
  <c r="AO1092" i="26"/>
  <c r="AN1092" i="26"/>
  <c r="AM1092" i="26"/>
  <c r="AL1092" i="26"/>
  <c r="AK1092" i="26"/>
  <c r="AJ1092" i="26"/>
  <c r="AI1092" i="26"/>
  <c r="AH1092" i="26"/>
  <c r="AG1092" i="26"/>
  <c r="AF1092" i="26"/>
  <c r="AE1092" i="26"/>
  <c r="AD1092" i="26"/>
  <c r="AC1092" i="26"/>
  <c r="AB1092" i="26"/>
  <c r="AA1092" i="26"/>
  <c r="Z1092" i="26"/>
  <c r="Y1092" i="26"/>
  <c r="X1092" i="26"/>
  <c r="W1092" i="26"/>
  <c r="V1092" i="26"/>
  <c r="U1092" i="26"/>
  <c r="T1092" i="26"/>
  <c r="S1092" i="26"/>
  <c r="R1092" i="26"/>
  <c r="Q1092" i="26"/>
  <c r="P1092" i="26"/>
  <c r="O1092" i="26"/>
  <c r="N1092" i="26"/>
  <c r="M1092" i="26"/>
  <c r="L1092" i="26"/>
  <c r="K1092" i="26"/>
  <c r="J1092" i="26"/>
  <c r="BQ1088" i="26"/>
  <c r="BP1088" i="26"/>
  <c r="BO1088" i="26"/>
  <c r="BN1088" i="26"/>
  <c r="BM1088" i="26"/>
  <c r="BL1088" i="26"/>
  <c r="BK1088" i="26"/>
  <c r="BJ1088" i="26"/>
  <c r="BI1088" i="26"/>
  <c r="BH1088" i="26"/>
  <c r="BG1088" i="26"/>
  <c r="BF1088" i="26"/>
  <c r="BE1088" i="26"/>
  <c r="BD1088" i="26"/>
  <c r="BC1088" i="26"/>
  <c r="BB1088" i="26"/>
  <c r="BA1088" i="26"/>
  <c r="AZ1088" i="26"/>
  <c r="AY1088" i="26"/>
  <c r="AX1088" i="26"/>
  <c r="AW1088" i="26"/>
  <c r="AV1088" i="26"/>
  <c r="AU1088" i="26"/>
  <c r="AT1088" i="26"/>
  <c r="AS1088" i="26"/>
  <c r="AR1088" i="26"/>
  <c r="AQ1088" i="26"/>
  <c r="AP1088" i="26"/>
  <c r="AO1088" i="26"/>
  <c r="AN1088" i="26"/>
  <c r="AM1088" i="26"/>
  <c r="AL1088" i="26"/>
  <c r="AK1088" i="26"/>
  <c r="AJ1088" i="26"/>
  <c r="AI1088" i="26"/>
  <c r="AH1088" i="26"/>
  <c r="AG1088" i="26"/>
  <c r="AF1088" i="26"/>
  <c r="AE1088" i="26"/>
  <c r="AD1088" i="26"/>
  <c r="AC1088" i="26"/>
  <c r="AB1088" i="26"/>
  <c r="AA1088" i="26"/>
  <c r="Z1088" i="26"/>
  <c r="Y1088" i="26"/>
  <c r="X1088" i="26"/>
  <c r="W1088" i="26"/>
  <c r="V1088" i="26"/>
  <c r="U1088" i="26"/>
  <c r="T1088" i="26"/>
  <c r="S1088" i="26"/>
  <c r="R1088" i="26"/>
  <c r="Q1088" i="26"/>
  <c r="P1088" i="26"/>
  <c r="O1088" i="26"/>
  <c r="N1088" i="26"/>
  <c r="M1088" i="26"/>
  <c r="L1088" i="26"/>
  <c r="K1088" i="26"/>
  <c r="J1088" i="26"/>
  <c r="BQ1087" i="26"/>
  <c r="BP1087" i="26"/>
  <c r="BO1087" i="26"/>
  <c r="BN1087" i="26"/>
  <c r="BM1087" i="26"/>
  <c r="BL1087" i="26"/>
  <c r="BK1087" i="26"/>
  <c r="BJ1087" i="26"/>
  <c r="BI1087" i="26"/>
  <c r="BH1087" i="26"/>
  <c r="BG1087" i="26"/>
  <c r="BF1087" i="26"/>
  <c r="BE1087" i="26"/>
  <c r="BD1087" i="26"/>
  <c r="BC1087" i="26"/>
  <c r="BB1087" i="26"/>
  <c r="BA1087" i="26"/>
  <c r="AZ1087" i="26"/>
  <c r="AY1087" i="26"/>
  <c r="AX1087" i="26"/>
  <c r="AW1087" i="26"/>
  <c r="AV1087" i="26"/>
  <c r="AU1087" i="26"/>
  <c r="AT1087" i="26"/>
  <c r="AS1087" i="26"/>
  <c r="AR1087" i="26"/>
  <c r="AQ1087" i="26"/>
  <c r="AP1087" i="26"/>
  <c r="AO1087" i="26"/>
  <c r="AN1087" i="26"/>
  <c r="AM1087" i="26"/>
  <c r="AL1087" i="26"/>
  <c r="AK1087" i="26"/>
  <c r="AJ1087" i="26"/>
  <c r="AI1087" i="26"/>
  <c r="AH1087" i="26"/>
  <c r="AG1087" i="26"/>
  <c r="AF1087" i="26"/>
  <c r="AE1087" i="26"/>
  <c r="AD1087" i="26"/>
  <c r="AC1087" i="26"/>
  <c r="AB1087" i="26"/>
  <c r="AA1087" i="26"/>
  <c r="Z1087" i="26"/>
  <c r="Y1087" i="26"/>
  <c r="X1087" i="26"/>
  <c r="W1087" i="26"/>
  <c r="V1087" i="26"/>
  <c r="U1087" i="26"/>
  <c r="T1087" i="26"/>
  <c r="S1087" i="26"/>
  <c r="R1087" i="26"/>
  <c r="Q1087" i="26"/>
  <c r="P1087" i="26"/>
  <c r="O1087" i="26"/>
  <c r="N1087" i="26"/>
  <c r="M1087" i="26"/>
  <c r="L1087" i="26"/>
  <c r="K1087" i="26"/>
  <c r="J1087" i="26"/>
  <c r="BQ1086" i="26"/>
  <c r="BP1086" i="26"/>
  <c r="BO1086" i="26"/>
  <c r="BN1086" i="26"/>
  <c r="BM1086" i="26"/>
  <c r="BL1086" i="26"/>
  <c r="BK1086" i="26"/>
  <c r="BJ1086" i="26"/>
  <c r="BI1086" i="26"/>
  <c r="BH1086" i="26"/>
  <c r="BG1086" i="26"/>
  <c r="BF1086" i="26"/>
  <c r="BE1086" i="26"/>
  <c r="BD1086" i="26"/>
  <c r="BC1086" i="26"/>
  <c r="BB1086" i="26"/>
  <c r="BA1086" i="26"/>
  <c r="AZ1086" i="26"/>
  <c r="AY1086" i="26"/>
  <c r="AX1086" i="26"/>
  <c r="AW1086" i="26"/>
  <c r="AV1086" i="26"/>
  <c r="AU1086" i="26"/>
  <c r="AT1086" i="26"/>
  <c r="AS1086" i="26"/>
  <c r="AR1086" i="26"/>
  <c r="AQ1086" i="26"/>
  <c r="AP1086" i="26"/>
  <c r="AO1086" i="26"/>
  <c r="AN1086" i="26"/>
  <c r="AM1086" i="26"/>
  <c r="AL1086" i="26"/>
  <c r="AK1086" i="26"/>
  <c r="AJ1086" i="26"/>
  <c r="AI1086" i="26"/>
  <c r="AH1086" i="26"/>
  <c r="AG1086" i="26"/>
  <c r="AF1086" i="26"/>
  <c r="AE1086" i="26"/>
  <c r="AD1086" i="26"/>
  <c r="AC1086" i="26"/>
  <c r="AB1086" i="26"/>
  <c r="AA1086" i="26"/>
  <c r="Z1086" i="26"/>
  <c r="Y1086" i="26"/>
  <c r="X1086" i="26"/>
  <c r="W1086" i="26"/>
  <c r="V1086" i="26"/>
  <c r="U1086" i="26"/>
  <c r="T1086" i="26"/>
  <c r="S1086" i="26"/>
  <c r="R1086" i="26"/>
  <c r="Q1086" i="26"/>
  <c r="P1086" i="26"/>
  <c r="O1086" i="26"/>
  <c r="N1086" i="26"/>
  <c r="M1086" i="26"/>
  <c r="L1086" i="26"/>
  <c r="K1086" i="26"/>
  <c r="J1086" i="26"/>
  <c r="BQ1085" i="26"/>
  <c r="BP1085" i="26"/>
  <c r="BO1085" i="26"/>
  <c r="BN1085" i="26"/>
  <c r="BM1085" i="26"/>
  <c r="BL1085" i="26"/>
  <c r="BK1085" i="26"/>
  <c r="BJ1085" i="26"/>
  <c r="BI1085" i="26"/>
  <c r="BH1085" i="26"/>
  <c r="BG1085" i="26"/>
  <c r="BF1085" i="26"/>
  <c r="BE1085" i="26"/>
  <c r="BD1085" i="26"/>
  <c r="BC1085" i="26"/>
  <c r="BB1085" i="26"/>
  <c r="BA1085" i="26"/>
  <c r="AZ1085" i="26"/>
  <c r="AY1085" i="26"/>
  <c r="AX1085" i="26"/>
  <c r="AW1085" i="26"/>
  <c r="AV1085" i="26"/>
  <c r="AU1085" i="26"/>
  <c r="AT1085" i="26"/>
  <c r="AS1085" i="26"/>
  <c r="AR1085" i="26"/>
  <c r="AQ1085" i="26"/>
  <c r="AP1085" i="26"/>
  <c r="AO1085" i="26"/>
  <c r="AN1085" i="26"/>
  <c r="AM1085" i="26"/>
  <c r="AL1085" i="26"/>
  <c r="AK1085" i="26"/>
  <c r="AJ1085" i="26"/>
  <c r="AI1085" i="26"/>
  <c r="AH1085" i="26"/>
  <c r="AG1085" i="26"/>
  <c r="AF1085" i="26"/>
  <c r="AE1085" i="26"/>
  <c r="AD1085" i="26"/>
  <c r="AC1085" i="26"/>
  <c r="AB1085" i="26"/>
  <c r="AA1085" i="26"/>
  <c r="Z1085" i="26"/>
  <c r="Y1085" i="26"/>
  <c r="X1085" i="26"/>
  <c r="W1085" i="26"/>
  <c r="V1085" i="26"/>
  <c r="U1085" i="26"/>
  <c r="T1085" i="26"/>
  <c r="S1085" i="26"/>
  <c r="R1085" i="26"/>
  <c r="Q1085" i="26"/>
  <c r="P1085" i="26"/>
  <c r="O1085" i="26"/>
  <c r="N1085" i="26"/>
  <c r="M1085" i="26"/>
  <c r="L1085" i="26"/>
  <c r="K1085" i="26"/>
  <c r="J1085" i="26"/>
  <c r="BQ1084" i="26"/>
  <c r="BP1084" i="26"/>
  <c r="BO1084" i="26"/>
  <c r="BN1084" i="26"/>
  <c r="BM1084" i="26"/>
  <c r="BL1084" i="26"/>
  <c r="BK1084" i="26"/>
  <c r="BJ1084" i="26"/>
  <c r="BI1084" i="26"/>
  <c r="BH1084" i="26"/>
  <c r="BG1084" i="26"/>
  <c r="BF1084" i="26"/>
  <c r="BE1084" i="26"/>
  <c r="BD1084" i="26"/>
  <c r="BC1084" i="26"/>
  <c r="BB1084" i="26"/>
  <c r="BA1084" i="26"/>
  <c r="AZ1084" i="26"/>
  <c r="AY1084" i="26"/>
  <c r="AX1084" i="26"/>
  <c r="AW1084" i="26"/>
  <c r="AV1084" i="26"/>
  <c r="AU1084" i="26"/>
  <c r="AT1084" i="26"/>
  <c r="AS1084" i="26"/>
  <c r="AR1084" i="26"/>
  <c r="AQ1084" i="26"/>
  <c r="AP1084" i="26"/>
  <c r="AO1084" i="26"/>
  <c r="AN1084" i="26"/>
  <c r="AM1084" i="26"/>
  <c r="AL1084" i="26"/>
  <c r="AK1084" i="26"/>
  <c r="AJ1084" i="26"/>
  <c r="AI1084" i="26"/>
  <c r="AH1084" i="26"/>
  <c r="AG1084" i="26"/>
  <c r="AF1084" i="26"/>
  <c r="AE1084" i="26"/>
  <c r="AD1084" i="26"/>
  <c r="AC1084" i="26"/>
  <c r="AB1084" i="26"/>
  <c r="AA1084" i="26"/>
  <c r="Z1084" i="26"/>
  <c r="Y1084" i="26"/>
  <c r="X1084" i="26"/>
  <c r="W1084" i="26"/>
  <c r="V1084" i="26"/>
  <c r="U1084" i="26"/>
  <c r="T1084" i="26"/>
  <c r="S1084" i="26"/>
  <c r="R1084" i="26"/>
  <c r="Q1084" i="26"/>
  <c r="P1084" i="26"/>
  <c r="O1084" i="26"/>
  <c r="N1084" i="26"/>
  <c r="M1084" i="26"/>
  <c r="L1084" i="26"/>
  <c r="K1084" i="26"/>
  <c r="J1084" i="26"/>
  <c r="BQ1083" i="26"/>
  <c r="BP1083" i="26"/>
  <c r="BO1083" i="26"/>
  <c r="BN1083" i="26"/>
  <c r="BM1083" i="26"/>
  <c r="BL1083" i="26"/>
  <c r="BK1083" i="26"/>
  <c r="BJ1083" i="26"/>
  <c r="BI1083" i="26"/>
  <c r="BH1083" i="26"/>
  <c r="BG1083" i="26"/>
  <c r="BF1083" i="26"/>
  <c r="BE1083" i="26"/>
  <c r="BD1083" i="26"/>
  <c r="BC1083" i="26"/>
  <c r="BB1083" i="26"/>
  <c r="BA1083" i="26"/>
  <c r="AZ1083" i="26"/>
  <c r="AY1083" i="26"/>
  <c r="AX1083" i="26"/>
  <c r="AW1083" i="26"/>
  <c r="AV1083" i="26"/>
  <c r="AU1083" i="26"/>
  <c r="AT1083" i="26"/>
  <c r="AS1083" i="26"/>
  <c r="AR1083" i="26"/>
  <c r="AQ1083" i="26"/>
  <c r="AP1083" i="26"/>
  <c r="AO1083" i="26"/>
  <c r="AN1083" i="26"/>
  <c r="AM1083" i="26"/>
  <c r="AL1083" i="26"/>
  <c r="AK1083" i="26"/>
  <c r="AJ1083" i="26"/>
  <c r="AI1083" i="26"/>
  <c r="AH1083" i="26"/>
  <c r="AG1083" i="26"/>
  <c r="AF1083" i="26"/>
  <c r="AE1083" i="26"/>
  <c r="AD1083" i="26"/>
  <c r="AC1083" i="26"/>
  <c r="AB1083" i="26"/>
  <c r="AA1083" i="26"/>
  <c r="Z1083" i="26"/>
  <c r="Y1083" i="26"/>
  <c r="X1083" i="26"/>
  <c r="W1083" i="26"/>
  <c r="V1083" i="26"/>
  <c r="U1083" i="26"/>
  <c r="T1083" i="26"/>
  <c r="S1083" i="26"/>
  <c r="R1083" i="26"/>
  <c r="Q1083" i="26"/>
  <c r="P1083" i="26"/>
  <c r="O1083" i="26"/>
  <c r="N1083" i="26"/>
  <c r="M1083" i="26"/>
  <c r="L1083" i="26"/>
  <c r="K1083" i="26"/>
  <c r="J1083" i="26"/>
  <c r="BQ1082" i="26"/>
  <c r="BP1082" i="26"/>
  <c r="BO1082" i="26"/>
  <c r="BN1082" i="26"/>
  <c r="BM1082" i="26"/>
  <c r="BL1082" i="26"/>
  <c r="BK1082" i="26"/>
  <c r="BJ1082" i="26"/>
  <c r="BI1082" i="26"/>
  <c r="BH1082" i="26"/>
  <c r="BG1082" i="26"/>
  <c r="BF1082" i="26"/>
  <c r="BE1082" i="26"/>
  <c r="BD1082" i="26"/>
  <c r="BC1082" i="26"/>
  <c r="BB1082" i="26"/>
  <c r="BA1082" i="26"/>
  <c r="AZ1082" i="26"/>
  <c r="AY1082" i="26"/>
  <c r="AX1082" i="26"/>
  <c r="AW1082" i="26"/>
  <c r="AV1082" i="26"/>
  <c r="AU1082" i="26"/>
  <c r="AT1082" i="26"/>
  <c r="AS1082" i="26"/>
  <c r="AR1082" i="26"/>
  <c r="AQ1082" i="26"/>
  <c r="AP1082" i="26"/>
  <c r="AO1082" i="26"/>
  <c r="AN1082" i="26"/>
  <c r="AM1082" i="26"/>
  <c r="AL1082" i="26"/>
  <c r="AK1082" i="26"/>
  <c r="AJ1082" i="26"/>
  <c r="AI1082" i="26"/>
  <c r="AH1082" i="26"/>
  <c r="AG1082" i="26"/>
  <c r="AF1082" i="26"/>
  <c r="AE1082" i="26"/>
  <c r="AD1082" i="26"/>
  <c r="AC1082" i="26"/>
  <c r="AB1082" i="26"/>
  <c r="AA1082" i="26"/>
  <c r="Z1082" i="26"/>
  <c r="Y1082" i="26"/>
  <c r="X1082" i="26"/>
  <c r="W1082" i="26"/>
  <c r="V1082" i="26"/>
  <c r="U1082" i="26"/>
  <c r="T1082" i="26"/>
  <c r="S1082" i="26"/>
  <c r="R1082" i="26"/>
  <c r="Q1082" i="26"/>
  <c r="P1082" i="26"/>
  <c r="O1082" i="26"/>
  <c r="N1082" i="26"/>
  <c r="M1082" i="26"/>
  <c r="L1082" i="26"/>
  <c r="K1082" i="26"/>
  <c r="J1082" i="26"/>
  <c r="BQ1081" i="26"/>
  <c r="BP1081" i="26"/>
  <c r="BO1081" i="26"/>
  <c r="BN1081" i="26"/>
  <c r="BM1081" i="26"/>
  <c r="BL1081" i="26"/>
  <c r="BK1081" i="26"/>
  <c r="BJ1081" i="26"/>
  <c r="BI1081" i="26"/>
  <c r="BH1081" i="26"/>
  <c r="BG1081" i="26"/>
  <c r="BF1081" i="26"/>
  <c r="BE1081" i="26"/>
  <c r="BD1081" i="26"/>
  <c r="BC1081" i="26"/>
  <c r="BB1081" i="26"/>
  <c r="BA1081" i="26"/>
  <c r="AZ1081" i="26"/>
  <c r="AY1081" i="26"/>
  <c r="AX1081" i="26"/>
  <c r="AW1081" i="26"/>
  <c r="AV1081" i="26"/>
  <c r="AU1081" i="26"/>
  <c r="AT1081" i="26"/>
  <c r="AS1081" i="26"/>
  <c r="AR1081" i="26"/>
  <c r="AQ1081" i="26"/>
  <c r="AP1081" i="26"/>
  <c r="AO1081" i="26"/>
  <c r="AN1081" i="26"/>
  <c r="AM1081" i="26"/>
  <c r="AL1081" i="26"/>
  <c r="AK1081" i="26"/>
  <c r="AJ1081" i="26"/>
  <c r="AI1081" i="26"/>
  <c r="AH1081" i="26"/>
  <c r="AG1081" i="26"/>
  <c r="AF1081" i="26"/>
  <c r="AE1081" i="26"/>
  <c r="AD1081" i="26"/>
  <c r="AC1081" i="26"/>
  <c r="AB1081" i="26"/>
  <c r="AA1081" i="26"/>
  <c r="Z1081" i="26"/>
  <c r="Y1081" i="26"/>
  <c r="X1081" i="26"/>
  <c r="W1081" i="26"/>
  <c r="V1081" i="26"/>
  <c r="U1081" i="26"/>
  <c r="T1081" i="26"/>
  <c r="S1081" i="26"/>
  <c r="R1081" i="26"/>
  <c r="Q1081" i="26"/>
  <c r="P1081" i="26"/>
  <c r="O1081" i="26"/>
  <c r="N1081" i="26"/>
  <c r="M1081" i="26"/>
  <c r="L1081" i="26"/>
  <c r="K1081" i="26"/>
  <c r="J1081" i="26"/>
  <c r="BQ1080" i="26"/>
  <c r="BP1080" i="26"/>
  <c r="BO1080" i="26"/>
  <c r="BN1080" i="26"/>
  <c r="BM1080" i="26"/>
  <c r="BL1080" i="26"/>
  <c r="BK1080" i="26"/>
  <c r="BJ1080" i="26"/>
  <c r="BI1080" i="26"/>
  <c r="BH1080" i="26"/>
  <c r="BG1080" i="26"/>
  <c r="BF1080" i="26"/>
  <c r="BE1080" i="26"/>
  <c r="BD1080" i="26"/>
  <c r="BC1080" i="26"/>
  <c r="BB1080" i="26"/>
  <c r="BA1080" i="26"/>
  <c r="AZ1080" i="26"/>
  <c r="AY1080" i="26"/>
  <c r="AX1080" i="26"/>
  <c r="AW1080" i="26"/>
  <c r="AV1080" i="26"/>
  <c r="AU1080" i="26"/>
  <c r="AT1080" i="26"/>
  <c r="AS1080" i="26"/>
  <c r="AR1080" i="26"/>
  <c r="AQ1080" i="26"/>
  <c r="AP1080" i="26"/>
  <c r="AO1080" i="26"/>
  <c r="AN1080" i="26"/>
  <c r="AM1080" i="26"/>
  <c r="AL1080" i="26"/>
  <c r="AK1080" i="26"/>
  <c r="AJ1080" i="26"/>
  <c r="AI1080" i="26"/>
  <c r="AH1080" i="26"/>
  <c r="AG1080" i="26"/>
  <c r="AF1080" i="26"/>
  <c r="AE1080" i="26"/>
  <c r="AD1080" i="26"/>
  <c r="AC1080" i="26"/>
  <c r="AB1080" i="26"/>
  <c r="AA1080" i="26"/>
  <c r="Z1080" i="26"/>
  <c r="Y1080" i="26"/>
  <c r="X1080" i="26"/>
  <c r="W1080" i="26"/>
  <c r="V1080" i="26"/>
  <c r="U1080" i="26"/>
  <c r="T1080" i="26"/>
  <c r="S1080" i="26"/>
  <c r="R1080" i="26"/>
  <c r="Q1080" i="26"/>
  <c r="P1080" i="26"/>
  <c r="O1080" i="26"/>
  <c r="N1080" i="26"/>
  <c r="M1080" i="26"/>
  <c r="L1080" i="26"/>
  <c r="K1080" i="26"/>
  <c r="J1080" i="26"/>
  <c r="BQ1079" i="26"/>
  <c r="BP1079" i="26"/>
  <c r="BO1079" i="26"/>
  <c r="BN1079" i="26"/>
  <c r="BM1079" i="26"/>
  <c r="BL1079" i="26"/>
  <c r="BK1079" i="26"/>
  <c r="BJ1079" i="26"/>
  <c r="BI1079" i="26"/>
  <c r="BH1079" i="26"/>
  <c r="BG1079" i="26"/>
  <c r="BF1079" i="26"/>
  <c r="BE1079" i="26"/>
  <c r="BD1079" i="26"/>
  <c r="BC1079" i="26"/>
  <c r="BB1079" i="26"/>
  <c r="BA1079" i="26"/>
  <c r="AZ1079" i="26"/>
  <c r="AY1079" i="26"/>
  <c r="AX1079" i="26"/>
  <c r="AW1079" i="26"/>
  <c r="AV1079" i="26"/>
  <c r="AU1079" i="26"/>
  <c r="AT1079" i="26"/>
  <c r="AS1079" i="26"/>
  <c r="AR1079" i="26"/>
  <c r="AQ1079" i="26"/>
  <c r="AP1079" i="26"/>
  <c r="AO1079" i="26"/>
  <c r="AN1079" i="26"/>
  <c r="AM1079" i="26"/>
  <c r="AL1079" i="26"/>
  <c r="AK1079" i="26"/>
  <c r="AJ1079" i="26"/>
  <c r="AI1079" i="26"/>
  <c r="AH1079" i="26"/>
  <c r="AG1079" i="26"/>
  <c r="AF1079" i="26"/>
  <c r="AE1079" i="26"/>
  <c r="AD1079" i="26"/>
  <c r="AC1079" i="26"/>
  <c r="AB1079" i="26"/>
  <c r="AA1079" i="26"/>
  <c r="Z1079" i="26"/>
  <c r="Y1079" i="26"/>
  <c r="X1079" i="26"/>
  <c r="W1079" i="26"/>
  <c r="V1079" i="26"/>
  <c r="U1079" i="26"/>
  <c r="T1079" i="26"/>
  <c r="S1079" i="26"/>
  <c r="R1079" i="26"/>
  <c r="Q1079" i="26"/>
  <c r="P1079" i="26"/>
  <c r="O1079" i="26"/>
  <c r="N1079" i="26"/>
  <c r="M1079" i="26"/>
  <c r="L1079" i="26"/>
  <c r="K1079" i="26"/>
  <c r="J1079" i="26"/>
  <c r="BQ1078" i="26"/>
  <c r="BP1078" i="26"/>
  <c r="BO1078" i="26"/>
  <c r="BN1078" i="26"/>
  <c r="BM1078" i="26"/>
  <c r="BL1078" i="26"/>
  <c r="BK1078" i="26"/>
  <c r="BJ1078" i="26"/>
  <c r="BI1078" i="26"/>
  <c r="BH1078" i="26"/>
  <c r="BG1078" i="26"/>
  <c r="BF1078" i="26"/>
  <c r="BE1078" i="26"/>
  <c r="BD1078" i="26"/>
  <c r="BC1078" i="26"/>
  <c r="BB1078" i="26"/>
  <c r="BA1078" i="26"/>
  <c r="AZ1078" i="26"/>
  <c r="AY1078" i="26"/>
  <c r="AX1078" i="26"/>
  <c r="AW1078" i="26"/>
  <c r="AV1078" i="26"/>
  <c r="AU1078" i="26"/>
  <c r="AT1078" i="26"/>
  <c r="AS1078" i="26"/>
  <c r="AR1078" i="26"/>
  <c r="AQ1078" i="26"/>
  <c r="AP1078" i="26"/>
  <c r="AO1078" i="26"/>
  <c r="AN1078" i="26"/>
  <c r="AM1078" i="26"/>
  <c r="AL1078" i="26"/>
  <c r="AK1078" i="26"/>
  <c r="AJ1078" i="26"/>
  <c r="AI1078" i="26"/>
  <c r="AH1078" i="26"/>
  <c r="AG1078" i="26"/>
  <c r="AF1078" i="26"/>
  <c r="AE1078" i="26"/>
  <c r="AD1078" i="26"/>
  <c r="AC1078" i="26"/>
  <c r="AB1078" i="26"/>
  <c r="AA1078" i="26"/>
  <c r="Z1078" i="26"/>
  <c r="Y1078" i="26"/>
  <c r="X1078" i="26"/>
  <c r="W1078" i="26"/>
  <c r="V1078" i="26"/>
  <c r="U1078" i="26"/>
  <c r="T1078" i="26"/>
  <c r="S1078" i="26"/>
  <c r="R1078" i="26"/>
  <c r="Q1078" i="26"/>
  <c r="P1078" i="26"/>
  <c r="O1078" i="26"/>
  <c r="N1078" i="26"/>
  <c r="M1078" i="26"/>
  <c r="L1078" i="26"/>
  <c r="K1078" i="26"/>
  <c r="J1078" i="26"/>
  <c r="BQ1077" i="26"/>
  <c r="BP1077" i="26"/>
  <c r="BO1077" i="26"/>
  <c r="BN1077" i="26"/>
  <c r="BM1077" i="26"/>
  <c r="BL1077" i="26"/>
  <c r="BK1077" i="26"/>
  <c r="BJ1077" i="26"/>
  <c r="BI1077" i="26"/>
  <c r="BH1077" i="26"/>
  <c r="BG1077" i="26"/>
  <c r="BF1077" i="26"/>
  <c r="BE1077" i="26"/>
  <c r="BD1077" i="26"/>
  <c r="BC1077" i="26"/>
  <c r="BB1077" i="26"/>
  <c r="BA1077" i="26"/>
  <c r="AZ1077" i="26"/>
  <c r="AY1077" i="26"/>
  <c r="AX1077" i="26"/>
  <c r="AW1077" i="26"/>
  <c r="AV1077" i="26"/>
  <c r="AU1077" i="26"/>
  <c r="AT1077" i="26"/>
  <c r="AS1077" i="26"/>
  <c r="AR1077" i="26"/>
  <c r="AQ1077" i="26"/>
  <c r="AP1077" i="26"/>
  <c r="AO1077" i="26"/>
  <c r="AN1077" i="26"/>
  <c r="AM1077" i="26"/>
  <c r="AL1077" i="26"/>
  <c r="AK1077" i="26"/>
  <c r="AJ1077" i="26"/>
  <c r="AI1077" i="26"/>
  <c r="AH1077" i="26"/>
  <c r="AG1077" i="26"/>
  <c r="AF1077" i="26"/>
  <c r="AE1077" i="26"/>
  <c r="AD1077" i="26"/>
  <c r="AC1077" i="26"/>
  <c r="AB1077" i="26"/>
  <c r="AA1077" i="26"/>
  <c r="Z1077" i="26"/>
  <c r="Y1077" i="26"/>
  <c r="X1077" i="26"/>
  <c r="W1077" i="26"/>
  <c r="V1077" i="26"/>
  <c r="U1077" i="26"/>
  <c r="T1077" i="26"/>
  <c r="S1077" i="26"/>
  <c r="R1077" i="26"/>
  <c r="Q1077" i="26"/>
  <c r="P1077" i="26"/>
  <c r="O1077" i="26"/>
  <c r="N1077" i="26"/>
  <c r="M1077" i="26"/>
  <c r="L1077" i="26"/>
  <c r="K1077" i="26"/>
  <c r="J1077" i="26"/>
  <c r="BQ1076" i="26"/>
  <c r="BP1076" i="26"/>
  <c r="BO1076" i="26"/>
  <c r="BN1076" i="26"/>
  <c r="BM1076" i="26"/>
  <c r="BL1076" i="26"/>
  <c r="BK1076" i="26"/>
  <c r="BJ1076" i="26"/>
  <c r="BI1076" i="26"/>
  <c r="BH1076" i="26"/>
  <c r="BG1076" i="26"/>
  <c r="BF1076" i="26"/>
  <c r="BE1076" i="26"/>
  <c r="BD1076" i="26"/>
  <c r="BC1076" i="26"/>
  <c r="BB1076" i="26"/>
  <c r="BA1076" i="26"/>
  <c r="AZ1076" i="26"/>
  <c r="AY1076" i="26"/>
  <c r="AX1076" i="26"/>
  <c r="AW1076" i="26"/>
  <c r="AV1076" i="26"/>
  <c r="AU1076" i="26"/>
  <c r="AT1076" i="26"/>
  <c r="AS1076" i="26"/>
  <c r="AR1076" i="26"/>
  <c r="AQ1076" i="26"/>
  <c r="AP1076" i="26"/>
  <c r="AO1076" i="26"/>
  <c r="AN1076" i="26"/>
  <c r="AM1076" i="26"/>
  <c r="AL1076" i="26"/>
  <c r="AK1076" i="26"/>
  <c r="AJ1076" i="26"/>
  <c r="AI1076" i="26"/>
  <c r="AH1076" i="26"/>
  <c r="AG1076" i="26"/>
  <c r="AF1076" i="26"/>
  <c r="AE1076" i="26"/>
  <c r="AD1076" i="26"/>
  <c r="AC1076" i="26"/>
  <c r="AB1076" i="26"/>
  <c r="AA1076" i="26"/>
  <c r="Z1076" i="26"/>
  <c r="Y1076" i="26"/>
  <c r="X1076" i="26"/>
  <c r="W1076" i="26"/>
  <c r="V1076" i="26"/>
  <c r="U1076" i="26"/>
  <c r="T1076" i="26"/>
  <c r="S1076" i="26"/>
  <c r="R1076" i="26"/>
  <c r="Q1076" i="26"/>
  <c r="P1076" i="26"/>
  <c r="O1076" i="26"/>
  <c r="N1076" i="26"/>
  <c r="M1076" i="26"/>
  <c r="L1076" i="26"/>
  <c r="K1076" i="26"/>
  <c r="J1076" i="26"/>
  <c r="BQ1075" i="26"/>
  <c r="BP1075" i="26"/>
  <c r="BO1075" i="26"/>
  <c r="BN1075" i="26"/>
  <c r="BM1075" i="26"/>
  <c r="BL1075" i="26"/>
  <c r="BK1075" i="26"/>
  <c r="BJ1075" i="26"/>
  <c r="BI1075" i="26"/>
  <c r="BH1075" i="26"/>
  <c r="BG1075" i="26"/>
  <c r="BF1075" i="26"/>
  <c r="BE1075" i="26"/>
  <c r="BD1075" i="26"/>
  <c r="BC1075" i="26"/>
  <c r="BB1075" i="26"/>
  <c r="BA1075" i="26"/>
  <c r="AZ1075" i="26"/>
  <c r="AY1075" i="26"/>
  <c r="AX1075" i="26"/>
  <c r="AW1075" i="26"/>
  <c r="AV1075" i="26"/>
  <c r="AU1075" i="26"/>
  <c r="AT1075" i="26"/>
  <c r="AS1075" i="26"/>
  <c r="AR1075" i="26"/>
  <c r="AQ1075" i="26"/>
  <c r="AP1075" i="26"/>
  <c r="AO1075" i="26"/>
  <c r="AN1075" i="26"/>
  <c r="AM1075" i="26"/>
  <c r="AL1075" i="26"/>
  <c r="AK1075" i="26"/>
  <c r="AJ1075" i="26"/>
  <c r="AI1075" i="26"/>
  <c r="AH1075" i="26"/>
  <c r="AG1075" i="26"/>
  <c r="AF1075" i="26"/>
  <c r="AE1075" i="26"/>
  <c r="AD1075" i="26"/>
  <c r="AC1075" i="26"/>
  <c r="AB1075" i="26"/>
  <c r="AA1075" i="26"/>
  <c r="Z1075" i="26"/>
  <c r="Y1075" i="26"/>
  <c r="X1075" i="26"/>
  <c r="W1075" i="26"/>
  <c r="V1075" i="26"/>
  <c r="U1075" i="26"/>
  <c r="T1075" i="26"/>
  <c r="S1075" i="26"/>
  <c r="R1075" i="26"/>
  <c r="Q1075" i="26"/>
  <c r="P1075" i="26"/>
  <c r="O1075" i="26"/>
  <c r="N1075" i="26"/>
  <c r="M1075" i="26"/>
  <c r="L1075" i="26"/>
  <c r="K1075" i="26"/>
  <c r="J1075" i="26"/>
  <c r="BQ1074" i="26"/>
  <c r="BP1074" i="26"/>
  <c r="BO1074" i="26"/>
  <c r="BN1074" i="26"/>
  <c r="BM1074" i="26"/>
  <c r="BL1074" i="26"/>
  <c r="BK1074" i="26"/>
  <c r="BJ1074" i="26"/>
  <c r="BI1074" i="26"/>
  <c r="BH1074" i="26"/>
  <c r="BG1074" i="26"/>
  <c r="BF1074" i="26"/>
  <c r="BE1074" i="26"/>
  <c r="BD1074" i="26"/>
  <c r="BC1074" i="26"/>
  <c r="BB1074" i="26"/>
  <c r="BA1074" i="26"/>
  <c r="AZ1074" i="26"/>
  <c r="AY1074" i="26"/>
  <c r="AX1074" i="26"/>
  <c r="AW1074" i="26"/>
  <c r="AV1074" i="26"/>
  <c r="AU1074" i="26"/>
  <c r="AT1074" i="26"/>
  <c r="AS1074" i="26"/>
  <c r="AR1074" i="26"/>
  <c r="AQ1074" i="26"/>
  <c r="AP1074" i="26"/>
  <c r="AO1074" i="26"/>
  <c r="AN1074" i="26"/>
  <c r="AM1074" i="26"/>
  <c r="AL1074" i="26"/>
  <c r="AK1074" i="26"/>
  <c r="AJ1074" i="26"/>
  <c r="AI1074" i="26"/>
  <c r="AH1074" i="26"/>
  <c r="AG1074" i="26"/>
  <c r="AF1074" i="26"/>
  <c r="AE1074" i="26"/>
  <c r="AD1074" i="26"/>
  <c r="AC1074" i="26"/>
  <c r="AB1074" i="26"/>
  <c r="AA1074" i="26"/>
  <c r="Z1074" i="26"/>
  <c r="Y1074" i="26"/>
  <c r="X1074" i="26"/>
  <c r="W1074" i="26"/>
  <c r="V1074" i="26"/>
  <c r="U1074" i="26"/>
  <c r="T1074" i="26"/>
  <c r="S1074" i="26"/>
  <c r="R1074" i="26"/>
  <c r="Q1074" i="26"/>
  <c r="P1074" i="26"/>
  <c r="O1074" i="26"/>
  <c r="N1074" i="26"/>
  <c r="M1074" i="26"/>
  <c r="L1074" i="26"/>
  <c r="K1074" i="26"/>
  <c r="J1074" i="26"/>
  <c r="BQ1073" i="26"/>
  <c r="BP1073" i="26"/>
  <c r="BO1073" i="26"/>
  <c r="BN1073" i="26"/>
  <c r="BM1073" i="26"/>
  <c r="BL1073" i="26"/>
  <c r="BK1073" i="26"/>
  <c r="BJ1073" i="26"/>
  <c r="BI1073" i="26"/>
  <c r="BH1073" i="26"/>
  <c r="BG1073" i="26"/>
  <c r="BF1073" i="26"/>
  <c r="BE1073" i="26"/>
  <c r="BD1073" i="26"/>
  <c r="BC1073" i="26"/>
  <c r="BB1073" i="26"/>
  <c r="BA1073" i="26"/>
  <c r="AZ1073" i="26"/>
  <c r="AY1073" i="26"/>
  <c r="AX1073" i="26"/>
  <c r="AW1073" i="26"/>
  <c r="AV1073" i="26"/>
  <c r="AU1073" i="26"/>
  <c r="AT1073" i="26"/>
  <c r="AS1073" i="26"/>
  <c r="AR1073" i="26"/>
  <c r="AQ1073" i="26"/>
  <c r="AP1073" i="26"/>
  <c r="AO1073" i="26"/>
  <c r="AN1073" i="26"/>
  <c r="AM1073" i="26"/>
  <c r="AL1073" i="26"/>
  <c r="AK1073" i="26"/>
  <c r="AJ1073" i="26"/>
  <c r="AI1073" i="26"/>
  <c r="AH1073" i="26"/>
  <c r="AG1073" i="26"/>
  <c r="AF1073" i="26"/>
  <c r="AE1073" i="26"/>
  <c r="AD1073" i="26"/>
  <c r="AC1073" i="26"/>
  <c r="AB1073" i="26"/>
  <c r="AA1073" i="26"/>
  <c r="Z1073" i="26"/>
  <c r="Y1073" i="26"/>
  <c r="X1073" i="26"/>
  <c r="W1073" i="26"/>
  <c r="V1073" i="26"/>
  <c r="U1073" i="26"/>
  <c r="T1073" i="26"/>
  <c r="S1073" i="26"/>
  <c r="R1073" i="26"/>
  <c r="Q1073" i="26"/>
  <c r="P1073" i="26"/>
  <c r="O1073" i="26"/>
  <c r="N1073" i="26"/>
  <c r="M1073" i="26"/>
  <c r="L1073" i="26"/>
  <c r="K1073" i="26"/>
  <c r="J1073" i="26"/>
  <c r="BQ1072" i="26"/>
  <c r="BP1072" i="26"/>
  <c r="BO1072" i="26"/>
  <c r="BN1072" i="26"/>
  <c r="BM1072" i="26"/>
  <c r="BL1072" i="26"/>
  <c r="BK1072" i="26"/>
  <c r="BJ1072" i="26"/>
  <c r="BI1072" i="26"/>
  <c r="BH1072" i="26"/>
  <c r="BG1072" i="26"/>
  <c r="BF1072" i="26"/>
  <c r="BE1072" i="26"/>
  <c r="BD1072" i="26"/>
  <c r="BC1072" i="26"/>
  <c r="BB1072" i="26"/>
  <c r="BA1072" i="26"/>
  <c r="AZ1072" i="26"/>
  <c r="AY1072" i="26"/>
  <c r="AX1072" i="26"/>
  <c r="AW1072" i="26"/>
  <c r="AV1072" i="26"/>
  <c r="AU1072" i="26"/>
  <c r="AT1072" i="26"/>
  <c r="AS1072" i="26"/>
  <c r="AR1072" i="26"/>
  <c r="AQ1072" i="26"/>
  <c r="AP1072" i="26"/>
  <c r="AO1072" i="26"/>
  <c r="AN1072" i="26"/>
  <c r="AM1072" i="26"/>
  <c r="AL1072" i="26"/>
  <c r="AK1072" i="26"/>
  <c r="AJ1072" i="26"/>
  <c r="AI1072" i="26"/>
  <c r="AH1072" i="26"/>
  <c r="AG1072" i="26"/>
  <c r="AF1072" i="26"/>
  <c r="AE1072" i="26"/>
  <c r="AD1072" i="26"/>
  <c r="AC1072" i="26"/>
  <c r="AB1072" i="26"/>
  <c r="AA1072" i="26"/>
  <c r="Z1072" i="26"/>
  <c r="Y1072" i="26"/>
  <c r="X1072" i="26"/>
  <c r="W1072" i="26"/>
  <c r="V1072" i="26"/>
  <c r="U1072" i="26"/>
  <c r="T1072" i="26"/>
  <c r="S1072" i="26"/>
  <c r="R1072" i="26"/>
  <c r="Q1072" i="26"/>
  <c r="P1072" i="26"/>
  <c r="O1072" i="26"/>
  <c r="N1072" i="26"/>
  <c r="M1072" i="26"/>
  <c r="L1072" i="26"/>
  <c r="K1072" i="26"/>
  <c r="J1072" i="26"/>
  <c r="BQ1071" i="26"/>
  <c r="BP1071" i="26"/>
  <c r="BO1071" i="26"/>
  <c r="BN1071" i="26"/>
  <c r="BM1071" i="26"/>
  <c r="BL1071" i="26"/>
  <c r="BK1071" i="26"/>
  <c r="BJ1071" i="26"/>
  <c r="BI1071" i="26"/>
  <c r="BH1071" i="26"/>
  <c r="BG1071" i="26"/>
  <c r="BF1071" i="26"/>
  <c r="BE1071" i="26"/>
  <c r="BD1071" i="26"/>
  <c r="BC1071" i="26"/>
  <c r="BB1071" i="26"/>
  <c r="BA1071" i="26"/>
  <c r="AZ1071" i="26"/>
  <c r="AY1071" i="26"/>
  <c r="AX1071" i="26"/>
  <c r="AW1071" i="26"/>
  <c r="AV1071" i="26"/>
  <c r="AU1071" i="26"/>
  <c r="AT1071" i="26"/>
  <c r="AS1071" i="26"/>
  <c r="AR1071" i="26"/>
  <c r="AQ1071" i="26"/>
  <c r="AP1071" i="26"/>
  <c r="AO1071" i="26"/>
  <c r="AN1071" i="26"/>
  <c r="AM1071" i="26"/>
  <c r="AL1071" i="26"/>
  <c r="AK1071" i="26"/>
  <c r="AJ1071" i="26"/>
  <c r="AI1071" i="26"/>
  <c r="AH1071" i="26"/>
  <c r="AG1071" i="26"/>
  <c r="AF1071" i="26"/>
  <c r="AE1071" i="26"/>
  <c r="AD1071" i="26"/>
  <c r="AC1071" i="26"/>
  <c r="AB1071" i="26"/>
  <c r="AA1071" i="26"/>
  <c r="Z1071" i="26"/>
  <c r="Y1071" i="26"/>
  <c r="X1071" i="26"/>
  <c r="W1071" i="26"/>
  <c r="V1071" i="26"/>
  <c r="U1071" i="26"/>
  <c r="T1071" i="26"/>
  <c r="S1071" i="26"/>
  <c r="R1071" i="26"/>
  <c r="Q1071" i="26"/>
  <c r="P1071" i="26"/>
  <c r="O1071" i="26"/>
  <c r="N1071" i="26"/>
  <c r="M1071" i="26"/>
  <c r="L1071" i="26"/>
  <c r="K1071" i="26"/>
  <c r="J1071" i="26"/>
  <c r="BQ1070" i="26"/>
  <c r="BP1070" i="26"/>
  <c r="BO1070" i="26"/>
  <c r="BN1070" i="26"/>
  <c r="BM1070" i="26"/>
  <c r="BL1070" i="26"/>
  <c r="BK1070" i="26"/>
  <c r="BJ1070" i="26"/>
  <c r="BI1070" i="26"/>
  <c r="BH1070" i="26"/>
  <c r="BG1070" i="26"/>
  <c r="BF1070" i="26"/>
  <c r="BE1070" i="26"/>
  <c r="BD1070" i="26"/>
  <c r="BC1070" i="26"/>
  <c r="BB1070" i="26"/>
  <c r="BA1070" i="26"/>
  <c r="AZ1070" i="26"/>
  <c r="AY1070" i="26"/>
  <c r="AX1070" i="26"/>
  <c r="AW1070" i="26"/>
  <c r="AV1070" i="26"/>
  <c r="AU1070" i="26"/>
  <c r="AT1070" i="26"/>
  <c r="AS1070" i="26"/>
  <c r="AR1070" i="26"/>
  <c r="AQ1070" i="26"/>
  <c r="AP1070" i="26"/>
  <c r="AO1070" i="26"/>
  <c r="AN1070" i="26"/>
  <c r="AM1070" i="26"/>
  <c r="AL1070" i="26"/>
  <c r="AK1070" i="26"/>
  <c r="AJ1070" i="26"/>
  <c r="AI1070" i="26"/>
  <c r="AH1070" i="26"/>
  <c r="AG1070" i="26"/>
  <c r="AF1070" i="26"/>
  <c r="AE1070" i="26"/>
  <c r="AD1070" i="26"/>
  <c r="AC1070" i="26"/>
  <c r="AB1070" i="26"/>
  <c r="AA1070" i="26"/>
  <c r="Z1070" i="26"/>
  <c r="Y1070" i="26"/>
  <c r="X1070" i="26"/>
  <c r="W1070" i="26"/>
  <c r="V1070" i="26"/>
  <c r="U1070" i="26"/>
  <c r="T1070" i="26"/>
  <c r="S1070" i="26"/>
  <c r="R1070" i="26"/>
  <c r="Q1070" i="26"/>
  <c r="P1070" i="26"/>
  <c r="O1070" i="26"/>
  <c r="N1070" i="26"/>
  <c r="M1070" i="26"/>
  <c r="L1070" i="26"/>
  <c r="K1070" i="26"/>
  <c r="J1070" i="26"/>
  <c r="BQ1069" i="26"/>
  <c r="BP1069" i="26"/>
  <c r="BO1069" i="26"/>
  <c r="BN1069" i="26"/>
  <c r="BM1069" i="26"/>
  <c r="BL1069" i="26"/>
  <c r="BK1069" i="26"/>
  <c r="BJ1069" i="26"/>
  <c r="BI1069" i="26"/>
  <c r="BH1069" i="26"/>
  <c r="BG1069" i="26"/>
  <c r="BF1069" i="26"/>
  <c r="BE1069" i="26"/>
  <c r="BD1069" i="26"/>
  <c r="BC1069" i="26"/>
  <c r="BB1069" i="26"/>
  <c r="BA1069" i="26"/>
  <c r="AZ1069" i="26"/>
  <c r="AY1069" i="26"/>
  <c r="AX1069" i="26"/>
  <c r="AW1069" i="26"/>
  <c r="AV1069" i="26"/>
  <c r="AU1069" i="26"/>
  <c r="AT1069" i="26"/>
  <c r="AS1069" i="26"/>
  <c r="AR1069" i="26"/>
  <c r="AQ1069" i="26"/>
  <c r="AP1069" i="26"/>
  <c r="AO1069" i="26"/>
  <c r="AN1069" i="26"/>
  <c r="AM1069" i="26"/>
  <c r="AL1069" i="26"/>
  <c r="AK1069" i="26"/>
  <c r="AJ1069" i="26"/>
  <c r="AI1069" i="26"/>
  <c r="AH1069" i="26"/>
  <c r="AG1069" i="26"/>
  <c r="AF1069" i="26"/>
  <c r="AE1069" i="26"/>
  <c r="AD1069" i="26"/>
  <c r="AC1069" i="26"/>
  <c r="AB1069" i="26"/>
  <c r="AA1069" i="26"/>
  <c r="Z1069" i="26"/>
  <c r="Y1069" i="26"/>
  <c r="X1069" i="26"/>
  <c r="W1069" i="26"/>
  <c r="V1069" i="26"/>
  <c r="U1069" i="26"/>
  <c r="T1069" i="26"/>
  <c r="S1069" i="26"/>
  <c r="R1069" i="26"/>
  <c r="Q1069" i="26"/>
  <c r="P1069" i="26"/>
  <c r="O1069" i="26"/>
  <c r="N1069" i="26"/>
  <c r="M1069" i="26"/>
  <c r="L1069" i="26"/>
  <c r="K1069" i="26"/>
  <c r="J1069" i="26"/>
  <c r="BQ1068" i="26"/>
  <c r="BP1068" i="26"/>
  <c r="BO1068" i="26"/>
  <c r="BN1068" i="26"/>
  <c r="BM1068" i="26"/>
  <c r="BL1068" i="26"/>
  <c r="BK1068" i="26"/>
  <c r="BJ1068" i="26"/>
  <c r="BI1068" i="26"/>
  <c r="BH1068" i="26"/>
  <c r="BG1068" i="26"/>
  <c r="BF1068" i="26"/>
  <c r="BE1068" i="26"/>
  <c r="BD1068" i="26"/>
  <c r="BC1068" i="26"/>
  <c r="BB1068" i="26"/>
  <c r="BA1068" i="26"/>
  <c r="AZ1068" i="26"/>
  <c r="AY1068" i="26"/>
  <c r="AX1068" i="26"/>
  <c r="AW1068" i="26"/>
  <c r="AV1068" i="26"/>
  <c r="AU1068" i="26"/>
  <c r="AT1068" i="26"/>
  <c r="AS1068" i="26"/>
  <c r="AR1068" i="26"/>
  <c r="AQ1068" i="26"/>
  <c r="AP1068" i="26"/>
  <c r="AO1068" i="26"/>
  <c r="AN1068" i="26"/>
  <c r="AM1068" i="26"/>
  <c r="AL1068" i="26"/>
  <c r="AK1068" i="26"/>
  <c r="AJ1068" i="26"/>
  <c r="AI1068" i="26"/>
  <c r="AH1068" i="26"/>
  <c r="AG1068" i="26"/>
  <c r="AF1068" i="26"/>
  <c r="AE1068" i="26"/>
  <c r="AD1068" i="26"/>
  <c r="AC1068" i="26"/>
  <c r="AB1068" i="26"/>
  <c r="AA1068" i="26"/>
  <c r="Z1068" i="26"/>
  <c r="Y1068" i="26"/>
  <c r="X1068" i="26"/>
  <c r="W1068" i="26"/>
  <c r="V1068" i="26"/>
  <c r="U1068" i="26"/>
  <c r="T1068" i="26"/>
  <c r="S1068" i="26"/>
  <c r="R1068" i="26"/>
  <c r="Q1068" i="26"/>
  <c r="P1068" i="26"/>
  <c r="O1068" i="26"/>
  <c r="N1068" i="26"/>
  <c r="M1068" i="26"/>
  <c r="L1068" i="26"/>
  <c r="K1068" i="26"/>
  <c r="J1068" i="26"/>
  <c r="BQ1067" i="26"/>
  <c r="BP1067" i="26"/>
  <c r="BO1067" i="26"/>
  <c r="BN1067" i="26"/>
  <c r="BM1067" i="26"/>
  <c r="BL1067" i="26"/>
  <c r="BK1067" i="26"/>
  <c r="BJ1067" i="26"/>
  <c r="BI1067" i="26"/>
  <c r="BH1067" i="26"/>
  <c r="BG1067" i="26"/>
  <c r="BF1067" i="26"/>
  <c r="BE1067" i="26"/>
  <c r="BD1067" i="26"/>
  <c r="BC1067" i="26"/>
  <c r="BB1067" i="26"/>
  <c r="BA1067" i="26"/>
  <c r="AZ1067" i="26"/>
  <c r="AY1067" i="26"/>
  <c r="AX1067" i="26"/>
  <c r="AW1067" i="26"/>
  <c r="AV1067" i="26"/>
  <c r="AU1067" i="26"/>
  <c r="AT1067" i="26"/>
  <c r="AS1067" i="26"/>
  <c r="AR1067" i="26"/>
  <c r="AQ1067" i="26"/>
  <c r="AP1067" i="26"/>
  <c r="AO1067" i="26"/>
  <c r="AN1067" i="26"/>
  <c r="AM1067" i="26"/>
  <c r="AL1067" i="26"/>
  <c r="AK1067" i="26"/>
  <c r="AJ1067" i="26"/>
  <c r="AI1067" i="26"/>
  <c r="AH1067" i="26"/>
  <c r="AG1067" i="26"/>
  <c r="AF1067" i="26"/>
  <c r="AE1067" i="26"/>
  <c r="AD1067" i="26"/>
  <c r="AC1067" i="26"/>
  <c r="AB1067" i="26"/>
  <c r="AA1067" i="26"/>
  <c r="Z1067" i="26"/>
  <c r="Y1067" i="26"/>
  <c r="X1067" i="26"/>
  <c r="W1067" i="26"/>
  <c r="V1067" i="26"/>
  <c r="U1067" i="26"/>
  <c r="T1067" i="26"/>
  <c r="S1067" i="26"/>
  <c r="R1067" i="26"/>
  <c r="Q1067" i="26"/>
  <c r="P1067" i="26"/>
  <c r="O1067" i="26"/>
  <c r="N1067" i="26"/>
  <c r="M1067" i="26"/>
  <c r="L1067" i="26"/>
  <c r="K1067" i="26"/>
  <c r="J1067" i="26"/>
  <c r="BQ1066" i="26"/>
  <c r="BP1066" i="26"/>
  <c r="BO1066" i="26"/>
  <c r="BN1066" i="26"/>
  <c r="BM1066" i="26"/>
  <c r="BL1066" i="26"/>
  <c r="BK1066" i="26"/>
  <c r="BJ1066" i="26"/>
  <c r="BI1066" i="26"/>
  <c r="BH1066" i="26"/>
  <c r="BG1066" i="26"/>
  <c r="BF1066" i="26"/>
  <c r="BE1066" i="26"/>
  <c r="BD1066" i="26"/>
  <c r="BC1066" i="26"/>
  <c r="BB1066" i="26"/>
  <c r="BA1066" i="26"/>
  <c r="AZ1066" i="26"/>
  <c r="AY1066" i="26"/>
  <c r="AX1066" i="26"/>
  <c r="AW1066" i="26"/>
  <c r="AV1066" i="26"/>
  <c r="AU1066" i="26"/>
  <c r="AT1066" i="26"/>
  <c r="AS1066" i="26"/>
  <c r="AR1066" i="26"/>
  <c r="AQ1066" i="26"/>
  <c r="AP1066" i="26"/>
  <c r="AO1066" i="26"/>
  <c r="AN1066" i="26"/>
  <c r="AM1066" i="26"/>
  <c r="AL1066" i="26"/>
  <c r="AK1066" i="26"/>
  <c r="AJ1066" i="26"/>
  <c r="AI1066" i="26"/>
  <c r="AH1066" i="26"/>
  <c r="AG1066" i="26"/>
  <c r="AF1066" i="26"/>
  <c r="AE1066" i="26"/>
  <c r="AD1066" i="26"/>
  <c r="AC1066" i="26"/>
  <c r="AB1066" i="26"/>
  <c r="AA1066" i="26"/>
  <c r="Z1066" i="26"/>
  <c r="Y1066" i="26"/>
  <c r="X1066" i="26"/>
  <c r="W1066" i="26"/>
  <c r="V1066" i="26"/>
  <c r="U1066" i="26"/>
  <c r="T1066" i="26"/>
  <c r="S1066" i="26"/>
  <c r="R1066" i="26"/>
  <c r="Q1066" i="26"/>
  <c r="P1066" i="26"/>
  <c r="O1066" i="26"/>
  <c r="N1066" i="26"/>
  <c r="M1066" i="26"/>
  <c r="L1066" i="26"/>
  <c r="K1066" i="26"/>
  <c r="J1066" i="26"/>
  <c r="BQ1065" i="26"/>
  <c r="BP1065" i="26"/>
  <c r="BO1065" i="26"/>
  <c r="BN1065" i="26"/>
  <c r="BM1065" i="26"/>
  <c r="BL1065" i="26"/>
  <c r="BK1065" i="26"/>
  <c r="BJ1065" i="26"/>
  <c r="BI1065" i="26"/>
  <c r="BH1065" i="26"/>
  <c r="BG1065" i="26"/>
  <c r="BF1065" i="26"/>
  <c r="BE1065" i="26"/>
  <c r="BD1065" i="26"/>
  <c r="BC1065" i="26"/>
  <c r="BB1065" i="26"/>
  <c r="BA1065" i="26"/>
  <c r="AZ1065" i="26"/>
  <c r="AY1065" i="26"/>
  <c r="AX1065" i="26"/>
  <c r="AW1065" i="26"/>
  <c r="AV1065" i="26"/>
  <c r="AU1065" i="26"/>
  <c r="AT1065" i="26"/>
  <c r="AS1065" i="26"/>
  <c r="AR1065" i="26"/>
  <c r="AQ1065" i="26"/>
  <c r="AP1065" i="26"/>
  <c r="AO1065" i="26"/>
  <c r="AN1065" i="26"/>
  <c r="AM1065" i="26"/>
  <c r="AL1065" i="26"/>
  <c r="AK1065" i="26"/>
  <c r="AJ1065" i="26"/>
  <c r="AI1065" i="26"/>
  <c r="AH1065" i="26"/>
  <c r="AG1065" i="26"/>
  <c r="AF1065" i="26"/>
  <c r="AE1065" i="26"/>
  <c r="AD1065" i="26"/>
  <c r="AC1065" i="26"/>
  <c r="AB1065" i="26"/>
  <c r="AA1065" i="26"/>
  <c r="Z1065" i="26"/>
  <c r="Y1065" i="26"/>
  <c r="X1065" i="26"/>
  <c r="W1065" i="26"/>
  <c r="V1065" i="26"/>
  <c r="U1065" i="26"/>
  <c r="T1065" i="26"/>
  <c r="S1065" i="26"/>
  <c r="R1065" i="26"/>
  <c r="Q1065" i="26"/>
  <c r="P1065" i="26"/>
  <c r="O1065" i="26"/>
  <c r="N1065" i="26"/>
  <c r="M1065" i="26"/>
  <c r="L1065" i="26"/>
  <c r="K1065" i="26"/>
  <c r="J1065" i="26"/>
  <c r="BQ1064" i="26"/>
  <c r="BP1064" i="26"/>
  <c r="BO1064" i="26"/>
  <c r="BN1064" i="26"/>
  <c r="BM1064" i="26"/>
  <c r="BL1064" i="26"/>
  <c r="BK1064" i="26"/>
  <c r="BJ1064" i="26"/>
  <c r="BI1064" i="26"/>
  <c r="BH1064" i="26"/>
  <c r="BG1064" i="26"/>
  <c r="BF1064" i="26"/>
  <c r="BE1064" i="26"/>
  <c r="BD1064" i="26"/>
  <c r="BC1064" i="26"/>
  <c r="BB1064" i="26"/>
  <c r="BA1064" i="26"/>
  <c r="AZ1064" i="26"/>
  <c r="AY1064" i="26"/>
  <c r="AX1064" i="26"/>
  <c r="AW1064" i="26"/>
  <c r="AV1064" i="26"/>
  <c r="AU1064" i="26"/>
  <c r="AT1064" i="26"/>
  <c r="AS1064" i="26"/>
  <c r="AR1064" i="26"/>
  <c r="AQ1064" i="26"/>
  <c r="AP1064" i="26"/>
  <c r="AO1064" i="26"/>
  <c r="AN1064" i="26"/>
  <c r="AM1064" i="26"/>
  <c r="AL1064" i="26"/>
  <c r="AK1064" i="26"/>
  <c r="AJ1064" i="26"/>
  <c r="AI1064" i="26"/>
  <c r="AH1064" i="26"/>
  <c r="AG1064" i="26"/>
  <c r="AF1064" i="26"/>
  <c r="AE1064" i="26"/>
  <c r="AD1064" i="26"/>
  <c r="AC1064" i="26"/>
  <c r="AB1064" i="26"/>
  <c r="AA1064" i="26"/>
  <c r="Z1064" i="26"/>
  <c r="Y1064" i="26"/>
  <c r="X1064" i="26"/>
  <c r="W1064" i="26"/>
  <c r="V1064" i="26"/>
  <c r="U1064" i="26"/>
  <c r="T1064" i="26"/>
  <c r="S1064" i="26"/>
  <c r="R1064" i="26"/>
  <c r="Q1064" i="26"/>
  <c r="P1064" i="26"/>
  <c r="O1064" i="26"/>
  <c r="N1064" i="26"/>
  <c r="M1064" i="26"/>
  <c r="L1064" i="26"/>
  <c r="K1064" i="26"/>
  <c r="J1064" i="26"/>
  <c r="BQ1063" i="26"/>
  <c r="BP1063" i="26"/>
  <c r="BO1063" i="26"/>
  <c r="BN1063" i="26"/>
  <c r="BM1063" i="26"/>
  <c r="BL1063" i="26"/>
  <c r="BK1063" i="26"/>
  <c r="BJ1063" i="26"/>
  <c r="BI1063" i="26"/>
  <c r="BH1063" i="26"/>
  <c r="BG1063" i="26"/>
  <c r="BF1063" i="26"/>
  <c r="BE1063" i="26"/>
  <c r="BD1063" i="26"/>
  <c r="BC1063" i="26"/>
  <c r="BB1063" i="26"/>
  <c r="BA1063" i="26"/>
  <c r="AZ1063" i="26"/>
  <c r="AY1063" i="26"/>
  <c r="AX1063" i="26"/>
  <c r="AW1063" i="26"/>
  <c r="AV1063" i="26"/>
  <c r="AU1063" i="26"/>
  <c r="AT1063" i="26"/>
  <c r="AS1063" i="26"/>
  <c r="AR1063" i="26"/>
  <c r="AQ1063" i="26"/>
  <c r="AP1063" i="26"/>
  <c r="AO1063" i="26"/>
  <c r="AN1063" i="26"/>
  <c r="AM1063" i="26"/>
  <c r="AL1063" i="26"/>
  <c r="AK1063" i="26"/>
  <c r="AJ1063" i="26"/>
  <c r="AI1063" i="26"/>
  <c r="AH1063" i="26"/>
  <c r="AG1063" i="26"/>
  <c r="AF1063" i="26"/>
  <c r="AE1063" i="26"/>
  <c r="AD1063" i="26"/>
  <c r="AC1063" i="26"/>
  <c r="AB1063" i="26"/>
  <c r="AA1063" i="26"/>
  <c r="Z1063" i="26"/>
  <c r="Y1063" i="26"/>
  <c r="X1063" i="26"/>
  <c r="W1063" i="26"/>
  <c r="V1063" i="26"/>
  <c r="U1063" i="26"/>
  <c r="T1063" i="26"/>
  <c r="S1063" i="26"/>
  <c r="R1063" i="26"/>
  <c r="Q1063" i="26"/>
  <c r="P1063" i="26"/>
  <c r="O1063" i="26"/>
  <c r="N1063" i="26"/>
  <c r="M1063" i="26"/>
  <c r="L1063" i="26"/>
  <c r="K1063" i="26"/>
  <c r="J1063" i="26"/>
  <c r="BQ1062" i="26"/>
  <c r="BP1062" i="26"/>
  <c r="BO1062" i="26"/>
  <c r="BN1062" i="26"/>
  <c r="BM1062" i="26"/>
  <c r="BL1062" i="26"/>
  <c r="BK1062" i="26"/>
  <c r="BJ1062" i="26"/>
  <c r="BI1062" i="26"/>
  <c r="BH1062" i="26"/>
  <c r="BG1062" i="26"/>
  <c r="BF1062" i="26"/>
  <c r="BE1062" i="26"/>
  <c r="BD1062" i="26"/>
  <c r="BC1062" i="26"/>
  <c r="BB1062" i="26"/>
  <c r="BA1062" i="26"/>
  <c r="AZ1062" i="26"/>
  <c r="AY1062" i="26"/>
  <c r="AX1062" i="26"/>
  <c r="AW1062" i="26"/>
  <c r="AV1062" i="26"/>
  <c r="AU1062" i="26"/>
  <c r="AT1062" i="26"/>
  <c r="AS1062" i="26"/>
  <c r="AR1062" i="26"/>
  <c r="AQ1062" i="26"/>
  <c r="AP1062" i="26"/>
  <c r="AO1062" i="26"/>
  <c r="AN1062" i="26"/>
  <c r="AM1062" i="26"/>
  <c r="AL1062" i="26"/>
  <c r="AK1062" i="26"/>
  <c r="AJ1062" i="26"/>
  <c r="AI1062" i="26"/>
  <c r="AH1062" i="26"/>
  <c r="AG1062" i="26"/>
  <c r="AF1062" i="26"/>
  <c r="AE1062" i="26"/>
  <c r="AD1062" i="26"/>
  <c r="AC1062" i="26"/>
  <c r="AB1062" i="26"/>
  <c r="AA1062" i="26"/>
  <c r="Z1062" i="26"/>
  <c r="Y1062" i="26"/>
  <c r="X1062" i="26"/>
  <c r="W1062" i="26"/>
  <c r="V1062" i="26"/>
  <c r="U1062" i="26"/>
  <c r="T1062" i="26"/>
  <c r="S1062" i="26"/>
  <c r="R1062" i="26"/>
  <c r="Q1062" i="26"/>
  <c r="P1062" i="26"/>
  <c r="O1062" i="26"/>
  <c r="N1062" i="26"/>
  <c r="M1062" i="26"/>
  <c r="L1062" i="26"/>
  <c r="K1062" i="26"/>
  <c r="J1062" i="26"/>
  <c r="BQ1061" i="26"/>
  <c r="BP1061" i="26"/>
  <c r="BO1061" i="26"/>
  <c r="BN1061" i="26"/>
  <c r="BM1061" i="26"/>
  <c r="BL1061" i="26"/>
  <c r="BK1061" i="26"/>
  <c r="BJ1061" i="26"/>
  <c r="BI1061" i="26"/>
  <c r="BH1061" i="26"/>
  <c r="BG1061" i="26"/>
  <c r="BF1061" i="26"/>
  <c r="BE1061" i="26"/>
  <c r="BD1061" i="26"/>
  <c r="BC1061" i="26"/>
  <c r="BB1061" i="26"/>
  <c r="BA1061" i="26"/>
  <c r="AZ1061" i="26"/>
  <c r="AY1061" i="26"/>
  <c r="AX1061" i="26"/>
  <c r="AW1061" i="26"/>
  <c r="AV1061" i="26"/>
  <c r="AU1061" i="26"/>
  <c r="AT1061" i="26"/>
  <c r="AS1061" i="26"/>
  <c r="AR1061" i="26"/>
  <c r="AQ1061" i="26"/>
  <c r="AP1061" i="26"/>
  <c r="AO1061" i="26"/>
  <c r="AN1061" i="26"/>
  <c r="AM1061" i="26"/>
  <c r="AL1061" i="26"/>
  <c r="AK1061" i="26"/>
  <c r="AJ1061" i="26"/>
  <c r="AI1061" i="26"/>
  <c r="AH1061" i="26"/>
  <c r="AG1061" i="26"/>
  <c r="AF1061" i="26"/>
  <c r="AE1061" i="26"/>
  <c r="AD1061" i="26"/>
  <c r="AC1061" i="26"/>
  <c r="AB1061" i="26"/>
  <c r="AA1061" i="26"/>
  <c r="Z1061" i="26"/>
  <c r="Y1061" i="26"/>
  <c r="X1061" i="26"/>
  <c r="W1061" i="26"/>
  <c r="V1061" i="26"/>
  <c r="U1061" i="26"/>
  <c r="T1061" i="26"/>
  <c r="S1061" i="26"/>
  <c r="R1061" i="26"/>
  <c r="Q1061" i="26"/>
  <c r="P1061" i="26"/>
  <c r="O1061" i="26"/>
  <c r="N1061" i="26"/>
  <c r="M1061" i="26"/>
  <c r="L1061" i="26"/>
  <c r="K1061" i="26"/>
  <c r="J1061" i="26"/>
  <c r="BQ1060" i="26"/>
  <c r="BP1060" i="26"/>
  <c r="BO1060" i="26"/>
  <c r="BN1060" i="26"/>
  <c r="BM1060" i="26"/>
  <c r="BL1060" i="26"/>
  <c r="BK1060" i="26"/>
  <c r="BJ1060" i="26"/>
  <c r="BI1060" i="26"/>
  <c r="BH1060" i="26"/>
  <c r="BG1060" i="26"/>
  <c r="BF1060" i="26"/>
  <c r="BE1060" i="26"/>
  <c r="BD1060" i="26"/>
  <c r="BC1060" i="26"/>
  <c r="BB1060" i="26"/>
  <c r="BA1060" i="26"/>
  <c r="AZ1060" i="26"/>
  <c r="AY1060" i="26"/>
  <c r="AX1060" i="26"/>
  <c r="AW1060" i="26"/>
  <c r="AV1060" i="26"/>
  <c r="AU1060" i="26"/>
  <c r="AT1060" i="26"/>
  <c r="AS1060" i="26"/>
  <c r="AR1060" i="26"/>
  <c r="AQ1060" i="26"/>
  <c r="AP1060" i="26"/>
  <c r="AO1060" i="26"/>
  <c r="AN1060" i="26"/>
  <c r="AM1060" i="26"/>
  <c r="AL1060" i="26"/>
  <c r="AK1060" i="26"/>
  <c r="AJ1060" i="26"/>
  <c r="AI1060" i="26"/>
  <c r="AH1060" i="26"/>
  <c r="AG1060" i="26"/>
  <c r="AF1060" i="26"/>
  <c r="AE1060" i="26"/>
  <c r="AD1060" i="26"/>
  <c r="AC1060" i="26"/>
  <c r="AB1060" i="26"/>
  <c r="AA1060" i="26"/>
  <c r="Z1060" i="26"/>
  <c r="Y1060" i="26"/>
  <c r="X1060" i="26"/>
  <c r="W1060" i="26"/>
  <c r="V1060" i="26"/>
  <c r="U1060" i="26"/>
  <c r="T1060" i="26"/>
  <c r="S1060" i="26"/>
  <c r="R1060" i="26"/>
  <c r="Q1060" i="26"/>
  <c r="P1060" i="26"/>
  <c r="O1060" i="26"/>
  <c r="N1060" i="26"/>
  <c r="M1060" i="26"/>
  <c r="L1060" i="26"/>
  <c r="K1060" i="26"/>
  <c r="J1060" i="26"/>
  <c r="BQ1059" i="26"/>
  <c r="BP1059" i="26"/>
  <c r="BO1059" i="26"/>
  <c r="BN1059" i="26"/>
  <c r="BM1059" i="26"/>
  <c r="BL1059" i="26"/>
  <c r="BK1059" i="26"/>
  <c r="BJ1059" i="26"/>
  <c r="BI1059" i="26"/>
  <c r="BH1059" i="26"/>
  <c r="BG1059" i="26"/>
  <c r="BF1059" i="26"/>
  <c r="BE1059" i="26"/>
  <c r="BD1059" i="26"/>
  <c r="BC1059" i="26"/>
  <c r="BB1059" i="26"/>
  <c r="BA1059" i="26"/>
  <c r="AZ1059" i="26"/>
  <c r="AY1059" i="26"/>
  <c r="AX1059" i="26"/>
  <c r="AW1059" i="26"/>
  <c r="AV1059" i="26"/>
  <c r="AU1059" i="26"/>
  <c r="AT1059" i="26"/>
  <c r="AS1059" i="26"/>
  <c r="AR1059" i="26"/>
  <c r="AQ1059" i="26"/>
  <c r="AP1059" i="26"/>
  <c r="AO1059" i="26"/>
  <c r="AN1059" i="26"/>
  <c r="AM1059" i="26"/>
  <c r="AL1059" i="26"/>
  <c r="AK1059" i="26"/>
  <c r="AJ1059" i="26"/>
  <c r="AI1059" i="26"/>
  <c r="AH1059" i="26"/>
  <c r="AG1059" i="26"/>
  <c r="AF1059" i="26"/>
  <c r="AE1059" i="26"/>
  <c r="AD1059" i="26"/>
  <c r="AC1059" i="26"/>
  <c r="AB1059" i="26"/>
  <c r="AA1059" i="26"/>
  <c r="Z1059" i="26"/>
  <c r="Y1059" i="26"/>
  <c r="X1059" i="26"/>
  <c r="W1059" i="26"/>
  <c r="V1059" i="26"/>
  <c r="U1059" i="26"/>
  <c r="T1059" i="26"/>
  <c r="S1059" i="26"/>
  <c r="R1059" i="26"/>
  <c r="Q1059" i="26"/>
  <c r="P1059" i="26"/>
  <c r="O1059" i="26"/>
  <c r="N1059" i="26"/>
  <c r="M1059" i="26"/>
  <c r="L1059" i="26"/>
  <c r="K1059" i="26"/>
  <c r="J1059" i="26"/>
  <c r="BQ1058" i="26"/>
  <c r="BP1058" i="26"/>
  <c r="BO1058" i="26"/>
  <c r="BN1058" i="26"/>
  <c r="BM1058" i="26"/>
  <c r="BL1058" i="26"/>
  <c r="BK1058" i="26"/>
  <c r="BJ1058" i="26"/>
  <c r="BI1058" i="26"/>
  <c r="BH1058" i="26"/>
  <c r="BG1058" i="26"/>
  <c r="BF1058" i="26"/>
  <c r="BE1058" i="26"/>
  <c r="BD1058" i="26"/>
  <c r="BC1058" i="26"/>
  <c r="BB1058" i="26"/>
  <c r="BA1058" i="26"/>
  <c r="AZ1058" i="26"/>
  <c r="AY1058" i="26"/>
  <c r="AX1058" i="26"/>
  <c r="AW1058" i="26"/>
  <c r="AV1058" i="26"/>
  <c r="AU1058" i="26"/>
  <c r="AT1058" i="26"/>
  <c r="AS1058" i="26"/>
  <c r="AR1058" i="26"/>
  <c r="AQ1058" i="26"/>
  <c r="AP1058" i="26"/>
  <c r="AO1058" i="26"/>
  <c r="AN1058" i="26"/>
  <c r="AM1058" i="26"/>
  <c r="AL1058" i="26"/>
  <c r="AK1058" i="26"/>
  <c r="AJ1058" i="26"/>
  <c r="AI1058" i="26"/>
  <c r="AH1058" i="26"/>
  <c r="AG1058" i="26"/>
  <c r="AF1058" i="26"/>
  <c r="AE1058" i="26"/>
  <c r="AD1058" i="26"/>
  <c r="AC1058" i="26"/>
  <c r="AB1058" i="26"/>
  <c r="AA1058" i="26"/>
  <c r="Z1058" i="26"/>
  <c r="Y1058" i="26"/>
  <c r="X1058" i="26"/>
  <c r="W1058" i="26"/>
  <c r="V1058" i="26"/>
  <c r="U1058" i="26"/>
  <c r="T1058" i="26"/>
  <c r="S1058" i="26"/>
  <c r="R1058" i="26"/>
  <c r="Q1058" i="26"/>
  <c r="P1058" i="26"/>
  <c r="O1058" i="26"/>
  <c r="N1058" i="26"/>
  <c r="M1058" i="26"/>
  <c r="L1058" i="26"/>
  <c r="K1058" i="26"/>
  <c r="J1058" i="26"/>
  <c r="BQ1057" i="26"/>
  <c r="BP1057" i="26"/>
  <c r="BO1057" i="26"/>
  <c r="BN1057" i="26"/>
  <c r="BM1057" i="26"/>
  <c r="BL1057" i="26"/>
  <c r="BK1057" i="26"/>
  <c r="BJ1057" i="26"/>
  <c r="BI1057" i="26"/>
  <c r="BH1057" i="26"/>
  <c r="BG1057" i="26"/>
  <c r="BF1057" i="26"/>
  <c r="BE1057" i="26"/>
  <c r="BD1057" i="26"/>
  <c r="BC1057" i="26"/>
  <c r="BB1057" i="26"/>
  <c r="BA1057" i="26"/>
  <c r="AZ1057" i="26"/>
  <c r="AY1057" i="26"/>
  <c r="AX1057" i="26"/>
  <c r="AW1057" i="26"/>
  <c r="AV1057" i="26"/>
  <c r="AU1057" i="26"/>
  <c r="AT1057" i="26"/>
  <c r="AS1057" i="26"/>
  <c r="AR1057" i="26"/>
  <c r="AQ1057" i="26"/>
  <c r="AP1057" i="26"/>
  <c r="AO1057" i="26"/>
  <c r="AN1057" i="26"/>
  <c r="AM1057" i="26"/>
  <c r="AL1057" i="26"/>
  <c r="AK1057" i="26"/>
  <c r="AJ1057" i="26"/>
  <c r="AI1057" i="26"/>
  <c r="AH1057" i="26"/>
  <c r="AG1057" i="26"/>
  <c r="AF1057" i="26"/>
  <c r="AE1057" i="26"/>
  <c r="AD1057" i="26"/>
  <c r="AC1057" i="26"/>
  <c r="AB1057" i="26"/>
  <c r="AA1057" i="26"/>
  <c r="Z1057" i="26"/>
  <c r="Y1057" i="26"/>
  <c r="X1057" i="26"/>
  <c r="W1057" i="26"/>
  <c r="V1057" i="26"/>
  <c r="U1057" i="26"/>
  <c r="T1057" i="26"/>
  <c r="S1057" i="26"/>
  <c r="R1057" i="26"/>
  <c r="Q1057" i="26"/>
  <c r="P1057" i="26"/>
  <c r="O1057" i="26"/>
  <c r="N1057" i="26"/>
  <c r="M1057" i="26"/>
  <c r="L1057" i="26"/>
  <c r="K1057" i="26"/>
  <c r="J1057" i="26"/>
  <c r="BQ1056" i="26"/>
  <c r="BP1056" i="26"/>
  <c r="BO1056" i="26"/>
  <c r="BN1056" i="26"/>
  <c r="BM1056" i="26"/>
  <c r="BL1056" i="26"/>
  <c r="BK1056" i="26"/>
  <c r="BJ1056" i="26"/>
  <c r="BI1056" i="26"/>
  <c r="BH1056" i="26"/>
  <c r="BG1056" i="26"/>
  <c r="BF1056" i="26"/>
  <c r="BE1056" i="26"/>
  <c r="BD1056" i="26"/>
  <c r="BC1056" i="26"/>
  <c r="BB1056" i="26"/>
  <c r="BA1056" i="26"/>
  <c r="AZ1056" i="26"/>
  <c r="AY1056" i="26"/>
  <c r="AX1056" i="26"/>
  <c r="AW1056" i="26"/>
  <c r="AV1056" i="26"/>
  <c r="AU1056" i="26"/>
  <c r="AT1056" i="26"/>
  <c r="AS1056" i="26"/>
  <c r="AR1056" i="26"/>
  <c r="AQ1056" i="26"/>
  <c r="AP1056" i="26"/>
  <c r="AO1056" i="26"/>
  <c r="AN1056" i="26"/>
  <c r="AM1056" i="26"/>
  <c r="AL1056" i="26"/>
  <c r="AK1056" i="26"/>
  <c r="AJ1056" i="26"/>
  <c r="AI1056" i="26"/>
  <c r="AH1056" i="26"/>
  <c r="AG1056" i="26"/>
  <c r="AF1056" i="26"/>
  <c r="AE1056" i="26"/>
  <c r="AD1056" i="26"/>
  <c r="AC1056" i="26"/>
  <c r="AB1056" i="26"/>
  <c r="AA1056" i="26"/>
  <c r="Z1056" i="26"/>
  <c r="Y1056" i="26"/>
  <c r="X1056" i="26"/>
  <c r="W1056" i="26"/>
  <c r="V1056" i="26"/>
  <c r="U1056" i="26"/>
  <c r="T1056" i="26"/>
  <c r="S1056" i="26"/>
  <c r="R1056" i="26"/>
  <c r="Q1056" i="26"/>
  <c r="P1056" i="26"/>
  <c r="O1056" i="26"/>
  <c r="N1056" i="26"/>
  <c r="M1056" i="26"/>
  <c r="L1056" i="26"/>
  <c r="K1056" i="26"/>
  <c r="J1056" i="26"/>
  <c r="BQ1055" i="26"/>
  <c r="BP1055" i="26"/>
  <c r="BO1055" i="26"/>
  <c r="BN1055" i="26"/>
  <c r="BM1055" i="26"/>
  <c r="BL1055" i="26"/>
  <c r="BK1055" i="26"/>
  <c r="BJ1055" i="26"/>
  <c r="BI1055" i="26"/>
  <c r="BH1055" i="26"/>
  <c r="BG1055" i="26"/>
  <c r="BF1055" i="26"/>
  <c r="BE1055" i="26"/>
  <c r="BD1055" i="26"/>
  <c r="BC1055" i="26"/>
  <c r="BB1055" i="26"/>
  <c r="BA1055" i="26"/>
  <c r="AZ1055" i="26"/>
  <c r="AY1055" i="26"/>
  <c r="AX1055" i="26"/>
  <c r="AW1055" i="26"/>
  <c r="AV1055" i="26"/>
  <c r="AU1055" i="26"/>
  <c r="AT1055" i="26"/>
  <c r="AS1055" i="26"/>
  <c r="AR1055" i="26"/>
  <c r="AQ1055" i="26"/>
  <c r="AP1055" i="26"/>
  <c r="AO1055" i="26"/>
  <c r="AN1055" i="26"/>
  <c r="AM1055" i="26"/>
  <c r="AL1055" i="26"/>
  <c r="AK1055" i="26"/>
  <c r="AJ1055" i="26"/>
  <c r="AI1055" i="26"/>
  <c r="AH1055" i="26"/>
  <c r="AG1055" i="26"/>
  <c r="AF1055" i="26"/>
  <c r="AE1055" i="26"/>
  <c r="AD1055" i="26"/>
  <c r="AC1055" i="26"/>
  <c r="AB1055" i="26"/>
  <c r="AA1055" i="26"/>
  <c r="Z1055" i="26"/>
  <c r="Y1055" i="26"/>
  <c r="X1055" i="26"/>
  <c r="W1055" i="26"/>
  <c r="V1055" i="26"/>
  <c r="U1055" i="26"/>
  <c r="T1055" i="26"/>
  <c r="S1055" i="26"/>
  <c r="R1055" i="26"/>
  <c r="Q1055" i="26"/>
  <c r="P1055" i="26"/>
  <c r="O1055" i="26"/>
  <c r="N1055" i="26"/>
  <c r="M1055" i="26"/>
  <c r="L1055" i="26"/>
  <c r="K1055" i="26"/>
  <c r="J1055" i="26"/>
  <c r="BQ1054" i="26"/>
  <c r="BP1054" i="26"/>
  <c r="BO1054" i="26"/>
  <c r="BN1054" i="26"/>
  <c r="BM1054" i="26"/>
  <c r="BL1054" i="26"/>
  <c r="BK1054" i="26"/>
  <c r="BJ1054" i="26"/>
  <c r="BI1054" i="26"/>
  <c r="BH1054" i="26"/>
  <c r="BG1054" i="26"/>
  <c r="BF1054" i="26"/>
  <c r="BE1054" i="26"/>
  <c r="BD1054" i="26"/>
  <c r="BC1054" i="26"/>
  <c r="BB1054" i="26"/>
  <c r="BA1054" i="26"/>
  <c r="AZ1054" i="26"/>
  <c r="AY1054" i="26"/>
  <c r="AX1054" i="26"/>
  <c r="AW1054" i="26"/>
  <c r="AV1054" i="26"/>
  <c r="AU1054" i="26"/>
  <c r="AT1054" i="26"/>
  <c r="AS1054" i="26"/>
  <c r="AR1054" i="26"/>
  <c r="AQ1054" i="26"/>
  <c r="AP1054" i="26"/>
  <c r="AO1054" i="26"/>
  <c r="AN1054" i="26"/>
  <c r="AM1054" i="26"/>
  <c r="AL1054" i="26"/>
  <c r="AK1054" i="26"/>
  <c r="AJ1054" i="26"/>
  <c r="AI1054" i="26"/>
  <c r="AH1054" i="26"/>
  <c r="AG1054" i="26"/>
  <c r="AF1054" i="26"/>
  <c r="AE1054" i="26"/>
  <c r="AD1054" i="26"/>
  <c r="AC1054" i="26"/>
  <c r="AB1054" i="26"/>
  <c r="AA1054" i="26"/>
  <c r="Z1054" i="26"/>
  <c r="Y1054" i="26"/>
  <c r="X1054" i="26"/>
  <c r="W1054" i="26"/>
  <c r="V1054" i="26"/>
  <c r="U1054" i="26"/>
  <c r="T1054" i="26"/>
  <c r="S1054" i="26"/>
  <c r="R1054" i="26"/>
  <c r="Q1054" i="26"/>
  <c r="P1054" i="26"/>
  <c r="O1054" i="26"/>
  <c r="N1054" i="26"/>
  <c r="M1054" i="26"/>
  <c r="L1054" i="26"/>
  <c r="K1054" i="26"/>
  <c r="J1054" i="26"/>
  <c r="BQ1053" i="26"/>
  <c r="BP1053" i="26"/>
  <c r="BO1053" i="26"/>
  <c r="BN1053" i="26"/>
  <c r="BM1053" i="26"/>
  <c r="BL1053" i="26"/>
  <c r="BK1053" i="26"/>
  <c r="BJ1053" i="26"/>
  <c r="BI1053" i="26"/>
  <c r="BH1053" i="26"/>
  <c r="BG1053" i="26"/>
  <c r="BF1053" i="26"/>
  <c r="BE1053" i="26"/>
  <c r="BD1053" i="26"/>
  <c r="BC1053" i="26"/>
  <c r="BB1053" i="26"/>
  <c r="BA1053" i="26"/>
  <c r="AZ1053" i="26"/>
  <c r="AY1053" i="26"/>
  <c r="AX1053" i="26"/>
  <c r="AW1053" i="26"/>
  <c r="AV1053" i="26"/>
  <c r="AU1053" i="26"/>
  <c r="AT1053" i="26"/>
  <c r="AS1053" i="26"/>
  <c r="AR1053" i="26"/>
  <c r="AQ1053" i="26"/>
  <c r="AP1053" i="26"/>
  <c r="AO1053" i="26"/>
  <c r="AN1053" i="26"/>
  <c r="AM1053" i="26"/>
  <c r="AL1053" i="26"/>
  <c r="AK1053" i="26"/>
  <c r="AJ1053" i="26"/>
  <c r="AI1053" i="26"/>
  <c r="AH1053" i="26"/>
  <c r="AG1053" i="26"/>
  <c r="AF1053" i="26"/>
  <c r="AE1053" i="26"/>
  <c r="AD1053" i="26"/>
  <c r="AC1053" i="26"/>
  <c r="AB1053" i="26"/>
  <c r="AA1053" i="26"/>
  <c r="Z1053" i="26"/>
  <c r="Y1053" i="26"/>
  <c r="X1053" i="26"/>
  <c r="W1053" i="26"/>
  <c r="V1053" i="26"/>
  <c r="U1053" i="26"/>
  <c r="T1053" i="26"/>
  <c r="S1053" i="26"/>
  <c r="R1053" i="26"/>
  <c r="Q1053" i="26"/>
  <c r="P1053" i="26"/>
  <c r="O1053" i="26"/>
  <c r="N1053" i="26"/>
  <c r="M1053" i="26"/>
  <c r="L1053" i="26"/>
  <c r="K1053" i="26"/>
  <c r="J1053" i="26"/>
  <c r="BQ1052" i="26"/>
  <c r="BP1052" i="26"/>
  <c r="BO1052" i="26"/>
  <c r="BN1052" i="26"/>
  <c r="BM1052" i="26"/>
  <c r="BL1052" i="26"/>
  <c r="BK1052" i="26"/>
  <c r="BJ1052" i="26"/>
  <c r="BI1052" i="26"/>
  <c r="BH1052" i="26"/>
  <c r="BG1052" i="26"/>
  <c r="BF1052" i="26"/>
  <c r="BE1052" i="26"/>
  <c r="BD1052" i="26"/>
  <c r="BC1052" i="26"/>
  <c r="BB1052" i="26"/>
  <c r="BA1052" i="26"/>
  <c r="AZ1052" i="26"/>
  <c r="AY1052" i="26"/>
  <c r="AX1052" i="26"/>
  <c r="AW1052" i="26"/>
  <c r="AV1052" i="26"/>
  <c r="AU1052" i="26"/>
  <c r="AT1052" i="26"/>
  <c r="AS1052" i="26"/>
  <c r="AR1052" i="26"/>
  <c r="AQ1052" i="26"/>
  <c r="AP1052" i="26"/>
  <c r="AO1052" i="26"/>
  <c r="AN1052" i="26"/>
  <c r="AM1052" i="26"/>
  <c r="AL1052" i="26"/>
  <c r="AK1052" i="26"/>
  <c r="AJ1052" i="26"/>
  <c r="AI1052" i="26"/>
  <c r="AH1052" i="26"/>
  <c r="AG1052" i="26"/>
  <c r="AF1052" i="26"/>
  <c r="AE1052" i="26"/>
  <c r="AD1052" i="26"/>
  <c r="AC1052" i="26"/>
  <c r="AB1052" i="26"/>
  <c r="AA1052" i="26"/>
  <c r="Z1052" i="26"/>
  <c r="Y1052" i="26"/>
  <c r="X1052" i="26"/>
  <c r="W1052" i="26"/>
  <c r="V1052" i="26"/>
  <c r="U1052" i="26"/>
  <c r="T1052" i="26"/>
  <c r="S1052" i="26"/>
  <c r="R1052" i="26"/>
  <c r="Q1052" i="26"/>
  <c r="P1052" i="26"/>
  <c r="O1052" i="26"/>
  <c r="N1052" i="26"/>
  <c r="M1052" i="26"/>
  <c r="L1052" i="26"/>
  <c r="K1052" i="26"/>
  <c r="J1052" i="26"/>
  <c r="BQ1051" i="26"/>
  <c r="BP1051" i="26"/>
  <c r="BO1051" i="26"/>
  <c r="BN1051" i="26"/>
  <c r="BM1051" i="26"/>
  <c r="BL1051" i="26"/>
  <c r="BK1051" i="26"/>
  <c r="BJ1051" i="26"/>
  <c r="BI1051" i="26"/>
  <c r="BH1051" i="26"/>
  <c r="BG1051" i="26"/>
  <c r="BF1051" i="26"/>
  <c r="BE1051" i="26"/>
  <c r="BD1051" i="26"/>
  <c r="BC1051" i="26"/>
  <c r="BB1051" i="26"/>
  <c r="BA1051" i="26"/>
  <c r="AZ1051" i="26"/>
  <c r="AY1051" i="26"/>
  <c r="AX1051" i="26"/>
  <c r="AW1051" i="26"/>
  <c r="AV1051" i="26"/>
  <c r="AU1051" i="26"/>
  <c r="AT1051" i="26"/>
  <c r="AS1051" i="26"/>
  <c r="AR1051" i="26"/>
  <c r="AQ1051" i="26"/>
  <c r="AP1051" i="26"/>
  <c r="AO1051" i="26"/>
  <c r="AN1051" i="26"/>
  <c r="AM1051" i="26"/>
  <c r="AL1051" i="26"/>
  <c r="AK1051" i="26"/>
  <c r="AJ1051" i="26"/>
  <c r="AI1051" i="26"/>
  <c r="AH1051" i="26"/>
  <c r="AG1051" i="26"/>
  <c r="AF1051" i="26"/>
  <c r="AE1051" i="26"/>
  <c r="AD1051" i="26"/>
  <c r="AC1051" i="26"/>
  <c r="AB1051" i="26"/>
  <c r="AA1051" i="26"/>
  <c r="Z1051" i="26"/>
  <c r="Y1051" i="26"/>
  <c r="X1051" i="26"/>
  <c r="W1051" i="26"/>
  <c r="V1051" i="26"/>
  <c r="U1051" i="26"/>
  <c r="T1051" i="26"/>
  <c r="S1051" i="26"/>
  <c r="R1051" i="26"/>
  <c r="Q1051" i="26"/>
  <c r="P1051" i="26"/>
  <c r="O1051" i="26"/>
  <c r="N1051" i="26"/>
  <c r="M1051" i="26"/>
  <c r="L1051" i="26"/>
  <c r="K1051" i="26"/>
  <c r="J1051" i="26"/>
  <c r="BQ1050" i="26"/>
  <c r="BP1050" i="26"/>
  <c r="BO1050" i="26"/>
  <c r="BN1050" i="26"/>
  <c r="BM1050" i="26"/>
  <c r="BL1050" i="26"/>
  <c r="BK1050" i="26"/>
  <c r="BJ1050" i="26"/>
  <c r="BI1050" i="26"/>
  <c r="BH1050" i="26"/>
  <c r="BG1050" i="26"/>
  <c r="BF1050" i="26"/>
  <c r="BE1050" i="26"/>
  <c r="BD1050" i="26"/>
  <c r="BC1050" i="26"/>
  <c r="BB1050" i="26"/>
  <c r="BA1050" i="26"/>
  <c r="AZ1050" i="26"/>
  <c r="AY1050" i="26"/>
  <c r="AX1050" i="26"/>
  <c r="AW1050" i="26"/>
  <c r="AV1050" i="26"/>
  <c r="AU1050" i="26"/>
  <c r="AT1050" i="26"/>
  <c r="AS1050" i="26"/>
  <c r="AR1050" i="26"/>
  <c r="AQ1050" i="26"/>
  <c r="AP1050" i="26"/>
  <c r="AO1050" i="26"/>
  <c r="AN1050" i="26"/>
  <c r="AM1050" i="26"/>
  <c r="AL1050" i="26"/>
  <c r="AK1050" i="26"/>
  <c r="AJ1050" i="26"/>
  <c r="AI1050" i="26"/>
  <c r="AH1050" i="26"/>
  <c r="AG1050" i="26"/>
  <c r="AF1050" i="26"/>
  <c r="AE1050" i="26"/>
  <c r="AD1050" i="26"/>
  <c r="AC1050" i="26"/>
  <c r="AB1050" i="26"/>
  <c r="AA1050" i="26"/>
  <c r="Z1050" i="26"/>
  <c r="Y1050" i="26"/>
  <c r="X1050" i="26"/>
  <c r="W1050" i="26"/>
  <c r="V1050" i="26"/>
  <c r="U1050" i="26"/>
  <c r="T1050" i="26"/>
  <c r="S1050" i="26"/>
  <c r="R1050" i="26"/>
  <c r="Q1050" i="26"/>
  <c r="P1050" i="26"/>
  <c r="O1050" i="26"/>
  <c r="N1050" i="26"/>
  <c r="M1050" i="26"/>
  <c r="L1050" i="26"/>
  <c r="K1050" i="26"/>
  <c r="J1050" i="26"/>
  <c r="BQ1049" i="26"/>
  <c r="BP1049" i="26"/>
  <c r="BO1049" i="26"/>
  <c r="BN1049" i="26"/>
  <c r="BM1049" i="26"/>
  <c r="BL1049" i="26"/>
  <c r="BK1049" i="26"/>
  <c r="BJ1049" i="26"/>
  <c r="BI1049" i="26"/>
  <c r="BH1049" i="26"/>
  <c r="BG1049" i="26"/>
  <c r="BF1049" i="26"/>
  <c r="BE1049" i="26"/>
  <c r="BD1049" i="26"/>
  <c r="BC1049" i="26"/>
  <c r="BB1049" i="26"/>
  <c r="BA1049" i="26"/>
  <c r="AZ1049" i="26"/>
  <c r="AY1049" i="26"/>
  <c r="AX1049" i="26"/>
  <c r="AW1049" i="26"/>
  <c r="AV1049" i="26"/>
  <c r="AU1049" i="26"/>
  <c r="AT1049" i="26"/>
  <c r="AS1049" i="26"/>
  <c r="AR1049" i="26"/>
  <c r="AQ1049" i="26"/>
  <c r="AP1049" i="26"/>
  <c r="AO1049" i="26"/>
  <c r="AN1049" i="26"/>
  <c r="AM1049" i="26"/>
  <c r="AL1049" i="26"/>
  <c r="AK1049" i="26"/>
  <c r="AJ1049" i="26"/>
  <c r="AI1049" i="26"/>
  <c r="AH1049" i="26"/>
  <c r="AG1049" i="26"/>
  <c r="AF1049" i="26"/>
  <c r="AE1049" i="26"/>
  <c r="AD1049" i="26"/>
  <c r="AC1049" i="26"/>
  <c r="AB1049" i="26"/>
  <c r="AA1049" i="26"/>
  <c r="Z1049" i="26"/>
  <c r="Y1049" i="26"/>
  <c r="X1049" i="26"/>
  <c r="W1049" i="26"/>
  <c r="V1049" i="26"/>
  <c r="U1049" i="26"/>
  <c r="T1049" i="26"/>
  <c r="S1049" i="26"/>
  <c r="R1049" i="26"/>
  <c r="Q1049" i="26"/>
  <c r="P1049" i="26"/>
  <c r="O1049" i="26"/>
  <c r="N1049" i="26"/>
  <c r="M1049" i="26"/>
  <c r="L1049" i="26"/>
  <c r="K1049" i="26"/>
  <c r="J1049" i="26"/>
  <c r="BQ1048" i="26"/>
  <c r="BP1048" i="26"/>
  <c r="BO1048" i="26"/>
  <c r="BN1048" i="26"/>
  <c r="BM1048" i="26"/>
  <c r="BL1048" i="26"/>
  <c r="BK1048" i="26"/>
  <c r="BJ1048" i="26"/>
  <c r="BI1048" i="26"/>
  <c r="BH1048" i="26"/>
  <c r="BG1048" i="26"/>
  <c r="BF1048" i="26"/>
  <c r="BE1048" i="26"/>
  <c r="BD1048" i="26"/>
  <c r="BC1048" i="26"/>
  <c r="BB1048" i="26"/>
  <c r="BA1048" i="26"/>
  <c r="AZ1048" i="26"/>
  <c r="AY1048" i="26"/>
  <c r="AX1048" i="26"/>
  <c r="AW1048" i="26"/>
  <c r="AV1048" i="26"/>
  <c r="AU1048" i="26"/>
  <c r="AT1048" i="26"/>
  <c r="AS1048" i="26"/>
  <c r="AR1048" i="26"/>
  <c r="AQ1048" i="26"/>
  <c r="AP1048" i="26"/>
  <c r="AO1048" i="26"/>
  <c r="AN1048" i="26"/>
  <c r="AM1048" i="26"/>
  <c r="AL1048" i="26"/>
  <c r="AK1048" i="26"/>
  <c r="AJ1048" i="26"/>
  <c r="AI1048" i="26"/>
  <c r="AH1048" i="26"/>
  <c r="AG1048" i="26"/>
  <c r="AF1048" i="26"/>
  <c r="AE1048" i="26"/>
  <c r="AD1048" i="26"/>
  <c r="AC1048" i="26"/>
  <c r="AB1048" i="26"/>
  <c r="AA1048" i="26"/>
  <c r="Z1048" i="26"/>
  <c r="Y1048" i="26"/>
  <c r="X1048" i="26"/>
  <c r="W1048" i="26"/>
  <c r="V1048" i="26"/>
  <c r="U1048" i="26"/>
  <c r="T1048" i="26"/>
  <c r="S1048" i="26"/>
  <c r="R1048" i="26"/>
  <c r="Q1048" i="26"/>
  <c r="P1048" i="26"/>
  <c r="O1048" i="26"/>
  <c r="N1048" i="26"/>
  <c r="M1048" i="26"/>
  <c r="L1048" i="26"/>
  <c r="K1048" i="26"/>
  <c r="J1048" i="26"/>
  <c r="BQ1047" i="26"/>
  <c r="BP1047" i="26"/>
  <c r="BO1047" i="26"/>
  <c r="BN1047" i="26"/>
  <c r="BM1047" i="26"/>
  <c r="BL1047" i="26"/>
  <c r="BK1047" i="26"/>
  <c r="BJ1047" i="26"/>
  <c r="BI1047" i="26"/>
  <c r="BH1047" i="26"/>
  <c r="BG1047" i="26"/>
  <c r="BF1047" i="26"/>
  <c r="BE1047" i="26"/>
  <c r="BD1047" i="26"/>
  <c r="BC1047" i="26"/>
  <c r="BB1047" i="26"/>
  <c r="BA1047" i="26"/>
  <c r="AZ1047" i="26"/>
  <c r="AY1047" i="26"/>
  <c r="AX1047" i="26"/>
  <c r="AW1047" i="26"/>
  <c r="AV1047" i="26"/>
  <c r="AU1047" i="26"/>
  <c r="AT1047" i="26"/>
  <c r="AS1047" i="26"/>
  <c r="AR1047" i="26"/>
  <c r="AQ1047" i="26"/>
  <c r="AP1047" i="26"/>
  <c r="AO1047" i="26"/>
  <c r="AN1047" i="26"/>
  <c r="AM1047" i="26"/>
  <c r="AL1047" i="26"/>
  <c r="AK1047" i="26"/>
  <c r="AJ1047" i="26"/>
  <c r="AI1047" i="26"/>
  <c r="AH1047" i="26"/>
  <c r="AG1047" i="26"/>
  <c r="AF1047" i="26"/>
  <c r="AE1047" i="26"/>
  <c r="AD1047" i="26"/>
  <c r="AC1047" i="26"/>
  <c r="AB1047" i="26"/>
  <c r="AA1047" i="26"/>
  <c r="Z1047" i="26"/>
  <c r="Y1047" i="26"/>
  <c r="X1047" i="26"/>
  <c r="W1047" i="26"/>
  <c r="V1047" i="26"/>
  <c r="U1047" i="26"/>
  <c r="T1047" i="26"/>
  <c r="S1047" i="26"/>
  <c r="R1047" i="26"/>
  <c r="Q1047" i="26"/>
  <c r="P1047" i="26"/>
  <c r="O1047" i="26"/>
  <c r="N1047" i="26"/>
  <c r="M1047" i="26"/>
  <c r="L1047" i="26"/>
  <c r="K1047" i="26"/>
  <c r="J1047" i="26"/>
  <c r="BQ1046" i="26"/>
  <c r="BP1046" i="26"/>
  <c r="BO1046" i="26"/>
  <c r="BN1046" i="26"/>
  <c r="BM1046" i="26"/>
  <c r="BL1046" i="26"/>
  <c r="BK1046" i="26"/>
  <c r="BJ1046" i="26"/>
  <c r="BI1046" i="26"/>
  <c r="BH1046" i="26"/>
  <c r="BG1046" i="26"/>
  <c r="BF1046" i="26"/>
  <c r="BE1046" i="26"/>
  <c r="BD1046" i="26"/>
  <c r="BC1046" i="26"/>
  <c r="BB1046" i="26"/>
  <c r="BA1046" i="26"/>
  <c r="AZ1046" i="26"/>
  <c r="AY1046" i="26"/>
  <c r="AX1046" i="26"/>
  <c r="AW1046" i="26"/>
  <c r="AV1046" i="26"/>
  <c r="AU1046" i="26"/>
  <c r="AT1046" i="26"/>
  <c r="AS1046" i="26"/>
  <c r="AR1046" i="26"/>
  <c r="AQ1046" i="26"/>
  <c r="AP1046" i="26"/>
  <c r="AO1046" i="26"/>
  <c r="AN1046" i="26"/>
  <c r="AM1046" i="26"/>
  <c r="AL1046" i="26"/>
  <c r="AK1046" i="26"/>
  <c r="AJ1046" i="26"/>
  <c r="AI1046" i="26"/>
  <c r="AH1046" i="26"/>
  <c r="AG1046" i="26"/>
  <c r="AF1046" i="26"/>
  <c r="AE1046" i="26"/>
  <c r="AD1046" i="26"/>
  <c r="AC1046" i="26"/>
  <c r="AB1046" i="26"/>
  <c r="AA1046" i="26"/>
  <c r="Z1046" i="26"/>
  <c r="Y1046" i="26"/>
  <c r="X1046" i="26"/>
  <c r="W1046" i="26"/>
  <c r="V1046" i="26"/>
  <c r="U1046" i="26"/>
  <c r="T1046" i="26"/>
  <c r="S1046" i="26"/>
  <c r="R1046" i="26"/>
  <c r="Q1046" i="26"/>
  <c r="P1046" i="26"/>
  <c r="O1046" i="26"/>
  <c r="N1046" i="26"/>
  <c r="M1046" i="26"/>
  <c r="L1046" i="26"/>
  <c r="K1046" i="26"/>
  <c r="J1046" i="26"/>
  <c r="BQ1045" i="26"/>
  <c r="BP1045" i="26"/>
  <c r="BO1045" i="26"/>
  <c r="BN1045" i="26"/>
  <c r="BM1045" i="26"/>
  <c r="BL1045" i="26"/>
  <c r="BK1045" i="26"/>
  <c r="BJ1045" i="26"/>
  <c r="BI1045" i="26"/>
  <c r="BH1045" i="26"/>
  <c r="BG1045" i="26"/>
  <c r="BF1045" i="26"/>
  <c r="BE1045" i="26"/>
  <c r="BD1045" i="26"/>
  <c r="BC1045" i="26"/>
  <c r="BB1045" i="26"/>
  <c r="BA1045" i="26"/>
  <c r="AZ1045" i="26"/>
  <c r="AY1045" i="26"/>
  <c r="AX1045" i="26"/>
  <c r="AW1045" i="26"/>
  <c r="AV1045" i="26"/>
  <c r="AU1045" i="26"/>
  <c r="AT1045" i="26"/>
  <c r="AS1045" i="26"/>
  <c r="AR1045" i="26"/>
  <c r="AQ1045" i="26"/>
  <c r="AP1045" i="26"/>
  <c r="AO1045" i="26"/>
  <c r="AN1045" i="26"/>
  <c r="AM1045" i="26"/>
  <c r="AL1045" i="26"/>
  <c r="AK1045" i="26"/>
  <c r="AJ1045" i="26"/>
  <c r="AI1045" i="26"/>
  <c r="AH1045" i="26"/>
  <c r="AG1045" i="26"/>
  <c r="AF1045" i="26"/>
  <c r="AE1045" i="26"/>
  <c r="AD1045" i="26"/>
  <c r="AC1045" i="26"/>
  <c r="AB1045" i="26"/>
  <c r="AA1045" i="26"/>
  <c r="Z1045" i="26"/>
  <c r="Y1045" i="26"/>
  <c r="X1045" i="26"/>
  <c r="W1045" i="26"/>
  <c r="V1045" i="26"/>
  <c r="U1045" i="26"/>
  <c r="T1045" i="26"/>
  <c r="S1045" i="26"/>
  <c r="R1045" i="26"/>
  <c r="Q1045" i="26"/>
  <c r="P1045" i="26"/>
  <c r="O1045" i="26"/>
  <c r="N1045" i="26"/>
  <c r="M1045" i="26"/>
  <c r="L1045" i="26"/>
  <c r="K1045" i="26"/>
  <c r="J1045" i="26"/>
  <c r="BQ1044" i="26"/>
  <c r="BP1044" i="26"/>
  <c r="BO1044" i="26"/>
  <c r="BN1044" i="26"/>
  <c r="BM1044" i="26"/>
  <c r="BL1044" i="26"/>
  <c r="BK1044" i="26"/>
  <c r="BJ1044" i="26"/>
  <c r="BI1044" i="26"/>
  <c r="BH1044" i="26"/>
  <c r="BG1044" i="26"/>
  <c r="BF1044" i="26"/>
  <c r="BE1044" i="26"/>
  <c r="BD1044" i="26"/>
  <c r="BC1044" i="26"/>
  <c r="BB1044" i="26"/>
  <c r="BA1044" i="26"/>
  <c r="AZ1044" i="26"/>
  <c r="AY1044" i="26"/>
  <c r="AX1044" i="26"/>
  <c r="AW1044" i="26"/>
  <c r="AV1044" i="26"/>
  <c r="AU1044" i="26"/>
  <c r="AT1044" i="26"/>
  <c r="AS1044" i="26"/>
  <c r="AR1044" i="26"/>
  <c r="AQ1044" i="26"/>
  <c r="AP1044" i="26"/>
  <c r="AO1044" i="26"/>
  <c r="AN1044" i="26"/>
  <c r="AM1044" i="26"/>
  <c r="AL1044" i="26"/>
  <c r="AK1044" i="26"/>
  <c r="AJ1044" i="26"/>
  <c r="AI1044" i="26"/>
  <c r="AH1044" i="26"/>
  <c r="AG1044" i="26"/>
  <c r="AF1044" i="26"/>
  <c r="AE1044" i="26"/>
  <c r="AD1044" i="26"/>
  <c r="AC1044" i="26"/>
  <c r="AB1044" i="26"/>
  <c r="AA1044" i="26"/>
  <c r="Z1044" i="26"/>
  <c r="Y1044" i="26"/>
  <c r="X1044" i="26"/>
  <c r="W1044" i="26"/>
  <c r="V1044" i="26"/>
  <c r="U1044" i="26"/>
  <c r="T1044" i="26"/>
  <c r="S1044" i="26"/>
  <c r="R1044" i="26"/>
  <c r="Q1044" i="26"/>
  <c r="P1044" i="26"/>
  <c r="O1044" i="26"/>
  <c r="N1044" i="26"/>
  <c r="M1044" i="26"/>
  <c r="L1044" i="26"/>
  <c r="K1044" i="26"/>
  <c r="J1044" i="26"/>
  <c r="BQ1043" i="26"/>
  <c r="BP1043" i="26"/>
  <c r="BO1043" i="26"/>
  <c r="BN1043" i="26"/>
  <c r="BM1043" i="26"/>
  <c r="BL1043" i="26"/>
  <c r="BK1043" i="26"/>
  <c r="BJ1043" i="26"/>
  <c r="BI1043" i="26"/>
  <c r="BH1043" i="26"/>
  <c r="BG1043" i="26"/>
  <c r="BF1043" i="26"/>
  <c r="BE1043" i="26"/>
  <c r="BD1043" i="26"/>
  <c r="BC1043" i="26"/>
  <c r="BB1043" i="26"/>
  <c r="BA1043" i="26"/>
  <c r="AZ1043" i="26"/>
  <c r="AY1043" i="26"/>
  <c r="AX1043" i="26"/>
  <c r="AW1043" i="26"/>
  <c r="AV1043" i="26"/>
  <c r="AU1043" i="26"/>
  <c r="AT1043" i="26"/>
  <c r="AS1043" i="26"/>
  <c r="AR1043" i="26"/>
  <c r="AQ1043" i="26"/>
  <c r="AP1043" i="26"/>
  <c r="AO1043" i="26"/>
  <c r="AN1043" i="26"/>
  <c r="AM1043" i="26"/>
  <c r="AL1043" i="26"/>
  <c r="AK1043" i="26"/>
  <c r="AJ1043" i="26"/>
  <c r="AI1043" i="26"/>
  <c r="AH1043" i="26"/>
  <c r="AG1043" i="26"/>
  <c r="AF1043" i="26"/>
  <c r="AE1043" i="26"/>
  <c r="AD1043" i="26"/>
  <c r="AC1043" i="26"/>
  <c r="AB1043" i="26"/>
  <c r="AA1043" i="26"/>
  <c r="Z1043" i="26"/>
  <c r="Y1043" i="26"/>
  <c r="X1043" i="26"/>
  <c r="W1043" i="26"/>
  <c r="V1043" i="26"/>
  <c r="U1043" i="26"/>
  <c r="T1043" i="26"/>
  <c r="S1043" i="26"/>
  <c r="R1043" i="26"/>
  <c r="Q1043" i="26"/>
  <c r="P1043" i="26"/>
  <c r="O1043" i="26"/>
  <c r="N1043" i="26"/>
  <c r="M1043" i="26"/>
  <c r="L1043" i="26"/>
  <c r="K1043" i="26"/>
  <c r="J1043" i="26"/>
  <c r="BQ1042" i="26"/>
  <c r="BP1042" i="26"/>
  <c r="BO1042" i="26"/>
  <c r="BN1042" i="26"/>
  <c r="BM1042" i="26"/>
  <c r="BL1042" i="26"/>
  <c r="BK1042" i="26"/>
  <c r="BJ1042" i="26"/>
  <c r="BI1042" i="26"/>
  <c r="BH1042" i="26"/>
  <c r="BG1042" i="26"/>
  <c r="BF1042" i="26"/>
  <c r="BE1042" i="26"/>
  <c r="BD1042" i="26"/>
  <c r="BC1042" i="26"/>
  <c r="BB1042" i="26"/>
  <c r="BA1042" i="26"/>
  <c r="AZ1042" i="26"/>
  <c r="AY1042" i="26"/>
  <c r="AX1042" i="26"/>
  <c r="AW1042" i="26"/>
  <c r="AV1042" i="26"/>
  <c r="AU1042" i="26"/>
  <c r="AT1042" i="26"/>
  <c r="AS1042" i="26"/>
  <c r="AR1042" i="26"/>
  <c r="AQ1042" i="26"/>
  <c r="AP1042" i="26"/>
  <c r="AO1042" i="26"/>
  <c r="AN1042" i="26"/>
  <c r="AM1042" i="26"/>
  <c r="AL1042" i="26"/>
  <c r="AK1042" i="26"/>
  <c r="AJ1042" i="26"/>
  <c r="AI1042" i="26"/>
  <c r="AH1042" i="26"/>
  <c r="AG1042" i="26"/>
  <c r="AF1042" i="26"/>
  <c r="AE1042" i="26"/>
  <c r="AD1042" i="26"/>
  <c r="AC1042" i="26"/>
  <c r="AB1042" i="26"/>
  <c r="AA1042" i="26"/>
  <c r="Z1042" i="26"/>
  <c r="Y1042" i="26"/>
  <c r="X1042" i="26"/>
  <c r="W1042" i="26"/>
  <c r="V1042" i="26"/>
  <c r="U1042" i="26"/>
  <c r="T1042" i="26"/>
  <c r="S1042" i="26"/>
  <c r="R1042" i="26"/>
  <c r="Q1042" i="26"/>
  <c r="P1042" i="26"/>
  <c r="O1042" i="26"/>
  <c r="N1042" i="26"/>
  <c r="M1042" i="26"/>
  <c r="L1042" i="26"/>
  <c r="K1042" i="26"/>
  <c r="J1042" i="26"/>
  <c r="BQ1041" i="26"/>
  <c r="BP1041" i="26"/>
  <c r="BO1041" i="26"/>
  <c r="BN1041" i="26"/>
  <c r="BM1041" i="26"/>
  <c r="BL1041" i="26"/>
  <c r="BK1041" i="26"/>
  <c r="BJ1041" i="26"/>
  <c r="BI1041" i="26"/>
  <c r="BH1041" i="26"/>
  <c r="BG1041" i="26"/>
  <c r="BF1041" i="26"/>
  <c r="BE1041" i="26"/>
  <c r="BD1041" i="26"/>
  <c r="BC1041" i="26"/>
  <c r="BB1041" i="26"/>
  <c r="BA1041" i="26"/>
  <c r="AZ1041" i="26"/>
  <c r="AY1041" i="26"/>
  <c r="AX1041" i="26"/>
  <c r="AW1041" i="26"/>
  <c r="AV1041" i="26"/>
  <c r="AU1041" i="26"/>
  <c r="AT1041" i="26"/>
  <c r="AS1041" i="26"/>
  <c r="AR1041" i="26"/>
  <c r="AQ1041" i="26"/>
  <c r="AP1041" i="26"/>
  <c r="AO1041" i="26"/>
  <c r="AN1041" i="26"/>
  <c r="AM1041" i="26"/>
  <c r="AL1041" i="26"/>
  <c r="AK1041" i="26"/>
  <c r="AJ1041" i="26"/>
  <c r="AI1041" i="26"/>
  <c r="AH1041" i="26"/>
  <c r="AG1041" i="26"/>
  <c r="AF1041" i="26"/>
  <c r="AE1041" i="26"/>
  <c r="AD1041" i="26"/>
  <c r="AC1041" i="26"/>
  <c r="AB1041" i="26"/>
  <c r="AA1041" i="26"/>
  <c r="Z1041" i="26"/>
  <c r="Y1041" i="26"/>
  <c r="X1041" i="26"/>
  <c r="W1041" i="26"/>
  <c r="V1041" i="26"/>
  <c r="U1041" i="26"/>
  <c r="T1041" i="26"/>
  <c r="S1041" i="26"/>
  <c r="R1041" i="26"/>
  <c r="Q1041" i="26"/>
  <c r="P1041" i="26"/>
  <c r="O1041" i="26"/>
  <c r="N1041" i="26"/>
  <c r="M1041" i="26"/>
  <c r="L1041" i="26"/>
  <c r="K1041" i="26"/>
  <c r="J1041" i="26"/>
  <c r="BQ1040" i="26"/>
  <c r="BP1040" i="26"/>
  <c r="BO1040" i="26"/>
  <c r="BN1040" i="26"/>
  <c r="BM1040" i="26"/>
  <c r="BL1040" i="26"/>
  <c r="BK1040" i="26"/>
  <c r="BJ1040" i="26"/>
  <c r="BI1040" i="26"/>
  <c r="BH1040" i="26"/>
  <c r="BG1040" i="26"/>
  <c r="BF1040" i="26"/>
  <c r="BE1040" i="26"/>
  <c r="BD1040" i="26"/>
  <c r="BC1040" i="26"/>
  <c r="BB1040" i="26"/>
  <c r="BA1040" i="26"/>
  <c r="AZ1040" i="26"/>
  <c r="AY1040" i="26"/>
  <c r="AX1040" i="26"/>
  <c r="AW1040" i="26"/>
  <c r="AV1040" i="26"/>
  <c r="AU1040" i="26"/>
  <c r="AT1040" i="26"/>
  <c r="AS1040" i="26"/>
  <c r="AR1040" i="26"/>
  <c r="AQ1040" i="26"/>
  <c r="AP1040" i="26"/>
  <c r="AO1040" i="26"/>
  <c r="AN1040" i="26"/>
  <c r="AM1040" i="26"/>
  <c r="AL1040" i="26"/>
  <c r="AK1040" i="26"/>
  <c r="AJ1040" i="26"/>
  <c r="AI1040" i="26"/>
  <c r="AH1040" i="26"/>
  <c r="AG1040" i="26"/>
  <c r="AF1040" i="26"/>
  <c r="AE1040" i="26"/>
  <c r="AD1040" i="26"/>
  <c r="AC1040" i="26"/>
  <c r="AB1040" i="26"/>
  <c r="AA1040" i="26"/>
  <c r="Z1040" i="26"/>
  <c r="Y1040" i="26"/>
  <c r="X1040" i="26"/>
  <c r="W1040" i="26"/>
  <c r="V1040" i="26"/>
  <c r="U1040" i="26"/>
  <c r="T1040" i="26"/>
  <c r="S1040" i="26"/>
  <c r="R1040" i="26"/>
  <c r="Q1040" i="26"/>
  <c r="P1040" i="26"/>
  <c r="O1040" i="26"/>
  <c r="N1040" i="26"/>
  <c r="M1040" i="26"/>
  <c r="L1040" i="26"/>
  <c r="K1040" i="26"/>
  <c r="J1040" i="26"/>
  <c r="BQ1039" i="26"/>
  <c r="BP1039" i="26"/>
  <c r="BO1039" i="26"/>
  <c r="BN1039" i="26"/>
  <c r="BM1039" i="26"/>
  <c r="BL1039" i="26"/>
  <c r="BK1039" i="26"/>
  <c r="BJ1039" i="26"/>
  <c r="BI1039" i="26"/>
  <c r="BH1039" i="26"/>
  <c r="BG1039" i="26"/>
  <c r="BF1039" i="26"/>
  <c r="BE1039" i="26"/>
  <c r="BD1039" i="26"/>
  <c r="BC1039" i="26"/>
  <c r="BB1039" i="26"/>
  <c r="BA1039" i="26"/>
  <c r="AZ1039" i="26"/>
  <c r="AY1039" i="26"/>
  <c r="AX1039" i="26"/>
  <c r="AW1039" i="26"/>
  <c r="AV1039" i="26"/>
  <c r="AU1039" i="26"/>
  <c r="AT1039" i="26"/>
  <c r="AS1039" i="26"/>
  <c r="AR1039" i="26"/>
  <c r="AQ1039" i="26"/>
  <c r="AP1039" i="26"/>
  <c r="AO1039" i="26"/>
  <c r="AN1039" i="26"/>
  <c r="AM1039" i="26"/>
  <c r="AL1039" i="26"/>
  <c r="AK1039" i="26"/>
  <c r="AJ1039" i="26"/>
  <c r="AI1039" i="26"/>
  <c r="AH1039" i="26"/>
  <c r="AG1039" i="26"/>
  <c r="AF1039" i="26"/>
  <c r="AE1039" i="26"/>
  <c r="AD1039" i="26"/>
  <c r="AC1039" i="26"/>
  <c r="AB1039" i="26"/>
  <c r="AA1039" i="26"/>
  <c r="Z1039" i="26"/>
  <c r="Y1039" i="26"/>
  <c r="X1039" i="26"/>
  <c r="W1039" i="26"/>
  <c r="V1039" i="26"/>
  <c r="U1039" i="26"/>
  <c r="T1039" i="26"/>
  <c r="S1039" i="26"/>
  <c r="R1039" i="26"/>
  <c r="Q1039" i="26"/>
  <c r="P1039" i="26"/>
  <c r="O1039" i="26"/>
  <c r="N1039" i="26"/>
  <c r="M1039" i="26"/>
  <c r="L1039" i="26"/>
  <c r="K1039" i="26"/>
  <c r="J1039" i="26"/>
  <c r="BQ1038" i="26"/>
  <c r="BP1038" i="26"/>
  <c r="BO1038" i="26"/>
  <c r="BN1038" i="26"/>
  <c r="BM1038" i="26"/>
  <c r="BL1038" i="26"/>
  <c r="BK1038" i="26"/>
  <c r="BJ1038" i="26"/>
  <c r="BI1038" i="26"/>
  <c r="BH1038" i="26"/>
  <c r="BG1038" i="26"/>
  <c r="BF1038" i="26"/>
  <c r="BE1038" i="26"/>
  <c r="BD1038" i="26"/>
  <c r="BC1038" i="26"/>
  <c r="BB1038" i="26"/>
  <c r="BA1038" i="26"/>
  <c r="AZ1038" i="26"/>
  <c r="AY1038" i="26"/>
  <c r="AX1038" i="26"/>
  <c r="AW1038" i="26"/>
  <c r="AV1038" i="26"/>
  <c r="AU1038" i="26"/>
  <c r="AT1038" i="26"/>
  <c r="AS1038" i="26"/>
  <c r="AR1038" i="26"/>
  <c r="AQ1038" i="26"/>
  <c r="AP1038" i="26"/>
  <c r="AO1038" i="26"/>
  <c r="AN1038" i="26"/>
  <c r="AM1038" i="26"/>
  <c r="AL1038" i="26"/>
  <c r="AK1038" i="26"/>
  <c r="AJ1038" i="26"/>
  <c r="AI1038" i="26"/>
  <c r="AH1038" i="26"/>
  <c r="AG1038" i="26"/>
  <c r="AF1038" i="26"/>
  <c r="AE1038" i="26"/>
  <c r="AD1038" i="26"/>
  <c r="AC1038" i="26"/>
  <c r="AB1038" i="26"/>
  <c r="AA1038" i="26"/>
  <c r="Z1038" i="26"/>
  <c r="Y1038" i="26"/>
  <c r="X1038" i="26"/>
  <c r="W1038" i="26"/>
  <c r="V1038" i="26"/>
  <c r="U1038" i="26"/>
  <c r="T1038" i="26"/>
  <c r="S1038" i="26"/>
  <c r="R1038" i="26"/>
  <c r="Q1038" i="26"/>
  <c r="P1038" i="26"/>
  <c r="O1038" i="26"/>
  <c r="N1038" i="26"/>
  <c r="M1038" i="26"/>
  <c r="L1038" i="26"/>
  <c r="K1038" i="26"/>
  <c r="J1038" i="26"/>
  <c r="BQ1037" i="26"/>
  <c r="BP1037" i="26"/>
  <c r="BO1037" i="26"/>
  <c r="BN1037" i="26"/>
  <c r="BM1037" i="26"/>
  <c r="BL1037" i="26"/>
  <c r="BK1037" i="26"/>
  <c r="BJ1037" i="26"/>
  <c r="BI1037" i="26"/>
  <c r="BH1037" i="26"/>
  <c r="BG1037" i="26"/>
  <c r="BF1037" i="26"/>
  <c r="BE1037" i="26"/>
  <c r="BD1037" i="26"/>
  <c r="BC1037" i="26"/>
  <c r="BB1037" i="26"/>
  <c r="BA1037" i="26"/>
  <c r="AZ1037" i="26"/>
  <c r="AY1037" i="26"/>
  <c r="AX1037" i="26"/>
  <c r="AW1037" i="26"/>
  <c r="AV1037" i="26"/>
  <c r="AU1037" i="26"/>
  <c r="AT1037" i="26"/>
  <c r="AS1037" i="26"/>
  <c r="AR1037" i="26"/>
  <c r="AQ1037" i="26"/>
  <c r="AP1037" i="26"/>
  <c r="AO1037" i="26"/>
  <c r="AN1037" i="26"/>
  <c r="AM1037" i="26"/>
  <c r="AL1037" i="26"/>
  <c r="AK1037" i="26"/>
  <c r="AJ1037" i="26"/>
  <c r="AI1037" i="26"/>
  <c r="AH1037" i="26"/>
  <c r="AG1037" i="26"/>
  <c r="AF1037" i="26"/>
  <c r="AE1037" i="26"/>
  <c r="AD1037" i="26"/>
  <c r="AC1037" i="26"/>
  <c r="AB1037" i="26"/>
  <c r="AA1037" i="26"/>
  <c r="Z1037" i="26"/>
  <c r="Y1037" i="26"/>
  <c r="X1037" i="26"/>
  <c r="W1037" i="26"/>
  <c r="V1037" i="26"/>
  <c r="U1037" i="26"/>
  <c r="T1037" i="26"/>
  <c r="S1037" i="26"/>
  <c r="R1037" i="26"/>
  <c r="Q1037" i="26"/>
  <c r="P1037" i="26"/>
  <c r="O1037" i="26"/>
  <c r="N1037" i="26"/>
  <c r="M1037" i="26"/>
  <c r="L1037" i="26"/>
  <c r="K1037" i="26"/>
  <c r="J1037" i="26"/>
  <c r="BQ1036" i="26"/>
  <c r="BP1036" i="26"/>
  <c r="BO1036" i="26"/>
  <c r="BN1036" i="26"/>
  <c r="BM1036" i="26"/>
  <c r="BL1036" i="26"/>
  <c r="BK1036" i="26"/>
  <c r="BJ1036" i="26"/>
  <c r="BI1036" i="26"/>
  <c r="BH1036" i="26"/>
  <c r="BG1036" i="26"/>
  <c r="BF1036" i="26"/>
  <c r="BE1036" i="26"/>
  <c r="BD1036" i="26"/>
  <c r="BC1036" i="26"/>
  <c r="BB1036" i="26"/>
  <c r="BA1036" i="26"/>
  <c r="AZ1036" i="26"/>
  <c r="AY1036" i="26"/>
  <c r="AX1036" i="26"/>
  <c r="AW1036" i="26"/>
  <c r="AV1036" i="26"/>
  <c r="AU1036" i="26"/>
  <c r="AT1036" i="26"/>
  <c r="AS1036" i="26"/>
  <c r="AR1036" i="26"/>
  <c r="AQ1036" i="26"/>
  <c r="AP1036" i="26"/>
  <c r="AO1036" i="26"/>
  <c r="AN1036" i="26"/>
  <c r="AM1036" i="26"/>
  <c r="AL1036" i="26"/>
  <c r="AK1036" i="26"/>
  <c r="AJ1036" i="26"/>
  <c r="AI1036" i="26"/>
  <c r="AH1036" i="26"/>
  <c r="AG1036" i="26"/>
  <c r="AF1036" i="26"/>
  <c r="AE1036" i="26"/>
  <c r="AD1036" i="26"/>
  <c r="AC1036" i="26"/>
  <c r="AB1036" i="26"/>
  <c r="AA1036" i="26"/>
  <c r="Z1036" i="26"/>
  <c r="Y1036" i="26"/>
  <c r="X1036" i="26"/>
  <c r="W1036" i="26"/>
  <c r="V1036" i="26"/>
  <c r="U1036" i="26"/>
  <c r="T1036" i="26"/>
  <c r="S1036" i="26"/>
  <c r="R1036" i="26"/>
  <c r="Q1036" i="26"/>
  <c r="P1036" i="26"/>
  <c r="O1036" i="26"/>
  <c r="N1036" i="26"/>
  <c r="M1036" i="26"/>
  <c r="L1036" i="26"/>
  <c r="K1036" i="26"/>
  <c r="J1036" i="26"/>
  <c r="BQ1035" i="26"/>
  <c r="BP1035" i="26"/>
  <c r="BO1035" i="26"/>
  <c r="BN1035" i="26"/>
  <c r="BM1035" i="26"/>
  <c r="BL1035" i="26"/>
  <c r="BK1035" i="26"/>
  <c r="BJ1035" i="26"/>
  <c r="BI1035" i="26"/>
  <c r="BH1035" i="26"/>
  <c r="BG1035" i="26"/>
  <c r="BF1035" i="26"/>
  <c r="BE1035" i="26"/>
  <c r="BD1035" i="26"/>
  <c r="BC1035" i="26"/>
  <c r="BB1035" i="26"/>
  <c r="BA1035" i="26"/>
  <c r="AZ1035" i="26"/>
  <c r="AY1035" i="26"/>
  <c r="AX1035" i="26"/>
  <c r="AW1035" i="26"/>
  <c r="AV1035" i="26"/>
  <c r="AU1035" i="26"/>
  <c r="AT1035" i="26"/>
  <c r="AS1035" i="26"/>
  <c r="AR1035" i="26"/>
  <c r="AQ1035" i="26"/>
  <c r="AP1035" i="26"/>
  <c r="AO1035" i="26"/>
  <c r="AN1035" i="26"/>
  <c r="AM1035" i="26"/>
  <c r="AL1035" i="26"/>
  <c r="AK1035" i="26"/>
  <c r="AJ1035" i="26"/>
  <c r="AI1035" i="26"/>
  <c r="AH1035" i="26"/>
  <c r="AG1035" i="26"/>
  <c r="AF1035" i="26"/>
  <c r="AE1035" i="26"/>
  <c r="AD1035" i="26"/>
  <c r="AC1035" i="26"/>
  <c r="AB1035" i="26"/>
  <c r="AA1035" i="26"/>
  <c r="Z1035" i="26"/>
  <c r="Y1035" i="26"/>
  <c r="X1035" i="26"/>
  <c r="W1035" i="26"/>
  <c r="V1035" i="26"/>
  <c r="U1035" i="26"/>
  <c r="T1035" i="26"/>
  <c r="S1035" i="26"/>
  <c r="R1035" i="26"/>
  <c r="Q1035" i="26"/>
  <c r="P1035" i="26"/>
  <c r="O1035" i="26"/>
  <c r="N1035" i="26"/>
  <c r="M1035" i="26"/>
  <c r="L1035" i="26"/>
  <c r="K1035" i="26"/>
  <c r="J1035" i="26"/>
  <c r="BQ1034" i="26"/>
  <c r="BP1034" i="26"/>
  <c r="BO1034" i="26"/>
  <c r="BN1034" i="26"/>
  <c r="BM1034" i="26"/>
  <c r="BL1034" i="26"/>
  <c r="BK1034" i="26"/>
  <c r="BJ1034" i="26"/>
  <c r="BI1034" i="26"/>
  <c r="BH1034" i="26"/>
  <c r="BG1034" i="26"/>
  <c r="BF1034" i="26"/>
  <c r="BE1034" i="26"/>
  <c r="BD1034" i="26"/>
  <c r="BC1034" i="26"/>
  <c r="BB1034" i="26"/>
  <c r="BA1034" i="26"/>
  <c r="AZ1034" i="26"/>
  <c r="AY1034" i="26"/>
  <c r="AX1034" i="26"/>
  <c r="AW1034" i="26"/>
  <c r="AV1034" i="26"/>
  <c r="AU1034" i="26"/>
  <c r="AT1034" i="26"/>
  <c r="AS1034" i="26"/>
  <c r="AR1034" i="26"/>
  <c r="AQ1034" i="26"/>
  <c r="AP1034" i="26"/>
  <c r="AO1034" i="26"/>
  <c r="AN1034" i="26"/>
  <c r="AM1034" i="26"/>
  <c r="AL1034" i="26"/>
  <c r="AK1034" i="26"/>
  <c r="AJ1034" i="26"/>
  <c r="AI1034" i="26"/>
  <c r="AH1034" i="26"/>
  <c r="AG1034" i="26"/>
  <c r="AF1034" i="26"/>
  <c r="AE1034" i="26"/>
  <c r="AD1034" i="26"/>
  <c r="AC1034" i="26"/>
  <c r="AB1034" i="26"/>
  <c r="AA1034" i="26"/>
  <c r="Z1034" i="26"/>
  <c r="Y1034" i="26"/>
  <c r="X1034" i="26"/>
  <c r="W1034" i="26"/>
  <c r="V1034" i="26"/>
  <c r="U1034" i="26"/>
  <c r="T1034" i="26"/>
  <c r="S1034" i="26"/>
  <c r="R1034" i="26"/>
  <c r="Q1034" i="26"/>
  <c r="P1034" i="26"/>
  <c r="O1034" i="26"/>
  <c r="N1034" i="26"/>
  <c r="M1034" i="26"/>
  <c r="L1034" i="26"/>
  <c r="K1034" i="26"/>
  <c r="J1034" i="26"/>
  <c r="BQ1033" i="26"/>
  <c r="BP1033" i="26"/>
  <c r="BO1033" i="26"/>
  <c r="BN1033" i="26"/>
  <c r="BM1033" i="26"/>
  <c r="BL1033" i="26"/>
  <c r="BK1033" i="26"/>
  <c r="BJ1033" i="26"/>
  <c r="BI1033" i="26"/>
  <c r="BH1033" i="26"/>
  <c r="BG1033" i="26"/>
  <c r="BF1033" i="26"/>
  <c r="BE1033" i="26"/>
  <c r="BD1033" i="26"/>
  <c r="BC1033" i="26"/>
  <c r="BB1033" i="26"/>
  <c r="BA1033" i="26"/>
  <c r="AZ1033" i="26"/>
  <c r="AY1033" i="26"/>
  <c r="AX1033" i="26"/>
  <c r="AW1033" i="26"/>
  <c r="AV1033" i="26"/>
  <c r="AU1033" i="26"/>
  <c r="AT1033" i="26"/>
  <c r="AS1033" i="26"/>
  <c r="AR1033" i="26"/>
  <c r="AQ1033" i="26"/>
  <c r="AP1033" i="26"/>
  <c r="AO1033" i="26"/>
  <c r="AN1033" i="26"/>
  <c r="AM1033" i="26"/>
  <c r="AL1033" i="26"/>
  <c r="AK1033" i="26"/>
  <c r="AJ1033" i="26"/>
  <c r="AI1033" i="26"/>
  <c r="AH1033" i="26"/>
  <c r="AG1033" i="26"/>
  <c r="AF1033" i="26"/>
  <c r="AE1033" i="26"/>
  <c r="AD1033" i="26"/>
  <c r="AC1033" i="26"/>
  <c r="AB1033" i="26"/>
  <c r="AA1033" i="26"/>
  <c r="Z1033" i="26"/>
  <c r="Y1033" i="26"/>
  <c r="X1033" i="26"/>
  <c r="W1033" i="26"/>
  <c r="V1033" i="26"/>
  <c r="U1033" i="26"/>
  <c r="T1033" i="26"/>
  <c r="S1033" i="26"/>
  <c r="R1033" i="26"/>
  <c r="Q1033" i="26"/>
  <c r="P1033" i="26"/>
  <c r="O1033" i="26"/>
  <c r="N1033" i="26"/>
  <c r="M1033" i="26"/>
  <c r="L1033" i="26"/>
  <c r="K1033" i="26"/>
  <c r="J1033" i="26"/>
  <c r="BQ1032" i="26"/>
  <c r="BP1032" i="26"/>
  <c r="BO1032" i="26"/>
  <c r="BN1032" i="26"/>
  <c r="BM1032" i="26"/>
  <c r="BL1032" i="26"/>
  <c r="BK1032" i="26"/>
  <c r="BJ1032" i="26"/>
  <c r="BI1032" i="26"/>
  <c r="BH1032" i="26"/>
  <c r="BG1032" i="26"/>
  <c r="BF1032" i="26"/>
  <c r="BE1032" i="26"/>
  <c r="BD1032" i="26"/>
  <c r="BC1032" i="26"/>
  <c r="BB1032" i="26"/>
  <c r="BA1032" i="26"/>
  <c r="AZ1032" i="26"/>
  <c r="AY1032" i="26"/>
  <c r="AX1032" i="26"/>
  <c r="AW1032" i="26"/>
  <c r="AV1032" i="26"/>
  <c r="AU1032" i="26"/>
  <c r="AT1032" i="26"/>
  <c r="AS1032" i="26"/>
  <c r="AR1032" i="26"/>
  <c r="AQ1032" i="26"/>
  <c r="AP1032" i="26"/>
  <c r="AO1032" i="26"/>
  <c r="AN1032" i="26"/>
  <c r="AM1032" i="26"/>
  <c r="AL1032" i="26"/>
  <c r="AK1032" i="26"/>
  <c r="AJ1032" i="26"/>
  <c r="AI1032" i="26"/>
  <c r="AH1032" i="26"/>
  <c r="AG1032" i="26"/>
  <c r="AF1032" i="26"/>
  <c r="AE1032" i="26"/>
  <c r="AD1032" i="26"/>
  <c r="AC1032" i="26"/>
  <c r="AB1032" i="26"/>
  <c r="AA1032" i="26"/>
  <c r="Z1032" i="26"/>
  <c r="Y1032" i="26"/>
  <c r="X1032" i="26"/>
  <c r="W1032" i="26"/>
  <c r="V1032" i="26"/>
  <c r="U1032" i="26"/>
  <c r="T1032" i="26"/>
  <c r="S1032" i="26"/>
  <c r="R1032" i="26"/>
  <c r="Q1032" i="26"/>
  <c r="P1032" i="26"/>
  <c r="O1032" i="26"/>
  <c r="N1032" i="26"/>
  <c r="M1032" i="26"/>
  <c r="L1032" i="26"/>
  <c r="K1032" i="26"/>
  <c r="J1032" i="26"/>
  <c r="BQ1031" i="26"/>
  <c r="BP1031" i="26"/>
  <c r="BO1031" i="26"/>
  <c r="BN1031" i="26"/>
  <c r="BM1031" i="26"/>
  <c r="BL1031" i="26"/>
  <c r="BK1031" i="26"/>
  <c r="BJ1031" i="26"/>
  <c r="BI1031" i="26"/>
  <c r="BH1031" i="26"/>
  <c r="BG1031" i="26"/>
  <c r="BF1031" i="26"/>
  <c r="BE1031" i="26"/>
  <c r="BD1031" i="26"/>
  <c r="BC1031" i="26"/>
  <c r="BB1031" i="26"/>
  <c r="BA1031" i="26"/>
  <c r="AZ1031" i="26"/>
  <c r="AY1031" i="26"/>
  <c r="AX1031" i="26"/>
  <c r="AW1031" i="26"/>
  <c r="AV1031" i="26"/>
  <c r="AU1031" i="26"/>
  <c r="AT1031" i="26"/>
  <c r="AS1031" i="26"/>
  <c r="AR1031" i="26"/>
  <c r="AQ1031" i="26"/>
  <c r="AP1031" i="26"/>
  <c r="AO1031" i="26"/>
  <c r="AN1031" i="26"/>
  <c r="AM1031" i="26"/>
  <c r="AL1031" i="26"/>
  <c r="AK1031" i="26"/>
  <c r="AJ1031" i="26"/>
  <c r="AI1031" i="26"/>
  <c r="AH1031" i="26"/>
  <c r="AG1031" i="26"/>
  <c r="AF1031" i="26"/>
  <c r="AE1031" i="26"/>
  <c r="AD1031" i="26"/>
  <c r="AC1031" i="26"/>
  <c r="AB1031" i="26"/>
  <c r="AA1031" i="26"/>
  <c r="Z1031" i="26"/>
  <c r="Y1031" i="26"/>
  <c r="X1031" i="26"/>
  <c r="W1031" i="26"/>
  <c r="V1031" i="26"/>
  <c r="U1031" i="26"/>
  <c r="T1031" i="26"/>
  <c r="S1031" i="26"/>
  <c r="R1031" i="26"/>
  <c r="Q1031" i="26"/>
  <c r="P1031" i="26"/>
  <c r="O1031" i="26"/>
  <c r="N1031" i="26"/>
  <c r="M1031" i="26"/>
  <c r="L1031" i="26"/>
  <c r="K1031" i="26"/>
  <c r="J1031" i="26"/>
  <c r="BQ1030" i="26"/>
  <c r="BP1030" i="26"/>
  <c r="BO1030" i="26"/>
  <c r="BN1030" i="26"/>
  <c r="BM1030" i="26"/>
  <c r="BL1030" i="26"/>
  <c r="BK1030" i="26"/>
  <c r="BJ1030" i="26"/>
  <c r="BI1030" i="26"/>
  <c r="BH1030" i="26"/>
  <c r="BG1030" i="26"/>
  <c r="BF1030" i="26"/>
  <c r="BE1030" i="26"/>
  <c r="BD1030" i="26"/>
  <c r="BC1030" i="26"/>
  <c r="BB1030" i="26"/>
  <c r="BA1030" i="26"/>
  <c r="AZ1030" i="26"/>
  <c r="AY1030" i="26"/>
  <c r="AX1030" i="26"/>
  <c r="AW1030" i="26"/>
  <c r="AV1030" i="26"/>
  <c r="AU1030" i="26"/>
  <c r="AT1030" i="26"/>
  <c r="AS1030" i="26"/>
  <c r="AR1030" i="26"/>
  <c r="AQ1030" i="26"/>
  <c r="AP1030" i="26"/>
  <c r="AO1030" i="26"/>
  <c r="AN1030" i="26"/>
  <c r="AM1030" i="26"/>
  <c r="AL1030" i="26"/>
  <c r="AK1030" i="26"/>
  <c r="AJ1030" i="26"/>
  <c r="AI1030" i="26"/>
  <c r="AH1030" i="26"/>
  <c r="AG1030" i="26"/>
  <c r="AF1030" i="26"/>
  <c r="AE1030" i="26"/>
  <c r="AD1030" i="26"/>
  <c r="AC1030" i="26"/>
  <c r="AB1030" i="26"/>
  <c r="AA1030" i="26"/>
  <c r="Z1030" i="26"/>
  <c r="Y1030" i="26"/>
  <c r="X1030" i="26"/>
  <c r="W1030" i="26"/>
  <c r="V1030" i="26"/>
  <c r="U1030" i="26"/>
  <c r="T1030" i="26"/>
  <c r="S1030" i="26"/>
  <c r="R1030" i="26"/>
  <c r="Q1030" i="26"/>
  <c r="P1030" i="26"/>
  <c r="O1030" i="26"/>
  <c r="N1030" i="26"/>
  <c r="M1030" i="26"/>
  <c r="L1030" i="26"/>
  <c r="K1030" i="26"/>
  <c r="J1030" i="26"/>
  <c r="BQ1029" i="26"/>
  <c r="BP1029" i="26"/>
  <c r="BO1029" i="26"/>
  <c r="BN1029" i="26"/>
  <c r="BM1029" i="26"/>
  <c r="BL1029" i="26"/>
  <c r="BK1029" i="26"/>
  <c r="BJ1029" i="26"/>
  <c r="BI1029" i="26"/>
  <c r="BH1029" i="26"/>
  <c r="BG1029" i="26"/>
  <c r="BF1029" i="26"/>
  <c r="BE1029" i="26"/>
  <c r="BD1029" i="26"/>
  <c r="BC1029" i="26"/>
  <c r="BB1029" i="26"/>
  <c r="BA1029" i="26"/>
  <c r="AZ1029" i="26"/>
  <c r="AY1029" i="26"/>
  <c r="AX1029" i="26"/>
  <c r="AW1029" i="26"/>
  <c r="AV1029" i="26"/>
  <c r="AU1029" i="26"/>
  <c r="AT1029" i="26"/>
  <c r="AS1029" i="26"/>
  <c r="AR1029" i="26"/>
  <c r="AQ1029" i="26"/>
  <c r="AP1029" i="26"/>
  <c r="AO1029" i="26"/>
  <c r="AN1029" i="26"/>
  <c r="AM1029" i="26"/>
  <c r="AL1029" i="26"/>
  <c r="AK1029" i="26"/>
  <c r="AJ1029" i="26"/>
  <c r="AI1029" i="26"/>
  <c r="AH1029" i="26"/>
  <c r="AG1029" i="26"/>
  <c r="AF1029" i="26"/>
  <c r="AE1029" i="26"/>
  <c r="AD1029" i="26"/>
  <c r="AC1029" i="26"/>
  <c r="AB1029" i="26"/>
  <c r="AA1029" i="26"/>
  <c r="Z1029" i="26"/>
  <c r="Y1029" i="26"/>
  <c r="X1029" i="26"/>
  <c r="W1029" i="26"/>
  <c r="V1029" i="26"/>
  <c r="U1029" i="26"/>
  <c r="T1029" i="26"/>
  <c r="S1029" i="26"/>
  <c r="R1029" i="26"/>
  <c r="Q1029" i="26"/>
  <c r="P1029" i="26"/>
  <c r="O1029" i="26"/>
  <c r="N1029" i="26"/>
  <c r="M1029" i="26"/>
  <c r="L1029" i="26"/>
  <c r="K1029" i="26"/>
  <c r="J1029" i="26"/>
  <c r="BQ1028" i="26"/>
  <c r="BP1028" i="26"/>
  <c r="BO1028" i="26"/>
  <c r="BN1028" i="26"/>
  <c r="BM1028" i="26"/>
  <c r="BL1028" i="26"/>
  <c r="BK1028" i="26"/>
  <c r="BJ1028" i="26"/>
  <c r="BI1028" i="26"/>
  <c r="BH1028" i="26"/>
  <c r="BG1028" i="26"/>
  <c r="BF1028" i="26"/>
  <c r="BE1028" i="26"/>
  <c r="BD1028" i="26"/>
  <c r="BC1028" i="26"/>
  <c r="BB1028" i="26"/>
  <c r="BA1028" i="26"/>
  <c r="AZ1028" i="26"/>
  <c r="AY1028" i="26"/>
  <c r="AX1028" i="26"/>
  <c r="AW1028" i="26"/>
  <c r="AV1028" i="26"/>
  <c r="AU1028" i="26"/>
  <c r="AT1028" i="26"/>
  <c r="AS1028" i="26"/>
  <c r="AR1028" i="26"/>
  <c r="AQ1028" i="26"/>
  <c r="AP1028" i="26"/>
  <c r="AO1028" i="26"/>
  <c r="AN1028" i="26"/>
  <c r="AM1028" i="26"/>
  <c r="AL1028" i="26"/>
  <c r="AK1028" i="26"/>
  <c r="AJ1028" i="26"/>
  <c r="AI1028" i="26"/>
  <c r="AH1028" i="26"/>
  <c r="AG1028" i="26"/>
  <c r="AF1028" i="26"/>
  <c r="AE1028" i="26"/>
  <c r="AD1028" i="26"/>
  <c r="AC1028" i="26"/>
  <c r="AB1028" i="26"/>
  <c r="AA1028" i="26"/>
  <c r="Z1028" i="26"/>
  <c r="Y1028" i="26"/>
  <c r="X1028" i="26"/>
  <c r="W1028" i="26"/>
  <c r="V1028" i="26"/>
  <c r="U1028" i="26"/>
  <c r="T1028" i="26"/>
  <c r="S1028" i="26"/>
  <c r="R1028" i="26"/>
  <c r="Q1028" i="26"/>
  <c r="P1028" i="26"/>
  <c r="O1028" i="26"/>
  <c r="N1028" i="26"/>
  <c r="M1028" i="26"/>
  <c r="L1028" i="26"/>
  <c r="K1028" i="26"/>
  <c r="J1028" i="26"/>
  <c r="BQ1027" i="26"/>
  <c r="BP1027" i="26"/>
  <c r="BO1027" i="26"/>
  <c r="BN1027" i="26"/>
  <c r="BM1027" i="26"/>
  <c r="BL1027" i="26"/>
  <c r="BK1027" i="26"/>
  <c r="BJ1027" i="26"/>
  <c r="BI1027" i="26"/>
  <c r="BH1027" i="26"/>
  <c r="BG1027" i="26"/>
  <c r="BF1027" i="26"/>
  <c r="BE1027" i="26"/>
  <c r="BD1027" i="26"/>
  <c r="BC1027" i="26"/>
  <c r="BB1027" i="26"/>
  <c r="BA1027" i="26"/>
  <c r="AZ1027" i="26"/>
  <c r="AY1027" i="26"/>
  <c r="AX1027" i="26"/>
  <c r="AW1027" i="26"/>
  <c r="AV1027" i="26"/>
  <c r="AU1027" i="26"/>
  <c r="AT1027" i="26"/>
  <c r="AS1027" i="26"/>
  <c r="AR1027" i="26"/>
  <c r="AQ1027" i="26"/>
  <c r="AP1027" i="26"/>
  <c r="AO1027" i="26"/>
  <c r="AN1027" i="26"/>
  <c r="AM1027" i="26"/>
  <c r="AL1027" i="26"/>
  <c r="AK1027" i="26"/>
  <c r="AJ1027" i="26"/>
  <c r="AI1027" i="26"/>
  <c r="AH1027" i="26"/>
  <c r="AG1027" i="26"/>
  <c r="AF1027" i="26"/>
  <c r="AE1027" i="26"/>
  <c r="AD1027" i="26"/>
  <c r="AC1027" i="26"/>
  <c r="AB1027" i="26"/>
  <c r="AA1027" i="26"/>
  <c r="Z1027" i="26"/>
  <c r="Y1027" i="26"/>
  <c r="X1027" i="26"/>
  <c r="W1027" i="26"/>
  <c r="V1027" i="26"/>
  <c r="U1027" i="26"/>
  <c r="T1027" i="26"/>
  <c r="S1027" i="26"/>
  <c r="R1027" i="26"/>
  <c r="Q1027" i="26"/>
  <c r="P1027" i="26"/>
  <c r="O1027" i="26"/>
  <c r="N1027" i="26"/>
  <c r="M1027" i="26"/>
  <c r="L1027" i="26"/>
  <c r="K1027" i="26"/>
  <c r="J1027" i="26"/>
  <c r="BQ1026" i="26"/>
  <c r="BP1026" i="26"/>
  <c r="BO1026" i="26"/>
  <c r="BN1026" i="26"/>
  <c r="BM1026" i="26"/>
  <c r="BL1026" i="26"/>
  <c r="BK1026" i="26"/>
  <c r="BJ1026" i="26"/>
  <c r="BI1026" i="26"/>
  <c r="BH1026" i="26"/>
  <c r="BG1026" i="26"/>
  <c r="BF1026" i="26"/>
  <c r="BE1026" i="26"/>
  <c r="BD1026" i="26"/>
  <c r="BC1026" i="26"/>
  <c r="BB1026" i="26"/>
  <c r="BA1026" i="26"/>
  <c r="AZ1026" i="26"/>
  <c r="AY1026" i="26"/>
  <c r="AX1026" i="26"/>
  <c r="AW1026" i="26"/>
  <c r="AV1026" i="26"/>
  <c r="AU1026" i="26"/>
  <c r="AT1026" i="26"/>
  <c r="AS1026" i="26"/>
  <c r="AR1026" i="26"/>
  <c r="AQ1026" i="26"/>
  <c r="AP1026" i="26"/>
  <c r="AO1026" i="26"/>
  <c r="AN1026" i="26"/>
  <c r="AM1026" i="26"/>
  <c r="AL1026" i="26"/>
  <c r="AK1026" i="26"/>
  <c r="AJ1026" i="26"/>
  <c r="AI1026" i="26"/>
  <c r="AH1026" i="26"/>
  <c r="AG1026" i="26"/>
  <c r="AF1026" i="26"/>
  <c r="AE1026" i="26"/>
  <c r="AD1026" i="26"/>
  <c r="AC1026" i="26"/>
  <c r="AB1026" i="26"/>
  <c r="AA1026" i="26"/>
  <c r="Z1026" i="26"/>
  <c r="Y1026" i="26"/>
  <c r="X1026" i="26"/>
  <c r="W1026" i="26"/>
  <c r="V1026" i="26"/>
  <c r="U1026" i="26"/>
  <c r="T1026" i="26"/>
  <c r="S1026" i="26"/>
  <c r="R1026" i="26"/>
  <c r="Q1026" i="26"/>
  <c r="P1026" i="26"/>
  <c r="O1026" i="26"/>
  <c r="N1026" i="26"/>
  <c r="M1026" i="26"/>
  <c r="L1026" i="26"/>
  <c r="K1026" i="26"/>
  <c r="J1026" i="26"/>
  <c r="BQ1025" i="26"/>
  <c r="BP1025" i="26"/>
  <c r="BO1025" i="26"/>
  <c r="BN1025" i="26"/>
  <c r="BM1025" i="26"/>
  <c r="BL1025" i="26"/>
  <c r="BK1025" i="26"/>
  <c r="BJ1025" i="26"/>
  <c r="BI1025" i="26"/>
  <c r="BH1025" i="26"/>
  <c r="BG1025" i="26"/>
  <c r="BF1025" i="26"/>
  <c r="BE1025" i="26"/>
  <c r="BD1025" i="26"/>
  <c r="BC1025" i="26"/>
  <c r="BB1025" i="26"/>
  <c r="BA1025" i="26"/>
  <c r="AZ1025" i="26"/>
  <c r="AY1025" i="26"/>
  <c r="AX1025" i="26"/>
  <c r="AW1025" i="26"/>
  <c r="AV1025" i="26"/>
  <c r="AU1025" i="26"/>
  <c r="AT1025" i="26"/>
  <c r="AS1025" i="26"/>
  <c r="AR1025" i="26"/>
  <c r="AQ1025" i="26"/>
  <c r="AP1025" i="26"/>
  <c r="AO1025" i="26"/>
  <c r="AN1025" i="26"/>
  <c r="AM1025" i="26"/>
  <c r="AL1025" i="26"/>
  <c r="AK1025" i="26"/>
  <c r="AJ1025" i="26"/>
  <c r="AI1025" i="26"/>
  <c r="AH1025" i="26"/>
  <c r="AG1025" i="26"/>
  <c r="AF1025" i="26"/>
  <c r="AE1025" i="26"/>
  <c r="AD1025" i="26"/>
  <c r="AC1025" i="26"/>
  <c r="AB1025" i="26"/>
  <c r="AA1025" i="26"/>
  <c r="Z1025" i="26"/>
  <c r="Y1025" i="26"/>
  <c r="X1025" i="26"/>
  <c r="W1025" i="26"/>
  <c r="V1025" i="26"/>
  <c r="U1025" i="26"/>
  <c r="T1025" i="26"/>
  <c r="S1025" i="26"/>
  <c r="R1025" i="26"/>
  <c r="Q1025" i="26"/>
  <c r="P1025" i="26"/>
  <c r="O1025" i="26"/>
  <c r="N1025" i="26"/>
  <c r="M1025" i="26"/>
  <c r="L1025" i="26"/>
  <c r="K1025" i="26"/>
  <c r="J1025" i="26"/>
  <c r="BQ1024" i="26"/>
  <c r="BP1024" i="26"/>
  <c r="BO1024" i="26"/>
  <c r="BN1024" i="26"/>
  <c r="BM1024" i="26"/>
  <c r="BL1024" i="26"/>
  <c r="BK1024" i="26"/>
  <c r="BJ1024" i="26"/>
  <c r="BI1024" i="26"/>
  <c r="BH1024" i="26"/>
  <c r="BG1024" i="26"/>
  <c r="BF1024" i="26"/>
  <c r="BE1024" i="26"/>
  <c r="BD1024" i="26"/>
  <c r="BC1024" i="26"/>
  <c r="BB1024" i="26"/>
  <c r="BA1024" i="26"/>
  <c r="AZ1024" i="26"/>
  <c r="AY1024" i="26"/>
  <c r="AX1024" i="26"/>
  <c r="AW1024" i="26"/>
  <c r="AV1024" i="26"/>
  <c r="AU1024" i="26"/>
  <c r="AT1024" i="26"/>
  <c r="AS1024" i="26"/>
  <c r="AR1024" i="26"/>
  <c r="AQ1024" i="26"/>
  <c r="AP1024" i="26"/>
  <c r="AO1024" i="26"/>
  <c r="AN1024" i="26"/>
  <c r="AM1024" i="26"/>
  <c r="AL1024" i="26"/>
  <c r="AK1024" i="26"/>
  <c r="AJ1024" i="26"/>
  <c r="AI1024" i="26"/>
  <c r="AH1024" i="26"/>
  <c r="AG1024" i="26"/>
  <c r="AF1024" i="26"/>
  <c r="AE1024" i="26"/>
  <c r="AD1024" i="26"/>
  <c r="AC1024" i="26"/>
  <c r="AB1024" i="26"/>
  <c r="AA1024" i="26"/>
  <c r="Z1024" i="26"/>
  <c r="Y1024" i="26"/>
  <c r="X1024" i="26"/>
  <c r="W1024" i="26"/>
  <c r="V1024" i="26"/>
  <c r="U1024" i="26"/>
  <c r="T1024" i="26"/>
  <c r="S1024" i="26"/>
  <c r="R1024" i="26"/>
  <c r="Q1024" i="26"/>
  <c r="P1024" i="26"/>
  <c r="O1024" i="26"/>
  <c r="N1024" i="26"/>
  <c r="M1024" i="26"/>
  <c r="L1024" i="26"/>
  <c r="K1024" i="26"/>
  <c r="J1024" i="26"/>
  <c r="BQ1023" i="26"/>
  <c r="BP1023" i="26"/>
  <c r="BO1023" i="26"/>
  <c r="BN1023" i="26"/>
  <c r="BM1023" i="26"/>
  <c r="BL1023" i="26"/>
  <c r="BK1023" i="26"/>
  <c r="BJ1023" i="26"/>
  <c r="BI1023" i="26"/>
  <c r="BH1023" i="26"/>
  <c r="BG1023" i="26"/>
  <c r="BF1023" i="26"/>
  <c r="BE1023" i="26"/>
  <c r="BD1023" i="26"/>
  <c r="BC1023" i="26"/>
  <c r="BB1023" i="26"/>
  <c r="BA1023" i="26"/>
  <c r="AZ1023" i="26"/>
  <c r="AY1023" i="26"/>
  <c r="AX1023" i="26"/>
  <c r="AW1023" i="26"/>
  <c r="AV1023" i="26"/>
  <c r="AU1023" i="26"/>
  <c r="AT1023" i="26"/>
  <c r="AS1023" i="26"/>
  <c r="AR1023" i="26"/>
  <c r="AQ1023" i="26"/>
  <c r="AP1023" i="26"/>
  <c r="AO1023" i="26"/>
  <c r="AN1023" i="26"/>
  <c r="AM1023" i="26"/>
  <c r="AL1023" i="26"/>
  <c r="AK1023" i="26"/>
  <c r="AJ1023" i="26"/>
  <c r="AI1023" i="26"/>
  <c r="AH1023" i="26"/>
  <c r="AG1023" i="26"/>
  <c r="AF1023" i="26"/>
  <c r="AE1023" i="26"/>
  <c r="AD1023" i="26"/>
  <c r="AC1023" i="26"/>
  <c r="AB1023" i="26"/>
  <c r="AA1023" i="26"/>
  <c r="Z1023" i="26"/>
  <c r="Y1023" i="26"/>
  <c r="X1023" i="26"/>
  <c r="W1023" i="26"/>
  <c r="V1023" i="26"/>
  <c r="U1023" i="26"/>
  <c r="T1023" i="26"/>
  <c r="S1023" i="26"/>
  <c r="R1023" i="26"/>
  <c r="Q1023" i="26"/>
  <c r="P1023" i="26"/>
  <c r="O1023" i="26"/>
  <c r="N1023" i="26"/>
  <c r="M1023" i="26"/>
  <c r="L1023" i="26"/>
  <c r="K1023" i="26"/>
  <c r="J1023" i="26"/>
  <c r="BQ1022" i="26"/>
  <c r="BP1022" i="26"/>
  <c r="BO1022" i="26"/>
  <c r="BN1022" i="26"/>
  <c r="BM1022" i="26"/>
  <c r="BL1022" i="26"/>
  <c r="BK1022" i="26"/>
  <c r="BJ1022" i="26"/>
  <c r="BI1022" i="26"/>
  <c r="BH1022" i="26"/>
  <c r="BG1022" i="26"/>
  <c r="BF1022" i="26"/>
  <c r="BE1022" i="26"/>
  <c r="BD1022" i="26"/>
  <c r="BC1022" i="26"/>
  <c r="BB1022" i="26"/>
  <c r="BA1022" i="26"/>
  <c r="AZ1022" i="26"/>
  <c r="AY1022" i="26"/>
  <c r="AX1022" i="26"/>
  <c r="AW1022" i="26"/>
  <c r="AV1022" i="26"/>
  <c r="AU1022" i="26"/>
  <c r="AT1022" i="26"/>
  <c r="AS1022" i="26"/>
  <c r="AR1022" i="26"/>
  <c r="AQ1022" i="26"/>
  <c r="AP1022" i="26"/>
  <c r="AO1022" i="26"/>
  <c r="AN1022" i="26"/>
  <c r="AM1022" i="26"/>
  <c r="AL1022" i="26"/>
  <c r="AK1022" i="26"/>
  <c r="AJ1022" i="26"/>
  <c r="AI1022" i="26"/>
  <c r="AH1022" i="26"/>
  <c r="AG1022" i="26"/>
  <c r="AF1022" i="26"/>
  <c r="AE1022" i="26"/>
  <c r="AD1022" i="26"/>
  <c r="AC1022" i="26"/>
  <c r="AB1022" i="26"/>
  <c r="AA1022" i="26"/>
  <c r="Z1022" i="26"/>
  <c r="Y1022" i="26"/>
  <c r="X1022" i="26"/>
  <c r="W1022" i="26"/>
  <c r="V1022" i="26"/>
  <c r="U1022" i="26"/>
  <c r="T1022" i="26"/>
  <c r="S1022" i="26"/>
  <c r="R1022" i="26"/>
  <c r="Q1022" i="26"/>
  <c r="P1022" i="26"/>
  <c r="O1022" i="26"/>
  <c r="N1022" i="26"/>
  <c r="M1022" i="26"/>
  <c r="L1022" i="26"/>
  <c r="K1022" i="26"/>
  <c r="J1022" i="26"/>
  <c r="BQ1021" i="26"/>
  <c r="BP1021" i="26"/>
  <c r="BO1021" i="26"/>
  <c r="BN1021" i="26"/>
  <c r="BM1021" i="26"/>
  <c r="BL1021" i="26"/>
  <c r="BK1021" i="26"/>
  <c r="BJ1021" i="26"/>
  <c r="BI1021" i="26"/>
  <c r="BH1021" i="26"/>
  <c r="BG1021" i="26"/>
  <c r="BF1021" i="26"/>
  <c r="BE1021" i="26"/>
  <c r="BD1021" i="26"/>
  <c r="BC1021" i="26"/>
  <c r="BB1021" i="26"/>
  <c r="BA1021" i="26"/>
  <c r="AZ1021" i="26"/>
  <c r="AY1021" i="26"/>
  <c r="AX1021" i="26"/>
  <c r="AW1021" i="26"/>
  <c r="AV1021" i="26"/>
  <c r="AU1021" i="26"/>
  <c r="AT1021" i="26"/>
  <c r="AS1021" i="26"/>
  <c r="AR1021" i="26"/>
  <c r="AQ1021" i="26"/>
  <c r="AP1021" i="26"/>
  <c r="AO1021" i="26"/>
  <c r="AN1021" i="26"/>
  <c r="AM1021" i="26"/>
  <c r="AL1021" i="26"/>
  <c r="AK1021" i="26"/>
  <c r="AJ1021" i="26"/>
  <c r="AI1021" i="26"/>
  <c r="AH1021" i="26"/>
  <c r="AG1021" i="26"/>
  <c r="AF1021" i="26"/>
  <c r="AE1021" i="26"/>
  <c r="AD1021" i="26"/>
  <c r="AC1021" i="26"/>
  <c r="AB1021" i="26"/>
  <c r="AA1021" i="26"/>
  <c r="Z1021" i="26"/>
  <c r="Y1021" i="26"/>
  <c r="X1021" i="26"/>
  <c r="W1021" i="26"/>
  <c r="V1021" i="26"/>
  <c r="U1021" i="26"/>
  <c r="T1021" i="26"/>
  <c r="S1021" i="26"/>
  <c r="R1021" i="26"/>
  <c r="Q1021" i="26"/>
  <c r="P1021" i="26"/>
  <c r="O1021" i="26"/>
  <c r="N1021" i="26"/>
  <c r="M1021" i="26"/>
  <c r="L1021" i="26"/>
  <c r="K1021" i="26"/>
  <c r="J1021" i="26"/>
  <c r="BQ1019" i="26"/>
  <c r="BP1019" i="26"/>
  <c r="BO1019" i="26"/>
  <c r="BN1019" i="26"/>
  <c r="BM1019" i="26"/>
  <c r="BL1019" i="26"/>
  <c r="BK1019" i="26"/>
  <c r="BJ1019" i="26"/>
  <c r="BI1019" i="26"/>
  <c r="BH1019" i="26"/>
  <c r="BG1019" i="26"/>
  <c r="BF1019" i="26"/>
  <c r="BE1019" i="26"/>
  <c r="BD1019" i="26"/>
  <c r="BC1019" i="26"/>
  <c r="BB1019" i="26"/>
  <c r="BA1019" i="26"/>
  <c r="AZ1019" i="26"/>
  <c r="AY1019" i="26"/>
  <c r="AX1019" i="26"/>
  <c r="AW1019" i="26"/>
  <c r="AV1019" i="26"/>
  <c r="AU1019" i="26"/>
  <c r="AT1019" i="26"/>
  <c r="AS1019" i="26"/>
  <c r="AR1019" i="26"/>
  <c r="AQ1019" i="26"/>
  <c r="AP1019" i="26"/>
  <c r="AO1019" i="26"/>
  <c r="AN1019" i="26"/>
  <c r="AM1019" i="26"/>
  <c r="AL1019" i="26"/>
  <c r="AK1019" i="26"/>
  <c r="AJ1019" i="26"/>
  <c r="AI1019" i="26"/>
  <c r="AH1019" i="26"/>
  <c r="AG1019" i="26"/>
  <c r="AF1019" i="26"/>
  <c r="AE1019" i="26"/>
  <c r="AD1019" i="26"/>
  <c r="AC1019" i="26"/>
  <c r="AB1019" i="26"/>
  <c r="AA1019" i="26"/>
  <c r="Z1019" i="26"/>
  <c r="Y1019" i="26"/>
  <c r="X1019" i="26"/>
  <c r="W1019" i="26"/>
  <c r="V1019" i="26"/>
  <c r="U1019" i="26"/>
  <c r="T1019" i="26"/>
  <c r="S1019" i="26"/>
  <c r="R1019" i="26"/>
  <c r="Q1019" i="26"/>
  <c r="P1019" i="26"/>
  <c r="O1019" i="26"/>
  <c r="N1019" i="26"/>
  <c r="M1019" i="26"/>
  <c r="L1019" i="26"/>
  <c r="K1019" i="26"/>
  <c r="J1019" i="26"/>
  <c r="BQ1018" i="26"/>
  <c r="BP1018" i="26"/>
  <c r="BO1018" i="26"/>
  <c r="BN1018" i="26"/>
  <c r="BM1018" i="26"/>
  <c r="BL1018" i="26"/>
  <c r="BK1018" i="26"/>
  <c r="BJ1018" i="26"/>
  <c r="BI1018" i="26"/>
  <c r="BH1018" i="26"/>
  <c r="BG1018" i="26"/>
  <c r="BF1018" i="26"/>
  <c r="BE1018" i="26"/>
  <c r="BD1018" i="26"/>
  <c r="BC1018" i="26"/>
  <c r="BB1018" i="26"/>
  <c r="BA1018" i="26"/>
  <c r="AZ1018" i="26"/>
  <c r="AY1018" i="26"/>
  <c r="AX1018" i="26"/>
  <c r="AW1018" i="26"/>
  <c r="AV1018" i="26"/>
  <c r="AU1018" i="26"/>
  <c r="AT1018" i="26"/>
  <c r="AS1018" i="26"/>
  <c r="AR1018" i="26"/>
  <c r="AQ1018" i="26"/>
  <c r="AP1018" i="26"/>
  <c r="AO1018" i="26"/>
  <c r="AN1018" i="26"/>
  <c r="AM1018" i="26"/>
  <c r="AL1018" i="26"/>
  <c r="AK1018" i="26"/>
  <c r="AJ1018" i="26"/>
  <c r="AI1018" i="26"/>
  <c r="AH1018" i="26"/>
  <c r="AG1018" i="26"/>
  <c r="AF1018" i="26"/>
  <c r="AE1018" i="26"/>
  <c r="AD1018" i="26"/>
  <c r="AC1018" i="26"/>
  <c r="AB1018" i="26"/>
  <c r="AA1018" i="26"/>
  <c r="Z1018" i="26"/>
  <c r="Y1018" i="26"/>
  <c r="X1018" i="26"/>
  <c r="W1018" i="26"/>
  <c r="V1018" i="26"/>
  <c r="U1018" i="26"/>
  <c r="T1018" i="26"/>
  <c r="S1018" i="26"/>
  <c r="R1018" i="26"/>
  <c r="Q1018" i="26"/>
  <c r="P1018" i="26"/>
  <c r="O1018" i="26"/>
  <c r="N1018" i="26"/>
  <c r="M1018" i="26"/>
  <c r="L1018" i="26"/>
  <c r="K1018" i="26"/>
  <c r="J1018" i="26"/>
  <c r="BQ1017" i="26"/>
  <c r="BP1017" i="26"/>
  <c r="BO1017" i="26"/>
  <c r="BN1017" i="26"/>
  <c r="BM1017" i="26"/>
  <c r="BL1017" i="26"/>
  <c r="BK1017" i="26"/>
  <c r="BJ1017" i="26"/>
  <c r="BI1017" i="26"/>
  <c r="BH1017" i="26"/>
  <c r="BG1017" i="26"/>
  <c r="BF1017" i="26"/>
  <c r="BE1017" i="26"/>
  <c r="BD1017" i="26"/>
  <c r="BC1017" i="26"/>
  <c r="BB1017" i="26"/>
  <c r="BA1017" i="26"/>
  <c r="AZ1017" i="26"/>
  <c r="AY1017" i="26"/>
  <c r="AX1017" i="26"/>
  <c r="AW1017" i="26"/>
  <c r="AV1017" i="26"/>
  <c r="AU1017" i="26"/>
  <c r="AT1017" i="26"/>
  <c r="AS1017" i="26"/>
  <c r="AR1017" i="26"/>
  <c r="AQ1017" i="26"/>
  <c r="AP1017" i="26"/>
  <c r="AO1017" i="26"/>
  <c r="AN1017" i="26"/>
  <c r="AM1017" i="26"/>
  <c r="AL1017" i="26"/>
  <c r="AK1017" i="26"/>
  <c r="AJ1017" i="26"/>
  <c r="AI1017" i="26"/>
  <c r="AH1017" i="26"/>
  <c r="AG1017" i="26"/>
  <c r="AF1017" i="26"/>
  <c r="AE1017" i="26"/>
  <c r="AD1017" i="26"/>
  <c r="AC1017" i="26"/>
  <c r="AB1017" i="26"/>
  <c r="AA1017" i="26"/>
  <c r="Z1017" i="26"/>
  <c r="Y1017" i="26"/>
  <c r="X1017" i="26"/>
  <c r="W1017" i="26"/>
  <c r="V1017" i="26"/>
  <c r="U1017" i="26"/>
  <c r="T1017" i="26"/>
  <c r="S1017" i="26"/>
  <c r="R1017" i="26"/>
  <c r="Q1017" i="26"/>
  <c r="P1017" i="26"/>
  <c r="O1017" i="26"/>
  <c r="N1017" i="26"/>
  <c r="M1017" i="26"/>
  <c r="L1017" i="26"/>
  <c r="K1017" i="26"/>
  <c r="J1017" i="26"/>
  <c r="BQ1016" i="26"/>
  <c r="BP1016" i="26"/>
  <c r="BO1016" i="26"/>
  <c r="BN1016" i="26"/>
  <c r="BM1016" i="26"/>
  <c r="BL1016" i="26"/>
  <c r="BK1016" i="26"/>
  <c r="BJ1016" i="26"/>
  <c r="BI1016" i="26"/>
  <c r="BH1016" i="26"/>
  <c r="BG1016" i="26"/>
  <c r="BF1016" i="26"/>
  <c r="BE1016" i="26"/>
  <c r="BD1016" i="26"/>
  <c r="BC1016" i="26"/>
  <c r="BB1016" i="26"/>
  <c r="BA1016" i="26"/>
  <c r="AZ1016" i="26"/>
  <c r="AY1016" i="26"/>
  <c r="AX1016" i="26"/>
  <c r="AW1016" i="26"/>
  <c r="AV1016" i="26"/>
  <c r="AU1016" i="26"/>
  <c r="AT1016" i="26"/>
  <c r="AS1016" i="26"/>
  <c r="AR1016" i="26"/>
  <c r="AQ1016" i="26"/>
  <c r="AP1016" i="26"/>
  <c r="AO1016" i="26"/>
  <c r="AN1016" i="26"/>
  <c r="AM1016" i="26"/>
  <c r="AL1016" i="26"/>
  <c r="AK1016" i="26"/>
  <c r="AJ1016" i="26"/>
  <c r="AI1016" i="26"/>
  <c r="AH1016" i="26"/>
  <c r="AG1016" i="26"/>
  <c r="AF1016" i="26"/>
  <c r="AE1016" i="26"/>
  <c r="AD1016" i="26"/>
  <c r="AC1016" i="26"/>
  <c r="AB1016" i="26"/>
  <c r="AA1016" i="26"/>
  <c r="Z1016" i="26"/>
  <c r="Y1016" i="26"/>
  <c r="X1016" i="26"/>
  <c r="W1016" i="26"/>
  <c r="V1016" i="26"/>
  <c r="U1016" i="26"/>
  <c r="T1016" i="26"/>
  <c r="S1016" i="26"/>
  <c r="R1016" i="26"/>
  <c r="Q1016" i="26"/>
  <c r="P1016" i="26"/>
  <c r="O1016" i="26"/>
  <c r="N1016" i="26"/>
  <c r="M1016" i="26"/>
  <c r="L1016" i="26"/>
  <c r="K1016" i="26"/>
  <c r="J1016" i="26"/>
  <c r="BQ1015" i="26"/>
  <c r="BP1015" i="26"/>
  <c r="BO1015" i="26"/>
  <c r="BN1015" i="26"/>
  <c r="BM1015" i="26"/>
  <c r="BL1015" i="26"/>
  <c r="BK1015" i="26"/>
  <c r="BJ1015" i="26"/>
  <c r="BI1015" i="26"/>
  <c r="BH1015" i="26"/>
  <c r="BG1015" i="26"/>
  <c r="BF1015" i="26"/>
  <c r="BE1015" i="26"/>
  <c r="BD1015" i="26"/>
  <c r="BC1015" i="26"/>
  <c r="BB1015" i="26"/>
  <c r="BA1015" i="26"/>
  <c r="AZ1015" i="26"/>
  <c r="AY1015" i="26"/>
  <c r="AX1015" i="26"/>
  <c r="AW1015" i="26"/>
  <c r="AV1015" i="26"/>
  <c r="AU1015" i="26"/>
  <c r="AT1015" i="26"/>
  <c r="AS1015" i="26"/>
  <c r="AR1015" i="26"/>
  <c r="AQ1015" i="26"/>
  <c r="AP1015" i="26"/>
  <c r="AO1015" i="26"/>
  <c r="AN1015" i="26"/>
  <c r="AM1015" i="26"/>
  <c r="AL1015" i="26"/>
  <c r="AK1015" i="26"/>
  <c r="AJ1015" i="26"/>
  <c r="AI1015" i="26"/>
  <c r="AH1015" i="26"/>
  <c r="AG1015" i="26"/>
  <c r="AF1015" i="26"/>
  <c r="AE1015" i="26"/>
  <c r="AD1015" i="26"/>
  <c r="AC1015" i="26"/>
  <c r="AB1015" i="26"/>
  <c r="AA1015" i="26"/>
  <c r="Z1015" i="26"/>
  <c r="Y1015" i="26"/>
  <c r="X1015" i="26"/>
  <c r="W1015" i="26"/>
  <c r="V1015" i="26"/>
  <c r="U1015" i="26"/>
  <c r="T1015" i="26"/>
  <c r="S1015" i="26"/>
  <c r="R1015" i="26"/>
  <c r="Q1015" i="26"/>
  <c r="P1015" i="26"/>
  <c r="O1015" i="26"/>
  <c r="N1015" i="26"/>
  <c r="M1015" i="26"/>
  <c r="L1015" i="26"/>
  <c r="K1015" i="26"/>
  <c r="J1015" i="26"/>
  <c r="BQ1014" i="26"/>
  <c r="BP1014" i="26"/>
  <c r="BO1014" i="26"/>
  <c r="BN1014" i="26"/>
  <c r="BM1014" i="26"/>
  <c r="BL1014" i="26"/>
  <c r="BK1014" i="26"/>
  <c r="BJ1014" i="26"/>
  <c r="BI1014" i="26"/>
  <c r="BH1014" i="26"/>
  <c r="BG1014" i="26"/>
  <c r="BF1014" i="26"/>
  <c r="BE1014" i="26"/>
  <c r="BD1014" i="26"/>
  <c r="BC1014" i="26"/>
  <c r="BB1014" i="26"/>
  <c r="BA1014" i="26"/>
  <c r="AZ1014" i="26"/>
  <c r="AY1014" i="26"/>
  <c r="AX1014" i="26"/>
  <c r="AW1014" i="26"/>
  <c r="AV1014" i="26"/>
  <c r="AU1014" i="26"/>
  <c r="AT1014" i="26"/>
  <c r="AS1014" i="26"/>
  <c r="AR1014" i="26"/>
  <c r="AQ1014" i="26"/>
  <c r="AP1014" i="26"/>
  <c r="AO1014" i="26"/>
  <c r="AN1014" i="26"/>
  <c r="AM1014" i="26"/>
  <c r="AL1014" i="26"/>
  <c r="AK1014" i="26"/>
  <c r="AJ1014" i="26"/>
  <c r="AI1014" i="26"/>
  <c r="AH1014" i="26"/>
  <c r="AG1014" i="26"/>
  <c r="AF1014" i="26"/>
  <c r="AE1014" i="26"/>
  <c r="AD1014" i="26"/>
  <c r="AC1014" i="26"/>
  <c r="AB1014" i="26"/>
  <c r="AA1014" i="26"/>
  <c r="Z1014" i="26"/>
  <c r="Y1014" i="26"/>
  <c r="X1014" i="26"/>
  <c r="W1014" i="26"/>
  <c r="V1014" i="26"/>
  <c r="U1014" i="26"/>
  <c r="T1014" i="26"/>
  <c r="S1014" i="26"/>
  <c r="R1014" i="26"/>
  <c r="Q1014" i="26"/>
  <c r="P1014" i="26"/>
  <c r="O1014" i="26"/>
  <c r="N1014" i="26"/>
  <c r="M1014" i="26"/>
  <c r="L1014" i="26"/>
  <c r="K1014" i="26"/>
  <c r="J1014" i="26"/>
  <c r="BQ1013" i="26"/>
  <c r="BP1013" i="26"/>
  <c r="BO1013" i="26"/>
  <c r="BN1013" i="26"/>
  <c r="BM1013" i="26"/>
  <c r="BL1013" i="26"/>
  <c r="BK1013" i="26"/>
  <c r="BJ1013" i="26"/>
  <c r="BI1013" i="26"/>
  <c r="BH1013" i="26"/>
  <c r="BG1013" i="26"/>
  <c r="BF1013" i="26"/>
  <c r="BE1013" i="26"/>
  <c r="BD1013" i="26"/>
  <c r="BC1013" i="26"/>
  <c r="BB1013" i="26"/>
  <c r="BA1013" i="26"/>
  <c r="AZ1013" i="26"/>
  <c r="AY1013" i="26"/>
  <c r="AX1013" i="26"/>
  <c r="AW1013" i="26"/>
  <c r="AV1013" i="26"/>
  <c r="AU1013" i="26"/>
  <c r="AT1013" i="26"/>
  <c r="AS1013" i="26"/>
  <c r="AR1013" i="26"/>
  <c r="AQ1013" i="26"/>
  <c r="AP1013" i="26"/>
  <c r="AO1013" i="26"/>
  <c r="AN1013" i="26"/>
  <c r="AM1013" i="26"/>
  <c r="AL1013" i="26"/>
  <c r="AK1013" i="26"/>
  <c r="AJ1013" i="26"/>
  <c r="AI1013" i="26"/>
  <c r="AH1013" i="26"/>
  <c r="AG1013" i="26"/>
  <c r="AF1013" i="26"/>
  <c r="AE1013" i="26"/>
  <c r="AD1013" i="26"/>
  <c r="AC1013" i="26"/>
  <c r="AB1013" i="26"/>
  <c r="AA1013" i="26"/>
  <c r="Z1013" i="26"/>
  <c r="Y1013" i="26"/>
  <c r="X1013" i="26"/>
  <c r="W1013" i="26"/>
  <c r="V1013" i="26"/>
  <c r="U1013" i="26"/>
  <c r="T1013" i="26"/>
  <c r="S1013" i="26"/>
  <c r="R1013" i="26"/>
  <c r="Q1013" i="26"/>
  <c r="P1013" i="26"/>
  <c r="O1013" i="26"/>
  <c r="N1013" i="26"/>
  <c r="M1013" i="26"/>
  <c r="L1013" i="26"/>
  <c r="K1013" i="26"/>
  <c r="J1013" i="26"/>
  <c r="BQ1012" i="26"/>
  <c r="BP1012" i="26"/>
  <c r="BO1012" i="26"/>
  <c r="BN1012" i="26"/>
  <c r="BM1012" i="26"/>
  <c r="BL1012" i="26"/>
  <c r="BK1012" i="26"/>
  <c r="BJ1012" i="26"/>
  <c r="BI1012" i="26"/>
  <c r="BH1012" i="26"/>
  <c r="BG1012" i="26"/>
  <c r="BF1012" i="26"/>
  <c r="BE1012" i="26"/>
  <c r="BD1012" i="26"/>
  <c r="BC1012" i="26"/>
  <c r="BB1012" i="26"/>
  <c r="BA1012" i="26"/>
  <c r="AZ1012" i="26"/>
  <c r="AY1012" i="26"/>
  <c r="AX1012" i="26"/>
  <c r="AW1012" i="26"/>
  <c r="AV1012" i="26"/>
  <c r="AU1012" i="26"/>
  <c r="AT1012" i="26"/>
  <c r="AS1012" i="26"/>
  <c r="AR1012" i="26"/>
  <c r="AQ1012" i="26"/>
  <c r="AP1012" i="26"/>
  <c r="AO1012" i="26"/>
  <c r="AN1012" i="26"/>
  <c r="AM1012" i="26"/>
  <c r="AL1012" i="26"/>
  <c r="AK1012" i="26"/>
  <c r="AJ1012" i="26"/>
  <c r="AI1012" i="26"/>
  <c r="AH1012" i="26"/>
  <c r="AG1012" i="26"/>
  <c r="AF1012" i="26"/>
  <c r="AE1012" i="26"/>
  <c r="AD1012" i="26"/>
  <c r="AC1012" i="26"/>
  <c r="AB1012" i="26"/>
  <c r="AA1012" i="26"/>
  <c r="Z1012" i="26"/>
  <c r="Y1012" i="26"/>
  <c r="X1012" i="26"/>
  <c r="W1012" i="26"/>
  <c r="V1012" i="26"/>
  <c r="U1012" i="26"/>
  <c r="T1012" i="26"/>
  <c r="S1012" i="26"/>
  <c r="R1012" i="26"/>
  <c r="Q1012" i="26"/>
  <c r="P1012" i="26"/>
  <c r="O1012" i="26"/>
  <c r="N1012" i="26"/>
  <c r="M1012" i="26"/>
  <c r="L1012" i="26"/>
  <c r="K1012" i="26"/>
  <c r="J1012" i="26"/>
  <c r="BQ1011" i="26"/>
  <c r="BP1011" i="26"/>
  <c r="BO1011" i="26"/>
  <c r="BN1011" i="26"/>
  <c r="BM1011" i="26"/>
  <c r="BL1011" i="26"/>
  <c r="BK1011" i="26"/>
  <c r="BJ1011" i="26"/>
  <c r="BI1011" i="26"/>
  <c r="BH1011" i="26"/>
  <c r="BG1011" i="26"/>
  <c r="BF1011" i="26"/>
  <c r="BE1011" i="26"/>
  <c r="BD1011" i="26"/>
  <c r="BC1011" i="26"/>
  <c r="BB1011" i="26"/>
  <c r="BA1011" i="26"/>
  <c r="AZ1011" i="26"/>
  <c r="AY1011" i="26"/>
  <c r="AX1011" i="26"/>
  <c r="AW1011" i="26"/>
  <c r="AV1011" i="26"/>
  <c r="AU1011" i="26"/>
  <c r="AT1011" i="26"/>
  <c r="AS1011" i="26"/>
  <c r="AR1011" i="26"/>
  <c r="AQ1011" i="26"/>
  <c r="AP1011" i="26"/>
  <c r="AO1011" i="26"/>
  <c r="AN1011" i="26"/>
  <c r="AM1011" i="26"/>
  <c r="AL1011" i="26"/>
  <c r="AK1011" i="26"/>
  <c r="AJ1011" i="26"/>
  <c r="AI1011" i="26"/>
  <c r="AH1011" i="26"/>
  <c r="AG1011" i="26"/>
  <c r="AF1011" i="26"/>
  <c r="AE1011" i="26"/>
  <c r="AD1011" i="26"/>
  <c r="AC1011" i="26"/>
  <c r="AB1011" i="26"/>
  <c r="AA1011" i="26"/>
  <c r="Z1011" i="26"/>
  <c r="Y1011" i="26"/>
  <c r="X1011" i="26"/>
  <c r="W1011" i="26"/>
  <c r="V1011" i="26"/>
  <c r="U1011" i="26"/>
  <c r="T1011" i="26"/>
  <c r="S1011" i="26"/>
  <c r="R1011" i="26"/>
  <c r="Q1011" i="26"/>
  <c r="P1011" i="26"/>
  <c r="O1011" i="26"/>
  <c r="N1011" i="26"/>
  <c r="M1011" i="26"/>
  <c r="L1011" i="26"/>
  <c r="K1011" i="26"/>
  <c r="J1011" i="26"/>
  <c r="BQ1010" i="26"/>
  <c r="BP1010" i="26"/>
  <c r="BO1010" i="26"/>
  <c r="BN1010" i="26"/>
  <c r="BM1010" i="26"/>
  <c r="BL1010" i="26"/>
  <c r="BK1010" i="26"/>
  <c r="BJ1010" i="26"/>
  <c r="BI1010" i="26"/>
  <c r="BH1010" i="26"/>
  <c r="BG1010" i="26"/>
  <c r="BF1010" i="26"/>
  <c r="BE1010" i="26"/>
  <c r="BD1010" i="26"/>
  <c r="BC1010" i="26"/>
  <c r="BB1010" i="26"/>
  <c r="BA1010" i="26"/>
  <c r="AZ1010" i="26"/>
  <c r="AY1010" i="26"/>
  <c r="AX1010" i="26"/>
  <c r="AW1010" i="26"/>
  <c r="AV1010" i="26"/>
  <c r="AU1010" i="26"/>
  <c r="AT1010" i="26"/>
  <c r="AS1010" i="26"/>
  <c r="AR1010" i="26"/>
  <c r="AQ1010" i="26"/>
  <c r="AP1010" i="26"/>
  <c r="AO1010" i="26"/>
  <c r="AN1010" i="26"/>
  <c r="AM1010" i="26"/>
  <c r="AL1010" i="26"/>
  <c r="AK1010" i="26"/>
  <c r="AJ1010" i="26"/>
  <c r="AI1010" i="26"/>
  <c r="AH1010" i="26"/>
  <c r="AG1010" i="26"/>
  <c r="AF1010" i="26"/>
  <c r="AE1010" i="26"/>
  <c r="AD1010" i="26"/>
  <c r="AC1010" i="26"/>
  <c r="AB1010" i="26"/>
  <c r="AA1010" i="26"/>
  <c r="Z1010" i="26"/>
  <c r="Y1010" i="26"/>
  <c r="X1010" i="26"/>
  <c r="W1010" i="26"/>
  <c r="V1010" i="26"/>
  <c r="U1010" i="26"/>
  <c r="T1010" i="26"/>
  <c r="S1010" i="26"/>
  <c r="R1010" i="26"/>
  <c r="Q1010" i="26"/>
  <c r="P1010" i="26"/>
  <c r="O1010" i="26"/>
  <c r="N1010" i="26"/>
  <c r="M1010" i="26"/>
  <c r="L1010" i="26"/>
  <c r="K1010" i="26"/>
  <c r="J1010" i="26"/>
  <c r="BQ1009" i="26"/>
  <c r="BP1009" i="26"/>
  <c r="BO1009" i="26"/>
  <c r="BN1009" i="26"/>
  <c r="BM1009" i="26"/>
  <c r="BL1009" i="26"/>
  <c r="BK1009" i="26"/>
  <c r="BJ1009" i="26"/>
  <c r="BI1009" i="26"/>
  <c r="BH1009" i="26"/>
  <c r="BG1009" i="26"/>
  <c r="BF1009" i="26"/>
  <c r="BE1009" i="26"/>
  <c r="BD1009" i="26"/>
  <c r="BC1009" i="26"/>
  <c r="BB1009" i="26"/>
  <c r="BA1009" i="26"/>
  <c r="AZ1009" i="26"/>
  <c r="AY1009" i="26"/>
  <c r="AX1009" i="26"/>
  <c r="AW1009" i="26"/>
  <c r="AV1009" i="26"/>
  <c r="AU1009" i="26"/>
  <c r="AT1009" i="26"/>
  <c r="AS1009" i="26"/>
  <c r="AR1009" i="26"/>
  <c r="AQ1009" i="26"/>
  <c r="AP1009" i="26"/>
  <c r="AO1009" i="26"/>
  <c r="AN1009" i="26"/>
  <c r="AM1009" i="26"/>
  <c r="AL1009" i="26"/>
  <c r="AK1009" i="26"/>
  <c r="AJ1009" i="26"/>
  <c r="AI1009" i="26"/>
  <c r="AH1009" i="26"/>
  <c r="AG1009" i="26"/>
  <c r="AF1009" i="26"/>
  <c r="AE1009" i="26"/>
  <c r="AD1009" i="26"/>
  <c r="AC1009" i="26"/>
  <c r="AB1009" i="26"/>
  <c r="AA1009" i="26"/>
  <c r="Z1009" i="26"/>
  <c r="Y1009" i="26"/>
  <c r="X1009" i="26"/>
  <c r="W1009" i="26"/>
  <c r="V1009" i="26"/>
  <c r="U1009" i="26"/>
  <c r="T1009" i="26"/>
  <c r="S1009" i="26"/>
  <c r="R1009" i="26"/>
  <c r="Q1009" i="26"/>
  <c r="P1009" i="26"/>
  <c r="O1009" i="26"/>
  <c r="N1009" i="26"/>
  <c r="M1009" i="26"/>
  <c r="L1009" i="26"/>
  <c r="K1009" i="26"/>
  <c r="J1009" i="26"/>
  <c r="BQ1008" i="26"/>
  <c r="BP1008" i="26"/>
  <c r="BO1008" i="26"/>
  <c r="BN1008" i="26"/>
  <c r="BM1008" i="26"/>
  <c r="BL1008" i="26"/>
  <c r="BK1008" i="26"/>
  <c r="BJ1008" i="26"/>
  <c r="BI1008" i="26"/>
  <c r="BH1008" i="26"/>
  <c r="BG1008" i="26"/>
  <c r="BF1008" i="26"/>
  <c r="BE1008" i="26"/>
  <c r="BD1008" i="26"/>
  <c r="BC1008" i="26"/>
  <c r="BB1008" i="26"/>
  <c r="BA1008" i="26"/>
  <c r="AZ1008" i="26"/>
  <c r="AY1008" i="26"/>
  <c r="AX1008" i="26"/>
  <c r="AW1008" i="26"/>
  <c r="AV1008" i="26"/>
  <c r="AU1008" i="26"/>
  <c r="AT1008" i="26"/>
  <c r="AS1008" i="26"/>
  <c r="AR1008" i="26"/>
  <c r="AQ1008" i="26"/>
  <c r="AP1008" i="26"/>
  <c r="AO1008" i="26"/>
  <c r="AN1008" i="26"/>
  <c r="AM1008" i="26"/>
  <c r="AL1008" i="26"/>
  <c r="AK1008" i="26"/>
  <c r="AJ1008" i="26"/>
  <c r="AI1008" i="26"/>
  <c r="AH1008" i="26"/>
  <c r="AG1008" i="26"/>
  <c r="AF1008" i="26"/>
  <c r="AE1008" i="26"/>
  <c r="AD1008" i="26"/>
  <c r="AC1008" i="26"/>
  <c r="AB1008" i="26"/>
  <c r="AA1008" i="26"/>
  <c r="Z1008" i="26"/>
  <c r="Y1008" i="26"/>
  <c r="X1008" i="26"/>
  <c r="W1008" i="26"/>
  <c r="V1008" i="26"/>
  <c r="U1008" i="26"/>
  <c r="T1008" i="26"/>
  <c r="S1008" i="26"/>
  <c r="R1008" i="26"/>
  <c r="Q1008" i="26"/>
  <c r="P1008" i="26"/>
  <c r="O1008" i="26"/>
  <c r="N1008" i="26"/>
  <c r="M1008" i="26"/>
  <c r="L1008" i="26"/>
  <c r="K1008" i="26"/>
  <c r="J1008" i="26"/>
  <c r="BQ1007" i="26"/>
  <c r="BP1007" i="26"/>
  <c r="BO1007" i="26"/>
  <c r="BN1007" i="26"/>
  <c r="BM1007" i="26"/>
  <c r="BL1007" i="26"/>
  <c r="BK1007" i="26"/>
  <c r="BJ1007" i="26"/>
  <c r="BI1007" i="26"/>
  <c r="BH1007" i="26"/>
  <c r="BG1007" i="26"/>
  <c r="BF1007" i="26"/>
  <c r="BE1007" i="26"/>
  <c r="BD1007" i="26"/>
  <c r="BC1007" i="26"/>
  <c r="BB1007" i="26"/>
  <c r="BA1007" i="26"/>
  <c r="AZ1007" i="26"/>
  <c r="AY1007" i="26"/>
  <c r="AX1007" i="26"/>
  <c r="AW1007" i="26"/>
  <c r="AV1007" i="26"/>
  <c r="AU1007" i="26"/>
  <c r="AT1007" i="26"/>
  <c r="AS1007" i="26"/>
  <c r="AR1007" i="26"/>
  <c r="AQ1007" i="26"/>
  <c r="AP1007" i="26"/>
  <c r="AO1007" i="26"/>
  <c r="AN1007" i="26"/>
  <c r="AM1007" i="26"/>
  <c r="AL1007" i="26"/>
  <c r="AK1007" i="26"/>
  <c r="AJ1007" i="26"/>
  <c r="AI1007" i="26"/>
  <c r="AH1007" i="26"/>
  <c r="AG1007" i="26"/>
  <c r="AF1007" i="26"/>
  <c r="AE1007" i="26"/>
  <c r="AD1007" i="26"/>
  <c r="AC1007" i="26"/>
  <c r="AB1007" i="26"/>
  <c r="AA1007" i="26"/>
  <c r="Z1007" i="26"/>
  <c r="Y1007" i="26"/>
  <c r="X1007" i="26"/>
  <c r="W1007" i="26"/>
  <c r="V1007" i="26"/>
  <c r="U1007" i="26"/>
  <c r="T1007" i="26"/>
  <c r="S1007" i="26"/>
  <c r="R1007" i="26"/>
  <c r="Q1007" i="26"/>
  <c r="P1007" i="26"/>
  <c r="O1007" i="26"/>
  <c r="N1007" i="26"/>
  <c r="M1007" i="26"/>
  <c r="L1007" i="26"/>
  <c r="K1007" i="26"/>
  <c r="J1007" i="26"/>
  <c r="BQ1006" i="26"/>
  <c r="BP1006" i="26"/>
  <c r="BO1006" i="26"/>
  <c r="BN1006" i="26"/>
  <c r="BM1006" i="26"/>
  <c r="BL1006" i="26"/>
  <c r="BK1006" i="26"/>
  <c r="BJ1006" i="26"/>
  <c r="BI1006" i="26"/>
  <c r="BH1006" i="26"/>
  <c r="BG1006" i="26"/>
  <c r="BF1006" i="26"/>
  <c r="BE1006" i="26"/>
  <c r="BD1006" i="26"/>
  <c r="BC1006" i="26"/>
  <c r="BB1006" i="26"/>
  <c r="BA1006" i="26"/>
  <c r="AZ1006" i="26"/>
  <c r="AY1006" i="26"/>
  <c r="AX1006" i="26"/>
  <c r="AW1006" i="26"/>
  <c r="AV1006" i="26"/>
  <c r="AU1006" i="26"/>
  <c r="AT1006" i="26"/>
  <c r="AS1006" i="26"/>
  <c r="AR1006" i="26"/>
  <c r="AQ1006" i="26"/>
  <c r="AP1006" i="26"/>
  <c r="AO1006" i="26"/>
  <c r="AN1006" i="26"/>
  <c r="AM1006" i="26"/>
  <c r="AL1006" i="26"/>
  <c r="AK1006" i="26"/>
  <c r="AJ1006" i="26"/>
  <c r="AI1006" i="26"/>
  <c r="AH1006" i="26"/>
  <c r="AG1006" i="26"/>
  <c r="AF1006" i="26"/>
  <c r="AE1006" i="26"/>
  <c r="AD1006" i="26"/>
  <c r="AC1006" i="26"/>
  <c r="AB1006" i="26"/>
  <c r="AA1006" i="26"/>
  <c r="Z1006" i="26"/>
  <c r="Y1006" i="26"/>
  <c r="X1006" i="26"/>
  <c r="W1006" i="26"/>
  <c r="V1006" i="26"/>
  <c r="U1006" i="26"/>
  <c r="T1006" i="26"/>
  <c r="S1006" i="26"/>
  <c r="R1006" i="26"/>
  <c r="Q1006" i="26"/>
  <c r="P1006" i="26"/>
  <c r="O1006" i="26"/>
  <c r="N1006" i="26"/>
  <c r="M1006" i="26"/>
  <c r="L1006" i="26"/>
  <c r="K1006" i="26"/>
  <c r="J1006" i="26"/>
  <c r="BQ1005" i="26"/>
  <c r="BP1005" i="26"/>
  <c r="BO1005" i="26"/>
  <c r="BN1005" i="26"/>
  <c r="BM1005" i="26"/>
  <c r="BL1005" i="26"/>
  <c r="BK1005" i="26"/>
  <c r="BJ1005" i="26"/>
  <c r="BI1005" i="26"/>
  <c r="BH1005" i="26"/>
  <c r="BG1005" i="26"/>
  <c r="BF1005" i="26"/>
  <c r="BE1005" i="26"/>
  <c r="BD1005" i="26"/>
  <c r="BC1005" i="26"/>
  <c r="BB1005" i="26"/>
  <c r="BA1005" i="26"/>
  <c r="AZ1005" i="26"/>
  <c r="AY1005" i="26"/>
  <c r="AX1005" i="26"/>
  <c r="AW1005" i="26"/>
  <c r="AV1005" i="26"/>
  <c r="AU1005" i="26"/>
  <c r="AT1005" i="26"/>
  <c r="AS1005" i="26"/>
  <c r="AR1005" i="26"/>
  <c r="AQ1005" i="26"/>
  <c r="AP1005" i="26"/>
  <c r="AO1005" i="26"/>
  <c r="AN1005" i="26"/>
  <c r="AM1005" i="26"/>
  <c r="AL1005" i="26"/>
  <c r="AK1005" i="26"/>
  <c r="AJ1005" i="26"/>
  <c r="AI1005" i="26"/>
  <c r="AH1005" i="26"/>
  <c r="AG1005" i="26"/>
  <c r="AF1005" i="26"/>
  <c r="AE1005" i="26"/>
  <c r="AD1005" i="26"/>
  <c r="AC1005" i="26"/>
  <c r="AB1005" i="26"/>
  <c r="AA1005" i="26"/>
  <c r="Z1005" i="26"/>
  <c r="Y1005" i="26"/>
  <c r="X1005" i="26"/>
  <c r="W1005" i="26"/>
  <c r="V1005" i="26"/>
  <c r="U1005" i="26"/>
  <c r="T1005" i="26"/>
  <c r="S1005" i="26"/>
  <c r="R1005" i="26"/>
  <c r="Q1005" i="26"/>
  <c r="P1005" i="26"/>
  <c r="O1005" i="26"/>
  <c r="N1005" i="26"/>
  <c r="M1005" i="26"/>
  <c r="L1005" i="26"/>
  <c r="K1005" i="26"/>
  <c r="J1005" i="26"/>
  <c r="BQ1004" i="26"/>
  <c r="BP1004" i="26"/>
  <c r="BO1004" i="26"/>
  <c r="BN1004" i="26"/>
  <c r="BM1004" i="26"/>
  <c r="BL1004" i="26"/>
  <c r="BK1004" i="26"/>
  <c r="BJ1004" i="26"/>
  <c r="BI1004" i="26"/>
  <c r="BH1004" i="26"/>
  <c r="BG1004" i="26"/>
  <c r="BF1004" i="26"/>
  <c r="BE1004" i="26"/>
  <c r="BD1004" i="26"/>
  <c r="BC1004" i="26"/>
  <c r="BB1004" i="26"/>
  <c r="BA1004" i="26"/>
  <c r="AZ1004" i="26"/>
  <c r="AY1004" i="26"/>
  <c r="AX1004" i="26"/>
  <c r="AW1004" i="26"/>
  <c r="AV1004" i="26"/>
  <c r="AU1004" i="26"/>
  <c r="AT1004" i="26"/>
  <c r="AS1004" i="26"/>
  <c r="AR1004" i="26"/>
  <c r="AQ1004" i="26"/>
  <c r="AP1004" i="26"/>
  <c r="AO1004" i="26"/>
  <c r="AN1004" i="26"/>
  <c r="AM1004" i="26"/>
  <c r="AL1004" i="26"/>
  <c r="AK1004" i="26"/>
  <c r="AJ1004" i="26"/>
  <c r="AI1004" i="26"/>
  <c r="AH1004" i="26"/>
  <c r="AG1004" i="26"/>
  <c r="AF1004" i="26"/>
  <c r="AE1004" i="26"/>
  <c r="AD1004" i="26"/>
  <c r="AC1004" i="26"/>
  <c r="AB1004" i="26"/>
  <c r="AA1004" i="26"/>
  <c r="Z1004" i="26"/>
  <c r="Y1004" i="26"/>
  <c r="X1004" i="26"/>
  <c r="W1004" i="26"/>
  <c r="V1004" i="26"/>
  <c r="U1004" i="26"/>
  <c r="T1004" i="26"/>
  <c r="S1004" i="26"/>
  <c r="R1004" i="26"/>
  <c r="Q1004" i="26"/>
  <c r="P1004" i="26"/>
  <c r="O1004" i="26"/>
  <c r="N1004" i="26"/>
  <c r="M1004" i="26"/>
  <c r="L1004" i="26"/>
  <c r="K1004" i="26"/>
  <c r="J1004" i="26"/>
  <c r="BQ1003" i="26"/>
  <c r="BP1003" i="26"/>
  <c r="BO1003" i="26"/>
  <c r="BN1003" i="26"/>
  <c r="BM1003" i="26"/>
  <c r="BL1003" i="26"/>
  <c r="BK1003" i="26"/>
  <c r="BJ1003" i="26"/>
  <c r="BI1003" i="26"/>
  <c r="BH1003" i="26"/>
  <c r="BG1003" i="26"/>
  <c r="BF1003" i="26"/>
  <c r="BE1003" i="26"/>
  <c r="BD1003" i="26"/>
  <c r="BC1003" i="26"/>
  <c r="BB1003" i="26"/>
  <c r="BA1003" i="26"/>
  <c r="AZ1003" i="26"/>
  <c r="AY1003" i="26"/>
  <c r="AX1003" i="26"/>
  <c r="AW1003" i="26"/>
  <c r="AV1003" i="26"/>
  <c r="AU1003" i="26"/>
  <c r="AT1003" i="26"/>
  <c r="AS1003" i="26"/>
  <c r="AR1003" i="26"/>
  <c r="AQ1003" i="26"/>
  <c r="AP1003" i="26"/>
  <c r="AO1003" i="26"/>
  <c r="AN1003" i="26"/>
  <c r="AM1003" i="26"/>
  <c r="AL1003" i="26"/>
  <c r="AK1003" i="26"/>
  <c r="AJ1003" i="26"/>
  <c r="AI1003" i="26"/>
  <c r="AH1003" i="26"/>
  <c r="AG1003" i="26"/>
  <c r="AF1003" i="26"/>
  <c r="AE1003" i="26"/>
  <c r="AD1003" i="26"/>
  <c r="AC1003" i="26"/>
  <c r="AB1003" i="26"/>
  <c r="AA1003" i="26"/>
  <c r="Z1003" i="26"/>
  <c r="Y1003" i="26"/>
  <c r="X1003" i="26"/>
  <c r="W1003" i="26"/>
  <c r="V1003" i="26"/>
  <c r="U1003" i="26"/>
  <c r="T1003" i="26"/>
  <c r="S1003" i="26"/>
  <c r="R1003" i="26"/>
  <c r="Q1003" i="26"/>
  <c r="P1003" i="26"/>
  <c r="O1003" i="26"/>
  <c r="N1003" i="26"/>
  <c r="M1003" i="26"/>
  <c r="L1003" i="26"/>
  <c r="K1003" i="26"/>
  <c r="J1003" i="26"/>
  <c r="BQ1002" i="26"/>
  <c r="BP1002" i="26"/>
  <c r="BO1002" i="26"/>
  <c r="BN1002" i="26"/>
  <c r="BM1002" i="26"/>
  <c r="BL1002" i="26"/>
  <c r="BK1002" i="26"/>
  <c r="BJ1002" i="26"/>
  <c r="BI1002" i="26"/>
  <c r="BH1002" i="26"/>
  <c r="BG1002" i="26"/>
  <c r="BF1002" i="26"/>
  <c r="BE1002" i="26"/>
  <c r="BD1002" i="26"/>
  <c r="BC1002" i="26"/>
  <c r="BB1002" i="26"/>
  <c r="BA1002" i="26"/>
  <c r="AZ1002" i="26"/>
  <c r="AY1002" i="26"/>
  <c r="AX1002" i="26"/>
  <c r="AW1002" i="26"/>
  <c r="AV1002" i="26"/>
  <c r="AU1002" i="26"/>
  <c r="AT1002" i="26"/>
  <c r="AS1002" i="26"/>
  <c r="AR1002" i="26"/>
  <c r="AQ1002" i="26"/>
  <c r="AP1002" i="26"/>
  <c r="AO1002" i="26"/>
  <c r="AN1002" i="26"/>
  <c r="AM1002" i="26"/>
  <c r="AL1002" i="26"/>
  <c r="AK1002" i="26"/>
  <c r="AJ1002" i="26"/>
  <c r="AI1002" i="26"/>
  <c r="AH1002" i="26"/>
  <c r="AG1002" i="26"/>
  <c r="AF1002" i="26"/>
  <c r="AE1002" i="26"/>
  <c r="AD1002" i="26"/>
  <c r="AC1002" i="26"/>
  <c r="AB1002" i="26"/>
  <c r="AA1002" i="26"/>
  <c r="Z1002" i="26"/>
  <c r="Y1002" i="26"/>
  <c r="X1002" i="26"/>
  <c r="W1002" i="26"/>
  <c r="V1002" i="26"/>
  <c r="U1002" i="26"/>
  <c r="T1002" i="26"/>
  <c r="S1002" i="26"/>
  <c r="R1002" i="26"/>
  <c r="Q1002" i="26"/>
  <c r="P1002" i="26"/>
  <c r="O1002" i="26"/>
  <c r="N1002" i="26"/>
  <c r="M1002" i="26"/>
  <c r="L1002" i="26"/>
  <c r="K1002" i="26"/>
  <c r="J1002" i="26"/>
  <c r="BQ1001" i="26"/>
  <c r="BP1001" i="26"/>
  <c r="BO1001" i="26"/>
  <c r="BN1001" i="26"/>
  <c r="BM1001" i="26"/>
  <c r="BL1001" i="26"/>
  <c r="BK1001" i="26"/>
  <c r="BJ1001" i="26"/>
  <c r="BI1001" i="26"/>
  <c r="BH1001" i="26"/>
  <c r="BG1001" i="26"/>
  <c r="BF1001" i="26"/>
  <c r="BE1001" i="26"/>
  <c r="BD1001" i="26"/>
  <c r="BC1001" i="26"/>
  <c r="BB1001" i="26"/>
  <c r="BA1001" i="26"/>
  <c r="AZ1001" i="26"/>
  <c r="AY1001" i="26"/>
  <c r="AX1001" i="26"/>
  <c r="AW1001" i="26"/>
  <c r="AV1001" i="26"/>
  <c r="AU1001" i="26"/>
  <c r="AT1001" i="26"/>
  <c r="AS1001" i="26"/>
  <c r="AR1001" i="26"/>
  <c r="AQ1001" i="26"/>
  <c r="AP1001" i="26"/>
  <c r="AO1001" i="26"/>
  <c r="AN1001" i="26"/>
  <c r="AM1001" i="26"/>
  <c r="AL1001" i="26"/>
  <c r="AK1001" i="26"/>
  <c r="AJ1001" i="26"/>
  <c r="AI1001" i="26"/>
  <c r="AH1001" i="26"/>
  <c r="AG1001" i="26"/>
  <c r="AF1001" i="26"/>
  <c r="AE1001" i="26"/>
  <c r="AD1001" i="26"/>
  <c r="AC1001" i="26"/>
  <c r="AB1001" i="26"/>
  <c r="AA1001" i="26"/>
  <c r="Z1001" i="26"/>
  <c r="Y1001" i="26"/>
  <c r="X1001" i="26"/>
  <c r="W1001" i="26"/>
  <c r="V1001" i="26"/>
  <c r="U1001" i="26"/>
  <c r="T1001" i="26"/>
  <c r="S1001" i="26"/>
  <c r="R1001" i="26"/>
  <c r="Q1001" i="26"/>
  <c r="P1001" i="26"/>
  <c r="O1001" i="26"/>
  <c r="N1001" i="26"/>
  <c r="M1001" i="26"/>
  <c r="L1001" i="26"/>
  <c r="K1001" i="26"/>
  <c r="J1001" i="26"/>
  <c r="BQ1000" i="26"/>
  <c r="BP1000" i="26"/>
  <c r="BO1000" i="26"/>
  <c r="BN1000" i="26"/>
  <c r="BM1000" i="26"/>
  <c r="BL1000" i="26"/>
  <c r="BK1000" i="26"/>
  <c r="BJ1000" i="26"/>
  <c r="BI1000" i="26"/>
  <c r="BH1000" i="26"/>
  <c r="BG1000" i="26"/>
  <c r="BF1000" i="26"/>
  <c r="BE1000" i="26"/>
  <c r="BD1000" i="26"/>
  <c r="BC1000" i="26"/>
  <c r="BB1000" i="26"/>
  <c r="BA1000" i="26"/>
  <c r="AZ1000" i="26"/>
  <c r="AY1000" i="26"/>
  <c r="AX1000" i="26"/>
  <c r="AW1000" i="26"/>
  <c r="AV1000" i="26"/>
  <c r="AU1000" i="26"/>
  <c r="AT1000" i="26"/>
  <c r="AS1000" i="26"/>
  <c r="AR1000" i="26"/>
  <c r="AQ1000" i="26"/>
  <c r="AP1000" i="26"/>
  <c r="AO1000" i="26"/>
  <c r="AN1000" i="26"/>
  <c r="AM1000" i="26"/>
  <c r="AL1000" i="26"/>
  <c r="AK1000" i="26"/>
  <c r="AJ1000" i="26"/>
  <c r="AI1000" i="26"/>
  <c r="AH1000" i="26"/>
  <c r="AG1000" i="26"/>
  <c r="AF1000" i="26"/>
  <c r="AE1000" i="26"/>
  <c r="AD1000" i="26"/>
  <c r="AC1000" i="26"/>
  <c r="AB1000" i="26"/>
  <c r="AA1000" i="26"/>
  <c r="Z1000" i="26"/>
  <c r="Y1000" i="26"/>
  <c r="X1000" i="26"/>
  <c r="W1000" i="26"/>
  <c r="V1000" i="26"/>
  <c r="U1000" i="26"/>
  <c r="T1000" i="26"/>
  <c r="S1000" i="26"/>
  <c r="R1000" i="26"/>
  <c r="Q1000" i="26"/>
  <c r="P1000" i="26"/>
  <c r="O1000" i="26"/>
  <c r="N1000" i="26"/>
  <c r="M1000" i="26"/>
  <c r="L1000" i="26"/>
  <c r="K1000" i="26"/>
  <c r="J1000" i="26"/>
  <c r="BQ999" i="26"/>
  <c r="BP999" i="26"/>
  <c r="BO999" i="26"/>
  <c r="BN999" i="26"/>
  <c r="BM999" i="26"/>
  <c r="BL999" i="26"/>
  <c r="BK999" i="26"/>
  <c r="BJ999" i="26"/>
  <c r="BI999" i="26"/>
  <c r="BH999" i="26"/>
  <c r="BG999" i="26"/>
  <c r="BF999" i="26"/>
  <c r="BE999" i="26"/>
  <c r="BD999" i="26"/>
  <c r="BC999" i="26"/>
  <c r="BB999" i="26"/>
  <c r="BA999" i="26"/>
  <c r="AZ999" i="26"/>
  <c r="AY999" i="26"/>
  <c r="AX999" i="26"/>
  <c r="AW999" i="26"/>
  <c r="AV999" i="26"/>
  <c r="AU999" i="26"/>
  <c r="AT999" i="26"/>
  <c r="AS999" i="26"/>
  <c r="AR999" i="26"/>
  <c r="AQ999" i="26"/>
  <c r="AP999" i="26"/>
  <c r="AO999" i="26"/>
  <c r="AN999" i="26"/>
  <c r="AM999" i="26"/>
  <c r="AL999" i="26"/>
  <c r="AK999" i="26"/>
  <c r="AJ999" i="26"/>
  <c r="AI999" i="26"/>
  <c r="AH999" i="26"/>
  <c r="AG999" i="26"/>
  <c r="AF999" i="26"/>
  <c r="AE999" i="26"/>
  <c r="AD999" i="26"/>
  <c r="AC999" i="26"/>
  <c r="AB999" i="26"/>
  <c r="AA999" i="26"/>
  <c r="Z999" i="26"/>
  <c r="Y999" i="26"/>
  <c r="X999" i="26"/>
  <c r="W999" i="26"/>
  <c r="V999" i="26"/>
  <c r="U999" i="26"/>
  <c r="T999" i="26"/>
  <c r="S999" i="26"/>
  <c r="R999" i="26"/>
  <c r="Q999" i="26"/>
  <c r="P999" i="26"/>
  <c r="O999" i="26"/>
  <c r="N999" i="26"/>
  <c r="M999" i="26"/>
  <c r="L999" i="26"/>
  <c r="K999" i="26"/>
  <c r="J999" i="26"/>
  <c r="BQ998" i="26"/>
  <c r="BP998" i="26"/>
  <c r="BO998" i="26"/>
  <c r="BN998" i="26"/>
  <c r="BM998" i="26"/>
  <c r="BL998" i="26"/>
  <c r="BK998" i="26"/>
  <c r="BJ998" i="26"/>
  <c r="BI998" i="26"/>
  <c r="BH998" i="26"/>
  <c r="BG998" i="26"/>
  <c r="BF998" i="26"/>
  <c r="BE998" i="26"/>
  <c r="BD998" i="26"/>
  <c r="BC998" i="26"/>
  <c r="BB998" i="26"/>
  <c r="BA998" i="26"/>
  <c r="AZ998" i="26"/>
  <c r="AY998" i="26"/>
  <c r="AX998" i="26"/>
  <c r="AW998" i="26"/>
  <c r="AV998" i="26"/>
  <c r="AU998" i="26"/>
  <c r="AT998" i="26"/>
  <c r="AS998" i="26"/>
  <c r="AR998" i="26"/>
  <c r="AQ998" i="26"/>
  <c r="AP998" i="26"/>
  <c r="AO998" i="26"/>
  <c r="AN998" i="26"/>
  <c r="AM998" i="26"/>
  <c r="AL998" i="26"/>
  <c r="AK998" i="26"/>
  <c r="AJ998" i="26"/>
  <c r="AI998" i="26"/>
  <c r="AH998" i="26"/>
  <c r="AG998" i="26"/>
  <c r="AF998" i="26"/>
  <c r="AE998" i="26"/>
  <c r="AD998" i="26"/>
  <c r="AC998" i="26"/>
  <c r="AB998" i="26"/>
  <c r="AA998" i="26"/>
  <c r="Z998" i="26"/>
  <c r="Y998" i="26"/>
  <c r="X998" i="26"/>
  <c r="W998" i="26"/>
  <c r="V998" i="26"/>
  <c r="U998" i="26"/>
  <c r="T998" i="26"/>
  <c r="S998" i="26"/>
  <c r="R998" i="26"/>
  <c r="Q998" i="26"/>
  <c r="P998" i="26"/>
  <c r="O998" i="26"/>
  <c r="N998" i="26"/>
  <c r="M998" i="26"/>
  <c r="L998" i="26"/>
  <c r="K998" i="26"/>
  <c r="J998" i="26"/>
  <c r="BQ997" i="26"/>
  <c r="BP997" i="26"/>
  <c r="BO997" i="26"/>
  <c r="BN997" i="26"/>
  <c r="BM997" i="26"/>
  <c r="BL997" i="26"/>
  <c r="BK997" i="26"/>
  <c r="BJ997" i="26"/>
  <c r="BI997" i="26"/>
  <c r="BH997" i="26"/>
  <c r="BG997" i="26"/>
  <c r="BF997" i="26"/>
  <c r="BE997" i="26"/>
  <c r="BD997" i="26"/>
  <c r="BC997" i="26"/>
  <c r="BB997" i="26"/>
  <c r="BA997" i="26"/>
  <c r="AZ997" i="26"/>
  <c r="AY997" i="26"/>
  <c r="AX997" i="26"/>
  <c r="AW997" i="26"/>
  <c r="AV997" i="26"/>
  <c r="AU997" i="26"/>
  <c r="AT997" i="26"/>
  <c r="AS997" i="26"/>
  <c r="AR997" i="26"/>
  <c r="AQ997" i="26"/>
  <c r="AP997" i="26"/>
  <c r="AO997" i="26"/>
  <c r="AN997" i="26"/>
  <c r="AM997" i="26"/>
  <c r="AL997" i="26"/>
  <c r="AK997" i="26"/>
  <c r="AJ997" i="26"/>
  <c r="AI997" i="26"/>
  <c r="AH997" i="26"/>
  <c r="AG997" i="26"/>
  <c r="AF997" i="26"/>
  <c r="AE997" i="26"/>
  <c r="AD997" i="26"/>
  <c r="AC997" i="26"/>
  <c r="AB997" i="26"/>
  <c r="AA997" i="26"/>
  <c r="Z997" i="26"/>
  <c r="Y997" i="26"/>
  <c r="X997" i="26"/>
  <c r="W997" i="26"/>
  <c r="V997" i="26"/>
  <c r="U997" i="26"/>
  <c r="T997" i="26"/>
  <c r="S997" i="26"/>
  <c r="R997" i="26"/>
  <c r="Q997" i="26"/>
  <c r="P997" i="26"/>
  <c r="O997" i="26"/>
  <c r="N997" i="26"/>
  <c r="M997" i="26"/>
  <c r="L997" i="26"/>
  <c r="K997" i="26"/>
  <c r="J997" i="26"/>
  <c r="BQ996" i="26"/>
  <c r="BP996" i="26"/>
  <c r="BO996" i="26"/>
  <c r="BN996" i="26"/>
  <c r="BM996" i="26"/>
  <c r="BL996" i="26"/>
  <c r="BK996" i="26"/>
  <c r="BJ996" i="26"/>
  <c r="BI996" i="26"/>
  <c r="BH996" i="26"/>
  <c r="BG996" i="26"/>
  <c r="BF996" i="26"/>
  <c r="BE996" i="26"/>
  <c r="BD996" i="26"/>
  <c r="BC996" i="26"/>
  <c r="BB996" i="26"/>
  <c r="BA996" i="26"/>
  <c r="AZ996" i="26"/>
  <c r="AY996" i="26"/>
  <c r="AX996" i="26"/>
  <c r="AW996" i="26"/>
  <c r="AV996" i="26"/>
  <c r="AU996" i="26"/>
  <c r="AT996" i="26"/>
  <c r="AS996" i="26"/>
  <c r="AR996" i="26"/>
  <c r="AQ996" i="26"/>
  <c r="AP996" i="26"/>
  <c r="AO996" i="26"/>
  <c r="AN996" i="26"/>
  <c r="AM996" i="26"/>
  <c r="AL996" i="26"/>
  <c r="AK996" i="26"/>
  <c r="AJ996" i="26"/>
  <c r="AI996" i="26"/>
  <c r="AH996" i="26"/>
  <c r="AG996" i="26"/>
  <c r="AF996" i="26"/>
  <c r="AE996" i="26"/>
  <c r="AD996" i="26"/>
  <c r="AC996" i="26"/>
  <c r="AB996" i="26"/>
  <c r="AA996" i="26"/>
  <c r="Z996" i="26"/>
  <c r="Y996" i="26"/>
  <c r="X996" i="26"/>
  <c r="W996" i="26"/>
  <c r="V996" i="26"/>
  <c r="U996" i="26"/>
  <c r="T996" i="26"/>
  <c r="S996" i="26"/>
  <c r="R996" i="26"/>
  <c r="Q996" i="26"/>
  <c r="P996" i="26"/>
  <c r="O996" i="26"/>
  <c r="N996" i="26"/>
  <c r="M996" i="26"/>
  <c r="L996" i="26"/>
  <c r="K996" i="26"/>
  <c r="J996" i="26"/>
  <c r="BQ995" i="26"/>
  <c r="BP995" i="26"/>
  <c r="BO995" i="26"/>
  <c r="BN995" i="26"/>
  <c r="BM995" i="26"/>
  <c r="BL995" i="26"/>
  <c r="BK995" i="26"/>
  <c r="BJ995" i="26"/>
  <c r="BI995" i="26"/>
  <c r="BH995" i="26"/>
  <c r="BG995" i="26"/>
  <c r="BF995" i="26"/>
  <c r="BE995" i="26"/>
  <c r="BD995" i="26"/>
  <c r="BC995" i="26"/>
  <c r="BB995" i="26"/>
  <c r="BA995" i="26"/>
  <c r="AZ995" i="26"/>
  <c r="AY995" i="26"/>
  <c r="AX995" i="26"/>
  <c r="AW995" i="26"/>
  <c r="AV995" i="26"/>
  <c r="AU995" i="26"/>
  <c r="AT995" i="26"/>
  <c r="AS995" i="26"/>
  <c r="AR995" i="26"/>
  <c r="AQ995" i="26"/>
  <c r="AP995" i="26"/>
  <c r="AO995" i="26"/>
  <c r="AN995" i="26"/>
  <c r="AM995" i="26"/>
  <c r="AL995" i="26"/>
  <c r="AK995" i="26"/>
  <c r="AJ995" i="26"/>
  <c r="AI995" i="26"/>
  <c r="AH995" i="26"/>
  <c r="AG995" i="26"/>
  <c r="AF995" i="26"/>
  <c r="AE995" i="26"/>
  <c r="AD995" i="26"/>
  <c r="AC995" i="26"/>
  <c r="AB995" i="26"/>
  <c r="AA995" i="26"/>
  <c r="Z995" i="26"/>
  <c r="Y995" i="26"/>
  <c r="X995" i="26"/>
  <c r="W995" i="26"/>
  <c r="V995" i="26"/>
  <c r="U995" i="26"/>
  <c r="T995" i="26"/>
  <c r="S995" i="26"/>
  <c r="R995" i="26"/>
  <c r="Q995" i="26"/>
  <c r="P995" i="26"/>
  <c r="O995" i="26"/>
  <c r="N995" i="26"/>
  <c r="M995" i="26"/>
  <c r="L995" i="26"/>
  <c r="K995" i="26"/>
  <c r="J995" i="26"/>
  <c r="BQ994" i="26"/>
  <c r="BP994" i="26"/>
  <c r="BO994" i="26"/>
  <c r="BN994" i="26"/>
  <c r="BM994" i="26"/>
  <c r="BL994" i="26"/>
  <c r="BK994" i="26"/>
  <c r="BJ994" i="26"/>
  <c r="BI994" i="26"/>
  <c r="BH994" i="26"/>
  <c r="BG994" i="26"/>
  <c r="BF994" i="26"/>
  <c r="BE994" i="26"/>
  <c r="BD994" i="26"/>
  <c r="BC994" i="26"/>
  <c r="BB994" i="26"/>
  <c r="BA994" i="26"/>
  <c r="AZ994" i="26"/>
  <c r="AY994" i="26"/>
  <c r="AX994" i="26"/>
  <c r="AW994" i="26"/>
  <c r="AV994" i="26"/>
  <c r="AU994" i="26"/>
  <c r="AT994" i="26"/>
  <c r="AS994" i="26"/>
  <c r="AR994" i="26"/>
  <c r="AQ994" i="26"/>
  <c r="AP994" i="26"/>
  <c r="AO994" i="26"/>
  <c r="AN994" i="26"/>
  <c r="AM994" i="26"/>
  <c r="AL994" i="26"/>
  <c r="AK994" i="26"/>
  <c r="AJ994" i="26"/>
  <c r="AI994" i="26"/>
  <c r="AH994" i="26"/>
  <c r="AG994" i="26"/>
  <c r="AF994" i="26"/>
  <c r="AE994" i="26"/>
  <c r="AD994" i="26"/>
  <c r="AC994" i="26"/>
  <c r="AB994" i="26"/>
  <c r="AA994" i="26"/>
  <c r="Z994" i="26"/>
  <c r="Y994" i="26"/>
  <c r="X994" i="26"/>
  <c r="W994" i="26"/>
  <c r="V994" i="26"/>
  <c r="U994" i="26"/>
  <c r="T994" i="26"/>
  <c r="S994" i="26"/>
  <c r="R994" i="26"/>
  <c r="Q994" i="26"/>
  <c r="P994" i="26"/>
  <c r="O994" i="26"/>
  <c r="N994" i="26"/>
  <c r="M994" i="26"/>
  <c r="L994" i="26"/>
  <c r="K994" i="26"/>
  <c r="J994" i="26"/>
  <c r="BQ993" i="26"/>
  <c r="BP993" i="26"/>
  <c r="BO993" i="26"/>
  <c r="BN993" i="26"/>
  <c r="BM993" i="26"/>
  <c r="BL993" i="26"/>
  <c r="BK993" i="26"/>
  <c r="BJ993" i="26"/>
  <c r="BI993" i="26"/>
  <c r="BH993" i="26"/>
  <c r="BG993" i="26"/>
  <c r="BF993" i="26"/>
  <c r="BE993" i="26"/>
  <c r="BD993" i="26"/>
  <c r="BC993" i="26"/>
  <c r="BB993" i="26"/>
  <c r="BA993" i="26"/>
  <c r="AZ993" i="26"/>
  <c r="AY993" i="26"/>
  <c r="AX993" i="26"/>
  <c r="AW993" i="26"/>
  <c r="AV993" i="26"/>
  <c r="AU993" i="26"/>
  <c r="AT993" i="26"/>
  <c r="AS993" i="26"/>
  <c r="AR993" i="26"/>
  <c r="AQ993" i="26"/>
  <c r="AP993" i="26"/>
  <c r="AO993" i="26"/>
  <c r="AN993" i="26"/>
  <c r="AM993" i="26"/>
  <c r="AL993" i="26"/>
  <c r="AK993" i="26"/>
  <c r="AJ993" i="26"/>
  <c r="AI993" i="26"/>
  <c r="AH993" i="26"/>
  <c r="AG993" i="26"/>
  <c r="AF993" i="26"/>
  <c r="AE993" i="26"/>
  <c r="AD993" i="26"/>
  <c r="AC993" i="26"/>
  <c r="AB993" i="26"/>
  <c r="AA993" i="26"/>
  <c r="Z993" i="26"/>
  <c r="Y993" i="26"/>
  <c r="X993" i="26"/>
  <c r="W993" i="26"/>
  <c r="V993" i="26"/>
  <c r="U993" i="26"/>
  <c r="T993" i="26"/>
  <c r="S993" i="26"/>
  <c r="R993" i="26"/>
  <c r="Q993" i="26"/>
  <c r="P993" i="26"/>
  <c r="O993" i="26"/>
  <c r="N993" i="26"/>
  <c r="M993" i="26"/>
  <c r="L993" i="26"/>
  <c r="K993" i="26"/>
  <c r="J993" i="26"/>
  <c r="BQ992" i="26"/>
  <c r="BP992" i="26"/>
  <c r="BO992" i="26"/>
  <c r="BN992" i="26"/>
  <c r="BM992" i="26"/>
  <c r="BL992" i="26"/>
  <c r="BK992" i="26"/>
  <c r="BJ992" i="26"/>
  <c r="BI992" i="26"/>
  <c r="BH992" i="26"/>
  <c r="BG992" i="26"/>
  <c r="BF992" i="26"/>
  <c r="BE992" i="26"/>
  <c r="BD992" i="26"/>
  <c r="BC992" i="26"/>
  <c r="BB992" i="26"/>
  <c r="BA992" i="26"/>
  <c r="AZ992" i="26"/>
  <c r="AY992" i="26"/>
  <c r="AX992" i="26"/>
  <c r="AW992" i="26"/>
  <c r="AV992" i="26"/>
  <c r="AU992" i="26"/>
  <c r="AT992" i="26"/>
  <c r="AS992" i="26"/>
  <c r="AR992" i="26"/>
  <c r="AQ992" i="26"/>
  <c r="AP992" i="26"/>
  <c r="AO992" i="26"/>
  <c r="AN992" i="26"/>
  <c r="AM992" i="26"/>
  <c r="AL992" i="26"/>
  <c r="AK992" i="26"/>
  <c r="AJ992" i="26"/>
  <c r="AI992" i="26"/>
  <c r="AH992" i="26"/>
  <c r="AG992" i="26"/>
  <c r="AF992" i="26"/>
  <c r="AE992" i="26"/>
  <c r="AD992" i="26"/>
  <c r="AC992" i="26"/>
  <c r="AB992" i="26"/>
  <c r="AA992" i="26"/>
  <c r="Z992" i="26"/>
  <c r="Y992" i="26"/>
  <c r="X992" i="26"/>
  <c r="W992" i="26"/>
  <c r="V992" i="26"/>
  <c r="U992" i="26"/>
  <c r="T992" i="26"/>
  <c r="S992" i="26"/>
  <c r="R992" i="26"/>
  <c r="Q992" i="26"/>
  <c r="P992" i="26"/>
  <c r="O992" i="26"/>
  <c r="N992" i="26"/>
  <c r="M992" i="26"/>
  <c r="L992" i="26"/>
  <c r="K992" i="26"/>
  <c r="J992" i="26"/>
  <c r="BQ991" i="26"/>
  <c r="BP991" i="26"/>
  <c r="BO991" i="26"/>
  <c r="BN991" i="26"/>
  <c r="BM991" i="26"/>
  <c r="BL991" i="26"/>
  <c r="BK991" i="26"/>
  <c r="BJ991" i="26"/>
  <c r="BI991" i="26"/>
  <c r="BH991" i="26"/>
  <c r="BG991" i="26"/>
  <c r="BF991" i="26"/>
  <c r="BE991" i="26"/>
  <c r="BD991" i="26"/>
  <c r="BC991" i="26"/>
  <c r="BB991" i="26"/>
  <c r="BA991" i="26"/>
  <c r="AZ991" i="26"/>
  <c r="AY991" i="26"/>
  <c r="AX991" i="26"/>
  <c r="AW991" i="26"/>
  <c r="AV991" i="26"/>
  <c r="AU991" i="26"/>
  <c r="AT991" i="26"/>
  <c r="AS991" i="26"/>
  <c r="AR991" i="26"/>
  <c r="AQ991" i="26"/>
  <c r="AP991" i="26"/>
  <c r="AO991" i="26"/>
  <c r="AN991" i="26"/>
  <c r="AM991" i="26"/>
  <c r="AL991" i="26"/>
  <c r="AK991" i="26"/>
  <c r="AJ991" i="26"/>
  <c r="AI991" i="26"/>
  <c r="AH991" i="26"/>
  <c r="AG991" i="26"/>
  <c r="AF991" i="26"/>
  <c r="AE991" i="26"/>
  <c r="AD991" i="26"/>
  <c r="AC991" i="26"/>
  <c r="AB991" i="26"/>
  <c r="AA991" i="26"/>
  <c r="Z991" i="26"/>
  <c r="Y991" i="26"/>
  <c r="X991" i="26"/>
  <c r="W991" i="26"/>
  <c r="V991" i="26"/>
  <c r="U991" i="26"/>
  <c r="T991" i="26"/>
  <c r="S991" i="26"/>
  <c r="R991" i="26"/>
  <c r="Q991" i="26"/>
  <c r="P991" i="26"/>
  <c r="O991" i="26"/>
  <c r="N991" i="26"/>
  <c r="M991" i="26"/>
  <c r="L991" i="26"/>
  <c r="K991" i="26"/>
  <c r="J991" i="26"/>
  <c r="BQ990" i="26"/>
  <c r="BP990" i="26"/>
  <c r="BO990" i="26"/>
  <c r="BN990" i="26"/>
  <c r="BM990" i="26"/>
  <c r="BL990" i="26"/>
  <c r="BK990" i="26"/>
  <c r="BJ990" i="26"/>
  <c r="BI990" i="26"/>
  <c r="BH990" i="26"/>
  <c r="BG990" i="26"/>
  <c r="BF990" i="26"/>
  <c r="BE990" i="26"/>
  <c r="BD990" i="26"/>
  <c r="BC990" i="26"/>
  <c r="BB990" i="26"/>
  <c r="BA990" i="26"/>
  <c r="AZ990" i="26"/>
  <c r="AY990" i="26"/>
  <c r="AX990" i="26"/>
  <c r="AW990" i="26"/>
  <c r="AV990" i="26"/>
  <c r="AU990" i="26"/>
  <c r="AT990" i="26"/>
  <c r="AS990" i="26"/>
  <c r="AR990" i="26"/>
  <c r="AQ990" i="26"/>
  <c r="AP990" i="26"/>
  <c r="AO990" i="26"/>
  <c r="AN990" i="26"/>
  <c r="AM990" i="26"/>
  <c r="AL990" i="26"/>
  <c r="AK990" i="26"/>
  <c r="AJ990" i="26"/>
  <c r="AI990" i="26"/>
  <c r="AH990" i="26"/>
  <c r="AG990" i="26"/>
  <c r="AF990" i="26"/>
  <c r="AE990" i="26"/>
  <c r="AD990" i="26"/>
  <c r="AC990" i="26"/>
  <c r="AB990" i="26"/>
  <c r="AA990" i="26"/>
  <c r="Z990" i="26"/>
  <c r="Y990" i="26"/>
  <c r="X990" i="26"/>
  <c r="W990" i="26"/>
  <c r="V990" i="26"/>
  <c r="U990" i="26"/>
  <c r="T990" i="26"/>
  <c r="S990" i="26"/>
  <c r="R990" i="26"/>
  <c r="Q990" i="26"/>
  <c r="P990" i="26"/>
  <c r="O990" i="26"/>
  <c r="N990" i="26"/>
  <c r="M990" i="26"/>
  <c r="L990" i="26"/>
  <c r="K990" i="26"/>
  <c r="J990" i="26"/>
  <c r="BQ989" i="26"/>
  <c r="BP989" i="26"/>
  <c r="BO989" i="26"/>
  <c r="BN989" i="26"/>
  <c r="BM989" i="26"/>
  <c r="BL989" i="26"/>
  <c r="BK989" i="26"/>
  <c r="BJ989" i="26"/>
  <c r="BI989" i="26"/>
  <c r="BH989" i="26"/>
  <c r="BG989" i="26"/>
  <c r="BF989" i="26"/>
  <c r="BE989" i="26"/>
  <c r="BD989" i="26"/>
  <c r="BC989" i="26"/>
  <c r="BB989" i="26"/>
  <c r="BA989" i="26"/>
  <c r="AZ989" i="26"/>
  <c r="AY989" i="26"/>
  <c r="AX989" i="26"/>
  <c r="AW989" i="26"/>
  <c r="AV989" i="26"/>
  <c r="AU989" i="26"/>
  <c r="AT989" i="26"/>
  <c r="AS989" i="26"/>
  <c r="AR989" i="26"/>
  <c r="AQ989" i="26"/>
  <c r="AP989" i="26"/>
  <c r="AO989" i="26"/>
  <c r="AN989" i="26"/>
  <c r="AM989" i="26"/>
  <c r="AL989" i="26"/>
  <c r="AK989" i="26"/>
  <c r="AJ989" i="26"/>
  <c r="AI989" i="26"/>
  <c r="AH989" i="26"/>
  <c r="AG989" i="26"/>
  <c r="AF989" i="26"/>
  <c r="AE989" i="26"/>
  <c r="AD989" i="26"/>
  <c r="AC989" i="26"/>
  <c r="AB989" i="26"/>
  <c r="AA989" i="26"/>
  <c r="Z989" i="26"/>
  <c r="Y989" i="26"/>
  <c r="X989" i="26"/>
  <c r="W989" i="26"/>
  <c r="V989" i="26"/>
  <c r="U989" i="26"/>
  <c r="T989" i="26"/>
  <c r="S989" i="26"/>
  <c r="R989" i="26"/>
  <c r="Q989" i="26"/>
  <c r="P989" i="26"/>
  <c r="O989" i="26"/>
  <c r="N989" i="26"/>
  <c r="M989" i="26"/>
  <c r="L989" i="26"/>
  <c r="K989" i="26"/>
  <c r="J989" i="26"/>
  <c r="BQ988" i="26"/>
  <c r="BP988" i="26"/>
  <c r="BO988" i="26"/>
  <c r="BN988" i="26"/>
  <c r="BM988" i="26"/>
  <c r="BL988" i="26"/>
  <c r="BK988" i="26"/>
  <c r="BJ988" i="26"/>
  <c r="BI988" i="26"/>
  <c r="BH988" i="26"/>
  <c r="BG988" i="26"/>
  <c r="BF988" i="26"/>
  <c r="BE988" i="26"/>
  <c r="BD988" i="26"/>
  <c r="BC988" i="26"/>
  <c r="BB988" i="26"/>
  <c r="BA988" i="26"/>
  <c r="AZ988" i="26"/>
  <c r="AY988" i="26"/>
  <c r="AX988" i="26"/>
  <c r="AW988" i="26"/>
  <c r="AV988" i="26"/>
  <c r="AU988" i="26"/>
  <c r="AT988" i="26"/>
  <c r="AS988" i="26"/>
  <c r="AR988" i="26"/>
  <c r="AQ988" i="26"/>
  <c r="AP988" i="26"/>
  <c r="AO988" i="26"/>
  <c r="AN988" i="26"/>
  <c r="AM988" i="26"/>
  <c r="AL988" i="26"/>
  <c r="AK988" i="26"/>
  <c r="AJ988" i="26"/>
  <c r="AI988" i="26"/>
  <c r="AH988" i="26"/>
  <c r="AG988" i="26"/>
  <c r="AF988" i="26"/>
  <c r="AE988" i="26"/>
  <c r="AD988" i="26"/>
  <c r="AC988" i="26"/>
  <c r="AB988" i="26"/>
  <c r="AA988" i="26"/>
  <c r="Z988" i="26"/>
  <c r="Y988" i="26"/>
  <c r="X988" i="26"/>
  <c r="W988" i="26"/>
  <c r="V988" i="26"/>
  <c r="U988" i="26"/>
  <c r="T988" i="26"/>
  <c r="S988" i="26"/>
  <c r="R988" i="26"/>
  <c r="Q988" i="26"/>
  <c r="P988" i="26"/>
  <c r="O988" i="26"/>
  <c r="N988" i="26"/>
  <c r="M988" i="26"/>
  <c r="L988" i="26"/>
  <c r="K988" i="26"/>
  <c r="J988" i="26"/>
  <c r="BQ987" i="26"/>
  <c r="BP987" i="26"/>
  <c r="BO987" i="26"/>
  <c r="BN987" i="26"/>
  <c r="BM987" i="26"/>
  <c r="BL987" i="26"/>
  <c r="BK987" i="26"/>
  <c r="BJ987" i="26"/>
  <c r="BI987" i="26"/>
  <c r="BH987" i="26"/>
  <c r="BG987" i="26"/>
  <c r="BF987" i="26"/>
  <c r="BE987" i="26"/>
  <c r="BD987" i="26"/>
  <c r="BC987" i="26"/>
  <c r="BB987" i="26"/>
  <c r="BA987" i="26"/>
  <c r="AZ987" i="26"/>
  <c r="AY987" i="26"/>
  <c r="AX987" i="26"/>
  <c r="AW987" i="26"/>
  <c r="AV987" i="26"/>
  <c r="AU987" i="26"/>
  <c r="AT987" i="26"/>
  <c r="AS987" i="26"/>
  <c r="AR987" i="26"/>
  <c r="AQ987" i="26"/>
  <c r="AP987" i="26"/>
  <c r="AO987" i="26"/>
  <c r="AN987" i="26"/>
  <c r="AM987" i="26"/>
  <c r="AL987" i="26"/>
  <c r="AK987" i="26"/>
  <c r="AJ987" i="26"/>
  <c r="AI987" i="26"/>
  <c r="AH987" i="26"/>
  <c r="AG987" i="26"/>
  <c r="AF987" i="26"/>
  <c r="AE987" i="26"/>
  <c r="AD987" i="26"/>
  <c r="AC987" i="26"/>
  <c r="AB987" i="26"/>
  <c r="AA987" i="26"/>
  <c r="Z987" i="26"/>
  <c r="Y987" i="26"/>
  <c r="X987" i="26"/>
  <c r="W987" i="26"/>
  <c r="V987" i="26"/>
  <c r="U987" i="26"/>
  <c r="T987" i="26"/>
  <c r="S987" i="26"/>
  <c r="R987" i="26"/>
  <c r="Q987" i="26"/>
  <c r="P987" i="26"/>
  <c r="O987" i="26"/>
  <c r="N987" i="26"/>
  <c r="M987" i="26"/>
  <c r="L987" i="26"/>
  <c r="K987" i="26"/>
  <c r="J987" i="26"/>
  <c r="BQ986" i="26"/>
  <c r="BP986" i="26"/>
  <c r="BO986" i="26"/>
  <c r="BN986" i="26"/>
  <c r="BM986" i="26"/>
  <c r="BL986" i="26"/>
  <c r="BK986" i="26"/>
  <c r="BJ986" i="26"/>
  <c r="BI986" i="26"/>
  <c r="BH986" i="26"/>
  <c r="BG986" i="26"/>
  <c r="BF986" i="26"/>
  <c r="BE986" i="26"/>
  <c r="BD986" i="26"/>
  <c r="BC986" i="26"/>
  <c r="BB986" i="26"/>
  <c r="BA986" i="26"/>
  <c r="AZ986" i="26"/>
  <c r="AY986" i="26"/>
  <c r="AX986" i="26"/>
  <c r="AW986" i="26"/>
  <c r="AV986" i="26"/>
  <c r="AU986" i="26"/>
  <c r="AT986" i="26"/>
  <c r="AS986" i="26"/>
  <c r="AR986" i="26"/>
  <c r="AQ986" i="26"/>
  <c r="AP986" i="26"/>
  <c r="AO986" i="26"/>
  <c r="AN986" i="26"/>
  <c r="AM986" i="26"/>
  <c r="AL986" i="26"/>
  <c r="AK986" i="26"/>
  <c r="AJ986" i="26"/>
  <c r="AI986" i="26"/>
  <c r="AH986" i="26"/>
  <c r="AG986" i="26"/>
  <c r="AF986" i="26"/>
  <c r="AE986" i="26"/>
  <c r="AD986" i="26"/>
  <c r="AC986" i="26"/>
  <c r="AB986" i="26"/>
  <c r="AA986" i="26"/>
  <c r="Z986" i="26"/>
  <c r="Y986" i="26"/>
  <c r="X986" i="26"/>
  <c r="W986" i="26"/>
  <c r="V986" i="26"/>
  <c r="U986" i="26"/>
  <c r="T986" i="26"/>
  <c r="S986" i="26"/>
  <c r="R986" i="26"/>
  <c r="Q986" i="26"/>
  <c r="P986" i="26"/>
  <c r="O986" i="26"/>
  <c r="N986" i="26"/>
  <c r="M986" i="26"/>
  <c r="L986" i="26"/>
  <c r="K986" i="26"/>
  <c r="J986" i="26"/>
  <c r="BQ985" i="26"/>
  <c r="BP985" i="26"/>
  <c r="BO985" i="26"/>
  <c r="BN985" i="26"/>
  <c r="BM985" i="26"/>
  <c r="BL985" i="26"/>
  <c r="BK985" i="26"/>
  <c r="BJ985" i="26"/>
  <c r="BI985" i="26"/>
  <c r="BH985" i="26"/>
  <c r="BG985" i="26"/>
  <c r="BF985" i="26"/>
  <c r="BE985" i="26"/>
  <c r="BD985" i="26"/>
  <c r="BC985" i="26"/>
  <c r="BB985" i="26"/>
  <c r="BA985" i="26"/>
  <c r="AZ985" i="26"/>
  <c r="AY985" i="26"/>
  <c r="AX985" i="26"/>
  <c r="AW985" i="26"/>
  <c r="AV985" i="26"/>
  <c r="AU985" i="26"/>
  <c r="AT985" i="26"/>
  <c r="AS985" i="26"/>
  <c r="AR985" i="26"/>
  <c r="AQ985" i="26"/>
  <c r="AP985" i="26"/>
  <c r="AO985" i="26"/>
  <c r="AN985" i="26"/>
  <c r="AM985" i="26"/>
  <c r="AL985" i="26"/>
  <c r="AK985" i="26"/>
  <c r="AJ985" i="26"/>
  <c r="AI985" i="26"/>
  <c r="AH985" i="26"/>
  <c r="AG985" i="26"/>
  <c r="AF985" i="26"/>
  <c r="AE985" i="26"/>
  <c r="AD985" i="26"/>
  <c r="AC985" i="26"/>
  <c r="AB985" i="26"/>
  <c r="AA985" i="26"/>
  <c r="Z985" i="26"/>
  <c r="Y985" i="26"/>
  <c r="X985" i="26"/>
  <c r="W985" i="26"/>
  <c r="V985" i="26"/>
  <c r="U985" i="26"/>
  <c r="T985" i="26"/>
  <c r="S985" i="26"/>
  <c r="R985" i="26"/>
  <c r="Q985" i="26"/>
  <c r="P985" i="26"/>
  <c r="O985" i="26"/>
  <c r="N985" i="26"/>
  <c r="M985" i="26"/>
  <c r="L985" i="26"/>
  <c r="K985" i="26"/>
  <c r="J985" i="26"/>
  <c r="BQ984" i="26"/>
  <c r="BP984" i="26"/>
  <c r="BO984" i="26"/>
  <c r="BN984" i="26"/>
  <c r="BM984" i="26"/>
  <c r="BL984" i="26"/>
  <c r="BK984" i="26"/>
  <c r="BJ984" i="26"/>
  <c r="BI984" i="26"/>
  <c r="BH984" i="26"/>
  <c r="BG984" i="26"/>
  <c r="BF984" i="26"/>
  <c r="BE984" i="26"/>
  <c r="BD984" i="26"/>
  <c r="BC984" i="26"/>
  <c r="BB984" i="26"/>
  <c r="BA984" i="26"/>
  <c r="AZ984" i="26"/>
  <c r="AY984" i="26"/>
  <c r="AX984" i="26"/>
  <c r="AW984" i="26"/>
  <c r="AV984" i="26"/>
  <c r="AU984" i="26"/>
  <c r="AT984" i="26"/>
  <c r="AS984" i="26"/>
  <c r="AR984" i="26"/>
  <c r="AQ984" i="26"/>
  <c r="AP984" i="26"/>
  <c r="AO984" i="26"/>
  <c r="AN984" i="26"/>
  <c r="AM984" i="26"/>
  <c r="AL984" i="26"/>
  <c r="AK984" i="26"/>
  <c r="AJ984" i="26"/>
  <c r="AI984" i="26"/>
  <c r="AH984" i="26"/>
  <c r="AG984" i="26"/>
  <c r="AF984" i="26"/>
  <c r="AE984" i="26"/>
  <c r="AD984" i="26"/>
  <c r="AC984" i="26"/>
  <c r="AB984" i="26"/>
  <c r="AA984" i="26"/>
  <c r="Z984" i="26"/>
  <c r="Y984" i="26"/>
  <c r="X984" i="26"/>
  <c r="W984" i="26"/>
  <c r="V984" i="26"/>
  <c r="U984" i="26"/>
  <c r="T984" i="26"/>
  <c r="S984" i="26"/>
  <c r="R984" i="26"/>
  <c r="Q984" i="26"/>
  <c r="P984" i="26"/>
  <c r="O984" i="26"/>
  <c r="N984" i="26"/>
  <c r="M984" i="26"/>
  <c r="L984" i="26"/>
  <c r="K984" i="26"/>
  <c r="J984" i="26"/>
  <c r="BQ983" i="26"/>
  <c r="BP983" i="26"/>
  <c r="BO983" i="26"/>
  <c r="BN983" i="26"/>
  <c r="BM983" i="26"/>
  <c r="BL983" i="26"/>
  <c r="BK983" i="26"/>
  <c r="BJ983" i="26"/>
  <c r="BI983" i="26"/>
  <c r="BH983" i="26"/>
  <c r="BG983" i="26"/>
  <c r="BF983" i="26"/>
  <c r="BE983" i="26"/>
  <c r="BD983" i="26"/>
  <c r="BC983" i="26"/>
  <c r="BB983" i="26"/>
  <c r="BA983" i="26"/>
  <c r="AZ983" i="26"/>
  <c r="AY983" i="26"/>
  <c r="AX983" i="26"/>
  <c r="AW983" i="26"/>
  <c r="AV983" i="26"/>
  <c r="AU983" i="26"/>
  <c r="AT983" i="26"/>
  <c r="AS983" i="26"/>
  <c r="AR983" i="26"/>
  <c r="AQ983" i="26"/>
  <c r="AP983" i="26"/>
  <c r="AO983" i="26"/>
  <c r="AN983" i="26"/>
  <c r="AM983" i="26"/>
  <c r="AL983" i="26"/>
  <c r="AK983" i="26"/>
  <c r="AJ983" i="26"/>
  <c r="AI983" i="26"/>
  <c r="AH983" i="26"/>
  <c r="AG983" i="26"/>
  <c r="AF983" i="26"/>
  <c r="AE983" i="26"/>
  <c r="AD983" i="26"/>
  <c r="AC983" i="26"/>
  <c r="AB983" i="26"/>
  <c r="AA983" i="26"/>
  <c r="Z983" i="26"/>
  <c r="Y983" i="26"/>
  <c r="X983" i="26"/>
  <c r="W983" i="26"/>
  <c r="V983" i="26"/>
  <c r="U983" i="26"/>
  <c r="T983" i="26"/>
  <c r="S983" i="26"/>
  <c r="R983" i="26"/>
  <c r="Q983" i="26"/>
  <c r="P983" i="26"/>
  <c r="O983" i="26"/>
  <c r="N983" i="26"/>
  <c r="M983" i="26"/>
  <c r="L983" i="26"/>
  <c r="K983" i="26"/>
  <c r="J983" i="26"/>
  <c r="BQ982" i="26"/>
  <c r="BP982" i="26"/>
  <c r="BO982" i="26"/>
  <c r="BN982" i="26"/>
  <c r="BM982" i="26"/>
  <c r="BL982" i="26"/>
  <c r="BK982" i="26"/>
  <c r="BJ982" i="26"/>
  <c r="BI982" i="26"/>
  <c r="BH982" i="26"/>
  <c r="BG982" i="26"/>
  <c r="BF982" i="26"/>
  <c r="BE982" i="26"/>
  <c r="BD982" i="26"/>
  <c r="BC982" i="26"/>
  <c r="BB982" i="26"/>
  <c r="BA982" i="26"/>
  <c r="AZ982" i="26"/>
  <c r="AY982" i="26"/>
  <c r="AX982" i="26"/>
  <c r="AW982" i="26"/>
  <c r="AV982" i="26"/>
  <c r="AU982" i="26"/>
  <c r="AT982" i="26"/>
  <c r="AS982" i="26"/>
  <c r="AR982" i="26"/>
  <c r="AQ982" i="26"/>
  <c r="AP982" i="26"/>
  <c r="AO982" i="26"/>
  <c r="AN982" i="26"/>
  <c r="AM982" i="26"/>
  <c r="AL982" i="26"/>
  <c r="AK982" i="26"/>
  <c r="AJ982" i="26"/>
  <c r="AI982" i="26"/>
  <c r="AH982" i="26"/>
  <c r="AG982" i="26"/>
  <c r="AF982" i="26"/>
  <c r="AE982" i="26"/>
  <c r="AD982" i="26"/>
  <c r="AC982" i="26"/>
  <c r="AB982" i="26"/>
  <c r="AA982" i="26"/>
  <c r="Z982" i="26"/>
  <c r="Y982" i="26"/>
  <c r="X982" i="26"/>
  <c r="W982" i="26"/>
  <c r="V982" i="26"/>
  <c r="U982" i="26"/>
  <c r="T982" i="26"/>
  <c r="S982" i="26"/>
  <c r="R982" i="26"/>
  <c r="Q982" i="26"/>
  <c r="P982" i="26"/>
  <c r="O982" i="26"/>
  <c r="N982" i="26"/>
  <c r="M982" i="26"/>
  <c r="L982" i="26"/>
  <c r="K982" i="26"/>
  <c r="J982" i="26"/>
  <c r="BQ981" i="26"/>
  <c r="BP981" i="26"/>
  <c r="BO981" i="26"/>
  <c r="BN981" i="26"/>
  <c r="BM981" i="26"/>
  <c r="BL981" i="26"/>
  <c r="BK981" i="26"/>
  <c r="BJ981" i="26"/>
  <c r="BI981" i="26"/>
  <c r="BH981" i="26"/>
  <c r="BG981" i="26"/>
  <c r="BF981" i="26"/>
  <c r="BE981" i="26"/>
  <c r="BD981" i="26"/>
  <c r="BC981" i="26"/>
  <c r="BB981" i="26"/>
  <c r="BA981" i="26"/>
  <c r="AZ981" i="26"/>
  <c r="AY981" i="26"/>
  <c r="AX981" i="26"/>
  <c r="AW981" i="26"/>
  <c r="AV981" i="26"/>
  <c r="AU981" i="26"/>
  <c r="AT981" i="26"/>
  <c r="AS981" i="26"/>
  <c r="AR981" i="26"/>
  <c r="AQ981" i="26"/>
  <c r="AP981" i="26"/>
  <c r="AO981" i="26"/>
  <c r="AN981" i="26"/>
  <c r="AM981" i="26"/>
  <c r="AL981" i="26"/>
  <c r="AK981" i="26"/>
  <c r="AJ981" i="26"/>
  <c r="AI981" i="26"/>
  <c r="AH981" i="26"/>
  <c r="AG981" i="26"/>
  <c r="AF981" i="26"/>
  <c r="AE981" i="26"/>
  <c r="AD981" i="26"/>
  <c r="AC981" i="26"/>
  <c r="AB981" i="26"/>
  <c r="AA981" i="26"/>
  <c r="Z981" i="26"/>
  <c r="Y981" i="26"/>
  <c r="X981" i="26"/>
  <c r="W981" i="26"/>
  <c r="V981" i="26"/>
  <c r="U981" i="26"/>
  <c r="T981" i="26"/>
  <c r="S981" i="26"/>
  <c r="R981" i="26"/>
  <c r="Q981" i="26"/>
  <c r="P981" i="26"/>
  <c r="O981" i="26"/>
  <c r="N981" i="26"/>
  <c r="M981" i="26"/>
  <c r="L981" i="26"/>
  <c r="K981" i="26"/>
  <c r="J981" i="26"/>
  <c r="BQ980" i="26"/>
  <c r="BP980" i="26"/>
  <c r="BO980" i="26"/>
  <c r="BN980" i="26"/>
  <c r="BM980" i="26"/>
  <c r="BL980" i="26"/>
  <c r="BK980" i="26"/>
  <c r="BJ980" i="26"/>
  <c r="BI980" i="26"/>
  <c r="BH980" i="26"/>
  <c r="BG980" i="26"/>
  <c r="BF980" i="26"/>
  <c r="BE980" i="26"/>
  <c r="BD980" i="26"/>
  <c r="BC980" i="26"/>
  <c r="BB980" i="26"/>
  <c r="BA980" i="26"/>
  <c r="AZ980" i="26"/>
  <c r="AY980" i="26"/>
  <c r="AX980" i="26"/>
  <c r="AW980" i="26"/>
  <c r="AV980" i="26"/>
  <c r="AU980" i="26"/>
  <c r="AT980" i="26"/>
  <c r="AS980" i="26"/>
  <c r="AR980" i="26"/>
  <c r="AQ980" i="26"/>
  <c r="AP980" i="26"/>
  <c r="AO980" i="26"/>
  <c r="AN980" i="26"/>
  <c r="AM980" i="26"/>
  <c r="AL980" i="26"/>
  <c r="AK980" i="26"/>
  <c r="AJ980" i="26"/>
  <c r="AI980" i="26"/>
  <c r="AH980" i="26"/>
  <c r="AG980" i="26"/>
  <c r="AF980" i="26"/>
  <c r="AE980" i="26"/>
  <c r="AD980" i="26"/>
  <c r="AC980" i="26"/>
  <c r="AB980" i="26"/>
  <c r="AA980" i="26"/>
  <c r="Z980" i="26"/>
  <c r="Y980" i="26"/>
  <c r="X980" i="26"/>
  <c r="W980" i="26"/>
  <c r="V980" i="26"/>
  <c r="U980" i="26"/>
  <c r="T980" i="26"/>
  <c r="S980" i="26"/>
  <c r="R980" i="26"/>
  <c r="Q980" i="26"/>
  <c r="P980" i="26"/>
  <c r="O980" i="26"/>
  <c r="N980" i="26"/>
  <c r="M980" i="26"/>
  <c r="L980" i="26"/>
  <c r="K980" i="26"/>
  <c r="J980" i="26"/>
  <c r="BQ979" i="26"/>
  <c r="BP979" i="26"/>
  <c r="BO979" i="26"/>
  <c r="BN979" i="26"/>
  <c r="BM979" i="26"/>
  <c r="BL979" i="26"/>
  <c r="BK979" i="26"/>
  <c r="BJ979" i="26"/>
  <c r="BI979" i="26"/>
  <c r="BH979" i="26"/>
  <c r="BG979" i="26"/>
  <c r="BF979" i="26"/>
  <c r="BE979" i="26"/>
  <c r="BD979" i="26"/>
  <c r="BC979" i="26"/>
  <c r="BB979" i="26"/>
  <c r="BA979" i="26"/>
  <c r="AZ979" i="26"/>
  <c r="AY979" i="26"/>
  <c r="AX979" i="26"/>
  <c r="AW979" i="26"/>
  <c r="AV979" i="26"/>
  <c r="AU979" i="26"/>
  <c r="AT979" i="26"/>
  <c r="AS979" i="26"/>
  <c r="AR979" i="26"/>
  <c r="AQ979" i="26"/>
  <c r="AP979" i="26"/>
  <c r="AO979" i="26"/>
  <c r="AN979" i="26"/>
  <c r="AM979" i="26"/>
  <c r="AL979" i="26"/>
  <c r="AK979" i="26"/>
  <c r="AJ979" i="26"/>
  <c r="AI979" i="26"/>
  <c r="AH979" i="26"/>
  <c r="AG979" i="26"/>
  <c r="AF979" i="26"/>
  <c r="AE979" i="26"/>
  <c r="AD979" i="26"/>
  <c r="AC979" i="26"/>
  <c r="AB979" i="26"/>
  <c r="AA979" i="26"/>
  <c r="Z979" i="26"/>
  <c r="Y979" i="26"/>
  <c r="X979" i="26"/>
  <c r="W979" i="26"/>
  <c r="V979" i="26"/>
  <c r="U979" i="26"/>
  <c r="T979" i="26"/>
  <c r="S979" i="26"/>
  <c r="R979" i="26"/>
  <c r="Q979" i="26"/>
  <c r="P979" i="26"/>
  <c r="O979" i="26"/>
  <c r="N979" i="26"/>
  <c r="M979" i="26"/>
  <c r="L979" i="26"/>
  <c r="K979" i="26"/>
  <c r="J979" i="26"/>
  <c r="BQ978" i="26"/>
  <c r="BP978" i="26"/>
  <c r="BO978" i="26"/>
  <c r="BN978" i="26"/>
  <c r="BM978" i="26"/>
  <c r="BL978" i="26"/>
  <c r="BK978" i="26"/>
  <c r="BJ978" i="26"/>
  <c r="BI978" i="26"/>
  <c r="BH978" i="26"/>
  <c r="BG978" i="26"/>
  <c r="BF978" i="26"/>
  <c r="BE978" i="26"/>
  <c r="BD978" i="26"/>
  <c r="BC978" i="26"/>
  <c r="BB978" i="26"/>
  <c r="BA978" i="26"/>
  <c r="AZ978" i="26"/>
  <c r="AY978" i="26"/>
  <c r="AX978" i="26"/>
  <c r="AW978" i="26"/>
  <c r="AV978" i="26"/>
  <c r="AU978" i="26"/>
  <c r="AT978" i="26"/>
  <c r="AS978" i="26"/>
  <c r="AR978" i="26"/>
  <c r="AQ978" i="26"/>
  <c r="AP978" i="26"/>
  <c r="AO978" i="26"/>
  <c r="AN978" i="26"/>
  <c r="AM978" i="26"/>
  <c r="AL978" i="26"/>
  <c r="AK978" i="26"/>
  <c r="AJ978" i="26"/>
  <c r="AI978" i="26"/>
  <c r="AH978" i="26"/>
  <c r="AG978" i="26"/>
  <c r="AF978" i="26"/>
  <c r="AE978" i="26"/>
  <c r="AD978" i="26"/>
  <c r="AC978" i="26"/>
  <c r="AB978" i="26"/>
  <c r="AA978" i="26"/>
  <c r="Z978" i="26"/>
  <c r="Y978" i="26"/>
  <c r="X978" i="26"/>
  <c r="W978" i="26"/>
  <c r="V978" i="26"/>
  <c r="U978" i="26"/>
  <c r="T978" i="26"/>
  <c r="S978" i="26"/>
  <c r="R978" i="26"/>
  <c r="Q978" i="26"/>
  <c r="P978" i="26"/>
  <c r="O978" i="26"/>
  <c r="N978" i="26"/>
  <c r="M978" i="26"/>
  <c r="L978" i="26"/>
  <c r="K978" i="26"/>
  <c r="J978" i="26"/>
  <c r="BQ977" i="26"/>
  <c r="BP977" i="26"/>
  <c r="BO977" i="26"/>
  <c r="BN977" i="26"/>
  <c r="BM977" i="26"/>
  <c r="BL977" i="26"/>
  <c r="BK977" i="26"/>
  <c r="BJ977" i="26"/>
  <c r="BI977" i="26"/>
  <c r="BH977" i="26"/>
  <c r="BG977" i="26"/>
  <c r="BF977" i="26"/>
  <c r="BE977" i="26"/>
  <c r="BD977" i="26"/>
  <c r="BC977" i="26"/>
  <c r="BB977" i="26"/>
  <c r="BA977" i="26"/>
  <c r="AZ977" i="26"/>
  <c r="AY977" i="26"/>
  <c r="AX977" i="26"/>
  <c r="AW977" i="26"/>
  <c r="AV977" i="26"/>
  <c r="AU977" i="26"/>
  <c r="AT977" i="26"/>
  <c r="AS977" i="26"/>
  <c r="AR977" i="26"/>
  <c r="AQ977" i="26"/>
  <c r="AP977" i="26"/>
  <c r="AO977" i="26"/>
  <c r="AN977" i="26"/>
  <c r="AM977" i="26"/>
  <c r="AL977" i="26"/>
  <c r="AK977" i="26"/>
  <c r="AJ977" i="26"/>
  <c r="AI977" i="26"/>
  <c r="AH977" i="26"/>
  <c r="AG977" i="26"/>
  <c r="AF977" i="26"/>
  <c r="AE977" i="26"/>
  <c r="AD977" i="26"/>
  <c r="AC977" i="26"/>
  <c r="AB977" i="26"/>
  <c r="AA977" i="26"/>
  <c r="Z977" i="26"/>
  <c r="Y977" i="26"/>
  <c r="X977" i="26"/>
  <c r="W977" i="26"/>
  <c r="V977" i="26"/>
  <c r="U977" i="26"/>
  <c r="T977" i="26"/>
  <c r="S977" i="26"/>
  <c r="R977" i="26"/>
  <c r="Q977" i="26"/>
  <c r="P977" i="26"/>
  <c r="O977" i="26"/>
  <c r="N977" i="26"/>
  <c r="M977" i="26"/>
  <c r="L977" i="26"/>
  <c r="K977" i="26"/>
  <c r="J977" i="26"/>
  <c r="BQ976" i="26"/>
  <c r="BP976" i="26"/>
  <c r="BO976" i="26"/>
  <c r="BN976" i="26"/>
  <c r="BM976" i="26"/>
  <c r="BL976" i="26"/>
  <c r="BK976" i="26"/>
  <c r="BJ976" i="26"/>
  <c r="BI976" i="26"/>
  <c r="BH976" i="26"/>
  <c r="BG976" i="26"/>
  <c r="BF976" i="26"/>
  <c r="BE976" i="26"/>
  <c r="BD976" i="26"/>
  <c r="BC976" i="26"/>
  <c r="BB976" i="26"/>
  <c r="BA976" i="26"/>
  <c r="AZ976" i="26"/>
  <c r="AY976" i="26"/>
  <c r="AX976" i="26"/>
  <c r="AW976" i="26"/>
  <c r="AV976" i="26"/>
  <c r="AU976" i="26"/>
  <c r="AT976" i="26"/>
  <c r="AS976" i="26"/>
  <c r="AR976" i="26"/>
  <c r="AQ976" i="26"/>
  <c r="AP976" i="26"/>
  <c r="AO976" i="26"/>
  <c r="AN976" i="26"/>
  <c r="AM976" i="26"/>
  <c r="AL976" i="26"/>
  <c r="AK976" i="26"/>
  <c r="AJ976" i="26"/>
  <c r="AI976" i="26"/>
  <c r="AH976" i="26"/>
  <c r="AG976" i="26"/>
  <c r="AF976" i="26"/>
  <c r="AE976" i="26"/>
  <c r="AD976" i="26"/>
  <c r="AC976" i="26"/>
  <c r="AB976" i="26"/>
  <c r="AA976" i="26"/>
  <c r="Z976" i="26"/>
  <c r="Y976" i="26"/>
  <c r="X976" i="26"/>
  <c r="W976" i="26"/>
  <c r="V976" i="26"/>
  <c r="U976" i="26"/>
  <c r="T976" i="26"/>
  <c r="S976" i="26"/>
  <c r="R976" i="26"/>
  <c r="Q976" i="26"/>
  <c r="P976" i="26"/>
  <c r="O976" i="26"/>
  <c r="N976" i="26"/>
  <c r="M976" i="26"/>
  <c r="L976" i="26"/>
  <c r="K976" i="26"/>
  <c r="J976" i="26"/>
  <c r="BQ975" i="26"/>
  <c r="BP975" i="26"/>
  <c r="BO975" i="26"/>
  <c r="BN975" i="26"/>
  <c r="BM975" i="26"/>
  <c r="BL975" i="26"/>
  <c r="BK975" i="26"/>
  <c r="BJ975" i="26"/>
  <c r="BI975" i="26"/>
  <c r="BH975" i="26"/>
  <c r="BG975" i="26"/>
  <c r="BF975" i="26"/>
  <c r="BE975" i="26"/>
  <c r="BD975" i="26"/>
  <c r="BC975" i="26"/>
  <c r="BB975" i="26"/>
  <c r="BA975" i="26"/>
  <c r="AZ975" i="26"/>
  <c r="AY975" i="26"/>
  <c r="AX975" i="26"/>
  <c r="AW975" i="26"/>
  <c r="AV975" i="26"/>
  <c r="AU975" i="26"/>
  <c r="AT975" i="26"/>
  <c r="AS975" i="26"/>
  <c r="AR975" i="26"/>
  <c r="AQ975" i="26"/>
  <c r="AP975" i="26"/>
  <c r="AO975" i="26"/>
  <c r="AN975" i="26"/>
  <c r="AM975" i="26"/>
  <c r="AL975" i="26"/>
  <c r="AK975" i="26"/>
  <c r="AJ975" i="26"/>
  <c r="AI975" i="26"/>
  <c r="AH975" i="26"/>
  <c r="AG975" i="26"/>
  <c r="AF975" i="26"/>
  <c r="AE975" i="26"/>
  <c r="AD975" i="26"/>
  <c r="AC975" i="26"/>
  <c r="AB975" i="26"/>
  <c r="AA975" i="26"/>
  <c r="Z975" i="26"/>
  <c r="Y975" i="26"/>
  <c r="X975" i="26"/>
  <c r="W975" i="26"/>
  <c r="V975" i="26"/>
  <c r="U975" i="26"/>
  <c r="T975" i="26"/>
  <c r="S975" i="26"/>
  <c r="R975" i="26"/>
  <c r="Q975" i="26"/>
  <c r="P975" i="26"/>
  <c r="O975" i="26"/>
  <c r="N975" i="26"/>
  <c r="M975" i="26"/>
  <c r="L975" i="26"/>
  <c r="K975" i="26"/>
  <c r="J975" i="26"/>
  <c r="BQ974" i="26"/>
  <c r="BP974" i="26"/>
  <c r="BO974" i="26"/>
  <c r="BN974" i="26"/>
  <c r="BM974" i="26"/>
  <c r="BL974" i="26"/>
  <c r="BK974" i="26"/>
  <c r="BJ974" i="26"/>
  <c r="BI974" i="26"/>
  <c r="BH974" i="26"/>
  <c r="BG974" i="26"/>
  <c r="BF974" i="26"/>
  <c r="BE974" i="26"/>
  <c r="BD974" i="26"/>
  <c r="BC974" i="26"/>
  <c r="BB974" i="26"/>
  <c r="BA974" i="26"/>
  <c r="AZ974" i="26"/>
  <c r="AY974" i="26"/>
  <c r="AX974" i="26"/>
  <c r="AW974" i="26"/>
  <c r="AV974" i="26"/>
  <c r="AU974" i="26"/>
  <c r="AT974" i="26"/>
  <c r="AS974" i="26"/>
  <c r="AR974" i="26"/>
  <c r="AQ974" i="26"/>
  <c r="AP974" i="26"/>
  <c r="AO974" i="26"/>
  <c r="AN974" i="26"/>
  <c r="AM974" i="26"/>
  <c r="AL974" i="26"/>
  <c r="AK974" i="26"/>
  <c r="AJ974" i="26"/>
  <c r="AI974" i="26"/>
  <c r="AH974" i="26"/>
  <c r="AG974" i="26"/>
  <c r="AF974" i="26"/>
  <c r="AE974" i="26"/>
  <c r="AD974" i="26"/>
  <c r="AC974" i="26"/>
  <c r="AB974" i="26"/>
  <c r="AA974" i="26"/>
  <c r="Z974" i="26"/>
  <c r="Y974" i="26"/>
  <c r="X974" i="26"/>
  <c r="W974" i="26"/>
  <c r="V974" i="26"/>
  <c r="U974" i="26"/>
  <c r="T974" i="26"/>
  <c r="S974" i="26"/>
  <c r="R974" i="26"/>
  <c r="Q974" i="26"/>
  <c r="P974" i="26"/>
  <c r="O974" i="26"/>
  <c r="N974" i="26"/>
  <c r="M974" i="26"/>
  <c r="L974" i="26"/>
  <c r="K974" i="26"/>
  <c r="J974" i="26"/>
  <c r="BQ973" i="26"/>
  <c r="BP973" i="26"/>
  <c r="BO973" i="26"/>
  <c r="BN973" i="26"/>
  <c r="BM973" i="26"/>
  <c r="BL973" i="26"/>
  <c r="BK973" i="26"/>
  <c r="BJ973" i="26"/>
  <c r="BI973" i="26"/>
  <c r="BH973" i="26"/>
  <c r="BG973" i="26"/>
  <c r="BF973" i="26"/>
  <c r="BE973" i="26"/>
  <c r="BD973" i="26"/>
  <c r="BC973" i="26"/>
  <c r="BB973" i="26"/>
  <c r="BA973" i="26"/>
  <c r="AZ973" i="26"/>
  <c r="AY973" i="26"/>
  <c r="AX973" i="26"/>
  <c r="AW973" i="26"/>
  <c r="AV973" i="26"/>
  <c r="AU973" i="26"/>
  <c r="AT973" i="26"/>
  <c r="AS973" i="26"/>
  <c r="AR973" i="26"/>
  <c r="AQ973" i="26"/>
  <c r="AP973" i="26"/>
  <c r="AO973" i="26"/>
  <c r="AN973" i="26"/>
  <c r="AM973" i="26"/>
  <c r="AL973" i="26"/>
  <c r="AK973" i="26"/>
  <c r="AJ973" i="26"/>
  <c r="AI973" i="26"/>
  <c r="AH973" i="26"/>
  <c r="AG973" i="26"/>
  <c r="AF973" i="26"/>
  <c r="AE973" i="26"/>
  <c r="AD973" i="26"/>
  <c r="AC973" i="26"/>
  <c r="AB973" i="26"/>
  <c r="AA973" i="26"/>
  <c r="Z973" i="26"/>
  <c r="Y973" i="26"/>
  <c r="X973" i="26"/>
  <c r="W973" i="26"/>
  <c r="V973" i="26"/>
  <c r="U973" i="26"/>
  <c r="T973" i="26"/>
  <c r="S973" i="26"/>
  <c r="R973" i="26"/>
  <c r="Q973" i="26"/>
  <c r="P973" i="26"/>
  <c r="O973" i="26"/>
  <c r="N973" i="26"/>
  <c r="M973" i="26"/>
  <c r="L973" i="26"/>
  <c r="K973" i="26"/>
  <c r="J973" i="26"/>
  <c r="BQ972" i="26"/>
  <c r="BP972" i="26"/>
  <c r="BO972" i="26"/>
  <c r="BN972" i="26"/>
  <c r="BM972" i="26"/>
  <c r="BL972" i="26"/>
  <c r="BK972" i="26"/>
  <c r="BJ972" i="26"/>
  <c r="BI972" i="26"/>
  <c r="BH972" i="26"/>
  <c r="BG972" i="26"/>
  <c r="BF972" i="26"/>
  <c r="BE972" i="26"/>
  <c r="BD972" i="26"/>
  <c r="BC972" i="26"/>
  <c r="BB972" i="26"/>
  <c r="BA972" i="26"/>
  <c r="AZ972" i="26"/>
  <c r="AY972" i="26"/>
  <c r="AX972" i="26"/>
  <c r="AW972" i="26"/>
  <c r="AV972" i="26"/>
  <c r="AU972" i="26"/>
  <c r="AT972" i="26"/>
  <c r="AS972" i="26"/>
  <c r="AR972" i="26"/>
  <c r="AQ972" i="26"/>
  <c r="AP972" i="26"/>
  <c r="AO972" i="26"/>
  <c r="AN972" i="26"/>
  <c r="AM972" i="26"/>
  <c r="AL972" i="26"/>
  <c r="AK972" i="26"/>
  <c r="AJ972" i="26"/>
  <c r="AI972" i="26"/>
  <c r="AH972" i="26"/>
  <c r="AG972" i="26"/>
  <c r="AF972" i="26"/>
  <c r="AE972" i="26"/>
  <c r="AD972" i="26"/>
  <c r="AC972" i="26"/>
  <c r="AB972" i="26"/>
  <c r="AA972" i="26"/>
  <c r="Z972" i="26"/>
  <c r="Y972" i="26"/>
  <c r="X972" i="26"/>
  <c r="W972" i="26"/>
  <c r="V972" i="26"/>
  <c r="U972" i="26"/>
  <c r="T972" i="26"/>
  <c r="S972" i="26"/>
  <c r="R972" i="26"/>
  <c r="Q972" i="26"/>
  <c r="P972" i="26"/>
  <c r="O972" i="26"/>
  <c r="N972" i="26"/>
  <c r="M972" i="26"/>
  <c r="L972" i="26"/>
  <c r="K972" i="26"/>
  <c r="J972" i="26"/>
  <c r="BQ971" i="26"/>
  <c r="BP971" i="26"/>
  <c r="BO971" i="26"/>
  <c r="BN971" i="26"/>
  <c r="BM971" i="26"/>
  <c r="BL971" i="26"/>
  <c r="BK971" i="26"/>
  <c r="BJ971" i="26"/>
  <c r="BI971" i="26"/>
  <c r="BH971" i="26"/>
  <c r="BG971" i="26"/>
  <c r="BF971" i="26"/>
  <c r="BE971" i="26"/>
  <c r="BD971" i="26"/>
  <c r="BC971" i="26"/>
  <c r="BB971" i="26"/>
  <c r="BA971" i="26"/>
  <c r="AZ971" i="26"/>
  <c r="AY971" i="26"/>
  <c r="AX971" i="26"/>
  <c r="AW971" i="26"/>
  <c r="AV971" i="26"/>
  <c r="AU971" i="26"/>
  <c r="AT971" i="26"/>
  <c r="AS971" i="26"/>
  <c r="AR971" i="26"/>
  <c r="AQ971" i="26"/>
  <c r="AP971" i="26"/>
  <c r="AO971" i="26"/>
  <c r="AN971" i="26"/>
  <c r="AM971" i="26"/>
  <c r="AL971" i="26"/>
  <c r="AK971" i="26"/>
  <c r="AJ971" i="26"/>
  <c r="AI971" i="26"/>
  <c r="AH971" i="26"/>
  <c r="AG971" i="26"/>
  <c r="AF971" i="26"/>
  <c r="AE971" i="26"/>
  <c r="AD971" i="26"/>
  <c r="AC971" i="26"/>
  <c r="AB971" i="26"/>
  <c r="AA971" i="26"/>
  <c r="Z971" i="26"/>
  <c r="Y971" i="26"/>
  <c r="X971" i="26"/>
  <c r="W971" i="26"/>
  <c r="V971" i="26"/>
  <c r="U971" i="26"/>
  <c r="T971" i="26"/>
  <c r="S971" i="26"/>
  <c r="R971" i="26"/>
  <c r="Q971" i="26"/>
  <c r="P971" i="26"/>
  <c r="O971" i="26"/>
  <c r="N971" i="26"/>
  <c r="M971" i="26"/>
  <c r="L971" i="26"/>
  <c r="K971" i="26"/>
  <c r="J971" i="26"/>
  <c r="BQ970" i="26"/>
  <c r="BP970" i="26"/>
  <c r="BO970" i="26"/>
  <c r="BN970" i="26"/>
  <c r="BM970" i="26"/>
  <c r="BL970" i="26"/>
  <c r="BK970" i="26"/>
  <c r="BJ970" i="26"/>
  <c r="BI970" i="26"/>
  <c r="BH970" i="26"/>
  <c r="BG970" i="26"/>
  <c r="BF970" i="26"/>
  <c r="BE970" i="26"/>
  <c r="BD970" i="26"/>
  <c r="BC970" i="26"/>
  <c r="BB970" i="26"/>
  <c r="BA970" i="26"/>
  <c r="AZ970" i="26"/>
  <c r="AY970" i="26"/>
  <c r="AX970" i="26"/>
  <c r="AW970" i="26"/>
  <c r="AV970" i="26"/>
  <c r="AU970" i="26"/>
  <c r="AT970" i="26"/>
  <c r="AS970" i="26"/>
  <c r="AR970" i="26"/>
  <c r="AQ970" i="26"/>
  <c r="AP970" i="26"/>
  <c r="AO970" i="26"/>
  <c r="AN970" i="26"/>
  <c r="AM970" i="26"/>
  <c r="AL970" i="26"/>
  <c r="AK970" i="26"/>
  <c r="AJ970" i="26"/>
  <c r="AI970" i="26"/>
  <c r="AH970" i="26"/>
  <c r="AG970" i="26"/>
  <c r="AF970" i="26"/>
  <c r="AE970" i="26"/>
  <c r="AD970" i="26"/>
  <c r="AC970" i="26"/>
  <c r="AB970" i="26"/>
  <c r="AA970" i="26"/>
  <c r="Z970" i="26"/>
  <c r="Y970" i="26"/>
  <c r="X970" i="26"/>
  <c r="W970" i="26"/>
  <c r="V970" i="26"/>
  <c r="U970" i="26"/>
  <c r="T970" i="26"/>
  <c r="S970" i="26"/>
  <c r="R970" i="26"/>
  <c r="Q970" i="26"/>
  <c r="P970" i="26"/>
  <c r="O970" i="26"/>
  <c r="N970" i="26"/>
  <c r="M970" i="26"/>
  <c r="L970" i="26"/>
  <c r="K970" i="26"/>
  <c r="J970" i="26"/>
  <c r="BQ969" i="26"/>
  <c r="BP969" i="26"/>
  <c r="BO969" i="26"/>
  <c r="BN969" i="26"/>
  <c r="BM969" i="26"/>
  <c r="BL969" i="26"/>
  <c r="BK969" i="26"/>
  <c r="BJ969" i="26"/>
  <c r="BI969" i="26"/>
  <c r="BH969" i="26"/>
  <c r="BG969" i="26"/>
  <c r="BF969" i="26"/>
  <c r="BE969" i="26"/>
  <c r="BD969" i="26"/>
  <c r="BC969" i="26"/>
  <c r="BB969" i="26"/>
  <c r="BA969" i="26"/>
  <c r="AZ969" i="26"/>
  <c r="AY969" i="26"/>
  <c r="AX969" i="26"/>
  <c r="AW969" i="26"/>
  <c r="AV969" i="26"/>
  <c r="AU969" i="26"/>
  <c r="AT969" i="26"/>
  <c r="AS969" i="26"/>
  <c r="AR969" i="26"/>
  <c r="AQ969" i="26"/>
  <c r="AP969" i="26"/>
  <c r="AO969" i="26"/>
  <c r="AN969" i="26"/>
  <c r="AM969" i="26"/>
  <c r="AL969" i="26"/>
  <c r="AK969" i="26"/>
  <c r="AJ969" i="26"/>
  <c r="AI969" i="26"/>
  <c r="AH969" i="26"/>
  <c r="AG969" i="26"/>
  <c r="AF969" i="26"/>
  <c r="AE969" i="26"/>
  <c r="AD969" i="26"/>
  <c r="AC969" i="26"/>
  <c r="AB969" i="26"/>
  <c r="AA969" i="26"/>
  <c r="Z969" i="26"/>
  <c r="Y969" i="26"/>
  <c r="X969" i="26"/>
  <c r="W969" i="26"/>
  <c r="V969" i="26"/>
  <c r="U969" i="26"/>
  <c r="T969" i="26"/>
  <c r="S969" i="26"/>
  <c r="R969" i="26"/>
  <c r="Q969" i="26"/>
  <c r="P969" i="26"/>
  <c r="O969" i="26"/>
  <c r="N969" i="26"/>
  <c r="M969" i="26"/>
  <c r="L969" i="26"/>
  <c r="K969" i="26"/>
  <c r="J969" i="26"/>
  <c r="BQ968" i="26"/>
  <c r="BP968" i="26"/>
  <c r="BO968" i="26"/>
  <c r="BN968" i="26"/>
  <c r="BM968" i="26"/>
  <c r="BL968" i="26"/>
  <c r="BK968" i="26"/>
  <c r="BJ968" i="26"/>
  <c r="BI968" i="26"/>
  <c r="BH968" i="26"/>
  <c r="BG968" i="26"/>
  <c r="BF968" i="26"/>
  <c r="BE968" i="26"/>
  <c r="BD968" i="26"/>
  <c r="BC968" i="26"/>
  <c r="BB968" i="26"/>
  <c r="BA968" i="26"/>
  <c r="AZ968" i="26"/>
  <c r="AY968" i="26"/>
  <c r="AX968" i="26"/>
  <c r="AW968" i="26"/>
  <c r="AV968" i="26"/>
  <c r="AU968" i="26"/>
  <c r="AT968" i="26"/>
  <c r="AS968" i="26"/>
  <c r="AR968" i="26"/>
  <c r="AQ968" i="26"/>
  <c r="AP968" i="26"/>
  <c r="AO968" i="26"/>
  <c r="AN968" i="26"/>
  <c r="AM968" i="26"/>
  <c r="AL968" i="26"/>
  <c r="AK968" i="26"/>
  <c r="AJ968" i="26"/>
  <c r="AI968" i="26"/>
  <c r="AH968" i="26"/>
  <c r="AG968" i="26"/>
  <c r="AF968" i="26"/>
  <c r="AE968" i="26"/>
  <c r="AD968" i="26"/>
  <c r="AC968" i="26"/>
  <c r="AB968" i="26"/>
  <c r="AA968" i="26"/>
  <c r="Z968" i="26"/>
  <c r="Y968" i="26"/>
  <c r="X968" i="26"/>
  <c r="W968" i="26"/>
  <c r="V968" i="26"/>
  <c r="U968" i="26"/>
  <c r="T968" i="26"/>
  <c r="S968" i="26"/>
  <c r="R968" i="26"/>
  <c r="Q968" i="26"/>
  <c r="P968" i="26"/>
  <c r="O968" i="26"/>
  <c r="N968" i="26"/>
  <c r="M968" i="26"/>
  <c r="L968" i="26"/>
  <c r="K968" i="26"/>
  <c r="J968" i="26"/>
  <c r="BQ967" i="26"/>
  <c r="BP967" i="26"/>
  <c r="BO967" i="26"/>
  <c r="BN967" i="26"/>
  <c r="BM967" i="26"/>
  <c r="BL967" i="26"/>
  <c r="BK967" i="26"/>
  <c r="BJ967" i="26"/>
  <c r="BI967" i="26"/>
  <c r="BH967" i="26"/>
  <c r="BG967" i="26"/>
  <c r="BF967" i="26"/>
  <c r="BE967" i="26"/>
  <c r="BD967" i="26"/>
  <c r="BC967" i="26"/>
  <c r="BB967" i="26"/>
  <c r="BA967" i="26"/>
  <c r="AZ967" i="26"/>
  <c r="AY967" i="26"/>
  <c r="AX967" i="26"/>
  <c r="AW967" i="26"/>
  <c r="AV967" i="26"/>
  <c r="AU967" i="26"/>
  <c r="AT967" i="26"/>
  <c r="AS967" i="26"/>
  <c r="AR967" i="26"/>
  <c r="AQ967" i="26"/>
  <c r="AP967" i="26"/>
  <c r="AO967" i="26"/>
  <c r="AN967" i="26"/>
  <c r="AM967" i="26"/>
  <c r="AL967" i="26"/>
  <c r="AK967" i="26"/>
  <c r="AJ967" i="26"/>
  <c r="AI967" i="26"/>
  <c r="AH967" i="26"/>
  <c r="AG967" i="26"/>
  <c r="AF967" i="26"/>
  <c r="AE967" i="26"/>
  <c r="AD967" i="26"/>
  <c r="AC967" i="26"/>
  <c r="AB967" i="26"/>
  <c r="AA967" i="26"/>
  <c r="Z967" i="26"/>
  <c r="Y967" i="26"/>
  <c r="X967" i="26"/>
  <c r="W967" i="26"/>
  <c r="V967" i="26"/>
  <c r="U967" i="26"/>
  <c r="T967" i="26"/>
  <c r="S967" i="26"/>
  <c r="R967" i="26"/>
  <c r="Q967" i="26"/>
  <c r="P967" i="26"/>
  <c r="O967" i="26"/>
  <c r="N967" i="26"/>
  <c r="M967" i="26"/>
  <c r="L967" i="26"/>
  <c r="K967" i="26"/>
  <c r="J967" i="26"/>
  <c r="BQ966" i="26"/>
  <c r="BP966" i="26"/>
  <c r="BO966" i="26"/>
  <c r="BN966" i="26"/>
  <c r="BM966" i="26"/>
  <c r="BL966" i="26"/>
  <c r="BK966" i="26"/>
  <c r="BJ966" i="26"/>
  <c r="BI966" i="26"/>
  <c r="BH966" i="26"/>
  <c r="BG966" i="26"/>
  <c r="BF966" i="26"/>
  <c r="BE966" i="26"/>
  <c r="BD966" i="26"/>
  <c r="BC966" i="26"/>
  <c r="BB966" i="26"/>
  <c r="BA966" i="26"/>
  <c r="AZ966" i="26"/>
  <c r="AY966" i="26"/>
  <c r="AX966" i="26"/>
  <c r="AW966" i="26"/>
  <c r="AV966" i="26"/>
  <c r="AU966" i="26"/>
  <c r="AT966" i="26"/>
  <c r="AS966" i="26"/>
  <c r="AR966" i="26"/>
  <c r="AQ966" i="26"/>
  <c r="AP966" i="26"/>
  <c r="AO966" i="26"/>
  <c r="AN966" i="26"/>
  <c r="AM966" i="26"/>
  <c r="AL966" i="26"/>
  <c r="AK966" i="26"/>
  <c r="AJ966" i="26"/>
  <c r="AI966" i="26"/>
  <c r="AH966" i="26"/>
  <c r="AG966" i="26"/>
  <c r="AF966" i="26"/>
  <c r="AE966" i="26"/>
  <c r="AD966" i="26"/>
  <c r="AC966" i="26"/>
  <c r="AB966" i="26"/>
  <c r="AA966" i="26"/>
  <c r="Z966" i="26"/>
  <c r="Y966" i="26"/>
  <c r="X966" i="26"/>
  <c r="W966" i="26"/>
  <c r="V966" i="26"/>
  <c r="U966" i="26"/>
  <c r="T966" i="26"/>
  <c r="S966" i="26"/>
  <c r="R966" i="26"/>
  <c r="Q966" i="26"/>
  <c r="P966" i="26"/>
  <c r="O966" i="26"/>
  <c r="N966" i="26"/>
  <c r="M966" i="26"/>
  <c r="L966" i="26"/>
  <c r="K966" i="26"/>
  <c r="J966" i="26"/>
  <c r="BQ965" i="26"/>
  <c r="BP965" i="26"/>
  <c r="BO965" i="26"/>
  <c r="BN965" i="26"/>
  <c r="BM965" i="26"/>
  <c r="BL965" i="26"/>
  <c r="BK965" i="26"/>
  <c r="BJ965" i="26"/>
  <c r="BI965" i="26"/>
  <c r="BH965" i="26"/>
  <c r="BG965" i="26"/>
  <c r="BF965" i="26"/>
  <c r="BE965" i="26"/>
  <c r="BD965" i="26"/>
  <c r="BC965" i="26"/>
  <c r="BB965" i="26"/>
  <c r="BA965" i="26"/>
  <c r="AZ965" i="26"/>
  <c r="AY965" i="26"/>
  <c r="AX965" i="26"/>
  <c r="AW965" i="26"/>
  <c r="AV965" i="26"/>
  <c r="AU965" i="26"/>
  <c r="AT965" i="26"/>
  <c r="AS965" i="26"/>
  <c r="AR965" i="26"/>
  <c r="AQ965" i="26"/>
  <c r="AP965" i="26"/>
  <c r="AO965" i="26"/>
  <c r="AN965" i="26"/>
  <c r="AM965" i="26"/>
  <c r="AL965" i="26"/>
  <c r="AK965" i="26"/>
  <c r="AJ965" i="26"/>
  <c r="AI965" i="26"/>
  <c r="AH965" i="26"/>
  <c r="AG965" i="26"/>
  <c r="AF965" i="26"/>
  <c r="AE965" i="26"/>
  <c r="AD965" i="26"/>
  <c r="AC965" i="26"/>
  <c r="AB965" i="26"/>
  <c r="AA965" i="26"/>
  <c r="Z965" i="26"/>
  <c r="Y965" i="26"/>
  <c r="X965" i="26"/>
  <c r="W965" i="26"/>
  <c r="V965" i="26"/>
  <c r="U965" i="26"/>
  <c r="T965" i="26"/>
  <c r="S965" i="26"/>
  <c r="R965" i="26"/>
  <c r="Q965" i="26"/>
  <c r="P965" i="26"/>
  <c r="O965" i="26"/>
  <c r="N965" i="26"/>
  <c r="M965" i="26"/>
  <c r="L965" i="26"/>
  <c r="K965" i="26"/>
  <c r="J965" i="26"/>
  <c r="BQ964" i="26"/>
  <c r="BP964" i="26"/>
  <c r="BO964" i="26"/>
  <c r="BN964" i="26"/>
  <c r="BM964" i="26"/>
  <c r="BL964" i="26"/>
  <c r="BK964" i="26"/>
  <c r="BJ964" i="26"/>
  <c r="BI964" i="26"/>
  <c r="BH964" i="26"/>
  <c r="BG964" i="26"/>
  <c r="BF964" i="26"/>
  <c r="BE964" i="26"/>
  <c r="BD964" i="26"/>
  <c r="BC964" i="26"/>
  <c r="BB964" i="26"/>
  <c r="BA964" i="26"/>
  <c r="AZ964" i="26"/>
  <c r="AY964" i="26"/>
  <c r="AX964" i="26"/>
  <c r="AW964" i="26"/>
  <c r="AV964" i="26"/>
  <c r="AU964" i="26"/>
  <c r="AT964" i="26"/>
  <c r="AS964" i="26"/>
  <c r="AR964" i="26"/>
  <c r="AQ964" i="26"/>
  <c r="AP964" i="26"/>
  <c r="AO964" i="26"/>
  <c r="AN964" i="26"/>
  <c r="AM964" i="26"/>
  <c r="AL964" i="26"/>
  <c r="AK964" i="26"/>
  <c r="AJ964" i="26"/>
  <c r="AI964" i="26"/>
  <c r="AH964" i="26"/>
  <c r="AG964" i="26"/>
  <c r="AF964" i="26"/>
  <c r="AE964" i="26"/>
  <c r="AD964" i="26"/>
  <c r="AC964" i="26"/>
  <c r="AB964" i="26"/>
  <c r="AA964" i="26"/>
  <c r="Z964" i="26"/>
  <c r="Y964" i="26"/>
  <c r="X964" i="26"/>
  <c r="W964" i="26"/>
  <c r="V964" i="26"/>
  <c r="U964" i="26"/>
  <c r="T964" i="26"/>
  <c r="S964" i="26"/>
  <c r="R964" i="26"/>
  <c r="Q964" i="26"/>
  <c r="P964" i="26"/>
  <c r="O964" i="26"/>
  <c r="N964" i="26"/>
  <c r="M964" i="26"/>
  <c r="L964" i="26"/>
  <c r="K964" i="26"/>
  <c r="J964" i="26"/>
  <c r="BQ963" i="26"/>
  <c r="BP963" i="26"/>
  <c r="BO963" i="26"/>
  <c r="BN963" i="26"/>
  <c r="BM963" i="26"/>
  <c r="BL963" i="26"/>
  <c r="BK963" i="26"/>
  <c r="BJ963" i="26"/>
  <c r="BI963" i="26"/>
  <c r="BH963" i="26"/>
  <c r="BG963" i="26"/>
  <c r="BF963" i="26"/>
  <c r="BE963" i="26"/>
  <c r="BD963" i="26"/>
  <c r="BC963" i="26"/>
  <c r="BB963" i="26"/>
  <c r="BA963" i="26"/>
  <c r="AZ963" i="26"/>
  <c r="AY963" i="26"/>
  <c r="AX963" i="26"/>
  <c r="AW963" i="26"/>
  <c r="AV963" i="26"/>
  <c r="AU963" i="26"/>
  <c r="AT963" i="26"/>
  <c r="AS963" i="26"/>
  <c r="AR963" i="26"/>
  <c r="AQ963" i="26"/>
  <c r="AP963" i="26"/>
  <c r="AO963" i="26"/>
  <c r="AN963" i="26"/>
  <c r="AM963" i="26"/>
  <c r="AL963" i="26"/>
  <c r="AK963" i="26"/>
  <c r="AJ963" i="26"/>
  <c r="AI963" i="26"/>
  <c r="AH963" i="26"/>
  <c r="AG963" i="26"/>
  <c r="AF963" i="26"/>
  <c r="AE963" i="26"/>
  <c r="AD963" i="26"/>
  <c r="AC963" i="26"/>
  <c r="AB963" i="26"/>
  <c r="AA963" i="26"/>
  <c r="Z963" i="26"/>
  <c r="Y963" i="26"/>
  <c r="X963" i="26"/>
  <c r="W963" i="26"/>
  <c r="V963" i="26"/>
  <c r="U963" i="26"/>
  <c r="T963" i="26"/>
  <c r="S963" i="26"/>
  <c r="R963" i="26"/>
  <c r="Q963" i="26"/>
  <c r="P963" i="26"/>
  <c r="O963" i="26"/>
  <c r="N963" i="26"/>
  <c r="M963" i="26"/>
  <c r="L963" i="26"/>
  <c r="K963" i="26"/>
  <c r="J963" i="26"/>
  <c r="BQ962" i="26"/>
  <c r="BP962" i="26"/>
  <c r="BO962" i="26"/>
  <c r="BN962" i="26"/>
  <c r="BM962" i="26"/>
  <c r="BL962" i="26"/>
  <c r="BK962" i="26"/>
  <c r="BJ962" i="26"/>
  <c r="BI962" i="26"/>
  <c r="BH962" i="26"/>
  <c r="BG962" i="26"/>
  <c r="BF962" i="26"/>
  <c r="BE962" i="26"/>
  <c r="BD962" i="26"/>
  <c r="BC962" i="26"/>
  <c r="BB962" i="26"/>
  <c r="BA962" i="26"/>
  <c r="AZ962" i="26"/>
  <c r="AY962" i="26"/>
  <c r="AX962" i="26"/>
  <c r="AW962" i="26"/>
  <c r="AV962" i="26"/>
  <c r="AU962" i="26"/>
  <c r="AT962" i="26"/>
  <c r="AS962" i="26"/>
  <c r="AR962" i="26"/>
  <c r="AQ962" i="26"/>
  <c r="AP962" i="26"/>
  <c r="AO962" i="26"/>
  <c r="AN962" i="26"/>
  <c r="AM962" i="26"/>
  <c r="AL962" i="26"/>
  <c r="AK962" i="26"/>
  <c r="AJ962" i="26"/>
  <c r="AI962" i="26"/>
  <c r="AH962" i="26"/>
  <c r="AG962" i="26"/>
  <c r="AF962" i="26"/>
  <c r="AE962" i="26"/>
  <c r="AD962" i="26"/>
  <c r="AC962" i="26"/>
  <c r="AB962" i="26"/>
  <c r="AA962" i="26"/>
  <c r="Z962" i="26"/>
  <c r="Y962" i="26"/>
  <c r="X962" i="26"/>
  <c r="W962" i="26"/>
  <c r="V962" i="26"/>
  <c r="U962" i="26"/>
  <c r="T962" i="26"/>
  <c r="S962" i="26"/>
  <c r="R962" i="26"/>
  <c r="Q962" i="26"/>
  <c r="P962" i="26"/>
  <c r="O962" i="26"/>
  <c r="N962" i="26"/>
  <c r="M962" i="26"/>
  <c r="L962" i="26"/>
  <c r="K962" i="26"/>
  <c r="J962" i="26"/>
  <c r="BQ961" i="26"/>
  <c r="BP961" i="26"/>
  <c r="BO961" i="26"/>
  <c r="BN961" i="26"/>
  <c r="BM961" i="26"/>
  <c r="BL961" i="26"/>
  <c r="BK961" i="26"/>
  <c r="BJ961" i="26"/>
  <c r="BI961" i="26"/>
  <c r="BH961" i="26"/>
  <c r="BG961" i="26"/>
  <c r="BF961" i="26"/>
  <c r="BE961" i="26"/>
  <c r="BD961" i="26"/>
  <c r="BC961" i="26"/>
  <c r="BB961" i="26"/>
  <c r="BA961" i="26"/>
  <c r="AZ961" i="26"/>
  <c r="AY961" i="26"/>
  <c r="AX961" i="26"/>
  <c r="AW961" i="26"/>
  <c r="AV961" i="26"/>
  <c r="AU961" i="26"/>
  <c r="AT961" i="26"/>
  <c r="AS961" i="26"/>
  <c r="AR961" i="26"/>
  <c r="AQ961" i="26"/>
  <c r="AP961" i="26"/>
  <c r="AO961" i="26"/>
  <c r="AN961" i="26"/>
  <c r="AM961" i="26"/>
  <c r="AL961" i="26"/>
  <c r="AK961" i="26"/>
  <c r="AJ961" i="26"/>
  <c r="AI961" i="26"/>
  <c r="AH961" i="26"/>
  <c r="AG961" i="26"/>
  <c r="AF961" i="26"/>
  <c r="AE961" i="26"/>
  <c r="AD961" i="26"/>
  <c r="AC961" i="26"/>
  <c r="AB961" i="26"/>
  <c r="AA961" i="26"/>
  <c r="Z961" i="26"/>
  <c r="Y961" i="26"/>
  <c r="X961" i="26"/>
  <c r="W961" i="26"/>
  <c r="V961" i="26"/>
  <c r="U961" i="26"/>
  <c r="T961" i="26"/>
  <c r="S961" i="26"/>
  <c r="R961" i="26"/>
  <c r="Q961" i="26"/>
  <c r="P961" i="26"/>
  <c r="O961" i="26"/>
  <c r="N961" i="26"/>
  <c r="M961" i="26"/>
  <c r="L961" i="26"/>
  <c r="K961" i="26"/>
  <c r="J961" i="26"/>
  <c r="BQ960" i="26"/>
  <c r="BP960" i="26"/>
  <c r="BO960" i="26"/>
  <c r="BN960" i="26"/>
  <c r="BM960" i="26"/>
  <c r="BL960" i="26"/>
  <c r="BK960" i="26"/>
  <c r="BJ960" i="26"/>
  <c r="BI960" i="26"/>
  <c r="BH960" i="26"/>
  <c r="BG960" i="26"/>
  <c r="BF960" i="26"/>
  <c r="BE960" i="26"/>
  <c r="BD960" i="26"/>
  <c r="BC960" i="26"/>
  <c r="BB960" i="26"/>
  <c r="BA960" i="26"/>
  <c r="AZ960" i="26"/>
  <c r="AY960" i="26"/>
  <c r="AX960" i="26"/>
  <c r="AW960" i="26"/>
  <c r="AV960" i="26"/>
  <c r="AU960" i="26"/>
  <c r="AT960" i="26"/>
  <c r="AS960" i="26"/>
  <c r="AR960" i="26"/>
  <c r="AQ960" i="26"/>
  <c r="AP960" i="26"/>
  <c r="AO960" i="26"/>
  <c r="AN960" i="26"/>
  <c r="AM960" i="26"/>
  <c r="AL960" i="26"/>
  <c r="AK960" i="26"/>
  <c r="AJ960" i="26"/>
  <c r="AI960" i="26"/>
  <c r="AH960" i="26"/>
  <c r="AG960" i="26"/>
  <c r="AF960" i="26"/>
  <c r="AE960" i="26"/>
  <c r="AD960" i="26"/>
  <c r="AC960" i="26"/>
  <c r="AB960" i="26"/>
  <c r="AA960" i="26"/>
  <c r="Z960" i="26"/>
  <c r="Y960" i="26"/>
  <c r="X960" i="26"/>
  <c r="W960" i="26"/>
  <c r="V960" i="26"/>
  <c r="U960" i="26"/>
  <c r="T960" i="26"/>
  <c r="S960" i="26"/>
  <c r="R960" i="26"/>
  <c r="Q960" i="26"/>
  <c r="P960" i="26"/>
  <c r="O960" i="26"/>
  <c r="N960" i="26"/>
  <c r="M960" i="26"/>
  <c r="L960" i="26"/>
  <c r="K960" i="26"/>
  <c r="J960" i="26"/>
  <c r="BQ959" i="26"/>
  <c r="BP959" i="26"/>
  <c r="BO959" i="26"/>
  <c r="BN959" i="26"/>
  <c r="BM959" i="26"/>
  <c r="BL959" i="26"/>
  <c r="BK959" i="26"/>
  <c r="BJ959" i="26"/>
  <c r="BI959" i="26"/>
  <c r="BH959" i="26"/>
  <c r="BG959" i="26"/>
  <c r="BF959" i="26"/>
  <c r="BE959" i="26"/>
  <c r="BD959" i="26"/>
  <c r="BC959" i="26"/>
  <c r="BB959" i="26"/>
  <c r="BA959" i="26"/>
  <c r="AZ959" i="26"/>
  <c r="AY959" i="26"/>
  <c r="AX959" i="26"/>
  <c r="AW959" i="26"/>
  <c r="AV959" i="26"/>
  <c r="AU959" i="26"/>
  <c r="AT959" i="26"/>
  <c r="AS959" i="26"/>
  <c r="AR959" i="26"/>
  <c r="AQ959" i="26"/>
  <c r="AP959" i="26"/>
  <c r="AO959" i="26"/>
  <c r="AN959" i="26"/>
  <c r="AM959" i="26"/>
  <c r="AL959" i="26"/>
  <c r="AK959" i="26"/>
  <c r="AJ959" i="26"/>
  <c r="AI959" i="26"/>
  <c r="AH959" i="26"/>
  <c r="AG959" i="26"/>
  <c r="AF959" i="26"/>
  <c r="AE959" i="26"/>
  <c r="AD959" i="26"/>
  <c r="AC959" i="26"/>
  <c r="AB959" i="26"/>
  <c r="AA959" i="26"/>
  <c r="Z959" i="26"/>
  <c r="Y959" i="26"/>
  <c r="X959" i="26"/>
  <c r="W959" i="26"/>
  <c r="V959" i="26"/>
  <c r="U959" i="26"/>
  <c r="T959" i="26"/>
  <c r="S959" i="26"/>
  <c r="R959" i="26"/>
  <c r="Q959" i="26"/>
  <c r="P959" i="26"/>
  <c r="O959" i="26"/>
  <c r="N959" i="26"/>
  <c r="M959" i="26"/>
  <c r="L959" i="26"/>
  <c r="K959" i="26"/>
  <c r="J959" i="26"/>
  <c r="BQ958" i="26"/>
  <c r="BP958" i="26"/>
  <c r="BO958" i="26"/>
  <c r="BN958" i="26"/>
  <c r="BM958" i="26"/>
  <c r="BL958" i="26"/>
  <c r="BK958" i="26"/>
  <c r="BJ958" i="26"/>
  <c r="BI958" i="26"/>
  <c r="BH958" i="26"/>
  <c r="BG958" i="26"/>
  <c r="BF958" i="26"/>
  <c r="BE958" i="26"/>
  <c r="BD958" i="26"/>
  <c r="BC958" i="26"/>
  <c r="BB958" i="26"/>
  <c r="BA958" i="26"/>
  <c r="AZ958" i="26"/>
  <c r="AY958" i="26"/>
  <c r="AX958" i="26"/>
  <c r="AW958" i="26"/>
  <c r="AV958" i="26"/>
  <c r="AU958" i="26"/>
  <c r="AT958" i="26"/>
  <c r="AS958" i="26"/>
  <c r="AR958" i="26"/>
  <c r="AQ958" i="26"/>
  <c r="AP958" i="26"/>
  <c r="AO958" i="26"/>
  <c r="AN958" i="26"/>
  <c r="AM958" i="26"/>
  <c r="AL958" i="26"/>
  <c r="AK958" i="26"/>
  <c r="AJ958" i="26"/>
  <c r="AI958" i="26"/>
  <c r="AH958" i="26"/>
  <c r="AG958" i="26"/>
  <c r="AF958" i="26"/>
  <c r="AE958" i="26"/>
  <c r="AD958" i="26"/>
  <c r="AC958" i="26"/>
  <c r="AB958" i="26"/>
  <c r="AA958" i="26"/>
  <c r="Z958" i="26"/>
  <c r="Y958" i="26"/>
  <c r="X958" i="26"/>
  <c r="W958" i="26"/>
  <c r="V958" i="26"/>
  <c r="U958" i="26"/>
  <c r="T958" i="26"/>
  <c r="S958" i="26"/>
  <c r="R958" i="26"/>
  <c r="Q958" i="26"/>
  <c r="P958" i="26"/>
  <c r="O958" i="26"/>
  <c r="N958" i="26"/>
  <c r="M958" i="26"/>
  <c r="L958" i="26"/>
  <c r="K958" i="26"/>
  <c r="J958" i="26"/>
  <c r="BQ957" i="26"/>
  <c r="BP957" i="26"/>
  <c r="BO957" i="26"/>
  <c r="BN957" i="26"/>
  <c r="BM957" i="26"/>
  <c r="BL957" i="26"/>
  <c r="BK957" i="26"/>
  <c r="BJ957" i="26"/>
  <c r="BI957" i="26"/>
  <c r="BH957" i="26"/>
  <c r="BG957" i="26"/>
  <c r="BF957" i="26"/>
  <c r="BE957" i="26"/>
  <c r="BD957" i="26"/>
  <c r="BC957" i="26"/>
  <c r="BB957" i="26"/>
  <c r="BA957" i="26"/>
  <c r="AZ957" i="26"/>
  <c r="AY957" i="26"/>
  <c r="AX957" i="26"/>
  <c r="AW957" i="26"/>
  <c r="AV957" i="26"/>
  <c r="AU957" i="26"/>
  <c r="AT957" i="26"/>
  <c r="AS957" i="26"/>
  <c r="AR957" i="26"/>
  <c r="AQ957" i="26"/>
  <c r="AP957" i="26"/>
  <c r="AO957" i="26"/>
  <c r="AN957" i="26"/>
  <c r="AM957" i="26"/>
  <c r="AL957" i="26"/>
  <c r="AK957" i="26"/>
  <c r="AJ957" i="26"/>
  <c r="AI957" i="26"/>
  <c r="AH957" i="26"/>
  <c r="AG957" i="26"/>
  <c r="AF957" i="26"/>
  <c r="AE957" i="26"/>
  <c r="AD957" i="26"/>
  <c r="AC957" i="26"/>
  <c r="AB957" i="26"/>
  <c r="AA957" i="26"/>
  <c r="Z957" i="26"/>
  <c r="Y957" i="26"/>
  <c r="X957" i="26"/>
  <c r="W957" i="26"/>
  <c r="V957" i="26"/>
  <c r="U957" i="26"/>
  <c r="T957" i="26"/>
  <c r="S957" i="26"/>
  <c r="R957" i="26"/>
  <c r="Q957" i="26"/>
  <c r="P957" i="26"/>
  <c r="O957" i="26"/>
  <c r="N957" i="26"/>
  <c r="M957" i="26"/>
  <c r="L957" i="26"/>
  <c r="K957" i="26"/>
  <c r="J957" i="26"/>
  <c r="BQ956" i="26"/>
  <c r="BP956" i="26"/>
  <c r="BO956" i="26"/>
  <c r="BN956" i="26"/>
  <c r="BM956" i="26"/>
  <c r="BL956" i="26"/>
  <c r="BK956" i="26"/>
  <c r="BJ956" i="26"/>
  <c r="BI956" i="26"/>
  <c r="BH956" i="26"/>
  <c r="BG956" i="26"/>
  <c r="BF956" i="26"/>
  <c r="BE956" i="26"/>
  <c r="BD956" i="26"/>
  <c r="BC956" i="26"/>
  <c r="BB956" i="26"/>
  <c r="BA956" i="26"/>
  <c r="AZ956" i="26"/>
  <c r="AY956" i="26"/>
  <c r="AX956" i="26"/>
  <c r="AW956" i="26"/>
  <c r="AV956" i="26"/>
  <c r="AU956" i="26"/>
  <c r="AT956" i="26"/>
  <c r="AS956" i="26"/>
  <c r="AR956" i="26"/>
  <c r="AQ956" i="26"/>
  <c r="AP956" i="26"/>
  <c r="AO956" i="26"/>
  <c r="AN956" i="26"/>
  <c r="AM956" i="26"/>
  <c r="AL956" i="26"/>
  <c r="AK956" i="26"/>
  <c r="AJ956" i="26"/>
  <c r="AI956" i="26"/>
  <c r="AH956" i="26"/>
  <c r="AG956" i="26"/>
  <c r="AF956" i="26"/>
  <c r="AE956" i="26"/>
  <c r="AD956" i="26"/>
  <c r="AC956" i="26"/>
  <c r="AB956" i="26"/>
  <c r="AA956" i="26"/>
  <c r="Z956" i="26"/>
  <c r="Y956" i="26"/>
  <c r="X956" i="26"/>
  <c r="W956" i="26"/>
  <c r="V956" i="26"/>
  <c r="U956" i="26"/>
  <c r="T956" i="26"/>
  <c r="S956" i="26"/>
  <c r="R956" i="26"/>
  <c r="Q956" i="26"/>
  <c r="P956" i="26"/>
  <c r="O956" i="26"/>
  <c r="N956" i="26"/>
  <c r="M956" i="26"/>
  <c r="L956" i="26"/>
  <c r="K956" i="26"/>
  <c r="J956" i="26"/>
  <c r="BQ955" i="26"/>
  <c r="BP955" i="26"/>
  <c r="BO955" i="26"/>
  <c r="BN955" i="26"/>
  <c r="BM955" i="26"/>
  <c r="BL955" i="26"/>
  <c r="BK955" i="26"/>
  <c r="BJ955" i="26"/>
  <c r="BI955" i="26"/>
  <c r="BH955" i="26"/>
  <c r="BG955" i="26"/>
  <c r="BF955" i="26"/>
  <c r="BE955" i="26"/>
  <c r="BD955" i="26"/>
  <c r="BC955" i="26"/>
  <c r="BB955" i="26"/>
  <c r="BA955" i="26"/>
  <c r="AZ955" i="26"/>
  <c r="AY955" i="26"/>
  <c r="AX955" i="26"/>
  <c r="AW955" i="26"/>
  <c r="AV955" i="26"/>
  <c r="AU955" i="26"/>
  <c r="AT955" i="26"/>
  <c r="AS955" i="26"/>
  <c r="AR955" i="26"/>
  <c r="AQ955" i="26"/>
  <c r="AP955" i="26"/>
  <c r="AO955" i="26"/>
  <c r="AN955" i="26"/>
  <c r="AM955" i="26"/>
  <c r="AL955" i="26"/>
  <c r="AK955" i="26"/>
  <c r="AJ955" i="26"/>
  <c r="AI955" i="26"/>
  <c r="AH955" i="26"/>
  <c r="AG955" i="26"/>
  <c r="AF955" i="26"/>
  <c r="AE955" i="26"/>
  <c r="AD955" i="26"/>
  <c r="AC955" i="26"/>
  <c r="AB955" i="26"/>
  <c r="AA955" i="26"/>
  <c r="Z955" i="26"/>
  <c r="Y955" i="26"/>
  <c r="X955" i="26"/>
  <c r="W955" i="26"/>
  <c r="V955" i="26"/>
  <c r="U955" i="26"/>
  <c r="T955" i="26"/>
  <c r="S955" i="26"/>
  <c r="R955" i="26"/>
  <c r="Q955" i="26"/>
  <c r="P955" i="26"/>
  <c r="O955" i="26"/>
  <c r="N955" i="26"/>
  <c r="M955" i="26"/>
  <c r="L955" i="26"/>
  <c r="K955" i="26"/>
  <c r="J955" i="26"/>
  <c r="BQ954" i="26"/>
  <c r="BP954" i="26"/>
  <c r="BO954" i="26"/>
  <c r="BN954" i="26"/>
  <c r="BM954" i="26"/>
  <c r="BL954" i="26"/>
  <c r="BK954" i="26"/>
  <c r="BJ954" i="26"/>
  <c r="BI954" i="26"/>
  <c r="BH954" i="26"/>
  <c r="BG954" i="26"/>
  <c r="BF954" i="26"/>
  <c r="BE954" i="26"/>
  <c r="BD954" i="26"/>
  <c r="BC954" i="26"/>
  <c r="BB954" i="26"/>
  <c r="BA954" i="26"/>
  <c r="AZ954" i="26"/>
  <c r="AY954" i="26"/>
  <c r="AX954" i="26"/>
  <c r="AW954" i="26"/>
  <c r="AV954" i="26"/>
  <c r="AU954" i="26"/>
  <c r="AT954" i="26"/>
  <c r="AS954" i="26"/>
  <c r="AR954" i="26"/>
  <c r="AQ954" i="26"/>
  <c r="AP954" i="26"/>
  <c r="AO954" i="26"/>
  <c r="AN954" i="26"/>
  <c r="AM954" i="26"/>
  <c r="AL954" i="26"/>
  <c r="AK954" i="26"/>
  <c r="AJ954" i="26"/>
  <c r="AI954" i="26"/>
  <c r="AH954" i="26"/>
  <c r="AG954" i="26"/>
  <c r="AF954" i="26"/>
  <c r="AE954" i="26"/>
  <c r="AD954" i="26"/>
  <c r="AC954" i="26"/>
  <c r="AB954" i="26"/>
  <c r="AA954" i="26"/>
  <c r="Z954" i="26"/>
  <c r="Y954" i="26"/>
  <c r="X954" i="26"/>
  <c r="W954" i="26"/>
  <c r="V954" i="26"/>
  <c r="U954" i="26"/>
  <c r="T954" i="26"/>
  <c r="S954" i="26"/>
  <c r="R954" i="26"/>
  <c r="Q954" i="26"/>
  <c r="P954" i="26"/>
  <c r="O954" i="26"/>
  <c r="N954" i="26"/>
  <c r="M954" i="26"/>
  <c r="L954" i="26"/>
  <c r="K954" i="26"/>
  <c r="J954" i="26"/>
  <c r="BQ953" i="26"/>
  <c r="BP953" i="26"/>
  <c r="BO953" i="26"/>
  <c r="BN953" i="26"/>
  <c r="BM953" i="26"/>
  <c r="BL953" i="26"/>
  <c r="BK953" i="26"/>
  <c r="BJ953" i="26"/>
  <c r="BI953" i="26"/>
  <c r="BH953" i="26"/>
  <c r="BG953" i="26"/>
  <c r="BF953" i="26"/>
  <c r="BE953" i="26"/>
  <c r="BD953" i="26"/>
  <c r="BC953" i="26"/>
  <c r="BB953" i="26"/>
  <c r="BA953" i="26"/>
  <c r="AZ953" i="26"/>
  <c r="AY953" i="26"/>
  <c r="AX953" i="26"/>
  <c r="AW953" i="26"/>
  <c r="AV953" i="26"/>
  <c r="AU953" i="26"/>
  <c r="AT953" i="26"/>
  <c r="AS953" i="26"/>
  <c r="AR953" i="26"/>
  <c r="AQ953" i="26"/>
  <c r="AP953" i="26"/>
  <c r="AO953" i="26"/>
  <c r="AN953" i="26"/>
  <c r="AM953" i="26"/>
  <c r="AL953" i="26"/>
  <c r="AK953" i="26"/>
  <c r="AJ953" i="26"/>
  <c r="AI953" i="26"/>
  <c r="AH953" i="26"/>
  <c r="AG953" i="26"/>
  <c r="AF953" i="26"/>
  <c r="AE953" i="26"/>
  <c r="AD953" i="26"/>
  <c r="AC953" i="26"/>
  <c r="AB953" i="26"/>
  <c r="AA953" i="26"/>
  <c r="Z953" i="26"/>
  <c r="Y953" i="26"/>
  <c r="X953" i="26"/>
  <c r="W953" i="26"/>
  <c r="V953" i="26"/>
  <c r="U953" i="26"/>
  <c r="T953" i="26"/>
  <c r="S953" i="26"/>
  <c r="R953" i="26"/>
  <c r="Q953" i="26"/>
  <c r="P953" i="26"/>
  <c r="O953" i="26"/>
  <c r="N953" i="26"/>
  <c r="M953" i="26"/>
  <c r="L953" i="26"/>
  <c r="K953" i="26"/>
  <c r="J953" i="26"/>
  <c r="BQ952" i="26"/>
  <c r="BP952" i="26"/>
  <c r="BO952" i="26"/>
  <c r="BN952" i="26"/>
  <c r="BM952" i="26"/>
  <c r="BL952" i="26"/>
  <c r="BK952" i="26"/>
  <c r="BJ952" i="26"/>
  <c r="BI952" i="26"/>
  <c r="BH952" i="26"/>
  <c r="BG952" i="26"/>
  <c r="BF952" i="26"/>
  <c r="BE952" i="26"/>
  <c r="BD952" i="26"/>
  <c r="BC952" i="26"/>
  <c r="BB952" i="26"/>
  <c r="BA952" i="26"/>
  <c r="AZ952" i="26"/>
  <c r="AY952" i="26"/>
  <c r="AX952" i="26"/>
  <c r="AW952" i="26"/>
  <c r="AV952" i="26"/>
  <c r="AU952" i="26"/>
  <c r="AT952" i="26"/>
  <c r="AS952" i="26"/>
  <c r="AR952" i="26"/>
  <c r="AQ952" i="26"/>
  <c r="AP952" i="26"/>
  <c r="AO952" i="26"/>
  <c r="AN952" i="26"/>
  <c r="AM952" i="26"/>
  <c r="AL952" i="26"/>
  <c r="AK952" i="26"/>
  <c r="AJ952" i="26"/>
  <c r="AI952" i="26"/>
  <c r="AH952" i="26"/>
  <c r="AG952" i="26"/>
  <c r="AF952" i="26"/>
  <c r="AE952" i="26"/>
  <c r="AD952" i="26"/>
  <c r="AC952" i="26"/>
  <c r="AB952" i="26"/>
  <c r="AA952" i="26"/>
  <c r="Z952" i="26"/>
  <c r="Y952" i="26"/>
  <c r="X952" i="26"/>
  <c r="W952" i="26"/>
  <c r="V952" i="26"/>
  <c r="U952" i="26"/>
  <c r="T952" i="26"/>
  <c r="S952" i="26"/>
  <c r="R952" i="26"/>
  <c r="Q952" i="26"/>
  <c r="P952" i="26"/>
  <c r="O952" i="26"/>
  <c r="N952" i="26"/>
  <c r="M952" i="26"/>
  <c r="L952" i="26"/>
  <c r="K952" i="26"/>
  <c r="J952" i="26"/>
  <c r="BQ948" i="26"/>
  <c r="BP948" i="26"/>
  <c r="BO948" i="26"/>
  <c r="BN948" i="26"/>
  <c r="BM948" i="26"/>
  <c r="BL948" i="26"/>
  <c r="BK948" i="26"/>
  <c r="BJ948" i="26"/>
  <c r="BI948" i="26"/>
  <c r="BH948" i="26"/>
  <c r="BG948" i="26"/>
  <c r="BF948" i="26"/>
  <c r="BE948" i="26"/>
  <c r="BD948" i="26"/>
  <c r="BC948" i="26"/>
  <c r="BB948" i="26"/>
  <c r="BA948" i="26"/>
  <c r="AZ948" i="26"/>
  <c r="AY948" i="26"/>
  <c r="AX948" i="26"/>
  <c r="AW948" i="26"/>
  <c r="AV948" i="26"/>
  <c r="AU948" i="26"/>
  <c r="AT948" i="26"/>
  <c r="AS948" i="26"/>
  <c r="AR948" i="26"/>
  <c r="AQ948" i="26"/>
  <c r="AP948" i="26"/>
  <c r="AO948" i="26"/>
  <c r="AN948" i="26"/>
  <c r="AM948" i="26"/>
  <c r="AL948" i="26"/>
  <c r="AK948" i="26"/>
  <c r="AJ948" i="26"/>
  <c r="AI948" i="26"/>
  <c r="AH948" i="26"/>
  <c r="AG948" i="26"/>
  <c r="AF948" i="26"/>
  <c r="AE948" i="26"/>
  <c r="AD948" i="26"/>
  <c r="AC948" i="26"/>
  <c r="AB948" i="26"/>
  <c r="AA948" i="26"/>
  <c r="Z948" i="26"/>
  <c r="Y948" i="26"/>
  <c r="X948" i="26"/>
  <c r="W948" i="26"/>
  <c r="V948" i="26"/>
  <c r="U948" i="26"/>
  <c r="T948" i="26"/>
  <c r="S948" i="26"/>
  <c r="R948" i="26"/>
  <c r="Q948" i="26"/>
  <c r="P948" i="26"/>
  <c r="O948" i="26"/>
  <c r="N948" i="26"/>
  <c r="M948" i="26"/>
  <c r="L948" i="26"/>
  <c r="K948" i="26"/>
  <c r="J948" i="26"/>
  <c r="BQ947" i="26"/>
  <c r="BP947" i="26"/>
  <c r="BO947" i="26"/>
  <c r="BN947" i="26"/>
  <c r="BM947" i="26"/>
  <c r="BL947" i="26"/>
  <c r="BK947" i="26"/>
  <c r="BJ947" i="26"/>
  <c r="BI947" i="26"/>
  <c r="BH947" i="26"/>
  <c r="BG947" i="26"/>
  <c r="BF947" i="26"/>
  <c r="BE947" i="26"/>
  <c r="BD947" i="26"/>
  <c r="BC947" i="26"/>
  <c r="BB947" i="26"/>
  <c r="BA947" i="26"/>
  <c r="AZ947" i="26"/>
  <c r="AY947" i="26"/>
  <c r="AX947" i="26"/>
  <c r="AW947" i="26"/>
  <c r="AV947" i="26"/>
  <c r="AU947" i="26"/>
  <c r="AT947" i="26"/>
  <c r="AS947" i="26"/>
  <c r="AR947" i="26"/>
  <c r="AQ947" i="26"/>
  <c r="AP947" i="26"/>
  <c r="AO947" i="26"/>
  <c r="AN947" i="26"/>
  <c r="AM947" i="26"/>
  <c r="AL947" i="26"/>
  <c r="AK947" i="26"/>
  <c r="AJ947" i="26"/>
  <c r="AI947" i="26"/>
  <c r="AH947" i="26"/>
  <c r="AG947" i="26"/>
  <c r="AF947" i="26"/>
  <c r="AE947" i="26"/>
  <c r="AD947" i="26"/>
  <c r="AC947" i="26"/>
  <c r="AB947" i="26"/>
  <c r="AA947" i="26"/>
  <c r="Z947" i="26"/>
  <c r="Y947" i="26"/>
  <c r="X947" i="26"/>
  <c r="W947" i="26"/>
  <c r="V947" i="26"/>
  <c r="U947" i="26"/>
  <c r="T947" i="26"/>
  <c r="S947" i="26"/>
  <c r="R947" i="26"/>
  <c r="Q947" i="26"/>
  <c r="P947" i="26"/>
  <c r="O947" i="26"/>
  <c r="N947" i="26"/>
  <c r="M947" i="26"/>
  <c r="L947" i="26"/>
  <c r="K947" i="26"/>
  <c r="J947" i="26"/>
  <c r="BQ946" i="26"/>
  <c r="BP946" i="26"/>
  <c r="BO946" i="26"/>
  <c r="BN946" i="26"/>
  <c r="BM946" i="26"/>
  <c r="BL946" i="26"/>
  <c r="BK946" i="26"/>
  <c r="BJ946" i="26"/>
  <c r="BI946" i="26"/>
  <c r="BH946" i="26"/>
  <c r="BG946" i="26"/>
  <c r="BF946" i="26"/>
  <c r="BE946" i="26"/>
  <c r="BD946" i="26"/>
  <c r="BC946" i="26"/>
  <c r="BB946" i="26"/>
  <c r="BA946" i="26"/>
  <c r="AZ946" i="26"/>
  <c r="AY946" i="26"/>
  <c r="AX946" i="26"/>
  <c r="AW946" i="26"/>
  <c r="AV946" i="26"/>
  <c r="AU946" i="26"/>
  <c r="AT946" i="26"/>
  <c r="AS946" i="26"/>
  <c r="AR946" i="26"/>
  <c r="AQ946" i="26"/>
  <c r="AP946" i="26"/>
  <c r="AO946" i="26"/>
  <c r="AN946" i="26"/>
  <c r="AM946" i="26"/>
  <c r="AL946" i="26"/>
  <c r="AK946" i="26"/>
  <c r="AJ946" i="26"/>
  <c r="AI946" i="26"/>
  <c r="AH946" i="26"/>
  <c r="AG946" i="26"/>
  <c r="AF946" i="26"/>
  <c r="AE946" i="26"/>
  <c r="AD946" i="26"/>
  <c r="AC946" i="26"/>
  <c r="AB946" i="26"/>
  <c r="AA946" i="26"/>
  <c r="Z946" i="26"/>
  <c r="Y946" i="26"/>
  <c r="X946" i="26"/>
  <c r="W946" i="26"/>
  <c r="V946" i="26"/>
  <c r="U946" i="26"/>
  <c r="T946" i="26"/>
  <c r="S946" i="26"/>
  <c r="R946" i="26"/>
  <c r="Q946" i="26"/>
  <c r="P946" i="26"/>
  <c r="O946" i="26"/>
  <c r="N946" i="26"/>
  <c r="M946" i="26"/>
  <c r="L946" i="26"/>
  <c r="K946" i="26"/>
  <c r="J946" i="26"/>
  <c r="BQ945" i="26"/>
  <c r="BP945" i="26"/>
  <c r="BO945" i="26"/>
  <c r="BN945" i="26"/>
  <c r="BM945" i="26"/>
  <c r="BL945" i="26"/>
  <c r="BK945" i="26"/>
  <c r="BJ945" i="26"/>
  <c r="BI945" i="26"/>
  <c r="BH945" i="26"/>
  <c r="BG945" i="26"/>
  <c r="BF945" i="26"/>
  <c r="BE945" i="26"/>
  <c r="BD945" i="26"/>
  <c r="BC945" i="26"/>
  <c r="BB945" i="26"/>
  <c r="BA945" i="26"/>
  <c r="AZ945" i="26"/>
  <c r="AY945" i="26"/>
  <c r="AX945" i="26"/>
  <c r="AW945" i="26"/>
  <c r="AV945" i="26"/>
  <c r="AU945" i="26"/>
  <c r="AT945" i="26"/>
  <c r="AS945" i="26"/>
  <c r="AR945" i="26"/>
  <c r="AQ945" i="26"/>
  <c r="AP945" i="26"/>
  <c r="AO945" i="26"/>
  <c r="AN945" i="26"/>
  <c r="AM945" i="26"/>
  <c r="AL945" i="26"/>
  <c r="AK945" i="26"/>
  <c r="AJ945" i="26"/>
  <c r="AI945" i="26"/>
  <c r="AH945" i="26"/>
  <c r="AG945" i="26"/>
  <c r="AF945" i="26"/>
  <c r="AE945" i="26"/>
  <c r="AD945" i="26"/>
  <c r="AC945" i="26"/>
  <c r="AB945" i="26"/>
  <c r="AA945" i="26"/>
  <c r="Z945" i="26"/>
  <c r="Y945" i="26"/>
  <c r="X945" i="26"/>
  <c r="W945" i="26"/>
  <c r="V945" i="26"/>
  <c r="U945" i="26"/>
  <c r="T945" i="26"/>
  <c r="S945" i="26"/>
  <c r="R945" i="26"/>
  <c r="Q945" i="26"/>
  <c r="P945" i="26"/>
  <c r="O945" i="26"/>
  <c r="N945" i="26"/>
  <c r="M945" i="26"/>
  <c r="L945" i="26"/>
  <c r="K945" i="26"/>
  <c r="J945" i="26"/>
  <c r="BQ944" i="26"/>
  <c r="BP944" i="26"/>
  <c r="BO944" i="26"/>
  <c r="BN944" i="26"/>
  <c r="BM944" i="26"/>
  <c r="BL944" i="26"/>
  <c r="BK944" i="26"/>
  <c r="BJ944" i="26"/>
  <c r="BI944" i="26"/>
  <c r="BH944" i="26"/>
  <c r="BG944" i="26"/>
  <c r="BF944" i="26"/>
  <c r="BE944" i="26"/>
  <c r="BD944" i="26"/>
  <c r="BC944" i="26"/>
  <c r="BB944" i="26"/>
  <c r="BA944" i="26"/>
  <c r="AZ944" i="26"/>
  <c r="AY944" i="26"/>
  <c r="AX944" i="26"/>
  <c r="AW944" i="26"/>
  <c r="AV944" i="26"/>
  <c r="AU944" i="26"/>
  <c r="AT944" i="26"/>
  <c r="AS944" i="26"/>
  <c r="AR944" i="26"/>
  <c r="AQ944" i="26"/>
  <c r="AP944" i="26"/>
  <c r="AO944" i="26"/>
  <c r="AN944" i="26"/>
  <c r="AM944" i="26"/>
  <c r="AL944" i="26"/>
  <c r="AK944" i="26"/>
  <c r="AJ944" i="26"/>
  <c r="AI944" i="26"/>
  <c r="AH944" i="26"/>
  <c r="AG944" i="26"/>
  <c r="AF944" i="26"/>
  <c r="AE944" i="26"/>
  <c r="AD944" i="26"/>
  <c r="AC944" i="26"/>
  <c r="AB944" i="26"/>
  <c r="AA944" i="26"/>
  <c r="Z944" i="26"/>
  <c r="Y944" i="26"/>
  <c r="X944" i="26"/>
  <c r="W944" i="26"/>
  <c r="V944" i="26"/>
  <c r="U944" i="26"/>
  <c r="T944" i="26"/>
  <c r="S944" i="26"/>
  <c r="R944" i="26"/>
  <c r="Q944" i="26"/>
  <c r="P944" i="26"/>
  <c r="O944" i="26"/>
  <c r="N944" i="26"/>
  <c r="M944" i="26"/>
  <c r="L944" i="26"/>
  <c r="K944" i="26"/>
  <c r="J944" i="26"/>
  <c r="BQ943" i="26"/>
  <c r="BP943" i="26"/>
  <c r="BO943" i="26"/>
  <c r="BN943" i="26"/>
  <c r="BM943" i="26"/>
  <c r="BL943" i="26"/>
  <c r="BK943" i="26"/>
  <c r="BJ943" i="26"/>
  <c r="BI943" i="26"/>
  <c r="BH943" i="26"/>
  <c r="BG943" i="26"/>
  <c r="BF943" i="26"/>
  <c r="BE943" i="26"/>
  <c r="BD943" i="26"/>
  <c r="BC943" i="26"/>
  <c r="BB943" i="26"/>
  <c r="BA943" i="26"/>
  <c r="AZ943" i="26"/>
  <c r="AY943" i="26"/>
  <c r="AX943" i="26"/>
  <c r="AW943" i="26"/>
  <c r="AV943" i="26"/>
  <c r="AU943" i="26"/>
  <c r="AT943" i="26"/>
  <c r="AS943" i="26"/>
  <c r="AR943" i="26"/>
  <c r="AQ943" i="26"/>
  <c r="AP943" i="26"/>
  <c r="AO943" i="26"/>
  <c r="AN943" i="26"/>
  <c r="AM943" i="26"/>
  <c r="AL943" i="26"/>
  <c r="AK943" i="26"/>
  <c r="AJ943" i="26"/>
  <c r="AI943" i="26"/>
  <c r="AH943" i="26"/>
  <c r="AG943" i="26"/>
  <c r="AF943" i="26"/>
  <c r="AE943" i="26"/>
  <c r="AD943" i="26"/>
  <c r="AC943" i="26"/>
  <c r="AB943" i="26"/>
  <c r="AA943" i="26"/>
  <c r="Z943" i="26"/>
  <c r="Y943" i="26"/>
  <c r="X943" i="26"/>
  <c r="W943" i="26"/>
  <c r="V943" i="26"/>
  <c r="U943" i="26"/>
  <c r="T943" i="26"/>
  <c r="S943" i="26"/>
  <c r="R943" i="26"/>
  <c r="Q943" i="26"/>
  <c r="P943" i="26"/>
  <c r="O943" i="26"/>
  <c r="N943" i="26"/>
  <c r="M943" i="26"/>
  <c r="L943" i="26"/>
  <c r="K943" i="26"/>
  <c r="J943" i="26"/>
  <c r="BQ942" i="26"/>
  <c r="BP942" i="26"/>
  <c r="BO942" i="26"/>
  <c r="BN942" i="26"/>
  <c r="BM942" i="26"/>
  <c r="BL942" i="26"/>
  <c r="BK942" i="26"/>
  <c r="BJ942" i="26"/>
  <c r="BI942" i="26"/>
  <c r="BH942" i="26"/>
  <c r="BG942" i="26"/>
  <c r="BF942" i="26"/>
  <c r="BE942" i="26"/>
  <c r="BD942" i="26"/>
  <c r="BC942" i="26"/>
  <c r="BB942" i="26"/>
  <c r="BA942" i="26"/>
  <c r="AZ942" i="26"/>
  <c r="AY942" i="26"/>
  <c r="AX942" i="26"/>
  <c r="AW942" i="26"/>
  <c r="AV942" i="26"/>
  <c r="AU942" i="26"/>
  <c r="AT942" i="26"/>
  <c r="AS942" i="26"/>
  <c r="AR942" i="26"/>
  <c r="AQ942" i="26"/>
  <c r="AP942" i="26"/>
  <c r="AO942" i="26"/>
  <c r="AN942" i="26"/>
  <c r="AM942" i="26"/>
  <c r="AL942" i="26"/>
  <c r="AK942" i="26"/>
  <c r="AJ942" i="26"/>
  <c r="AI942" i="26"/>
  <c r="AH942" i="26"/>
  <c r="AG942" i="26"/>
  <c r="AF942" i="26"/>
  <c r="AE942" i="26"/>
  <c r="AD942" i="26"/>
  <c r="AC942" i="26"/>
  <c r="AB942" i="26"/>
  <c r="AA942" i="26"/>
  <c r="Z942" i="26"/>
  <c r="Y942" i="26"/>
  <c r="X942" i="26"/>
  <c r="W942" i="26"/>
  <c r="V942" i="26"/>
  <c r="U942" i="26"/>
  <c r="T942" i="26"/>
  <c r="S942" i="26"/>
  <c r="R942" i="26"/>
  <c r="Q942" i="26"/>
  <c r="P942" i="26"/>
  <c r="O942" i="26"/>
  <c r="N942" i="26"/>
  <c r="M942" i="26"/>
  <c r="L942" i="26"/>
  <c r="K942" i="26"/>
  <c r="J942" i="26"/>
  <c r="BQ941" i="26"/>
  <c r="BP941" i="26"/>
  <c r="BO941" i="26"/>
  <c r="BN941" i="26"/>
  <c r="BM941" i="26"/>
  <c r="BL941" i="26"/>
  <c r="BK941" i="26"/>
  <c r="BJ941" i="26"/>
  <c r="BI941" i="26"/>
  <c r="BH941" i="26"/>
  <c r="BG941" i="26"/>
  <c r="BF941" i="26"/>
  <c r="BE941" i="26"/>
  <c r="BD941" i="26"/>
  <c r="BC941" i="26"/>
  <c r="BB941" i="26"/>
  <c r="BA941" i="26"/>
  <c r="AZ941" i="26"/>
  <c r="AY941" i="26"/>
  <c r="AX941" i="26"/>
  <c r="AW941" i="26"/>
  <c r="AV941" i="26"/>
  <c r="AU941" i="26"/>
  <c r="AT941" i="26"/>
  <c r="AS941" i="26"/>
  <c r="AR941" i="26"/>
  <c r="AQ941" i="26"/>
  <c r="AP941" i="26"/>
  <c r="AO941" i="26"/>
  <c r="AN941" i="26"/>
  <c r="AM941" i="26"/>
  <c r="AL941" i="26"/>
  <c r="AK941" i="26"/>
  <c r="AJ941" i="26"/>
  <c r="AI941" i="26"/>
  <c r="AH941" i="26"/>
  <c r="AG941" i="26"/>
  <c r="AF941" i="26"/>
  <c r="AE941" i="26"/>
  <c r="AD941" i="26"/>
  <c r="AC941" i="26"/>
  <c r="AB941" i="26"/>
  <c r="AA941" i="26"/>
  <c r="Z941" i="26"/>
  <c r="Y941" i="26"/>
  <c r="X941" i="26"/>
  <c r="W941" i="26"/>
  <c r="V941" i="26"/>
  <c r="U941" i="26"/>
  <c r="T941" i="26"/>
  <c r="S941" i="26"/>
  <c r="R941" i="26"/>
  <c r="Q941" i="26"/>
  <c r="P941" i="26"/>
  <c r="O941" i="26"/>
  <c r="N941" i="26"/>
  <c r="M941" i="26"/>
  <c r="L941" i="26"/>
  <c r="K941" i="26"/>
  <c r="J941" i="26"/>
  <c r="BQ940" i="26"/>
  <c r="BP940" i="26"/>
  <c r="BO940" i="26"/>
  <c r="BN940" i="26"/>
  <c r="BM940" i="26"/>
  <c r="BL940" i="26"/>
  <c r="BK940" i="26"/>
  <c r="BJ940" i="26"/>
  <c r="BI940" i="26"/>
  <c r="BH940" i="26"/>
  <c r="BG940" i="26"/>
  <c r="BF940" i="26"/>
  <c r="BE940" i="26"/>
  <c r="BD940" i="26"/>
  <c r="BC940" i="26"/>
  <c r="BB940" i="26"/>
  <c r="BA940" i="26"/>
  <c r="AZ940" i="26"/>
  <c r="AY940" i="26"/>
  <c r="AX940" i="26"/>
  <c r="AW940" i="26"/>
  <c r="AV940" i="26"/>
  <c r="AU940" i="26"/>
  <c r="AT940" i="26"/>
  <c r="AS940" i="26"/>
  <c r="AR940" i="26"/>
  <c r="AQ940" i="26"/>
  <c r="AP940" i="26"/>
  <c r="AO940" i="26"/>
  <c r="AN940" i="26"/>
  <c r="AM940" i="26"/>
  <c r="AL940" i="26"/>
  <c r="AK940" i="26"/>
  <c r="AJ940" i="26"/>
  <c r="AI940" i="26"/>
  <c r="AH940" i="26"/>
  <c r="AG940" i="26"/>
  <c r="AF940" i="26"/>
  <c r="AE940" i="26"/>
  <c r="AD940" i="26"/>
  <c r="AC940" i="26"/>
  <c r="AB940" i="26"/>
  <c r="AA940" i="26"/>
  <c r="Z940" i="26"/>
  <c r="Y940" i="26"/>
  <c r="X940" i="26"/>
  <c r="W940" i="26"/>
  <c r="V940" i="26"/>
  <c r="U940" i="26"/>
  <c r="T940" i="26"/>
  <c r="S940" i="26"/>
  <c r="R940" i="26"/>
  <c r="Q940" i="26"/>
  <c r="P940" i="26"/>
  <c r="O940" i="26"/>
  <c r="N940" i="26"/>
  <c r="M940" i="26"/>
  <c r="L940" i="26"/>
  <c r="K940" i="26"/>
  <c r="J940" i="26"/>
  <c r="BQ939" i="26"/>
  <c r="BP939" i="26"/>
  <c r="BO939" i="26"/>
  <c r="BN939" i="26"/>
  <c r="BM939" i="26"/>
  <c r="BL939" i="26"/>
  <c r="BK939" i="26"/>
  <c r="BJ939" i="26"/>
  <c r="BI939" i="26"/>
  <c r="BH939" i="26"/>
  <c r="BG939" i="26"/>
  <c r="BF939" i="26"/>
  <c r="BE939" i="26"/>
  <c r="BD939" i="26"/>
  <c r="BC939" i="26"/>
  <c r="BB939" i="26"/>
  <c r="BA939" i="26"/>
  <c r="AZ939" i="26"/>
  <c r="AY939" i="26"/>
  <c r="AX939" i="26"/>
  <c r="AW939" i="26"/>
  <c r="AV939" i="26"/>
  <c r="AU939" i="26"/>
  <c r="AT939" i="26"/>
  <c r="AS939" i="26"/>
  <c r="AR939" i="26"/>
  <c r="AQ939" i="26"/>
  <c r="AP939" i="26"/>
  <c r="AO939" i="26"/>
  <c r="AN939" i="26"/>
  <c r="AM939" i="26"/>
  <c r="AL939" i="26"/>
  <c r="AK939" i="26"/>
  <c r="AJ939" i="26"/>
  <c r="AI939" i="26"/>
  <c r="AH939" i="26"/>
  <c r="AG939" i="26"/>
  <c r="AF939" i="26"/>
  <c r="AE939" i="26"/>
  <c r="AD939" i="26"/>
  <c r="AC939" i="26"/>
  <c r="AB939" i="26"/>
  <c r="AA939" i="26"/>
  <c r="Z939" i="26"/>
  <c r="Y939" i="26"/>
  <c r="X939" i="26"/>
  <c r="W939" i="26"/>
  <c r="V939" i="26"/>
  <c r="U939" i="26"/>
  <c r="T939" i="26"/>
  <c r="S939" i="26"/>
  <c r="R939" i="26"/>
  <c r="Q939" i="26"/>
  <c r="P939" i="26"/>
  <c r="O939" i="26"/>
  <c r="N939" i="26"/>
  <c r="M939" i="26"/>
  <c r="L939" i="26"/>
  <c r="K939" i="26"/>
  <c r="J939" i="26"/>
  <c r="BQ938" i="26"/>
  <c r="BP938" i="26"/>
  <c r="BO938" i="26"/>
  <c r="BN938" i="26"/>
  <c r="BM938" i="26"/>
  <c r="BL938" i="26"/>
  <c r="BK938" i="26"/>
  <c r="BJ938" i="26"/>
  <c r="BI938" i="26"/>
  <c r="BH938" i="26"/>
  <c r="BG938" i="26"/>
  <c r="BF938" i="26"/>
  <c r="BE938" i="26"/>
  <c r="BD938" i="26"/>
  <c r="BC938" i="26"/>
  <c r="BB938" i="26"/>
  <c r="BA938" i="26"/>
  <c r="AZ938" i="26"/>
  <c r="AY938" i="26"/>
  <c r="AX938" i="26"/>
  <c r="AW938" i="26"/>
  <c r="AV938" i="26"/>
  <c r="AU938" i="26"/>
  <c r="AT938" i="26"/>
  <c r="AS938" i="26"/>
  <c r="AR938" i="26"/>
  <c r="AQ938" i="26"/>
  <c r="AP938" i="26"/>
  <c r="AO938" i="26"/>
  <c r="AN938" i="26"/>
  <c r="AM938" i="26"/>
  <c r="AL938" i="26"/>
  <c r="AK938" i="26"/>
  <c r="AJ938" i="26"/>
  <c r="AI938" i="26"/>
  <c r="AH938" i="26"/>
  <c r="AG938" i="26"/>
  <c r="AF938" i="26"/>
  <c r="AE938" i="26"/>
  <c r="AD938" i="26"/>
  <c r="AC938" i="26"/>
  <c r="AB938" i="26"/>
  <c r="AA938" i="26"/>
  <c r="Z938" i="26"/>
  <c r="Y938" i="26"/>
  <c r="X938" i="26"/>
  <c r="W938" i="26"/>
  <c r="V938" i="26"/>
  <c r="U938" i="26"/>
  <c r="T938" i="26"/>
  <c r="S938" i="26"/>
  <c r="R938" i="26"/>
  <c r="Q938" i="26"/>
  <c r="P938" i="26"/>
  <c r="O938" i="26"/>
  <c r="N938" i="26"/>
  <c r="M938" i="26"/>
  <c r="L938" i="26"/>
  <c r="K938" i="26"/>
  <c r="J938" i="26"/>
  <c r="BQ937" i="26"/>
  <c r="BP937" i="26"/>
  <c r="BO937" i="26"/>
  <c r="BN937" i="26"/>
  <c r="BM937" i="26"/>
  <c r="BL937" i="26"/>
  <c r="BK937" i="26"/>
  <c r="BJ937" i="26"/>
  <c r="BI937" i="26"/>
  <c r="BH937" i="26"/>
  <c r="BG937" i="26"/>
  <c r="BF937" i="26"/>
  <c r="BE937" i="26"/>
  <c r="BD937" i="26"/>
  <c r="BC937" i="26"/>
  <c r="BB937" i="26"/>
  <c r="BA937" i="26"/>
  <c r="AZ937" i="26"/>
  <c r="AY937" i="26"/>
  <c r="AX937" i="26"/>
  <c r="AW937" i="26"/>
  <c r="AV937" i="26"/>
  <c r="AU937" i="26"/>
  <c r="AT937" i="26"/>
  <c r="AS937" i="26"/>
  <c r="AR937" i="26"/>
  <c r="AQ937" i="26"/>
  <c r="AP937" i="26"/>
  <c r="AO937" i="26"/>
  <c r="AN937" i="26"/>
  <c r="AM937" i="26"/>
  <c r="AL937" i="26"/>
  <c r="AK937" i="26"/>
  <c r="AJ937" i="26"/>
  <c r="AI937" i="26"/>
  <c r="AH937" i="26"/>
  <c r="AG937" i="26"/>
  <c r="AF937" i="26"/>
  <c r="AE937" i="26"/>
  <c r="AD937" i="26"/>
  <c r="AC937" i="26"/>
  <c r="AB937" i="26"/>
  <c r="AA937" i="26"/>
  <c r="Z937" i="26"/>
  <c r="Y937" i="26"/>
  <c r="X937" i="26"/>
  <c r="W937" i="26"/>
  <c r="V937" i="26"/>
  <c r="U937" i="26"/>
  <c r="T937" i="26"/>
  <c r="S937" i="26"/>
  <c r="R937" i="26"/>
  <c r="Q937" i="26"/>
  <c r="P937" i="26"/>
  <c r="O937" i="26"/>
  <c r="N937" i="26"/>
  <c r="M937" i="26"/>
  <c r="L937" i="26"/>
  <c r="K937" i="26"/>
  <c r="J937" i="26"/>
  <c r="BQ936" i="26"/>
  <c r="BP936" i="26"/>
  <c r="BO936" i="26"/>
  <c r="BN936" i="26"/>
  <c r="BM936" i="26"/>
  <c r="BL936" i="26"/>
  <c r="BK936" i="26"/>
  <c r="BJ936" i="26"/>
  <c r="BI936" i="26"/>
  <c r="BH936" i="26"/>
  <c r="BG936" i="26"/>
  <c r="BF936" i="26"/>
  <c r="BE936" i="26"/>
  <c r="BD936" i="26"/>
  <c r="BC936" i="26"/>
  <c r="BB936" i="26"/>
  <c r="BA936" i="26"/>
  <c r="AZ936" i="26"/>
  <c r="AY936" i="26"/>
  <c r="AX936" i="26"/>
  <c r="AW936" i="26"/>
  <c r="AV936" i="26"/>
  <c r="AU936" i="26"/>
  <c r="AT936" i="26"/>
  <c r="AS936" i="26"/>
  <c r="AR936" i="26"/>
  <c r="AQ936" i="26"/>
  <c r="AP936" i="26"/>
  <c r="AO936" i="26"/>
  <c r="AN936" i="26"/>
  <c r="AM936" i="26"/>
  <c r="AL936" i="26"/>
  <c r="AK936" i="26"/>
  <c r="AJ936" i="26"/>
  <c r="AI936" i="26"/>
  <c r="AH936" i="26"/>
  <c r="AG936" i="26"/>
  <c r="AF936" i="26"/>
  <c r="AE936" i="26"/>
  <c r="AD936" i="26"/>
  <c r="AC936" i="26"/>
  <c r="AB936" i="26"/>
  <c r="AA936" i="26"/>
  <c r="Z936" i="26"/>
  <c r="Y936" i="26"/>
  <c r="X936" i="26"/>
  <c r="W936" i="26"/>
  <c r="V936" i="26"/>
  <c r="U936" i="26"/>
  <c r="T936" i="26"/>
  <c r="S936" i="26"/>
  <c r="R936" i="26"/>
  <c r="Q936" i="26"/>
  <c r="P936" i="26"/>
  <c r="O936" i="26"/>
  <c r="N936" i="26"/>
  <c r="M936" i="26"/>
  <c r="L936" i="26"/>
  <c r="K936" i="26"/>
  <c r="J936" i="26"/>
  <c r="BQ935" i="26"/>
  <c r="BP935" i="26"/>
  <c r="BO935" i="26"/>
  <c r="BN935" i="26"/>
  <c r="BM935" i="26"/>
  <c r="BL935" i="26"/>
  <c r="BK935" i="26"/>
  <c r="BJ935" i="26"/>
  <c r="BI935" i="26"/>
  <c r="BH935" i="26"/>
  <c r="BG935" i="26"/>
  <c r="BF935" i="26"/>
  <c r="BE935" i="26"/>
  <c r="BD935" i="26"/>
  <c r="BC935" i="26"/>
  <c r="BB935" i="26"/>
  <c r="BA935" i="26"/>
  <c r="AZ935" i="26"/>
  <c r="AY935" i="26"/>
  <c r="AX935" i="26"/>
  <c r="AW935" i="26"/>
  <c r="AV935" i="26"/>
  <c r="AU935" i="26"/>
  <c r="AT935" i="26"/>
  <c r="AS935" i="26"/>
  <c r="AR935" i="26"/>
  <c r="AQ935" i="26"/>
  <c r="AP935" i="26"/>
  <c r="AO935" i="26"/>
  <c r="AN935" i="26"/>
  <c r="AM935" i="26"/>
  <c r="AL935" i="26"/>
  <c r="AK935" i="26"/>
  <c r="AJ935" i="26"/>
  <c r="AI935" i="26"/>
  <c r="AH935" i="26"/>
  <c r="AG935" i="26"/>
  <c r="AF935" i="26"/>
  <c r="AE935" i="26"/>
  <c r="AD935" i="26"/>
  <c r="AC935" i="26"/>
  <c r="AB935" i="26"/>
  <c r="AA935" i="26"/>
  <c r="Z935" i="26"/>
  <c r="Y935" i="26"/>
  <c r="X935" i="26"/>
  <c r="W935" i="26"/>
  <c r="V935" i="26"/>
  <c r="U935" i="26"/>
  <c r="T935" i="26"/>
  <c r="S935" i="26"/>
  <c r="R935" i="26"/>
  <c r="Q935" i="26"/>
  <c r="P935" i="26"/>
  <c r="O935" i="26"/>
  <c r="N935" i="26"/>
  <c r="M935" i="26"/>
  <c r="L935" i="26"/>
  <c r="K935" i="26"/>
  <c r="J935" i="26"/>
  <c r="BQ934" i="26"/>
  <c r="BP934" i="26"/>
  <c r="BO934" i="26"/>
  <c r="BN934" i="26"/>
  <c r="BM934" i="26"/>
  <c r="BL934" i="26"/>
  <c r="BK934" i="26"/>
  <c r="BJ934" i="26"/>
  <c r="BI934" i="26"/>
  <c r="BH934" i="26"/>
  <c r="BG934" i="26"/>
  <c r="BF934" i="26"/>
  <c r="BE934" i="26"/>
  <c r="BD934" i="26"/>
  <c r="BC934" i="26"/>
  <c r="BB934" i="26"/>
  <c r="BA934" i="26"/>
  <c r="AZ934" i="26"/>
  <c r="AY934" i="26"/>
  <c r="AX934" i="26"/>
  <c r="AW934" i="26"/>
  <c r="AV934" i="26"/>
  <c r="AU934" i="26"/>
  <c r="AT934" i="26"/>
  <c r="AS934" i="26"/>
  <c r="AR934" i="26"/>
  <c r="AQ934" i="26"/>
  <c r="AP934" i="26"/>
  <c r="AO934" i="26"/>
  <c r="AN934" i="26"/>
  <c r="AM934" i="26"/>
  <c r="AL934" i="26"/>
  <c r="AK934" i="26"/>
  <c r="AJ934" i="26"/>
  <c r="AI934" i="26"/>
  <c r="AH934" i="26"/>
  <c r="AG934" i="26"/>
  <c r="AF934" i="26"/>
  <c r="AE934" i="26"/>
  <c r="AD934" i="26"/>
  <c r="AC934" i="26"/>
  <c r="AB934" i="26"/>
  <c r="AA934" i="26"/>
  <c r="Z934" i="26"/>
  <c r="Y934" i="26"/>
  <c r="X934" i="26"/>
  <c r="W934" i="26"/>
  <c r="V934" i="26"/>
  <c r="U934" i="26"/>
  <c r="T934" i="26"/>
  <c r="S934" i="26"/>
  <c r="R934" i="26"/>
  <c r="Q934" i="26"/>
  <c r="P934" i="26"/>
  <c r="O934" i="26"/>
  <c r="N934" i="26"/>
  <c r="M934" i="26"/>
  <c r="L934" i="26"/>
  <c r="K934" i="26"/>
  <c r="J934" i="26"/>
  <c r="BQ933" i="26"/>
  <c r="BP933" i="26"/>
  <c r="BO933" i="26"/>
  <c r="BN933" i="26"/>
  <c r="BM933" i="26"/>
  <c r="BL933" i="26"/>
  <c r="BK933" i="26"/>
  <c r="BJ933" i="26"/>
  <c r="BI933" i="26"/>
  <c r="BH933" i="26"/>
  <c r="BG933" i="26"/>
  <c r="BF933" i="26"/>
  <c r="BE933" i="26"/>
  <c r="BD933" i="26"/>
  <c r="BC933" i="26"/>
  <c r="BB933" i="26"/>
  <c r="BA933" i="26"/>
  <c r="AZ933" i="26"/>
  <c r="AY933" i="26"/>
  <c r="AX933" i="26"/>
  <c r="AW933" i="26"/>
  <c r="AV933" i="26"/>
  <c r="AU933" i="26"/>
  <c r="AT933" i="26"/>
  <c r="AS933" i="26"/>
  <c r="AR933" i="26"/>
  <c r="AQ933" i="26"/>
  <c r="AP933" i="26"/>
  <c r="AO933" i="26"/>
  <c r="AN933" i="26"/>
  <c r="AM933" i="26"/>
  <c r="AL933" i="26"/>
  <c r="AK933" i="26"/>
  <c r="AJ933" i="26"/>
  <c r="AI933" i="26"/>
  <c r="AH933" i="26"/>
  <c r="AG933" i="26"/>
  <c r="AF933" i="26"/>
  <c r="AE933" i="26"/>
  <c r="AD933" i="26"/>
  <c r="AC933" i="26"/>
  <c r="AB933" i="26"/>
  <c r="AA933" i="26"/>
  <c r="Z933" i="26"/>
  <c r="Y933" i="26"/>
  <c r="X933" i="26"/>
  <c r="W933" i="26"/>
  <c r="V933" i="26"/>
  <c r="U933" i="26"/>
  <c r="T933" i="26"/>
  <c r="S933" i="26"/>
  <c r="R933" i="26"/>
  <c r="Q933" i="26"/>
  <c r="P933" i="26"/>
  <c r="O933" i="26"/>
  <c r="N933" i="26"/>
  <c r="M933" i="26"/>
  <c r="L933" i="26"/>
  <c r="K933" i="26"/>
  <c r="J933" i="26"/>
  <c r="BQ932" i="26"/>
  <c r="BP932" i="26"/>
  <c r="BO932" i="26"/>
  <c r="BN932" i="26"/>
  <c r="BM932" i="26"/>
  <c r="BL932" i="26"/>
  <c r="BK932" i="26"/>
  <c r="BJ932" i="26"/>
  <c r="BI932" i="26"/>
  <c r="BH932" i="26"/>
  <c r="BG932" i="26"/>
  <c r="BF932" i="26"/>
  <c r="BE932" i="26"/>
  <c r="BD932" i="26"/>
  <c r="BC932" i="26"/>
  <c r="BB932" i="26"/>
  <c r="BA932" i="26"/>
  <c r="AZ932" i="26"/>
  <c r="AY932" i="26"/>
  <c r="AX932" i="26"/>
  <c r="AW932" i="26"/>
  <c r="AV932" i="26"/>
  <c r="AU932" i="26"/>
  <c r="AT932" i="26"/>
  <c r="AS932" i="26"/>
  <c r="AR932" i="26"/>
  <c r="AQ932" i="26"/>
  <c r="AP932" i="26"/>
  <c r="AO932" i="26"/>
  <c r="AN932" i="26"/>
  <c r="AM932" i="26"/>
  <c r="AL932" i="26"/>
  <c r="AK932" i="26"/>
  <c r="AJ932" i="26"/>
  <c r="AI932" i="26"/>
  <c r="AH932" i="26"/>
  <c r="AG932" i="26"/>
  <c r="AF932" i="26"/>
  <c r="AE932" i="26"/>
  <c r="AD932" i="26"/>
  <c r="AC932" i="26"/>
  <c r="AB932" i="26"/>
  <c r="AA932" i="26"/>
  <c r="Z932" i="26"/>
  <c r="Y932" i="26"/>
  <c r="X932" i="26"/>
  <c r="W932" i="26"/>
  <c r="V932" i="26"/>
  <c r="U932" i="26"/>
  <c r="T932" i="26"/>
  <c r="S932" i="26"/>
  <c r="R932" i="26"/>
  <c r="Q932" i="26"/>
  <c r="P932" i="26"/>
  <c r="O932" i="26"/>
  <c r="N932" i="26"/>
  <c r="M932" i="26"/>
  <c r="L932" i="26"/>
  <c r="K932" i="26"/>
  <c r="J932" i="26"/>
  <c r="BQ931" i="26"/>
  <c r="BP931" i="26"/>
  <c r="BO931" i="26"/>
  <c r="BN931" i="26"/>
  <c r="BM931" i="26"/>
  <c r="BL931" i="26"/>
  <c r="BK931" i="26"/>
  <c r="BJ931" i="26"/>
  <c r="BI931" i="26"/>
  <c r="BH931" i="26"/>
  <c r="BG931" i="26"/>
  <c r="BF931" i="26"/>
  <c r="BE931" i="26"/>
  <c r="BD931" i="26"/>
  <c r="BC931" i="26"/>
  <c r="BB931" i="26"/>
  <c r="BA931" i="26"/>
  <c r="AZ931" i="26"/>
  <c r="AY931" i="26"/>
  <c r="AX931" i="26"/>
  <c r="AW931" i="26"/>
  <c r="AV931" i="26"/>
  <c r="AU931" i="26"/>
  <c r="AT931" i="26"/>
  <c r="AS931" i="26"/>
  <c r="AR931" i="26"/>
  <c r="AQ931" i="26"/>
  <c r="AP931" i="26"/>
  <c r="AO931" i="26"/>
  <c r="AN931" i="26"/>
  <c r="AM931" i="26"/>
  <c r="AL931" i="26"/>
  <c r="AK931" i="26"/>
  <c r="AJ931" i="26"/>
  <c r="AI931" i="26"/>
  <c r="AH931" i="26"/>
  <c r="AG931" i="26"/>
  <c r="AF931" i="26"/>
  <c r="AE931" i="26"/>
  <c r="AD931" i="26"/>
  <c r="AC931" i="26"/>
  <c r="AB931" i="26"/>
  <c r="AA931" i="26"/>
  <c r="Z931" i="26"/>
  <c r="Y931" i="26"/>
  <c r="X931" i="26"/>
  <c r="W931" i="26"/>
  <c r="V931" i="26"/>
  <c r="U931" i="26"/>
  <c r="T931" i="26"/>
  <c r="S931" i="26"/>
  <c r="R931" i="26"/>
  <c r="Q931" i="26"/>
  <c r="P931" i="26"/>
  <c r="O931" i="26"/>
  <c r="N931" i="26"/>
  <c r="M931" i="26"/>
  <c r="L931" i="26"/>
  <c r="K931" i="26"/>
  <c r="J931" i="26"/>
  <c r="BQ930" i="26"/>
  <c r="BP930" i="26"/>
  <c r="BO930" i="26"/>
  <c r="BN930" i="26"/>
  <c r="BM930" i="26"/>
  <c r="BL930" i="26"/>
  <c r="BK930" i="26"/>
  <c r="BJ930" i="26"/>
  <c r="BI930" i="26"/>
  <c r="BH930" i="26"/>
  <c r="BG930" i="26"/>
  <c r="BF930" i="26"/>
  <c r="BE930" i="26"/>
  <c r="BD930" i="26"/>
  <c r="BC930" i="26"/>
  <c r="BB930" i="26"/>
  <c r="BA930" i="26"/>
  <c r="AZ930" i="26"/>
  <c r="AY930" i="26"/>
  <c r="AX930" i="26"/>
  <c r="AW930" i="26"/>
  <c r="AV930" i="26"/>
  <c r="AU930" i="26"/>
  <c r="AT930" i="26"/>
  <c r="AS930" i="26"/>
  <c r="AR930" i="26"/>
  <c r="AQ930" i="26"/>
  <c r="AP930" i="26"/>
  <c r="AO930" i="26"/>
  <c r="AN930" i="26"/>
  <c r="AM930" i="26"/>
  <c r="AL930" i="26"/>
  <c r="AK930" i="26"/>
  <c r="AJ930" i="26"/>
  <c r="AI930" i="26"/>
  <c r="AH930" i="26"/>
  <c r="AG930" i="26"/>
  <c r="AF930" i="26"/>
  <c r="AE930" i="26"/>
  <c r="AD930" i="26"/>
  <c r="AC930" i="26"/>
  <c r="AB930" i="26"/>
  <c r="AA930" i="26"/>
  <c r="Z930" i="26"/>
  <c r="Y930" i="26"/>
  <c r="X930" i="26"/>
  <c r="W930" i="26"/>
  <c r="V930" i="26"/>
  <c r="U930" i="26"/>
  <c r="T930" i="26"/>
  <c r="S930" i="26"/>
  <c r="R930" i="26"/>
  <c r="Q930" i="26"/>
  <c r="P930" i="26"/>
  <c r="O930" i="26"/>
  <c r="N930" i="26"/>
  <c r="M930" i="26"/>
  <c r="L930" i="26"/>
  <c r="K930" i="26"/>
  <c r="J930" i="26"/>
  <c r="BQ929" i="26"/>
  <c r="BP929" i="26"/>
  <c r="BO929" i="26"/>
  <c r="BN929" i="26"/>
  <c r="BM929" i="26"/>
  <c r="BL929" i="26"/>
  <c r="BK929" i="26"/>
  <c r="BJ929" i="26"/>
  <c r="BI929" i="26"/>
  <c r="BH929" i="26"/>
  <c r="BG929" i="26"/>
  <c r="BF929" i="26"/>
  <c r="BE929" i="26"/>
  <c r="BD929" i="26"/>
  <c r="BC929" i="26"/>
  <c r="BB929" i="26"/>
  <c r="BA929" i="26"/>
  <c r="AZ929" i="26"/>
  <c r="AY929" i="26"/>
  <c r="AX929" i="26"/>
  <c r="AW929" i="26"/>
  <c r="AV929" i="26"/>
  <c r="AU929" i="26"/>
  <c r="AT929" i="26"/>
  <c r="AS929" i="26"/>
  <c r="AR929" i="26"/>
  <c r="AQ929" i="26"/>
  <c r="AP929" i="26"/>
  <c r="AO929" i="26"/>
  <c r="AN929" i="26"/>
  <c r="AM929" i="26"/>
  <c r="AL929" i="26"/>
  <c r="AK929" i="26"/>
  <c r="AJ929" i="26"/>
  <c r="AI929" i="26"/>
  <c r="AH929" i="26"/>
  <c r="AG929" i="26"/>
  <c r="AF929" i="26"/>
  <c r="AE929" i="26"/>
  <c r="AD929" i="26"/>
  <c r="AC929" i="26"/>
  <c r="AB929" i="26"/>
  <c r="AA929" i="26"/>
  <c r="Z929" i="26"/>
  <c r="Y929" i="26"/>
  <c r="X929" i="26"/>
  <c r="W929" i="26"/>
  <c r="V929" i="26"/>
  <c r="U929" i="26"/>
  <c r="T929" i="26"/>
  <c r="S929" i="26"/>
  <c r="R929" i="26"/>
  <c r="Q929" i="26"/>
  <c r="P929" i="26"/>
  <c r="O929" i="26"/>
  <c r="N929" i="26"/>
  <c r="M929" i="26"/>
  <c r="L929" i="26"/>
  <c r="K929" i="26"/>
  <c r="J929" i="26"/>
  <c r="BQ928" i="26"/>
  <c r="BP928" i="26"/>
  <c r="BO928" i="26"/>
  <c r="BN928" i="26"/>
  <c r="BM928" i="26"/>
  <c r="BL928" i="26"/>
  <c r="BK928" i="26"/>
  <c r="BJ928" i="26"/>
  <c r="BI928" i="26"/>
  <c r="BH928" i="26"/>
  <c r="BG928" i="26"/>
  <c r="BF928" i="26"/>
  <c r="BE928" i="26"/>
  <c r="BD928" i="26"/>
  <c r="BC928" i="26"/>
  <c r="BB928" i="26"/>
  <c r="BA928" i="26"/>
  <c r="AZ928" i="26"/>
  <c r="AY928" i="26"/>
  <c r="AX928" i="26"/>
  <c r="AW928" i="26"/>
  <c r="AV928" i="26"/>
  <c r="AU928" i="26"/>
  <c r="AT928" i="26"/>
  <c r="AS928" i="26"/>
  <c r="AR928" i="26"/>
  <c r="AQ928" i="26"/>
  <c r="AP928" i="26"/>
  <c r="AO928" i="26"/>
  <c r="AN928" i="26"/>
  <c r="AM928" i="26"/>
  <c r="AL928" i="26"/>
  <c r="AK928" i="26"/>
  <c r="AJ928" i="26"/>
  <c r="AI928" i="26"/>
  <c r="AH928" i="26"/>
  <c r="AG928" i="26"/>
  <c r="AF928" i="26"/>
  <c r="AE928" i="26"/>
  <c r="AD928" i="26"/>
  <c r="AC928" i="26"/>
  <c r="AB928" i="26"/>
  <c r="AA928" i="26"/>
  <c r="Z928" i="26"/>
  <c r="Y928" i="26"/>
  <c r="X928" i="26"/>
  <c r="W928" i="26"/>
  <c r="V928" i="26"/>
  <c r="U928" i="26"/>
  <c r="T928" i="26"/>
  <c r="S928" i="26"/>
  <c r="R928" i="26"/>
  <c r="Q928" i="26"/>
  <c r="P928" i="26"/>
  <c r="O928" i="26"/>
  <c r="N928" i="26"/>
  <c r="M928" i="26"/>
  <c r="L928" i="26"/>
  <c r="K928" i="26"/>
  <c r="J928" i="26"/>
  <c r="BQ927" i="26"/>
  <c r="BP927" i="26"/>
  <c r="BO927" i="26"/>
  <c r="BN927" i="26"/>
  <c r="BM927" i="26"/>
  <c r="BL927" i="26"/>
  <c r="BK927" i="26"/>
  <c r="BJ927" i="26"/>
  <c r="BI927" i="26"/>
  <c r="BH927" i="26"/>
  <c r="BG927" i="26"/>
  <c r="BF927" i="26"/>
  <c r="BE927" i="26"/>
  <c r="BD927" i="26"/>
  <c r="BC927" i="26"/>
  <c r="BB927" i="26"/>
  <c r="BA927" i="26"/>
  <c r="AZ927" i="26"/>
  <c r="AY927" i="26"/>
  <c r="AX927" i="26"/>
  <c r="AW927" i="26"/>
  <c r="AV927" i="26"/>
  <c r="AU927" i="26"/>
  <c r="AT927" i="26"/>
  <c r="AS927" i="26"/>
  <c r="AR927" i="26"/>
  <c r="AQ927" i="26"/>
  <c r="AP927" i="26"/>
  <c r="AO927" i="26"/>
  <c r="AN927" i="26"/>
  <c r="AM927" i="26"/>
  <c r="AL927" i="26"/>
  <c r="AK927" i="26"/>
  <c r="AJ927" i="26"/>
  <c r="AI927" i="26"/>
  <c r="AH927" i="26"/>
  <c r="AG927" i="26"/>
  <c r="AF927" i="26"/>
  <c r="AE927" i="26"/>
  <c r="AD927" i="26"/>
  <c r="AC927" i="26"/>
  <c r="AB927" i="26"/>
  <c r="AA927" i="26"/>
  <c r="Z927" i="26"/>
  <c r="Y927" i="26"/>
  <c r="X927" i="26"/>
  <c r="W927" i="26"/>
  <c r="V927" i="26"/>
  <c r="U927" i="26"/>
  <c r="T927" i="26"/>
  <c r="S927" i="26"/>
  <c r="R927" i="26"/>
  <c r="Q927" i="26"/>
  <c r="P927" i="26"/>
  <c r="O927" i="26"/>
  <c r="N927" i="26"/>
  <c r="M927" i="26"/>
  <c r="L927" i="26"/>
  <c r="K927" i="26"/>
  <c r="J927" i="26"/>
  <c r="BQ926" i="26"/>
  <c r="BP926" i="26"/>
  <c r="BO926" i="26"/>
  <c r="BN926" i="26"/>
  <c r="BM926" i="26"/>
  <c r="BL926" i="26"/>
  <c r="BK926" i="26"/>
  <c r="BJ926" i="26"/>
  <c r="BI926" i="26"/>
  <c r="BH926" i="26"/>
  <c r="BG926" i="26"/>
  <c r="BF926" i="26"/>
  <c r="BE926" i="26"/>
  <c r="BD926" i="26"/>
  <c r="BC926" i="26"/>
  <c r="BB926" i="26"/>
  <c r="BA926" i="26"/>
  <c r="AZ926" i="26"/>
  <c r="AY926" i="26"/>
  <c r="AX926" i="26"/>
  <c r="AW926" i="26"/>
  <c r="AV926" i="26"/>
  <c r="AU926" i="26"/>
  <c r="AT926" i="26"/>
  <c r="AS926" i="26"/>
  <c r="AR926" i="26"/>
  <c r="AQ926" i="26"/>
  <c r="AP926" i="26"/>
  <c r="AO926" i="26"/>
  <c r="AN926" i="26"/>
  <c r="AM926" i="26"/>
  <c r="AL926" i="26"/>
  <c r="AK926" i="26"/>
  <c r="AJ926" i="26"/>
  <c r="AI926" i="26"/>
  <c r="AH926" i="26"/>
  <c r="AG926" i="26"/>
  <c r="AF926" i="26"/>
  <c r="AE926" i="26"/>
  <c r="AD926" i="26"/>
  <c r="AC926" i="26"/>
  <c r="AB926" i="26"/>
  <c r="AA926" i="26"/>
  <c r="Z926" i="26"/>
  <c r="Y926" i="26"/>
  <c r="X926" i="26"/>
  <c r="W926" i="26"/>
  <c r="V926" i="26"/>
  <c r="U926" i="26"/>
  <c r="T926" i="26"/>
  <c r="S926" i="26"/>
  <c r="R926" i="26"/>
  <c r="Q926" i="26"/>
  <c r="P926" i="26"/>
  <c r="O926" i="26"/>
  <c r="N926" i="26"/>
  <c r="M926" i="26"/>
  <c r="L926" i="26"/>
  <c r="K926" i="26"/>
  <c r="J926" i="26"/>
  <c r="BQ925" i="26"/>
  <c r="BP925" i="26"/>
  <c r="BO925" i="26"/>
  <c r="BN925" i="26"/>
  <c r="BM925" i="26"/>
  <c r="BL925" i="26"/>
  <c r="BK925" i="26"/>
  <c r="BJ925" i="26"/>
  <c r="BI925" i="26"/>
  <c r="BH925" i="26"/>
  <c r="BG925" i="26"/>
  <c r="BF925" i="26"/>
  <c r="BE925" i="26"/>
  <c r="BD925" i="26"/>
  <c r="BC925" i="26"/>
  <c r="BB925" i="26"/>
  <c r="BA925" i="26"/>
  <c r="AZ925" i="26"/>
  <c r="AY925" i="26"/>
  <c r="AX925" i="26"/>
  <c r="AW925" i="26"/>
  <c r="AV925" i="26"/>
  <c r="AU925" i="26"/>
  <c r="AT925" i="26"/>
  <c r="AS925" i="26"/>
  <c r="AR925" i="26"/>
  <c r="AQ925" i="26"/>
  <c r="AP925" i="26"/>
  <c r="AO925" i="26"/>
  <c r="AN925" i="26"/>
  <c r="AM925" i="26"/>
  <c r="AL925" i="26"/>
  <c r="AK925" i="26"/>
  <c r="AJ925" i="26"/>
  <c r="AI925" i="26"/>
  <c r="AH925" i="26"/>
  <c r="AG925" i="26"/>
  <c r="AF925" i="26"/>
  <c r="AE925" i="26"/>
  <c r="AD925" i="26"/>
  <c r="AC925" i="26"/>
  <c r="AB925" i="26"/>
  <c r="AA925" i="26"/>
  <c r="Z925" i="26"/>
  <c r="Y925" i="26"/>
  <c r="X925" i="26"/>
  <c r="W925" i="26"/>
  <c r="V925" i="26"/>
  <c r="U925" i="26"/>
  <c r="T925" i="26"/>
  <c r="S925" i="26"/>
  <c r="R925" i="26"/>
  <c r="Q925" i="26"/>
  <c r="P925" i="26"/>
  <c r="O925" i="26"/>
  <c r="N925" i="26"/>
  <c r="M925" i="26"/>
  <c r="L925" i="26"/>
  <c r="K925" i="26"/>
  <c r="J925" i="26"/>
  <c r="BQ924" i="26"/>
  <c r="BP924" i="26"/>
  <c r="BO924" i="26"/>
  <c r="BN924" i="26"/>
  <c r="BM924" i="26"/>
  <c r="BL924" i="26"/>
  <c r="BK924" i="26"/>
  <c r="BJ924" i="26"/>
  <c r="BI924" i="26"/>
  <c r="BH924" i="26"/>
  <c r="BG924" i="26"/>
  <c r="BF924" i="26"/>
  <c r="BE924" i="26"/>
  <c r="BD924" i="26"/>
  <c r="BC924" i="26"/>
  <c r="BB924" i="26"/>
  <c r="BA924" i="26"/>
  <c r="AZ924" i="26"/>
  <c r="AY924" i="26"/>
  <c r="AX924" i="26"/>
  <c r="AW924" i="26"/>
  <c r="AV924" i="26"/>
  <c r="AU924" i="26"/>
  <c r="AT924" i="26"/>
  <c r="AS924" i="26"/>
  <c r="AR924" i="26"/>
  <c r="AQ924" i="26"/>
  <c r="AP924" i="26"/>
  <c r="AO924" i="26"/>
  <c r="AN924" i="26"/>
  <c r="AM924" i="26"/>
  <c r="AL924" i="26"/>
  <c r="AK924" i="26"/>
  <c r="AJ924" i="26"/>
  <c r="AI924" i="26"/>
  <c r="AH924" i="26"/>
  <c r="AG924" i="26"/>
  <c r="AF924" i="26"/>
  <c r="AE924" i="26"/>
  <c r="AD924" i="26"/>
  <c r="AC924" i="26"/>
  <c r="AB924" i="26"/>
  <c r="AA924" i="26"/>
  <c r="Z924" i="26"/>
  <c r="Y924" i="26"/>
  <c r="X924" i="26"/>
  <c r="W924" i="26"/>
  <c r="V924" i="26"/>
  <c r="U924" i="26"/>
  <c r="T924" i="26"/>
  <c r="S924" i="26"/>
  <c r="R924" i="26"/>
  <c r="Q924" i="26"/>
  <c r="P924" i="26"/>
  <c r="O924" i="26"/>
  <c r="N924" i="26"/>
  <c r="M924" i="26"/>
  <c r="L924" i="26"/>
  <c r="K924" i="26"/>
  <c r="J924" i="26"/>
  <c r="BQ923" i="26"/>
  <c r="BP923" i="26"/>
  <c r="BO923" i="26"/>
  <c r="BN923" i="26"/>
  <c r="BM923" i="26"/>
  <c r="BL923" i="26"/>
  <c r="BK923" i="26"/>
  <c r="BJ923" i="26"/>
  <c r="BI923" i="26"/>
  <c r="BH923" i="26"/>
  <c r="BG923" i="26"/>
  <c r="BF923" i="26"/>
  <c r="BE923" i="26"/>
  <c r="BD923" i="26"/>
  <c r="BC923" i="26"/>
  <c r="BB923" i="26"/>
  <c r="BA923" i="26"/>
  <c r="AZ923" i="26"/>
  <c r="AY923" i="26"/>
  <c r="AX923" i="26"/>
  <c r="AW923" i="26"/>
  <c r="AV923" i="26"/>
  <c r="AU923" i="26"/>
  <c r="AT923" i="26"/>
  <c r="AS923" i="26"/>
  <c r="AR923" i="26"/>
  <c r="AQ923" i="26"/>
  <c r="AP923" i="26"/>
  <c r="AO923" i="26"/>
  <c r="AN923" i="26"/>
  <c r="AM923" i="26"/>
  <c r="AL923" i="26"/>
  <c r="AK923" i="26"/>
  <c r="AJ923" i="26"/>
  <c r="AI923" i="26"/>
  <c r="AH923" i="26"/>
  <c r="AG923" i="26"/>
  <c r="AF923" i="26"/>
  <c r="AE923" i="26"/>
  <c r="AD923" i="26"/>
  <c r="AC923" i="26"/>
  <c r="AB923" i="26"/>
  <c r="AA923" i="26"/>
  <c r="Z923" i="26"/>
  <c r="Y923" i="26"/>
  <c r="X923" i="26"/>
  <c r="W923" i="26"/>
  <c r="V923" i="26"/>
  <c r="U923" i="26"/>
  <c r="T923" i="26"/>
  <c r="S923" i="26"/>
  <c r="R923" i="26"/>
  <c r="Q923" i="26"/>
  <c r="P923" i="26"/>
  <c r="O923" i="26"/>
  <c r="N923" i="26"/>
  <c r="M923" i="26"/>
  <c r="L923" i="26"/>
  <c r="K923" i="26"/>
  <c r="J923" i="26"/>
  <c r="BQ922" i="26"/>
  <c r="BP922" i="26"/>
  <c r="BO922" i="26"/>
  <c r="BN922" i="26"/>
  <c r="BM922" i="26"/>
  <c r="BL922" i="26"/>
  <c r="BK922" i="26"/>
  <c r="BJ922" i="26"/>
  <c r="BI922" i="26"/>
  <c r="BH922" i="26"/>
  <c r="BG922" i="26"/>
  <c r="BF922" i="26"/>
  <c r="BE922" i="26"/>
  <c r="BD922" i="26"/>
  <c r="BC922" i="26"/>
  <c r="BB922" i="26"/>
  <c r="BA922" i="26"/>
  <c r="AZ922" i="26"/>
  <c r="AY922" i="26"/>
  <c r="AX922" i="26"/>
  <c r="AW922" i="26"/>
  <c r="AV922" i="26"/>
  <c r="AU922" i="26"/>
  <c r="AT922" i="26"/>
  <c r="AS922" i="26"/>
  <c r="AR922" i="26"/>
  <c r="AQ922" i="26"/>
  <c r="AP922" i="26"/>
  <c r="AO922" i="26"/>
  <c r="AN922" i="26"/>
  <c r="AM922" i="26"/>
  <c r="AL922" i="26"/>
  <c r="AK922" i="26"/>
  <c r="AJ922" i="26"/>
  <c r="AI922" i="26"/>
  <c r="AH922" i="26"/>
  <c r="AG922" i="26"/>
  <c r="AF922" i="26"/>
  <c r="AE922" i="26"/>
  <c r="AD922" i="26"/>
  <c r="AC922" i="26"/>
  <c r="AB922" i="26"/>
  <c r="AA922" i="26"/>
  <c r="Z922" i="26"/>
  <c r="Y922" i="26"/>
  <c r="X922" i="26"/>
  <c r="W922" i="26"/>
  <c r="V922" i="26"/>
  <c r="U922" i="26"/>
  <c r="T922" i="26"/>
  <c r="S922" i="26"/>
  <c r="R922" i="26"/>
  <c r="Q922" i="26"/>
  <c r="P922" i="26"/>
  <c r="O922" i="26"/>
  <c r="N922" i="26"/>
  <c r="M922" i="26"/>
  <c r="L922" i="26"/>
  <c r="K922" i="26"/>
  <c r="J922" i="26"/>
  <c r="BQ921" i="26"/>
  <c r="BP921" i="26"/>
  <c r="BO921" i="26"/>
  <c r="BN921" i="26"/>
  <c r="BM921" i="26"/>
  <c r="BL921" i="26"/>
  <c r="BK921" i="26"/>
  <c r="BJ921" i="26"/>
  <c r="BI921" i="26"/>
  <c r="BH921" i="26"/>
  <c r="BG921" i="26"/>
  <c r="BF921" i="26"/>
  <c r="BE921" i="26"/>
  <c r="BD921" i="26"/>
  <c r="BC921" i="26"/>
  <c r="BB921" i="26"/>
  <c r="BA921" i="26"/>
  <c r="AZ921" i="26"/>
  <c r="AY921" i="26"/>
  <c r="AX921" i="26"/>
  <c r="AW921" i="26"/>
  <c r="AV921" i="26"/>
  <c r="AU921" i="26"/>
  <c r="AT921" i="26"/>
  <c r="AS921" i="26"/>
  <c r="AR921" i="26"/>
  <c r="AQ921" i="26"/>
  <c r="AP921" i="26"/>
  <c r="AO921" i="26"/>
  <c r="AN921" i="26"/>
  <c r="AM921" i="26"/>
  <c r="AL921" i="26"/>
  <c r="AK921" i="26"/>
  <c r="AJ921" i="26"/>
  <c r="AI921" i="26"/>
  <c r="AH921" i="26"/>
  <c r="AG921" i="26"/>
  <c r="AF921" i="26"/>
  <c r="AE921" i="26"/>
  <c r="AD921" i="26"/>
  <c r="AC921" i="26"/>
  <c r="AB921" i="26"/>
  <c r="AA921" i="26"/>
  <c r="Z921" i="26"/>
  <c r="Y921" i="26"/>
  <c r="X921" i="26"/>
  <c r="W921" i="26"/>
  <c r="V921" i="26"/>
  <c r="U921" i="26"/>
  <c r="T921" i="26"/>
  <c r="S921" i="26"/>
  <c r="R921" i="26"/>
  <c r="Q921" i="26"/>
  <c r="P921" i="26"/>
  <c r="O921" i="26"/>
  <c r="N921" i="26"/>
  <c r="M921" i="26"/>
  <c r="L921" i="26"/>
  <c r="K921" i="26"/>
  <c r="J921" i="26"/>
  <c r="BQ920" i="26"/>
  <c r="BP920" i="26"/>
  <c r="BO920" i="26"/>
  <c r="BN920" i="26"/>
  <c r="BM920" i="26"/>
  <c r="BL920" i="26"/>
  <c r="BK920" i="26"/>
  <c r="BJ920" i="26"/>
  <c r="BI920" i="26"/>
  <c r="BH920" i="26"/>
  <c r="BG920" i="26"/>
  <c r="BF920" i="26"/>
  <c r="BE920" i="26"/>
  <c r="BD920" i="26"/>
  <c r="BC920" i="26"/>
  <c r="BB920" i="26"/>
  <c r="BA920" i="26"/>
  <c r="AZ920" i="26"/>
  <c r="AY920" i="26"/>
  <c r="AX920" i="26"/>
  <c r="AW920" i="26"/>
  <c r="AV920" i="26"/>
  <c r="AU920" i="26"/>
  <c r="AT920" i="26"/>
  <c r="AS920" i="26"/>
  <c r="AR920" i="26"/>
  <c r="AQ920" i="26"/>
  <c r="AP920" i="26"/>
  <c r="AO920" i="26"/>
  <c r="AN920" i="26"/>
  <c r="AM920" i="26"/>
  <c r="AL920" i="26"/>
  <c r="AK920" i="26"/>
  <c r="AJ920" i="26"/>
  <c r="AI920" i="26"/>
  <c r="AH920" i="26"/>
  <c r="AG920" i="26"/>
  <c r="AF920" i="26"/>
  <c r="AE920" i="26"/>
  <c r="AD920" i="26"/>
  <c r="AC920" i="26"/>
  <c r="AB920" i="26"/>
  <c r="AA920" i="26"/>
  <c r="Z920" i="26"/>
  <c r="Y920" i="26"/>
  <c r="X920" i="26"/>
  <c r="W920" i="26"/>
  <c r="V920" i="26"/>
  <c r="U920" i="26"/>
  <c r="T920" i="26"/>
  <c r="S920" i="26"/>
  <c r="R920" i="26"/>
  <c r="Q920" i="26"/>
  <c r="P920" i="26"/>
  <c r="O920" i="26"/>
  <c r="N920" i="26"/>
  <c r="M920" i="26"/>
  <c r="L920" i="26"/>
  <c r="K920" i="26"/>
  <c r="J920" i="26"/>
  <c r="BQ919" i="26"/>
  <c r="BP919" i="26"/>
  <c r="BO919" i="26"/>
  <c r="BN919" i="26"/>
  <c r="BM919" i="26"/>
  <c r="BL919" i="26"/>
  <c r="BK919" i="26"/>
  <c r="BJ919" i="26"/>
  <c r="BI919" i="26"/>
  <c r="BH919" i="26"/>
  <c r="BG919" i="26"/>
  <c r="BF919" i="26"/>
  <c r="BE919" i="26"/>
  <c r="BD919" i="26"/>
  <c r="BC919" i="26"/>
  <c r="BB919" i="26"/>
  <c r="BA919" i="26"/>
  <c r="AZ919" i="26"/>
  <c r="AY919" i="26"/>
  <c r="AX919" i="26"/>
  <c r="AW919" i="26"/>
  <c r="AV919" i="26"/>
  <c r="AU919" i="26"/>
  <c r="AT919" i="26"/>
  <c r="AS919" i="26"/>
  <c r="AR919" i="26"/>
  <c r="AQ919" i="26"/>
  <c r="AP919" i="26"/>
  <c r="AO919" i="26"/>
  <c r="AN919" i="26"/>
  <c r="AM919" i="26"/>
  <c r="AL919" i="26"/>
  <c r="AK919" i="26"/>
  <c r="AJ919" i="26"/>
  <c r="AI919" i="26"/>
  <c r="AH919" i="26"/>
  <c r="AG919" i="26"/>
  <c r="AF919" i="26"/>
  <c r="AE919" i="26"/>
  <c r="AD919" i="26"/>
  <c r="AC919" i="26"/>
  <c r="AB919" i="26"/>
  <c r="AA919" i="26"/>
  <c r="Z919" i="26"/>
  <c r="Y919" i="26"/>
  <c r="X919" i="26"/>
  <c r="W919" i="26"/>
  <c r="V919" i="26"/>
  <c r="U919" i="26"/>
  <c r="T919" i="26"/>
  <c r="S919" i="26"/>
  <c r="R919" i="26"/>
  <c r="Q919" i="26"/>
  <c r="P919" i="26"/>
  <c r="O919" i="26"/>
  <c r="N919" i="26"/>
  <c r="M919" i="26"/>
  <c r="L919" i="26"/>
  <c r="K919" i="26"/>
  <c r="J919" i="26"/>
  <c r="BQ918" i="26"/>
  <c r="BP918" i="26"/>
  <c r="BO918" i="26"/>
  <c r="BN918" i="26"/>
  <c r="BM918" i="26"/>
  <c r="BL918" i="26"/>
  <c r="BK918" i="26"/>
  <c r="BJ918" i="26"/>
  <c r="BI918" i="26"/>
  <c r="BH918" i="26"/>
  <c r="BG918" i="26"/>
  <c r="BF918" i="26"/>
  <c r="BE918" i="26"/>
  <c r="BD918" i="26"/>
  <c r="BC918" i="26"/>
  <c r="BB918" i="26"/>
  <c r="BA918" i="26"/>
  <c r="AZ918" i="26"/>
  <c r="AY918" i="26"/>
  <c r="AX918" i="26"/>
  <c r="AW918" i="26"/>
  <c r="AV918" i="26"/>
  <c r="AU918" i="26"/>
  <c r="AT918" i="26"/>
  <c r="AS918" i="26"/>
  <c r="AR918" i="26"/>
  <c r="AQ918" i="26"/>
  <c r="AP918" i="26"/>
  <c r="AO918" i="26"/>
  <c r="AN918" i="26"/>
  <c r="AM918" i="26"/>
  <c r="AL918" i="26"/>
  <c r="AK918" i="26"/>
  <c r="AJ918" i="26"/>
  <c r="AI918" i="26"/>
  <c r="AH918" i="26"/>
  <c r="AG918" i="26"/>
  <c r="AF918" i="26"/>
  <c r="AE918" i="26"/>
  <c r="AD918" i="26"/>
  <c r="AC918" i="26"/>
  <c r="AB918" i="26"/>
  <c r="AA918" i="26"/>
  <c r="Z918" i="26"/>
  <c r="Y918" i="26"/>
  <c r="X918" i="26"/>
  <c r="W918" i="26"/>
  <c r="V918" i="26"/>
  <c r="U918" i="26"/>
  <c r="T918" i="26"/>
  <c r="S918" i="26"/>
  <c r="R918" i="26"/>
  <c r="Q918" i="26"/>
  <c r="P918" i="26"/>
  <c r="O918" i="26"/>
  <c r="N918" i="26"/>
  <c r="M918" i="26"/>
  <c r="L918" i="26"/>
  <c r="K918" i="26"/>
  <c r="J918" i="26"/>
  <c r="BQ917" i="26"/>
  <c r="BP917" i="26"/>
  <c r="BO917" i="26"/>
  <c r="BN917" i="26"/>
  <c r="BM917" i="26"/>
  <c r="BL917" i="26"/>
  <c r="BK917" i="26"/>
  <c r="BJ917" i="26"/>
  <c r="BI917" i="26"/>
  <c r="BH917" i="26"/>
  <c r="BG917" i="26"/>
  <c r="BF917" i="26"/>
  <c r="BE917" i="26"/>
  <c r="BD917" i="26"/>
  <c r="BC917" i="26"/>
  <c r="BB917" i="26"/>
  <c r="BA917" i="26"/>
  <c r="AZ917" i="26"/>
  <c r="AY917" i="26"/>
  <c r="AX917" i="26"/>
  <c r="AW917" i="26"/>
  <c r="AV917" i="26"/>
  <c r="AU917" i="26"/>
  <c r="AT917" i="26"/>
  <c r="AS917" i="26"/>
  <c r="AR917" i="26"/>
  <c r="AQ917" i="26"/>
  <c r="AP917" i="26"/>
  <c r="AO917" i="26"/>
  <c r="AN917" i="26"/>
  <c r="AM917" i="26"/>
  <c r="AL917" i="26"/>
  <c r="AK917" i="26"/>
  <c r="AJ917" i="26"/>
  <c r="AI917" i="26"/>
  <c r="AH917" i="26"/>
  <c r="AG917" i="26"/>
  <c r="AF917" i="26"/>
  <c r="AE917" i="26"/>
  <c r="AD917" i="26"/>
  <c r="AC917" i="26"/>
  <c r="AB917" i="26"/>
  <c r="AA917" i="26"/>
  <c r="Z917" i="26"/>
  <c r="Y917" i="26"/>
  <c r="X917" i="26"/>
  <c r="W917" i="26"/>
  <c r="V917" i="26"/>
  <c r="U917" i="26"/>
  <c r="T917" i="26"/>
  <c r="S917" i="26"/>
  <c r="R917" i="26"/>
  <c r="Q917" i="26"/>
  <c r="P917" i="26"/>
  <c r="O917" i="26"/>
  <c r="N917" i="26"/>
  <c r="M917" i="26"/>
  <c r="L917" i="26"/>
  <c r="K917" i="26"/>
  <c r="J917" i="26"/>
  <c r="BQ916" i="26"/>
  <c r="BP916" i="26"/>
  <c r="BO916" i="26"/>
  <c r="BN916" i="26"/>
  <c r="BM916" i="26"/>
  <c r="BL916" i="26"/>
  <c r="BK916" i="26"/>
  <c r="BJ916" i="26"/>
  <c r="BI916" i="26"/>
  <c r="BH916" i="26"/>
  <c r="BG916" i="26"/>
  <c r="BF916" i="26"/>
  <c r="BE916" i="26"/>
  <c r="BD916" i="26"/>
  <c r="BC916" i="26"/>
  <c r="BB916" i="26"/>
  <c r="BA916" i="26"/>
  <c r="AZ916" i="26"/>
  <c r="AY916" i="26"/>
  <c r="AX916" i="26"/>
  <c r="AW916" i="26"/>
  <c r="AV916" i="26"/>
  <c r="AU916" i="26"/>
  <c r="AT916" i="26"/>
  <c r="AS916" i="26"/>
  <c r="AR916" i="26"/>
  <c r="AQ916" i="26"/>
  <c r="AP916" i="26"/>
  <c r="AO916" i="26"/>
  <c r="AN916" i="26"/>
  <c r="AM916" i="26"/>
  <c r="AL916" i="26"/>
  <c r="AK916" i="26"/>
  <c r="AJ916" i="26"/>
  <c r="AI916" i="26"/>
  <c r="AH916" i="26"/>
  <c r="AG916" i="26"/>
  <c r="AF916" i="26"/>
  <c r="AE916" i="26"/>
  <c r="AD916" i="26"/>
  <c r="AC916" i="26"/>
  <c r="AB916" i="26"/>
  <c r="AA916" i="26"/>
  <c r="Z916" i="26"/>
  <c r="Y916" i="26"/>
  <c r="X916" i="26"/>
  <c r="W916" i="26"/>
  <c r="V916" i="26"/>
  <c r="U916" i="26"/>
  <c r="T916" i="26"/>
  <c r="S916" i="26"/>
  <c r="R916" i="26"/>
  <c r="Q916" i="26"/>
  <c r="P916" i="26"/>
  <c r="O916" i="26"/>
  <c r="N916" i="26"/>
  <c r="M916" i="26"/>
  <c r="L916" i="26"/>
  <c r="K916" i="26"/>
  <c r="J916" i="26"/>
  <c r="BQ915" i="26"/>
  <c r="BP915" i="26"/>
  <c r="BO915" i="26"/>
  <c r="BN915" i="26"/>
  <c r="BM915" i="26"/>
  <c r="BL915" i="26"/>
  <c r="BK915" i="26"/>
  <c r="BJ915" i="26"/>
  <c r="BI915" i="26"/>
  <c r="BH915" i="26"/>
  <c r="BG915" i="26"/>
  <c r="BF915" i="26"/>
  <c r="BE915" i="26"/>
  <c r="BD915" i="26"/>
  <c r="BC915" i="26"/>
  <c r="BB915" i="26"/>
  <c r="BA915" i="26"/>
  <c r="AZ915" i="26"/>
  <c r="AY915" i="26"/>
  <c r="AX915" i="26"/>
  <c r="AW915" i="26"/>
  <c r="AV915" i="26"/>
  <c r="AU915" i="26"/>
  <c r="AT915" i="26"/>
  <c r="AS915" i="26"/>
  <c r="AR915" i="26"/>
  <c r="AQ915" i="26"/>
  <c r="AP915" i="26"/>
  <c r="AO915" i="26"/>
  <c r="AN915" i="26"/>
  <c r="AM915" i="26"/>
  <c r="AL915" i="26"/>
  <c r="AK915" i="26"/>
  <c r="AJ915" i="26"/>
  <c r="AI915" i="26"/>
  <c r="AH915" i="26"/>
  <c r="AG915" i="26"/>
  <c r="AF915" i="26"/>
  <c r="AE915" i="26"/>
  <c r="AD915" i="26"/>
  <c r="AC915" i="26"/>
  <c r="AB915" i="26"/>
  <c r="AA915" i="26"/>
  <c r="Z915" i="26"/>
  <c r="Y915" i="26"/>
  <c r="X915" i="26"/>
  <c r="W915" i="26"/>
  <c r="V915" i="26"/>
  <c r="U915" i="26"/>
  <c r="T915" i="26"/>
  <c r="S915" i="26"/>
  <c r="R915" i="26"/>
  <c r="Q915" i="26"/>
  <c r="P915" i="26"/>
  <c r="O915" i="26"/>
  <c r="N915" i="26"/>
  <c r="M915" i="26"/>
  <c r="L915" i="26"/>
  <c r="K915" i="26"/>
  <c r="J915" i="26"/>
  <c r="BQ914" i="26"/>
  <c r="BP914" i="26"/>
  <c r="BO914" i="26"/>
  <c r="BN914" i="26"/>
  <c r="BM914" i="26"/>
  <c r="BL914" i="26"/>
  <c r="BK914" i="26"/>
  <c r="BJ914" i="26"/>
  <c r="BI914" i="26"/>
  <c r="BH914" i="26"/>
  <c r="BG914" i="26"/>
  <c r="BF914" i="26"/>
  <c r="BE914" i="26"/>
  <c r="BD914" i="26"/>
  <c r="BC914" i="26"/>
  <c r="BB914" i="26"/>
  <c r="BA914" i="26"/>
  <c r="AZ914" i="26"/>
  <c r="AY914" i="26"/>
  <c r="AX914" i="26"/>
  <c r="AW914" i="26"/>
  <c r="AV914" i="26"/>
  <c r="AU914" i="26"/>
  <c r="AT914" i="26"/>
  <c r="AS914" i="26"/>
  <c r="AR914" i="26"/>
  <c r="AQ914" i="26"/>
  <c r="AP914" i="26"/>
  <c r="AO914" i="26"/>
  <c r="AN914" i="26"/>
  <c r="AM914" i="26"/>
  <c r="AL914" i="26"/>
  <c r="AK914" i="26"/>
  <c r="AJ914" i="26"/>
  <c r="AI914" i="26"/>
  <c r="AH914" i="26"/>
  <c r="AG914" i="26"/>
  <c r="AF914" i="26"/>
  <c r="AE914" i="26"/>
  <c r="AD914" i="26"/>
  <c r="AC914" i="26"/>
  <c r="AB914" i="26"/>
  <c r="AA914" i="26"/>
  <c r="Z914" i="26"/>
  <c r="Y914" i="26"/>
  <c r="X914" i="26"/>
  <c r="W914" i="26"/>
  <c r="V914" i="26"/>
  <c r="U914" i="26"/>
  <c r="T914" i="26"/>
  <c r="S914" i="26"/>
  <c r="R914" i="26"/>
  <c r="Q914" i="26"/>
  <c r="P914" i="26"/>
  <c r="O914" i="26"/>
  <c r="N914" i="26"/>
  <c r="M914" i="26"/>
  <c r="L914" i="26"/>
  <c r="K914" i="26"/>
  <c r="J914" i="26"/>
  <c r="BQ913" i="26"/>
  <c r="BP913" i="26"/>
  <c r="BO913" i="26"/>
  <c r="BN913" i="26"/>
  <c r="BM913" i="26"/>
  <c r="BL913" i="26"/>
  <c r="BK913" i="26"/>
  <c r="BJ913" i="26"/>
  <c r="BI913" i="26"/>
  <c r="BH913" i="26"/>
  <c r="BG913" i="26"/>
  <c r="BF913" i="26"/>
  <c r="BE913" i="26"/>
  <c r="BD913" i="26"/>
  <c r="BC913" i="26"/>
  <c r="BB913" i="26"/>
  <c r="BA913" i="26"/>
  <c r="AZ913" i="26"/>
  <c r="AY913" i="26"/>
  <c r="AX913" i="26"/>
  <c r="AW913" i="26"/>
  <c r="AV913" i="26"/>
  <c r="AU913" i="26"/>
  <c r="AT913" i="26"/>
  <c r="AS913" i="26"/>
  <c r="AR913" i="26"/>
  <c r="AQ913" i="26"/>
  <c r="AP913" i="26"/>
  <c r="AO913" i="26"/>
  <c r="AN913" i="26"/>
  <c r="AM913" i="26"/>
  <c r="AL913" i="26"/>
  <c r="AK913" i="26"/>
  <c r="AJ913" i="26"/>
  <c r="AI913" i="26"/>
  <c r="AH913" i="26"/>
  <c r="AG913" i="26"/>
  <c r="AF913" i="26"/>
  <c r="AE913" i="26"/>
  <c r="AD913" i="26"/>
  <c r="AC913" i="26"/>
  <c r="AB913" i="26"/>
  <c r="AA913" i="26"/>
  <c r="Z913" i="26"/>
  <c r="Y913" i="26"/>
  <c r="X913" i="26"/>
  <c r="W913" i="26"/>
  <c r="V913" i="26"/>
  <c r="U913" i="26"/>
  <c r="T913" i="26"/>
  <c r="S913" i="26"/>
  <c r="R913" i="26"/>
  <c r="Q913" i="26"/>
  <c r="P913" i="26"/>
  <c r="O913" i="26"/>
  <c r="N913" i="26"/>
  <c r="M913" i="26"/>
  <c r="L913" i="26"/>
  <c r="K913" i="26"/>
  <c r="J913" i="26"/>
  <c r="BQ912" i="26"/>
  <c r="BP912" i="26"/>
  <c r="BO912" i="26"/>
  <c r="BN912" i="26"/>
  <c r="BM912" i="26"/>
  <c r="BL912" i="26"/>
  <c r="BK912" i="26"/>
  <c r="BJ912" i="26"/>
  <c r="BI912" i="26"/>
  <c r="BH912" i="26"/>
  <c r="BG912" i="26"/>
  <c r="BF912" i="26"/>
  <c r="BE912" i="26"/>
  <c r="BD912" i="26"/>
  <c r="BC912" i="26"/>
  <c r="BB912" i="26"/>
  <c r="BA912" i="26"/>
  <c r="AZ912" i="26"/>
  <c r="AY912" i="26"/>
  <c r="AX912" i="26"/>
  <c r="AW912" i="26"/>
  <c r="AV912" i="26"/>
  <c r="AU912" i="26"/>
  <c r="AT912" i="26"/>
  <c r="AS912" i="26"/>
  <c r="AR912" i="26"/>
  <c r="AQ912" i="26"/>
  <c r="AP912" i="26"/>
  <c r="AO912" i="26"/>
  <c r="AN912" i="26"/>
  <c r="AM912" i="26"/>
  <c r="AL912" i="26"/>
  <c r="AK912" i="26"/>
  <c r="AJ912" i="26"/>
  <c r="AI912" i="26"/>
  <c r="AH912" i="26"/>
  <c r="AG912" i="26"/>
  <c r="AF912" i="26"/>
  <c r="AE912" i="26"/>
  <c r="AD912" i="26"/>
  <c r="AC912" i="26"/>
  <c r="AB912" i="26"/>
  <c r="AA912" i="26"/>
  <c r="Z912" i="26"/>
  <c r="Y912" i="26"/>
  <c r="X912" i="26"/>
  <c r="W912" i="26"/>
  <c r="V912" i="26"/>
  <c r="U912" i="26"/>
  <c r="T912" i="26"/>
  <c r="S912" i="26"/>
  <c r="R912" i="26"/>
  <c r="Q912" i="26"/>
  <c r="P912" i="26"/>
  <c r="O912" i="26"/>
  <c r="N912" i="26"/>
  <c r="M912" i="26"/>
  <c r="L912" i="26"/>
  <c r="K912" i="26"/>
  <c r="J912" i="26"/>
  <c r="BQ911" i="26"/>
  <c r="BP911" i="26"/>
  <c r="BO911" i="26"/>
  <c r="BN911" i="26"/>
  <c r="BM911" i="26"/>
  <c r="BL911" i="26"/>
  <c r="BK911" i="26"/>
  <c r="BJ911" i="26"/>
  <c r="BI911" i="26"/>
  <c r="BH911" i="26"/>
  <c r="BG911" i="26"/>
  <c r="BF911" i="26"/>
  <c r="BE911" i="26"/>
  <c r="BD911" i="26"/>
  <c r="BC911" i="26"/>
  <c r="BB911" i="26"/>
  <c r="BA911" i="26"/>
  <c r="AZ911" i="26"/>
  <c r="AY911" i="26"/>
  <c r="AX911" i="26"/>
  <c r="AW911" i="26"/>
  <c r="AV911" i="26"/>
  <c r="AU911" i="26"/>
  <c r="AT911" i="26"/>
  <c r="AS911" i="26"/>
  <c r="AR911" i="26"/>
  <c r="AQ911" i="26"/>
  <c r="AP911" i="26"/>
  <c r="AO911" i="26"/>
  <c r="AN911" i="26"/>
  <c r="AM911" i="26"/>
  <c r="AL911" i="26"/>
  <c r="AK911" i="26"/>
  <c r="AJ911" i="26"/>
  <c r="AI911" i="26"/>
  <c r="AH911" i="26"/>
  <c r="AG911" i="26"/>
  <c r="AF911" i="26"/>
  <c r="AE911" i="26"/>
  <c r="AD911" i="26"/>
  <c r="AC911" i="26"/>
  <c r="AB911" i="26"/>
  <c r="AA911" i="26"/>
  <c r="Z911" i="26"/>
  <c r="Y911" i="26"/>
  <c r="X911" i="26"/>
  <c r="W911" i="26"/>
  <c r="V911" i="26"/>
  <c r="U911" i="26"/>
  <c r="T911" i="26"/>
  <c r="S911" i="26"/>
  <c r="R911" i="26"/>
  <c r="Q911" i="26"/>
  <c r="P911" i="26"/>
  <c r="O911" i="26"/>
  <c r="N911" i="26"/>
  <c r="M911" i="26"/>
  <c r="L911" i="26"/>
  <c r="K911" i="26"/>
  <c r="J911" i="26"/>
  <c r="BQ910" i="26"/>
  <c r="BP910" i="26"/>
  <c r="BO910" i="26"/>
  <c r="BN910" i="26"/>
  <c r="BM910" i="26"/>
  <c r="BL910" i="26"/>
  <c r="BK910" i="26"/>
  <c r="BJ910" i="26"/>
  <c r="BI910" i="26"/>
  <c r="BH910" i="26"/>
  <c r="BG910" i="26"/>
  <c r="BF910" i="26"/>
  <c r="BE910" i="26"/>
  <c r="BD910" i="26"/>
  <c r="BC910" i="26"/>
  <c r="BB910" i="26"/>
  <c r="BA910" i="26"/>
  <c r="AZ910" i="26"/>
  <c r="AY910" i="26"/>
  <c r="AX910" i="26"/>
  <c r="AW910" i="26"/>
  <c r="AV910" i="26"/>
  <c r="AU910" i="26"/>
  <c r="AT910" i="26"/>
  <c r="AS910" i="26"/>
  <c r="AR910" i="26"/>
  <c r="AQ910" i="26"/>
  <c r="AP910" i="26"/>
  <c r="AO910" i="26"/>
  <c r="AN910" i="26"/>
  <c r="AM910" i="26"/>
  <c r="AL910" i="26"/>
  <c r="AK910" i="26"/>
  <c r="AJ910" i="26"/>
  <c r="AI910" i="26"/>
  <c r="AH910" i="26"/>
  <c r="AG910" i="26"/>
  <c r="AF910" i="26"/>
  <c r="AE910" i="26"/>
  <c r="AD910" i="26"/>
  <c r="AC910" i="26"/>
  <c r="AB910" i="26"/>
  <c r="AA910" i="26"/>
  <c r="Z910" i="26"/>
  <c r="Y910" i="26"/>
  <c r="X910" i="26"/>
  <c r="W910" i="26"/>
  <c r="V910" i="26"/>
  <c r="U910" i="26"/>
  <c r="T910" i="26"/>
  <c r="S910" i="26"/>
  <c r="R910" i="26"/>
  <c r="Q910" i="26"/>
  <c r="P910" i="26"/>
  <c r="O910" i="26"/>
  <c r="N910" i="26"/>
  <c r="M910" i="26"/>
  <c r="L910" i="26"/>
  <c r="K910" i="26"/>
  <c r="J910" i="26"/>
  <c r="BQ909" i="26"/>
  <c r="BP909" i="26"/>
  <c r="BO909" i="26"/>
  <c r="BN909" i="26"/>
  <c r="BM909" i="26"/>
  <c r="BL909" i="26"/>
  <c r="BK909" i="26"/>
  <c r="BJ909" i="26"/>
  <c r="BI909" i="26"/>
  <c r="BH909" i="26"/>
  <c r="BG909" i="26"/>
  <c r="BF909" i="26"/>
  <c r="BE909" i="26"/>
  <c r="BD909" i="26"/>
  <c r="BC909" i="26"/>
  <c r="BB909" i="26"/>
  <c r="BA909" i="26"/>
  <c r="AZ909" i="26"/>
  <c r="AY909" i="26"/>
  <c r="AX909" i="26"/>
  <c r="AW909" i="26"/>
  <c r="AV909" i="26"/>
  <c r="AU909" i="26"/>
  <c r="AT909" i="26"/>
  <c r="AS909" i="26"/>
  <c r="AR909" i="26"/>
  <c r="AQ909" i="26"/>
  <c r="AP909" i="26"/>
  <c r="AO909" i="26"/>
  <c r="AN909" i="26"/>
  <c r="AM909" i="26"/>
  <c r="AL909" i="26"/>
  <c r="AK909" i="26"/>
  <c r="AJ909" i="26"/>
  <c r="AI909" i="26"/>
  <c r="AH909" i="26"/>
  <c r="AG909" i="26"/>
  <c r="AF909" i="26"/>
  <c r="AE909" i="26"/>
  <c r="AD909" i="26"/>
  <c r="AC909" i="26"/>
  <c r="AB909" i="26"/>
  <c r="AA909" i="26"/>
  <c r="Z909" i="26"/>
  <c r="Y909" i="26"/>
  <c r="X909" i="26"/>
  <c r="W909" i="26"/>
  <c r="V909" i="26"/>
  <c r="U909" i="26"/>
  <c r="T909" i="26"/>
  <c r="S909" i="26"/>
  <c r="R909" i="26"/>
  <c r="Q909" i="26"/>
  <c r="P909" i="26"/>
  <c r="O909" i="26"/>
  <c r="N909" i="26"/>
  <c r="M909" i="26"/>
  <c r="L909" i="26"/>
  <c r="K909" i="26"/>
  <c r="J909" i="26"/>
  <c r="BQ908" i="26"/>
  <c r="BP908" i="26"/>
  <c r="BO908" i="26"/>
  <c r="BN908" i="26"/>
  <c r="BM908" i="26"/>
  <c r="BL908" i="26"/>
  <c r="BK908" i="26"/>
  <c r="BJ908" i="26"/>
  <c r="BI908" i="26"/>
  <c r="BH908" i="26"/>
  <c r="BG908" i="26"/>
  <c r="BF908" i="26"/>
  <c r="BE908" i="26"/>
  <c r="BD908" i="26"/>
  <c r="BC908" i="26"/>
  <c r="BB908" i="26"/>
  <c r="BA908" i="26"/>
  <c r="AZ908" i="26"/>
  <c r="AY908" i="26"/>
  <c r="AX908" i="26"/>
  <c r="AW908" i="26"/>
  <c r="AV908" i="26"/>
  <c r="AU908" i="26"/>
  <c r="AT908" i="26"/>
  <c r="AS908" i="26"/>
  <c r="AR908" i="26"/>
  <c r="AQ908" i="26"/>
  <c r="AP908" i="26"/>
  <c r="AO908" i="26"/>
  <c r="AN908" i="26"/>
  <c r="AM908" i="26"/>
  <c r="AL908" i="26"/>
  <c r="AK908" i="26"/>
  <c r="AJ908" i="26"/>
  <c r="AI908" i="26"/>
  <c r="AH908" i="26"/>
  <c r="AG908" i="26"/>
  <c r="AF908" i="26"/>
  <c r="AE908" i="26"/>
  <c r="AD908" i="26"/>
  <c r="AC908" i="26"/>
  <c r="AB908" i="26"/>
  <c r="AA908" i="26"/>
  <c r="Z908" i="26"/>
  <c r="Y908" i="26"/>
  <c r="X908" i="26"/>
  <c r="W908" i="26"/>
  <c r="V908" i="26"/>
  <c r="U908" i="26"/>
  <c r="T908" i="26"/>
  <c r="S908" i="26"/>
  <c r="R908" i="26"/>
  <c r="Q908" i="26"/>
  <c r="P908" i="26"/>
  <c r="O908" i="26"/>
  <c r="N908" i="26"/>
  <c r="M908" i="26"/>
  <c r="L908" i="26"/>
  <c r="K908" i="26"/>
  <c r="J908" i="26"/>
  <c r="BQ907" i="26"/>
  <c r="BP907" i="26"/>
  <c r="BO907" i="26"/>
  <c r="BN907" i="26"/>
  <c r="BM907" i="26"/>
  <c r="BL907" i="26"/>
  <c r="BK907" i="26"/>
  <c r="BJ907" i="26"/>
  <c r="BI907" i="26"/>
  <c r="BH907" i="26"/>
  <c r="BG907" i="26"/>
  <c r="BF907" i="26"/>
  <c r="BE907" i="26"/>
  <c r="BD907" i="26"/>
  <c r="BC907" i="26"/>
  <c r="BB907" i="26"/>
  <c r="BA907" i="26"/>
  <c r="AZ907" i="26"/>
  <c r="AY907" i="26"/>
  <c r="AX907" i="26"/>
  <c r="AW907" i="26"/>
  <c r="AV907" i="26"/>
  <c r="AU907" i="26"/>
  <c r="AT907" i="26"/>
  <c r="AS907" i="26"/>
  <c r="AR907" i="26"/>
  <c r="AQ907" i="26"/>
  <c r="AP907" i="26"/>
  <c r="AO907" i="26"/>
  <c r="AN907" i="26"/>
  <c r="AM907" i="26"/>
  <c r="AL907" i="26"/>
  <c r="AK907" i="26"/>
  <c r="AJ907" i="26"/>
  <c r="AI907" i="26"/>
  <c r="AH907" i="26"/>
  <c r="AG907" i="26"/>
  <c r="AF907" i="26"/>
  <c r="AE907" i="26"/>
  <c r="AD907" i="26"/>
  <c r="AC907" i="26"/>
  <c r="AB907" i="26"/>
  <c r="AA907" i="26"/>
  <c r="Z907" i="26"/>
  <c r="Y907" i="26"/>
  <c r="X907" i="26"/>
  <c r="W907" i="26"/>
  <c r="V907" i="26"/>
  <c r="U907" i="26"/>
  <c r="T907" i="26"/>
  <c r="S907" i="26"/>
  <c r="R907" i="26"/>
  <c r="Q907" i="26"/>
  <c r="P907" i="26"/>
  <c r="O907" i="26"/>
  <c r="N907" i="26"/>
  <c r="M907" i="26"/>
  <c r="L907" i="26"/>
  <c r="K907" i="26"/>
  <c r="J907" i="26"/>
  <c r="BQ906" i="26"/>
  <c r="BP906" i="26"/>
  <c r="BO906" i="26"/>
  <c r="BN906" i="26"/>
  <c r="BM906" i="26"/>
  <c r="BL906" i="26"/>
  <c r="BK906" i="26"/>
  <c r="BJ906" i="26"/>
  <c r="BI906" i="26"/>
  <c r="BH906" i="26"/>
  <c r="BG906" i="26"/>
  <c r="BF906" i="26"/>
  <c r="BE906" i="26"/>
  <c r="BD906" i="26"/>
  <c r="BC906" i="26"/>
  <c r="BB906" i="26"/>
  <c r="BA906" i="26"/>
  <c r="AZ906" i="26"/>
  <c r="AY906" i="26"/>
  <c r="AX906" i="26"/>
  <c r="AW906" i="26"/>
  <c r="AV906" i="26"/>
  <c r="AU906" i="26"/>
  <c r="AT906" i="26"/>
  <c r="AS906" i="26"/>
  <c r="AR906" i="26"/>
  <c r="AQ906" i="26"/>
  <c r="AP906" i="26"/>
  <c r="AO906" i="26"/>
  <c r="AN906" i="26"/>
  <c r="AM906" i="26"/>
  <c r="AL906" i="26"/>
  <c r="AK906" i="26"/>
  <c r="AJ906" i="26"/>
  <c r="AI906" i="26"/>
  <c r="AH906" i="26"/>
  <c r="AG906" i="26"/>
  <c r="AF906" i="26"/>
  <c r="AE906" i="26"/>
  <c r="AD906" i="26"/>
  <c r="AC906" i="26"/>
  <c r="AB906" i="26"/>
  <c r="AA906" i="26"/>
  <c r="Z906" i="26"/>
  <c r="Y906" i="26"/>
  <c r="X906" i="26"/>
  <c r="W906" i="26"/>
  <c r="V906" i="26"/>
  <c r="U906" i="26"/>
  <c r="T906" i="26"/>
  <c r="S906" i="26"/>
  <c r="R906" i="26"/>
  <c r="Q906" i="26"/>
  <c r="P906" i="26"/>
  <c r="O906" i="26"/>
  <c r="N906" i="26"/>
  <c r="M906" i="26"/>
  <c r="L906" i="26"/>
  <c r="K906" i="26"/>
  <c r="J906" i="26"/>
  <c r="BQ905" i="26"/>
  <c r="BP905" i="26"/>
  <c r="BO905" i="26"/>
  <c r="BN905" i="26"/>
  <c r="BM905" i="26"/>
  <c r="BL905" i="26"/>
  <c r="BK905" i="26"/>
  <c r="BJ905" i="26"/>
  <c r="BI905" i="26"/>
  <c r="BH905" i="26"/>
  <c r="BG905" i="26"/>
  <c r="BF905" i="26"/>
  <c r="BE905" i="26"/>
  <c r="BD905" i="26"/>
  <c r="BC905" i="26"/>
  <c r="BB905" i="26"/>
  <c r="BA905" i="26"/>
  <c r="AZ905" i="26"/>
  <c r="AY905" i="26"/>
  <c r="AX905" i="26"/>
  <c r="AW905" i="26"/>
  <c r="AV905" i="26"/>
  <c r="AU905" i="26"/>
  <c r="AT905" i="26"/>
  <c r="AS905" i="26"/>
  <c r="AR905" i="26"/>
  <c r="AQ905" i="26"/>
  <c r="AP905" i="26"/>
  <c r="AO905" i="26"/>
  <c r="AN905" i="26"/>
  <c r="AM905" i="26"/>
  <c r="AL905" i="26"/>
  <c r="AK905" i="26"/>
  <c r="AJ905" i="26"/>
  <c r="AI905" i="26"/>
  <c r="AH905" i="26"/>
  <c r="AG905" i="26"/>
  <c r="AF905" i="26"/>
  <c r="AE905" i="26"/>
  <c r="AD905" i="26"/>
  <c r="AC905" i="26"/>
  <c r="AB905" i="26"/>
  <c r="AA905" i="26"/>
  <c r="Z905" i="26"/>
  <c r="Y905" i="26"/>
  <c r="X905" i="26"/>
  <c r="W905" i="26"/>
  <c r="V905" i="26"/>
  <c r="U905" i="26"/>
  <c r="T905" i="26"/>
  <c r="S905" i="26"/>
  <c r="R905" i="26"/>
  <c r="Q905" i="26"/>
  <c r="P905" i="26"/>
  <c r="O905" i="26"/>
  <c r="N905" i="26"/>
  <c r="M905" i="26"/>
  <c r="L905" i="26"/>
  <c r="K905" i="26"/>
  <c r="J905" i="26"/>
  <c r="BQ904" i="26"/>
  <c r="BP904" i="26"/>
  <c r="BO904" i="26"/>
  <c r="BN904" i="26"/>
  <c r="BM904" i="26"/>
  <c r="BL904" i="26"/>
  <c r="BK904" i="26"/>
  <c r="BJ904" i="26"/>
  <c r="BI904" i="26"/>
  <c r="BH904" i="26"/>
  <c r="BG904" i="26"/>
  <c r="BF904" i="26"/>
  <c r="BE904" i="26"/>
  <c r="BD904" i="26"/>
  <c r="BC904" i="26"/>
  <c r="BB904" i="26"/>
  <c r="BA904" i="26"/>
  <c r="AZ904" i="26"/>
  <c r="AY904" i="26"/>
  <c r="AX904" i="26"/>
  <c r="AW904" i="26"/>
  <c r="AV904" i="26"/>
  <c r="AU904" i="26"/>
  <c r="AT904" i="26"/>
  <c r="AS904" i="26"/>
  <c r="AR904" i="26"/>
  <c r="AQ904" i="26"/>
  <c r="AP904" i="26"/>
  <c r="AO904" i="26"/>
  <c r="AN904" i="26"/>
  <c r="AM904" i="26"/>
  <c r="AL904" i="26"/>
  <c r="AK904" i="26"/>
  <c r="AJ904" i="26"/>
  <c r="AI904" i="26"/>
  <c r="AH904" i="26"/>
  <c r="AG904" i="26"/>
  <c r="AF904" i="26"/>
  <c r="AE904" i="26"/>
  <c r="AD904" i="26"/>
  <c r="AC904" i="26"/>
  <c r="AB904" i="26"/>
  <c r="AA904" i="26"/>
  <c r="Z904" i="26"/>
  <c r="Y904" i="26"/>
  <c r="X904" i="26"/>
  <c r="W904" i="26"/>
  <c r="V904" i="26"/>
  <c r="U904" i="26"/>
  <c r="T904" i="26"/>
  <c r="S904" i="26"/>
  <c r="R904" i="26"/>
  <c r="Q904" i="26"/>
  <c r="P904" i="26"/>
  <c r="O904" i="26"/>
  <c r="N904" i="26"/>
  <c r="M904" i="26"/>
  <c r="L904" i="26"/>
  <c r="K904" i="26"/>
  <c r="J904" i="26"/>
  <c r="BQ903" i="26"/>
  <c r="BP903" i="26"/>
  <c r="BO903" i="26"/>
  <c r="BN903" i="26"/>
  <c r="BM903" i="26"/>
  <c r="BL903" i="26"/>
  <c r="BK903" i="26"/>
  <c r="BJ903" i="26"/>
  <c r="BI903" i="26"/>
  <c r="BH903" i="26"/>
  <c r="BG903" i="26"/>
  <c r="BF903" i="26"/>
  <c r="BE903" i="26"/>
  <c r="BD903" i="26"/>
  <c r="BC903" i="26"/>
  <c r="BB903" i="26"/>
  <c r="BA903" i="26"/>
  <c r="AZ903" i="26"/>
  <c r="AY903" i="26"/>
  <c r="AX903" i="26"/>
  <c r="AW903" i="26"/>
  <c r="AV903" i="26"/>
  <c r="AU903" i="26"/>
  <c r="AT903" i="26"/>
  <c r="AS903" i="26"/>
  <c r="AR903" i="26"/>
  <c r="AQ903" i="26"/>
  <c r="AP903" i="26"/>
  <c r="AO903" i="26"/>
  <c r="AN903" i="26"/>
  <c r="AM903" i="26"/>
  <c r="AL903" i="26"/>
  <c r="AK903" i="26"/>
  <c r="AJ903" i="26"/>
  <c r="AI903" i="26"/>
  <c r="AH903" i="26"/>
  <c r="AG903" i="26"/>
  <c r="AF903" i="26"/>
  <c r="AE903" i="26"/>
  <c r="AD903" i="26"/>
  <c r="AC903" i="26"/>
  <c r="AB903" i="26"/>
  <c r="AA903" i="26"/>
  <c r="Z903" i="26"/>
  <c r="Y903" i="26"/>
  <c r="X903" i="26"/>
  <c r="W903" i="26"/>
  <c r="V903" i="26"/>
  <c r="U903" i="26"/>
  <c r="T903" i="26"/>
  <c r="S903" i="26"/>
  <c r="R903" i="26"/>
  <c r="Q903" i="26"/>
  <c r="P903" i="26"/>
  <c r="O903" i="26"/>
  <c r="N903" i="26"/>
  <c r="M903" i="26"/>
  <c r="L903" i="26"/>
  <c r="K903" i="26"/>
  <c r="J903" i="26"/>
  <c r="BQ902" i="26"/>
  <c r="BP902" i="26"/>
  <c r="BO902" i="26"/>
  <c r="BN902" i="26"/>
  <c r="BM902" i="26"/>
  <c r="BL902" i="26"/>
  <c r="BK902" i="26"/>
  <c r="BJ902" i="26"/>
  <c r="BI902" i="26"/>
  <c r="BH902" i="26"/>
  <c r="BG902" i="26"/>
  <c r="BF902" i="26"/>
  <c r="BE902" i="26"/>
  <c r="BD902" i="26"/>
  <c r="BC902" i="26"/>
  <c r="BB902" i="26"/>
  <c r="BA902" i="26"/>
  <c r="AZ902" i="26"/>
  <c r="AY902" i="26"/>
  <c r="AX902" i="26"/>
  <c r="AW902" i="26"/>
  <c r="AV902" i="26"/>
  <c r="AU902" i="26"/>
  <c r="AT902" i="26"/>
  <c r="AS902" i="26"/>
  <c r="AR902" i="26"/>
  <c r="AQ902" i="26"/>
  <c r="AP902" i="26"/>
  <c r="AO902" i="26"/>
  <c r="AN902" i="26"/>
  <c r="AM902" i="26"/>
  <c r="AL902" i="26"/>
  <c r="AK902" i="26"/>
  <c r="AJ902" i="26"/>
  <c r="AI902" i="26"/>
  <c r="AH902" i="26"/>
  <c r="AG902" i="26"/>
  <c r="AF902" i="26"/>
  <c r="AE902" i="26"/>
  <c r="AD902" i="26"/>
  <c r="AC902" i="26"/>
  <c r="AB902" i="26"/>
  <c r="AA902" i="26"/>
  <c r="Z902" i="26"/>
  <c r="Y902" i="26"/>
  <c r="X902" i="26"/>
  <c r="W902" i="26"/>
  <c r="V902" i="26"/>
  <c r="U902" i="26"/>
  <c r="T902" i="26"/>
  <c r="S902" i="26"/>
  <c r="R902" i="26"/>
  <c r="Q902" i="26"/>
  <c r="P902" i="26"/>
  <c r="O902" i="26"/>
  <c r="N902" i="26"/>
  <c r="M902" i="26"/>
  <c r="L902" i="26"/>
  <c r="K902" i="26"/>
  <c r="J902" i="26"/>
  <c r="BQ901" i="26"/>
  <c r="BP901" i="26"/>
  <c r="BO901" i="26"/>
  <c r="BN901" i="26"/>
  <c r="BM901" i="26"/>
  <c r="BL901" i="26"/>
  <c r="BK901" i="26"/>
  <c r="BJ901" i="26"/>
  <c r="BI901" i="26"/>
  <c r="BH901" i="26"/>
  <c r="BG901" i="26"/>
  <c r="BF901" i="26"/>
  <c r="BE901" i="26"/>
  <c r="BD901" i="26"/>
  <c r="BC901" i="26"/>
  <c r="BB901" i="26"/>
  <c r="BA901" i="26"/>
  <c r="AZ901" i="26"/>
  <c r="AY901" i="26"/>
  <c r="AX901" i="26"/>
  <c r="AW901" i="26"/>
  <c r="AV901" i="26"/>
  <c r="AU901" i="26"/>
  <c r="AT901" i="26"/>
  <c r="AS901" i="26"/>
  <c r="AR901" i="26"/>
  <c r="AQ901" i="26"/>
  <c r="AP901" i="26"/>
  <c r="AO901" i="26"/>
  <c r="AN901" i="26"/>
  <c r="AM901" i="26"/>
  <c r="AL901" i="26"/>
  <c r="AK901" i="26"/>
  <c r="AJ901" i="26"/>
  <c r="AI901" i="26"/>
  <c r="AH901" i="26"/>
  <c r="AG901" i="26"/>
  <c r="AF901" i="26"/>
  <c r="AE901" i="26"/>
  <c r="AD901" i="26"/>
  <c r="AC901" i="26"/>
  <c r="AB901" i="26"/>
  <c r="AA901" i="26"/>
  <c r="Z901" i="26"/>
  <c r="Y901" i="26"/>
  <c r="X901" i="26"/>
  <c r="W901" i="26"/>
  <c r="V901" i="26"/>
  <c r="U901" i="26"/>
  <c r="T901" i="26"/>
  <c r="S901" i="26"/>
  <c r="R901" i="26"/>
  <c r="Q901" i="26"/>
  <c r="P901" i="26"/>
  <c r="O901" i="26"/>
  <c r="N901" i="26"/>
  <c r="M901" i="26"/>
  <c r="L901" i="26"/>
  <c r="K901" i="26"/>
  <c r="J901" i="26"/>
  <c r="BQ900" i="26"/>
  <c r="BP900" i="26"/>
  <c r="BO900" i="26"/>
  <c r="BN900" i="26"/>
  <c r="BM900" i="26"/>
  <c r="BL900" i="26"/>
  <c r="BK900" i="26"/>
  <c r="BJ900" i="26"/>
  <c r="BI900" i="26"/>
  <c r="BH900" i="26"/>
  <c r="BG900" i="26"/>
  <c r="BF900" i="26"/>
  <c r="BE900" i="26"/>
  <c r="BD900" i="26"/>
  <c r="BC900" i="26"/>
  <c r="BB900" i="26"/>
  <c r="BA900" i="26"/>
  <c r="AZ900" i="26"/>
  <c r="AY900" i="26"/>
  <c r="AX900" i="26"/>
  <c r="AW900" i="26"/>
  <c r="AV900" i="26"/>
  <c r="AU900" i="26"/>
  <c r="AT900" i="26"/>
  <c r="AS900" i="26"/>
  <c r="AR900" i="26"/>
  <c r="AQ900" i="26"/>
  <c r="AP900" i="26"/>
  <c r="AO900" i="26"/>
  <c r="AN900" i="26"/>
  <c r="AM900" i="26"/>
  <c r="AL900" i="26"/>
  <c r="AK900" i="26"/>
  <c r="AJ900" i="26"/>
  <c r="AI900" i="26"/>
  <c r="AH900" i="26"/>
  <c r="AG900" i="26"/>
  <c r="AF900" i="26"/>
  <c r="AE900" i="26"/>
  <c r="AD900" i="26"/>
  <c r="AC900" i="26"/>
  <c r="AB900" i="26"/>
  <c r="AA900" i="26"/>
  <c r="Z900" i="26"/>
  <c r="Y900" i="26"/>
  <c r="X900" i="26"/>
  <c r="W900" i="26"/>
  <c r="V900" i="26"/>
  <c r="U900" i="26"/>
  <c r="T900" i="26"/>
  <c r="S900" i="26"/>
  <c r="R900" i="26"/>
  <c r="Q900" i="26"/>
  <c r="P900" i="26"/>
  <c r="O900" i="26"/>
  <c r="N900" i="26"/>
  <c r="M900" i="26"/>
  <c r="L900" i="26"/>
  <c r="K900" i="26"/>
  <c r="J900" i="26"/>
  <c r="BQ899" i="26"/>
  <c r="BP899" i="26"/>
  <c r="BO899" i="26"/>
  <c r="BN899" i="26"/>
  <c r="BM899" i="26"/>
  <c r="BL899" i="26"/>
  <c r="BK899" i="26"/>
  <c r="BJ899" i="26"/>
  <c r="BI899" i="26"/>
  <c r="BH899" i="26"/>
  <c r="BG899" i="26"/>
  <c r="BF899" i="26"/>
  <c r="BE899" i="26"/>
  <c r="BD899" i="26"/>
  <c r="BC899" i="26"/>
  <c r="BB899" i="26"/>
  <c r="BA899" i="26"/>
  <c r="AZ899" i="26"/>
  <c r="AY899" i="26"/>
  <c r="AX899" i="26"/>
  <c r="AW899" i="26"/>
  <c r="AV899" i="26"/>
  <c r="AU899" i="26"/>
  <c r="AT899" i="26"/>
  <c r="AS899" i="26"/>
  <c r="AR899" i="26"/>
  <c r="AQ899" i="26"/>
  <c r="AP899" i="26"/>
  <c r="AO899" i="26"/>
  <c r="AN899" i="26"/>
  <c r="AM899" i="26"/>
  <c r="AL899" i="26"/>
  <c r="AK899" i="26"/>
  <c r="AJ899" i="26"/>
  <c r="AI899" i="26"/>
  <c r="AH899" i="26"/>
  <c r="AG899" i="26"/>
  <c r="AF899" i="26"/>
  <c r="AE899" i="26"/>
  <c r="AD899" i="26"/>
  <c r="AC899" i="26"/>
  <c r="AB899" i="26"/>
  <c r="AA899" i="26"/>
  <c r="Z899" i="26"/>
  <c r="Y899" i="26"/>
  <c r="X899" i="26"/>
  <c r="W899" i="26"/>
  <c r="V899" i="26"/>
  <c r="U899" i="26"/>
  <c r="T899" i="26"/>
  <c r="S899" i="26"/>
  <c r="R899" i="26"/>
  <c r="Q899" i="26"/>
  <c r="P899" i="26"/>
  <c r="O899" i="26"/>
  <c r="N899" i="26"/>
  <c r="M899" i="26"/>
  <c r="L899" i="26"/>
  <c r="K899" i="26"/>
  <c r="J899" i="26"/>
  <c r="BQ898" i="26"/>
  <c r="BP898" i="26"/>
  <c r="BO898" i="26"/>
  <c r="BN898" i="26"/>
  <c r="BM898" i="26"/>
  <c r="BL898" i="26"/>
  <c r="BK898" i="26"/>
  <c r="BJ898" i="26"/>
  <c r="BI898" i="26"/>
  <c r="BH898" i="26"/>
  <c r="BG898" i="26"/>
  <c r="BF898" i="26"/>
  <c r="BE898" i="26"/>
  <c r="BD898" i="26"/>
  <c r="BC898" i="26"/>
  <c r="BB898" i="26"/>
  <c r="BA898" i="26"/>
  <c r="AZ898" i="26"/>
  <c r="AY898" i="26"/>
  <c r="AX898" i="26"/>
  <c r="AW898" i="26"/>
  <c r="AV898" i="26"/>
  <c r="AU898" i="26"/>
  <c r="AT898" i="26"/>
  <c r="AS898" i="26"/>
  <c r="AR898" i="26"/>
  <c r="AQ898" i="26"/>
  <c r="AP898" i="26"/>
  <c r="AO898" i="26"/>
  <c r="AN898" i="26"/>
  <c r="AM898" i="26"/>
  <c r="AL898" i="26"/>
  <c r="AK898" i="26"/>
  <c r="AJ898" i="26"/>
  <c r="AI898" i="26"/>
  <c r="AH898" i="26"/>
  <c r="AG898" i="26"/>
  <c r="AF898" i="26"/>
  <c r="AE898" i="26"/>
  <c r="AD898" i="26"/>
  <c r="AC898" i="26"/>
  <c r="AB898" i="26"/>
  <c r="AA898" i="26"/>
  <c r="Z898" i="26"/>
  <c r="Y898" i="26"/>
  <c r="X898" i="26"/>
  <c r="W898" i="26"/>
  <c r="V898" i="26"/>
  <c r="U898" i="26"/>
  <c r="T898" i="26"/>
  <c r="S898" i="26"/>
  <c r="R898" i="26"/>
  <c r="Q898" i="26"/>
  <c r="P898" i="26"/>
  <c r="O898" i="26"/>
  <c r="N898" i="26"/>
  <c r="M898" i="26"/>
  <c r="L898" i="26"/>
  <c r="K898" i="26"/>
  <c r="J898" i="26"/>
  <c r="BQ897" i="26"/>
  <c r="BP897" i="26"/>
  <c r="BO897" i="26"/>
  <c r="BN897" i="26"/>
  <c r="BM897" i="26"/>
  <c r="BL897" i="26"/>
  <c r="BK897" i="26"/>
  <c r="BJ897" i="26"/>
  <c r="BI897" i="26"/>
  <c r="BH897" i="26"/>
  <c r="BG897" i="26"/>
  <c r="BF897" i="26"/>
  <c r="BE897" i="26"/>
  <c r="BD897" i="26"/>
  <c r="BC897" i="26"/>
  <c r="BB897" i="26"/>
  <c r="BA897" i="26"/>
  <c r="AZ897" i="26"/>
  <c r="AY897" i="26"/>
  <c r="AX897" i="26"/>
  <c r="AW897" i="26"/>
  <c r="AV897" i="26"/>
  <c r="AU897" i="26"/>
  <c r="AT897" i="26"/>
  <c r="AS897" i="26"/>
  <c r="AR897" i="26"/>
  <c r="AQ897" i="26"/>
  <c r="AP897" i="26"/>
  <c r="AO897" i="26"/>
  <c r="AN897" i="26"/>
  <c r="AM897" i="26"/>
  <c r="AL897" i="26"/>
  <c r="AK897" i="26"/>
  <c r="AJ897" i="26"/>
  <c r="AI897" i="26"/>
  <c r="AH897" i="26"/>
  <c r="AG897" i="26"/>
  <c r="AF897" i="26"/>
  <c r="AE897" i="26"/>
  <c r="AD897" i="26"/>
  <c r="AC897" i="26"/>
  <c r="AB897" i="26"/>
  <c r="AA897" i="26"/>
  <c r="Z897" i="26"/>
  <c r="Y897" i="26"/>
  <c r="X897" i="26"/>
  <c r="W897" i="26"/>
  <c r="V897" i="26"/>
  <c r="U897" i="26"/>
  <c r="T897" i="26"/>
  <c r="S897" i="26"/>
  <c r="R897" i="26"/>
  <c r="Q897" i="26"/>
  <c r="P897" i="26"/>
  <c r="O897" i="26"/>
  <c r="N897" i="26"/>
  <c r="M897" i="26"/>
  <c r="L897" i="26"/>
  <c r="K897" i="26"/>
  <c r="J897" i="26"/>
  <c r="BQ896" i="26"/>
  <c r="BP896" i="26"/>
  <c r="BO896" i="26"/>
  <c r="BN896" i="26"/>
  <c r="BM896" i="26"/>
  <c r="BL896" i="26"/>
  <c r="BK896" i="26"/>
  <c r="BJ896" i="26"/>
  <c r="BI896" i="26"/>
  <c r="BH896" i="26"/>
  <c r="BG896" i="26"/>
  <c r="BF896" i="26"/>
  <c r="BE896" i="26"/>
  <c r="BD896" i="26"/>
  <c r="BC896" i="26"/>
  <c r="BB896" i="26"/>
  <c r="BA896" i="26"/>
  <c r="AZ896" i="26"/>
  <c r="AY896" i="26"/>
  <c r="AX896" i="26"/>
  <c r="AW896" i="26"/>
  <c r="AV896" i="26"/>
  <c r="AU896" i="26"/>
  <c r="AT896" i="26"/>
  <c r="AS896" i="26"/>
  <c r="AR896" i="26"/>
  <c r="AQ896" i="26"/>
  <c r="AP896" i="26"/>
  <c r="AO896" i="26"/>
  <c r="AN896" i="26"/>
  <c r="AM896" i="26"/>
  <c r="AL896" i="26"/>
  <c r="AK896" i="26"/>
  <c r="AJ896" i="26"/>
  <c r="AI896" i="26"/>
  <c r="AH896" i="26"/>
  <c r="AG896" i="26"/>
  <c r="AF896" i="26"/>
  <c r="AE896" i="26"/>
  <c r="AD896" i="26"/>
  <c r="AC896" i="26"/>
  <c r="AB896" i="26"/>
  <c r="AA896" i="26"/>
  <c r="Z896" i="26"/>
  <c r="Y896" i="26"/>
  <c r="X896" i="26"/>
  <c r="W896" i="26"/>
  <c r="V896" i="26"/>
  <c r="U896" i="26"/>
  <c r="T896" i="26"/>
  <c r="S896" i="26"/>
  <c r="R896" i="26"/>
  <c r="Q896" i="26"/>
  <c r="P896" i="26"/>
  <c r="O896" i="26"/>
  <c r="N896" i="26"/>
  <c r="M896" i="26"/>
  <c r="L896" i="26"/>
  <c r="K896" i="26"/>
  <c r="J896" i="26"/>
  <c r="BQ895" i="26"/>
  <c r="BP895" i="26"/>
  <c r="BO895" i="26"/>
  <c r="BN895" i="26"/>
  <c r="BM895" i="26"/>
  <c r="BL895" i="26"/>
  <c r="BK895" i="26"/>
  <c r="BJ895" i="26"/>
  <c r="BI895" i="26"/>
  <c r="BH895" i="26"/>
  <c r="BG895" i="26"/>
  <c r="BF895" i="26"/>
  <c r="BE895" i="26"/>
  <c r="BD895" i="26"/>
  <c r="BC895" i="26"/>
  <c r="BB895" i="26"/>
  <c r="BA895" i="26"/>
  <c r="AZ895" i="26"/>
  <c r="AY895" i="26"/>
  <c r="AX895" i="26"/>
  <c r="AW895" i="26"/>
  <c r="AV895" i="26"/>
  <c r="AU895" i="26"/>
  <c r="AT895" i="26"/>
  <c r="AS895" i="26"/>
  <c r="AR895" i="26"/>
  <c r="AQ895" i="26"/>
  <c r="AP895" i="26"/>
  <c r="AO895" i="26"/>
  <c r="AN895" i="26"/>
  <c r="AM895" i="26"/>
  <c r="AL895" i="26"/>
  <c r="AK895" i="26"/>
  <c r="AJ895" i="26"/>
  <c r="AI895" i="26"/>
  <c r="AH895" i="26"/>
  <c r="AG895" i="26"/>
  <c r="AF895" i="26"/>
  <c r="AE895" i="26"/>
  <c r="AD895" i="26"/>
  <c r="AC895" i="26"/>
  <c r="AB895" i="26"/>
  <c r="AA895" i="26"/>
  <c r="Z895" i="26"/>
  <c r="Y895" i="26"/>
  <c r="X895" i="26"/>
  <c r="W895" i="26"/>
  <c r="V895" i="26"/>
  <c r="U895" i="26"/>
  <c r="T895" i="26"/>
  <c r="S895" i="26"/>
  <c r="R895" i="26"/>
  <c r="Q895" i="26"/>
  <c r="P895" i="26"/>
  <c r="O895" i="26"/>
  <c r="N895" i="26"/>
  <c r="M895" i="26"/>
  <c r="L895" i="26"/>
  <c r="K895" i="26"/>
  <c r="J895" i="26"/>
  <c r="BQ894" i="26"/>
  <c r="BP894" i="26"/>
  <c r="BO894" i="26"/>
  <c r="BN894" i="26"/>
  <c r="BM894" i="26"/>
  <c r="BL894" i="26"/>
  <c r="BK894" i="26"/>
  <c r="BJ894" i="26"/>
  <c r="BI894" i="26"/>
  <c r="BH894" i="26"/>
  <c r="BG894" i="26"/>
  <c r="BF894" i="26"/>
  <c r="BE894" i="26"/>
  <c r="BD894" i="26"/>
  <c r="BC894" i="26"/>
  <c r="BB894" i="26"/>
  <c r="BA894" i="26"/>
  <c r="AZ894" i="26"/>
  <c r="AY894" i="26"/>
  <c r="AX894" i="26"/>
  <c r="AW894" i="26"/>
  <c r="AV894" i="26"/>
  <c r="AU894" i="26"/>
  <c r="AT894" i="26"/>
  <c r="AS894" i="26"/>
  <c r="AR894" i="26"/>
  <c r="AQ894" i="26"/>
  <c r="AP894" i="26"/>
  <c r="AO894" i="26"/>
  <c r="AN894" i="26"/>
  <c r="AM894" i="26"/>
  <c r="AL894" i="26"/>
  <c r="AK894" i="26"/>
  <c r="AJ894" i="26"/>
  <c r="AI894" i="26"/>
  <c r="AH894" i="26"/>
  <c r="AG894" i="26"/>
  <c r="AF894" i="26"/>
  <c r="AE894" i="26"/>
  <c r="AD894" i="26"/>
  <c r="AC894" i="26"/>
  <c r="AB894" i="26"/>
  <c r="AA894" i="26"/>
  <c r="Z894" i="26"/>
  <c r="Y894" i="26"/>
  <c r="X894" i="26"/>
  <c r="W894" i="26"/>
  <c r="V894" i="26"/>
  <c r="U894" i="26"/>
  <c r="T894" i="26"/>
  <c r="S894" i="26"/>
  <c r="R894" i="26"/>
  <c r="Q894" i="26"/>
  <c r="P894" i="26"/>
  <c r="O894" i="26"/>
  <c r="N894" i="26"/>
  <c r="M894" i="26"/>
  <c r="L894" i="26"/>
  <c r="K894" i="26"/>
  <c r="J894" i="26"/>
  <c r="BQ893" i="26"/>
  <c r="BP893" i="26"/>
  <c r="BO893" i="26"/>
  <c r="BN893" i="26"/>
  <c r="BM893" i="26"/>
  <c r="BL893" i="26"/>
  <c r="BK893" i="26"/>
  <c r="BJ893" i="26"/>
  <c r="BI893" i="26"/>
  <c r="BH893" i="26"/>
  <c r="BG893" i="26"/>
  <c r="BF893" i="26"/>
  <c r="BE893" i="26"/>
  <c r="BD893" i="26"/>
  <c r="BC893" i="26"/>
  <c r="BB893" i="26"/>
  <c r="BA893" i="26"/>
  <c r="AZ893" i="26"/>
  <c r="AY893" i="26"/>
  <c r="AX893" i="26"/>
  <c r="AW893" i="26"/>
  <c r="AV893" i="26"/>
  <c r="AU893" i="26"/>
  <c r="AT893" i="26"/>
  <c r="AS893" i="26"/>
  <c r="AR893" i="26"/>
  <c r="AQ893" i="26"/>
  <c r="AP893" i="26"/>
  <c r="AO893" i="26"/>
  <c r="AN893" i="26"/>
  <c r="AM893" i="26"/>
  <c r="AL893" i="26"/>
  <c r="AK893" i="26"/>
  <c r="AJ893" i="26"/>
  <c r="AI893" i="26"/>
  <c r="AH893" i="26"/>
  <c r="AG893" i="26"/>
  <c r="AF893" i="26"/>
  <c r="AE893" i="26"/>
  <c r="AD893" i="26"/>
  <c r="AC893" i="26"/>
  <c r="AB893" i="26"/>
  <c r="AA893" i="26"/>
  <c r="Z893" i="26"/>
  <c r="Y893" i="26"/>
  <c r="X893" i="26"/>
  <c r="W893" i="26"/>
  <c r="V893" i="26"/>
  <c r="U893" i="26"/>
  <c r="T893" i="26"/>
  <c r="S893" i="26"/>
  <c r="R893" i="26"/>
  <c r="Q893" i="26"/>
  <c r="P893" i="26"/>
  <c r="O893" i="26"/>
  <c r="N893" i="26"/>
  <c r="M893" i="26"/>
  <c r="L893" i="26"/>
  <c r="K893" i="26"/>
  <c r="J893" i="26"/>
  <c r="BQ892" i="26"/>
  <c r="BP892" i="26"/>
  <c r="BO892" i="26"/>
  <c r="BN892" i="26"/>
  <c r="BM892" i="26"/>
  <c r="BL892" i="26"/>
  <c r="BK892" i="26"/>
  <c r="BJ892" i="26"/>
  <c r="BI892" i="26"/>
  <c r="BH892" i="26"/>
  <c r="BG892" i="26"/>
  <c r="BF892" i="26"/>
  <c r="BE892" i="26"/>
  <c r="BD892" i="26"/>
  <c r="BC892" i="26"/>
  <c r="BB892" i="26"/>
  <c r="BA892" i="26"/>
  <c r="AZ892" i="26"/>
  <c r="AY892" i="26"/>
  <c r="AX892" i="26"/>
  <c r="AW892" i="26"/>
  <c r="AV892" i="26"/>
  <c r="AU892" i="26"/>
  <c r="AT892" i="26"/>
  <c r="AS892" i="26"/>
  <c r="AR892" i="26"/>
  <c r="AQ892" i="26"/>
  <c r="AP892" i="26"/>
  <c r="AO892" i="26"/>
  <c r="AN892" i="26"/>
  <c r="AM892" i="26"/>
  <c r="AL892" i="26"/>
  <c r="AK892" i="26"/>
  <c r="AJ892" i="26"/>
  <c r="AI892" i="26"/>
  <c r="AH892" i="26"/>
  <c r="AG892" i="26"/>
  <c r="AF892" i="26"/>
  <c r="AE892" i="26"/>
  <c r="AD892" i="26"/>
  <c r="AC892" i="26"/>
  <c r="AB892" i="26"/>
  <c r="AA892" i="26"/>
  <c r="Z892" i="26"/>
  <c r="Y892" i="26"/>
  <c r="X892" i="26"/>
  <c r="W892" i="26"/>
  <c r="V892" i="26"/>
  <c r="U892" i="26"/>
  <c r="T892" i="26"/>
  <c r="S892" i="26"/>
  <c r="R892" i="26"/>
  <c r="Q892" i="26"/>
  <c r="P892" i="26"/>
  <c r="O892" i="26"/>
  <c r="N892" i="26"/>
  <c r="M892" i="26"/>
  <c r="L892" i="26"/>
  <c r="K892" i="26"/>
  <c r="J892" i="26"/>
  <c r="BQ891" i="26"/>
  <c r="BP891" i="26"/>
  <c r="BO891" i="26"/>
  <c r="BN891" i="26"/>
  <c r="BM891" i="26"/>
  <c r="BL891" i="26"/>
  <c r="BK891" i="26"/>
  <c r="BJ891" i="26"/>
  <c r="BI891" i="26"/>
  <c r="BH891" i="26"/>
  <c r="BG891" i="26"/>
  <c r="BF891" i="26"/>
  <c r="BE891" i="26"/>
  <c r="BD891" i="26"/>
  <c r="BC891" i="26"/>
  <c r="BB891" i="26"/>
  <c r="BA891" i="26"/>
  <c r="AZ891" i="26"/>
  <c r="AY891" i="26"/>
  <c r="AX891" i="26"/>
  <c r="AW891" i="26"/>
  <c r="AV891" i="26"/>
  <c r="AU891" i="26"/>
  <c r="AT891" i="26"/>
  <c r="AS891" i="26"/>
  <c r="AR891" i="26"/>
  <c r="AQ891" i="26"/>
  <c r="AP891" i="26"/>
  <c r="AO891" i="26"/>
  <c r="AN891" i="26"/>
  <c r="AM891" i="26"/>
  <c r="AL891" i="26"/>
  <c r="AK891" i="26"/>
  <c r="AJ891" i="26"/>
  <c r="AI891" i="26"/>
  <c r="AH891" i="26"/>
  <c r="AG891" i="26"/>
  <c r="AF891" i="26"/>
  <c r="AE891" i="26"/>
  <c r="AD891" i="26"/>
  <c r="AC891" i="26"/>
  <c r="AB891" i="26"/>
  <c r="AA891" i="26"/>
  <c r="Z891" i="26"/>
  <c r="Y891" i="26"/>
  <c r="X891" i="26"/>
  <c r="W891" i="26"/>
  <c r="V891" i="26"/>
  <c r="U891" i="26"/>
  <c r="T891" i="26"/>
  <c r="S891" i="26"/>
  <c r="R891" i="26"/>
  <c r="Q891" i="26"/>
  <c r="P891" i="26"/>
  <c r="O891" i="26"/>
  <c r="N891" i="26"/>
  <c r="M891" i="26"/>
  <c r="L891" i="26"/>
  <c r="K891" i="26"/>
  <c r="J891" i="26"/>
  <c r="BQ890" i="26"/>
  <c r="BP890" i="26"/>
  <c r="BO890" i="26"/>
  <c r="BN890" i="26"/>
  <c r="BM890" i="26"/>
  <c r="BL890" i="26"/>
  <c r="BK890" i="26"/>
  <c r="BJ890" i="26"/>
  <c r="BI890" i="26"/>
  <c r="BH890" i="26"/>
  <c r="BG890" i="26"/>
  <c r="BF890" i="26"/>
  <c r="BE890" i="26"/>
  <c r="BD890" i="26"/>
  <c r="BC890" i="26"/>
  <c r="BB890" i="26"/>
  <c r="BA890" i="26"/>
  <c r="AZ890" i="26"/>
  <c r="AY890" i="26"/>
  <c r="AX890" i="26"/>
  <c r="AW890" i="26"/>
  <c r="AV890" i="26"/>
  <c r="AU890" i="26"/>
  <c r="AT890" i="26"/>
  <c r="AS890" i="26"/>
  <c r="AR890" i="26"/>
  <c r="AQ890" i="26"/>
  <c r="AP890" i="26"/>
  <c r="AO890" i="26"/>
  <c r="AN890" i="26"/>
  <c r="AM890" i="26"/>
  <c r="AL890" i="26"/>
  <c r="AK890" i="26"/>
  <c r="AJ890" i="26"/>
  <c r="AI890" i="26"/>
  <c r="AH890" i="26"/>
  <c r="AG890" i="26"/>
  <c r="AF890" i="26"/>
  <c r="AE890" i="26"/>
  <c r="AD890" i="26"/>
  <c r="AC890" i="26"/>
  <c r="AB890" i="26"/>
  <c r="AA890" i="26"/>
  <c r="Z890" i="26"/>
  <c r="Y890" i="26"/>
  <c r="X890" i="26"/>
  <c r="W890" i="26"/>
  <c r="V890" i="26"/>
  <c r="U890" i="26"/>
  <c r="T890" i="26"/>
  <c r="S890" i="26"/>
  <c r="R890" i="26"/>
  <c r="Q890" i="26"/>
  <c r="P890" i="26"/>
  <c r="O890" i="26"/>
  <c r="N890" i="26"/>
  <c r="M890" i="26"/>
  <c r="L890" i="26"/>
  <c r="K890" i="26"/>
  <c r="J890" i="26"/>
  <c r="BQ889" i="26"/>
  <c r="BP889" i="26"/>
  <c r="BO889" i="26"/>
  <c r="BN889" i="26"/>
  <c r="BM889" i="26"/>
  <c r="BL889" i="26"/>
  <c r="BK889" i="26"/>
  <c r="BJ889" i="26"/>
  <c r="BI889" i="26"/>
  <c r="BH889" i="26"/>
  <c r="BG889" i="26"/>
  <c r="BF889" i="26"/>
  <c r="BE889" i="26"/>
  <c r="BD889" i="26"/>
  <c r="BC889" i="26"/>
  <c r="BB889" i="26"/>
  <c r="BA889" i="26"/>
  <c r="AZ889" i="26"/>
  <c r="AY889" i="26"/>
  <c r="AX889" i="26"/>
  <c r="AW889" i="26"/>
  <c r="AV889" i="26"/>
  <c r="AU889" i="26"/>
  <c r="AT889" i="26"/>
  <c r="AS889" i="26"/>
  <c r="AR889" i="26"/>
  <c r="AQ889" i="26"/>
  <c r="AP889" i="26"/>
  <c r="AO889" i="26"/>
  <c r="AN889" i="26"/>
  <c r="AM889" i="26"/>
  <c r="AL889" i="26"/>
  <c r="AK889" i="26"/>
  <c r="AJ889" i="26"/>
  <c r="AI889" i="26"/>
  <c r="AH889" i="26"/>
  <c r="AG889" i="26"/>
  <c r="AF889" i="26"/>
  <c r="AE889" i="26"/>
  <c r="AD889" i="26"/>
  <c r="AC889" i="26"/>
  <c r="AB889" i="26"/>
  <c r="AA889" i="26"/>
  <c r="Z889" i="26"/>
  <c r="Y889" i="26"/>
  <c r="X889" i="26"/>
  <c r="W889" i="26"/>
  <c r="V889" i="26"/>
  <c r="U889" i="26"/>
  <c r="T889" i="26"/>
  <c r="S889" i="26"/>
  <c r="R889" i="26"/>
  <c r="Q889" i="26"/>
  <c r="P889" i="26"/>
  <c r="O889" i="26"/>
  <c r="N889" i="26"/>
  <c r="M889" i="26"/>
  <c r="L889" i="26"/>
  <c r="K889" i="26"/>
  <c r="J889" i="26"/>
  <c r="BQ888" i="26"/>
  <c r="BP888" i="26"/>
  <c r="BO888" i="26"/>
  <c r="BN888" i="26"/>
  <c r="BM888" i="26"/>
  <c r="BL888" i="26"/>
  <c r="BK888" i="26"/>
  <c r="BJ888" i="26"/>
  <c r="BI888" i="26"/>
  <c r="BH888" i="26"/>
  <c r="BG888" i="26"/>
  <c r="BF888" i="26"/>
  <c r="BE888" i="26"/>
  <c r="BD888" i="26"/>
  <c r="BC888" i="26"/>
  <c r="BB888" i="26"/>
  <c r="BA888" i="26"/>
  <c r="AZ888" i="26"/>
  <c r="AY888" i="26"/>
  <c r="AX888" i="26"/>
  <c r="AW888" i="26"/>
  <c r="AV888" i="26"/>
  <c r="AU888" i="26"/>
  <c r="AT888" i="26"/>
  <c r="AS888" i="26"/>
  <c r="AR888" i="26"/>
  <c r="AQ888" i="26"/>
  <c r="AP888" i="26"/>
  <c r="AO888" i="26"/>
  <c r="AN888" i="26"/>
  <c r="AM888" i="26"/>
  <c r="AL888" i="26"/>
  <c r="AK888" i="26"/>
  <c r="AJ888" i="26"/>
  <c r="AI888" i="26"/>
  <c r="AH888" i="26"/>
  <c r="AG888" i="26"/>
  <c r="AF888" i="26"/>
  <c r="AE888" i="26"/>
  <c r="AD888" i="26"/>
  <c r="AC888" i="26"/>
  <c r="AB888" i="26"/>
  <c r="AA888" i="26"/>
  <c r="Z888" i="26"/>
  <c r="Y888" i="26"/>
  <c r="X888" i="26"/>
  <c r="W888" i="26"/>
  <c r="V888" i="26"/>
  <c r="U888" i="26"/>
  <c r="T888" i="26"/>
  <c r="S888" i="26"/>
  <c r="R888" i="26"/>
  <c r="Q888" i="26"/>
  <c r="P888" i="26"/>
  <c r="O888" i="26"/>
  <c r="N888" i="26"/>
  <c r="M888" i="26"/>
  <c r="L888" i="26"/>
  <c r="K888" i="26"/>
  <c r="J888" i="26"/>
  <c r="BQ887" i="26"/>
  <c r="BP887" i="26"/>
  <c r="BO887" i="26"/>
  <c r="BN887" i="26"/>
  <c r="BM887" i="26"/>
  <c r="BL887" i="26"/>
  <c r="BK887" i="26"/>
  <c r="BJ887" i="26"/>
  <c r="BI887" i="26"/>
  <c r="BH887" i="26"/>
  <c r="BG887" i="26"/>
  <c r="BF887" i="26"/>
  <c r="BE887" i="26"/>
  <c r="BD887" i="26"/>
  <c r="BC887" i="26"/>
  <c r="BB887" i="26"/>
  <c r="BA887" i="26"/>
  <c r="AZ887" i="26"/>
  <c r="AY887" i="26"/>
  <c r="AX887" i="26"/>
  <c r="AW887" i="26"/>
  <c r="AV887" i="26"/>
  <c r="AU887" i="26"/>
  <c r="AT887" i="26"/>
  <c r="AS887" i="26"/>
  <c r="AR887" i="26"/>
  <c r="AQ887" i="26"/>
  <c r="AP887" i="26"/>
  <c r="AO887" i="26"/>
  <c r="AN887" i="26"/>
  <c r="AM887" i="26"/>
  <c r="AL887" i="26"/>
  <c r="AK887" i="26"/>
  <c r="AJ887" i="26"/>
  <c r="AI887" i="26"/>
  <c r="AH887" i="26"/>
  <c r="AG887" i="26"/>
  <c r="AF887" i="26"/>
  <c r="AE887" i="26"/>
  <c r="AD887" i="26"/>
  <c r="AC887" i="26"/>
  <c r="AB887" i="26"/>
  <c r="AA887" i="26"/>
  <c r="Z887" i="26"/>
  <c r="Y887" i="26"/>
  <c r="X887" i="26"/>
  <c r="W887" i="26"/>
  <c r="V887" i="26"/>
  <c r="U887" i="26"/>
  <c r="T887" i="26"/>
  <c r="S887" i="26"/>
  <c r="R887" i="26"/>
  <c r="Q887" i="26"/>
  <c r="P887" i="26"/>
  <c r="O887" i="26"/>
  <c r="N887" i="26"/>
  <c r="M887" i="26"/>
  <c r="L887" i="26"/>
  <c r="K887" i="26"/>
  <c r="J887" i="26"/>
  <c r="BQ886" i="26"/>
  <c r="BP886" i="26"/>
  <c r="BO886" i="26"/>
  <c r="BN886" i="26"/>
  <c r="BM886" i="26"/>
  <c r="BL886" i="26"/>
  <c r="BK886" i="26"/>
  <c r="BJ886" i="26"/>
  <c r="BI886" i="26"/>
  <c r="BH886" i="26"/>
  <c r="BG886" i="26"/>
  <c r="BF886" i="26"/>
  <c r="BE886" i="26"/>
  <c r="BD886" i="26"/>
  <c r="BC886" i="26"/>
  <c r="BB886" i="26"/>
  <c r="BA886" i="26"/>
  <c r="AZ886" i="26"/>
  <c r="AY886" i="26"/>
  <c r="AX886" i="26"/>
  <c r="AW886" i="26"/>
  <c r="AV886" i="26"/>
  <c r="AU886" i="26"/>
  <c r="AT886" i="26"/>
  <c r="AS886" i="26"/>
  <c r="AR886" i="26"/>
  <c r="AQ886" i="26"/>
  <c r="AP886" i="26"/>
  <c r="AO886" i="26"/>
  <c r="AN886" i="26"/>
  <c r="AM886" i="26"/>
  <c r="AL886" i="26"/>
  <c r="AK886" i="26"/>
  <c r="AJ886" i="26"/>
  <c r="AI886" i="26"/>
  <c r="AH886" i="26"/>
  <c r="AG886" i="26"/>
  <c r="AF886" i="26"/>
  <c r="AE886" i="26"/>
  <c r="AD886" i="26"/>
  <c r="AC886" i="26"/>
  <c r="AB886" i="26"/>
  <c r="AA886" i="26"/>
  <c r="Z886" i="26"/>
  <c r="Y886" i="26"/>
  <c r="X886" i="26"/>
  <c r="W886" i="26"/>
  <c r="V886" i="26"/>
  <c r="U886" i="26"/>
  <c r="T886" i="26"/>
  <c r="S886" i="26"/>
  <c r="R886" i="26"/>
  <c r="Q886" i="26"/>
  <c r="P886" i="26"/>
  <c r="O886" i="26"/>
  <c r="N886" i="26"/>
  <c r="M886" i="26"/>
  <c r="L886" i="26"/>
  <c r="K886" i="26"/>
  <c r="J886" i="26"/>
  <c r="BQ885" i="26"/>
  <c r="BP885" i="26"/>
  <c r="BO885" i="26"/>
  <c r="BN885" i="26"/>
  <c r="BM885" i="26"/>
  <c r="BL885" i="26"/>
  <c r="BK885" i="26"/>
  <c r="BJ885" i="26"/>
  <c r="BI885" i="26"/>
  <c r="BH885" i="26"/>
  <c r="BG885" i="26"/>
  <c r="BF885" i="26"/>
  <c r="BE885" i="26"/>
  <c r="BD885" i="26"/>
  <c r="BC885" i="26"/>
  <c r="BB885" i="26"/>
  <c r="BA885" i="26"/>
  <c r="AZ885" i="26"/>
  <c r="AY885" i="26"/>
  <c r="AX885" i="26"/>
  <c r="AW885" i="26"/>
  <c r="AV885" i="26"/>
  <c r="AU885" i="26"/>
  <c r="AT885" i="26"/>
  <c r="AS885" i="26"/>
  <c r="AR885" i="26"/>
  <c r="AQ885" i="26"/>
  <c r="AP885" i="26"/>
  <c r="AO885" i="26"/>
  <c r="AN885" i="26"/>
  <c r="AM885" i="26"/>
  <c r="AL885" i="26"/>
  <c r="AK885" i="26"/>
  <c r="AJ885" i="26"/>
  <c r="AI885" i="26"/>
  <c r="AH885" i="26"/>
  <c r="AG885" i="26"/>
  <c r="AF885" i="26"/>
  <c r="AE885" i="26"/>
  <c r="AD885" i="26"/>
  <c r="AC885" i="26"/>
  <c r="AB885" i="26"/>
  <c r="AA885" i="26"/>
  <c r="Z885" i="26"/>
  <c r="Y885" i="26"/>
  <c r="X885" i="26"/>
  <c r="W885" i="26"/>
  <c r="V885" i="26"/>
  <c r="U885" i="26"/>
  <c r="T885" i="26"/>
  <c r="S885" i="26"/>
  <c r="R885" i="26"/>
  <c r="Q885" i="26"/>
  <c r="P885" i="26"/>
  <c r="O885" i="26"/>
  <c r="N885" i="26"/>
  <c r="M885" i="26"/>
  <c r="L885" i="26"/>
  <c r="K885" i="26"/>
  <c r="J885" i="26"/>
  <c r="BQ884" i="26"/>
  <c r="BP884" i="26"/>
  <c r="BO884" i="26"/>
  <c r="BN884" i="26"/>
  <c r="BM884" i="26"/>
  <c r="BL884" i="26"/>
  <c r="BK884" i="26"/>
  <c r="BJ884" i="26"/>
  <c r="BI884" i="26"/>
  <c r="BH884" i="26"/>
  <c r="BG884" i="26"/>
  <c r="BF884" i="26"/>
  <c r="BE884" i="26"/>
  <c r="BD884" i="26"/>
  <c r="BC884" i="26"/>
  <c r="BB884" i="26"/>
  <c r="BA884" i="26"/>
  <c r="AZ884" i="26"/>
  <c r="AY884" i="26"/>
  <c r="AX884" i="26"/>
  <c r="AW884" i="26"/>
  <c r="AV884" i="26"/>
  <c r="AU884" i="26"/>
  <c r="AT884" i="26"/>
  <c r="AS884" i="26"/>
  <c r="AR884" i="26"/>
  <c r="AQ884" i="26"/>
  <c r="AP884" i="26"/>
  <c r="AO884" i="26"/>
  <c r="AN884" i="26"/>
  <c r="AM884" i="26"/>
  <c r="AL884" i="26"/>
  <c r="AK884" i="26"/>
  <c r="AJ884" i="26"/>
  <c r="AI884" i="26"/>
  <c r="AH884" i="26"/>
  <c r="AG884" i="26"/>
  <c r="AF884" i="26"/>
  <c r="AE884" i="26"/>
  <c r="AD884" i="26"/>
  <c r="AC884" i="26"/>
  <c r="AB884" i="26"/>
  <c r="AA884" i="26"/>
  <c r="Z884" i="26"/>
  <c r="Y884" i="26"/>
  <c r="X884" i="26"/>
  <c r="W884" i="26"/>
  <c r="V884" i="26"/>
  <c r="U884" i="26"/>
  <c r="T884" i="26"/>
  <c r="S884" i="26"/>
  <c r="R884" i="26"/>
  <c r="Q884" i="26"/>
  <c r="P884" i="26"/>
  <c r="O884" i="26"/>
  <c r="N884" i="26"/>
  <c r="M884" i="26"/>
  <c r="L884" i="26"/>
  <c r="K884" i="26"/>
  <c r="J884" i="26"/>
  <c r="BQ883" i="26"/>
  <c r="BP883" i="26"/>
  <c r="BO883" i="26"/>
  <c r="BN883" i="26"/>
  <c r="BM883" i="26"/>
  <c r="BL883" i="26"/>
  <c r="BK883" i="26"/>
  <c r="BJ883" i="26"/>
  <c r="BI883" i="26"/>
  <c r="BH883" i="26"/>
  <c r="BG883" i="26"/>
  <c r="BF883" i="26"/>
  <c r="BE883" i="26"/>
  <c r="BD883" i="26"/>
  <c r="BC883" i="26"/>
  <c r="BB883" i="26"/>
  <c r="BA883" i="26"/>
  <c r="AZ883" i="26"/>
  <c r="AY883" i="26"/>
  <c r="AX883" i="26"/>
  <c r="AW883" i="26"/>
  <c r="AV883" i="26"/>
  <c r="AU883" i="26"/>
  <c r="AT883" i="26"/>
  <c r="AS883" i="26"/>
  <c r="AR883" i="26"/>
  <c r="AQ883" i="26"/>
  <c r="AP883" i="26"/>
  <c r="AO883" i="26"/>
  <c r="AN883" i="26"/>
  <c r="AM883" i="26"/>
  <c r="AL883" i="26"/>
  <c r="AK883" i="26"/>
  <c r="AJ883" i="26"/>
  <c r="AI883" i="26"/>
  <c r="AH883" i="26"/>
  <c r="AG883" i="26"/>
  <c r="AF883" i="26"/>
  <c r="AE883" i="26"/>
  <c r="AD883" i="26"/>
  <c r="AC883" i="26"/>
  <c r="AB883" i="26"/>
  <c r="AA883" i="26"/>
  <c r="Z883" i="26"/>
  <c r="Y883" i="26"/>
  <c r="X883" i="26"/>
  <c r="W883" i="26"/>
  <c r="V883" i="26"/>
  <c r="U883" i="26"/>
  <c r="T883" i="26"/>
  <c r="S883" i="26"/>
  <c r="R883" i="26"/>
  <c r="Q883" i="26"/>
  <c r="P883" i="26"/>
  <c r="O883" i="26"/>
  <c r="N883" i="26"/>
  <c r="M883" i="26"/>
  <c r="L883" i="26"/>
  <c r="K883" i="26"/>
  <c r="J883" i="26"/>
  <c r="BQ882" i="26"/>
  <c r="BP882" i="26"/>
  <c r="BO882" i="26"/>
  <c r="BN882" i="26"/>
  <c r="BM882" i="26"/>
  <c r="BL882" i="26"/>
  <c r="BK882" i="26"/>
  <c r="BJ882" i="26"/>
  <c r="BI882" i="26"/>
  <c r="BH882" i="26"/>
  <c r="BG882" i="26"/>
  <c r="BF882" i="26"/>
  <c r="BE882" i="26"/>
  <c r="BD882" i="26"/>
  <c r="BC882" i="26"/>
  <c r="BB882" i="26"/>
  <c r="BA882" i="26"/>
  <c r="AZ882" i="26"/>
  <c r="AY882" i="26"/>
  <c r="AX882" i="26"/>
  <c r="AW882" i="26"/>
  <c r="AV882" i="26"/>
  <c r="AU882" i="26"/>
  <c r="AT882" i="26"/>
  <c r="AS882" i="26"/>
  <c r="AR882" i="26"/>
  <c r="AQ882" i="26"/>
  <c r="AP882" i="26"/>
  <c r="AO882" i="26"/>
  <c r="AN882" i="26"/>
  <c r="AM882" i="26"/>
  <c r="AL882" i="26"/>
  <c r="AK882" i="26"/>
  <c r="AJ882" i="26"/>
  <c r="AI882" i="26"/>
  <c r="AH882" i="26"/>
  <c r="AG882" i="26"/>
  <c r="AF882" i="26"/>
  <c r="AE882" i="26"/>
  <c r="AD882" i="26"/>
  <c r="AC882" i="26"/>
  <c r="AB882" i="26"/>
  <c r="AA882" i="26"/>
  <c r="Z882" i="26"/>
  <c r="Y882" i="26"/>
  <c r="X882" i="26"/>
  <c r="W882" i="26"/>
  <c r="V882" i="26"/>
  <c r="U882" i="26"/>
  <c r="T882" i="26"/>
  <c r="S882" i="26"/>
  <c r="R882" i="26"/>
  <c r="Q882" i="26"/>
  <c r="P882" i="26"/>
  <c r="O882" i="26"/>
  <c r="N882" i="26"/>
  <c r="M882" i="26"/>
  <c r="L882" i="26"/>
  <c r="K882" i="26"/>
  <c r="J882" i="26"/>
  <c r="BQ881" i="26"/>
  <c r="BP881" i="26"/>
  <c r="BO881" i="26"/>
  <c r="BN881" i="26"/>
  <c r="BM881" i="26"/>
  <c r="BL881" i="26"/>
  <c r="BK881" i="26"/>
  <c r="BJ881" i="26"/>
  <c r="BI881" i="26"/>
  <c r="BH881" i="26"/>
  <c r="BG881" i="26"/>
  <c r="BF881" i="26"/>
  <c r="BE881" i="26"/>
  <c r="BD881" i="26"/>
  <c r="BC881" i="26"/>
  <c r="BB881" i="26"/>
  <c r="BA881" i="26"/>
  <c r="AZ881" i="26"/>
  <c r="AY881" i="26"/>
  <c r="AX881" i="26"/>
  <c r="AW881" i="26"/>
  <c r="AV881" i="26"/>
  <c r="AU881" i="26"/>
  <c r="AT881" i="26"/>
  <c r="AS881" i="26"/>
  <c r="AR881" i="26"/>
  <c r="AQ881" i="26"/>
  <c r="AP881" i="26"/>
  <c r="AO881" i="26"/>
  <c r="AN881" i="26"/>
  <c r="AM881" i="26"/>
  <c r="AL881" i="26"/>
  <c r="AK881" i="26"/>
  <c r="AJ881" i="26"/>
  <c r="AI881" i="26"/>
  <c r="AH881" i="26"/>
  <c r="AG881" i="26"/>
  <c r="AF881" i="26"/>
  <c r="AE881" i="26"/>
  <c r="AD881" i="26"/>
  <c r="AC881" i="26"/>
  <c r="AB881" i="26"/>
  <c r="AA881" i="26"/>
  <c r="Z881" i="26"/>
  <c r="Y881" i="26"/>
  <c r="X881" i="26"/>
  <c r="W881" i="26"/>
  <c r="V881" i="26"/>
  <c r="U881" i="26"/>
  <c r="T881" i="26"/>
  <c r="S881" i="26"/>
  <c r="R881" i="26"/>
  <c r="Q881" i="26"/>
  <c r="P881" i="26"/>
  <c r="O881" i="26"/>
  <c r="N881" i="26"/>
  <c r="M881" i="26"/>
  <c r="L881" i="26"/>
  <c r="K881" i="26"/>
  <c r="J881" i="26"/>
  <c r="BQ879" i="26"/>
  <c r="BP879" i="26"/>
  <c r="BO879" i="26"/>
  <c r="BN879" i="26"/>
  <c r="BM879" i="26"/>
  <c r="BL879" i="26"/>
  <c r="BK879" i="26"/>
  <c r="BJ879" i="26"/>
  <c r="BI879" i="26"/>
  <c r="BH879" i="26"/>
  <c r="BG879" i="26"/>
  <c r="BF879" i="26"/>
  <c r="BE879" i="26"/>
  <c r="BD879" i="26"/>
  <c r="BC879" i="26"/>
  <c r="BB879" i="26"/>
  <c r="BA879" i="26"/>
  <c r="AZ879" i="26"/>
  <c r="AY879" i="26"/>
  <c r="AX879" i="26"/>
  <c r="AW879" i="26"/>
  <c r="AV879" i="26"/>
  <c r="AU879" i="26"/>
  <c r="AT879" i="26"/>
  <c r="AS879" i="26"/>
  <c r="AR879" i="26"/>
  <c r="AQ879" i="26"/>
  <c r="AP879" i="26"/>
  <c r="AO879" i="26"/>
  <c r="AN879" i="26"/>
  <c r="AM879" i="26"/>
  <c r="AL879" i="26"/>
  <c r="AK879" i="26"/>
  <c r="AJ879" i="26"/>
  <c r="AI879" i="26"/>
  <c r="AH879" i="26"/>
  <c r="AG879" i="26"/>
  <c r="AF879" i="26"/>
  <c r="AE879" i="26"/>
  <c r="AD879" i="26"/>
  <c r="AC879" i="26"/>
  <c r="AB879" i="26"/>
  <c r="AA879" i="26"/>
  <c r="Z879" i="26"/>
  <c r="Y879" i="26"/>
  <c r="X879" i="26"/>
  <c r="W879" i="26"/>
  <c r="V879" i="26"/>
  <c r="U879" i="26"/>
  <c r="T879" i="26"/>
  <c r="S879" i="26"/>
  <c r="R879" i="26"/>
  <c r="Q879" i="26"/>
  <c r="P879" i="26"/>
  <c r="O879" i="26"/>
  <c r="N879" i="26"/>
  <c r="M879" i="26"/>
  <c r="L879" i="26"/>
  <c r="K879" i="26"/>
  <c r="J879" i="26"/>
  <c r="BQ878" i="26"/>
  <c r="BP878" i="26"/>
  <c r="BO878" i="26"/>
  <c r="BN878" i="26"/>
  <c r="BM878" i="26"/>
  <c r="BL878" i="26"/>
  <c r="BK878" i="26"/>
  <c r="BJ878" i="26"/>
  <c r="BI878" i="26"/>
  <c r="BH878" i="26"/>
  <c r="BG878" i="26"/>
  <c r="BF878" i="26"/>
  <c r="BE878" i="26"/>
  <c r="BD878" i="26"/>
  <c r="BC878" i="26"/>
  <c r="BB878" i="26"/>
  <c r="BA878" i="26"/>
  <c r="AZ878" i="26"/>
  <c r="AY878" i="26"/>
  <c r="AX878" i="26"/>
  <c r="AW878" i="26"/>
  <c r="AV878" i="26"/>
  <c r="AU878" i="26"/>
  <c r="AT878" i="26"/>
  <c r="AS878" i="26"/>
  <c r="AR878" i="26"/>
  <c r="AQ878" i="26"/>
  <c r="AP878" i="26"/>
  <c r="AO878" i="26"/>
  <c r="AN878" i="26"/>
  <c r="AM878" i="26"/>
  <c r="AL878" i="26"/>
  <c r="AK878" i="26"/>
  <c r="AJ878" i="26"/>
  <c r="AI878" i="26"/>
  <c r="AH878" i="26"/>
  <c r="AG878" i="26"/>
  <c r="AF878" i="26"/>
  <c r="AE878" i="26"/>
  <c r="AD878" i="26"/>
  <c r="AC878" i="26"/>
  <c r="AB878" i="26"/>
  <c r="AA878" i="26"/>
  <c r="Z878" i="26"/>
  <c r="Y878" i="26"/>
  <c r="X878" i="26"/>
  <c r="W878" i="26"/>
  <c r="V878" i="26"/>
  <c r="U878" i="26"/>
  <c r="T878" i="26"/>
  <c r="S878" i="26"/>
  <c r="R878" i="26"/>
  <c r="Q878" i="26"/>
  <c r="P878" i="26"/>
  <c r="O878" i="26"/>
  <c r="N878" i="26"/>
  <c r="M878" i="26"/>
  <c r="L878" i="26"/>
  <c r="K878" i="26"/>
  <c r="J878" i="26"/>
  <c r="BQ877" i="26"/>
  <c r="BP877" i="26"/>
  <c r="BO877" i="26"/>
  <c r="BN877" i="26"/>
  <c r="BM877" i="26"/>
  <c r="BL877" i="26"/>
  <c r="BK877" i="26"/>
  <c r="BJ877" i="26"/>
  <c r="BI877" i="26"/>
  <c r="BH877" i="26"/>
  <c r="BG877" i="26"/>
  <c r="BF877" i="26"/>
  <c r="BE877" i="26"/>
  <c r="BD877" i="26"/>
  <c r="BC877" i="26"/>
  <c r="BB877" i="26"/>
  <c r="BA877" i="26"/>
  <c r="AZ877" i="26"/>
  <c r="AY877" i="26"/>
  <c r="AX877" i="26"/>
  <c r="AW877" i="26"/>
  <c r="AV877" i="26"/>
  <c r="AU877" i="26"/>
  <c r="AT877" i="26"/>
  <c r="AS877" i="26"/>
  <c r="AR877" i="26"/>
  <c r="AQ877" i="26"/>
  <c r="AP877" i="26"/>
  <c r="AO877" i="26"/>
  <c r="AN877" i="26"/>
  <c r="AM877" i="26"/>
  <c r="AL877" i="26"/>
  <c r="AK877" i="26"/>
  <c r="AJ877" i="26"/>
  <c r="AI877" i="26"/>
  <c r="AH877" i="26"/>
  <c r="AG877" i="26"/>
  <c r="AF877" i="26"/>
  <c r="AE877" i="26"/>
  <c r="AD877" i="26"/>
  <c r="AC877" i="26"/>
  <c r="AB877" i="26"/>
  <c r="AA877" i="26"/>
  <c r="Z877" i="26"/>
  <c r="Y877" i="26"/>
  <c r="X877" i="26"/>
  <c r="W877" i="26"/>
  <c r="V877" i="26"/>
  <c r="U877" i="26"/>
  <c r="T877" i="26"/>
  <c r="S877" i="26"/>
  <c r="R877" i="26"/>
  <c r="Q877" i="26"/>
  <c r="P877" i="26"/>
  <c r="O877" i="26"/>
  <c r="N877" i="26"/>
  <c r="M877" i="26"/>
  <c r="L877" i="26"/>
  <c r="K877" i="26"/>
  <c r="J877" i="26"/>
  <c r="BQ876" i="26"/>
  <c r="BP876" i="26"/>
  <c r="BO876" i="26"/>
  <c r="BN876" i="26"/>
  <c r="BM876" i="26"/>
  <c r="BL876" i="26"/>
  <c r="BK876" i="26"/>
  <c r="BJ876" i="26"/>
  <c r="BI876" i="26"/>
  <c r="BH876" i="26"/>
  <c r="BG876" i="26"/>
  <c r="BF876" i="26"/>
  <c r="BE876" i="26"/>
  <c r="BD876" i="26"/>
  <c r="BC876" i="26"/>
  <c r="BB876" i="26"/>
  <c r="BA876" i="26"/>
  <c r="AZ876" i="26"/>
  <c r="AY876" i="26"/>
  <c r="AX876" i="26"/>
  <c r="AW876" i="26"/>
  <c r="AV876" i="26"/>
  <c r="AU876" i="26"/>
  <c r="AT876" i="26"/>
  <c r="AS876" i="26"/>
  <c r="AR876" i="26"/>
  <c r="AQ876" i="26"/>
  <c r="AP876" i="26"/>
  <c r="AO876" i="26"/>
  <c r="AN876" i="26"/>
  <c r="AM876" i="26"/>
  <c r="AL876" i="26"/>
  <c r="AK876" i="26"/>
  <c r="AJ876" i="26"/>
  <c r="AI876" i="26"/>
  <c r="AH876" i="26"/>
  <c r="AG876" i="26"/>
  <c r="AF876" i="26"/>
  <c r="AE876" i="26"/>
  <c r="AD876" i="26"/>
  <c r="AC876" i="26"/>
  <c r="AB876" i="26"/>
  <c r="AA876" i="26"/>
  <c r="Z876" i="26"/>
  <c r="Y876" i="26"/>
  <c r="X876" i="26"/>
  <c r="W876" i="26"/>
  <c r="V876" i="26"/>
  <c r="U876" i="26"/>
  <c r="T876" i="26"/>
  <c r="S876" i="26"/>
  <c r="R876" i="26"/>
  <c r="Q876" i="26"/>
  <c r="P876" i="26"/>
  <c r="O876" i="26"/>
  <c r="N876" i="26"/>
  <c r="M876" i="26"/>
  <c r="L876" i="26"/>
  <c r="K876" i="26"/>
  <c r="J876" i="26"/>
  <c r="BQ875" i="26"/>
  <c r="BP875" i="26"/>
  <c r="BO875" i="26"/>
  <c r="BN875" i="26"/>
  <c r="BM875" i="26"/>
  <c r="BL875" i="26"/>
  <c r="BK875" i="26"/>
  <c r="BJ875" i="26"/>
  <c r="BI875" i="26"/>
  <c r="BH875" i="26"/>
  <c r="BG875" i="26"/>
  <c r="BF875" i="26"/>
  <c r="BE875" i="26"/>
  <c r="BD875" i="26"/>
  <c r="BC875" i="26"/>
  <c r="BB875" i="26"/>
  <c r="BA875" i="26"/>
  <c r="AZ875" i="26"/>
  <c r="AY875" i="26"/>
  <c r="AX875" i="26"/>
  <c r="AW875" i="26"/>
  <c r="AV875" i="26"/>
  <c r="AU875" i="26"/>
  <c r="AT875" i="26"/>
  <c r="AS875" i="26"/>
  <c r="AR875" i="26"/>
  <c r="AQ875" i="26"/>
  <c r="AP875" i="26"/>
  <c r="AO875" i="26"/>
  <c r="AN875" i="26"/>
  <c r="AM875" i="26"/>
  <c r="AL875" i="26"/>
  <c r="AK875" i="26"/>
  <c r="AJ875" i="26"/>
  <c r="AI875" i="26"/>
  <c r="AH875" i="26"/>
  <c r="AG875" i="26"/>
  <c r="AF875" i="26"/>
  <c r="AE875" i="26"/>
  <c r="AD875" i="26"/>
  <c r="AC875" i="26"/>
  <c r="AB875" i="26"/>
  <c r="AA875" i="26"/>
  <c r="Z875" i="26"/>
  <c r="Y875" i="26"/>
  <c r="X875" i="26"/>
  <c r="W875" i="26"/>
  <c r="V875" i="26"/>
  <c r="U875" i="26"/>
  <c r="T875" i="26"/>
  <c r="S875" i="26"/>
  <c r="R875" i="26"/>
  <c r="Q875" i="26"/>
  <c r="P875" i="26"/>
  <c r="O875" i="26"/>
  <c r="N875" i="26"/>
  <c r="M875" i="26"/>
  <c r="L875" i="26"/>
  <c r="K875" i="26"/>
  <c r="J875" i="26"/>
  <c r="BQ874" i="26"/>
  <c r="BP874" i="26"/>
  <c r="BO874" i="26"/>
  <c r="BN874" i="26"/>
  <c r="BM874" i="26"/>
  <c r="BL874" i="26"/>
  <c r="BK874" i="26"/>
  <c r="BJ874" i="26"/>
  <c r="BI874" i="26"/>
  <c r="BH874" i="26"/>
  <c r="BG874" i="26"/>
  <c r="BF874" i="26"/>
  <c r="BE874" i="26"/>
  <c r="BD874" i="26"/>
  <c r="BC874" i="26"/>
  <c r="BB874" i="26"/>
  <c r="BA874" i="26"/>
  <c r="AZ874" i="26"/>
  <c r="AY874" i="26"/>
  <c r="AX874" i="26"/>
  <c r="AW874" i="26"/>
  <c r="AV874" i="26"/>
  <c r="AU874" i="26"/>
  <c r="AT874" i="26"/>
  <c r="AS874" i="26"/>
  <c r="AR874" i="26"/>
  <c r="AQ874" i="26"/>
  <c r="AP874" i="26"/>
  <c r="AO874" i="26"/>
  <c r="AN874" i="26"/>
  <c r="AM874" i="26"/>
  <c r="AL874" i="26"/>
  <c r="AK874" i="26"/>
  <c r="AJ874" i="26"/>
  <c r="AI874" i="26"/>
  <c r="AH874" i="26"/>
  <c r="AG874" i="26"/>
  <c r="AF874" i="26"/>
  <c r="AE874" i="26"/>
  <c r="AD874" i="26"/>
  <c r="AC874" i="26"/>
  <c r="AB874" i="26"/>
  <c r="AA874" i="26"/>
  <c r="Z874" i="26"/>
  <c r="Y874" i="26"/>
  <c r="X874" i="26"/>
  <c r="W874" i="26"/>
  <c r="V874" i="26"/>
  <c r="U874" i="26"/>
  <c r="T874" i="26"/>
  <c r="S874" i="26"/>
  <c r="R874" i="26"/>
  <c r="Q874" i="26"/>
  <c r="P874" i="26"/>
  <c r="O874" i="26"/>
  <c r="N874" i="26"/>
  <c r="M874" i="26"/>
  <c r="L874" i="26"/>
  <c r="K874" i="26"/>
  <c r="J874" i="26"/>
  <c r="BQ873" i="26"/>
  <c r="BP873" i="26"/>
  <c r="BO873" i="26"/>
  <c r="BN873" i="26"/>
  <c r="BM873" i="26"/>
  <c r="BL873" i="26"/>
  <c r="BK873" i="26"/>
  <c r="BJ873" i="26"/>
  <c r="BI873" i="26"/>
  <c r="BH873" i="26"/>
  <c r="BG873" i="26"/>
  <c r="BF873" i="26"/>
  <c r="BE873" i="26"/>
  <c r="BD873" i="26"/>
  <c r="BC873" i="26"/>
  <c r="BB873" i="26"/>
  <c r="BA873" i="26"/>
  <c r="AZ873" i="26"/>
  <c r="AY873" i="26"/>
  <c r="AX873" i="26"/>
  <c r="AW873" i="26"/>
  <c r="AV873" i="26"/>
  <c r="AU873" i="26"/>
  <c r="AT873" i="26"/>
  <c r="AS873" i="26"/>
  <c r="AR873" i="26"/>
  <c r="AQ873" i="26"/>
  <c r="AP873" i="26"/>
  <c r="AO873" i="26"/>
  <c r="AN873" i="26"/>
  <c r="AM873" i="26"/>
  <c r="AL873" i="26"/>
  <c r="AK873" i="26"/>
  <c r="AJ873" i="26"/>
  <c r="AI873" i="26"/>
  <c r="AH873" i="26"/>
  <c r="AG873" i="26"/>
  <c r="AF873" i="26"/>
  <c r="AE873" i="26"/>
  <c r="AD873" i="26"/>
  <c r="AC873" i="26"/>
  <c r="AB873" i="26"/>
  <c r="AA873" i="26"/>
  <c r="Z873" i="26"/>
  <c r="Y873" i="26"/>
  <c r="X873" i="26"/>
  <c r="W873" i="26"/>
  <c r="V873" i="26"/>
  <c r="U873" i="26"/>
  <c r="T873" i="26"/>
  <c r="S873" i="26"/>
  <c r="R873" i="26"/>
  <c r="Q873" i="26"/>
  <c r="P873" i="26"/>
  <c r="O873" i="26"/>
  <c r="N873" i="26"/>
  <c r="M873" i="26"/>
  <c r="L873" i="26"/>
  <c r="K873" i="26"/>
  <c r="J873" i="26"/>
  <c r="BQ872" i="26"/>
  <c r="BP872" i="26"/>
  <c r="BO872" i="26"/>
  <c r="BN872" i="26"/>
  <c r="BM872" i="26"/>
  <c r="BL872" i="26"/>
  <c r="BK872" i="26"/>
  <c r="BJ872" i="26"/>
  <c r="BI872" i="26"/>
  <c r="BH872" i="26"/>
  <c r="BG872" i="26"/>
  <c r="BF872" i="26"/>
  <c r="BE872" i="26"/>
  <c r="BD872" i="26"/>
  <c r="BC872" i="26"/>
  <c r="BB872" i="26"/>
  <c r="BA872" i="26"/>
  <c r="AZ872" i="26"/>
  <c r="AY872" i="26"/>
  <c r="AX872" i="26"/>
  <c r="AW872" i="26"/>
  <c r="AV872" i="26"/>
  <c r="AU872" i="26"/>
  <c r="AT872" i="26"/>
  <c r="AS872" i="26"/>
  <c r="AR872" i="26"/>
  <c r="AQ872" i="26"/>
  <c r="AP872" i="26"/>
  <c r="AO872" i="26"/>
  <c r="AN872" i="26"/>
  <c r="AM872" i="26"/>
  <c r="AL872" i="26"/>
  <c r="AK872" i="26"/>
  <c r="AJ872" i="26"/>
  <c r="AI872" i="26"/>
  <c r="AH872" i="26"/>
  <c r="AG872" i="26"/>
  <c r="AF872" i="26"/>
  <c r="AE872" i="26"/>
  <c r="AD872" i="26"/>
  <c r="AC872" i="26"/>
  <c r="AB872" i="26"/>
  <c r="AA872" i="26"/>
  <c r="Z872" i="26"/>
  <c r="Y872" i="26"/>
  <c r="X872" i="26"/>
  <c r="W872" i="26"/>
  <c r="V872" i="26"/>
  <c r="U872" i="26"/>
  <c r="T872" i="26"/>
  <c r="S872" i="26"/>
  <c r="R872" i="26"/>
  <c r="Q872" i="26"/>
  <c r="P872" i="26"/>
  <c r="O872" i="26"/>
  <c r="N872" i="26"/>
  <c r="M872" i="26"/>
  <c r="L872" i="26"/>
  <c r="K872" i="26"/>
  <c r="J872" i="26"/>
  <c r="BQ871" i="26"/>
  <c r="BP871" i="26"/>
  <c r="BO871" i="26"/>
  <c r="BN871" i="26"/>
  <c r="BM871" i="26"/>
  <c r="BL871" i="26"/>
  <c r="BK871" i="26"/>
  <c r="BJ871" i="26"/>
  <c r="BI871" i="26"/>
  <c r="BH871" i="26"/>
  <c r="BG871" i="26"/>
  <c r="BF871" i="26"/>
  <c r="BE871" i="26"/>
  <c r="BD871" i="26"/>
  <c r="BC871" i="26"/>
  <c r="BB871" i="26"/>
  <c r="BA871" i="26"/>
  <c r="AZ871" i="26"/>
  <c r="AY871" i="26"/>
  <c r="AX871" i="26"/>
  <c r="AW871" i="26"/>
  <c r="AV871" i="26"/>
  <c r="AU871" i="26"/>
  <c r="AT871" i="26"/>
  <c r="AS871" i="26"/>
  <c r="AR871" i="26"/>
  <c r="AQ871" i="26"/>
  <c r="AP871" i="26"/>
  <c r="AO871" i="26"/>
  <c r="AN871" i="26"/>
  <c r="AM871" i="26"/>
  <c r="AL871" i="26"/>
  <c r="AK871" i="26"/>
  <c r="AJ871" i="26"/>
  <c r="AI871" i="26"/>
  <c r="AH871" i="26"/>
  <c r="AG871" i="26"/>
  <c r="AF871" i="26"/>
  <c r="AE871" i="26"/>
  <c r="AD871" i="26"/>
  <c r="AC871" i="26"/>
  <c r="AB871" i="26"/>
  <c r="AA871" i="26"/>
  <c r="Z871" i="26"/>
  <c r="Y871" i="26"/>
  <c r="X871" i="26"/>
  <c r="W871" i="26"/>
  <c r="V871" i="26"/>
  <c r="U871" i="26"/>
  <c r="T871" i="26"/>
  <c r="S871" i="26"/>
  <c r="R871" i="26"/>
  <c r="Q871" i="26"/>
  <c r="P871" i="26"/>
  <c r="O871" i="26"/>
  <c r="N871" i="26"/>
  <c r="M871" i="26"/>
  <c r="L871" i="26"/>
  <c r="K871" i="26"/>
  <c r="J871" i="26"/>
  <c r="BQ870" i="26"/>
  <c r="BP870" i="26"/>
  <c r="BO870" i="26"/>
  <c r="BN870" i="26"/>
  <c r="BM870" i="26"/>
  <c r="BL870" i="26"/>
  <c r="BK870" i="26"/>
  <c r="BJ870" i="26"/>
  <c r="BI870" i="26"/>
  <c r="BH870" i="26"/>
  <c r="BG870" i="26"/>
  <c r="BF870" i="26"/>
  <c r="BE870" i="26"/>
  <c r="BD870" i="26"/>
  <c r="BC870" i="26"/>
  <c r="BB870" i="26"/>
  <c r="BA870" i="26"/>
  <c r="AZ870" i="26"/>
  <c r="AY870" i="26"/>
  <c r="AX870" i="26"/>
  <c r="AW870" i="26"/>
  <c r="AV870" i="26"/>
  <c r="AU870" i="26"/>
  <c r="AT870" i="26"/>
  <c r="AS870" i="26"/>
  <c r="AR870" i="26"/>
  <c r="AQ870" i="26"/>
  <c r="AP870" i="26"/>
  <c r="AO870" i="26"/>
  <c r="AN870" i="26"/>
  <c r="AM870" i="26"/>
  <c r="AL870" i="26"/>
  <c r="AK870" i="26"/>
  <c r="AJ870" i="26"/>
  <c r="AI870" i="26"/>
  <c r="AH870" i="26"/>
  <c r="AG870" i="26"/>
  <c r="AF870" i="26"/>
  <c r="AE870" i="26"/>
  <c r="AD870" i="26"/>
  <c r="AC870" i="26"/>
  <c r="AB870" i="26"/>
  <c r="AA870" i="26"/>
  <c r="Z870" i="26"/>
  <c r="Y870" i="26"/>
  <c r="X870" i="26"/>
  <c r="W870" i="26"/>
  <c r="V870" i="26"/>
  <c r="U870" i="26"/>
  <c r="T870" i="26"/>
  <c r="S870" i="26"/>
  <c r="R870" i="26"/>
  <c r="Q870" i="26"/>
  <c r="P870" i="26"/>
  <c r="O870" i="26"/>
  <c r="N870" i="26"/>
  <c r="M870" i="26"/>
  <c r="L870" i="26"/>
  <c r="K870" i="26"/>
  <c r="J870" i="26"/>
  <c r="BQ869" i="26"/>
  <c r="BP869" i="26"/>
  <c r="BO869" i="26"/>
  <c r="BN869" i="26"/>
  <c r="BM869" i="26"/>
  <c r="BL869" i="26"/>
  <c r="BK869" i="26"/>
  <c r="BJ869" i="26"/>
  <c r="BI869" i="26"/>
  <c r="BH869" i="26"/>
  <c r="BG869" i="26"/>
  <c r="BF869" i="26"/>
  <c r="BE869" i="26"/>
  <c r="BD869" i="26"/>
  <c r="BC869" i="26"/>
  <c r="BB869" i="26"/>
  <c r="BA869" i="26"/>
  <c r="AZ869" i="26"/>
  <c r="AY869" i="26"/>
  <c r="AX869" i="26"/>
  <c r="AW869" i="26"/>
  <c r="AV869" i="26"/>
  <c r="AU869" i="26"/>
  <c r="AT869" i="26"/>
  <c r="AS869" i="26"/>
  <c r="AR869" i="26"/>
  <c r="AQ869" i="26"/>
  <c r="AP869" i="26"/>
  <c r="AO869" i="26"/>
  <c r="AN869" i="26"/>
  <c r="AM869" i="26"/>
  <c r="AL869" i="26"/>
  <c r="AK869" i="26"/>
  <c r="AJ869" i="26"/>
  <c r="AI869" i="26"/>
  <c r="AH869" i="26"/>
  <c r="AG869" i="26"/>
  <c r="AF869" i="26"/>
  <c r="AE869" i="26"/>
  <c r="AD869" i="26"/>
  <c r="AC869" i="26"/>
  <c r="AB869" i="26"/>
  <c r="AA869" i="26"/>
  <c r="Z869" i="26"/>
  <c r="Y869" i="26"/>
  <c r="X869" i="26"/>
  <c r="W869" i="26"/>
  <c r="V869" i="26"/>
  <c r="U869" i="26"/>
  <c r="T869" i="26"/>
  <c r="S869" i="26"/>
  <c r="R869" i="26"/>
  <c r="Q869" i="26"/>
  <c r="P869" i="26"/>
  <c r="O869" i="26"/>
  <c r="N869" i="26"/>
  <c r="M869" i="26"/>
  <c r="L869" i="26"/>
  <c r="K869" i="26"/>
  <c r="J869" i="26"/>
  <c r="BQ868" i="26"/>
  <c r="BP868" i="26"/>
  <c r="BO868" i="26"/>
  <c r="BN868" i="26"/>
  <c r="BM868" i="26"/>
  <c r="BL868" i="26"/>
  <c r="BK868" i="26"/>
  <c r="BJ868" i="26"/>
  <c r="BI868" i="26"/>
  <c r="BH868" i="26"/>
  <c r="BG868" i="26"/>
  <c r="BF868" i="26"/>
  <c r="BE868" i="26"/>
  <c r="BD868" i="26"/>
  <c r="BC868" i="26"/>
  <c r="BB868" i="26"/>
  <c r="BA868" i="26"/>
  <c r="AZ868" i="26"/>
  <c r="AY868" i="26"/>
  <c r="AX868" i="26"/>
  <c r="AW868" i="26"/>
  <c r="AV868" i="26"/>
  <c r="AU868" i="26"/>
  <c r="AT868" i="26"/>
  <c r="AS868" i="26"/>
  <c r="AR868" i="26"/>
  <c r="AQ868" i="26"/>
  <c r="AP868" i="26"/>
  <c r="AO868" i="26"/>
  <c r="AN868" i="26"/>
  <c r="AM868" i="26"/>
  <c r="AL868" i="26"/>
  <c r="AK868" i="26"/>
  <c r="AJ868" i="26"/>
  <c r="AI868" i="26"/>
  <c r="AH868" i="26"/>
  <c r="AG868" i="26"/>
  <c r="AF868" i="26"/>
  <c r="AE868" i="26"/>
  <c r="AD868" i="26"/>
  <c r="AC868" i="26"/>
  <c r="AB868" i="26"/>
  <c r="AA868" i="26"/>
  <c r="Z868" i="26"/>
  <c r="Y868" i="26"/>
  <c r="X868" i="26"/>
  <c r="W868" i="26"/>
  <c r="V868" i="26"/>
  <c r="U868" i="26"/>
  <c r="T868" i="26"/>
  <c r="S868" i="26"/>
  <c r="R868" i="26"/>
  <c r="Q868" i="26"/>
  <c r="P868" i="26"/>
  <c r="O868" i="26"/>
  <c r="N868" i="26"/>
  <c r="M868" i="26"/>
  <c r="L868" i="26"/>
  <c r="K868" i="26"/>
  <c r="J868" i="26"/>
  <c r="BQ867" i="26"/>
  <c r="BP867" i="26"/>
  <c r="BO867" i="26"/>
  <c r="BN867" i="26"/>
  <c r="BM867" i="26"/>
  <c r="BL867" i="26"/>
  <c r="BK867" i="26"/>
  <c r="BJ867" i="26"/>
  <c r="BI867" i="26"/>
  <c r="BH867" i="26"/>
  <c r="BG867" i="26"/>
  <c r="BF867" i="26"/>
  <c r="BE867" i="26"/>
  <c r="BD867" i="26"/>
  <c r="BC867" i="26"/>
  <c r="BB867" i="26"/>
  <c r="BA867" i="26"/>
  <c r="AZ867" i="26"/>
  <c r="AY867" i="26"/>
  <c r="AX867" i="26"/>
  <c r="AW867" i="26"/>
  <c r="AV867" i="26"/>
  <c r="AU867" i="26"/>
  <c r="AT867" i="26"/>
  <c r="AS867" i="26"/>
  <c r="AR867" i="26"/>
  <c r="AQ867" i="26"/>
  <c r="AP867" i="26"/>
  <c r="AO867" i="26"/>
  <c r="AN867" i="26"/>
  <c r="AM867" i="26"/>
  <c r="AL867" i="26"/>
  <c r="AK867" i="26"/>
  <c r="AJ867" i="26"/>
  <c r="AI867" i="26"/>
  <c r="AH867" i="26"/>
  <c r="AG867" i="26"/>
  <c r="AF867" i="26"/>
  <c r="AE867" i="26"/>
  <c r="AD867" i="26"/>
  <c r="AC867" i="26"/>
  <c r="AB867" i="26"/>
  <c r="AA867" i="26"/>
  <c r="Z867" i="26"/>
  <c r="Y867" i="26"/>
  <c r="X867" i="26"/>
  <c r="W867" i="26"/>
  <c r="V867" i="26"/>
  <c r="U867" i="26"/>
  <c r="T867" i="26"/>
  <c r="S867" i="26"/>
  <c r="R867" i="26"/>
  <c r="Q867" i="26"/>
  <c r="P867" i="26"/>
  <c r="O867" i="26"/>
  <c r="N867" i="26"/>
  <c r="M867" i="26"/>
  <c r="L867" i="26"/>
  <c r="K867" i="26"/>
  <c r="J867" i="26"/>
  <c r="BQ866" i="26"/>
  <c r="BP866" i="26"/>
  <c r="BO866" i="26"/>
  <c r="BN866" i="26"/>
  <c r="BM866" i="26"/>
  <c r="BL866" i="26"/>
  <c r="BK866" i="26"/>
  <c r="BJ866" i="26"/>
  <c r="BI866" i="26"/>
  <c r="BH866" i="26"/>
  <c r="BG866" i="26"/>
  <c r="BF866" i="26"/>
  <c r="BE866" i="26"/>
  <c r="BD866" i="26"/>
  <c r="BC866" i="26"/>
  <c r="BB866" i="26"/>
  <c r="BA866" i="26"/>
  <c r="AZ866" i="26"/>
  <c r="AY866" i="26"/>
  <c r="AX866" i="26"/>
  <c r="AW866" i="26"/>
  <c r="AV866" i="26"/>
  <c r="AU866" i="26"/>
  <c r="AT866" i="26"/>
  <c r="AS866" i="26"/>
  <c r="AR866" i="26"/>
  <c r="AQ866" i="26"/>
  <c r="AP866" i="26"/>
  <c r="AO866" i="26"/>
  <c r="AN866" i="26"/>
  <c r="AM866" i="26"/>
  <c r="AL866" i="26"/>
  <c r="AK866" i="26"/>
  <c r="AJ866" i="26"/>
  <c r="AI866" i="26"/>
  <c r="AH866" i="26"/>
  <c r="AG866" i="26"/>
  <c r="AF866" i="26"/>
  <c r="AE866" i="26"/>
  <c r="AD866" i="26"/>
  <c r="AC866" i="26"/>
  <c r="AB866" i="26"/>
  <c r="AA866" i="26"/>
  <c r="Z866" i="26"/>
  <c r="Y866" i="26"/>
  <c r="X866" i="26"/>
  <c r="W866" i="26"/>
  <c r="V866" i="26"/>
  <c r="U866" i="26"/>
  <c r="T866" i="26"/>
  <c r="S866" i="26"/>
  <c r="R866" i="26"/>
  <c r="Q866" i="26"/>
  <c r="P866" i="26"/>
  <c r="O866" i="26"/>
  <c r="N866" i="26"/>
  <c r="M866" i="26"/>
  <c r="L866" i="26"/>
  <c r="K866" i="26"/>
  <c r="J866" i="26"/>
  <c r="BQ865" i="26"/>
  <c r="BP865" i="26"/>
  <c r="BO865" i="26"/>
  <c r="BN865" i="26"/>
  <c r="BM865" i="26"/>
  <c r="BL865" i="26"/>
  <c r="BK865" i="26"/>
  <c r="BJ865" i="26"/>
  <c r="BI865" i="26"/>
  <c r="BH865" i="26"/>
  <c r="BG865" i="26"/>
  <c r="BF865" i="26"/>
  <c r="BE865" i="26"/>
  <c r="BD865" i="26"/>
  <c r="BC865" i="26"/>
  <c r="BB865" i="26"/>
  <c r="BA865" i="26"/>
  <c r="AZ865" i="26"/>
  <c r="AY865" i="26"/>
  <c r="AX865" i="26"/>
  <c r="AW865" i="26"/>
  <c r="AV865" i="26"/>
  <c r="AU865" i="26"/>
  <c r="AT865" i="26"/>
  <c r="AS865" i="26"/>
  <c r="AR865" i="26"/>
  <c r="AQ865" i="26"/>
  <c r="AP865" i="26"/>
  <c r="AO865" i="26"/>
  <c r="AN865" i="26"/>
  <c r="AM865" i="26"/>
  <c r="AL865" i="26"/>
  <c r="AK865" i="26"/>
  <c r="AJ865" i="26"/>
  <c r="AI865" i="26"/>
  <c r="AH865" i="26"/>
  <c r="AG865" i="26"/>
  <c r="AF865" i="26"/>
  <c r="AE865" i="26"/>
  <c r="AD865" i="26"/>
  <c r="AC865" i="26"/>
  <c r="AB865" i="26"/>
  <c r="AA865" i="26"/>
  <c r="Z865" i="26"/>
  <c r="Y865" i="26"/>
  <c r="X865" i="26"/>
  <c r="W865" i="26"/>
  <c r="V865" i="26"/>
  <c r="U865" i="26"/>
  <c r="T865" i="26"/>
  <c r="S865" i="26"/>
  <c r="R865" i="26"/>
  <c r="Q865" i="26"/>
  <c r="P865" i="26"/>
  <c r="O865" i="26"/>
  <c r="N865" i="26"/>
  <c r="M865" i="26"/>
  <c r="L865" i="26"/>
  <c r="K865" i="26"/>
  <c r="J865" i="26"/>
  <c r="BQ864" i="26"/>
  <c r="BP864" i="26"/>
  <c r="BO864" i="26"/>
  <c r="BN864" i="26"/>
  <c r="BM864" i="26"/>
  <c r="BL864" i="26"/>
  <c r="BK864" i="26"/>
  <c r="BJ864" i="26"/>
  <c r="BI864" i="26"/>
  <c r="BH864" i="26"/>
  <c r="BG864" i="26"/>
  <c r="BF864" i="26"/>
  <c r="BE864" i="26"/>
  <c r="BD864" i="26"/>
  <c r="BC864" i="26"/>
  <c r="BB864" i="26"/>
  <c r="BA864" i="26"/>
  <c r="AZ864" i="26"/>
  <c r="AY864" i="26"/>
  <c r="AX864" i="26"/>
  <c r="AW864" i="26"/>
  <c r="AV864" i="26"/>
  <c r="AU864" i="26"/>
  <c r="AT864" i="26"/>
  <c r="AS864" i="26"/>
  <c r="AR864" i="26"/>
  <c r="AQ864" i="26"/>
  <c r="AP864" i="26"/>
  <c r="AO864" i="26"/>
  <c r="AN864" i="26"/>
  <c r="AM864" i="26"/>
  <c r="AL864" i="26"/>
  <c r="AK864" i="26"/>
  <c r="AJ864" i="26"/>
  <c r="AI864" i="26"/>
  <c r="AH864" i="26"/>
  <c r="AG864" i="26"/>
  <c r="AF864" i="26"/>
  <c r="AE864" i="26"/>
  <c r="AD864" i="26"/>
  <c r="AC864" i="26"/>
  <c r="AB864" i="26"/>
  <c r="AA864" i="26"/>
  <c r="Z864" i="26"/>
  <c r="Y864" i="26"/>
  <c r="X864" i="26"/>
  <c r="W864" i="26"/>
  <c r="V864" i="26"/>
  <c r="U864" i="26"/>
  <c r="T864" i="26"/>
  <c r="S864" i="26"/>
  <c r="R864" i="26"/>
  <c r="Q864" i="26"/>
  <c r="P864" i="26"/>
  <c r="O864" i="26"/>
  <c r="N864" i="26"/>
  <c r="M864" i="26"/>
  <c r="L864" i="26"/>
  <c r="K864" i="26"/>
  <c r="J864" i="26"/>
  <c r="BQ863" i="26"/>
  <c r="BP863" i="26"/>
  <c r="BO863" i="26"/>
  <c r="BN863" i="26"/>
  <c r="BM863" i="26"/>
  <c r="BL863" i="26"/>
  <c r="BK863" i="26"/>
  <c r="BJ863" i="26"/>
  <c r="BI863" i="26"/>
  <c r="BH863" i="26"/>
  <c r="BG863" i="26"/>
  <c r="BF863" i="26"/>
  <c r="BE863" i="26"/>
  <c r="BD863" i="26"/>
  <c r="BC863" i="26"/>
  <c r="BB863" i="26"/>
  <c r="BA863" i="26"/>
  <c r="AZ863" i="26"/>
  <c r="AY863" i="26"/>
  <c r="AX863" i="26"/>
  <c r="AW863" i="26"/>
  <c r="AV863" i="26"/>
  <c r="AU863" i="26"/>
  <c r="AT863" i="26"/>
  <c r="AS863" i="26"/>
  <c r="AR863" i="26"/>
  <c r="AQ863" i="26"/>
  <c r="AP863" i="26"/>
  <c r="AO863" i="26"/>
  <c r="AN863" i="26"/>
  <c r="AM863" i="26"/>
  <c r="AL863" i="26"/>
  <c r="AK863" i="26"/>
  <c r="AJ863" i="26"/>
  <c r="AI863" i="26"/>
  <c r="AH863" i="26"/>
  <c r="AG863" i="26"/>
  <c r="AF863" i="26"/>
  <c r="AE863" i="26"/>
  <c r="AD863" i="26"/>
  <c r="AC863" i="26"/>
  <c r="AB863" i="26"/>
  <c r="AA863" i="26"/>
  <c r="Z863" i="26"/>
  <c r="Y863" i="26"/>
  <c r="X863" i="26"/>
  <c r="W863" i="26"/>
  <c r="V863" i="26"/>
  <c r="U863" i="26"/>
  <c r="T863" i="26"/>
  <c r="S863" i="26"/>
  <c r="R863" i="26"/>
  <c r="Q863" i="26"/>
  <c r="P863" i="26"/>
  <c r="O863" i="26"/>
  <c r="N863" i="26"/>
  <c r="M863" i="26"/>
  <c r="L863" i="26"/>
  <c r="K863" i="26"/>
  <c r="J863" i="26"/>
  <c r="BQ862" i="26"/>
  <c r="BP862" i="26"/>
  <c r="BO862" i="26"/>
  <c r="BN862" i="26"/>
  <c r="BM862" i="26"/>
  <c r="BL862" i="26"/>
  <c r="BK862" i="26"/>
  <c r="BJ862" i="26"/>
  <c r="BI862" i="26"/>
  <c r="BH862" i="26"/>
  <c r="BG862" i="26"/>
  <c r="BF862" i="26"/>
  <c r="BE862" i="26"/>
  <c r="BD862" i="26"/>
  <c r="BC862" i="26"/>
  <c r="BB862" i="26"/>
  <c r="BA862" i="26"/>
  <c r="AZ862" i="26"/>
  <c r="AY862" i="26"/>
  <c r="AX862" i="26"/>
  <c r="AW862" i="26"/>
  <c r="AV862" i="26"/>
  <c r="AU862" i="26"/>
  <c r="AT862" i="26"/>
  <c r="AS862" i="26"/>
  <c r="AR862" i="26"/>
  <c r="AQ862" i="26"/>
  <c r="AP862" i="26"/>
  <c r="AO862" i="26"/>
  <c r="AN862" i="26"/>
  <c r="AM862" i="26"/>
  <c r="AL862" i="26"/>
  <c r="AK862" i="26"/>
  <c r="AJ862" i="26"/>
  <c r="AI862" i="26"/>
  <c r="AH862" i="26"/>
  <c r="AG862" i="26"/>
  <c r="AF862" i="26"/>
  <c r="AE862" i="26"/>
  <c r="AD862" i="26"/>
  <c r="AC862" i="26"/>
  <c r="AB862" i="26"/>
  <c r="AA862" i="26"/>
  <c r="Z862" i="26"/>
  <c r="Y862" i="26"/>
  <c r="X862" i="26"/>
  <c r="W862" i="26"/>
  <c r="V862" i="26"/>
  <c r="U862" i="26"/>
  <c r="T862" i="26"/>
  <c r="S862" i="26"/>
  <c r="R862" i="26"/>
  <c r="Q862" i="26"/>
  <c r="P862" i="26"/>
  <c r="O862" i="26"/>
  <c r="N862" i="26"/>
  <c r="M862" i="26"/>
  <c r="L862" i="26"/>
  <c r="K862" i="26"/>
  <c r="J862" i="26"/>
  <c r="BQ861" i="26"/>
  <c r="BP861" i="26"/>
  <c r="BO861" i="26"/>
  <c r="BN861" i="26"/>
  <c r="BM861" i="26"/>
  <c r="BL861" i="26"/>
  <c r="BK861" i="26"/>
  <c r="BJ861" i="26"/>
  <c r="BI861" i="26"/>
  <c r="BH861" i="26"/>
  <c r="BG861" i="26"/>
  <c r="BF861" i="26"/>
  <c r="BE861" i="26"/>
  <c r="BD861" i="26"/>
  <c r="BC861" i="26"/>
  <c r="BB861" i="26"/>
  <c r="BA861" i="26"/>
  <c r="AZ861" i="26"/>
  <c r="AY861" i="26"/>
  <c r="AX861" i="26"/>
  <c r="AW861" i="26"/>
  <c r="AV861" i="26"/>
  <c r="AU861" i="26"/>
  <c r="AT861" i="26"/>
  <c r="AS861" i="26"/>
  <c r="AR861" i="26"/>
  <c r="AQ861" i="26"/>
  <c r="AP861" i="26"/>
  <c r="AO861" i="26"/>
  <c r="AN861" i="26"/>
  <c r="AM861" i="26"/>
  <c r="AL861" i="26"/>
  <c r="AK861" i="26"/>
  <c r="AJ861" i="26"/>
  <c r="AI861" i="26"/>
  <c r="AH861" i="26"/>
  <c r="AG861" i="26"/>
  <c r="AF861" i="26"/>
  <c r="AE861" i="26"/>
  <c r="AD861" i="26"/>
  <c r="AC861" i="26"/>
  <c r="AB861" i="26"/>
  <c r="AA861" i="26"/>
  <c r="Z861" i="26"/>
  <c r="Y861" i="26"/>
  <c r="X861" i="26"/>
  <c r="W861" i="26"/>
  <c r="V861" i="26"/>
  <c r="U861" i="26"/>
  <c r="T861" i="26"/>
  <c r="S861" i="26"/>
  <c r="R861" i="26"/>
  <c r="Q861" i="26"/>
  <c r="P861" i="26"/>
  <c r="O861" i="26"/>
  <c r="N861" i="26"/>
  <c r="M861" i="26"/>
  <c r="L861" i="26"/>
  <c r="K861" i="26"/>
  <c r="J861" i="26"/>
  <c r="BQ860" i="26"/>
  <c r="BP860" i="26"/>
  <c r="BO860" i="26"/>
  <c r="BN860" i="26"/>
  <c r="BM860" i="26"/>
  <c r="BL860" i="26"/>
  <c r="BK860" i="26"/>
  <c r="BJ860" i="26"/>
  <c r="BI860" i="26"/>
  <c r="BH860" i="26"/>
  <c r="BG860" i="26"/>
  <c r="BF860" i="26"/>
  <c r="BE860" i="26"/>
  <c r="BD860" i="26"/>
  <c r="BC860" i="26"/>
  <c r="BB860" i="26"/>
  <c r="BA860" i="26"/>
  <c r="AZ860" i="26"/>
  <c r="AY860" i="26"/>
  <c r="AX860" i="26"/>
  <c r="AW860" i="26"/>
  <c r="AV860" i="26"/>
  <c r="AU860" i="26"/>
  <c r="AT860" i="26"/>
  <c r="AS860" i="26"/>
  <c r="AR860" i="26"/>
  <c r="AQ860" i="26"/>
  <c r="AP860" i="26"/>
  <c r="AO860" i="26"/>
  <c r="AN860" i="26"/>
  <c r="AM860" i="26"/>
  <c r="AL860" i="26"/>
  <c r="AK860" i="26"/>
  <c r="AJ860" i="26"/>
  <c r="AI860" i="26"/>
  <c r="AH860" i="26"/>
  <c r="AG860" i="26"/>
  <c r="AF860" i="26"/>
  <c r="AE860" i="26"/>
  <c r="AD860" i="26"/>
  <c r="AC860" i="26"/>
  <c r="AB860" i="26"/>
  <c r="AA860" i="26"/>
  <c r="Z860" i="26"/>
  <c r="Y860" i="26"/>
  <c r="X860" i="26"/>
  <c r="W860" i="26"/>
  <c r="V860" i="26"/>
  <c r="U860" i="26"/>
  <c r="T860" i="26"/>
  <c r="S860" i="26"/>
  <c r="R860" i="26"/>
  <c r="Q860" i="26"/>
  <c r="P860" i="26"/>
  <c r="O860" i="26"/>
  <c r="N860" i="26"/>
  <c r="M860" i="26"/>
  <c r="L860" i="26"/>
  <c r="K860" i="26"/>
  <c r="J860" i="26"/>
  <c r="BQ859" i="26"/>
  <c r="BP859" i="26"/>
  <c r="BO859" i="26"/>
  <c r="BN859" i="26"/>
  <c r="BM859" i="26"/>
  <c r="BL859" i="26"/>
  <c r="BK859" i="26"/>
  <c r="BJ859" i="26"/>
  <c r="BI859" i="26"/>
  <c r="BH859" i="26"/>
  <c r="BG859" i="26"/>
  <c r="BF859" i="26"/>
  <c r="BE859" i="26"/>
  <c r="BD859" i="26"/>
  <c r="BC859" i="26"/>
  <c r="BB859" i="26"/>
  <c r="BA859" i="26"/>
  <c r="AZ859" i="26"/>
  <c r="AY859" i="26"/>
  <c r="AX859" i="26"/>
  <c r="AW859" i="26"/>
  <c r="AV859" i="26"/>
  <c r="AU859" i="26"/>
  <c r="AT859" i="26"/>
  <c r="AS859" i="26"/>
  <c r="AR859" i="26"/>
  <c r="AQ859" i="26"/>
  <c r="AP859" i="26"/>
  <c r="AO859" i="26"/>
  <c r="AN859" i="26"/>
  <c r="AM859" i="26"/>
  <c r="AL859" i="26"/>
  <c r="AK859" i="26"/>
  <c r="AJ859" i="26"/>
  <c r="AI859" i="26"/>
  <c r="AH859" i="26"/>
  <c r="AG859" i="26"/>
  <c r="AF859" i="26"/>
  <c r="AE859" i="26"/>
  <c r="AD859" i="26"/>
  <c r="AC859" i="26"/>
  <c r="AB859" i="26"/>
  <c r="AA859" i="26"/>
  <c r="Z859" i="26"/>
  <c r="Y859" i="26"/>
  <c r="X859" i="26"/>
  <c r="W859" i="26"/>
  <c r="V859" i="26"/>
  <c r="U859" i="26"/>
  <c r="T859" i="26"/>
  <c r="S859" i="26"/>
  <c r="R859" i="26"/>
  <c r="Q859" i="26"/>
  <c r="P859" i="26"/>
  <c r="O859" i="26"/>
  <c r="N859" i="26"/>
  <c r="M859" i="26"/>
  <c r="L859" i="26"/>
  <c r="K859" i="26"/>
  <c r="J859" i="26"/>
  <c r="BQ858" i="26"/>
  <c r="BP858" i="26"/>
  <c r="BO858" i="26"/>
  <c r="BN858" i="26"/>
  <c r="BM858" i="26"/>
  <c r="BL858" i="26"/>
  <c r="BK858" i="26"/>
  <c r="BJ858" i="26"/>
  <c r="BI858" i="26"/>
  <c r="BH858" i="26"/>
  <c r="BG858" i="26"/>
  <c r="BF858" i="26"/>
  <c r="BE858" i="26"/>
  <c r="BD858" i="26"/>
  <c r="BC858" i="26"/>
  <c r="BB858" i="26"/>
  <c r="BA858" i="26"/>
  <c r="AZ858" i="26"/>
  <c r="AY858" i="26"/>
  <c r="AX858" i="26"/>
  <c r="AW858" i="26"/>
  <c r="AV858" i="26"/>
  <c r="AU858" i="26"/>
  <c r="AT858" i="26"/>
  <c r="AS858" i="26"/>
  <c r="AR858" i="26"/>
  <c r="AQ858" i="26"/>
  <c r="AP858" i="26"/>
  <c r="AO858" i="26"/>
  <c r="AN858" i="26"/>
  <c r="AM858" i="26"/>
  <c r="AL858" i="26"/>
  <c r="AK858" i="26"/>
  <c r="AJ858" i="26"/>
  <c r="AI858" i="26"/>
  <c r="AH858" i="26"/>
  <c r="AG858" i="26"/>
  <c r="AF858" i="26"/>
  <c r="AE858" i="26"/>
  <c r="AD858" i="26"/>
  <c r="AC858" i="26"/>
  <c r="AB858" i="26"/>
  <c r="AA858" i="26"/>
  <c r="Z858" i="26"/>
  <c r="Y858" i="26"/>
  <c r="X858" i="26"/>
  <c r="W858" i="26"/>
  <c r="V858" i="26"/>
  <c r="U858" i="26"/>
  <c r="T858" i="26"/>
  <c r="S858" i="26"/>
  <c r="R858" i="26"/>
  <c r="Q858" i="26"/>
  <c r="P858" i="26"/>
  <c r="O858" i="26"/>
  <c r="N858" i="26"/>
  <c r="M858" i="26"/>
  <c r="L858" i="26"/>
  <c r="K858" i="26"/>
  <c r="J858" i="26"/>
  <c r="BQ857" i="26"/>
  <c r="BP857" i="26"/>
  <c r="BO857" i="26"/>
  <c r="BN857" i="26"/>
  <c r="BM857" i="26"/>
  <c r="BL857" i="26"/>
  <c r="BK857" i="26"/>
  <c r="BJ857" i="26"/>
  <c r="BI857" i="26"/>
  <c r="BH857" i="26"/>
  <c r="BG857" i="26"/>
  <c r="BF857" i="26"/>
  <c r="BE857" i="26"/>
  <c r="BD857" i="26"/>
  <c r="BC857" i="26"/>
  <c r="BB857" i="26"/>
  <c r="BA857" i="26"/>
  <c r="AZ857" i="26"/>
  <c r="AY857" i="26"/>
  <c r="AX857" i="26"/>
  <c r="AW857" i="26"/>
  <c r="AV857" i="26"/>
  <c r="AU857" i="26"/>
  <c r="AT857" i="26"/>
  <c r="AS857" i="26"/>
  <c r="AR857" i="26"/>
  <c r="AQ857" i="26"/>
  <c r="AP857" i="26"/>
  <c r="AO857" i="26"/>
  <c r="AN857" i="26"/>
  <c r="AM857" i="26"/>
  <c r="AL857" i="26"/>
  <c r="AK857" i="26"/>
  <c r="AJ857" i="26"/>
  <c r="AI857" i="26"/>
  <c r="AH857" i="26"/>
  <c r="AG857" i="26"/>
  <c r="AF857" i="26"/>
  <c r="AE857" i="26"/>
  <c r="AD857" i="26"/>
  <c r="AC857" i="26"/>
  <c r="AB857" i="26"/>
  <c r="AA857" i="26"/>
  <c r="Z857" i="26"/>
  <c r="Y857" i="26"/>
  <c r="X857" i="26"/>
  <c r="W857" i="26"/>
  <c r="V857" i="26"/>
  <c r="U857" i="26"/>
  <c r="T857" i="26"/>
  <c r="S857" i="26"/>
  <c r="R857" i="26"/>
  <c r="Q857" i="26"/>
  <c r="P857" i="26"/>
  <c r="O857" i="26"/>
  <c r="N857" i="26"/>
  <c r="M857" i="26"/>
  <c r="L857" i="26"/>
  <c r="K857" i="26"/>
  <c r="J857" i="26"/>
  <c r="BQ856" i="26"/>
  <c r="BP856" i="26"/>
  <c r="BO856" i="26"/>
  <c r="BN856" i="26"/>
  <c r="BM856" i="26"/>
  <c r="BL856" i="26"/>
  <c r="BK856" i="26"/>
  <c r="BJ856" i="26"/>
  <c r="BI856" i="26"/>
  <c r="BH856" i="26"/>
  <c r="BG856" i="26"/>
  <c r="BF856" i="26"/>
  <c r="BE856" i="26"/>
  <c r="BD856" i="26"/>
  <c r="BC856" i="26"/>
  <c r="BB856" i="26"/>
  <c r="BA856" i="26"/>
  <c r="AZ856" i="26"/>
  <c r="AY856" i="26"/>
  <c r="AX856" i="26"/>
  <c r="AW856" i="26"/>
  <c r="AV856" i="26"/>
  <c r="AU856" i="26"/>
  <c r="AT856" i="26"/>
  <c r="AS856" i="26"/>
  <c r="AR856" i="26"/>
  <c r="AQ856" i="26"/>
  <c r="AP856" i="26"/>
  <c r="AO856" i="26"/>
  <c r="AN856" i="26"/>
  <c r="AM856" i="26"/>
  <c r="AL856" i="26"/>
  <c r="AK856" i="26"/>
  <c r="AJ856" i="26"/>
  <c r="AI856" i="26"/>
  <c r="AH856" i="26"/>
  <c r="AG856" i="26"/>
  <c r="AF856" i="26"/>
  <c r="AE856" i="26"/>
  <c r="AD856" i="26"/>
  <c r="AC856" i="26"/>
  <c r="AB856" i="26"/>
  <c r="AA856" i="26"/>
  <c r="Z856" i="26"/>
  <c r="Y856" i="26"/>
  <c r="X856" i="26"/>
  <c r="W856" i="26"/>
  <c r="V856" i="26"/>
  <c r="U856" i="26"/>
  <c r="T856" i="26"/>
  <c r="S856" i="26"/>
  <c r="R856" i="26"/>
  <c r="Q856" i="26"/>
  <c r="P856" i="26"/>
  <c r="O856" i="26"/>
  <c r="N856" i="26"/>
  <c r="M856" i="26"/>
  <c r="L856" i="26"/>
  <c r="K856" i="26"/>
  <c r="J856" i="26"/>
  <c r="BQ855" i="26"/>
  <c r="BP855" i="26"/>
  <c r="BO855" i="26"/>
  <c r="BN855" i="26"/>
  <c r="BM855" i="26"/>
  <c r="BL855" i="26"/>
  <c r="BK855" i="26"/>
  <c r="BJ855" i="26"/>
  <c r="BI855" i="26"/>
  <c r="BH855" i="26"/>
  <c r="BG855" i="26"/>
  <c r="BF855" i="26"/>
  <c r="BE855" i="26"/>
  <c r="BD855" i="26"/>
  <c r="BC855" i="26"/>
  <c r="BB855" i="26"/>
  <c r="BA855" i="26"/>
  <c r="AZ855" i="26"/>
  <c r="AY855" i="26"/>
  <c r="AX855" i="26"/>
  <c r="AW855" i="26"/>
  <c r="AV855" i="26"/>
  <c r="AU855" i="26"/>
  <c r="AT855" i="26"/>
  <c r="AS855" i="26"/>
  <c r="AR855" i="26"/>
  <c r="AQ855" i="26"/>
  <c r="AP855" i="26"/>
  <c r="AO855" i="26"/>
  <c r="AN855" i="26"/>
  <c r="AM855" i="26"/>
  <c r="AL855" i="26"/>
  <c r="AK855" i="26"/>
  <c r="AJ855" i="26"/>
  <c r="AI855" i="26"/>
  <c r="AH855" i="26"/>
  <c r="AG855" i="26"/>
  <c r="AF855" i="26"/>
  <c r="AE855" i="26"/>
  <c r="AD855" i="26"/>
  <c r="AC855" i="26"/>
  <c r="AB855" i="26"/>
  <c r="AA855" i="26"/>
  <c r="Z855" i="26"/>
  <c r="Y855" i="26"/>
  <c r="X855" i="26"/>
  <c r="W855" i="26"/>
  <c r="V855" i="26"/>
  <c r="U855" i="26"/>
  <c r="T855" i="26"/>
  <c r="S855" i="26"/>
  <c r="R855" i="26"/>
  <c r="Q855" i="26"/>
  <c r="P855" i="26"/>
  <c r="O855" i="26"/>
  <c r="N855" i="26"/>
  <c r="M855" i="26"/>
  <c r="L855" i="26"/>
  <c r="K855" i="26"/>
  <c r="J855" i="26"/>
  <c r="BQ854" i="26"/>
  <c r="BP854" i="26"/>
  <c r="BO854" i="26"/>
  <c r="BN854" i="26"/>
  <c r="BM854" i="26"/>
  <c r="BL854" i="26"/>
  <c r="BK854" i="26"/>
  <c r="BJ854" i="26"/>
  <c r="BI854" i="26"/>
  <c r="BH854" i="26"/>
  <c r="BG854" i="26"/>
  <c r="BF854" i="26"/>
  <c r="BE854" i="26"/>
  <c r="BD854" i="26"/>
  <c r="BC854" i="26"/>
  <c r="BB854" i="26"/>
  <c r="BA854" i="26"/>
  <c r="AZ854" i="26"/>
  <c r="AY854" i="26"/>
  <c r="AX854" i="26"/>
  <c r="AW854" i="26"/>
  <c r="AV854" i="26"/>
  <c r="AU854" i="26"/>
  <c r="AT854" i="26"/>
  <c r="AS854" i="26"/>
  <c r="AR854" i="26"/>
  <c r="AQ854" i="26"/>
  <c r="AP854" i="26"/>
  <c r="AO854" i="26"/>
  <c r="AN854" i="26"/>
  <c r="AM854" i="26"/>
  <c r="AL854" i="26"/>
  <c r="AK854" i="26"/>
  <c r="AJ854" i="26"/>
  <c r="AI854" i="26"/>
  <c r="AH854" i="26"/>
  <c r="AG854" i="26"/>
  <c r="AF854" i="26"/>
  <c r="AE854" i="26"/>
  <c r="AD854" i="26"/>
  <c r="AC854" i="26"/>
  <c r="AB854" i="26"/>
  <c r="AA854" i="26"/>
  <c r="Z854" i="26"/>
  <c r="Y854" i="26"/>
  <c r="X854" i="26"/>
  <c r="W854" i="26"/>
  <c r="V854" i="26"/>
  <c r="U854" i="26"/>
  <c r="T854" i="26"/>
  <c r="S854" i="26"/>
  <c r="R854" i="26"/>
  <c r="Q854" i="26"/>
  <c r="P854" i="26"/>
  <c r="O854" i="26"/>
  <c r="N854" i="26"/>
  <c r="M854" i="26"/>
  <c r="L854" i="26"/>
  <c r="K854" i="26"/>
  <c r="J854" i="26"/>
  <c r="BQ853" i="26"/>
  <c r="BP853" i="26"/>
  <c r="BO853" i="26"/>
  <c r="BN853" i="26"/>
  <c r="BM853" i="26"/>
  <c r="BL853" i="26"/>
  <c r="BK853" i="26"/>
  <c r="BJ853" i="26"/>
  <c r="BI853" i="26"/>
  <c r="BH853" i="26"/>
  <c r="BG853" i="26"/>
  <c r="BF853" i="26"/>
  <c r="BE853" i="26"/>
  <c r="BD853" i="26"/>
  <c r="BC853" i="26"/>
  <c r="BB853" i="26"/>
  <c r="BA853" i="26"/>
  <c r="AZ853" i="26"/>
  <c r="AY853" i="26"/>
  <c r="AX853" i="26"/>
  <c r="AW853" i="26"/>
  <c r="AV853" i="26"/>
  <c r="AU853" i="26"/>
  <c r="AT853" i="26"/>
  <c r="AS853" i="26"/>
  <c r="AR853" i="26"/>
  <c r="AQ853" i="26"/>
  <c r="AP853" i="26"/>
  <c r="AO853" i="26"/>
  <c r="AN853" i="26"/>
  <c r="AM853" i="26"/>
  <c r="AL853" i="26"/>
  <c r="AK853" i="26"/>
  <c r="AJ853" i="26"/>
  <c r="AI853" i="26"/>
  <c r="AH853" i="26"/>
  <c r="AG853" i="26"/>
  <c r="AF853" i="26"/>
  <c r="AE853" i="26"/>
  <c r="AD853" i="26"/>
  <c r="AC853" i="26"/>
  <c r="AB853" i="26"/>
  <c r="AA853" i="26"/>
  <c r="Z853" i="26"/>
  <c r="Y853" i="26"/>
  <c r="X853" i="26"/>
  <c r="W853" i="26"/>
  <c r="V853" i="26"/>
  <c r="U853" i="26"/>
  <c r="T853" i="26"/>
  <c r="S853" i="26"/>
  <c r="R853" i="26"/>
  <c r="Q853" i="26"/>
  <c r="P853" i="26"/>
  <c r="O853" i="26"/>
  <c r="N853" i="26"/>
  <c r="M853" i="26"/>
  <c r="L853" i="26"/>
  <c r="K853" i="26"/>
  <c r="J853" i="26"/>
  <c r="BQ852" i="26"/>
  <c r="BP852" i="26"/>
  <c r="BO852" i="26"/>
  <c r="BN852" i="26"/>
  <c r="BM852" i="26"/>
  <c r="BL852" i="26"/>
  <c r="BK852" i="26"/>
  <c r="BJ852" i="26"/>
  <c r="BI852" i="26"/>
  <c r="BH852" i="26"/>
  <c r="BG852" i="26"/>
  <c r="BF852" i="26"/>
  <c r="BE852" i="26"/>
  <c r="BD852" i="26"/>
  <c r="BC852" i="26"/>
  <c r="BB852" i="26"/>
  <c r="BA852" i="26"/>
  <c r="AZ852" i="26"/>
  <c r="AY852" i="26"/>
  <c r="AX852" i="26"/>
  <c r="AW852" i="26"/>
  <c r="AV852" i="26"/>
  <c r="AU852" i="26"/>
  <c r="AT852" i="26"/>
  <c r="AS852" i="26"/>
  <c r="AR852" i="26"/>
  <c r="AQ852" i="26"/>
  <c r="AP852" i="26"/>
  <c r="AO852" i="26"/>
  <c r="AN852" i="26"/>
  <c r="AM852" i="26"/>
  <c r="AL852" i="26"/>
  <c r="AK852" i="26"/>
  <c r="AJ852" i="26"/>
  <c r="AI852" i="26"/>
  <c r="AH852" i="26"/>
  <c r="AG852" i="26"/>
  <c r="AF852" i="26"/>
  <c r="AE852" i="26"/>
  <c r="AD852" i="26"/>
  <c r="AC852" i="26"/>
  <c r="AB852" i="26"/>
  <c r="AA852" i="26"/>
  <c r="Z852" i="26"/>
  <c r="Y852" i="26"/>
  <c r="X852" i="26"/>
  <c r="W852" i="26"/>
  <c r="V852" i="26"/>
  <c r="U852" i="26"/>
  <c r="T852" i="26"/>
  <c r="S852" i="26"/>
  <c r="R852" i="26"/>
  <c r="Q852" i="26"/>
  <c r="P852" i="26"/>
  <c r="O852" i="26"/>
  <c r="N852" i="26"/>
  <c r="M852" i="26"/>
  <c r="L852" i="26"/>
  <c r="K852" i="26"/>
  <c r="J852" i="26"/>
  <c r="BQ851" i="26"/>
  <c r="BP851" i="26"/>
  <c r="BO851" i="26"/>
  <c r="BN851" i="26"/>
  <c r="BM851" i="26"/>
  <c r="BL851" i="26"/>
  <c r="BK851" i="26"/>
  <c r="BJ851" i="26"/>
  <c r="BI851" i="26"/>
  <c r="BH851" i="26"/>
  <c r="BG851" i="26"/>
  <c r="BF851" i="26"/>
  <c r="BE851" i="26"/>
  <c r="BD851" i="26"/>
  <c r="BC851" i="26"/>
  <c r="BB851" i="26"/>
  <c r="BA851" i="26"/>
  <c r="AZ851" i="26"/>
  <c r="AY851" i="26"/>
  <c r="AX851" i="26"/>
  <c r="AW851" i="26"/>
  <c r="AV851" i="26"/>
  <c r="AU851" i="26"/>
  <c r="AT851" i="26"/>
  <c r="AS851" i="26"/>
  <c r="AR851" i="26"/>
  <c r="AQ851" i="26"/>
  <c r="AP851" i="26"/>
  <c r="AO851" i="26"/>
  <c r="AN851" i="26"/>
  <c r="AM851" i="26"/>
  <c r="AL851" i="26"/>
  <c r="AK851" i="26"/>
  <c r="AJ851" i="26"/>
  <c r="AI851" i="26"/>
  <c r="AH851" i="26"/>
  <c r="AG851" i="26"/>
  <c r="AF851" i="26"/>
  <c r="AE851" i="26"/>
  <c r="AD851" i="26"/>
  <c r="AC851" i="26"/>
  <c r="AB851" i="26"/>
  <c r="AA851" i="26"/>
  <c r="Z851" i="26"/>
  <c r="Y851" i="26"/>
  <c r="X851" i="26"/>
  <c r="W851" i="26"/>
  <c r="V851" i="26"/>
  <c r="U851" i="26"/>
  <c r="T851" i="26"/>
  <c r="S851" i="26"/>
  <c r="R851" i="26"/>
  <c r="Q851" i="26"/>
  <c r="P851" i="26"/>
  <c r="O851" i="26"/>
  <c r="N851" i="26"/>
  <c r="M851" i="26"/>
  <c r="L851" i="26"/>
  <c r="K851" i="26"/>
  <c r="J851" i="26"/>
  <c r="BQ850" i="26"/>
  <c r="BP850" i="26"/>
  <c r="BO850" i="26"/>
  <c r="BN850" i="26"/>
  <c r="BM850" i="26"/>
  <c r="BL850" i="26"/>
  <c r="BK850" i="26"/>
  <c r="BJ850" i="26"/>
  <c r="BI850" i="26"/>
  <c r="BH850" i="26"/>
  <c r="BG850" i="26"/>
  <c r="BF850" i="26"/>
  <c r="BE850" i="26"/>
  <c r="BD850" i="26"/>
  <c r="BC850" i="26"/>
  <c r="BB850" i="26"/>
  <c r="BA850" i="26"/>
  <c r="AZ850" i="26"/>
  <c r="AY850" i="26"/>
  <c r="AX850" i="26"/>
  <c r="AW850" i="26"/>
  <c r="AV850" i="26"/>
  <c r="AU850" i="26"/>
  <c r="AT850" i="26"/>
  <c r="AS850" i="26"/>
  <c r="AR850" i="26"/>
  <c r="AQ850" i="26"/>
  <c r="AP850" i="26"/>
  <c r="AO850" i="26"/>
  <c r="AN850" i="26"/>
  <c r="AM850" i="26"/>
  <c r="AL850" i="26"/>
  <c r="AK850" i="26"/>
  <c r="AJ850" i="26"/>
  <c r="AI850" i="26"/>
  <c r="AH850" i="26"/>
  <c r="AG850" i="26"/>
  <c r="AF850" i="26"/>
  <c r="AE850" i="26"/>
  <c r="AD850" i="26"/>
  <c r="AC850" i="26"/>
  <c r="AB850" i="26"/>
  <c r="AA850" i="26"/>
  <c r="Z850" i="26"/>
  <c r="Y850" i="26"/>
  <c r="X850" i="26"/>
  <c r="W850" i="26"/>
  <c r="V850" i="26"/>
  <c r="U850" i="26"/>
  <c r="T850" i="26"/>
  <c r="S850" i="26"/>
  <c r="R850" i="26"/>
  <c r="Q850" i="26"/>
  <c r="P850" i="26"/>
  <c r="O850" i="26"/>
  <c r="N850" i="26"/>
  <c r="M850" i="26"/>
  <c r="L850" i="26"/>
  <c r="K850" i="26"/>
  <c r="J850" i="26"/>
  <c r="BQ849" i="26"/>
  <c r="BP849" i="26"/>
  <c r="BO849" i="26"/>
  <c r="BN849" i="26"/>
  <c r="BM849" i="26"/>
  <c r="BL849" i="26"/>
  <c r="BK849" i="26"/>
  <c r="BJ849" i="26"/>
  <c r="BI849" i="26"/>
  <c r="BH849" i="26"/>
  <c r="BG849" i="26"/>
  <c r="BF849" i="26"/>
  <c r="BE849" i="26"/>
  <c r="BD849" i="26"/>
  <c r="BC849" i="26"/>
  <c r="BB849" i="26"/>
  <c r="BA849" i="26"/>
  <c r="AZ849" i="26"/>
  <c r="AY849" i="26"/>
  <c r="AX849" i="26"/>
  <c r="AW849" i="26"/>
  <c r="AV849" i="26"/>
  <c r="AU849" i="26"/>
  <c r="AT849" i="26"/>
  <c r="AS849" i="26"/>
  <c r="AR849" i="26"/>
  <c r="AQ849" i="26"/>
  <c r="AP849" i="26"/>
  <c r="AO849" i="26"/>
  <c r="AN849" i="26"/>
  <c r="AM849" i="26"/>
  <c r="AL849" i="26"/>
  <c r="AK849" i="26"/>
  <c r="AJ849" i="26"/>
  <c r="AI849" i="26"/>
  <c r="AH849" i="26"/>
  <c r="AG849" i="26"/>
  <c r="AF849" i="26"/>
  <c r="AE849" i="26"/>
  <c r="AD849" i="26"/>
  <c r="AC849" i="26"/>
  <c r="AB849" i="26"/>
  <c r="AA849" i="26"/>
  <c r="Z849" i="26"/>
  <c r="Y849" i="26"/>
  <c r="X849" i="26"/>
  <c r="W849" i="26"/>
  <c r="V849" i="26"/>
  <c r="U849" i="26"/>
  <c r="T849" i="26"/>
  <c r="S849" i="26"/>
  <c r="R849" i="26"/>
  <c r="Q849" i="26"/>
  <c r="P849" i="26"/>
  <c r="O849" i="26"/>
  <c r="N849" i="26"/>
  <c r="M849" i="26"/>
  <c r="L849" i="26"/>
  <c r="K849" i="26"/>
  <c r="J849" i="26"/>
  <c r="BQ848" i="26"/>
  <c r="BP848" i="26"/>
  <c r="BO848" i="26"/>
  <c r="BN848" i="26"/>
  <c r="BM848" i="26"/>
  <c r="BL848" i="26"/>
  <c r="BK848" i="26"/>
  <c r="BJ848" i="26"/>
  <c r="BI848" i="26"/>
  <c r="BH848" i="26"/>
  <c r="BG848" i="26"/>
  <c r="BF848" i="26"/>
  <c r="BE848" i="26"/>
  <c r="BD848" i="26"/>
  <c r="BC848" i="26"/>
  <c r="BB848" i="26"/>
  <c r="BA848" i="26"/>
  <c r="AZ848" i="26"/>
  <c r="AY848" i="26"/>
  <c r="AX848" i="26"/>
  <c r="AW848" i="26"/>
  <c r="AV848" i="26"/>
  <c r="AU848" i="26"/>
  <c r="AT848" i="26"/>
  <c r="AS848" i="26"/>
  <c r="AR848" i="26"/>
  <c r="AQ848" i="26"/>
  <c r="AP848" i="26"/>
  <c r="AO848" i="26"/>
  <c r="AN848" i="26"/>
  <c r="AM848" i="26"/>
  <c r="AL848" i="26"/>
  <c r="AK848" i="26"/>
  <c r="AJ848" i="26"/>
  <c r="AI848" i="26"/>
  <c r="AH848" i="26"/>
  <c r="AG848" i="26"/>
  <c r="AF848" i="26"/>
  <c r="AE848" i="26"/>
  <c r="AD848" i="26"/>
  <c r="AC848" i="26"/>
  <c r="AB848" i="26"/>
  <c r="AA848" i="26"/>
  <c r="Z848" i="26"/>
  <c r="Y848" i="26"/>
  <c r="X848" i="26"/>
  <c r="W848" i="26"/>
  <c r="V848" i="26"/>
  <c r="U848" i="26"/>
  <c r="T848" i="26"/>
  <c r="S848" i="26"/>
  <c r="R848" i="26"/>
  <c r="Q848" i="26"/>
  <c r="P848" i="26"/>
  <c r="O848" i="26"/>
  <c r="N848" i="26"/>
  <c r="M848" i="26"/>
  <c r="L848" i="26"/>
  <c r="K848" i="26"/>
  <c r="J848" i="26"/>
  <c r="BQ847" i="26"/>
  <c r="BP847" i="26"/>
  <c r="BO847" i="26"/>
  <c r="BN847" i="26"/>
  <c r="BM847" i="26"/>
  <c r="BL847" i="26"/>
  <c r="BK847" i="26"/>
  <c r="BJ847" i="26"/>
  <c r="BI847" i="26"/>
  <c r="BH847" i="26"/>
  <c r="BG847" i="26"/>
  <c r="BF847" i="26"/>
  <c r="BE847" i="26"/>
  <c r="BD847" i="26"/>
  <c r="BC847" i="26"/>
  <c r="BB847" i="26"/>
  <c r="BA847" i="26"/>
  <c r="AZ847" i="26"/>
  <c r="AY847" i="26"/>
  <c r="AX847" i="26"/>
  <c r="AW847" i="26"/>
  <c r="AV847" i="26"/>
  <c r="AU847" i="26"/>
  <c r="AT847" i="26"/>
  <c r="AS847" i="26"/>
  <c r="AR847" i="26"/>
  <c r="AQ847" i="26"/>
  <c r="AP847" i="26"/>
  <c r="AO847" i="26"/>
  <c r="AN847" i="26"/>
  <c r="AM847" i="26"/>
  <c r="AL847" i="26"/>
  <c r="AK847" i="26"/>
  <c r="AJ847" i="26"/>
  <c r="AI847" i="26"/>
  <c r="AH847" i="26"/>
  <c r="AG847" i="26"/>
  <c r="AF847" i="26"/>
  <c r="AE847" i="26"/>
  <c r="AD847" i="26"/>
  <c r="AC847" i="26"/>
  <c r="AB847" i="26"/>
  <c r="AA847" i="26"/>
  <c r="Z847" i="26"/>
  <c r="Y847" i="26"/>
  <c r="X847" i="26"/>
  <c r="W847" i="26"/>
  <c r="V847" i="26"/>
  <c r="U847" i="26"/>
  <c r="T847" i="26"/>
  <c r="S847" i="26"/>
  <c r="R847" i="26"/>
  <c r="Q847" i="26"/>
  <c r="P847" i="26"/>
  <c r="O847" i="26"/>
  <c r="N847" i="26"/>
  <c r="M847" i="26"/>
  <c r="L847" i="26"/>
  <c r="K847" i="26"/>
  <c r="J847" i="26"/>
  <c r="BQ846" i="26"/>
  <c r="BP846" i="26"/>
  <c r="BO846" i="26"/>
  <c r="BN846" i="26"/>
  <c r="BM846" i="26"/>
  <c r="BL846" i="26"/>
  <c r="BK846" i="26"/>
  <c r="BJ846" i="26"/>
  <c r="BI846" i="26"/>
  <c r="BH846" i="26"/>
  <c r="BG846" i="26"/>
  <c r="BF846" i="26"/>
  <c r="BE846" i="26"/>
  <c r="BD846" i="26"/>
  <c r="BC846" i="26"/>
  <c r="BB846" i="26"/>
  <c r="BA846" i="26"/>
  <c r="AZ846" i="26"/>
  <c r="AY846" i="26"/>
  <c r="AX846" i="26"/>
  <c r="AW846" i="26"/>
  <c r="AV846" i="26"/>
  <c r="AU846" i="26"/>
  <c r="AT846" i="26"/>
  <c r="AS846" i="26"/>
  <c r="AR846" i="26"/>
  <c r="AQ846" i="26"/>
  <c r="AP846" i="26"/>
  <c r="AO846" i="26"/>
  <c r="AN846" i="26"/>
  <c r="AM846" i="26"/>
  <c r="AL846" i="26"/>
  <c r="AK846" i="26"/>
  <c r="AJ846" i="26"/>
  <c r="AI846" i="26"/>
  <c r="AH846" i="26"/>
  <c r="AG846" i="26"/>
  <c r="AF846" i="26"/>
  <c r="AE846" i="26"/>
  <c r="AD846" i="26"/>
  <c r="AC846" i="26"/>
  <c r="AB846" i="26"/>
  <c r="AA846" i="26"/>
  <c r="Z846" i="26"/>
  <c r="Y846" i="26"/>
  <c r="X846" i="26"/>
  <c r="W846" i="26"/>
  <c r="V846" i="26"/>
  <c r="U846" i="26"/>
  <c r="T846" i="26"/>
  <c r="S846" i="26"/>
  <c r="R846" i="26"/>
  <c r="Q846" i="26"/>
  <c r="P846" i="26"/>
  <c r="O846" i="26"/>
  <c r="N846" i="26"/>
  <c r="M846" i="26"/>
  <c r="L846" i="26"/>
  <c r="K846" i="26"/>
  <c r="J846" i="26"/>
  <c r="BQ845" i="26"/>
  <c r="BP845" i="26"/>
  <c r="BO845" i="26"/>
  <c r="BN845" i="26"/>
  <c r="BM845" i="26"/>
  <c r="BL845" i="26"/>
  <c r="BK845" i="26"/>
  <c r="BJ845" i="26"/>
  <c r="BI845" i="26"/>
  <c r="BH845" i="26"/>
  <c r="BG845" i="26"/>
  <c r="BF845" i="26"/>
  <c r="BE845" i="26"/>
  <c r="BD845" i="26"/>
  <c r="BC845" i="26"/>
  <c r="BB845" i="26"/>
  <c r="BA845" i="26"/>
  <c r="AZ845" i="26"/>
  <c r="AY845" i="26"/>
  <c r="AX845" i="26"/>
  <c r="AW845" i="26"/>
  <c r="AV845" i="26"/>
  <c r="AU845" i="26"/>
  <c r="AT845" i="26"/>
  <c r="AS845" i="26"/>
  <c r="AR845" i="26"/>
  <c r="AQ845" i="26"/>
  <c r="AP845" i="26"/>
  <c r="AO845" i="26"/>
  <c r="AN845" i="26"/>
  <c r="AM845" i="26"/>
  <c r="AL845" i="26"/>
  <c r="AK845" i="26"/>
  <c r="AJ845" i="26"/>
  <c r="AI845" i="26"/>
  <c r="AH845" i="26"/>
  <c r="AG845" i="26"/>
  <c r="AF845" i="26"/>
  <c r="AE845" i="26"/>
  <c r="AD845" i="26"/>
  <c r="AC845" i="26"/>
  <c r="AB845" i="26"/>
  <c r="AA845" i="26"/>
  <c r="Z845" i="26"/>
  <c r="Y845" i="26"/>
  <c r="X845" i="26"/>
  <c r="W845" i="26"/>
  <c r="V845" i="26"/>
  <c r="U845" i="26"/>
  <c r="T845" i="26"/>
  <c r="S845" i="26"/>
  <c r="R845" i="26"/>
  <c r="Q845" i="26"/>
  <c r="P845" i="26"/>
  <c r="O845" i="26"/>
  <c r="N845" i="26"/>
  <c r="M845" i="26"/>
  <c r="L845" i="26"/>
  <c r="K845" i="26"/>
  <c r="J845" i="26"/>
  <c r="BQ844" i="26"/>
  <c r="BP844" i="26"/>
  <c r="BO844" i="26"/>
  <c r="BN844" i="26"/>
  <c r="BM844" i="26"/>
  <c r="BL844" i="26"/>
  <c r="BK844" i="26"/>
  <c r="BJ844" i="26"/>
  <c r="BI844" i="26"/>
  <c r="BH844" i="26"/>
  <c r="BG844" i="26"/>
  <c r="BF844" i="26"/>
  <c r="BE844" i="26"/>
  <c r="BD844" i="26"/>
  <c r="BC844" i="26"/>
  <c r="BB844" i="26"/>
  <c r="BA844" i="26"/>
  <c r="AZ844" i="26"/>
  <c r="AY844" i="26"/>
  <c r="AX844" i="26"/>
  <c r="AW844" i="26"/>
  <c r="AV844" i="26"/>
  <c r="AU844" i="26"/>
  <c r="AT844" i="26"/>
  <c r="AS844" i="26"/>
  <c r="AR844" i="26"/>
  <c r="AQ844" i="26"/>
  <c r="AP844" i="26"/>
  <c r="AO844" i="26"/>
  <c r="AN844" i="26"/>
  <c r="AM844" i="26"/>
  <c r="AL844" i="26"/>
  <c r="AK844" i="26"/>
  <c r="AJ844" i="26"/>
  <c r="AI844" i="26"/>
  <c r="AH844" i="26"/>
  <c r="AG844" i="26"/>
  <c r="AF844" i="26"/>
  <c r="AE844" i="26"/>
  <c r="AD844" i="26"/>
  <c r="AC844" i="26"/>
  <c r="AB844" i="26"/>
  <c r="AA844" i="26"/>
  <c r="Z844" i="26"/>
  <c r="Y844" i="26"/>
  <c r="X844" i="26"/>
  <c r="W844" i="26"/>
  <c r="V844" i="26"/>
  <c r="U844" i="26"/>
  <c r="T844" i="26"/>
  <c r="S844" i="26"/>
  <c r="R844" i="26"/>
  <c r="Q844" i="26"/>
  <c r="P844" i="26"/>
  <c r="O844" i="26"/>
  <c r="N844" i="26"/>
  <c r="M844" i="26"/>
  <c r="L844" i="26"/>
  <c r="K844" i="26"/>
  <c r="J844" i="26"/>
  <c r="BQ843" i="26"/>
  <c r="BP843" i="26"/>
  <c r="BO843" i="26"/>
  <c r="BN843" i="26"/>
  <c r="BM843" i="26"/>
  <c r="BL843" i="26"/>
  <c r="BK843" i="26"/>
  <c r="BJ843" i="26"/>
  <c r="BI843" i="26"/>
  <c r="BH843" i="26"/>
  <c r="BG843" i="26"/>
  <c r="BF843" i="26"/>
  <c r="BE843" i="26"/>
  <c r="BD843" i="26"/>
  <c r="BC843" i="26"/>
  <c r="BB843" i="26"/>
  <c r="BA843" i="26"/>
  <c r="AZ843" i="26"/>
  <c r="AY843" i="26"/>
  <c r="AX843" i="26"/>
  <c r="AW843" i="26"/>
  <c r="AV843" i="26"/>
  <c r="AU843" i="26"/>
  <c r="AT843" i="26"/>
  <c r="AS843" i="26"/>
  <c r="AR843" i="26"/>
  <c r="AQ843" i="26"/>
  <c r="AP843" i="26"/>
  <c r="AO843" i="26"/>
  <c r="AN843" i="26"/>
  <c r="AM843" i="26"/>
  <c r="AL843" i="26"/>
  <c r="AK843" i="26"/>
  <c r="AJ843" i="26"/>
  <c r="AI843" i="26"/>
  <c r="AH843" i="26"/>
  <c r="AG843" i="26"/>
  <c r="AF843" i="26"/>
  <c r="AE843" i="26"/>
  <c r="AD843" i="26"/>
  <c r="AC843" i="26"/>
  <c r="AB843" i="26"/>
  <c r="AA843" i="26"/>
  <c r="Z843" i="26"/>
  <c r="Y843" i="26"/>
  <c r="X843" i="26"/>
  <c r="W843" i="26"/>
  <c r="V843" i="26"/>
  <c r="U843" i="26"/>
  <c r="T843" i="26"/>
  <c r="S843" i="26"/>
  <c r="R843" i="26"/>
  <c r="Q843" i="26"/>
  <c r="P843" i="26"/>
  <c r="O843" i="26"/>
  <c r="N843" i="26"/>
  <c r="M843" i="26"/>
  <c r="L843" i="26"/>
  <c r="K843" i="26"/>
  <c r="J843" i="26"/>
  <c r="BQ842" i="26"/>
  <c r="BP842" i="26"/>
  <c r="BO842" i="26"/>
  <c r="BN842" i="26"/>
  <c r="BM842" i="26"/>
  <c r="BL842" i="26"/>
  <c r="BK842" i="26"/>
  <c r="BJ842" i="26"/>
  <c r="BI842" i="26"/>
  <c r="BH842" i="26"/>
  <c r="BG842" i="26"/>
  <c r="BF842" i="26"/>
  <c r="BE842" i="26"/>
  <c r="BD842" i="26"/>
  <c r="BC842" i="26"/>
  <c r="BB842" i="26"/>
  <c r="BA842" i="26"/>
  <c r="AZ842" i="26"/>
  <c r="AY842" i="26"/>
  <c r="AX842" i="26"/>
  <c r="AW842" i="26"/>
  <c r="AV842" i="26"/>
  <c r="AU842" i="26"/>
  <c r="AT842" i="26"/>
  <c r="AS842" i="26"/>
  <c r="AR842" i="26"/>
  <c r="AQ842" i="26"/>
  <c r="AP842" i="26"/>
  <c r="AO842" i="26"/>
  <c r="AN842" i="26"/>
  <c r="AM842" i="26"/>
  <c r="AL842" i="26"/>
  <c r="AK842" i="26"/>
  <c r="AJ842" i="26"/>
  <c r="AI842" i="26"/>
  <c r="AH842" i="26"/>
  <c r="AG842" i="26"/>
  <c r="AF842" i="26"/>
  <c r="AE842" i="26"/>
  <c r="AD842" i="26"/>
  <c r="AC842" i="26"/>
  <c r="AB842" i="26"/>
  <c r="AA842" i="26"/>
  <c r="Z842" i="26"/>
  <c r="Y842" i="26"/>
  <c r="X842" i="26"/>
  <c r="W842" i="26"/>
  <c r="V842" i="26"/>
  <c r="U842" i="26"/>
  <c r="T842" i="26"/>
  <c r="S842" i="26"/>
  <c r="R842" i="26"/>
  <c r="Q842" i="26"/>
  <c r="P842" i="26"/>
  <c r="O842" i="26"/>
  <c r="N842" i="26"/>
  <c r="M842" i="26"/>
  <c r="L842" i="26"/>
  <c r="K842" i="26"/>
  <c r="J842" i="26"/>
  <c r="BQ841" i="26"/>
  <c r="BP841" i="26"/>
  <c r="BO841" i="26"/>
  <c r="BN841" i="26"/>
  <c r="BM841" i="26"/>
  <c r="BL841" i="26"/>
  <c r="BK841" i="26"/>
  <c r="BJ841" i="26"/>
  <c r="BI841" i="26"/>
  <c r="BH841" i="26"/>
  <c r="BG841" i="26"/>
  <c r="BF841" i="26"/>
  <c r="BE841" i="26"/>
  <c r="BD841" i="26"/>
  <c r="BC841" i="26"/>
  <c r="BB841" i="26"/>
  <c r="BA841" i="26"/>
  <c r="AZ841" i="26"/>
  <c r="AY841" i="26"/>
  <c r="AX841" i="26"/>
  <c r="AW841" i="26"/>
  <c r="AV841" i="26"/>
  <c r="AU841" i="26"/>
  <c r="AT841" i="26"/>
  <c r="AS841" i="26"/>
  <c r="AR841" i="26"/>
  <c r="AQ841" i="26"/>
  <c r="AP841" i="26"/>
  <c r="AO841" i="26"/>
  <c r="AN841" i="26"/>
  <c r="AM841" i="26"/>
  <c r="AL841" i="26"/>
  <c r="AK841" i="26"/>
  <c r="AJ841" i="26"/>
  <c r="AI841" i="26"/>
  <c r="AH841" i="26"/>
  <c r="AG841" i="26"/>
  <c r="AF841" i="26"/>
  <c r="AE841" i="26"/>
  <c r="AD841" i="26"/>
  <c r="AC841" i="26"/>
  <c r="AB841" i="26"/>
  <c r="AA841" i="26"/>
  <c r="Z841" i="26"/>
  <c r="Y841" i="26"/>
  <c r="X841" i="26"/>
  <c r="W841" i="26"/>
  <c r="V841" i="26"/>
  <c r="U841" i="26"/>
  <c r="T841" i="26"/>
  <c r="S841" i="26"/>
  <c r="R841" i="26"/>
  <c r="Q841" i="26"/>
  <c r="P841" i="26"/>
  <c r="O841" i="26"/>
  <c r="N841" i="26"/>
  <c r="M841" i="26"/>
  <c r="L841" i="26"/>
  <c r="K841" i="26"/>
  <c r="J841" i="26"/>
  <c r="BQ840" i="26"/>
  <c r="BP840" i="26"/>
  <c r="BO840" i="26"/>
  <c r="BN840" i="26"/>
  <c r="BM840" i="26"/>
  <c r="BL840" i="26"/>
  <c r="BK840" i="26"/>
  <c r="BJ840" i="26"/>
  <c r="BI840" i="26"/>
  <c r="BH840" i="26"/>
  <c r="BG840" i="26"/>
  <c r="BF840" i="26"/>
  <c r="BE840" i="26"/>
  <c r="BD840" i="26"/>
  <c r="BC840" i="26"/>
  <c r="BB840" i="26"/>
  <c r="BA840" i="26"/>
  <c r="AZ840" i="26"/>
  <c r="AY840" i="26"/>
  <c r="AX840" i="26"/>
  <c r="AW840" i="26"/>
  <c r="AV840" i="26"/>
  <c r="AU840" i="26"/>
  <c r="AT840" i="26"/>
  <c r="AS840" i="26"/>
  <c r="AR840" i="26"/>
  <c r="AQ840" i="26"/>
  <c r="AP840" i="26"/>
  <c r="AO840" i="26"/>
  <c r="AN840" i="26"/>
  <c r="AM840" i="26"/>
  <c r="AL840" i="26"/>
  <c r="AK840" i="26"/>
  <c r="AJ840" i="26"/>
  <c r="AI840" i="26"/>
  <c r="AH840" i="26"/>
  <c r="AG840" i="26"/>
  <c r="AF840" i="26"/>
  <c r="AE840" i="26"/>
  <c r="AD840" i="26"/>
  <c r="AC840" i="26"/>
  <c r="AB840" i="26"/>
  <c r="AA840" i="26"/>
  <c r="Z840" i="26"/>
  <c r="Y840" i="26"/>
  <c r="X840" i="26"/>
  <c r="W840" i="26"/>
  <c r="V840" i="26"/>
  <c r="U840" i="26"/>
  <c r="T840" i="26"/>
  <c r="S840" i="26"/>
  <c r="R840" i="26"/>
  <c r="Q840" i="26"/>
  <c r="P840" i="26"/>
  <c r="O840" i="26"/>
  <c r="N840" i="26"/>
  <c r="M840" i="26"/>
  <c r="L840" i="26"/>
  <c r="K840" i="26"/>
  <c r="J840" i="26"/>
  <c r="BQ839" i="26"/>
  <c r="BP839" i="26"/>
  <c r="BO839" i="26"/>
  <c r="BN839" i="26"/>
  <c r="BM839" i="26"/>
  <c r="BL839" i="26"/>
  <c r="BK839" i="26"/>
  <c r="BJ839" i="26"/>
  <c r="BI839" i="26"/>
  <c r="BH839" i="26"/>
  <c r="BG839" i="26"/>
  <c r="BF839" i="26"/>
  <c r="BE839" i="26"/>
  <c r="BD839" i="26"/>
  <c r="BC839" i="26"/>
  <c r="BB839" i="26"/>
  <c r="BA839" i="26"/>
  <c r="AZ839" i="26"/>
  <c r="AY839" i="26"/>
  <c r="AX839" i="26"/>
  <c r="AW839" i="26"/>
  <c r="AV839" i="26"/>
  <c r="AU839" i="26"/>
  <c r="AT839" i="26"/>
  <c r="AS839" i="26"/>
  <c r="AR839" i="26"/>
  <c r="AQ839" i="26"/>
  <c r="AP839" i="26"/>
  <c r="AO839" i="26"/>
  <c r="AN839" i="26"/>
  <c r="AM839" i="26"/>
  <c r="AL839" i="26"/>
  <c r="AK839" i="26"/>
  <c r="AJ839" i="26"/>
  <c r="AI839" i="26"/>
  <c r="AH839" i="26"/>
  <c r="AG839" i="26"/>
  <c r="AF839" i="26"/>
  <c r="AE839" i="26"/>
  <c r="AD839" i="26"/>
  <c r="AC839" i="26"/>
  <c r="AB839" i="26"/>
  <c r="AA839" i="26"/>
  <c r="Z839" i="26"/>
  <c r="Y839" i="26"/>
  <c r="X839" i="26"/>
  <c r="W839" i="26"/>
  <c r="V839" i="26"/>
  <c r="U839" i="26"/>
  <c r="T839" i="26"/>
  <c r="S839" i="26"/>
  <c r="R839" i="26"/>
  <c r="Q839" i="26"/>
  <c r="P839" i="26"/>
  <c r="O839" i="26"/>
  <c r="N839" i="26"/>
  <c r="M839" i="26"/>
  <c r="L839" i="26"/>
  <c r="K839" i="26"/>
  <c r="J839" i="26"/>
  <c r="BQ838" i="26"/>
  <c r="BP838" i="26"/>
  <c r="BO838" i="26"/>
  <c r="BN838" i="26"/>
  <c r="BM838" i="26"/>
  <c r="BL838" i="26"/>
  <c r="BK838" i="26"/>
  <c r="BJ838" i="26"/>
  <c r="BI838" i="26"/>
  <c r="BH838" i="26"/>
  <c r="BG838" i="26"/>
  <c r="BF838" i="26"/>
  <c r="BE838" i="26"/>
  <c r="BD838" i="26"/>
  <c r="BC838" i="26"/>
  <c r="BB838" i="26"/>
  <c r="BA838" i="26"/>
  <c r="AZ838" i="26"/>
  <c r="AY838" i="26"/>
  <c r="AX838" i="26"/>
  <c r="AW838" i="26"/>
  <c r="AV838" i="26"/>
  <c r="AU838" i="26"/>
  <c r="AT838" i="26"/>
  <c r="AS838" i="26"/>
  <c r="AR838" i="26"/>
  <c r="AQ838" i="26"/>
  <c r="AP838" i="26"/>
  <c r="AO838" i="26"/>
  <c r="AN838" i="26"/>
  <c r="AM838" i="26"/>
  <c r="AL838" i="26"/>
  <c r="AK838" i="26"/>
  <c r="AJ838" i="26"/>
  <c r="AI838" i="26"/>
  <c r="AH838" i="26"/>
  <c r="AG838" i="26"/>
  <c r="AF838" i="26"/>
  <c r="AE838" i="26"/>
  <c r="AD838" i="26"/>
  <c r="AC838" i="26"/>
  <c r="AB838" i="26"/>
  <c r="AA838" i="26"/>
  <c r="Z838" i="26"/>
  <c r="Y838" i="26"/>
  <c r="X838" i="26"/>
  <c r="W838" i="26"/>
  <c r="V838" i="26"/>
  <c r="U838" i="26"/>
  <c r="T838" i="26"/>
  <c r="S838" i="26"/>
  <c r="R838" i="26"/>
  <c r="Q838" i="26"/>
  <c r="P838" i="26"/>
  <c r="O838" i="26"/>
  <c r="N838" i="26"/>
  <c r="M838" i="26"/>
  <c r="L838" i="26"/>
  <c r="K838" i="26"/>
  <c r="J838" i="26"/>
  <c r="BQ837" i="26"/>
  <c r="BP837" i="26"/>
  <c r="BO837" i="26"/>
  <c r="BN837" i="26"/>
  <c r="BM837" i="26"/>
  <c r="BL837" i="26"/>
  <c r="BK837" i="26"/>
  <c r="BJ837" i="26"/>
  <c r="BI837" i="26"/>
  <c r="BH837" i="26"/>
  <c r="BG837" i="26"/>
  <c r="BF837" i="26"/>
  <c r="BE837" i="26"/>
  <c r="BD837" i="26"/>
  <c r="BC837" i="26"/>
  <c r="BB837" i="26"/>
  <c r="BA837" i="26"/>
  <c r="AZ837" i="26"/>
  <c r="AY837" i="26"/>
  <c r="AX837" i="26"/>
  <c r="AW837" i="26"/>
  <c r="AV837" i="26"/>
  <c r="AU837" i="26"/>
  <c r="AT837" i="26"/>
  <c r="AS837" i="26"/>
  <c r="AR837" i="26"/>
  <c r="AQ837" i="26"/>
  <c r="AP837" i="26"/>
  <c r="AO837" i="26"/>
  <c r="AN837" i="26"/>
  <c r="AM837" i="26"/>
  <c r="AL837" i="26"/>
  <c r="AK837" i="26"/>
  <c r="AJ837" i="26"/>
  <c r="AI837" i="26"/>
  <c r="AH837" i="26"/>
  <c r="AG837" i="26"/>
  <c r="AF837" i="26"/>
  <c r="AE837" i="26"/>
  <c r="AD837" i="26"/>
  <c r="AC837" i="26"/>
  <c r="AB837" i="26"/>
  <c r="AA837" i="26"/>
  <c r="Z837" i="26"/>
  <c r="Y837" i="26"/>
  <c r="X837" i="26"/>
  <c r="W837" i="26"/>
  <c r="V837" i="26"/>
  <c r="U837" i="26"/>
  <c r="T837" i="26"/>
  <c r="S837" i="26"/>
  <c r="R837" i="26"/>
  <c r="Q837" i="26"/>
  <c r="P837" i="26"/>
  <c r="O837" i="26"/>
  <c r="N837" i="26"/>
  <c r="M837" i="26"/>
  <c r="L837" i="26"/>
  <c r="K837" i="26"/>
  <c r="J837" i="26"/>
  <c r="BQ836" i="26"/>
  <c r="BP836" i="26"/>
  <c r="BO836" i="26"/>
  <c r="BN836" i="26"/>
  <c r="BM836" i="26"/>
  <c r="BL836" i="26"/>
  <c r="BK836" i="26"/>
  <c r="BJ836" i="26"/>
  <c r="BI836" i="26"/>
  <c r="BH836" i="26"/>
  <c r="BG836" i="26"/>
  <c r="BF836" i="26"/>
  <c r="BE836" i="26"/>
  <c r="BD836" i="26"/>
  <c r="BC836" i="26"/>
  <c r="BB836" i="26"/>
  <c r="BA836" i="26"/>
  <c r="AZ836" i="26"/>
  <c r="AY836" i="26"/>
  <c r="AX836" i="26"/>
  <c r="AW836" i="26"/>
  <c r="AV836" i="26"/>
  <c r="AU836" i="26"/>
  <c r="AT836" i="26"/>
  <c r="AS836" i="26"/>
  <c r="AR836" i="26"/>
  <c r="AQ836" i="26"/>
  <c r="AP836" i="26"/>
  <c r="AO836" i="26"/>
  <c r="AN836" i="26"/>
  <c r="AM836" i="26"/>
  <c r="AL836" i="26"/>
  <c r="AK836" i="26"/>
  <c r="AJ836" i="26"/>
  <c r="AI836" i="26"/>
  <c r="AH836" i="26"/>
  <c r="AG836" i="26"/>
  <c r="AF836" i="26"/>
  <c r="AE836" i="26"/>
  <c r="AD836" i="26"/>
  <c r="AC836" i="26"/>
  <c r="AB836" i="26"/>
  <c r="AA836" i="26"/>
  <c r="Z836" i="26"/>
  <c r="Y836" i="26"/>
  <c r="X836" i="26"/>
  <c r="W836" i="26"/>
  <c r="V836" i="26"/>
  <c r="U836" i="26"/>
  <c r="T836" i="26"/>
  <c r="S836" i="26"/>
  <c r="R836" i="26"/>
  <c r="Q836" i="26"/>
  <c r="P836" i="26"/>
  <c r="O836" i="26"/>
  <c r="N836" i="26"/>
  <c r="M836" i="26"/>
  <c r="L836" i="26"/>
  <c r="K836" i="26"/>
  <c r="J836" i="26"/>
  <c r="BQ835" i="26"/>
  <c r="BP835" i="26"/>
  <c r="BO835" i="26"/>
  <c r="BN835" i="26"/>
  <c r="BM835" i="26"/>
  <c r="BL835" i="26"/>
  <c r="BK835" i="26"/>
  <c r="BJ835" i="26"/>
  <c r="BI835" i="26"/>
  <c r="BH835" i="26"/>
  <c r="BG835" i="26"/>
  <c r="BF835" i="26"/>
  <c r="BE835" i="26"/>
  <c r="BD835" i="26"/>
  <c r="BC835" i="26"/>
  <c r="BB835" i="26"/>
  <c r="BA835" i="26"/>
  <c r="AZ835" i="26"/>
  <c r="AY835" i="26"/>
  <c r="AX835" i="26"/>
  <c r="AW835" i="26"/>
  <c r="AV835" i="26"/>
  <c r="AU835" i="26"/>
  <c r="AT835" i="26"/>
  <c r="AS835" i="26"/>
  <c r="AR835" i="26"/>
  <c r="AQ835" i="26"/>
  <c r="AP835" i="26"/>
  <c r="AO835" i="26"/>
  <c r="AN835" i="26"/>
  <c r="AM835" i="26"/>
  <c r="AL835" i="26"/>
  <c r="AK835" i="26"/>
  <c r="AJ835" i="26"/>
  <c r="AI835" i="26"/>
  <c r="AH835" i="26"/>
  <c r="AG835" i="26"/>
  <c r="AF835" i="26"/>
  <c r="AE835" i="26"/>
  <c r="AD835" i="26"/>
  <c r="AC835" i="26"/>
  <c r="AB835" i="26"/>
  <c r="AA835" i="26"/>
  <c r="Z835" i="26"/>
  <c r="Y835" i="26"/>
  <c r="X835" i="26"/>
  <c r="W835" i="26"/>
  <c r="V835" i="26"/>
  <c r="U835" i="26"/>
  <c r="T835" i="26"/>
  <c r="S835" i="26"/>
  <c r="R835" i="26"/>
  <c r="Q835" i="26"/>
  <c r="P835" i="26"/>
  <c r="O835" i="26"/>
  <c r="N835" i="26"/>
  <c r="M835" i="26"/>
  <c r="L835" i="26"/>
  <c r="K835" i="26"/>
  <c r="J835" i="26"/>
  <c r="BQ834" i="26"/>
  <c r="BP834" i="26"/>
  <c r="BO834" i="26"/>
  <c r="BN834" i="26"/>
  <c r="BM834" i="26"/>
  <c r="BL834" i="26"/>
  <c r="BK834" i="26"/>
  <c r="BJ834" i="26"/>
  <c r="BI834" i="26"/>
  <c r="BH834" i="26"/>
  <c r="BG834" i="26"/>
  <c r="BF834" i="26"/>
  <c r="BE834" i="26"/>
  <c r="BD834" i="26"/>
  <c r="BC834" i="26"/>
  <c r="BB834" i="26"/>
  <c r="BA834" i="26"/>
  <c r="AZ834" i="26"/>
  <c r="AY834" i="26"/>
  <c r="AX834" i="26"/>
  <c r="AW834" i="26"/>
  <c r="AV834" i="26"/>
  <c r="AU834" i="26"/>
  <c r="AT834" i="26"/>
  <c r="AS834" i="26"/>
  <c r="AR834" i="26"/>
  <c r="AQ834" i="26"/>
  <c r="AP834" i="26"/>
  <c r="AO834" i="26"/>
  <c r="AN834" i="26"/>
  <c r="AM834" i="26"/>
  <c r="AL834" i="26"/>
  <c r="AK834" i="26"/>
  <c r="AJ834" i="26"/>
  <c r="AI834" i="26"/>
  <c r="AH834" i="26"/>
  <c r="AG834" i="26"/>
  <c r="AF834" i="26"/>
  <c r="AE834" i="26"/>
  <c r="AD834" i="26"/>
  <c r="AC834" i="26"/>
  <c r="AB834" i="26"/>
  <c r="AA834" i="26"/>
  <c r="Z834" i="26"/>
  <c r="Y834" i="26"/>
  <c r="X834" i="26"/>
  <c r="W834" i="26"/>
  <c r="V834" i="26"/>
  <c r="U834" i="26"/>
  <c r="T834" i="26"/>
  <c r="S834" i="26"/>
  <c r="R834" i="26"/>
  <c r="Q834" i="26"/>
  <c r="P834" i="26"/>
  <c r="O834" i="26"/>
  <c r="N834" i="26"/>
  <c r="M834" i="26"/>
  <c r="L834" i="26"/>
  <c r="K834" i="26"/>
  <c r="J834" i="26"/>
  <c r="BQ833" i="26"/>
  <c r="BP833" i="26"/>
  <c r="BO833" i="26"/>
  <c r="BN833" i="26"/>
  <c r="BM833" i="26"/>
  <c r="BL833" i="26"/>
  <c r="BK833" i="26"/>
  <c r="BJ833" i="26"/>
  <c r="BI833" i="26"/>
  <c r="BH833" i="26"/>
  <c r="BG833" i="26"/>
  <c r="BF833" i="26"/>
  <c r="BE833" i="26"/>
  <c r="BD833" i="26"/>
  <c r="BC833" i="26"/>
  <c r="BB833" i="26"/>
  <c r="BA833" i="26"/>
  <c r="AZ833" i="26"/>
  <c r="AY833" i="26"/>
  <c r="AX833" i="26"/>
  <c r="AW833" i="26"/>
  <c r="AV833" i="26"/>
  <c r="AU833" i="26"/>
  <c r="AT833" i="26"/>
  <c r="AS833" i="26"/>
  <c r="AR833" i="26"/>
  <c r="AQ833" i="26"/>
  <c r="AP833" i="26"/>
  <c r="AO833" i="26"/>
  <c r="AN833" i="26"/>
  <c r="AM833" i="26"/>
  <c r="AL833" i="26"/>
  <c r="AK833" i="26"/>
  <c r="AJ833" i="26"/>
  <c r="AI833" i="26"/>
  <c r="AH833" i="26"/>
  <c r="AG833" i="26"/>
  <c r="AF833" i="26"/>
  <c r="AE833" i="26"/>
  <c r="AD833" i="26"/>
  <c r="AC833" i="26"/>
  <c r="AB833" i="26"/>
  <c r="AA833" i="26"/>
  <c r="Z833" i="26"/>
  <c r="Y833" i="26"/>
  <c r="X833" i="26"/>
  <c r="W833" i="26"/>
  <c r="V833" i="26"/>
  <c r="U833" i="26"/>
  <c r="T833" i="26"/>
  <c r="S833" i="26"/>
  <c r="R833" i="26"/>
  <c r="Q833" i="26"/>
  <c r="P833" i="26"/>
  <c r="O833" i="26"/>
  <c r="N833" i="26"/>
  <c r="M833" i="26"/>
  <c r="L833" i="26"/>
  <c r="K833" i="26"/>
  <c r="J833" i="26"/>
  <c r="BQ832" i="26"/>
  <c r="BP832" i="26"/>
  <c r="BO832" i="26"/>
  <c r="BN832" i="26"/>
  <c r="BM832" i="26"/>
  <c r="BL832" i="26"/>
  <c r="BK832" i="26"/>
  <c r="BJ832" i="26"/>
  <c r="BI832" i="26"/>
  <c r="BH832" i="26"/>
  <c r="BG832" i="26"/>
  <c r="BF832" i="26"/>
  <c r="BE832" i="26"/>
  <c r="BD832" i="26"/>
  <c r="BC832" i="26"/>
  <c r="BB832" i="26"/>
  <c r="BA832" i="26"/>
  <c r="AZ832" i="26"/>
  <c r="AY832" i="26"/>
  <c r="AX832" i="26"/>
  <c r="AW832" i="26"/>
  <c r="AV832" i="26"/>
  <c r="AU832" i="26"/>
  <c r="AT832" i="26"/>
  <c r="AS832" i="26"/>
  <c r="AR832" i="26"/>
  <c r="AQ832" i="26"/>
  <c r="AP832" i="26"/>
  <c r="AO832" i="26"/>
  <c r="AN832" i="26"/>
  <c r="AM832" i="26"/>
  <c r="AL832" i="26"/>
  <c r="AK832" i="26"/>
  <c r="AJ832" i="26"/>
  <c r="AI832" i="26"/>
  <c r="AH832" i="26"/>
  <c r="AG832" i="26"/>
  <c r="AF832" i="26"/>
  <c r="AE832" i="26"/>
  <c r="AD832" i="26"/>
  <c r="AC832" i="26"/>
  <c r="AB832" i="26"/>
  <c r="AA832" i="26"/>
  <c r="Z832" i="26"/>
  <c r="Y832" i="26"/>
  <c r="X832" i="26"/>
  <c r="W832" i="26"/>
  <c r="V832" i="26"/>
  <c r="U832" i="26"/>
  <c r="T832" i="26"/>
  <c r="S832" i="26"/>
  <c r="R832" i="26"/>
  <c r="Q832" i="26"/>
  <c r="P832" i="26"/>
  <c r="O832" i="26"/>
  <c r="N832" i="26"/>
  <c r="M832" i="26"/>
  <c r="L832" i="26"/>
  <c r="K832" i="26"/>
  <c r="J832" i="26"/>
  <c r="BQ831" i="26"/>
  <c r="BP831" i="26"/>
  <c r="BO831" i="26"/>
  <c r="BN831" i="26"/>
  <c r="BM831" i="26"/>
  <c r="BL831" i="26"/>
  <c r="BK831" i="26"/>
  <c r="BJ831" i="26"/>
  <c r="BI831" i="26"/>
  <c r="BH831" i="26"/>
  <c r="BG831" i="26"/>
  <c r="BF831" i="26"/>
  <c r="BE831" i="26"/>
  <c r="BD831" i="26"/>
  <c r="BC831" i="26"/>
  <c r="BB831" i="26"/>
  <c r="BA831" i="26"/>
  <c r="AZ831" i="26"/>
  <c r="AY831" i="26"/>
  <c r="AX831" i="26"/>
  <c r="AW831" i="26"/>
  <c r="AV831" i="26"/>
  <c r="AU831" i="26"/>
  <c r="AT831" i="26"/>
  <c r="AS831" i="26"/>
  <c r="AR831" i="26"/>
  <c r="AQ831" i="26"/>
  <c r="AP831" i="26"/>
  <c r="AO831" i="26"/>
  <c r="AN831" i="26"/>
  <c r="AM831" i="26"/>
  <c r="AL831" i="26"/>
  <c r="AK831" i="26"/>
  <c r="AJ831" i="26"/>
  <c r="AI831" i="26"/>
  <c r="AH831" i="26"/>
  <c r="AG831" i="26"/>
  <c r="AF831" i="26"/>
  <c r="AE831" i="26"/>
  <c r="AD831" i="26"/>
  <c r="AC831" i="26"/>
  <c r="AB831" i="26"/>
  <c r="AA831" i="26"/>
  <c r="Z831" i="26"/>
  <c r="Y831" i="26"/>
  <c r="X831" i="26"/>
  <c r="W831" i="26"/>
  <c r="V831" i="26"/>
  <c r="U831" i="26"/>
  <c r="T831" i="26"/>
  <c r="S831" i="26"/>
  <c r="R831" i="26"/>
  <c r="Q831" i="26"/>
  <c r="P831" i="26"/>
  <c r="O831" i="26"/>
  <c r="N831" i="26"/>
  <c r="M831" i="26"/>
  <c r="L831" i="26"/>
  <c r="K831" i="26"/>
  <c r="J831" i="26"/>
  <c r="BQ830" i="26"/>
  <c r="BP830" i="26"/>
  <c r="BO830" i="26"/>
  <c r="BN830" i="26"/>
  <c r="BM830" i="26"/>
  <c r="BL830" i="26"/>
  <c r="BK830" i="26"/>
  <c r="BJ830" i="26"/>
  <c r="BI830" i="26"/>
  <c r="BH830" i="26"/>
  <c r="BG830" i="26"/>
  <c r="BF830" i="26"/>
  <c r="BE830" i="26"/>
  <c r="BD830" i="26"/>
  <c r="BC830" i="26"/>
  <c r="BB830" i="26"/>
  <c r="BA830" i="26"/>
  <c r="AZ830" i="26"/>
  <c r="AY830" i="26"/>
  <c r="AX830" i="26"/>
  <c r="AW830" i="26"/>
  <c r="AV830" i="26"/>
  <c r="AU830" i="26"/>
  <c r="AT830" i="26"/>
  <c r="AS830" i="26"/>
  <c r="AR830" i="26"/>
  <c r="AQ830" i="26"/>
  <c r="AP830" i="26"/>
  <c r="AO830" i="26"/>
  <c r="AN830" i="26"/>
  <c r="AM830" i="26"/>
  <c r="AL830" i="26"/>
  <c r="AK830" i="26"/>
  <c r="AJ830" i="26"/>
  <c r="AI830" i="26"/>
  <c r="AH830" i="26"/>
  <c r="AG830" i="26"/>
  <c r="AF830" i="26"/>
  <c r="AE830" i="26"/>
  <c r="AD830" i="26"/>
  <c r="AC830" i="26"/>
  <c r="AB830" i="26"/>
  <c r="AA830" i="26"/>
  <c r="Z830" i="26"/>
  <c r="Y830" i="26"/>
  <c r="X830" i="26"/>
  <c r="W830" i="26"/>
  <c r="V830" i="26"/>
  <c r="U830" i="26"/>
  <c r="T830" i="26"/>
  <c r="S830" i="26"/>
  <c r="R830" i="26"/>
  <c r="Q830" i="26"/>
  <c r="P830" i="26"/>
  <c r="O830" i="26"/>
  <c r="N830" i="26"/>
  <c r="M830" i="26"/>
  <c r="L830" i="26"/>
  <c r="K830" i="26"/>
  <c r="J830" i="26"/>
  <c r="BQ829" i="26"/>
  <c r="BP829" i="26"/>
  <c r="BO829" i="26"/>
  <c r="BN829" i="26"/>
  <c r="BM829" i="26"/>
  <c r="BL829" i="26"/>
  <c r="BK829" i="26"/>
  <c r="BJ829" i="26"/>
  <c r="BI829" i="26"/>
  <c r="BH829" i="26"/>
  <c r="BG829" i="26"/>
  <c r="BF829" i="26"/>
  <c r="BE829" i="26"/>
  <c r="BD829" i="26"/>
  <c r="BC829" i="26"/>
  <c r="BB829" i="26"/>
  <c r="BA829" i="26"/>
  <c r="AZ829" i="26"/>
  <c r="AY829" i="26"/>
  <c r="AX829" i="26"/>
  <c r="AW829" i="26"/>
  <c r="AV829" i="26"/>
  <c r="AU829" i="26"/>
  <c r="AT829" i="26"/>
  <c r="AS829" i="26"/>
  <c r="AR829" i="26"/>
  <c r="AQ829" i="26"/>
  <c r="AP829" i="26"/>
  <c r="AO829" i="26"/>
  <c r="AN829" i="26"/>
  <c r="AM829" i="26"/>
  <c r="AL829" i="26"/>
  <c r="AK829" i="26"/>
  <c r="AJ829" i="26"/>
  <c r="AI829" i="26"/>
  <c r="AH829" i="26"/>
  <c r="AG829" i="26"/>
  <c r="AF829" i="26"/>
  <c r="AE829" i="26"/>
  <c r="AD829" i="26"/>
  <c r="AC829" i="26"/>
  <c r="AB829" i="26"/>
  <c r="AA829" i="26"/>
  <c r="Z829" i="26"/>
  <c r="Y829" i="26"/>
  <c r="X829" i="26"/>
  <c r="W829" i="26"/>
  <c r="V829" i="26"/>
  <c r="U829" i="26"/>
  <c r="T829" i="26"/>
  <c r="S829" i="26"/>
  <c r="R829" i="26"/>
  <c r="Q829" i="26"/>
  <c r="P829" i="26"/>
  <c r="O829" i="26"/>
  <c r="N829" i="26"/>
  <c r="M829" i="26"/>
  <c r="L829" i="26"/>
  <c r="K829" i="26"/>
  <c r="J829" i="26"/>
  <c r="BQ828" i="26"/>
  <c r="BP828" i="26"/>
  <c r="BO828" i="26"/>
  <c r="BN828" i="26"/>
  <c r="BM828" i="26"/>
  <c r="BL828" i="26"/>
  <c r="BK828" i="26"/>
  <c r="BJ828" i="26"/>
  <c r="BI828" i="26"/>
  <c r="BH828" i="26"/>
  <c r="BG828" i="26"/>
  <c r="BF828" i="26"/>
  <c r="BE828" i="26"/>
  <c r="BD828" i="26"/>
  <c r="BC828" i="26"/>
  <c r="BB828" i="26"/>
  <c r="BA828" i="26"/>
  <c r="AZ828" i="26"/>
  <c r="AY828" i="26"/>
  <c r="AX828" i="26"/>
  <c r="AW828" i="26"/>
  <c r="AV828" i="26"/>
  <c r="AU828" i="26"/>
  <c r="AT828" i="26"/>
  <c r="AS828" i="26"/>
  <c r="AR828" i="26"/>
  <c r="AQ828" i="26"/>
  <c r="AP828" i="26"/>
  <c r="AO828" i="26"/>
  <c r="AN828" i="26"/>
  <c r="AM828" i="26"/>
  <c r="AL828" i="26"/>
  <c r="AK828" i="26"/>
  <c r="AJ828" i="26"/>
  <c r="AI828" i="26"/>
  <c r="AH828" i="26"/>
  <c r="AG828" i="26"/>
  <c r="AF828" i="26"/>
  <c r="AE828" i="26"/>
  <c r="AD828" i="26"/>
  <c r="AC828" i="26"/>
  <c r="AB828" i="26"/>
  <c r="AA828" i="26"/>
  <c r="Z828" i="26"/>
  <c r="Y828" i="26"/>
  <c r="X828" i="26"/>
  <c r="W828" i="26"/>
  <c r="V828" i="26"/>
  <c r="U828" i="26"/>
  <c r="T828" i="26"/>
  <c r="S828" i="26"/>
  <c r="R828" i="26"/>
  <c r="Q828" i="26"/>
  <c r="P828" i="26"/>
  <c r="O828" i="26"/>
  <c r="N828" i="26"/>
  <c r="M828" i="26"/>
  <c r="L828" i="26"/>
  <c r="K828" i="26"/>
  <c r="J828" i="26"/>
  <c r="BQ827" i="26"/>
  <c r="BP827" i="26"/>
  <c r="BO827" i="26"/>
  <c r="BN827" i="26"/>
  <c r="BM827" i="26"/>
  <c r="BL827" i="26"/>
  <c r="BK827" i="26"/>
  <c r="BJ827" i="26"/>
  <c r="BI827" i="26"/>
  <c r="BH827" i="26"/>
  <c r="BG827" i="26"/>
  <c r="BF827" i="26"/>
  <c r="BE827" i="26"/>
  <c r="BD827" i="26"/>
  <c r="BC827" i="26"/>
  <c r="BB827" i="26"/>
  <c r="BA827" i="26"/>
  <c r="AZ827" i="26"/>
  <c r="AY827" i="26"/>
  <c r="AX827" i="26"/>
  <c r="AW827" i="26"/>
  <c r="AV827" i="26"/>
  <c r="AU827" i="26"/>
  <c r="AT827" i="26"/>
  <c r="AS827" i="26"/>
  <c r="AR827" i="26"/>
  <c r="AQ827" i="26"/>
  <c r="AP827" i="26"/>
  <c r="AO827" i="26"/>
  <c r="AN827" i="26"/>
  <c r="AM827" i="26"/>
  <c r="AL827" i="26"/>
  <c r="AK827" i="26"/>
  <c r="AJ827" i="26"/>
  <c r="AI827" i="26"/>
  <c r="AH827" i="26"/>
  <c r="AG827" i="26"/>
  <c r="AF827" i="26"/>
  <c r="AE827" i="26"/>
  <c r="AD827" i="26"/>
  <c r="AC827" i="26"/>
  <c r="AB827" i="26"/>
  <c r="AA827" i="26"/>
  <c r="Z827" i="26"/>
  <c r="Y827" i="26"/>
  <c r="X827" i="26"/>
  <c r="W827" i="26"/>
  <c r="V827" i="26"/>
  <c r="U827" i="26"/>
  <c r="T827" i="26"/>
  <c r="S827" i="26"/>
  <c r="R827" i="26"/>
  <c r="Q827" i="26"/>
  <c r="P827" i="26"/>
  <c r="O827" i="26"/>
  <c r="N827" i="26"/>
  <c r="M827" i="26"/>
  <c r="L827" i="26"/>
  <c r="K827" i="26"/>
  <c r="J827" i="26"/>
  <c r="BQ826" i="26"/>
  <c r="BP826" i="26"/>
  <c r="BO826" i="26"/>
  <c r="BN826" i="26"/>
  <c r="BM826" i="26"/>
  <c r="BL826" i="26"/>
  <c r="BK826" i="26"/>
  <c r="BJ826" i="26"/>
  <c r="BI826" i="26"/>
  <c r="BH826" i="26"/>
  <c r="BG826" i="26"/>
  <c r="BF826" i="26"/>
  <c r="BE826" i="26"/>
  <c r="BD826" i="26"/>
  <c r="BC826" i="26"/>
  <c r="BB826" i="26"/>
  <c r="BA826" i="26"/>
  <c r="AZ826" i="26"/>
  <c r="AY826" i="26"/>
  <c r="AX826" i="26"/>
  <c r="AW826" i="26"/>
  <c r="AV826" i="26"/>
  <c r="AU826" i="26"/>
  <c r="AT826" i="26"/>
  <c r="AS826" i="26"/>
  <c r="AR826" i="26"/>
  <c r="AQ826" i="26"/>
  <c r="AP826" i="26"/>
  <c r="AO826" i="26"/>
  <c r="AN826" i="26"/>
  <c r="AM826" i="26"/>
  <c r="AL826" i="26"/>
  <c r="AK826" i="26"/>
  <c r="AJ826" i="26"/>
  <c r="AI826" i="26"/>
  <c r="AH826" i="26"/>
  <c r="AG826" i="26"/>
  <c r="AF826" i="26"/>
  <c r="AE826" i="26"/>
  <c r="AD826" i="26"/>
  <c r="AC826" i="26"/>
  <c r="AB826" i="26"/>
  <c r="AA826" i="26"/>
  <c r="Z826" i="26"/>
  <c r="Y826" i="26"/>
  <c r="X826" i="26"/>
  <c r="W826" i="26"/>
  <c r="V826" i="26"/>
  <c r="U826" i="26"/>
  <c r="T826" i="26"/>
  <c r="S826" i="26"/>
  <c r="R826" i="26"/>
  <c r="Q826" i="26"/>
  <c r="P826" i="26"/>
  <c r="O826" i="26"/>
  <c r="N826" i="26"/>
  <c r="M826" i="26"/>
  <c r="L826" i="26"/>
  <c r="K826" i="26"/>
  <c r="J826" i="26"/>
  <c r="BQ825" i="26"/>
  <c r="BP825" i="26"/>
  <c r="BO825" i="26"/>
  <c r="BN825" i="26"/>
  <c r="BM825" i="26"/>
  <c r="BL825" i="26"/>
  <c r="BK825" i="26"/>
  <c r="BJ825" i="26"/>
  <c r="BI825" i="26"/>
  <c r="BH825" i="26"/>
  <c r="BG825" i="26"/>
  <c r="BF825" i="26"/>
  <c r="BE825" i="26"/>
  <c r="BD825" i="26"/>
  <c r="BC825" i="26"/>
  <c r="BB825" i="26"/>
  <c r="BA825" i="26"/>
  <c r="AZ825" i="26"/>
  <c r="AY825" i="26"/>
  <c r="AX825" i="26"/>
  <c r="AW825" i="26"/>
  <c r="AV825" i="26"/>
  <c r="AU825" i="26"/>
  <c r="AT825" i="26"/>
  <c r="AS825" i="26"/>
  <c r="AR825" i="26"/>
  <c r="AQ825" i="26"/>
  <c r="AP825" i="26"/>
  <c r="AO825" i="26"/>
  <c r="AN825" i="26"/>
  <c r="AM825" i="26"/>
  <c r="AL825" i="26"/>
  <c r="AK825" i="26"/>
  <c r="AJ825" i="26"/>
  <c r="AI825" i="26"/>
  <c r="AH825" i="26"/>
  <c r="AG825" i="26"/>
  <c r="AF825" i="26"/>
  <c r="AE825" i="26"/>
  <c r="AD825" i="26"/>
  <c r="AC825" i="26"/>
  <c r="AB825" i="26"/>
  <c r="AA825" i="26"/>
  <c r="Z825" i="26"/>
  <c r="Y825" i="26"/>
  <c r="X825" i="26"/>
  <c r="W825" i="26"/>
  <c r="V825" i="26"/>
  <c r="U825" i="26"/>
  <c r="T825" i="26"/>
  <c r="S825" i="26"/>
  <c r="R825" i="26"/>
  <c r="Q825" i="26"/>
  <c r="P825" i="26"/>
  <c r="O825" i="26"/>
  <c r="N825" i="26"/>
  <c r="M825" i="26"/>
  <c r="L825" i="26"/>
  <c r="K825" i="26"/>
  <c r="J825" i="26"/>
  <c r="BQ824" i="26"/>
  <c r="BP824" i="26"/>
  <c r="BO824" i="26"/>
  <c r="BN824" i="26"/>
  <c r="BM824" i="26"/>
  <c r="BL824" i="26"/>
  <c r="BK824" i="26"/>
  <c r="BJ824" i="26"/>
  <c r="BI824" i="26"/>
  <c r="BH824" i="26"/>
  <c r="BG824" i="26"/>
  <c r="BF824" i="26"/>
  <c r="BE824" i="26"/>
  <c r="BD824" i="26"/>
  <c r="BC824" i="26"/>
  <c r="BB824" i="26"/>
  <c r="BA824" i="26"/>
  <c r="AZ824" i="26"/>
  <c r="AY824" i="26"/>
  <c r="AX824" i="26"/>
  <c r="AW824" i="26"/>
  <c r="AV824" i="26"/>
  <c r="AU824" i="26"/>
  <c r="AT824" i="26"/>
  <c r="AS824" i="26"/>
  <c r="AR824" i="26"/>
  <c r="AQ824" i="26"/>
  <c r="AP824" i="26"/>
  <c r="AO824" i="26"/>
  <c r="AN824" i="26"/>
  <c r="AM824" i="26"/>
  <c r="AL824" i="26"/>
  <c r="AK824" i="26"/>
  <c r="AJ824" i="26"/>
  <c r="AI824" i="26"/>
  <c r="AH824" i="26"/>
  <c r="AG824" i="26"/>
  <c r="AF824" i="26"/>
  <c r="AE824" i="26"/>
  <c r="AD824" i="26"/>
  <c r="AC824" i="26"/>
  <c r="AB824" i="26"/>
  <c r="AA824" i="26"/>
  <c r="Z824" i="26"/>
  <c r="Y824" i="26"/>
  <c r="X824" i="26"/>
  <c r="W824" i="26"/>
  <c r="V824" i="26"/>
  <c r="U824" i="26"/>
  <c r="T824" i="26"/>
  <c r="S824" i="26"/>
  <c r="R824" i="26"/>
  <c r="Q824" i="26"/>
  <c r="P824" i="26"/>
  <c r="O824" i="26"/>
  <c r="N824" i="26"/>
  <c r="M824" i="26"/>
  <c r="L824" i="26"/>
  <c r="K824" i="26"/>
  <c r="J824" i="26"/>
  <c r="BQ823" i="26"/>
  <c r="BP823" i="26"/>
  <c r="BO823" i="26"/>
  <c r="BN823" i="26"/>
  <c r="BM823" i="26"/>
  <c r="BL823" i="26"/>
  <c r="BK823" i="26"/>
  <c r="BJ823" i="26"/>
  <c r="BI823" i="26"/>
  <c r="BH823" i="26"/>
  <c r="BG823" i="26"/>
  <c r="BF823" i="26"/>
  <c r="BE823" i="26"/>
  <c r="BD823" i="26"/>
  <c r="BC823" i="26"/>
  <c r="BB823" i="26"/>
  <c r="BA823" i="26"/>
  <c r="AZ823" i="26"/>
  <c r="AY823" i="26"/>
  <c r="AX823" i="26"/>
  <c r="AW823" i="26"/>
  <c r="AV823" i="26"/>
  <c r="AU823" i="26"/>
  <c r="AT823" i="26"/>
  <c r="AS823" i="26"/>
  <c r="AR823" i="26"/>
  <c r="AQ823" i="26"/>
  <c r="AP823" i="26"/>
  <c r="AO823" i="26"/>
  <c r="AN823" i="26"/>
  <c r="AM823" i="26"/>
  <c r="AL823" i="26"/>
  <c r="AK823" i="26"/>
  <c r="AJ823" i="26"/>
  <c r="AI823" i="26"/>
  <c r="AH823" i="26"/>
  <c r="AG823" i="26"/>
  <c r="AF823" i="26"/>
  <c r="AE823" i="26"/>
  <c r="AD823" i="26"/>
  <c r="AC823" i="26"/>
  <c r="AB823" i="26"/>
  <c r="AA823" i="26"/>
  <c r="Z823" i="26"/>
  <c r="Y823" i="26"/>
  <c r="X823" i="26"/>
  <c r="W823" i="26"/>
  <c r="V823" i="26"/>
  <c r="U823" i="26"/>
  <c r="T823" i="26"/>
  <c r="S823" i="26"/>
  <c r="R823" i="26"/>
  <c r="Q823" i="26"/>
  <c r="P823" i="26"/>
  <c r="O823" i="26"/>
  <c r="N823" i="26"/>
  <c r="M823" i="26"/>
  <c r="L823" i="26"/>
  <c r="K823" i="26"/>
  <c r="J823" i="26"/>
  <c r="BQ822" i="26"/>
  <c r="BP822" i="26"/>
  <c r="BO822" i="26"/>
  <c r="BN822" i="26"/>
  <c r="BM822" i="26"/>
  <c r="BL822" i="26"/>
  <c r="BK822" i="26"/>
  <c r="BJ822" i="26"/>
  <c r="BI822" i="26"/>
  <c r="BH822" i="26"/>
  <c r="BG822" i="26"/>
  <c r="BF822" i="26"/>
  <c r="BE822" i="26"/>
  <c r="BD822" i="26"/>
  <c r="BC822" i="26"/>
  <c r="BB822" i="26"/>
  <c r="BA822" i="26"/>
  <c r="AZ822" i="26"/>
  <c r="AY822" i="26"/>
  <c r="AX822" i="26"/>
  <c r="AW822" i="26"/>
  <c r="AV822" i="26"/>
  <c r="AU822" i="26"/>
  <c r="AT822" i="26"/>
  <c r="AS822" i="26"/>
  <c r="AR822" i="26"/>
  <c r="AQ822" i="26"/>
  <c r="AP822" i="26"/>
  <c r="AO822" i="26"/>
  <c r="AN822" i="26"/>
  <c r="AM822" i="26"/>
  <c r="AL822" i="26"/>
  <c r="AK822" i="26"/>
  <c r="AJ822" i="26"/>
  <c r="AI822" i="26"/>
  <c r="AH822" i="26"/>
  <c r="AG822" i="26"/>
  <c r="AF822" i="26"/>
  <c r="AE822" i="26"/>
  <c r="AD822" i="26"/>
  <c r="AC822" i="26"/>
  <c r="AB822" i="26"/>
  <c r="AA822" i="26"/>
  <c r="Z822" i="26"/>
  <c r="Y822" i="26"/>
  <c r="X822" i="26"/>
  <c r="W822" i="26"/>
  <c r="V822" i="26"/>
  <c r="U822" i="26"/>
  <c r="T822" i="26"/>
  <c r="S822" i="26"/>
  <c r="R822" i="26"/>
  <c r="Q822" i="26"/>
  <c r="P822" i="26"/>
  <c r="O822" i="26"/>
  <c r="N822" i="26"/>
  <c r="M822" i="26"/>
  <c r="L822" i="26"/>
  <c r="K822" i="26"/>
  <c r="J822" i="26"/>
  <c r="BQ821" i="26"/>
  <c r="BP821" i="26"/>
  <c r="BO821" i="26"/>
  <c r="BN821" i="26"/>
  <c r="BM821" i="26"/>
  <c r="BL821" i="26"/>
  <c r="BK821" i="26"/>
  <c r="BJ821" i="26"/>
  <c r="BI821" i="26"/>
  <c r="BH821" i="26"/>
  <c r="BG821" i="26"/>
  <c r="BF821" i="26"/>
  <c r="BE821" i="26"/>
  <c r="BD821" i="26"/>
  <c r="BC821" i="26"/>
  <c r="BB821" i="26"/>
  <c r="BA821" i="26"/>
  <c r="AZ821" i="26"/>
  <c r="AY821" i="26"/>
  <c r="AX821" i="26"/>
  <c r="AW821" i="26"/>
  <c r="AV821" i="26"/>
  <c r="AU821" i="26"/>
  <c r="AT821" i="26"/>
  <c r="AS821" i="26"/>
  <c r="AR821" i="26"/>
  <c r="AQ821" i="26"/>
  <c r="AP821" i="26"/>
  <c r="AO821" i="26"/>
  <c r="AN821" i="26"/>
  <c r="AM821" i="26"/>
  <c r="AL821" i="26"/>
  <c r="AK821" i="26"/>
  <c r="AJ821" i="26"/>
  <c r="AI821" i="26"/>
  <c r="AH821" i="26"/>
  <c r="AG821" i="26"/>
  <c r="AF821" i="26"/>
  <c r="AE821" i="26"/>
  <c r="AD821" i="26"/>
  <c r="AC821" i="26"/>
  <c r="AB821" i="26"/>
  <c r="AA821" i="26"/>
  <c r="Z821" i="26"/>
  <c r="Y821" i="26"/>
  <c r="X821" i="26"/>
  <c r="W821" i="26"/>
  <c r="V821" i="26"/>
  <c r="U821" i="26"/>
  <c r="T821" i="26"/>
  <c r="S821" i="26"/>
  <c r="R821" i="26"/>
  <c r="Q821" i="26"/>
  <c r="P821" i="26"/>
  <c r="O821" i="26"/>
  <c r="N821" i="26"/>
  <c r="M821" i="26"/>
  <c r="L821" i="26"/>
  <c r="K821" i="26"/>
  <c r="J821" i="26"/>
  <c r="BQ820" i="26"/>
  <c r="BP820" i="26"/>
  <c r="BO820" i="26"/>
  <c r="BN820" i="26"/>
  <c r="BM820" i="26"/>
  <c r="BL820" i="26"/>
  <c r="BK820" i="26"/>
  <c r="BJ820" i="26"/>
  <c r="BI820" i="26"/>
  <c r="BH820" i="26"/>
  <c r="BG820" i="26"/>
  <c r="BF820" i="26"/>
  <c r="BE820" i="26"/>
  <c r="BD820" i="26"/>
  <c r="BC820" i="26"/>
  <c r="BB820" i="26"/>
  <c r="BA820" i="26"/>
  <c r="AZ820" i="26"/>
  <c r="AY820" i="26"/>
  <c r="AX820" i="26"/>
  <c r="AW820" i="26"/>
  <c r="AV820" i="26"/>
  <c r="AU820" i="26"/>
  <c r="AT820" i="26"/>
  <c r="AS820" i="26"/>
  <c r="AR820" i="26"/>
  <c r="AQ820" i="26"/>
  <c r="AP820" i="26"/>
  <c r="AO820" i="26"/>
  <c r="AN820" i="26"/>
  <c r="AM820" i="26"/>
  <c r="AL820" i="26"/>
  <c r="AK820" i="26"/>
  <c r="AJ820" i="26"/>
  <c r="AI820" i="26"/>
  <c r="AH820" i="26"/>
  <c r="AG820" i="26"/>
  <c r="AF820" i="26"/>
  <c r="AE820" i="26"/>
  <c r="AD820" i="26"/>
  <c r="AC820" i="26"/>
  <c r="AB820" i="26"/>
  <c r="AA820" i="26"/>
  <c r="Z820" i="26"/>
  <c r="Y820" i="26"/>
  <c r="X820" i="26"/>
  <c r="W820" i="26"/>
  <c r="V820" i="26"/>
  <c r="U820" i="26"/>
  <c r="T820" i="26"/>
  <c r="S820" i="26"/>
  <c r="R820" i="26"/>
  <c r="Q820" i="26"/>
  <c r="P820" i="26"/>
  <c r="O820" i="26"/>
  <c r="N820" i="26"/>
  <c r="M820" i="26"/>
  <c r="L820" i="26"/>
  <c r="K820" i="26"/>
  <c r="J820" i="26"/>
  <c r="BQ819" i="26"/>
  <c r="BP819" i="26"/>
  <c r="BO819" i="26"/>
  <c r="BN819" i="26"/>
  <c r="BM819" i="26"/>
  <c r="BL819" i="26"/>
  <c r="BK819" i="26"/>
  <c r="BJ819" i="26"/>
  <c r="BI819" i="26"/>
  <c r="BH819" i="26"/>
  <c r="BG819" i="26"/>
  <c r="BF819" i="26"/>
  <c r="BE819" i="26"/>
  <c r="BD819" i="26"/>
  <c r="BC819" i="26"/>
  <c r="BB819" i="26"/>
  <c r="BA819" i="26"/>
  <c r="AZ819" i="26"/>
  <c r="AY819" i="26"/>
  <c r="AX819" i="26"/>
  <c r="AW819" i="26"/>
  <c r="AV819" i="26"/>
  <c r="AU819" i="26"/>
  <c r="AT819" i="26"/>
  <c r="AS819" i="26"/>
  <c r="AR819" i="26"/>
  <c r="AQ819" i="26"/>
  <c r="AP819" i="26"/>
  <c r="AO819" i="26"/>
  <c r="AN819" i="26"/>
  <c r="AM819" i="26"/>
  <c r="AL819" i="26"/>
  <c r="AK819" i="26"/>
  <c r="AJ819" i="26"/>
  <c r="AI819" i="26"/>
  <c r="AH819" i="26"/>
  <c r="AG819" i="26"/>
  <c r="AF819" i="26"/>
  <c r="AE819" i="26"/>
  <c r="AD819" i="26"/>
  <c r="AC819" i="26"/>
  <c r="AB819" i="26"/>
  <c r="AA819" i="26"/>
  <c r="Z819" i="26"/>
  <c r="Y819" i="26"/>
  <c r="X819" i="26"/>
  <c r="W819" i="26"/>
  <c r="V819" i="26"/>
  <c r="U819" i="26"/>
  <c r="T819" i="26"/>
  <c r="S819" i="26"/>
  <c r="R819" i="26"/>
  <c r="Q819" i="26"/>
  <c r="P819" i="26"/>
  <c r="O819" i="26"/>
  <c r="N819" i="26"/>
  <c r="M819" i="26"/>
  <c r="L819" i="26"/>
  <c r="K819" i="26"/>
  <c r="J819" i="26"/>
  <c r="BQ818" i="26"/>
  <c r="BP818" i="26"/>
  <c r="BO818" i="26"/>
  <c r="BN818" i="26"/>
  <c r="BM818" i="26"/>
  <c r="BL818" i="26"/>
  <c r="BK818" i="26"/>
  <c r="BJ818" i="26"/>
  <c r="BI818" i="26"/>
  <c r="BH818" i="26"/>
  <c r="BG818" i="26"/>
  <c r="BF818" i="26"/>
  <c r="BE818" i="26"/>
  <c r="BD818" i="26"/>
  <c r="BC818" i="26"/>
  <c r="BB818" i="26"/>
  <c r="BA818" i="26"/>
  <c r="AZ818" i="26"/>
  <c r="AY818" i="26"/>
  <c r="AX818" i="26"/>
  <c r="AW818" i="26"/>
  <c r="AV818" i="26"/>
  <c r="AU818" i="26"/>
  <c r="AT818" i="26"/>
  <c r="AS818" i="26"/>
  <c r="AR818" i="26"/>
  <c r="AQ818" i="26"/>
  <c r="AP818" i="26"/>
  <c r="AO818" i="26"/>
  <c r="AN818" i="26"/>
  <c r="AM818" i="26"/>
  <c r="AL818" i="26"/>
  <c r="AK818" i="26"/>
  <c r="AJ818" i="26"/>
  <c r="AI818" i="26"/>
  <c r="AH818" i="26"/>
  <c r="AG818" i="26"/>
  <c r="AF818" i="26"/>
  <c r="AE818" i="26"/>
  <c r="AD818" i="26"/>
  <c r="AC818" i="26"/>
  <c r="AB818" i="26"/>
  <c r="AA818" i="26"/>
  <c r="Z818" i="26"/>
  <c r="Y818" i="26"/>
  <c r="X818" i="26"/>
  <c r="W818" i="26"/>
  <c r="V818" i="26"/>
  <c r="U818" i="26"/>
  <c r="T818" i="26"/>
  <c r="S818" i="26"/>
  <c r="R818" i="26"/>
  <c r="Q818" i="26"/>
  <c r="P818" i="26"/>
  <c r="O818" i="26"/>
  <c r="N818" i="26"/>
  <c r="M818" i="26"/>
  <c r="L818" i="26"/>
  <c r="K818" i="26"/>
  <c r="J818" i="26"/>
  <c r="BQ817" i="26"/>
  <c r="BP817" i="26"/>
  <c r="BO817" i="26"/>
  <c r="BN817" i="26"/>
  <c r="BM817" i="26"/>
  <c r="BL817" i="26"/>
  <c r="BK817" i="26"/>
  <c r="BJ817" i="26"/>
  <c r="BI817" i="26"/>
  <c r="BH817" i="26"/>
  <c r="BG817" i="26"/>
  <c r="BF817" i="26"/>
  <c r="BE817" i="26"/>
  <c r="BD817" i="26"/>
  <c r="BC817" i="26"/>
  <c r="BB817" i="26"/>
  <c r="BA817" i="26"/>
  <c r="AZ817" i="26"/>
  <c r="AY817" i="26"/>
  <c r="AX817" i="26"/>
  <c r="AW817" i="26"/>
  <c r="AV817" i="26"/>
  <c r="AU817" i="26"/>
  <c r="AT817" i="26"/>
  <c r="AS817" i="26"/>
  <c r="AR817" i="26"/>
  <c r="AQ817" i="26"/>
  <c r="AP817" i="26"/>
  <c r="AO817" i="26"/>
  <c r="AN817" i="26"/>
  <c r="AM817" i="26"/>
  <c r="AL817" i="26"/>
  <c r="AK817" i="26"/>
  <c r="AJ817" i="26"/>
  <c r="AI817" i="26"/>
  <c r="AH817" i="26"/>
  <c r="AG817" i="26"/>
  <c r="AF817" i="26"/>
  <c r="AE817" i="26"/>
  <c r="AD817" i="26"/>
  <c r="AC817" i="26"/>
  <c r="AB817" i="26"/>
  <c r="AA817" i="26"/>
  <c r="Z817" i="26"/>
  <c r="Y817" i="26"/>
  <c r="X817" i="26"/>
  <c r="W817" i="26"/>
  <c r="V817" i="26"/>
  <c r="U817" i="26"/>
  <c r="T817" i="26"/>
  <c r="S817" i="26"/>
  <c r="R817" i="26"/>
  <c r="Q817" i="26"/>
  <c r="P817" i="26"/>
  <c r="O817" i="26"/>
  <c r="N817" i="26"/>
  <c r="M817" i="26"/>
  <c r="L817" i="26"/>
  <c r="K817" i="26"/>
  <c r="J817" i="26"/>
  <c r="BQ816" i="26"/>
  <c r="BP816" i="26"/>
  <c r="BO816" i="26"/>
  <c r="BN816" i="26"/>
  <c r="BM816" i="26"/>
  <c r="BL816" i="26"/>
  <c r="BK816" i="26"/>
  <c r="BJ816" i="26"/>
  <c r="BI816" i="26"/>
  <c r="BH816" i="26"/>
  <c r="BG816" i="26"/>
  <c r="BF816" i="26"/>
  <c r="BE816" i="26"/>
  <c r="BD816" i="26"/>
  <c r="BC816" i="26"/>
  <c r="BB816" i="26"/>
  <c r="BA816" i="26"/>
  <c r="AZ816" i="26"/>
  <c r="AY816" i="26"/>
  <c r="AX816" i="26"/>
  <c r="AW816" i="26"/>
  <c r="AV816" i="26"/>
  <c r="AU816" i="26"/>
  <c r="AT816" i="26"/>
  <c r="AS816" i="26"/>
  <c r="AR816" i="26"/>
  <c r="AQ816" i="26"/>
  <c r="AP816" i="26"/>
  <c r="AO816" i="26"/>
  <c r="AN816" i="26"/>
  <c r="AM816" i="26"/>
  <c r="AL816" i="26"/>
  <c r="AK816" i="26"/>
  <c r="AJ816" i="26"/>
  <c r="AI816" i="26"/>
  <c r="AH816" i="26"/>
  <c r="AG816" i="26"/>
  <c r="AF816" i="26"/>
  <c r="AE816" i="26"/>
  <c r="AD816" i="26"/>
  <c r="AC816" i="26"/>
  <c r="AB816" i="26"/>
  <c r="AA816" i="26"/>
  <c r="Z816" i="26"/>
  <c r="Y816" i="26"/>
  <c r="X816" i="26"/>
  <c r="W816" i="26"/>
  <c r="V816" i="26"/>
  <c r="U816" i="26"/>
  <c r="T816" i="26"/>
  <c r="S816" i="26"/>
  <c r="R816" i="26"/>
  <c r="Q816" i="26"/>
  <c r="P816" i="26"/>
  <c r="O816" i="26"/>
  <c r="N816" i="26"/>
  <c r="M816" i="26"/>
  <c r="L816" i="26"/>
  <c r="K816" i="26"/>
  <c r="J816" i="26"/>
  <c r="BQ815" i="26"/>
  <c r="BP815" i="26"/>
  <c r="BO815" i="26"/>
  <c r="BN815" i="26"/>
  <c r="BM815" i="26"/>
  <c r="BL815" i="26"/>
  <c r="BK815" i="26"/>
  <c r="BJ815" i="26"/>
  <c r="BI815" i="26"/>
  <c r="BH815" i="26"/>
  <c r="BG815" i="26"/>
  <c r="BF815" i="26"/>
  <c r="BE815" i="26"/>
  <c r="BD815" i="26"/>
  <c r="BC815" i="26"/>
  <c r="BB815" i="26"/>
  <c r="BA815" i="26"/>
  <c r="AZ815" i="26"/>
  <c r="AY815" i="26"/>
  <c r="AX815" i="26"/>
  <c r="AW815" i="26"/>
  <c r="AV815" i="26"/>
  <c r="AU815" i="26"/>
  <c r="AT815" i="26"/>
  <c r="AS815" i="26"/>
  <c r="AR815" i="26"/>
  <c r="AQ815" i="26"/>
  <c r="AP815" i="26"/>
  <c r="AO815" i="26"/>
  <c r="AN815" i="26"/>
  <c r="AM815" i="26"/>
  <c r="AL815" i="26"/>
  <c r="AK815" i="26"/>
  <c r="AJ815" i="26"/>
  <c r="AI815" i="26"/>
  <c r="AH815" i="26"/>
  <c r="AG815" i="26"/>
  <c r="AF815" i="26"/>
  <c r="AE815" i="26"/>
  <c r="AD815" i="26"/>
  <c r="AC815" i="26"/>
  <c r="AB815" i="26"/>
  <c r="AA815" i="26"/>
  <c r="Z815" i="26"/>
  <c r="Y815" i="26"/>
  <c r="X815" i="26"/>
  <c r="W815" i="26"/>
  <c r="V815" i="26"/>
  <c r="U815" i="26"/>
  <c r="T815" i="26"/>
  <c r="S815" i="26"/>
  <c r="R815" i="26"/>
  <c r="Q815" i="26"/>
  <c r="P815" i="26"/>
  <c r="O815" i="26"/>
  <c r="N815" i="26"/>
  <c r="M815" i="26"/>
  <c r="L815" i="26"/>
  <c r="K815" i="26"/>
  <c r="J815" i="26"/>
  <c r="BQ814" i="26"/>
  <c r="BP814" i="26"/>
  <c r="BO814" i="26"/>
  <c r="BN814" i="26"/>
  <c r="BM814" i="26"/>
  <c r="BL814" i="26"/>
  <c r="BK814" i="26"/>
  <c r="BJ814" i="26"/>
  <c r="BI814" i="26"/>
  <c r="BH814" i="26"/>
  <c r="BG814" i="26"/>
  <c r="BF814" i="26"/>
  <c r="BE814" i="26"/>
  <c r="BD814" i="26"/>
  <c r="BC814" i="26"/>
  <c r="BB814" i="26"/>
  <c r="BA814" i="26"/>
  <c r="AZ814" i="26"/>
  <c r="AY814" i="26"/>
  <c r="AX814" i="26"/>
  <c r="AW814" i="26"/>
  <c r="AV814" i="26"/>
  <c r="AU814" i="26"/>
  <c r="AT814" i="26"/>
  <c r="AS814" i="26"/>
  <c r="AR814" i="26"/>
  <c r="AQ814" i="26"/>
  <c r="AP814" i="26"/>
  <c r="AO814" i="26"/>
  <c r="AN814" i="26"/>
  <c r="AM814" i="26"/>
  <c r="AL814" i="26"/>
  <c r="AK814" i="26"/>
  <c r="AJ814" i="26"/>
  <c r="AI814" i="26"/>
  <c r="AH814" i="26"/>
  <c r="AG814" i="26"/>
  <c r="AF814" i="26"/>
  <c r="AE814" i="26"/>
  <c r="AD814" i="26"/>
  <c r="AC814" i="26"/>
  <c r="AB814" i="26"/>
  <c r="AA814" i="26"/>
  <c r="Z814" i="26"/>
  <c r="Y814" i="26"/>
  <c r="X814" i="26"/>
  <c r="W814" i="26"/>
  <c r="V814" i="26"/>
  <c r="U814" i="26"/>
  <c r="T814" i="26"/>
  <c r="S814" i="26"/>
  <c r="R814" i="26"/>
  <c r="Q814" i="26"/>
  <c r="P814" i="26"/>
  <c r="O814" i="26"/>
  <c r="N814" i="26"/>
  <c r="M814" i="26"/>
  <c r="L814" i="26"/>
  <c r="K814" i="26"/>
  <c r="J814" i="26"/>
  <c r="BQ813" i="26"/>
  <c r="BP813" i="26"/>
  <c r="BO813" i="26"/>
  <c r="BN813" i="26"/>
  <c r="BM813" i="26"/>
  <c r="BL813" i="26"/>
  <c r="BK813" i="26"/>
  <c r="BJ813" i="26"/>
  <c r="BI813" i="26"/>
  <c r="BH813" i="26"/>
  <c r="BG813" i="26"/>
  <c r="BF813" i="26"/>
  <c r="BE813" i="26"/>
  <c r="BD813" i="26"/>
  <c r="BC813" i="26"/>
  <c r="BB813" i="26"/>
  <c r="BA813" i="26"/>
  <c r="AZ813" i="26"/>
  <c r="AY813" i="26"/>
  <c r="AX813" i="26"/>
  <c r="AW813" i="26"/>
  <c r="AV813" i="26"/>
  <c r="AU813" i="26"/>
  <c r="AT813" i="26"/>
  <c r="AS813" i="26"/>
  <c r="AR813" i="26"/>
  <c r="AQ813" i="26"/>
  <c r="AP813" i="26"/>
  <c r="AO813" i="26"/>
  <c r="AN813" i="26"/>
  <c r="AM813" i="26"/>
  <c r="AL813" i="26"/>
  <c r="AK813" i="26"/>
  <c r="AJ813" i="26"/>
  <c r="AI813" i="26"/>
  <c r="AH813" i="26"/>
  <c r="AG813" i="26"/>
  <c r="AF813" i="26"/>
  <c r="AE813" i="26"/>
  <c r="AD813" i="26"/>
  <c r="AC813" i="26"/>
  <c r="AB813" i="26"/>
  <c r="AA813" i="26"/>
  <c r="Z813" i="26"/>
  <c r="Y813" i="26"/>
  <c r="X813" i="26"/>
  <c r="W813" i="26"/>
  <c r="V813" i="26"/>
  <c r="U813" i="26"/>
  <c r="T813" i="26"/>
  <c r="S813" i="26"/>
  <c r="R813" i="26"/>
  <c r="Q813" i="26"/>
  <c r="P813" i="26"/>
  <c r="O813" i="26"/>
  <c r="N813" i="26"/>
  <c r="M813" i="26"/>
  <c r="L813" i="26"/>
  <c r="K813" i="26"/>
  <c r="J813" i="26"/>
  <c r="BQ812" i="26"/>
  <c r="BP812" i="26"/>
  <c r="BO812" i="26"/>
  <c r="BN812" i="26"/>
  <c r="BM812" i="26"/>
  <c r="BL812" i="26"/>
  <c r="BK812" i="26"/>
  <c r="BJ812" i="26"/>
  <c r="BI812" i="26"/>
  <c r="BH812" i="26"/>
  <c r="BG812" i="26"/>
  <c r="BF812" i="26"/>
  <c r="BE812" i="26"/>
  <c r="BD812" i="26"/>
  <c r="BC812" i="26"/>
  <c r="BB812" i="26"/>
  <c r="BA812" i="26"/>
  <c r="AZ812" i="26"/>
  <c r="AY812" i="26"/>
  <c r="AX812" i="26"/>
  <c r="AW812" i="26"/>
  <c r="AV812" i="26"/>
  <c r="AU812" i="26"/>
  <c r="AT812" i="26"/>
  <c r="AS812" i="26"/>
  <c r="AR812" i="26"/>
  <c r="AQ812" i="26"/>
  <c r="AP812" i="26"/>
  <c r="AO812" i="26"/>
  <c r="AN812" i="26"/>
  <c r="AM812" i="26"/>
  <c r="AL812" i="26"/>
  <c r="AK812" i="26"/>
  <c r="AJ812" i="26"/>
  <c r="AI812" i="26"/>
  <c r="AH812" i="26"/>
  <c r="AG812" i="26"/>
  <c r="AF812" i="26"/>
  <c r="AE812" i="26"/>
  <c r="AD812" i="26"/>
  <c r="AC812" i="26"/>
  <c r="AB812" i="26"/>
  <c r="AA812" i="26"/>
  <c r="Z812" i="26"/>
  <c r="Y812" i="26"/>
  <c r="X812" i="26"/>
  <c r="W812" i="26"/>
  <c r="V812" i="26"/>
  <c r="U812" i="26"/>
  <c r="T812" i="26"/>
  <c r="S812" i="26"/>
  <c r="R812" i="26"/>
  <c r="Q812" i="26"/>
  <c r="P812" i="26"/>
  <c r="O812" i="26"/>
  <c r="N812" i="26"/>
  <c r="M812" i="26"/>
  <c r="L812" i="26"/>
  <c r="K812" i="26"/>
  <c r="J812" i="26"/>
  <c r="BQ808" i="26"/>
  <c r="BP808" i="26"/>
  <c r="BO808" i="26"/>
  <c r="BN808" i="26"/>
  <c r="BM808" i="26"/>
  <c r="BL808" i="26"/>
  <c r="BK808" i="26"/>
  <c r="BJ808" i="26"/>
  <c r="BI808" i="26"/>
  <c r="BH808" i="26"/>
  <c r="BG808" i="26"/>
  <c r="BF808" i="26"/>
  <c r="BE808" i="26"/>
  <c r="BD808" i="26"/>
  <c r="BC808" i="26"/>
  <c r="BB808" i="26"/>
  <c r="BA808" i="26"/>
  <c r="AZ808" i="26"/>
  <c r="AY808" i="26"/>
  <c r="AX808" i="26"/>
  <c r="AW808" i="26"/>
  <c r="AV808" i="26"/>
  <c r="AU808" i="26"/>
  <c r="AT808" i="26"/>
  <c r="AS808" i="26"/>
  <c r="AR808" i="26"/>
  <c r="AQ808" i="26"/>
  <c r="AP808" i="26"/>
  <c r="AO808" i="26"/>
  <c r="AN808" i="26"/>
  <c r="AM808" i="26"/>
  <c r="AL808" i="26"/>
  <c r="AK808" i="26"/>
  <c r="AJ808" i="26"/>
  <c r="AI808" i="26"/>
  <c r="AH808" i="26"/>
  <c r="AG808" i="26"/>
  <c r="AF808" i="26"/>
  <c r="AE808" i="26"/>
  <c r="AD808" i="26"/>
  <c r="AC808" i="26"/>
  <c r="AB808" i="26"/>
  <c r="AA808" i="26"/>
  <c r="Z808" i="26"/>
  <c r="Y808" i="26"/>
  <c r="X808" i="26"/>
  <c r="W808" i="26"/>
  <c r="V808" i="26"/>
  <c r="U808" i="26"/>
  <c r="T808" i="26"/>
  <c r="S808" i="26"/>
  <c r="R808" i="26"/>
  <c r="Q808" i="26"/>
  <c r="P808" i="26"/>
  <c r="O808" i="26"/>
  <c r="N808" i="26"/>
  <c r="M808" i="26"/>
  <c r="L808" i="26"/>
  <c r="K808" i="26"/>
  <c r="J808" i="26"/>
  <c r="BQ807" i="26"/>
  <c r="BP807" i="26"/>
  <c r="BO807" i="26"/>
  <c r="BN807" i="26"/>
  <c r="BM807" i="26"/>
  <c r="BL807" i="26"/>
  <c r="BK807" i="26"/>
  <c r="BJ807" i="26"/>
  <c r="BI807" i="26"/>
  <c r="BH807" i="26"/>
  <c r="BG807" i="26"/>
  <c r="BF807" i="26"/>
  <c r="BE807" i="26"/>
  <c r="BD807" i="26"/>
  <c r="BC807" i="26"/>
  <c r="BB807" i="26"/>
  <c r="BA807" i="26"/>
  <c r="AZ807" i="26"/>
  <c r="AY807" i="26"/>
  <c r="AX807" i="26"/>
  <c r="AW807" i="26"/>
  <c r="AV807" i="26"/>
  <c r="AU807" i="26"/>
  <c r="AT807" i="26"/>
  <c r="AS807" i="26"/>
  <c r="AR807" i="26"/>
  <c r="AQ807" i="26"/>
  <c r="AP807" i="26"/>
  <c r="AO807" i="26"/>
  <c r="AN807" i="26"/>
  <c r="AM807" i="26"/>
  <c r="AL807" i="26"/>
  <c r="AK807" i="26"/>
  <c r="AJ807" i="26"/>
  <c r="AI807" i="26"/>
  <c r="AH807" i="26"/>
  <c r="AG807" i="26"/>
  <c r="AF807" i="26"/>
  <c r="AE807" i="26"/>
  <c r="AD807" i="26"/>
  <c r="AC807" i="26"/>
  <c r="AB807" i="26"/>
  <c r="AA807" i="26"/>
  <c r="Z807" i="26"/>
  <c r="Y807" i="26"/>
  <c r="X807" i="26"/>
  <c r="W807" i="26"/>
  <c r="V807" i="26"/>
  <c r="U807" i="26"/>
  <c r="T807" i="26"/>
  <c r="S807" i="26"/>
  <c r="R807" i="26"/>
  <c r="Q807" i="26"/>
  <c r="P807" i="26"/>
  <c r="O807" i="26"/>
  <c r="N807" i="26"/>
  <c r="M807" i="26"/>
  <c r="L807" i="26"/>
  <c r="K807" i="26"/>
  <c r="J807" i="26"/>
  <c r="BQ806" i="26"/>
  <c r="BP806" i="26"/>
  <c r="BO806" i="26"/>
  <c r="BN806" i="26"/>
  <c r="BM806" i="26"/>
  <c r="BL806" i="26"/>
  <c r="BK806" i="26"/>
  <c r="BJ806" i="26"/>
  <c r="BI806" i="26"/>
  <c r="BH806" i="26"/>
  <c r="BG806" i="26"/>
  <c r="BF806" i="26"/>
  <c r="BE806" i="26"/>
  <c r="BD806" i="26"/>
  <c r="BC806" i="26"/>
  <c r="BB806" i="26"/>
  <c r="BA806" i="26"/>
  <c r="AZ806" i="26"/>
  <c r="AY806" i="26"/>
  <c r="AX806" i="26"/>
  <c r="AW806" i="26"/>
  <c r="AV806" i="26"/>
  <c r="AU806" i="26"/>
  <c r="AT806" i="26"/>
  <c r="AS806" i="26"/>
  <c r="AR806" i="26"/>
  <c r="AQ806" i="26"/>
  <c r="AP806" i="26"/>
  <c r="AO806" i="26"/>
  <c r="AN806" i="26"/>
  <c r="AM806" i="26"/>
  <c r="AL806" i="26"/>
  <c r="AK806" i="26"/>
  <c r="AJ806" i="26"/>
  <c r="AI806" i="26"/>
  <c r="AH806" i="26"/>
  <c r="AG806" i="26"/>
  <c r="AF806" i="26"/>
  <c r="AE806" i="26"/>
  <c r="AD806" i="26"/>
  <c r="AC806" i="26"/>
  <c r="AB806" i="26"/>
  <c r="AA806" i="26"/>
  <c r="Z806" i="26"/>
  <c r="Y806" i="26"/>
  <c r="X806" i="26"/>
  <c r="W806" i="26"/>
  <c r="V806" i="26"/>
  <c r="U806" i="26"/>
  <c r="T806" i="26"/>
  <c r="S806" i="26"/>
  <c r="R806" i="26"/>
  <c r="Q806" i="26"/>
  <c r="P806" i="26"/>
  <c r="O806" i="26"/>
  <c r="N806" i="26"/>
  <c r="M806" i="26"/>
  <c r="L806" i="26"/>
  <c r="K806" i="26"/>
  <c r="J806" i="26"/>
  <c r="BQ805" i="26"/>
  <c r="BP805" i="26"/>
  <c r="BO805" i="26"/>
  <c r="BN805" i="26"/>
  <c r="BM805" i="26"/>
  <c r="BL805" i="26"/>
  <c r="BK805" i="26"/>
  <c r="BJ805" i="26"/>
  <c r="BI805" i="26"/>
  <c r="BH805" i="26"/>
  <c r="BG805" i="26"/>
  <c r="BF805" i="26"/>
  <c r="BE805" i="26"/>
  <c r="BD805" i="26"/>
  <c r="BC805" i="26"/>
  <c r="BB805" i="26"/>
  <c r="BA805" i="26"/>
  <c r="AZ805" i="26"/>
  <c r="AY805" i="26"/>
  <c r="AX805" i="26"/>
  <c r="AW805" i="26"/>
  <c r="AV805" i="26"/>
  <c r="AU805" i="26"/>
  <c r="AT805" i="26"/>
  <c r="AS805" i="26"/>
  <c r="AR805" i="26"/>
  <c r="AQ805" i="26"/>
  <c r="AP805" i="26"/>
  <c r="AO805" i="26"/>
  <c r="AN805" i="26"/>
  <c r="AM805" i="26"/>
  <c r="AL805" i="26"/>
  <c r="AK805" i="26"/>
  <c r="AJ805" i="26"/>
  <c r="AI805" i="26"/>
  <c r="AH805" i="26"/>
  <c r="AG805" i="26"/>
  <c r="AF805" i="26"/>
  <c r="AE805" i="26"/>
  <c r="AD805" i="26"/>
  <c r="AC805" i="26"/>
  <c r="AB805" i="26"/>
  <c r="AA805" i="26"/>
  <c r="Z805" i="26"/>
  <c r="Y805" i="26"/>
  <c r="X805" i="26"/>
  <c r="W805" i="26"/>
  <c r="V805" i="26"/>
  <c r="U805" i="26"/>
  <c r="T805" i="26"/>
  <c r="S805" i="26"/>
  <c r="R805" i="26"/>
  <c r="Q805" i="26"/>
  <c r="P805" i="26"/>
  <c r="O805" i="26"/>
  <c r="N805" i="26"/>
  <c r="M805" i="26"/>
  <c r="L805" i="26"/>
  <c r="K805" i="26"/>
  <c r="J805" i="26"/>
  <c r="BQ804" i="26"/>
  <c r="BP804" i="26"/>
  <c r="BO804" i="26"/>
  <c r="BN804" i="26"/>
  <c r="BM804" i="26"/>
  <c r="BL804" i="26"/>
  <c r="BK804" i="26"/>
  <c r="BJ804" i="26"/>
  <c r="BI804" i="26"/>
  <c r="BH804" i="26"/>
  <c r="BG804" i="26"/>
  <c r="BF804" i="26"/>
  <c r="BE804" i="26"/>
  <c r="BD804" i="26"/>
  <c r="BC804" i="26"/>
  <c r="BB804" i="26"/>
  <c r="BA804" i="26"/>
  <c r="AZ804" i="26"/>
  <c r="AY804" i="26"/>
  <c r="AX804" i="26"/>
  <c r="AW804" i="26"/>
  <c r="AV804" i="26"/>
  <c r="AU804" i="26"/>
  <c r="AT804" i="26"/>
  <c r="AS804" i="26"/>
  <c r="AR804" i="26"/>
  <c r="AQ804" i="26"/>
  <c r="AP804" i="26"/>
  <c r="AO804" i="26"/>
  <c r="AN804" i="26"/>
  <c r="AM804" i="26"/>
  <c r="AL804" i="26"/>
  <c r="AK804" i="26"/>
  <c r="AJ804" i="26"/>
  <c r="AI804" i="26"/>
  <c r="AH804" i="26"/>
  <c r="AG804" i="26"/>
  <c r="AF804" i="26"/>
  <c r="AE804" i="26"/>
  <c r="AD804" i="26"/>
  <c r="AC804" i="26"/>
  <c r="AB804" i="26"/>
  <c r="AA804" i="26"/>
  <c r="Z804" i="26"/>
  <c r="Y804" i="26"/>
  <c r="X804" i="26"/>
  <c r="W804" i="26"/>
  <c r="V804" i="26"/>
  <c r="U804" i="26"/>
  <c r="T804" i="26"/>
  <c r="S804" i="26"/>
  <c r="R804" i="26"/>
  <c r="Q804" i="26"/>
  <c r="P804" i="26"/>
  <c r="O804" i="26"/>
  <c r="N804" i="26"/>
  <c r="M804" i="26"/>
  <c r="L804" i="26"/>
  <c r="K804" i="26"/>
  <c r="J804" i="26"/>
  <c r="BQ803" i="26"/>
  <c r="BP803" i="26"/>
  <c r="BO803" i="26"/>
  <c r="BN803" i="26"/>
  <c r="BM803" i="26"/>
  <c r="BL803" i="26"/>
  <c r="BK803" i="26"/>
  <c r="BJ803" i="26"/>
  <c r="BI803" i="26"/>
  <c r="BH803" i="26"/>
  <c r="BG803" i="26"/>
  <c r="BF803" i="26"/>
  <c r="BE803" i="26"/>
  <c r="BD803" i="26"/>
  <c r="BC803" i="26"/>
  <c r="BB803" i="26"/>
  <c r="BA803" i="26"/>
  <c r="AZ803" i="26"/>
  <c r="AY803" i="26"/>
  <c r="AX803" i="26"/>
  <c r="AW803" i="26"/>
  <c r="AV803" i="26"/>
  <c r="AU803" i="26"/>
  <c r="AT803" i="26"/>
  <c r="AS803" i="26"/>
  <c r="AR803" i="26"/>
  <c r="AQ803" i="26"/>
  <c r="AP803" i="26"/>
  <c r="AO803" i="26"/>
  <c r="AN803" i="26"/>
  <c r="AM803" i="26"/>
  <c r="AL803" i="26"/>
  <c r="AK803" i="26"/>
  <c r="AJ803" i="26"/>
  <c r="AI803" i="26"/>
  <c r="AH803" i="26"/>
  <c r="AG803" i="26"/>
  <c r="AF803" i="26"/>
  <c r="AE803" i="26"/>
  <c r="AD803" i="26"/>
  <c r="AC803" i="26"/>
  <c r="AB803" i="26"/>
  <c r="AA803" i="26"/>
  <c r="Z803" i="26"/>
  <c r="Y803" i="26"/>
  <c r="X803" i="26"/>
  <c r="W803" i="26"/>
  <c r="V803" i="26"/>
  <c r="U803" i="26"/>
  <c r="T803" i="26"/>
  <c r="S803" i="26"/>
  <c r="R803" i="26"/>
  <c r="Q803" i="26"/>
  <c r="P803" i="26"/>
  <c r="O803" i="26"/>
  <c r="N803" i="26"/>
  <c r="M803" i="26"/>
  <c r="L803" i="26"/>
  <c r="K803" i="26"/>
  <c r="J803" i="26"/>
  <c r="BQ802" i="26"/>
  <c r="BP802" i="26"/>
  <c r="BO802" i="26"/>
  <c r="BN802" i="26"/>
  <c r="BM802" i="26"/>
  <c r="BL802" i="26"/>
  <c r="BK802" i="26"/>
  <c r="BJ802" i="26"/>
  <c r="BI802" i="26"/>
  <c r="BH802" i="26"/>
  <c r="BG802" i="26"/>
  <c r="BF802" i="26"/>
  <c r="BE802" i="26"/>
  <c r="BD802" i="26"/>
  <c r="BC802" i="26"/>
  <c r="BB802" i="26"/>
  <c r="BA802" i="26"/>
  <c r="AZ802" i="26"/>
  <c r="AY802" i="26"/>
  <c r="AX802" i="26"/>
  <c r="AW802" i="26"/>
  <c r="AV802" i="26"/>
  <c r="AU802" i="26"/>
  <c r="AT802" i="26"/>
  <c r="AS802" i="26"/>
  <c r="AR802" i="26"/>
  <c r="AQ802" i="26"/>
  <c r="AP802" i="26"/>
  <c r="AO802" i="26"/>
  <c r="AN802" i="26"/>
  <c r="AM802" i="26"/>
  <c r="AL802" i="26"/>
  <c r="AK802" i="26"/>
  <c r="AJ802" i="26"/>
  <c r="AI802" i="26"/>
  <c r="AH802" i="26"/>
  <c r="AG802" i="26"/>
  <c r="AF802" i="26"/>
  <c r="AE802" i="26"/>
  <c r="AD802" i="26"/>
  <c r="AC802" i="26"/>
  <c r="AB802" i="26"/>
  <c r="AA802" i="26"/>
  <c r="Z802" i="26"/>
  <c r="Y802" i="26"/>
  <c r="X802" i="26"/>
  <c r="W802" i="26"/>
  <c r="V802" i="26"/>
  <c r="U802" i="26"/>
  <c r="T802" i="26"/>
  <c r="S802" i="26"/>
  <c r="R802" i="26"/>
  <c r="Q802" i="26"/>
  <c r="P802" i="26"/>
  <c r="O802" i="26"/>
  <c r="N802" i="26"/>
  <c r="M802" i="26"/>
  <c r="L802" i="26"/>
  <c r="K802" i="26"/>
  <c r="J802" i="26"/>
  <c r="BQ801" i="26"/>
  <c r="BP801" i="26"/>
  <c r="BO801" i="26"/>
  <c r="BN801" i="26"/>
  <c r="BM801" i="26"/>
  <c r="BL801" i="26"/>
  <c r="BK801" i="26"/>
  <c r="BJ801" i="26"/>
  <c r="BI801" i="26"/>
  <c r="BH801" i="26"/>
  <c r="BG801" i="26"/>
  <c r="BF801" i="26"/>
  <c r="BE801" i="26"/>
  <c r="BD801" i="26"/>
  <c r="BC801" i="26"/>
  <c r="BB801" i="26"/>
  <c r="BA801" i="26"/>
  <c r="AZ801" i="26"/>
  <c r="AY801" i="26"/>
  <c r="AX801" i="26"/>
  <c r="AW801" i="26"/>
  <c r="AV801" i="26"/>
  <c r="AU801" i="26"/>
  <c r="AT801" i="26"/>
  <c r="AS801" i="26"/>
  <c r="AR801" i="26"/>
  <c r="AQ801" i="26"/>
  <c r="AP801" i="26"/>
  <c r="AO801" i="26"/>
  <c r="AN801" i="26"/>
  <c r="AM801" i="26"/>
  <c r="AL801" i="26"/>
  <c r="AK801" i="26"/>
  <c r="AJ801" i="26"/>
  <c r="AI801" i="26"/>
  <c r="AH801" i="26"/>
  <c r="AG801" i="26"/>
  <c r="AF801" i="26"/>
  <c r="AE801" i="26"/>
  <c r="AD801" i="26"/>
  <c r="AC801" i="26"/>
  <c r="AB801" i="26"/>
  <c r="AA801" i="26"/>
  <c r="Z801" i="26"/>
  <c r="Y801" i="26"/>
  <c r="X801" i="26"/>
  <c r="W801" i="26"/>
  <c r="V801" i="26"/>
  <c r="U801" i="26"/>
  <c r="T801" i="26"/>
  <c r="S801" i="26"/>
  <c r="R801" i="26"/>
  <c r="Q801" i="26"/>
  <c r="P801" i="26"/>
  <c r="O801" i="26"/>
  <c r="N801" i="26"/>
  <c r="M801" i="26"/>
  <c r="L801" i="26"/>
  <c r="K801" i="26"/>
  <c r="J801" i="26"/>
  <c r="BQ800" i="26"/>
  <c r="BP800" i="26"/>
  <c r="BO800" i="26"/>
  <c r="BN800" i="26"/>
  <c r="BM800" i="26"/>
  <c r="BL800" i="26"/>
  <c r="BK800" i="26"/>
  <c r="BJ800" i="26"/>
  <c r="BI800" i="26"/>
  <c r="BH800" i="26"/>
  <c r="BG800" i="26"/>
  <c r="BF800" i="26"/>
  <c r="BE800" i="26"/>
  <c r="BD800" i="26"/>
  <c r="BC800" i="26"/>
  <c r="BB800" i="26"/>
  <c r="BA800" i="26"/>
  <c r="AZ800" i="26"/>
  <c r="AY800" i="26"/>
  <c r="AX800" i="26"/>
  <c r="AW800" i="26"/>
  <c r="AV800" i="26"/>
  <c r="AU800" i="26"/>
  <c r="AT800" i="26"/>
  <c r="AS800" i="26"/>
  <c r="AR800" i="26"/>
  <c r="AQ800" i="26"/>
  <c r="AP800" i="26"/>
  <c r="AO800" i="26"/>
  <c r="AN800" i="26"/>
  <c r="AM800" i="26"/>
  <c r="AL800" i="26"/>
  <c r="AK800" i="26"/>
  <c r="AJ800" i="26"/>
  <c r="AI800" i="26"/>
  <c r="AH800" i="26"/>
  <c r="AG800" i="26"/>
  <c r="AF800" i="26"/>
  <c r="AE800" i="26"/>
  <c r="AD800" i="26"/>
  <c r="AC800" i="26"/>
  <c r="AB800" i="26"/>
  <c r="AA800" i="26"/>
  <c r="Z800" i="26"/>
  <c r="Y800" i="26"/>
  <c r="X800" i="26"/>
  <c r="W800" i="26"/>
  <c r="V800" i="26"/>
  <c r="U800" i="26"/>
  <c r="T800" i="26"/>
  <c r="S800" i="26"/>
  <c r="R800" i="26"/>
  <c r="Q800" i="26"/>
  <c r="P800" i="26"/>
  <c r="O800" i="26"/>
  <c r="N800" i="26"/>
  <c r="M800" i="26"/>
  <c r="L800" i="26"/>
  <c r="K800" i="26"/>
  <c r="J800" i="26"/>
  <c r="BQ799" i="26"/>
  <c r="BP799" i="26"/>
  <c r="BO799" i="26"/>
  <c r="BN799" i="26"/>
  <c r="BM799" i="26"/>
  <c r="BL799" i="26"/>
  <c r="BK799" i="26"/>
  <c r="BJ799" i="26"/>
  <c r="BI799" i="26"/>
  <c r="BH799" i="26"/>
  <c r="BG799" i="26"/>
  <c r="BF799" i="26"/>
  <c r="BE799" i="26"/>
  <c r="BD799" i="26"/>
  <c r="BC799" i="26"/>
  <c r="BB799" i="26"/>
  <c r="BA799" i="26"/>
  <c r="AZ799" i="26"/>
  <c r="AY799" i="26"/>
  <c r="AX799" i="26"/>
  <c r="AW799" i="26"/>
  <c r="AV799" i="26"/>
  <c r="AU799" i="26"/>
  <c r="AT799" i="26"/>
  <c r="AS799" i="26"/>
  <c r="AR799" i="26"/>
  <c r="AQ799" i="26"/>
  <c r="AP799" i="26"/>
  <c r="AO799" i="26"/>
  <c r="AN799" i="26"/>
  <c r="AM799" i="26"/>
  <c r="AL799" i="26"/>
  <c r="AK799" i="26"/>
  <c r="AJ799" i="26"/>
  <c r="AI799" i="26"/>
  <c r="AH799" i="26"/>
  <c r="AG799" i="26"/>
  <c r="AF799" i="26"/>
  <c r="AE799" i="26"/>
  <c r="AD799" i="26"/>
  <c r="AC799" i="26"/>
  <c r="AB799" i="26"/>
  <c r="AA799" i="26"/>
  <c r="Z799" i="26"/>
  <c r="Y799" i="26"/>
  <c r="X799" i="26"/>
  <c r="W799" i="26"/>
  <c r="V799" i="26"/>
  <c r="U799" i="26"/>
  <c r="T799" i="26"/>
  <c r="S799" i="26"/>
  <c r="R799" i="26"/>
  <c r="Q799" i="26"/>
  <c r="P799" i="26"/>
  <c r="O799" i="26"/>
  <c r="N799" i="26"/>
  <c r="M799" i="26"/>
  <c r="L799" i="26"/>
  <c r="K799" i="26"/>
  <c r="J799" i="26"/>
  <c r="BQ798" i="26"/>
  <c r="BP798" i="26"/>
  <c r="BO798" i="26"/>
  <c r="BN798" i="26"/>
  <c r="BM798" i="26"/>
  <c r="BL798" i="26"/>
  <c r="BK798" i="26"/>
  <c r="BJ798" i="26"/>
  <c r="BI798" i="26"/>
  <c r="BH798" i="26"/>
  <c r="BG798" i="26"/>
  <c r="BF798" i="26"/>
  <c r="BE798" i="26"/>
  <c r="BD798" i="26"/>
  <c r="BC798" i="26"/>
  <c r="BB798" i="26"/>
  <c r="BA798" i="26"/>
  <c r="AZ798" i="26"/>
  <c r="AY798" i="26"/>
  <c r="AX798" i="26"/>
  <c r="AW798" i="26"/>
  <c r="AV798" i="26"/>
  <c r="AU798" i="26"/>
  <c r="AT798" i="26"/>
  <c r="AS798" i="26"/>
  <c r="AR798" i="26"/>
  <c r="AQ798" i="26"/>
  <c r="AP798" i="26"/>
  <c r="AO798" i="26"/>
  <c r="AN798" i="26"/>
  <c r="AM798" i="26"/>
  <c r="AL798" i="26"/>
  <c r="AK798" i="26"/>
  <c r="AJ798" i="26"/>
  <c r="AI798" i="26"/>
  <c r="AH798" i="26"/>
  <c r="AG798" i="26"/>
  <c r="AF798" i="26"/>
  <c r="AE798" i="26"/>
  <c r="AD798" i="26"/>
  <c r="AC798" i="26"/>
  <c r="AB798" i="26"/>
  <c r="AA798" i="26"/>
  <c r="Z798" i="26"/>
  <c r="Y798" i="26"/>
  <c r="X798" i="26"/>
  <c r="W798" i="26"/>
  <c r="V798" i="26"/>
  <c r="U798" i="26"/>
  <c r="T798" i="26"/>
  <c r="S798" i="26"/>
  <c r="R798" i="26"/>
  <c r="Q798" i="26"/>
  <c r="P798" i="26"/>
  <c r="O798" i="26"/>
  <c r="N798" i="26"/>
  <c r="M798" i="26"/>
  <c r="L798" i="26"/>
  <c r="K798" i="26"/>
  <c r="J798" i="26"/>
  <c r="BQ797" i="26"/>
  <c r="BP797" i="26"/>
  <c r="BO797" i="26"/>
  <c r="BN797" i="26"/>
  <c r="BM797" i="26"/>
  <c r="BL797" i="26"/>
  <c r="BK797" i="26"/>
  <c r="BJ797" i="26"/>
  <c r="BI797" i="26"/>
  <c r="BH797" i="26"/>
  <c r="BG797" i="26"/>
  <c r="BF797" i="26"/>
  <c r="BE797" i="26"/>
  <c r="BD797" i="26"/>
  <c r="BC797" i="26"/>
  <c r="BB797" i="26"/>
  <c r="BA797" i="26"/>
  <c r="AZ797" i="26"/>
  <c r="AY797" i="26"/>
  <c r="AX797" i="26"/>
  <c r="AW797" i="26"/>
  <c r="AV797" i="26"/>
  <c r="AU797" i="26"/>
  <c r="AT797" i="26"/>
  <c r="AS797" i="26"/>
  <c r="AR797" i="26"/>
  <c r="AQ797" i="26"/>
  <c r="AP797" i="26"/>
  <c r="AO797" i="26"/>
  <c r="AN797" i="26"/>
  <c r="AM797" i="26"/>
  <c r="AL797" i="26"/>
  <c r="AK797" i="26"/>
  <c r="AJ797" i="26"/>
  <c r="AI797" i="26"/>
  <c r="AH797" i="26"/>
  <c r="AG797" i="26"/>
  <c r="AF797" i="26"/>
  <c r="AE797" i="26"/>
  <c r="AD797" i="26"/>
  <c r="AC797" i="26"/>
  <c r="AB797" i="26"/>
  <c r="AA797" i="26"/>
  <c r="Z797" i="26"/>
  <c r="Y797" i="26"/>
  <c r="X797" i="26"/>
  <c r="W797" i="26"/>
  <c r="V797" i="26"/>
  <c r="U797" i="26"/>
  <c r="T797" i="26"/>
  <c r="S797" i="26"/>
  <c r="R797" i="26"/>
  <c r="Q797" i="26"/>
  <c r="P797" i="26"/>
  <c r="O797" i="26"/>
  <c r="N797" i="26"/>
  <c r="M797" i="26"/>
  <c r="L797" i="26"/>
  <c r="K797" i="26"/>
  <c r="J797" i="26"/>
  <c r="BQ796" i="26"/>
  <c r="BP796" i="26"/>
  <c r="BO796" i="26"/>
  <c r="BN796" i="26"/>
  <c r="BM796" i="26"/>
  <c r="BL796" i="26"/>
  <c r="BK796" i="26"/>
  <c r="BJ796" i="26"/>
  <c r="BI796" i="26"/>
  <c r="BH796" i="26"/>
  <c r="BG796" i="26"/>
  <c r="BF796" i="26"/>
  <c r="BE796" i="26"/>
  <c r="BD796" i="26"/>
  <c r="BC796" i="26"/>
  <c r="BB796" i="26"/>
  <c r="BA796" i="26"/>
  <c r="AZ796" i="26"/>
  <c r="AY796" i="26"/>
  <c r="AX796" i="26"/>
  <c r="AW796" i="26"/>
  <c r="AV796" i="26"/>
  <c r="AU796" i="26"/>
  <c r="AT796" i="26"/>
  <c r="AS796" i="26"/>
  <c r="AR796" i="26"/>
  <c r="AQ796" i="26"/>
  <c r="AP796" i="26"/>
  <c r="AO796" i="26"/>
  <c r="AN796" i="26"/>
  <c r="AM796" i="26"/>
  <c r="AL796" i="26"/>
  <c r="AK796" i="26"/>
  <c r="AJ796" i="26"/>
  <c r="AI796" i="26"/>
  <c r="AH796" i="26"/>
  <c r="AG796" i="26"/>
  <c r="AF796" i="26"/>
  <c r="AE796" i="26"/>
  <c r="AD796" i="26"/>
  <c r="AC796" i="26"/>
  <c r="AB796" i="26"/>
  <c r="AA796" i="26"/>
  <c r="Z796" i="26"/>
  <c r="Y796" i="26"/>
  <c r="X796" i="26"/>
  <c r="W796" i="26"/>
  <c r="V796" i="26"/>
  <c r="U796" i="26"/>
  <c r="T796" i="26"/>
  <c r="S796" i="26"/>
  <c r="R796" i="26"/>
  <c r="Q796" i="26"/>
  <c r="P796" i="26"/>
  <c r="O796" i="26"/>
  <c r="N796" i="26"/>
  <c r="M796" i="26"/>
  <c r="L796" i="26"/>
  <c r="K796" i="26"/>
  <c r="J796" i="26"/>
  <c r="BQ795" i="26"/>
  <c r="BP795" i="26"/>
  <c r="BO795" i="26"/>
  <c r="BN795" i="26"/>
  <c r="BM795" i="26"/>
  <c r="BL795" i="26"/>
  <c r="BK795" i="26"/>
  <c r="BJ795" i="26"/>
  <c r="BI795" i="26"/>
  <c r="BH795" i="26"/>
  <c r="BG795" i="26"/>
  <c r="BF795" i="26"/>
  <c r="BE795" i="26"/>
  <c r="BD795" i="26"/>
  <c r="BC795" i="26"/>
  <c r="BB795" i="26"/>
  <c r="BA795" i="26"/>
  <c r="AZ795" i="26"/>
  <c r="AY795" i="26"/>
  <c r="AX795" i="26"/>
  <c r="AW795" i="26"/>
  <c r="AV795" i="26"/>
  <c r="AU795" i="26"/>
  <c r="AT795" i="26"/>
  <c r="AS795" i="26"/>
  <c r="AR795" i="26"/>
  <c r="AQ795" i="26"/>
  <c r="AP795" i="26"/>
  <c r="AO795" i="26"/>
  <c r="AN795" i="26"/>
  <c r="AM795" i="26"/>
  <c r="AL795" i="26"/>
  <c r="AK795" i="26"/>
  <c r="AJ795" i="26"/>
  <c r="AI795" i="26"/>
  <c r="AH795" i="26"/>
  <c r="AG795" i="26"/>
  <c r="AF795" i="26"/>
  <c r="AE795" i="26"/>
  <c r="AD795" i="26"/>
  <c r="AC795" i="26"/>
  <c r="AB795" i="26"/>
  <c r="AA795" i="26"/>
  <c r="Z795" i="26"/>
  <c r="Y795" i="26"/>
  <c r="X795" i="26"/>
  <c r="W795" i="26"/>
  <c r="V795" i="26"/>
  <c r="U795" i="26"/>
  <c r="T795" i="26"/>
  <c r="S795" i="26"/>
  <c r="R795" i="26"/>
  <c r="Q795" i="26"/>
  <c r="P795" i="26"/>
  <c r="O795" i="26"/>
  <c r="N795" i="26"/>
  <c r="M795" i="26"/>
  <c r="L795" i="26"/>
  <c r="K795" i="26"/>
  <c r="J795" i="26"/>
  <c r="BQ794" i="26"/>
  <c r="BP794" i="26"/>
  <c r="BO794" i="26"/>
  <c r="BN794" i="26"/>
  <c r="BM794" i="26"/>
  <c r="BL794" i="26"/>
  <c r="BK794" i="26"/>
  <c r="BJ794" i="26"/>
  <c r="BI794" i="26"/>
  <c r="BH794" i="26"/>
  <c r="BG794" i="26"/>
  <c r="BF794" i="26"/>
  <c r="BE794" i="26"/>
  <c r="BD794" i="26"/>
  <c r="BC794" i="26"/>
  <c r="BB794" i="26"/>
  <c r="BA794" i="26"/>
  <c r="AZ794" i="26"/>
  <c r="AY794" i="26"/>
  <c r="AX794" i="26"/>
  <c r="AW794" i="26"/>
  <c r="AV794" i="26"/>
  <c r="AU794" i="26"/>
  <c r="AT794" i="26"/>
  <c r="AS794" i="26"/>
  <c r="AR794" i="26"/>
  <c r="AQ794" i="26"/>
  <c r="AP794" i="26"/>
  <c r="AO794" i="26"/>
  <c r="AN794" i="26"/>
  <c r="AM794" i="26"/>
  <c r="AL794" i="26"/>
  <c r="AK794" i="26"/>
  <c r="AJ794" i="26"/>
  <c r="AI794" i="26"/>
  <c r="AH794" i="26"/>
  <c r="AG794" i="26"/>
  <c r="AF794" i="26"/>
  <c r="AE794" i="26"/>
  <c r="AD794" i="26"/>
  <c r="AC794" i="26"/>
  <c r="AB794" i="26"/>
  <c r="AA794" i="26"/>
  <c r="Z794" i="26"/>
  <c r="Y794" i="26"/>
  <c r="X794" i="26"/>
  <c r="W794" i="26"/>
  <c r="V794" i="26"/>
  <c r="U794" i="26"/>
  <c r="T794" i="26"/>
  <c r="S794" i="26"/>
  <c r="R794" i="26"/>
  <c r="Q794" i="26"/>
  <c r="P794" i="26"/>
  <c r="O794" i="26"/>
  <c r="N794" i="26"/>
  <c r="M794" i="26"/>
  <c r="L794" i="26"/>
  <c r="K794" i="26"/>
  <c r="J794" i="26"/>
  <c r="BQ793" i="26"/>
  <c r="BP793" i="26"/>
  <c r="BO793" i="26"/>
  <c r="BN793" i="26"/>
  <c r="BM793" i="26"/>
  <c r="BL793" i="26"/>
  <c r="BK793" i="26"/>
  <c r="BJ793" i="26"/>
  <c r="BI793" i="26"/>
  <c r="BH793" i="26"/>
  <c r="BG793" i="26"/>
  <c r="BF793" i="26"/>
  <c r="BE793" i="26"/>
  <c r="BD793" i="26"/>
  <c r="BC793" i="26"/>
  <c r="BB793" i="26"/>
  <c r="BA793" i="26"/>
  <c r="AZ793" i="26"/>
  <c r="AY793" i="26"/>
  <c r="AX793" i="26"/>
  <c r="AW793" i="26"/>
  <c r="AV793" i="26"/>
  <c r="AU793" i="26"/>
  <c r="AT793" i="26"/>
  <c r="AS793" i="26"/>
  <c r="AR793" i="26"/>
  <c r="AQ793" i="26"/>
  <c r="AP793" i="26"/>
  <c r="AO793" i="26"/>
  <c r="AN793" i="26"/>
  <c r="AM793" i="26"/>
  <c r="AL793" i="26"/>
  <c r="AK793" i="26"/>
  <c r="AJ793" i="26"/>
  <c r="AI793" i="26"/>
  <c r="AH793" i="26"/>
  <c r="AG793" i="26"/>
  <c r="AF793" i="26"/>
  <c r="AE793" i="26"/>
  <c r="AD793" i="26"/>
  <c r="AC793" i="26"/>
  <c r="AB793" i="26"/>
  <c r="AA793" i="26"/>
  <c r="Z793" i="26"/>
  <c r="Y793" i="26"/>
  <c r="X793" i="26"/>
  <c r="W793" i="26"/>
  <c r="V793" i="26"/>
  <c r="U793" i="26"/>
  <c r="T793" i="26"/>
  <c r="S793" i="26"/>
  <c r="R793" i="26"/>
  <c r="Q793" i="26"/>
  <c r="P793" i="26"/>
  <c r="O793" i="26"/>
  <c r="N793" i="26"/>
  <c r="M793" i="26"/>
  <c r="L793" i="26"/>
  <c r="K793" i="26"/>
  <c r="J793" i="26"/>
  <c r="BQ792" i="26"/>
  <c r="BP792" i="26"/>
  <c r="BO792" i="26"/>
  <c r="BN792" i="26"/>
  <c r="BM792" i="26"/>
  <c r="BL792" i="26"/>
  <c r="BK792" i="26"/>
  <c r="BJ792" i="26"/>
  <c r="BI792" i="26"/>
  <c r="BH792" i="26"/>
  <c r="BG792" i="26"/>
  <c r="BF792" i="26"/>
  <c r="BE792" i="26"/>
  <c r="BD792" i="26"/>
  <c r="BC792" i="26"/>
  <c r="BB792" i="26"/>
  <c r="BA792" i="26"/>
  <c r="AZ792" i="26"/>
  <c r="AY792" i="26"/>
  <c r="AX792" i="26"/>
  <c r="AW792" i="26"/>
  <c r="AV792" i="26"/>
  <c r="AU792" i="26"/>
  <c r="AT792" i="26"/>
  <c r="AS792" i="26"/>
  <c r="AR792" i="26"/>
  <c r="AQ792" i="26"/>
  <c r="AP792" i="26"/>
  <c r="AO792" i="26"/>
  <c r="AN792" i="26"/>
  <c r="AM792" i="26"/>
  <c r="AL792" i="26"/>
  <c r="AK792" i="26"/>
  <c r="AJ792" i="26"/>
  <c r="AI792" i="26"/>
  <c r="AH792" i="26"/>
  <c r="AG792" i="26"/>
  <c r="AF792" i="26"/>
  <c r="AE792" i="26"/>
  <c r="AD792" i="26"/>
  <c r="AC792" i="26"/>
  <c r="AB792" i="26"/>
  <c r="AA792" i="26"/>
  <c r="Z792" i="26"/>
  <c r="Y792" i="26"/>
  <c r="X792" i="26"/>
  <c r="W792" i="26"/>
  <c r="V792" i="26"/>
  <c r="U792" i="26"/>
  <c r="T792" i="26"/>
  <c r="S792" i="26"/>
  <c r="R792" i="26"/>
  <c r="Q792" i="26"/>
  <c r="P792" i="26"/>
  <c r="O792" i="26"/>
  <c r="N792" i="26"/>
  <c r="M792" i="26"/>
  <c r="L792" i="26"/>
  <c r="K792" i="26"/>
  <c r="J792" i="26"/>
  <c r="BQ791" i="26"/>
  <c r="BP791" i="26"/>
  <c r="BO791" i="26"/>
  <c r="BN791" i="26"/>
  <c r="BM791" i="26"/>
  <c r="BL791" i="26"/>
  <c r="BK791" i="26"/>
  <c r="BJ791" i="26"/>
  <c r="BI791" i="26"/>
  <c r="BH791" i="26"/>
  <c r="BG791" i="26"/>
  <c r="BF791" i="26"/>
  <c r="BE791" i="26"/>
  <c r="BD791" i="26"/>
  <c r="BC791" i="26"/>
  <c r="BB791" i="26"/>
  <c r="BA791" i="26"/>
  <c r="AZ791" i="26"/>
  <c r="AY791" i="26"/>
  <c r="AX791" i="26"/>
  <c r="AW791" i="26"/>
  <c r="AV791" i="26"/>
  <c r="AU791" i="26"/>
  <c r="AT791" i="26"/>
  <c r="AS791" i="26"/>
  <c r="AR791" i="26"/>
  <c r="AQ791" i="26"/>
  <c r="AP791" i="26"/>
  <c r="AO791" i="26"/>
  <c r="AN791" i="26"/>
  <c r="AM791" i="26"/>
  <c r="AL791" i="26"/>
  <c r="AK791" i="26"/>
  <c r="AJ791" i="26"/>
  <c r="AI791" i="26"/>
  <c r="AH791" i="26"/>
  <c r="AG791" i="26"/>
  <c r="AF791" i="26"/>
  <c r="AE791" i="26"/>
  <c r="AD791" i="26"/>
  <c r="AC791" i="26"/>
  <c r="AB791" i="26"/>
  <c r="AA791" i="26"/>
  <c r="Z791" i="26"/>
  <c r="Y791" i="26"/>
  <c r="X791" i="26"/>
  <c r="W791" i="26"/>
  <c r="V791" i="26"/>
  <c r="U791" i="26"/>
  <c r="T791" i="26"/>
  <c r="S791" i="26"/>
  <c r="R791" i="26"/>
  <c r="Q791" i="26"/>
  <c r="P791" i="26"/>
  <c r="O791" i="26"/>
  <c r="N791" i="26"/>
  <c r="M791" i="26"/>
  <c r="L791" i="26"/>
  <c r="K791" i="26"/>
  <c r="J791" i="26"/>
  <c r="BQ790" i="26"/>
  <c r="BP790" i="26"/>
  <c r="BO790" i="26"/>
  <c r="BN790" i="26"/>
  <c r="BM790" i="26"/>
  <c r="BL790" i="26"/>
  <c r="BK790" i="26"/>
  <c r="BJ790" i="26"/>
  <c r="BI790" i="26"/>
  <c r="BH790" i="26"/>
  <c r="BG790" i="26"/>
  <c r="BF790" i="26"/>
  <c r="BE790" i="26"/>
  <c r="BD790" i="26"/>
  <c r="BC790" i="26"/>
  <c r="BB790" i="26"/>
  <c r="BA790" i="26"/>
  <c r="AZ790" i="26"/>
  <c r="AY790" i="26"/>
  <c r="AX790" i="26"/>
  <c r="AW790" i="26"/>
  <c r="AV790" i="26"/>
  <c r="AU790" i="26"/>
  <c r="AT790" i="26"/>
  <c r="AS790" i="26"/>
  <c r="AR790" i="26"/>
  <c r="AQ790" i="26"/>
  <c r="AP790" i="26"/>
  <c r="AO790" i="26"/>
  <c r="AN790" i="26"/>
  <c r="AM790" i="26"/>
  <c r="AL790" i="26"/>
  <c r="AK790" i="26"/>
  <c r="AJ790" i="26"/>
  <c r="AI790" i="26"/>
  <c r="AH790" i="26"/>
  <c r="AG790" i="26"/>
  <c r="AF790" i="26"/>
  <c r="AE790" i="26"/>
  <c r="AD790" i="26"/>
  <c r="AC790" i="26"/>
  <c r="AB790" i="26"/>
  <c r="AA790" i="26"/>
  <c r="Z790" i="26"/>
  <c r="Y790" i="26"/>
  <c r="X790" i="26"/>
  <c r="W790" i="26"/>
  <c r="V790" i="26"/>
  <c r="U790" i="26"/>
  <c r="T790" i="26"/>
  <c r="S790" i="26"/>
  <c r="R790" i="26"/>
  <c r="Q790" i="26"/>
  <c r="P790" i="26"/>
  <c r="O790" i="26"/>
  <c r="N790" i="26"/>
  <c r="M790" i="26"/>
  <c r="L790" i="26"/>
  <c r="K790" i="26"/>
  <c r="J790" i="26"/>
  <c r="BQ789" i="26"/>
  <c r="BP789" i="26"/>
  <c r="BO789" i="26"/>
  <c r="BN789" i="26"/>
  <c r="BM789" i="26"/>
  <c r="BL789" i="26"/>
  <c r="BK789" i="26"/>
  <c r="BJ789" i="26"/>
  <c r="BI789" i="26"/>
  <c r="BH789" i="26"/>
  <c r="BG789" i="26"/>
  <c r="BF789" i="26"/>
  <c r="BE789" i="26"/>
  <c r="BD789" i="26"/>
  <c r="BC789" i="26"/>
  <c r="BB789" i="26"/>
  <c r="BA789" i="26"/>
  <c r="AZ789" i="26"/>
  <c r="AY789" i="26"/>
  <c r="AX789" i="26"/>
  <c r="AW789" i="26"/>
  <c r="AV789" i="26"/>
  <c r="AU789" i="26"/>
  <c r="AT789" i="26"/>
  <c r="AS789" i="26"/>
  <c r="AR789" i="26"/>
  <c r="AQ789" i="26"/>
  <c r="AP789" i="26"/>
  <c r="AO789" i="26"/>
  <c r="AN789" i="26"/>
  <c r="AM789" i="26"/>
  <c r="AL789" i="26"/>
  <c r="AK789" i="26"/>
  <c r="AJ789" i="26"/>
  <c r="AI789" i="26"/>
  <c r="AH789" i="26"/>
  <c r="AG789" i="26"/>
  <c r="AF789" i="26"/>
  <c r="AE789" i="26"/>
  <c r="AD789" i="26"/>
  <c r="AC789" i="26"/>
  <c r="AB789" i="26"/>
  <c r="AA789" i="26"/>
  <c r="Z789" i="26"/>
  <c r="Y789" i="26"/>
  <c r="X789" i="26"/>
  <c r="W789" i="26"/>
  <c r="V789" i="26"/>
  <c r="U789" i="26"/>
  <c r="T789" i="26"/>
  <c r="S789" i="26"/>
  <c r="R789" i="26"/>
  <c r="Q789" i="26"/>
  <c r="P789" i="26"/>
  <c r="O789" i="26"/>
  <c r="N789" i="26"/>
  <c r="M789" i="26"/>
  <c r="L789" i="26"/>
  <c r="K789" i="26"/>
  <c r="J789" i="26"/>
  <c r="BQ788" i="26"/>
  <c r="BP788" i="26"/>
  <c r="BO788" i="26"/>
  <c r="BN788" i="26"/>
  <c r="BM788" i="26"/>
  <c r="BL788" i="26"/>
  <c r="BK788" i="26"/>
  <c r="BJ788" i="26"/>
  <c r="BI788" i="26"/>
  <c r="BH788" i="26"/>
  <c r="BG788" i="26"/>
  <c r="BF788" i="26"/>
  <c r="BE788" i="26"/>
  <c r="BD788" i="26"/>
  <c r="BC788" i="26"/>
  <c r="BB788" i="26"/>
  <c r="BA788" i="26"/>
  <c r="AZ788" i="26"/>
  <c r="AY788" i="26"/>
  <c r="AX788" i="26"/>
  <c r="AW788" i="26"/>
  <c r="AV788" i="26"/>
  <c r="AU788" i="26"/>
  <c r="AT788" i="26"/>
  <c r="AS788" i="26"/>
  <c r="AR788" i="26"/>
  <c r="AQ788" i="26"/>
  <c r="AP788" i="26"/>
  <c r="AO788" i="26"/>
  <c r="AN788" i="26"/>
  <c r="AM788" i="26"/>
  <c r="AL788" i="26"/>
  <c r="AK788" i="26"/>
  <c r="AJ788" i="26"/>
  <c r="AI788" i="26"/>
  <c r="AH788" i="26"/>
  <c r="AG788" i="26"/>
  <c r="AF788" i="26"/>
  <c r="AE788" i="26"/>
  <c r="AD788" i="26"/>
  <c r="AC788" i="26"/>
  <c r="AB788" i="26"/>
  <c r="AA788" i="26"/>
  <c r="Z788" i="26"/>
  <c r="Y788" i="26"/>
  <c r="X788" i="26"/>
  <c r="W788" i="26"/>
  <c r="V788" i="26"/>
  <c r="U788" i="26"/>
  <c r="T788" i="26"/>
  <c r="S788" i="26"/>
  <c r="R788" i="26"/>
  <c r="Q788" i="26"/>
  <c r="P788" i="26"/>
  <c r="O788" i="26"/>
  <c r="N788" i="26"/>
  <c r="M788" i="26"/>
  <c r="L788" i="26"/>
  <c r="K788" i="26"/>
  <c r="J788" i="26"/>
  <c r="BQ787" i="26"/>
  <c r="BP787" i="26"/>
  <c r="BO787" i="26"/>
  <c r="BN787" i="26"/>
  <c r="BM787" i="26"/>
  <c r="BL787" i="26"/>
  <c r="BK787" i="26"/>
  <c r="BJ787" i="26"/>
  <c r="BI787" i="26"/>
  <c r="BH787" i="26"/>
  <c r="BG787" i="26"/>
  <c r="BF787" i="26"/>
  <c r="BE787" i="26"/>
  <c r="BD787" i="26"/>
  <c r="BC787" i="26"/>
  <c r="BB787" i="26"/>
  <c r="BA787" i="26"/>
  <c r="AZ787" i="26"/>
  <c r="AY787" i="26"/>
  <c r="AX787" i="26"/>
  <c r="AW787" i="26"/>
  <c r="AV787" i="26"/>
  <c r="AU787" i="26"/>
  <c r="AT787" i="26"/>
  <c r="AS787" i="26"/>
  <c r="AR787" i="26"/>
  <c r="AQ787" i="26"/>
  <c r="AP787" i="26"/>
  <c r="AO787" i="26"/>
  <c r="AN787" i="26"/>
  <c r="AM787" i="26"/>
  <c r="AL787" i="26"/>
  <c r="AK787" i="26"/>
  <c r="AJ787" i="26"/>
  <c r="AI787" i="26"/>
  <c r="AH787" i="26"/>
  <c r="AG787" i="26"/>
  <c r="AF787" i="26"/>
  <c r="AE787" i="26"/>
  <c r="AD787" i="26"/>
  <c r="AC787" i="26"/>
  <c r="AB787" i="26"/>
  <c r="AA787" i="26"/>
  <c r="Z787" i="26"/>
  <c r="Y787" i="26"/>
  <c r="X787" i="26"/>
  <c r="W787" i="26"/>
  <c r="V787" i="26"/>
  <c r="U787" i="26"/>
  <c r="T787" i="26"/>
  <c r="S787" i="26"/>
  <c r="R787" i="26"/>
  <c r="Q787" i="26"/>
  <c r="P787" i="26"/>
  <c r="O787" i="26"/>
  <c r="N787" i="26"/>
  <c r="M787" i="26"/>
  <c r="L787" i="26"/>
  <c r="K787" i="26"/>
  <c r="J787" i="26"/>
  <c r="BQ786" i="26"/>
  <c r="BP786" i="26"/>
  <c r="BO786" i="26"/>
  <c r="BN786" i="26"/>
  <c r="BM786" i="26"/>
  <c r="BL786" i="26"/>
  <c r="BK786" i="26"/>
  <c r="BJ786" i="26"/>
  <c r="BI786" i="26"/>
  <c r="BH786" i="26"/>
  <c r="BG786" i="26"/>
  <c r="BF786" i="26"/>
  <c r="BE786" i="26"/>
  <c r="BD786" i="26"/>
  <c r="BC786" i="26"/>
  <c r="BB786" i="26"/>
  <c r="BA786" i="26"/>
  <c r="AZ786" i="26"/>
  <c r="AY786" i="26"/>
  <c r="AX786" i="26"/>
  <c r="AW786" i="26"/>
  <c r="AV786" i="26"/>
  <c r="AU786" i="26"/>
  <c r="AT786" i="26"/>
  <c r="AS786" i="26"/>
  <c r="AR786" i="26"/>
  <c r="AQ786" i="26"/>
  <c r="AP786" i="26"/>
  <c r="AO786" i="26"/>
  <c r="AN786" i="26"/>
  <c r="AM786" i="26"/>
  <c r="AL786" i="26"/>
  <c r="AK786" i="26"/>
  <c r="AJ786" i="26"/>
  <c r="AI786" i="26"/>
  <c r="AH786" i="26"/>
  <c r="AG786" i="26"/>
  <c r="AF786" i="26"/>
  <c r="AE786" i="26"/>
  <c r="AD786" i="26"/>
  <c r="AC786" i="26"/>
  <c r="AB786" i="26"/>
  <c r="AA786" i="26"/>
  <c r="Z786" i="26"/>
  <c r="Y786" i="26"/>
  <c r="X786" i="26"/>
  <c r="W786" i="26"/>
  <c r="V786" i="26"/>
  <c r="U786" i="26"/>
  <c r="T786" i="26"/>
  <c r="S786" i="26"/>
  <c r="R786" i="26"/>
  <c r="Q786" i="26"/>
  <c r="P786" i="26"/>
  <c r="O786" i="26"/>
  <c r="N786" i="26"/>
  <c r="M786" i="26"/>
  <c r="L786" i="26"/>
  <c r="K786" i="26"/>
  <c r="J786" i="26"/>
  <c r="BQ785" i="26"/>
  <c r="BP785" i="26"/>
  <c r="BO785" i="26"/>
  <c r="BN785" i="26"/>
  <c r="BM785" i="26"/>
  <c r="BL785" i="26"/>
  <c r="BK785" i="26"/>
  <c r="BJ785" i="26"/>
  <c r="BI785" i="26"/>
  <c r="BH785" i="26"/>
  <c r="BG785" i="26"/>
  <c r="BF785" i="26"/>
  <c r="BE785" i="26"/>
  <c r="BD785" i="26"/>
  <c r="BC785" i="26"/>
  <c r="BB785" i="26"/>
  <c r="BA785" i="26"/>
  <c r="AZ785" i="26"/>
  <c r="AY785" i="26"/>
  <c r="AX785" i="26"/>
  <c r="AW785" i="26"/>
  <c r="AV785" i="26"/>
  <c r="AU785" i="26"/>
  <c r="AT785" i="26"/>
  <c r="AS785" i="26"/>
  <c r="AR785" i="26"/>
  <c r="AQ785" i="26"/>
  <c r="AP785" i="26"/>
  <c r="AO785" i="26"/>
  <c r="AN785" i="26"/>
  <c r="AM785" i="26"/>
  <c r="AL785" i="26"/>
  <c r="AK785" i="26"/>
  <c r="AJ785" i="26"/>
  <c r="AI785" i="26"/>
  <c r="AH785" i="26"/>
  <c r="AG785" i="26"/>
  <c r="AF785" i="26"/>
  <c r="AE785" i="26"/>
  <c r="AD785" i="26"/>
  <c r="AC785" i="26"/>
  <c r="AB785" i="26"/>
  <c r="AA785" i="26"/>
  <c r="Z785" i="26"/>
  <c r="Y785" i="26"/>
  <c r="X785" i="26"/>
  <c r="W785" i="26"/>
  <c r="V785" i="26"/>
  <c r="U785" i="26"/>
  <c r="T785" i="26"/>
  <c r="S785" i="26"/>
  <c r="R785" i="26"/>
  <c r="Q785" i="26"/>
  <c r="P785" i="26"/>
  <c r="O785" i="26"/>
  <c r="N785" i="26"/>
  <c r="M785" i="26"/>
  <c r="L785" i="26"/>
  <c r="K785" i="26"/>
  <c r="J785" i="26"/>
  <c r="BQ784" i="26"/>
  <c r="BP784" i="26"/>
  <c r="BO784" i="26"/>
  <c r="BN784" i="26"/>
  <c r="BM784" i="26"/>
  <c r="BL784" i="26"/>
  <c r="BK784" i="26"/>
  <c r="BJ784" i="26"/>
  <c r="BI784" i="26"/>
  <c r="BH784" i="26"/>
  <c r="BG784" i="26"/>
  <c r="BF784" i="26"/>
  <c r="BE784" i="26"/>
  <c r="BD784" i="26"/>
  <c r="BC784" i="26"/>
  <c r="BB784" i="26"/>
  <c r="BA784" i="26"/>
  <c r="AZ784" i="26"/>
  <c r="AY784" i="26"/>
  <c r="AX784" i="26"/>
  <c r="AW784" i="26"/>
  <c r="AV784" i="26"/>
  <c r="AU784" i="26"/>
  <c r="AT784" i="26"/>
  <c r="AS784" i="26"/>
  <c r="AR784" i="26"/>
  <c r="AQ784" i="26"/>
  <c r="AP784" i="26"/>
  <c r="AO784" i="26"/>
  <c r="AN784" i="26"/>
  <c r="AM784" i="26"/>
  <c r="AL784" i="26"/>
  <c r="AK784" i="26"/>
  <c r="AJ784" i="26"/>
  <c r="AI784" i="26"/>
  <c r="AH784" i="26"/>
  <c r="AG784" i="26"/>
  <c r="AF784" i="26"/>
  <c r="AE784" i="26"/>
  <c r="AD784" i="26"/>
  <c r="AC784" i="26"/>
  <c r="AB784" i="26"/>
  <c r="AA784" i="26"/>
  <c r="Z784" i="26"/>
  <c r="Y784" i="26"/>
  <c r="X784" i="26"/>
  <c r="W784" i="26"/>
  <c r="V784" i="26"/>
  <c r="U784" i="26"/>
  <c r="T784" i="26"/>
  <c r="S784" i="26"/>
  <c r="R784" i="26"/>
  <c r="Q784" i="26"/>
  <c r="P784" i="26"/>
  <c r="O784" i="26"/>
  <c r="N784" i="26"/>
  <c r="M784" i="26"/>
  <c r="L784" i="26"/>
  <c r="K784" i="26"/>
  <c r="J784" i="26"/>
  <c r="BQ783" i="26"/>
  <c r="BP783" i="26"/>
  <c r="BO783" i="26"/>
  <c r="BN783" i="26"/>
  <c r="BM783" i="26"/>
  <c r="BL783" i="26"/>
  <c r="BK783" i="26"/>
  <c r="BJ783" i="26"/>
  <c r="BI783" i="26"/>
  <c r="BH783" i="26"/>
  <c r="BG783" i="26"/>
  <c r="BF783" i="26"/>
  <c r="BE783" i="26"/>
  <c r="BD783" i="26"/>
  <c r="BC783" i="26"/>
  <c r="BB783" i="26"/>
  <c r="BA783" i="26"/>
  <c r="AZ783" i="26"/>
  <c r="AY783" i="26"/>
  <c r="AX783" i="26"/>
  <c r="AW783" i="26"/>
  <c r="AV783" i="26"/>
  <c r="AU783" i="26"/>
  <c r="AT783" i="26"/>
  <c r="AS783" i="26"/>
  <c r="AR783" i="26"/>
  <c r="AQ783" i="26"/>
  <c r="AP783" i="26"/>
  <c r="AO783" i="26"/>
  <c r="AN783" i="26"/>
  <c r="AM783" i="26"/>
  <c r="AL783" i="26"/>
  <c r="AK783" i="26"/>
  <c r="AJ783" i="26"/>
  <c r="AI783" i="26"/>
  <c r="AH783" i="26"/>
  <c r="AG783" i="26"/>
  <c r="AF783" i="26"/>
  <c r="AE783" i="26"/>
  <c r="AD783" i="26"/>
  <c r="AC783" i="26"/>
  <c r="AB783" i="26"/>
  <c r="AA783" i="26"/>
  <c r="Z783" i="26"/>
  <c r="Y783" i="26"/>
  <c r="X783" i="26"/>
  <c r="W783" i="26"/>
  <c r="V783" i="26"/>
  <c r="U783" i="26"/>
  <c r="T783" i="26"/>
  <c r="S783" i="26"/>
  <c r="R783" i="26"/>
  <c r="Q783" i="26"/>
  <c r="P783" i="26"/>
  <c r="O783" i="26"/>
  <c r="N783" i="26"/>
  <c r="M783" i="26"/>
  <c r="L783" i="26"/>
  <c r="K783" i="26"/>
  <c r="J783" i="26"/>
  <c r="BQ782" i="26"/>
  <c r="BP782" i="26"/>
  <c r="BO782" i="26"/>
  <c r="BN782" i="26"/>
  <c r="BM782" i="26"/>
  <c r="BL782" i="26"/>
  <c r="BK782" i="26"/>
  <c r="BJ782" i="26"/>
  <c r="BI782" i="26"/>
  <c r="BH782" i="26"/>
  <c r="BG782" i="26"/>
  <c r="BF782" i="26"/>
  <c r="BE782" i="26"/>
  <c r="BD782" i="26"/>
  <c r="BC782" i="26"/>
  <c r="BB782" i="26"/>
  <c r="BA782" i="26"/>
  <c r="AZ782" i="26"/>
  <c r="AY782" i="26"/>
  <c r="AX782" i="26"/>
  <c r="AW782" i="26"/>
  <c r="AV782" i="26"/>
  <c r="AU782" i="26"/>
  <c r="AT782" i="26"/>
  <c r="AS782" i="26"/>
  <c r="AR782" i="26"/>
  <c r="AQ782" i="26"/>
  <c r="AP782" i="26"/>
  <c r="AO782" i="26"/>
  <c r="AN782" i="26"/>
  <c r="AM782" i="26"/>
  <c r="AL782" i="26"/>
  <c r="AK782" i="26"/>
  <c r="AJ782" i="26"/>
  <c r="AI782" i="26"/>
  <c r="AH782" i="26"/>
  <c r="AG782" i="26"/>
  <c r="AF782" i="26"/>
  <c r="AE782" i="26"/>
  <c r="AD782" i="26"/>
  <c r="AC782" i="26"/>
  <c r="AB782" i="26"/>
  <c r="AA782" i="26"/>
  <c r="Z782" i="26"/>
  <c r="Y782" i="26"/>
  <c r="X782" i="26"/>
  <c r="W782" i="26"/>
  <c r="V782" i="26"/>
  <c r="U782" i="26"/>
  <c r="T782" i="26"/>
  <c r="S782" i="26"/>
  <c r="R782" i="26"/>
  <c r="Q782" i="26"/>
  <c r="P782" i="26"/>
  <c r="O782" i="26"/>
  <c r="N782" i="26"/>
  <c r="M782" i="26"/>
  <c r="L782" i="26"/>
  <c r="K782" i="26"/>
  <c r="J782" i="26"/>
  <c r="BQ781" i="26"/>
  <c r="BP781" i="26"/>
  <c r="BO781" i="26"/>
  <c r="BN781" i="26"/>
  <c r="BM781" i="26"/>
  <c r="BL781" i="26"/>
  <c r="BK781" i="26"/>
  <c r="BJ781" i="26"/>
  <c r="BI781" i="26"/>
  <c r="BH781" i="26"/>
  <c r="BG781" i="26"/>
  <c r="BF781" i="26"/>
  <c r="BE781" i="26"/>
  <c r="BD781" i="26"/>
  <c r="BC781" i="26"/>
  <c r="BB781" i="26"/>
  <c r="BA781" i="26"/>
  <c r="AZ781" i="26"/>
  <c r="AY781" i="26"/>
  <c r="AX781" i="26"/>
  <c r="AW781" i="26"/>
  <c r="AV781" i="26"/>
  <c r="AU781" i="26"/>
  <c r="AT781" i="26"/>
  <c r="AS781" i="26"/>
  <c r="AR781" i="26"/>
  <c r="AQ781" i="26"/>
  <c r="AP781" i="26"/>
  <c r="AO781" i="26"/>
  <c r="AN781" i="26"/>
  <c r="AM781" i="26"/>
  <c r="AL781" i="26"/>
  <c r="AK781" i="26"/>
  <c r="AJ781" i="26"/>
  <c r="AI781" i="26"/>
  <c r="AH781" i="26"/>
  <c r="AG781" i="26"/>
  <c r="AF781" i="26"/>
  <c r="AE781" i="26"/>
  <c r="AD781" i="26"/>
  <c r="AC781" i="26"/>
  <c r="AB781" i="26"/>
  <c r="AA781" i="26"/>
  <c r="Z781" i="26"/>
  <c r="Y781" i="26"/>
  <c r="X781" i="26"/>
  <c r="W781" i="26"/>
  <c r="V781" i="26"/>
  <c r="U781" i="26"/>
  <c r="T781" i="26"/>
  <c r="S781" i="26"/>
  <c r="R781" i="26"/>
  <c r="Q781" i="26"/>
  <c r="P781" i="26"/>
  <c r="O781" i="26"/>
  <c r="N781" i="26"/>
  <c r="M781" i="26"/>
  <c r="L781" i="26"/>
  <c r="K781" i="26"/>
  <c r="J781" i="26"/>
  <c r="BQ780" i="26"/>
  <c r="BP780" i="26"/>
  <c r="BO780" i="26"/>
  <c r="BN780" i="26"/>
  <c r="BM780" i="26"/>
  <c r="BL780" i="26"/>
  <c r="BK780" i="26"/>
  <c r="BJ780" i="26"/>
  <c r="BI780" i="26"/>
  <c r="BH780" i="26"/>
  <c r="BG780" i="26"/>
  <c r="BF780" i="26"/>
  <c r="BE780" i="26"/>
  <c r="BD780" i="26"/>
  <c r="BC780" i="26"/>
  <c r="BB780" i="26"/>
  <c r="BA780" i="26"/>
  <c r="AZ780" i="26"/>
  <c r="AY780" i="26"/>
  <c r="AX780" i="26"/>
  <c r="AW780" i="26"/>
  <c r="AV780" i="26"/>
  <c r="AU780" i="26"/>
  <c r="AT780" i="26"/>
  <c r="AS780" i="26"/>
  <c r="AR780" i="26"/>
  <c r="AQ780" i="26"/>
  <c r="AP780" i="26"/>
  <c r="AO780" i="26"/>
  <c r="AN780" i="26"/>
  <c r="AM780" i="26"/>
  <c r="AL780" i="26"/>
  <c r="AK780" i="26"/>
  <c r="AJ780" i="26"/>
  <c r="AI780" i="26"/>
  <c r="AH780" i="26"/>
  <c r="AG780" i="26"/>
  <c r="AF780" i="26"/>
  <c r="AE780" i="26"/>
  <c r="AD780" i="26"/>
  <c r="AC780" i="26"/>
  <c r="AB780" i="26"/>
  <c r="AA780" i="26"/>
  <c r="Z780" i="26"/>
  <c r="Y780" i="26"/>
  <c r="X780" i="26"/>
  <c r="W780" i="26"/>
  <c r="V780" i="26"/>
  <c r="U780" i="26"/>
  <c r="T780" i="26"/>
  <c r="S780" i="26"/>
  <c r="R780" i="26"/>
  <c r="Q780" i="26"/>
  <c r="P780" i="26"/>
  <c r="O780" i="26"/>
  <c r="N780" i="26"/>
  <c r="M780" i="26"/>
  <c r="L780" i="26"/>
  <c r="K780" i="26"/>
  <c r="J780" i="26"/>
  <c r="BQ779" i="26"/>
  <c r="BP779" i="26"/>
  <c r="BO779" i="26"/>
  <c r="BN779" i="26"/>
  <c r="BM779" i="26"/>
  <c r="BL779" i="26"/>
  <c r="BK779" i="26"/>
  <c r="BJ779" i="26"/>
  <c r="BI779" i="26"/>
  <c r="BH779" i="26"/>
  <c r="BG779" i="26"/>
  <c r="BF779" i="26"/>
  <c r="BE779" i="26"/>
  <c r="BD779" i="26"/>
  <c r="BC779" i="26"/>
  <c r="BB779" i="26"/>
  <c r="BA779" i="26"/>
  <c r="AZ779" i="26"/>
  <c r="AY779" i="26"/>
  <c r="AX779" i="26"/>
  <c r="AW779" i="26"/>
  <c r="AV779" i="26"/>
  <c r="AU779" i="26"/>
  <c r="AT779" i="26"/>
  <c r="AS779" i="26"/>
  <c r="AR779" i="26"/>
  <c r="AQ779" i="26"/>
  <c r="AP779" i="26"/>
  <c r="AO779" i="26"/>
  <c r="AN779" i="26"/>
  <c r="AM779" i="26"/>
  <c r="AL779" i="26"/>
  <c r="AK779" i="26"/>
  <c r="AJ779" i="26"/>
  <c r="AI779" i="26"/>
  <c r="AH779" i="26"/>
  <c r="AG779" i="26"/>
  <c r="AF779" i="26"/>
  <c r="AE779" i="26"/>
  <c r="AD779" i="26"/>
  <c r="AC779" i="26"/>
  <c r="AB779" i="26"/>
  <c r="AA779" i="26"/>
  <c r="Z779" i="26"/>
  <c r="Y779" i="26"/>
  <c r="X779" i="26"/>
  <c r="W779" i="26"/>
  <c r="V779" i="26"/>
  <c r="U779" i="26"/>
  <c r="T779" i="26"/>
  <c r="S779" i="26"/>
  <c r="R779" i="26"/>
  <c r="Q779" i="26"/>
  <c r="P779" i="26"/>
  <c r="O779" i="26"/>
  <c r="N779" i="26"/>
  <c r="M779" i="26"/>
  <c r="L779" i="26"/>
  <c r="K779" i="26"/>
  <c r="J779" i="26"/>
  <c r="BQ778" i="26"/>
  <c r="BP778" i="26"/>
  <c r="BO778" i="26"/>
  <c r="BN778" i="26"/>
  <c r="BM778" i="26"/>
  <c r="BL778" i="26"/>
  <c r="BK778" i="26"/>
  <c r="BJ778" i="26"/>
  <c r="BI778" i="26"/>
  <c r="BH778" i="26"/>
  <c r="BG778" i="26"/>
  <c r="BF778" i="26"/>
  <c r="BE778" i="26"/>
  <c r="BD778" i="26"/>
  <c r="BC778" i="26"/>
  <c r="BB778" i="26"/>
  <c r="BA778" i="26"/>
  <c r="AZ778" i="26"/>
  <c r="AY778" i="26"/>
  <c r="AX778" i="26"/>
  <c r="AW778" i="26"/>
  <c r="AV778" i="26"/>
  <c r="AU778" i="26"/>
  <c r="AT778" i="26"/>
  <c r="AS778" i="26"/>
  <c r="AR778" i="26"/>
  <c r="AQ778" i="26"/>
  <c r="AP778" i="26"/>
  <c r="AO778" i="26"/>
  <c r="AN778" i="26"/>
  <c r="AM778" i="26"/>
  <c r="AL778" i="26"/>
  <c r="AK778" i="26"/>
  <c r="AJ778" i="26"/>
  <c r="AI778" i="26"/>
  <c r="AH778" i="26"/>
  <c r="AG778" i="26"/>
  <c r="AF778" i="26"/>
  <c r="AE778" i="26"/>
  <c r="AD778" i="26"/>
  <c r="AC778" i="26"/>
  <c r="AB778" i="26"/>
  <c r="AA778" i="26"/>
  <c r="Z778" i="26"/>
  <c r="Y778" i="26"/>
  <c r="X778" i="26"/>
  <c r="W778" i="26"/>
  <c r="V778" i="26"/>
  <c r="U778" i="26"/>
  <c r="T778" i="26"/>
  <c r="S778" i="26"/>
  <c r="R778" i="26"/>
  <c r="Q778" i="26"/>
  <c r="P778" i="26"/>
  <c r="O778" i="26"/>
  <c r="N778" i="26"/>
  <c r="M778" i="26"/>
  <c r="L778" i="26"/>
  <c r="K778" i="26"/>
  <c r="J778" i="26"/>
  <c r="BQ777" i="26"/>
  <c r="BP777" i="26"/>
  <c r="BO777" i="26"/>
  <c r="BN777" i="26"/>
  <c r="BM777" i="26"/>
  <c r="BL777" i="26"/>
  <c r="BK777" i="26"/>
  <c r="BJ777" i="26"/>
  <c r="BI777" i="26"/>
  <c r="BH777" i="26"/>
  <c r="BG777" i="26"/>
  <c r="BF777" i="26"/>
  <c r="BE777" i="26"/>
  <c r="BD777" i="26"/>
  <c r="BC777" i="26"/>
  <c r="BB777" i="26"/>
  <c r="BA777" i="26"/>
  <c r="AZ777" i="26"/>
  <c r="AY777" i="26"/>
  <c r="AX777" i="26"/>
  <c r="AW777" i="26"/>
  <c r="AV777" i="26"/>
  <c r="AU777" i="26"/>
  <c r="AT777" i="26"/>
  <c r="AS777" i="26"/>
  <c r="AR777" i="26"/>
  <c r="AQ777" i="26"/>
  <c r="AP777" i="26"/>
  <c r="AO777" i="26"/>
  <c r="AN777" i="26"/>
  <c r="AM777" i="26"/>
  <c r="AL777" i="26"/>
  <c r="AK777" i="26"/>
  <c r="AJ777" i="26"/>
  <c r="AI777" i="26"/>
  <c r="AH777" i="26"/>
  <c r="AG777" i="26"/>
  <c r="AF777" i="26"/>
  <c r="AE777" i="26"/>
  <c r="AD777" i="26"/>
  <c r="AC777" i="26"/>
  <c r="AB777" i="26"/>
  <c r="AA777" i="26"/>
  <c r="Z777" i="26"/>
  <c r="Y777" i="26"/>
  <c r="X777" i="26"/>
  <c r="W777" i="26"/>
  <c r="V777" i="26"/>
  <c r="U777" i="26"/>
  <c r="T777" i="26"/>
  <c r="S777" i="26"/>
  <c r="R777" i="26"/>
  <c r="Q777" i="26"/>
  <c r="P777" i="26"/>
  <c r="O777" i="26"/>
  <c r="N777" i="26"/>
  <c r="M777" i="26"/>
  <c r="L777" i="26"/>
  <c r="K777" i="26"/>
  <c r="J777" i="26"/>
  <c r="BQ776" i="26"/>
  <c r="BP776" i="26"/>
  <c r="BO776" i="26"/>
  <c r="BN776" i="26"/>
  <c r="BM776" i="26"/>
  <c r="BL776" i="26"/>
  <c r="BK776" i="26"/>
  <c r="BJ776" i="26"/>
  <c r="BI776" i="26"/>
  <c r="BH776" i="26"/>
  <c r="BG776" i="26"/>
  <c r="BF776" i="26"/>
  <c r="BE776" i="26"/>
  <c r="BD776" i="26"/>
  <c r="BC776" i="26"/>
  <c r="BB776" i="26"/>
  <c r="BA776" i="26"/>
  <c r="AZ776" i="26"/>
  <c r="AY776" i="26"/>
  <c r="AX776" i="26"/>
  <c r="AW776" i="26"/>
  <c r="AV776" i="26"/>
  <c r="AU776" i="26"/>
  <c r="AT776" i="26"/>
  <c r="AS776" i="26"/>
  <c r="AR776" i="26"/>
  <c r="AQ776" i="26"/>
  <c r="AP776" i="26"/>
  <c r="AO776" i="26"/>
  <c r="AN776" i="26"/>
  <c r="AM776" i="26"/>
  <c r="AL776" i="26"/>
  <c r="AK776" i="26"/>
  <c r="AJ776" i="26"/>
  <c r="AI776" i="26"/>
  <c r="AH776" i="26"/>
  <c r="AG776" i="26"/>
  <c r="AF776" i="26"/>
  <c r="AE776" i="26"/>
  <c r="AD776" i="26"/>
  <c r="AC776" i="26"/>
  <c r="AB776" i="26"/>
  <c r="AA776" i="26"/>
  <c r="Z776" i="26"/>
  <c r="Y776" i="26"/>
  <c r="X776" i="26"/>
  <c r="W776" i="26"/>
  <c r="V776" i="26"/>
  <c r="U776" i="26"/>
  <c r="T776" i="26"/>
  <c r="S776" i="26"/>
  <c r="R776" i="26"/>
  <c r="Q776" i="26"/>
  <c r="P776" i="26"/>
  <c r="O776" i="26"/>
  <c r="N776" i="26"/>
  <c r="M776" i="26"/>
  <c r="L776" i="26"/>
  <c r="K776" i="26"/>
  <c r="J776" i="26"/>
  <c r="BQ775" i="26"/>
  <c r="BP775" i="26"/>
  <c r="BO775" i="26"/>
  <c r="BN775" i="26"/>
  <c r="BM775" i="26"/>
  <c r="BL775" i="26"/>
  <c r="BK775" i="26"/>
  <c r="BJ775" i="26"/>
  <c r="BI775" i="26"/>
  <c r="BH775" i="26"/>
  <c r="BG775" i="26"/>
  <c r="BF775" i="26"/>
  <c r="BE775" i="26"/>
  <c r="BD775" i="26"/>
  <c r="BC775" i="26"/>
  <c r="BB775" i="26"/>
  <c r="BA775" i="26"/>
  <c r="AZ775" i="26"/>
  <c r="AY775" i="26"/>
  <c r="AX775" i="26"/>
  <c r="AW775" i="26"/>
  <c r="AV775" i="26"/>
  <c r="AU775" i="26"/>
  <c r="AT775" i="26"/>
  <c r="AS775" i="26"/>
  <c r="AR775" i="26"/>
  <c r="AQ775" i="26"/>
  <c r="AP775" i="26"/>
  <c r="AO775" i="26"/>
  <c r="AN775" i="26"/>
  <c r="AM775" i="26"/>
  <c r="AL775" i="26"/>
  <c r="AK775" i="26"/>
  <c r="AJ775" i="26"/>
  <c r="AI775" i="26"/>
  <c r="AH775" i="26"/>
  <c r="AG775" i="26"/>
  <c r="AF775" i="26"/>
  <c r="AE775" i="26"/>
  <c r="AD775" i="26"/>
  <c r="AC775" i="26"/>
  <c r="AB775" i="26"/>
  <c r="AA775" i="26"/>
  <c r="Z775" i="26"/>
  <c r="Y775" i="26"/>
  <c r="X775" i="26"/>
  <c r="W775" i="26"/>
  <c r="V775" i="26"/>
  <c r="U775" i="26"/>
  <c r="T775" i="26"/>
  <c r="S775" i="26"/>
  <c r="R775" i="26"/>
  <c r="Q775" i="26"/>
  <c r="P775" i="26"/>
  <c r="O775" i="26"/>
  <c r="N775" i="26"/>
  <c r="M775" i="26"/>
  <c r="L775" i="26"/>
  <c r="K775" i="26"/>
  <c r="J775" i="26"/>
  <c r="BQ774" i="26"/>
  <c r="BP774" i="26"/>
  <c r="BO774" i="26"/>
  <c r="BN774" i="26"/>
  <c r="BM774" i="26"/>
  <c r="BL774" i="26"/>
  <c r="BK774" i="26"/>
  <c r="BJ774" i="26"/>
  <c r="BI774" i="26"/>
  <c r="BH774" i="26"/>
  <c r="BG774" i="26"/>
  <c r="BF774" i="26"/>
  <c r="BE774" i="26"/>
  <c r="BD774" i="26"/>
  <c r="BC774" i="26"/>
  <c r="BB774" i="26"/>
  <c r="BA774" i="26"/>
  <c r="AZ774" i="26"/>
  <c r="AY774" i="26"/>
  <c r="AX774" i="26"/>
  <c r="AW774" i="26"/>
  <c r="AV774" i="26"/>
  <c r="AU774" i="26"/>
  <c r="AT774" i="26"/>
  <c r="AS774" i="26"/>
  <c r="AR774" i="26"/>
  <c r="AQ774" i="26"/>
  <c r="AP774" i="26"/>
  <c r="AO774" i="26"/>
  <c r="AN774" i="26"/>
  <c r="AM774" i="26"/>
  <c r="AL774" i="26"/>
  <c r="AK774" i="26"/>
  <c r="AJ774" i="26"/>
  <c r="AI774" i="26"/>
  <c r="AH774" i="26"/>
  <c r="AG774" i="26"/>
  <c r="AF774" i="26"/>
  <c r="AE774" i="26"/>
  <c r="AD774" i="26"/>
  <c r="AC774" i="26"/>
  <c r="AB774" i="26"/>
  <c r="AA774" i="26"/>
  <c r="Z774" i="26"/>
  <c r="Y774" i="26"/>
  <c r="X774" i="26"/>
  <c r="W774" i="26"/>
  <c r="V774" i="26"/>
  <c r="U774" i="26"/>
  <c r="T774" i="26"/>
  <c r="S774" i="26"/>
  <c r="R774" i="26"/>
  <c r="Q774" i="26"/>
  <c r="P774" i="26"/>
  <c r="O774" i="26"/>
  <c r="N774" i="26"/>
  <c r="M774" i="26"/>
  <c r="L774" i="26"/>
  <c r="K774" i="26"/>
  <c r="J774" i="26"/>
  <c r="BQ773" i="26"/>
  <c r="BP773" i="26"/>
  <c r="BO773" i="26"/>
  <c r="BN773" i="26"/>
  <c r="BM773" i="26"/>
  <c r="BL773" i="26"/>
  <c r="BK773" i="26"/>
  <c r="BJ773" i="26"/>
  <c r="BI773" i="26"/>
  <c r="BH773" i="26"/>
  <c r="BG773" i="26"/>
  <c r="BF773" i="26"/>
  <c r="BE773" i="26"/>
  <c r="BD773" i="26"/>
  <c r="BC773" i="26"/>
  <c r="BB773" i="26"/>
  <c r="BA773" i="26"/>
  <c r="AZ773" i="26"/>
  <c r="AY773" i="26"/>
  <c r="AX773" i="26"/>
  <c r="AW773" i="26"/>
  <c r="AV773" i="26"/>
  <c r="AU773" i="26"/>
  <c r="AT773" i="26"/>
  <c r="AS773" i="26"/>
  <c r="AR773" i="26"/>
  <c r="AQ773" i="26"/>
  <c r="AP773" i="26"/>
  <c r="AO773" i="26"/>
  <c r="AN773" i="26"/>
  <c r="AM773" i="26"/>
  <c r="AL773" i="26"/>
  <c r="AK773" i="26"/>
  <c r="AJ773" i="26"/>
  <c r="AI773" i="26"/>
  <c r="AH773" i="26"/>
  <c r="AG773" i="26"/>
  <c r="AF773" i="26"/>
  <c r="AE773" i="26"/>
  <c r="AD773" i="26"/>
  <c r="AC773" i="26"/>
  <c r="AB773" i="26"/>
  <c r="AA773" i="26"/>
  <c r="Z773" i="26"/>
  <c r="Y773" i="26"/>
  <c r="X773" i="26"/>
  <c r="W773" i="26"/>
  <c r="V773" i="26"/>
  <c r="U773" i="26"/>
  <c r="T773" i="26"/>
  <c r="S773" i="26"/>
  <c r="R773" i="26"/>
  <c r="Q773" i="26"/>
  <c r="P773" i="26"/>
  <c r="O773" i="26"/>
  <c r="N773" i="26"/>
  <c r="M773" i="26"/>
  <c r="L773" i="26"/>
  <c r="K773" i="26"/>
  <c r="J773" i="26"/>
  <c r="BQ772" i="26"/>
  <c r="BP772" i="26"/>
  <c r="BO772" i="26"/>
  <c r="BN772" i="26"/>
  <c r="BM772" i="26"/>
  <c r="BL772" i="26"/>
  <c r="BK772" i="26"/>
  <c r="BJ772" i="26"/>
  <c r="BI772" i="26"/>
  <c r="BH772" i="26"/>
  <c r="BG772" i="26"/>
  <c r="BF772" i="26"/>
  <c r="BE772" i="26"/>
  <c r="BD772" i="26"/>
  <c r="BC772" i="26"/>
  <c r="BB772" i="26"/>
  <c r="BA772" i="26"/>
  <c r="AZ772" i="26"/>
  <c r="AY772" i="26"/>
  <c r="AX772" i="26"/>
  <c r="AW772" i="26"/>
  <c r="AV772" i="26"/>
  <c r="AU772" i="26"/>
  <c r="AT772" i="26"/>
  <c r="AS772" i="26"/>
  <c r="AR772" i="26"/>
  <c r="AQ772" i="26"/>
  <c r="AP772" i="26"/>
  <c r="AO772" i="26"/>
  <c r="AN772" i="26"/>
  <c r="AM772" i="26"/>
  <c r="AL772" i="26"/>
  <c r="AK772" i="26"/>
  <c r="AJ772" i="26"/>
  <c r="AI772" i="26"/>
  <c r="AH772" i="26"/>
  <c r="AG772" i="26"/>
  <c r="AF772" i="26"/>
  <c r="AE772" i="26"/>
  <c r="AD772" i="26"/>
  <c r="AC772" i="26"/>
  <c r="AB772" i="26"/>
  <c r="AA772" i="26"/>
  <c r="Z772" i="26"/>
  <c r="Y772" i="26"/>
  <c r="X772" i="26"/>
  <c r="W772" i="26"/>
  <c r="V772" i="26"/>
  <c r="U772" i="26"/>
  <c r="T772" i="26"/>
  <c r="S772" i="26"/>
  <c r="R772" i="26"/>
  <c r="Q772" i="26"/>
  <c r="P772" i="26"/>
  <c r="O772" i="26"/>
  <c r="N772" i="26"/>
  <c r="M772" i="26"/>
  <c r="L772" i="26"/>
  <c r="K772" i="26"/>
  <c r="J772" i="26"/>
  <c r="BQ771" i="26"/>
  <c r="BP771" i="26"/>
  <c r="BO771" i="26"/>
  <c r="BN771" i="26"/>
  <c r="BM771" i="26"/>
  <c r="BL771" i="26"/>
  <c r="BK771" i="26"/>
  <c r="BJ771" i="26"/>
  <c r="BI771" i="26"/>
  <c r="BH771" i="26"/>
  <c r="BG771" i="26"/>
  <c r="BF771" i="26"/>
  <c r="BE771" i="26"/>
  <c r="BD771" i="26"/>
  <c r="BC771" i="26"/>
  <c r="BB771" i="26"/>
  <c r="BA771" i="26"/>
  <c r="AZ771" i="26"/>
  <c r="AY771" i="26"/>
  <c r="AX771" i="26"/>
  <c r="AW771" i="26"/>
  <c r="AV771" i="26"/>
  <c r="AU771" i="26"/>
  <c r="AT771" i="26"/>
  <c r="AS771" i="26"/>
  <c r="AR771" i="26"/>
  <c r="AQ771" i="26"/>
  <c r="AP771" i="26"/>
  <c r="AO771" i="26"/>
  <c r="AN771" i="26"/>
  <c r="AM771" i="26"/>
  <c r="AL771" i="26"/>
  <c r="AK771" i="26"/>
  <c r="AJ771" i="26"/>
  <c r="AI771" i="26"/>
  <c r="AH771" i="26"/>
  <c r="AG771" i="26"/>
  <c r="AF771" i="26"/>
  <c r="AE771" i="26"/>
  <c r="AD771" i="26"/>
  <c r="AC771" i="26"/>
  <c r="AB771" i="26"/>
  <c r="AA771" i="26"/>
  <c r="Z771" i="26"/>
  <c r="Y771" i="26"/>
  <c r="X771" i="26"/>
  <c r="W771" i="26"/>
  <c r="V771" i="26"/>
  <c r="U771" i="26"/>
  <c r="T771" i="26"/>
  <c r="S771" i="26"/>
  <c r="R771" i="26"/>
  <c r="Q771" i="26"/>
  <c r="P771" i="26"/>
  <c r="O771" i="26"/>
  <c r="N771" i="26"/>
  <c r="M771" i="26"/>
  <c r="L771" i="26"/>
  <c r="K771" i="26"/>
  <c r="J771" i="26"/>
  <c r="BQ770" i="26"/>
  <c r="BP770" i="26"/>
  <c r="BO770" i="26"/>
  <c r="BN770" i="26"/>
  <c r="BM770" i="26"/>
  <c r="BL770" i="26"/>
  <c r="BK770" i="26"/>
  <c r="BJ770" i="26"/>
  <c r="BI770" i="26"/>
  <c r="BH770" i="26"/>
  <c r="BG770" i="26"/>
  <c r="BF770" i="26"/>
  <c r="BE770" i="26"/>
  <c r="BD770" i="26"/>
  <c r="BC770" i="26"/>
  <c r="BB770" i="26"/>
  <c r="BA770" i="26"/>
  <c r="AZ770" i="26"/>
  <c r="AY770" i="26"/>
  <c r="AX770" i="26"/>
  <c r="AW770" i="26"/>
  <c r="AV770" i="26"/>
  <c r="AU770" i="26"/>
  <c r="AT770" i="26"/>
  <c r="AS770" i="26"/>
  <c r="AR770" i="26"/>
  <c r="AQ770" i="26"/>
  <c r="AP770" i="26"/>
  <c r="AO770" i="26"/>
  <c r="AN770" i="26"/>
  <c r="AM770" i="26"/>
  <c r="AL770" i="26"/>
  <c r="AK770" i="26"/>
  <c r="AJ770" i="26"/>
  <c r="AI770" i="26"/>
  <c r="AH770" i="26"/>
  <c r="AG770" i="26"/>
  <c r="AF770" i="26"/>
  <c r="AE770" i="26"/>
  <c r="AD770" i="26"/>
  <c r="AC770" i="26"/>
  <c r="AB770" i="26"/>
  <c r="AA770" i="26"/>
  <c r="Z770" i="26"/>
  <c r="Y770" i="26"/>
  <c r="X770" i="26"/>
  <c r="W770" i="26"/>
  <c r="V770" i="26"/>
  <c r="U770" i="26"/>
  <c r="T770" i="26"/>
  <c r="S770" i="26"/>
  <c r="R770" i="26"/>
  <c r="Q770" i="26"/>
  <c r="P770" i="26"/>
  <c r="O770" i="26"/>
  <c r="N770" i="26"/>
  <c r="M770" i="26"/>
  <c r="L770" i="26"/>
  <c r="K770" i="26"/>
  <c r="J770" i="26"/>
  <c r="BQ769" i="26"/>
  <c r="BP769" i="26"/>
  <c r="BO769" i="26"/>
  <c r="BN769" i="26"/>
  <c r="BM769" i="26"/>
  <c r="BL769" i="26"/>
  <c r="BK769" i="26"/>
  <c r="BJ769" i="26"/>
  <c r="BI769" i="26"/>
  <c r="BH769" i="26"/>
  <c r="BG769" i="26"/>
  <c r="BF769" i="26"/>
  <c r="BE769" i="26"/>
  <c r="BD769" i="26"/>
  <c r="BC769" i="26"/>
  <c r="BB769" i="26"/>
  <c r="BA769" i="26"/>
  <c r="AZ769" i="26"/>
  <c r="AY769" i="26"/>
  <c r="AX769" i="26"/>
  <c r="AW769" i="26"/>
  <c r="AV769" i="26"/>
  <c r="AU769" i="26"/>
  <c r="AT769" i="26"/>
  <c r="AS769" i="26"/>
  <c r="AR769" i="26"/>
  <c r="AQ769" i="26"/>
  <c r="AP769" i="26"/>
  <c r="AO769" i="26"/>
  <c r="AN769" i="26"/>
  <c r="AM769" i="26"/>
  <c r="AL769" i="26"/>
  <c r="AK769" i="26"/>
  <c r="AJ769" i="26"/>
  <c r="AI769" i="26"/>
  <c r="AH769" i="26"/>
  <c r="AG769" i="26"/>
  <c r="AF769" i="26"/>
  <c r="AE769" i="26"/>
  <c r="AD769" i="26"/>
  <c r="AC769" i="26"/>
  <c r="AB769" i="26"/>
  <c r="AA769" i="26"/>
  <c r="Z769" i="26"/>
  <c r="Y769" i="26"/>
  <c r="X769" i="26"/>
  <c r="W769" i="26"/>
  <c r="V769" i="26"/>
  <c r="U769" i="26"/>
  <c r="T769" i="26"/>
  <c r="S769" i="26"/>
  <c r="R769" i="26"/>
  <c r="Q769" i="26"/>
  <c r="P769" i="26"/>
  <c r="O769" i="26"/>
  <c r="N769" i="26"/>
  <c r="M769" i="26"/>
  <c r="L769" i="26"/>
  <c r="K769" i="26"/>
  <c r="J769" i="26"/>
  <c r="BQ768" i="26"/>
  <c r="BP768" i="26"/>
  <c r="BO768" i="26"/>
  <c r="BN768" i="26"/>
  <c r="BM768" i="26"/>
  <c r="BL768" i="26"/>
  <c r="BK768" i="26"/>
  <c r="BJ768" i="26"/>
  <c r="BI768" i="26"/>
  <c r="BH768" i="26"/>
  <c r="BG768" i="26"/>
  <c r="BF768" i="26"/>
  <c r="BE768" i="26"/>
  <c r="BD768" i="26"/>
  <c r="BC768" i="26"/>
  <c r="BB768" i="26"/>
  <c r="BA768" i="26"/>
  <c r="AZ768" i="26"/>
  <c r="AY768" i="26"/>
  <c r="AX768" i="26"/>
  <c r="AW768" i="26"/>
  <c r="AV768" i="26"/>
  <c r="AU768" i="26"/>
  <c r="AT768" i="26"/>
  <c r="AS768" i="26"/>
  <c r="AR768" i="26"/>
  <c r="AQ768" i="26"/>
  <c r="AP768" i="26"/>
  <c r="AO768" i="26"/>
  <c r="AN768" i="26"/>
  <c r="AM768" i="26"/>
  <c r="AL768" i="26"/>
  <c r="AK768" i="26"/>
  <c r="AJ768" i="26"/>
  <c r="AI768" i="26"/>
  <c r="AH768" i="26"/>
  <c r="AG768" i="26"/>
  <c r="AF768" i="26"/>
  <c r="AE768" i="26"/>
  <c r="AD768" i="26"/>
  <c r="AC768" i="26"/>
  <c r="AB768" i="26"/>
  <c r="AA768" i="26"/>
  <c r="Z768" i="26"/>
  <c r="Y768" i="26"/>
  <c r="X768" i="26"/>
  <c r="W768" i="26"/>
  <c r="V768" i="26"/>
  <c r="U768" i="26"/>
  <c r="T768" i="26"/>
  <c r="S768" i="26"/>
  <c r="R768" i="26"/>
  <c r="Q768" i="26"/>
  <c r="P768" i="26"/>
  <c r="O768" i="26"/>
  <c r="N768" i="26"/>
  <c r="M768" i="26"/>
  <c r="L768" i="26"/>
  <c r="K768" i="26"/>
  <c r="J768" i="26"/>
  <c r="BQ767" i="26"/>
  <c r="BP767" i="26"/>
  <c r="BO767" i="26"/>
  <c r="BN767" i="26"/>
  <c r="BM767" i="26"/>
  <c r="BL767" i="26"/>
  <c r="BK767" i="26"/>
  <c r="BJ767" i="26"/>
  <c r="BI767" i="26"/>
  <c r="BH767" i="26"/>
  <c r="BG767" i="26"/>
  <c r="BF767" i="26"/>
  <c r="BE767" i="26"/>
  <c r="BD767" i="26"/>
  <c r="BC767" i="26"/>
  <c r="BB767" i="26"/>
  <c r="BA767" i="26"/>
  <c r="AZ767" i="26"/>
  <c r="AY767" i="26"/>
  <c r="AX767" i="26"/>
  <c r="AW767" i="26"/>
  <c r="AV767" i="26"/>
  <c r="AU767" i="26"/>
  <c r="AT767" i="26"/>
  <c r="AS767" i="26"/>
  <c r="AR767" i="26"/>
  <c r="AQ767" i="26"/>
  <c r="AP767" i="26"/>
  <c r="AO767" i="26"/>
  <c r="AN767" i="26"/>
  <c r="AM767" i="26"/>
  <c r="AL767" i="26"/>
  <c r="AK767" i="26"/>
  <c r="AJ767" i="26"/>
  <c r="AI767" i="26"/>
  <c r="AH767" i="26"/>
  <c r="AG767" i="26"/>
  <c r="AF767" i="26"/>
  <c r="AE767" i="26"/>
  <c r="AD767" i="26"/>
  <c r="AC767" i="26"/>
  <c r="AB767" i="26"/>
  <c r="AA767" i="26"/>
  <c r="Z767" i="26"/>
  <c r="Y767" i="26"/>
  <c r="X767" i="26"/>
  <c r="W767" i="26"/>
  <c r="V767" i="26"/>
  <c r="U767" i="26"/>
  <c r="T767" i="26"/>
  <c r="S767" i="26"/>
  <c r="R767" i="26"/>
  <c r="Q767" i="26"/>
  <c r="P767" i="26"/>
  <c r="O767" i="26"/>
  <c r="N767" i="26"/>
  <c r="M767" i="26"/>
  <c r="L767" i="26"/>
  <c r="K767" i="26"/>
  <c r="J767" i="26"/>
  <c r="BQ766" i="26"/>
  <c r="BP766" i="26"/>
  <c r="BO766" i="26"/>
  <c r="BN766" i="26"/>
  <c r="BM766" i="26"/>
  <c r="BL766" i="26"/>
  <c r="BK766" i="26"/>
  <c r="BJ766" i="26"/>
  <c r="BI766" i="26"/>
  <c r="BH766" i="26"/>
  <c r="BG766" i="26"/>
  <c r="BF766" i="26"/>
  <c r="BE766" i="26"/>
  <c r="BD766" i="26"/>
  <c r="BC766" i="26"/>
  <c r="BB766" i="26"/>
  <c r="BA766" i="26"/>
  <c r="AZ766" i="26"/>
  <c r="AY766" i="26"/>
  <c r="AX766" i="26"/>
  <c r="AW766" i="26"/>
  <c r="AV766" i="26"/>
  <c r="AU766" i="26"/>
  <c r="AT766" i="26"/>
  <c r="AS766" i="26"/>
  <c r="AR766" i="26"/>
  <c r="AQ766" i="26"/>
  <c r="AP766" i="26"/>
  <c r="AO766" i="26"/>
  <c r="AN766" i="26"/>
  <c r="AM766" i="26"/>
  <c r="AL766" i="26"/>
  <c r="AK766" i="26"/>
  <c r="AJ766" i="26"/>
  <c r="AI766" i="26"/>
  <c r="AH766" i="26"/>
  <c r="AG766" i="26"/>
  <c r="AF766" i="26"/>
  <c r="AE766" i="26"/>
  <c r="AD766" i="26"/>
  <c r="AC766" i="26"/>
  <c r="AB766" i="26"/>
  <c r="AA766" i="26"/>
  <c r="Z766" i="26"/>
  <c r="Y766" i="26"/>
  <c r="X766" i="26"/>
  <c r="W766" i="26"/>
  <c r="V766" i="26"/>
  <c r="U766" i="26"/>
  <c r="T766" i="26"/>
  <c r="S766" i="26"/>
  <c r="R766" i="26"/>
  <c r="Q766" i="26"/>
  <c r="P766" i="26"/>
  <c r="O766" i="26"/>
  <c r="N766" i="26"/>
  <c r="M766" i="26"/>
  <c r="L766" i="26"/>
  <c r="K766" i="26"/>
  <c r="J766" i="26"/>
  <c r="BQ765" i="26"/>
  <c r="BP765" i="26"/>
  <c r="BO765" i="26"/>
  <c r="BN765" i="26"/>
  <c r="BM765" i="26"/>
  <c r="BL765" i="26"/>
  <c r="BK765" i="26"/>
  <c r="BJ765" i="26"/>
  <c r="BI765" i="26"/>
  <c r="BH765" i="26"/>
  <c r="BG765" i="26"/>
  <c r="BF765" i="26"/>
  <c r="BE765" i="26"/>
  <c r="BD765" i="26"/>
  <c r="BC765" i="26"/>
  <c r="BB765" i="26"/>
  <c r="BA765" i="26"/>
  <c r="AZ765" i="26"/>
  <c r="AY765" i="26"/>
  <c r="AX765" i="26"/>
  <c r="AW765" i="26"/>
  <c r="AV765" i="26"/>
  <c r="AU765" i="26"/>
  <c r="AT765" i="26"/>
  <c r="AS765" i="26"/>
  <c r="AR765" i="26"/>
  <c r="AQ765" i="26"/>
  <c r="AP765" i="26"/>
  <c r="AO765" i="26"/>
  <c r="AN765" i="26"/>
  <c r="AM765" i="26"/>
  <c r="AL765" i="26"/>
  <c r="AK765" i="26"/>
  <c r="AJ765" i="26"/>
  <c r="AI765" i="26"/>
  <c r="AH765" i="26"/>
  <c r="AG765" i="26"/>
  <c r="AF765" i="26"/>
  <c r="AE765" i="26"/>
  <c r="AD765" i="26"/>
  <c r="AC765" i="26"/>
  <c r="AB765" i="26"/>
  <c r="AA765" i="26"/>
  <c r="Z765" i="26"/>
  <c r="Y765" i="26"/>
  <c r="X765" i="26"/>
  <c r="W765" i="26"/>
  <c r="V765" i="26"/>
  <c r="U765" i="26"/>
  <c r="T765" i="26"/>
  <c r="S765" i="26"/>
  <c r="R765" i="26"/>
  <c r="Q765" i="26"/>
  <c r="P765" i="26"/>
  <c r="O765" i="26"/>
  <c r="N765" i="26"/>
  <c r="M765" i="26"/>
  <c r="L765" i="26"/>
  <c r="K765" i="26"/>
  <c r="J765" i="26"/>
  <c r="BQ764" i="26"/>
  <c r="BP764" i="26"/>
  <c r="BO764" i="26"/>
  <c r="BN764" i="26"/>
  <c r="BM764" i="26"/>
  <c r="BL764" i="26"/>
  <c r="BK764" i="26"/>
  <c r="BJ764" i="26"/>
  <c r="BI764" i="26"/>
  <c r="BH764" i="26"/>
  <c r="BG764" i="26"/>
  <c r="BF764" i="26"/>
  <c r="BE764" i="26"/>
  <c r="BD764" i="26"/>
  <c r="BC764" i="26"/>
  <c r="BB764" i="26"/>
  <c r="BA764" i="26"/>
  <c r="AZ764" i="26"/>
  <c r="AY764" i="26"/>
  <c r="AX764" i="26"/>
  <c r="AW764" i="26"/>
  <c r="AV764" i="26"/>
  <c r="AU764" i="26"/>
  <c r="AT764" i="26"/>
  <c r="AS764" i="26"/>
  <c r="AR764" i="26"/>
  <c r="AQ764" i="26"/>
  <c r="AP764" i="26"/>
  <c r="AO764" i="26"/>
  <c r="AN764" i="26"/>
  <c r="AM764" i="26"/>
  <c r="AL764" i="26"/>
  <c r="AK764" i="26"/>
  <c r="AJ764" i="26"/>
  <c r="AI764" i="26"/>
  <c r="AH764" i="26"/>
  <c r="AG764" i="26"/>
  <c r="AF764" i="26"/>
  <c r="AE764" i="26"/>
  <c r="AD764" i="26"/>
  <c r="AC764" i="26"/>
  <c r="AB764" i="26"/>
  <c r="AA764" i="26"/>
  <c r="Z764" i="26"/>
  <c r="Y764" i="26"/>
  <c r="X764" i="26"/>
  <c r="W764" i="26"/>
  <c r="V764" i="26"/>
  <c r="U764" i="26"/>
  <c r="T764" i="26"/>
  <c r="S764" i="26"/>
  <c r="R764" i="26"/>
  <c r="Q764" i="26"/>
  <c r="P764" i="26"/>
  <c r="O764" i="26"/>
  <c r="N764" i="26"/>
  <c r="M764" i="26"/>
  <c r="L764" i="26"/>
  <c r="K764" i="26"/>
  <c r="J764" i="26"/>
  <c r="BQ763" i="26"/>
  <c r="BP763" i="26"/>
  <c r="BO763" i="26"/>
  <c r="BN763" i="26"/>
  <c r="BM763" i="26"/>
  <c r="BL763" i="26"/>
  <c r="BK763" i="26"/>
  <c r="BJ763" i="26"/>
  <c r="BI763" i="26"/>
  <c r="BH763" i="26"/>
  <c r="BG763" i="26"/>
  <c r="BF763" i="26"/>
  <c r="BE763" i="26"/>
  <c r="BD763" i="26"/>
  <c r="BC763" i="26"/>
  <c r="BB763" i="26"/>
  <c r="BA763" i="26"/>
  <c r="AZ763" i="26"/>
  <c r="AY763" i="26"/>
  <c r="AX763" i="26"/>
  <c r="AW763" i="26"/>
  <c r="AV763" i="26"/>
  <c r="AU763" i="26"/>
  <c r="AT763" i="26"/>
  <c r="AS763" i="26"/>
  <c r="AR763" i="26"/>
  <c r="AQ763" i="26"/>
  <c r="AP763" i="26"/>
  <c r="AO763" i="26"/>
  <c r="AN763" i="26"/>
  <c r="AM763" i="26"/>
  <c r="AL763" i="26"/>
  <c r="AK763" i="26"/>
  <c r="AJ763" i="26"/>
  <c r="AI763" i="26"/>
  <c r="AH763" i="26"/>
  <c r="AG763" i="26"/>
  <c r="AF763" i="26"/>
  <c r="AE763" i="26"/>
  <c r="AD763" i="26"/>
  <c r="AC763" i="26"/>
  <c r="AB763" i="26"/>
  <c r="AA763" i="26"/>
  <c r="Z763" i="26"/>
  <c r="Y763" i="26"/>
  <c r="X763" i="26"/>
  <c r="W763" i="26"/>
  <c r="V763" i="26"/>
  <c r="U763" i="26"/>
  <c r="T763" i="26"/>
  <c r="S763" i="26"/>
  <c r="R763" i="26"/>
  <c r="Q763" i="26"/>
  <c r="P763" i="26"/>
  <c r="O763" i="26"/>
  <c r="N763" i="26"/>
  <c r="M763" i="26"/>
  <c r="L763" i="26"/>
  <c r="K763" i="26"/>
  <c r="J763" i="26"/>
  <c r="BQ762" i="26"/>
  <c r="BP762" i="26"/>
  <c r="BO762" i="26"/>
  <c r="BN762" i="26"/>
  <c r="BM762" i="26"/>
  <c r="BL762" i="26"/>
  <c r="BK762" i="26"/>
  <c r="BJ762" i="26"/>
  <c r="BI762" i="26"/>
  <c r="BH762" i="26"/>
  <c r="BG762" i="26"/>
  <c r="BF762" i="26"/>
  <c r="BE762" i="26"/>
  <c r="BD762" i="26"/>
  <c r="BC762" i="26"/>
  <c r="BB762" i="26"/>
  <c r="BA762" i="26"/>
  <c r="AZ762" i="26"/>
  <c r="AY762" i="26"/>
  <c r="AX762" i="26"/>
  <c r="AW762" i="26"/>
  <c r="AV762" i="26"/>
  <c r="AU762" i="26"/>
  <c r="AT762" i="26"/>
  <c r="AS762" i="26"/>
  <c r="AR762" i="26"/>
  <c r="AQ762" i="26"/>
  <c r="AP762" i="26"/>
  <c r="AO762" i="26"/>
  <c r="AN762" i="26"/>
  <c r="AM762" i="26"/>
  <c r="AL762" i="26"/>
  <c r="AK762" i="26"/>
  <c r="AJ762" i="26"/>
  <c r="AI762" i="26"/>
  <c r="AH762" i="26"/>
  <c r="AG762" i="26"/>
  <c r="AF762" i="26"/>
  <c r="AE762" i="26"/>
  <c r="AD762" i="26"/>
  <c r="AC762" i="26"/>
  <c r="AB762" i="26"/>
  <c r="AA762" i="26"/>
  <c r="Z762" i="26"/>
  <c r="Y762" i="26"/>
  <c r="X762" i="26"/>
  <c r="W762" i="26"/>
  <c r="V762" i="26"/>
  <c r="U762" i="26"/>
  <c r="T762" i="26"/>
  <c r="S762" i="26"/>
  <c r="R762" i="26"/>
  <c r="Q762" i="26"/>
  <c r="P762" i="26"/>
  <c r="O762" i="26"/>
  <c r="N762" i="26"/>
  <c r="M762" i="26"/>
  <c r="L762" i="26"/>
  <c r="K762" i="26"/>
  <c r="J762" i="26"/>
  <c r="BQ761" i="26"/>
  <c r="BP761" i="26"/>
  <c r="BO761" i="26"/>
  <c r="BN761" i="26"/>
  <c r="BM761" i="26"/>
  <c r="BL761" i="26"/>
  <c r="BK761" i="26"/>
  <c r="BJ761" i="26"/>
  <c r="BI761" i="26"/>
  <c r="BH761" i="26"/>
  <c r="BG761" i="26"/>
  <c r="BF761" i="26"/>
  <c r="BE761" i="26"/>
  <c r="BD761" i="26"/>
  <c r="BC761" i="26"/>
  <c r="BB761" i="26"/>
  <c r="BA761" i="26"/>
  <c r="AZ761" i="26"/>
  <c r="AY761" i="26"/>
  <c r="AX761" i="26"/>
  <c r="AW761" i="26"/>
  <c r="AV761" i="26"/>
  <c r="AU761" i="26"/>
  <c r="AT761" i="26"/>
  <c r="AS761" i="26"/>
  <c r="AR761" i="26"/>
  <c r="AQ761" i="26"/>
  <c r="AP761" i="26"/>
  <c r="AO761" i="26"/>
  <c r="AN761" i="26"/>
  <c r="AM761" i="26"/>
  <c r="AL761" i="26"/>
  <c r="AK761" i="26"/>
  <c r="AJ761" i="26"/>
  <c r="AI761" i="26"/>
  <c r="AH761" i="26"/>
  <c r="AG761" i="26"/>
  <c r="AF761" i="26"/>
  <c r="AE761" i="26"/>
  <c r="AD761" i="26"/>
  <c r="AC761" i="26"/>
  <c r="AB761" i="26"/>
  <c r="AA761" i="26"/>
  <c r="Z761" i="26"/>
  <c r="Y761" i="26"/>
  <c r="X761" i="26"/>
  <c r="W761" i="26"/>
  <c r="V761" i="26"/>
  <c r="U761" i="26"/>
  <c r="T761" i="26"/>
  <c r="S761" i="26"/>
  <c r="R761" i="26"/>
  <c r="Q761" i="26"/>
  <c r="P761" i="26"/>
  <c r="O761" i="26"/>
  <c r="N761" i="26"/>
  <c r="M761" i="26"/>
  <c r="L761" i="26"/>
  <c r="K761" i="26"/>
  <c r="J761" i="26"/>
  <c r="BQ760" i="26"/>
  <c r="BP760" i="26"/>
  <c r="BO760" i="26"/>
  <c r="BN760" i="26"/>
  <c r="BM760" i="26"/>
  <c r="BL760" i="26"/>
  <c r="BK760" i="26"/>
  <c r="BJ760" i="26"/>
  <c r="BI760" i="26"/>
  <c r="BH760" i="26"/>
  <c r="BG760" i="26"/>
  <c r="BF760" i="26"/>
  <c r="BE760" i="26"/>
  <c r="BD760" i="26"/>
  <c r="BC760" i="26"/>
  <c r="BB760" i="26"/>
  <c r="BA760" i="26"/>
  <c r="AZ760" i="26"/>
  <c r="AY760" i="26"/>
  <c r="AX760" i="26"/>
  <c r="AW760" i="26"/>
  <c r="AV760" i="26"/>
  <c r="AU760" i="26"/>
  <c r="AT760" i="26"/>
  <c r="AS760" i="26"/>
  <c r="AR760" i="26"/>
  <c r="AQ760" i="26"/>
  <c r="AP760" i="26"/>
  <c r="AO760" i="26"/>
  <c r="AN760" i="26"/>
  <c r="AM760" i="26"/>
  <c r="AL760" i="26"/>
  <c r="AK760" i="26"/>
  <c r="AJ760" i="26"/>
  <c r="AI760" i="26"/>
  <c r="AH760" i="26"/>
  <c r="AG760" i="26"/>
  <c r="AF760" i="26"/>
  <c r="AE760" i="26"/>
  <c r="AD760" i="26"/>
  <c r="AC760" i="26"/>
  <c r="AB760" i="26"/>
  <c r="AA760" i="26"/>
  <c r="Z760" i="26"/>
  <c r="Y760" i="26"/>
  <c r="X760" i="26"/>
  <c r="W760" i="26"/>
  <c r="V760" i="26"/>
  <c r="U760" i="26"/>
  <c r="T760" i="26"/>
  <c r="S760" i="26"/>
  <c r="R760" i="26"/>
  <c r="Q760" i="26"/>
  <c r="P760" i="26"/>
  <c r="O760" i="26"/>
  <c r="N760" i="26"/>
  <c r="M760" i="26"/>
  <c r="L760" i="26"/>
  <c r="K760" i="26"/>
  <c r="J760" i="26"/>
  <c r="BQ759" i="26"/>
  <c r="BP759" i="26"/>
  <c r="BO759" i="26"/>
  <c r="BN759" i="26"/>
  <c r="BM759" i="26"/>
  <c r="BL759" i="26"/>
  <c r="BK759" i="26"/>
  <c r="BJ759" i="26"/>
  <c r="BI759" i="26"/>
  <c r="BH759" i="26"/>
  <c r="BG759" i="26"/>
  <c r="BF759" i="26"/>
  <c r="BE759" i="26"/>
  <c r="BD759" i="26"/>
  <c r="BC759" i="26"/>
  <c r="BB759" i="26"/>
  <c r="BA759" i="26"/>
  <c r="AZ759" i="26"/>
  <c r="AY759" i="26"/>
  <c r="AX759" i="26"/>
  <c r="AW759" i="26"/>
  <c r="AV759" i="26"/>
  <c r="AU759" i="26"/>
  <c r="AT759" i="26"/>
  <c r="AS759" i="26"/>
  <c r="AR759" i="26"/>
  <c r="AQ759" i="26"/>
  <c r="AP759" i="26"/>
  <c r="AO759" i="26"/>
  <c r="AN759" i="26"/>
  <c r="AM759" i="26"/>
  <c r="AL759" i="26"/>
  <c r="AK759" i="26"/>
  <c r="AJ759" i="26"/>
  <c r="AI759" i="26"/>
  <c r="AH759" i="26"/>
  <c r="AG759" i="26"/>
  <c r="AF759" i="26"/>
  <c r="AE759" i="26"/>
  <c r="AD759" i="26"/>
  <c r="AC759" i="26"/>
  <c r="AB759" i="26"/>
  <c r="AA759" i="26"/>
  <c r="Z759" i="26"/>
  <c r="Y759" i="26"/>
  <c r="X759" i="26"/>
  <c r="W759" i="26"/>
  <c r="V759" i="26"/>
  <c r="U759" i="26"/>
  <c r="T759" i="26"/>
  <c r="S759" i="26"/>
  <c r="R759" i="26"/>
  <c r="Q759" i="26"/>
  <c r="P759" i="26"/>
  <c r="O759" i="26"/>
  <c r="N759" i="26"/>
  <c r="M759" i="26"/>
  <c r="L759" i="26"/>
  <c r="K759" i="26"/>
  <c r="J759" i="26"/>
  <c r="BQ758" i="26"/>
  <c r="BP758" i="26"/>
  <c r="BO758" i="26"/>
  <c r="BN758" i="26"/>
  <c r="BM758" i="26"/>
  <c r="BL758" i="26"/>
  <c r="BK758" i="26"/>
  <c r="BJ758" i="26"/>
  <c r="BI758" i="26"/>
  <c r="BH758" i="26"/>
  <c r="BG758" i="26"/>
  <c r="BF758" i="26"/>
  <c r="BE758" i="26"/>
  <c r="BD758" i="26"/>
  <c r="BC758" i="26"/>
  <c r="BB758" i="26"/>
  <c r="BA758" i="26"/>
  <c r="AZ758" i="26"/>
  <c r="AY758" i="26"/>
  <c r="AX758" i="26"/>
  <c r="AW758" i="26"/>
  <c r="AV758" i="26"/>
  <c r="AU758" i="26"/>
  <c r="AT758" i="26"/>
  <c r="AS758" i="26"/>
  <c r="AR758" i="26"/>
  <c r="AQ758" i="26"/>
  <c r="AP758" i="26"/>
  <c r="AO758" i="26"/>
  <c r="AN758" i="26"/>
  <c r="AM758" i="26"/>
  <c r="AL758" i="26"/>
  <c r="AK758" i="26"/>
  <c r="AJ758" i="26"/>
  <c r="AI758" i="26"/>
  <c r="AH758" i="26"/>
  <c r="AG758" i="26"/>
  <c r="AF758" i="26"/>
  <c r="AE758" i="26"/>
  <c r="AD758" i="26"/>
  <c r="AC758" i="26"/>
  <c r="AB758" i="26"/>
  <c r="AA758" i="26"/>
  <c r="Z758" i="26"/>
  <c r="Y758" i="26"/>
  <c r="X758" i="26"/>
  <c r="W758" i="26"/>
  <c r="V758" i="26"/>
  <c r="U758" i="26"/>
  <c r="T758" i="26"/>
  <c r="S758" i="26"/>
  <c r="R758" i="26"/>
  <c r="Q758" i="26"/>
  <c r="P758" i="26"/>
  <c r="O758" i="26"/>
  <c r="N758" i="26"/>
  <c r="M758" i="26"/>
  <c r="L758" i="26"/>
  <c r="K758" i="26"/>
  <c r="J758" i="26"/>
  <c r="BQ757" i="26"/>
  <c r="BP757" i="26"/>
  <c r="BO757" i="26"/>
  <c r="BN757" i="26"/>
  <c r="BM757" i="26"/>
  <c r="BL757" i="26"/>
  <c r="BK757" i="26"/>
  <c r="BJ757" i="26"/>
  <c r="BI757" i="26"/>
  <c r="BH757" i="26"/>
  <c r="BG757" i="26"/>
  <c r="BF757" i="26"/>
  <c r="BE757" i="26"/>
  <c r="BD757" i="26"/>
  <c r="BC757" i="26"/>
  <c r="BB757" i="26"/>
  <c r="BA757" i="26"/>
  <c r="AZ757" i="26"/>
  <c r="AY757" i="26"/>
  <c r="AX757" i="26"/>
  <c r="AW757" i="26"/>
  <c r="AV757" i="26"/>
  <c r="AU757" i="26"/>
  <c r="AT757" i="26"/>
  <c r="AS757" i="26"/>
  <c r="AR757" i="26"/>
  <c r="AQ757" i="26"/>
  <c r="AP757" i="26"/>
  <c r="AO757" i="26"/>
  <c r="AN757" i="26"/>
  <c r="AM757" i="26"/>
  <c r="AL757" i="26"/>
  <c r="AK757" i="26"/>
  <c r="AJ757" i="26"/>
  <c r="AI757" i="26"/>
  <c r="AH757" i="26"/>
  <c r="AG757" i="26"/>
  <c r="AF757" i="26"/>
  <c r="AE757" i="26"/>
  <c r="AD757" i="26"/>
  <c r="AC757" i="26"/>
  <c r="AB757" i="26"/>
  <c r="AA757" i="26"/>
  <c r="Z757" i="26"/>
  <c r="Y757" i="26"/>
  <c r="X757" i="26"/>
  <c r="W757" i="26"/>
  <c r="V757" i="26"/>
  <c r="U757" i="26"/>
  <c r="T757" i="26"/>
  <c r="S757" i="26"/>
  <c r="R757" i="26"/>
  <c r="Q757" i="26"/>
  <c r="P757" i="26"/>
  <c r="O757" i="26"/>
  <c r="N757" i="26"/>
  <c r="M757" i="26"/>
  <c r="L757" i="26"/>
  <c r="K757" i="26"/>
  <c r="J757" i="26"/>
  <c r="BQ756" i="26"/>
  <c r="BP756" i="26"/>
  <c r="BO756" i="26"/>
  <c r="BN756" i="26"/>
  <c r="BM756" i="26"/>
  <c r="BL756" i="26"/>
  <c r="BK756" i="26"/>
  <c r="BJ756" i="26"/>
  <c r="BI756" i="26"/>
  <c r="BH756" i="26"/>
  <c r="BG756" i="26"/>
  <c r="BF756" i="26"/>
  <c r="BE756" i="26"/>
  <c r="BD756" i="26"/>
  <c r="BC756" i="26"/>
  <c r="BB756" i="26"/>
  <c r="BA756" i="26"/>
  <c r="AZ756" i="26"/>
  <c r="AY756" i="26"/>
  <c r="AX756" i="26"/>
  <c r="AW756" i="26"/>
  <c r="AV756" i="26"/>
  <c r="AU756" i="26"/>
  <c r="AT756" i="26"/>
  <c r="AS756" i="26"/>
  <c r="AR756" i="26"/>
  <c r="AQ756" i="26"/>
  <c r="AP756" i="26"/>
  <c r="AO756" i="26"/>
  <c r="AN756" i="26"/>
  <c r="AM756" i="26"/>
  <c r="AL756" i="26"/>
  <c r="AK756" i="26"/>
  <c r="AJ756" i="26"/>
  <c r="AI756" i="26"/>
  <c r="AH756" i="26"/>
  <c r="AG756" i="26"/>
  <c r="AF756" i="26"/>
  <c r="AE756" i="26"/>
  <c r="AD756" i="26"/>
  <c r="AC756" i="26"/>
  <c r="AB756" i="26"/>
  <c r="AA756" i="26"/>
  <c r="Z756" i="26"/>
  <c r="Y756" i="26"/>
  <c r="X756" i="26"/>
  <c r="W756" i="26"/>
  <c r="V756" i="26"/>
  <c r="U756" i="26"/>
  <c r="T756" i="26"/>
  <c r="S756" i="26"/>
  <c r="R756" i="26"/>
  <c r="Q756" i="26"/>
  <c r="P756" i="26"/>
  <c r="O756" i="26"/>
  <c r="N756" i="26"/>
  <c r="M756" i="26"/>
  <c r="L756" i="26"/>
  <c r="K756" i="26"/>
  <c r="J756" i="26"/>
  <c r="BQ755" i="26"/>
  <c r="BP755" i="26"/>
  <c r="BO755" i="26"/>
  <c r="BN755" i="26"/>
  <c r="BM755" i="26"/>
  <c r="BL755" i="26"/>
  <c r="BK755" i="26"/>
  <c r="BJ755" i="26"/>
  <c r="BI755" i="26"/>
  <c r="BH755" i="26"/>
  <c r="BG755" i="26"/>
  <c r="BF755" i="26"/>
  <c r="BE755" i="26"/>
  <c r="BD755" i="26"/>
  <c r="BC755" i="26"/>
  <c r="BB755" i="26"/>
  <c r="BA755" i="26"/>
  <c r="AZ755" i="26"/>
  <c r="AY755" i="26"/>
  <c r="AX755" i="26"/>
  <c r="AW755" i="26"/>
  <c r="AV755" i="26"/>
  <c r="AU755" i="26"/>
  <c r="AT755" i="26"/>
  <c r="AS755" i="26"/>
  <c r="AR755" i="26"/>
  <c r="AQ755" i="26"/>
  <c r="AP755" i="26"/>
  <c r="AO755" i="26"/>
  <c r="AN755" i="26"/>
  <c r="AM755" i="26"/>
  <c r="AL755" i="26"/>
  <c r="AK755" i="26"/>
  <c r="AJ755" i="26"/>
  <c r="AI755" i="26"/>
  <c r="AH755" i="26"/>
  <c r="AG755" i="26"/>
  <c r="AF755" i="26"/>
  <c r="AE755" i="26"/>
  <c r="AD755" i="26"/>
  <c r="AC755" i="26"/>
  <c r="AB755" i="26"/>
  <c r="AA755" i="26"/>
  <c r="Z755" i="26"/>
  <c r="Y755" i="26"/>
  <c r="X755" i="26"/>
  <c r="W755" i="26"/>
  <c r="V755" i="26"/>
  <c r="U755" i="26"/>
  <c r="T755" i="26"/>
  <c r="S755" i="26"/>
  <c r="R755" i="26"/>
  <c r="Q755" i="26"/>
  <c r="P755" i="26"/>
  <c r="O755" i="26"/>
  <c r="N755" i="26"/>
  <c r="M755" i="26"/>
  <c r="L755" i="26"/>
  <c r="K755" i="26"/>
  <c r="J755" i="26"/>
  <c r="BQ754" i="26"/>
  <c r="BP754" i="26"/>
  <c r="BO754" i="26"/>
  <c r="BN754" i="26"/>
  <c r="BM754" i="26"/>
  <c r="BL754" i="26"/>
  <c r="BK754" i="26"/>
  <c r="BJ754" i="26"/>
  <c r="BI754" i="26"/>
  <c r="BH754" i="26"/>
  <c r="BG754" i="26"/>
  <c r="BF754" i="26"/>
  <c r="BE754" i="26"/>
  <c r="BD754" i="26"/>
  <c r="BC754" i="26"/>
  <c r="BB754" i="26"/>
  <c r="BA754" i="26"/>
  <c r="AZ754" i="26"/>
  <c r="AY754" i="26"/>
  <c r="AX754" i="26"/>
  <c r="AW754" i="26"/>
  <c r="AV754" i="26"/>
  <c r="AU754" i="26"/>
  <c r="AT754" i="26"/>
  <c r="AS754" i="26"/>
  <c r="AR754" i="26"/>
  <c r="AQ754" i="26"/>
  <c r="AP754" i="26"/>
  <c r="AO754" i="26"/>
  <c r="AN754" i="26"/>
  <c r="AM754" i="26"/>
  <c r="AL754" i="26"/>
  <c r="AK754" i="26"/>
  <c r="AJ754" i="26"/>
  <c r="AI754" i="26"/>
  <c r="AH754" i="26"/>
  <c r="AG754" i="26"/>
  <c r="AF754" i="26"/>
  <c r="AE754" i="26"/>
  <c r="AD754" i="26"/>
  <c r="AC754" i="26"/>
  <c r="AB754" i="26"/>
  <c r="AA754" i="26"/>
  <c r="Z754" i="26"/>
  <c r="Y754" i="26"/>
  <c r="X754" i="26"/>
  <c r="W754" i="26"/>
  <c r="V754" i="26"/>
  <c r="U754" i="26"/>
  <c r="T754" i="26"/>
  <c r="S754" i="26"/>
  <c r="R754" i="26"/>
  <c r="Q754" i="26"/>
  <c r="P754" i="26"/>
  <c r="O754" i="26"/>
  <c r="N754" i="26"/>
  <c r="M754" i="26"/>
  <c r="L754" i="26"/>
  <c r="K754" i="26"/>
  <c r="J754" i="26"/>
  <c r="BQ753" i="26"/>
  <c r="BP753" i="26"/>
  <c r="BO753" i="26"/>
  <c r="BN753" i="26"/>
  <c r="BM753" i="26"/>
  <c r="BL753" i="26"/>
  <c r="BK753" i="26"/>
  <c r="BJ753" i="26"/>
  <c r="BI753" i="26"/>
  <c r="BH753" i="26"/>
  <c r="BG753" i="26"/>
  <c r="BF753" i="26"/>
  <c r="BE753" i="26"/>
  <c r="BD753" i="26"/>
  <c r="BC753" i="26"/>
  <c r="BB753" i="26"/>
  <c r="BA753" i="26"/>
  <c r="AZ753" i="26"/>
  <c r="AY753" i="26"/>
  <c r="AX753" i="26"/>
  <c r="AW753" i="26"/>
  <c r="AV753" i="26"/>
  <c r="AU753" i="26"/>
  <c r="AT753" i="26"/>
  <c r="AS753" i="26"/>
  <c r="AR753" i="26"/>
  <c r="AQ753" i="26"/>
  <c r="AP753" i="26"/>
  <c r="AO753" i="26"/>
  <c r="AN753" i="26"/>
  <c r="AM753" i="26"/>
  <c r="AL753" i="26"/>
  <c r="AK753" i="26"/>
  <c r="AJ753" i="26"/>
  <c r="AI753" i="26"/>
  <c r="AH753" i="26"/>
  <c r="AG753" i="26"/>
  <c r="AF753" i="26"/>
  <c r="AE753" i="26"/>
  <c r="AD753" i="26"/>
  <c r="AC753" i="26"/>
  <c r="AB753" i="26"/>
  <c r="AA753" i="26"/>
  <c r="Z753" i="26"/>
  <c r="Y753" i="26"/>
  <c r="X753" i="26"/>
  <c r="W753" i="26"/>
  <c r="V753" i="26"/>
  <c r="U753" i="26"/>
  <c r="T753" i="26"/>
  <c r="S753" i="26"/>
  <c r="R753" i="26"/>
  <c r="Q753" i="26"/>
  <c r="P753" i="26"/>
  <c r="O753" i="26"/>
  <c r="N753" i="26"/>
  <c r="M753" i="26"/>
  <c r="L753" i="26"/>
  <c r="K753" i="26"/>
  <c r="J753" i="26"/>
  <c r="BQ752" i="26"/>
  <c r="BP752" i="26"/>
  <c r="BO752" i="26"/>
  <c r="BN752" i="26"/>
  <c r="BM752" i="26"/>
  <c r="BL752" i="26"/>
  <c r="BK752" i="26"/>
  <c r="BJ752" i="26"/>
  <c r="BI752" i="26"/>
  <c r="BH752" i="26"/>
  <c r="BG752" i="26"/>
  <c r="BF752" i="26"/>
  <c r="BE752" i="26"/>
  <c r="BD752" i="26"/>
  <c r="BC752" i="26"/>
  <c r="BB752" i="26"/>
  <c r="BA752" i="26"/>
  <c r="AZ752" i="26"/>
  <c r="AY752" i="26"/>
  <c r="AX752" i="26"/>
  <c r="AW752" i="26"/>
  <c r="AV752" i="26"/>
  <c r="AU752" i="26"/>
  <c r="AT752" i="26"/>
  <c r="AS752" i="26"/>
  <c r="AR752" i="26"/>
  <c r="AQ752" i="26"/>
  <c r="AP752" i="26"/>
  <c r="AO752" i="26"/>
  <c r="AN752" i="26"/>
  <c r="AM752" i="26"/>
  <c r="AL752" i="26"/>
  <c r="AK752" i="26"/>
  <c r="AJ752" i="26"/>
  <c r="AI752" i="26"/>
  <c r="AH752" i="26"/>
  <c r="AG752" i="26"/>
  <c r="AF752" i="26"/>
  <c r="AE752" i="26"/>
  <c r="AD752" i="26"/>
  <c r="AC752" i="26"/>
  <c r="AB752" i="26"/>
  <c r="AA752" i="26"/>
  <c r="Z752" i="26"/>
  <c r="Y752" i="26"/>
  <c r="X752" i="26"/>
  <c r="W752" i="26"/>
  <c r="V752" i="26"/>
  <c r="U752" i="26"/>
  <c r="T752" i="26"/>
  <c r="S752" i="26"/>
  <c r="R752" i="26"/>
  <c r="Q752" i="26"/>
  <c r="P752" i="26"/>
  <c r="O752" i="26"/>
  <c r="N752" i="26"/>
  <c r="M752" i="26"/>
  <c r="L752" i="26"/>
  <c r="K752" i="26"/>
  <c r="J752" i="26"/>
  <c r="BQ751" i="26"/>
  <c r="BP751" i="26"/>
  <c r="BO751" i="26"/>
  <c r="BN751" i="26"/>
  <c r="BM751" i="26"/>
  <c r="BL751" i="26"/>
  <c r="BK751" i="26"/>
  <c r="BJ751" i="26"/>
  <c r="BI751" i="26"/>
  <c r="BH751" i="26"/>
  <c r="BG751" i="26"/>
  <c r="BF751" i="26"/>
  <c r="BE751" i="26"/>
  <c r="BD751" i="26"/>
  <c r="BC751" i="26"/>
  <c r="BB751" i="26"/>
  <c r="BA751" i="26"/>
  <c r="AZ751" i="26"/>
  <c r="AY751" i="26"/>
  <c r="AX751" i="26"/>
  <c r="AW751" i="26"/>
  <c r="AV751" i="26"/>
  <c r="AU751" i="26"/>
  <c r="AT751" i="26"/>
  <c r="AS751" i="26"/>
  <c r="AR751" i="26"/>
  <c r="AQ751" i="26"/>
  <c r="AP751" i="26"/>
  <c r="AO751" i="26"/>
  <c r="AN751" i="26"/>
  <c r="AM751" i="26"/>
  <c r="AL751" i="26"/>
  <c r="AK751" i="26"/>
  <c r="AJ751" i="26"/>
  <c r="AI751" i="26"/>
  <c r="AH751" i="26"/>
  <c r="AG751" i="26"/>
  <c r="AF751" i="26"/>
  <c r="AE751" i="26"/>
  <c r="AD751" i="26"/>
  <c r="AC751" i="26"/>
  <c r="AB751" i="26"/>
  <c r="AA751" i="26"/>
  <c r="Z751" i="26"/>
  <c r="Y751" i="26"/>
  <c r="X751" i="26"/>
  <c r="W751" i="26"/>
  <c r="V751" i="26"/>
  <c r="U751" i="26"/>
  <c r="T751" i="26"/>
  <c r="S751" i="26"/>
  <c r="R751" i="26"/>
  <c r="Q751" i="26"/>
  <c r="P751" i="26"/>
  <c r="O751" i="26"/>
  <c r="N751" i="26"/>
  <c r="M751" i="26"/>
  <c r="L751" i="26"/>
  <c r="K751" i="26"/>
  <c r="J751" i="26"/>
  <c r="BQ750" i="26"/>
  <c r="BP750" i="26"/>
  <c r="BO750" i="26"/>
  <c r="BN750" i="26"/>
  <c r="BM750" i="26"/>
  <c r="BL750" i="26"/>
  <c r="BK750" i="26"/>
  <c r="BJ750" i="26"/>
  <c r="BI750" i="26"/>
  <c r="BH750" i="26"/>
  <c r="BG750" i="26"/>
  <c r="BF750" i="26"/>
  <c r="BE750" i="26"/>
  <c r="BD750" i="26"/>
  <c r="BC750" i="26"/>
  <c r="BB750" i="26"/>
  <c r="BA750" i="26"/>
  <c r="AZ750" i="26"/>
  <c r="AY750" i="26"/>
  <c r="AX750" i="26"/>
  <c r="AW750" i="26"/>
  <c r="AV750" i="26"/>
  <c r="AU750" i="26"/>
  <c r="AT750" i="26"/>
  <c r="AS750" i="26"/>
  <c r="AR750" i="26"/>
  <c r="AQ750" i="26"/>
  <c r="AP750" i="26"/>
  <c r="AO750" i="26"/>
  <c r="AN750" i="26"/>
  <c r="AM750" i="26"/>
  <c r="AL750" i="26"/>
  <c r="AK750" i="26"/>
  <c r="AJ750" i="26"/>
  <c r="AI750" i="26"/>
  <c r="AH750" i="26"/>
  <c r="AG750" i="26"/>
  <c r="AF750" i="26"/>
  <c r="AE750" i="26"/>
  <c r="AD750" i="26"/>
  <c r="AC750" i="26"/>
  <c r="AB750" i="26"/>
  <c r="AA750" i="26"/>
  <c r="Z750" i="26"/>
  <c r="Y750" i="26"/>
  <c r="X750" i="26"/>
  <c r="W750" i="26"/>
  <c r="V750" i="26"/>
  <c r="U750" i="26"/>
  <c r="T750" i="26"/>
  <c r="S750" i="26"/>
  <c r="R750" i="26"/>
  <c r="Q750" i="26"/>
  <c r="P750" i="26"/>
  <c r="O750" i="26"/>
  <c r="N750" i="26"/>
  <c r="M750" i="26"/>
  <c r="L750" i="26"/>
  <c r="K750" i="26"/>
  <c r="J750" i="26"/>
  <c r="BQ749" i="26"/>
  <c r="BP749" i="26"/>
  <c r="BO749" i="26"/>
  <c r="BN749" i="26"/>
  <c r="BM749" i="26"/>
  <c r="BL749" i="26"/>
  <c r="BK749" i="26"/>
  <c r="BJ749" i="26"/>
  <c r="BI749" i="26"/>
  <c r="BH749" i="26"/>
  <c r="BG749" i="26"/>
  <c r="BF749" i="26"/>
  <c r="BE749" i="26"/>
  <c r="BD749" i="26"/>
  <c r="BC749" i="26"/>
  <c r="BB749" i="26"/>
  <c r="BA749" i="26"/>
  <c r="AZ749" i="26"/>
  <c r="AY749" i="26"/>
  <c r="AX749" i="26"/>
  <c r="AW749" i="26"/>
  <c r="AV749" i="26"/>
  <c r="AU749" i="26"/>
  <c r="AT749" i="26"/>
  <c r="AS749" i="26"/>
  <c r="AR749" i="26"/>
  <c r="AQ749" i="26"/>
  <c r="AP749" i="26"/>
  <c r="AO749" i="26"/>
  <c r="AN749" i="26"/>
  <c r="AM749" i="26"/>
  <c r="AL749" i="26"/>
  <c r="AK749" i="26"/>
  <c r="AJ749" i="26"/>
  <c r="AI749" i="26"/>
  <c r="AH749" i="26"/>
  <c r="AG749" i="26"/>
  <c r="AF749" i="26"/>
  <c r="AE749" i="26"/>
  <c r="AD749" i="26"/>
  <c r="AC749" i="26"/>
  <c r="AB749" i="26"/>
  <c r="AA749" i="26"/>
  <c r="Z749" i="26"/>
  <c r="Y749" i="26"/>
  <c r="X749" i="26"/>
  <c r="W749" i="26"/>
  <c r="V749" i="26"/>
  <c r="U749" i="26"/>
  <c r="T749" i="26"/>
  <c r="S749" i="26"/>
  <c r="R749" i="26"/>
  <c r="Q749" i="26"/>
  <c r="P749" i="26"/>
  <c r="O749" i="26"/>
  <c r="N749" i="26"/>
  <c r="M749" i="26"/>
  <c r="L749" i="26"/>
  <c r="K749" i="26"/>
  <c r="J749" i="26"/>
  <c r="BQ748" i="26"/>
  <c r="BP748" i="26"/>
  <c r="BO748" i="26"/>
  <c r="BN748" i="26"/>
  <c r="BM748" i="26"/>
  <c r="BL748" i="26"/>
  <c r="BK748" i="26"/>
  <c r="BJ748" i="26"/>
  <c r="BI748" i="26"/>
  <c r="BH748" i="26"/>
  <c r="BG748" i="26"/>
  <c r="BF748" i="26"/>
  <c r="BE748" i="26"/>
  <c r="BD748" i="26"/>
  <c r="BC748" i="26"/>
  <c r="BB748" i="26"/>
  <c r="BA748" i="26"/>
  <c r="AZ748" i="26"/>
  <c r="AY748" i="26"/>
  <c r="AX748" i="26"/>
  <c r="AW748" i="26"/>
  <c r="AV748" i="26"/>
  <c r="AU748" i="26"/>
  <c r="AT748" i="26"/>
  <c r="AS748" i="26"/>
  <c r="AR748" i="26"/>
  <c r="AQ748" i="26"/>
  <c r="AP748" i="26"/>
  <c r="AO748" i="26"/>
  <c r="AN748" i="26"/>
  <c r="AM748" i="26"/>
  <c r="AL748" i="26"/>
  <c r="AK748" i="26"/>
  <c r="AJ748" i="26"/>
  <c r="AI748" i="26"/>
  <c r="AH748" i="26"/>
  <c r="AG748" i="26"/>
  <c r="AF748" i="26"/>
  <c r="AE748" i="26"/>
  <c r="AD748" i="26"/>
  <c r="AC748" i="26"/>
  <c r="AB748" i="26"/>
  <c r="AA748" i="26"/>
  <c r="Z748" i="26"/>
  <c r="Y748" i="26"/>
  <c r="X748" i="26"/>
  <c r="W748" i="26"/>
  <c r="V748" i="26"/>
  <c r="U748" i="26"/>
  <c r="T748" i="26"/>
  <c r="S748" i="26"/>
  <c r="R748" i="26"/>
  <c r="Q748" i="26"/>
  <c r="P748" i="26"/>
  <c r="O748" i="26"/>
  <c r="N748" i="26"/>
  <c r="M748" i="26"/>
  <c r="L748" i="26"/>
  <c r="K748" i="26"/>
  <c r="J748" i="26"/>
  <c r="BQ747" i="26"/>
  <c r="BP747" i="26"/>
  <c r="BO747" i="26"/>
  <c r="BN747" i="26"/>
  <c r="BM747" i="26"/>
  <c r="BL747" i="26"/>
  <c r="BK747" i="26"/>
  <c r="BJ747" i="26"/>
  <c r="BI747" i="26"/>
  <c r="BH747" i="26"/>
  <c r="BG747" i="26"/>
  <c r="BF747" i="26"/>
  <c r="BE747" i="26"/>
  <c r="BD747" i="26"/>
  <c r="BC747" i="26"/>
  <c r="BB747" i="26"/>
  <c r="BA747" i="26"/>
  <c r="AZ747" i="26"/>
  <c r="AY747" i="26"/>
  <c r="AX747" i="26"/>
  <c r="AW747" i="26"/>
  <c r="AV747" i="26"/>
  <c r="AU747" i="26"/>
  <c r="AT747" i="26"/>
  <c r="AS747" i="26"/>
  <c r="AR747" i="26"/>
  <c r="AQ747" i="26"/>
  <c r="AP747" i="26"/>
  <c r="AO747" i="26"/>
  <c r="AN747" i="26"/>
  <c r="AM747" i="26"/>
  <c r="AL747" i="26"/>
  <c r="AK747" i="26"/>
  <c r="AJ747" i="26"/>
  <c r="AI747" i="26"/>
  <c r="AH747" i="26"/>
  <c r="AG747" i="26"/>
  <c r="AF747" i="26"/>
  <c r="AE747" i="26"/>
  <c r="AD747" i="26"/>
  <c r="AC747" i="26"/>
  <c r="AB747" i="26"/>
  <c r="AA747" i="26"/>
  <c r="Z747" i="26"/>
  <c r="Y747" i="26"/>
  <c r="X747" i="26"/>
  <c r="W747" i="26"/>
  <c r="V747" i="26"/>
  <c r="U747" i="26"/>
  <c r="T747" i="26"/>
  <c r="S747" i="26"/>
  <c r="R747" i="26"/>
  <c r="Q747" i="26"/>
  <c r="P747" i="26"/>
  <c r="O747" i="26"/>
  <c r="N747" i="26"/>
  <c r="M747" i="26"/>
  <c r="L747" i="26"/>
  <c r="K747" i="26"/>
  <c r="J747" i="26"/>
  <c r="BQ746" i="26"/>
  <c r="BP746" i="26"/>
  <c r="BO746" i="26"/>
  <c r="BN746" i="26"/>
  <c r="BM746" i="26"/>
  <c r="BL746" i="26"/>
  <c r="BK746" i="26"/>
  <c r="BJ746" i="26"/>
  <c r="BI746" i="26"/>
  <c r="BH746" i="26"/>
  <c r="BG746" i="26"/>
  <c r="BF746" i="26"/>
  <c r="BE746" i="26"/>
  <c r="BD746" i="26"/>
  <c r="BC746" i="26"/>
  <c r="BB746" i="26"/>
  <c r="BA746" i="26"/>
  <c r="AZ746" i="26"/>
  <c r="AY746" i="26"/>
  <c r="AX746" i="26"/>
  <c r="AW746" i="26"/>
  <c r="AV746" i="26"/>
  <c r="AU746" i="26"/>
  <c r="AT746" i="26"/>
  <c r="AS746" i="26"/>
  <c r="AR746" i="26"/>
  <c r="AQ746" i="26"/>
  <c r="AP746" i="26"/>
  <c r="AO746" i="26"/>
  <c r="AN746" i="26"/>
  <c r="AM746" i="26"/>
  <c r="AL746" i="26"/>
  <c r="AK746" i="26"/>
  <c r="AJ746" i="26"/>
  <c r="AI746" i="26"/>
  <c r="AH746" i="26"/>
  <c r="AG746" i="26"/>
  <c r="AF746" i="26"/>
  <c r="AE746" i="26"/>
  <c r="AD746" i="26"/>
  <c r="AC746" i="26"/>
  <c r="AB746" i="26"/>
  <c r="AA746" i="26"/>
  <c r="Z746" i="26"/>
  <c r="Y746" i="26"/>
  <c r="X746" i="26"/>
  <c r="W746" i="26"/>
  <c r="V746" i="26"/>
  <c r="U746" i="26"/>
  <c r="T746" i="26"/>
  <c r="S746" i="26"/>
  <c r="R746" i="26"/>
  <c r="Q746" i="26"/>
  <c r="P746" i="26"/>
  <c r="O746" i="26"/>
  <c r="N746" i="26"/>
  <c r="M746" i="26"/>
  <c r="L746" i="26"/>
  <c r="K746" i="26"/>
  <c r="J746" i="26"/>
  <c r="BQ745" i="26"/>
  <c r="BP745" i="26"/>
  <c r="BO745" i="26"/>
  <c r="BN745" i="26"/>
  <c r="BM745" i="26"/>
  <c r="BL745" i="26"/>
  <c r="BK745" i="26"/>
  <c r="BJ745" i="26"/>
  <c r="BI745" i="26"/>
  <c r="BH745" i="26"/>
  <c r="BG745" i="26"/>
  <c r="BF745" i="26"/>
  <c r="BE745" i="26"/>
  <c r="BD745" i="26"/>
  <c r="BC745" i="26"/>
  <c r="BB745" i="26"/>
  <c r="BA745" i="26"/>
  <c r="AZ745" i="26"/>
  <c r="AY745" i="26"/>
  <c r="AX745" i="26"/>
  <c r="AW745" i="26"/>
  <c r="AV745" i="26"/>
  <c r="AU745" i="26"/>
  <c r="AT745" i="26"/>
  <c r="AS745" i="26"/>
  <c r="AR745" i="26"/>
  <c r="AQ745" i="26"/>
  <c r="AP745" i="26"/>
  <c r="AO745" i="26"/>
  <c r="AN745" i="26"/>
  <c r="AM745" i="26"/>
  <c r="AL745" i="26"/>
  <c r="AK745" i="26"/>
  <c r="AJ745" i="26"/>
  <c r="AI745" i="26"/>
  <c r="AH745" i="26"/>
  <c r="AG745" i="26"/>
  <c r="AF745" i="26"/>
  <c r="AE745" i="26"/>
  <c r="AD745" i="26"/>
  <c r="AC745" i="26"/>
  <c r="AB745" i="26"/>
  <c r="AA745" i="26"/>
  <c r="Z745" i="26"/>
  <c r="Y745" i="26"/>
  <c r="X745" i="26"/>
  <c r="W745" i="26"/>
  <c r="V745" i="26"/>
  <c r="U745" i="26"/>
  <c r="T745" i="26"/>
  <c r="S745" i="26"/>
  <c r="R745" i="26"/>
  <c r="Q745" i="26"/>
  <c r="P745" i="26"/>
  <c r="O745" i="26"/>
  <c r="N745" i="26"/>
  <c r="M745" i="26"/>
  <c r="L745" i="26"/>
  <c r="K745" i="26"/>
  <c r="J745" i="26"/>
  <c r="BQ744" i="26"/>
  <c r="BP744" i="26"/>
  <c r="BO744" i="26"/>
  <c r="BN744" i="26"/>
  <c r="BM744" i="26"/>
  <c r="BL744" i="26"/>
  <c r="BK744" i="26"/>
  <c r="BJ744" i="26"/>
  <c r="BI744" i="26"/>
  <c r="BH744" i="26"/>
  <c r="BG744" i="26"/>
  <c r="BF744" i="26"/>
  <c r="BE744" i="26"/>
  <c r="BD744" i="26"/>
  <c r="BC744" i="26"/>
  <c r="BB744" i="26"/>
  <c r="BA744" i="26"/>
  <c r="AZ744" i="26"/>
  <c r="AY744" i="26"/>
  <c r="AX744" i="26"/>
  <c r="AW744" i="26"/>
  <c r="AV744" i="26"/>
  <c r="AU744" i="26"/>
  <c r="AT744" i="26"/>
  <c r="AS744" i="26"/>
  <c r="AR744" i="26"/>
  <c r="AQ744" i="26"/>
  <c r="AP744" i="26"/>
  <c r="AO744" i="26"/>
  <c r="AN744" i="26"/>
  <c r="AM744" i="26"/>
  <c r="AL744" i="26"/>
  <c r="AK744" i="26"/>
  <c r="AJ744" i="26"/>
  <c r="AI744" i="26"/>
  <c r="AH744" i="26"/>
  <c r="AG744" i="26"/>
  <c r="AF744" i="26"/>
  <c r="AE744" i="26"/>
  <c r="AD744" i="26"/>
  <c r="AC744" i="26"/>
  <c r="AB744" i="26"/>
  <c r="AA744" i="26"/>
  <c r="Z744" i="26"/>
  <c r="Y744" i="26"/>
  <c r="X744" i="26"/>
  <c r="W744" i="26"/>
  <c r="V744" i="26"/>
  <c r="U744" i="26"/>
  <c r="T744" i="26"/>
  <c r="S744" i="26"/>
  <c r="R744" i="26"/>
  <c r="Q744" i="26"/>
  <c r="P744" i="26"/>
  <c r="O744" i="26"/>
  <c r="N744" i="26"/>
  <c r="M744" i="26"/>
  <c r="L744" i="26"/>
  <c r="K744" i="26"/>
  <c r="J744" i="26"/>
  <c r="BQ743" i="26"/>
  <c r="BP743" i="26"/>
  <c r="BO743" i="26"/>
  <c r="BN743" i="26"/>
  <c r="BM743" i="26"/>
  <c r="BL743" i="26"/>
  <c r="BK743" i="26"/>
  <c r="BJ743" i="26"/>
  <c r="BI743" i="26"/>
  <c r="BH743" i="26"/>
  <c r="BG743" i="26"/>
  <c r="BF743" i="26"/>
  <c r="BE743" i="26"/>
  <c r="BD743" i="26"/>
  <c r="BC743" i="26"/>
  <c r="BB743" i="26"/>
  <c r="BA743" i="26"/>
  <c r="AZ743" i="26"/>
  <c r="AY743" i="26"/>
  <c r="AX743" i="26"/>
  <c r="AW743" i="26"/>
  <c r="AV743" i="26"/>
  <c r="AU743" i="26"/>
  <c r="AT743" i="26"/>
  <c r="AS743" i="26"/>
  <c r="AR743" i="26"/>
  <c r="AQ743" i="26"/>
  <c r="AP743" i="26"/>
  <c r="AO743" i="26"/>
  <c r="AN743" i="26"/>
  <c r="AM743" i="26"/>
  <c r="AL743" i="26"/>
  <c r="AK743" i="26"/>
  <c r="AJ743" i="26"/>
  <c r="AI743" i="26"/>
  <c r="AH743" i="26"/>
  <c r="AG743" i="26"/>
  <c r="AF743" i="26"/>
  <c r="AE743" i="26"/>
  <c r="AD743" i="26"/>
  <c r="AC743" i="26"/>
  <c r="AB743" i="26"/>
  <c r="AA743" i="26"/>
  <c r="Z743" i="26"/>
  <c r="Y743" i="26"/>
  <c r="X743" i="26"/>
  <c r="W743" i="26"/>
  <c r="V743" i="26"/>
  <c r="U743" i="26"/>
  <c r="T743" i="26"/>
  <c r="S743" i="26"/>
  <c r="R743" i="26"/>
  <c r="Q743" i="26"/>
  <c r="P743" i="26"/>
  <c r="O743" i="26"/>
  <c r="N743" i="26"/>
  <c r="M743" i="26"/>
  <c r="L743" i="26"/>
  <c r="K743" i="26"/>
  <c r="J743" i="26"/>
  <c r="BQ742" i="26"/>
  <c r="BP742" i="26"/>
  <c r="BO742" i="26"/>
  <c r="BN742" i="26"/>
  <c r="BM742" i="26"/>
  <c r="BL742" i="26"/>
  <c r="BK742" i="26"/>
  <c r="BJ742" i="26"/>
  <c r="BI742" i="26"/>
  <c r="BH742" i="26"/>
  <c r="BG742" i="26"/>
  <c r="BF742" i="26"/>
  <c r="BE742" i="26"/>
  <c r="BD742" i="26"/>
  <c r="BC742" i="26"/>
  <c r="BB742" i="26"/>
  <c r="BA742" i="26"/>
  <c r="AZ742" i="26"/>
  <c r="AY742" i="26"/>
  <c r="AX742" i="26"/>
  <c r="AW742" i="26"/>
  <c r="AV742" i="26"/>
  <c r="AU742" i="26"/>
  <c r="AT742" i="26"/>
  <c r="AS742" i="26"/>
  <c r="AR742" i="26"/>
  <c r="AQ742" i="26"/>
  <c r="AP742" i="26"/>
  <c r="AO742" i="26"/>
  <c r="AN742" i="26"/>
  <c r="AM742" i="26"/>
  <c r="AL742" i="26"/>
  <c r="AK742" i="26"/>
  <c r="AJ742" i="26"/>
  <c r="AI742" i="26"/>
  <c r="AH742" i="26"/>
  <c r="AG742" i="26"/>
  <c r="AF742" i="26"/>
  <c r="AE742" i="26"/>
  <c r="AD742" i="26"/>
  <c r="AC742" i="26"/>
  <c r="AB742" i="26"/>
  <c r="AA742" i="26"/>
  <c r="Z742" i="26"/>
  <c r="Y742" i="26"/>
  <c r="X742" i="26"/>
  <c r="W742" i="26"/>
  <c r="V742" i="26"/>
  <c r="U742" i="26"/>
  <c r="T742" i="26"/>
  <c r="S742" i="26"/>
  <c r="R742" i="26"/>
  <c r="Q742" i="26"/>
  <c r="P742" i="26"/>
  <c r="O742" i="26"/>
  <c r="N742" i="26"/>
  <c r="M742" i="26"/>
  <c r="L742" i="26"/>
  <c r="K742" i="26"/>
  <c r="J742" i="26"/>
  <c r="BQ741" i="26"/>
  <c r="BP741" i="26"/>
  <c r="BO741" i="26"/>
  <c r="BN741" i="26"/>
  <c r="BM741" i="26"/>
  <c r="BL741" i="26"/>
  <c r="BK741" i="26"/>
  <c r="BJ741" i="26"/>
  <c r="BI741" i="26"/>
  <c r="BH741" i="26"/>
  <c r="BG741" i="26"/>
  <c r="BF741" i="26"/>
  <c r="BE741" i="26"/>
  <c r="BD741" i="26"/>
  <c r="BC741" i="26"/>
  <c r="BB741" i="26"/>
  <c r="BA741" i="26"/>
  <c r="AZ741" i="26"/>
  <c r="AY741" i="26"/>
  <c r="AX741" i="26"/>
  <c r="AW741" i="26"/>
  <c r="AV741" i="26"/>
  <c r="AU741" i="26"/>
  <c r="AT741" i="26"/>
  <c r="AS741" i="26"/>
  <c r="AR741" i="26"/>
  <c r="AQ741" i="26"/>
  <c r="AP741" i="26"/>
  <c r="AO741" i="26"/>
  <c r="AN741" i="26"/>
  <c r="AM741" i="26"/>
  <c r="AL741" i="26"/>
  <c r="AK741" i="26"/>
  <c r="AJ741" i="26"/>
  <c r="AI741" i="26"/>
  <c r="AH741" i="26"/>
  <c r="AG741" i="26"/>
  <c r="AF741" i="26"/>
  <c r="AE741" i="26"/>
  <c r="AD741" i="26"/>
  <c r="AC741" i="26"/>
  <c r="AB741" i="26"/>
  <c r="AA741" i="26"/>
  <c r="Z741" i="26"/>
  <c r="Y741" i="26"/>
  <c r="X741" i="26"/>
  <c r="W741" i="26"/>
  <c r="V741" i="26"/>
  <c r="U741" i="26"/>
  <c r="T741" i="26"/>
  <c r="S741" i="26"/>
  <c r="R741" i="26"/>
  <c r="Q741" i="26"/>
  <c r="P741" i="26"/>
  <c r="O741" i="26"/>
  <c r="N741" i="26"/>
  <c r="M741" i="26"/>
  <c r="L741" i="26"/>
  <c r="K741" i="26"/>
  <c r="J741" i="26"/>
  <c r="BQ739" i="26"/>
  <c r="BP739" i="26"/>
  <c r="BO739" i="26"/>
  <c r="BN739" i="26"/>
  <c r="BM739" i="26"/>
  <c r="BL739" i="26"/>
  <c r="BK739" i="26"/>
  <c r="BJ739" i="26"/>
  <c r="BI739" i="26"/>
  <c r="BH739" i="26"/>
  <c r="BG739" i="26"/>
  <c r="BF739" i="26"/>
  <c r="BE739" i="26"/>
  <c r="BD739" i="26"/>
  <c r="BC739" i="26"/>
  <c r="BB739" i="26"/>
  <c r="BA739" i="26"/>
  <c r="AZ739" i="26"/>
  <c r="AY739" i="26"/>
  <c r="AX739" i="26"/>
  <c r="AW739" i="26"/>
  <c r="AV739" i="26"/>
  <c r="AU739" i="26"/>
  <c r="AT739" i="26"/>
  <c r="AS739" i="26"/>
  <c r="AR739" i="26"/>
  <c r="AQ739" i="26"/>
  <c r="AP739" i="26"/>
  <c r="AO739" i="26"/>
  <c r="AN739" i="26"/>
  <c r="AM739" i="26"/>
  <c r="AL739" i="26"/>
  <c r="AK739" i="26"/>
  <c r="AJ739" i="26"/>
  <c r="AI739" i="26"/>
  <c r="AH739" i="26"/>
  <c r="AG739" i="26"/>
  <c r="AF739" i="26"/>
  <c r="AE739" i="26"/>
  <c r="AD739" i="26"/>
  <c r="AC739" i="26"/>
  <c r="AB739" i="26"/>
  <c r="AA739" i="26"/>
  <c r="Z739" i="26"/>
  <c r="Y739" i="26"/>
  <c r="X739" i="26"/>
  <c r="W739" i="26"/>
  <c r="V739" i="26"/>
  <c r="U739" i="26"/>
  <c r="T739" i="26"/>
  <c r="S739" i="26"/>
  <c r="R739" i="26"/>
  <c r="Q739" i="26"/>
  <c r="P739" i="26"/>
  <c r="O739" i="26"/>
  <c r="N739" i="26"/>
  <c r="M739" i="26"/>
  <c r="L739" i="26"/>
  <c r="K739" i="26"/>
  <c r="J739" i="26"/>
  <c r="BQ738" i="26"/>
  <c r="BP738" i="26"/>
  <c r="BO738" i="26"/>
  <c r="BN738" i="26"/>
  <c r="BM738" i="26"/>
  <c r="BL738" i="26"/>
  <c r="BK738" i="26"/>
  <c r="BJ738" i="26"/>
  <c r="BI738" i="26"/>
  <c r="BH738" i="26"/>
  <c r="BG738" i="26"/>
  <c r="BF738" i="26"/>
  <c r="BE738" i="26"/>
  <c r="BD738" i="26"/>
  <c r="BC738" i="26"/>
  <c r="BB738" i="26"/>
  <c r="BA738" i="26"/>
  <c r="AZ738" i="26"/>
  <c r="AY738" i="26"/>
  <c r="AX738" i="26"/>
  <c r="AW738" i="26"/>
  <c r="AV738" i="26"/>
  <c r="AU738" i="26"/>
  <c r="AT738" i="26"/>
  <c r="AS738" i="26"/>
  <c r="AR738" i="26"/>
  <c r="AQ738" i="26"/>
  <c r="AP738" i="26"/>
  <c r="AO738" i="26"/>
  <c r="AN738" i="26"/>
  <c r="AM738" i="26"/>
  <c r="AL738" i="26"/>
  <c r="AK738" i="26"/>
  <c r="AJ738" i="26"/>
  <c r="AI738" i="26"/>
  <c r="AH738" i="26"/>
  <c r="AG738" i="26"/>
  <c r="AF738" i="26"/>
  <c r="AE738" i="26"/>
  <c r="AD738" i="26"/>
  <c r="AC738" i="26"/>
  <c r="AB738" i="26"/>
  <c r="AA738" i="26"/>
  <c r="Z738" i="26"/>
  <c r="Y738" i="26"/>
  <c r="X738" i="26"/>
  <c r="W738" i="26"/>
  <c r="V738" i="26"/>
  <c r="U738" i="26"/>
  <c r="T738" i="26"/>
  <c r="S738" i="26"/>
  <c r="R738" i="26"/>
  <c r="Q738" i="26"/>
  <c r="P738" i="26"/>
  <c r="O738" i="26"/>
  <c r="N738" i="26"/>
  <c r="M738" i="26"/>
  <c r="L738" i="26"/>
  <c r="K738" i="26"/>
  <c r="J738" i="26"/>
  <c r="BQ737" i="26"/>
  <c r="BP737" i="26"/>
  <c r="BO737" i="26"/>
  <c r="BN737" i="26"/>
  <c r="BM737" i="26"/>
  <c r="BL737" i="26"/>
  <c r="BK737" i="26"/>
  <c r="BJ737" i="26"/>
  <c r="BI737" i="26"/>
  <c r="BH737" i="26"/>
  <c r="BG737" i="26"/>
  <c r="BF737" i="26"/>
  <c r="BE737" i="26"/>
  <c r="BD737" i="26"/>
  <c r="BC737" i="26"/>
  <c r="BB737" i="26"/>
  <c r="BA737" i="26"/>
  <c r="AZ737" i="26"/>
  <c r="AY737" i="26"/>
  <c r="AX737" i="26"/>
  <c r="AW737" i="26"/>
  <c r="AV737" i="26"/>
  <c r="AU737" i="26"/>
  <c r="AT737" i="26"/>
  <c r="AS737" i="26"/>
  <c r="AR737" i="26"/>
  <c r="AQ737" i="26"/>
  <c r="AP737" i="26"/>
  <c r="AO737" i="26"/>
  <c r="AN737" i="26"/>
  <c r="AM737" i="26"/>
  <c r="AL737" i="26"/>
  <c r="AK737" i="26"/>
  <c r="AJ737" i="26"/>
  <c r="AI737" i="26"/>
  <c r="AH737" i="26"/>
  <c r="AG737" i="26"/>
  <c r="AF737" i="26"/>
  <c r="AE737" i="26"/>
  <c r="AD737" i="26"/>
  <c r="AC737" i="26"/>
  <c r="AB737" i="26"/>
  <c r="AA737" i="26"/>
  <c r="Z737" i="26"/>
  <c r="Y737" i="26"/>
  <c r="X737" i="26"/>
  <c r="W737" i="26"/>
  <c r="V737" i="26"/>
  <c r="U737" i="26"/>
  <c r="T737" i="26"/>
  <c r="S737" i="26"/>
  <c r="R737" i="26"/>
  <c r="Q737" i="26"/>
  <c r="P737" i="26"/>
  <c r="O737" i="26"/>
  <c r="N737" i="26"/>
  <c r="M737" i="26"/>
  <c r="L737" i="26"/>
  <c r="K737" i="26"/>
  <c r="J737" i="26"/>
  <c r="BQ736" i="26"/>
  <c r="BP736" i="26"/>
  <c r="BO736" i="26"/>
  <c r="BN736" i="26"/>
  <c r="BM736" i="26"/>
  <c r="BL736" i="26"/>
  <c r="BK736" i="26"/>
  <c r="BJ736" i="26"/>
  <c r="BI736" i="26"/>
  <c r="BH736" i="26"/>
  <c r="BG736" i="26"/>
  <c r="BF736" i="26"/>
  <c r="BE736" i="26"/>
  <c r="BD736" i="26"/>
  <c r="BC736" i="26"/>
  <c r="BB736" i="26"/>
  <c r="BA736" i="26"/>
  <c r="AZ736" i="26"/>
  <c r="AY736" i="26"/>
  <c r="AX736" i="26"/>
  <c r="AW736" i="26"/>
  <c r="AV736" i="26"/>
  <c r="AU736" i="26"/>
  <c r="AT736" i="26"/>
  <c r="AS736" i="26"/>
  <c r="AR736" i="26"/>
  <c r="AQ736" i="26"/>
  <c r="AP736" i="26"/>
  <c r="AO736" i="26"/>
  <c r="AN736" i="26"/>
  <c r="AM736" i="26"/>
  <c r="AL736" i="26"/>
  <c r="AK736" i="26"/>
  <c r="AJ736" i="26"/>
  <c r="AI736" i="26"/>
  <c r="AH736" i="26"/>
  <c r="AG736" i="26"/>
  <c r="AF736" i="26"/>
  <c r="AE736" i="26"/>
  <c r="AD736" i="26"/>
  <c r="AC736" i="26"/>
  <c r="AB736" i="26"/>
  <c r="AA736" i="26"/>
  <c r="Z736" i="26"/>
  <c r="Y736" i="26"/>
  <c r="X736" i="26"/>
  <c r="W736" i="26"/>
  <c r="V736" i="26"/>
  <c r="U736" i="26"/>
  <c r="T736" i="26"/>
  <c r="S736" i="26"/>
  <c r="R736" i="26"/>
  <c r="Q736" i="26"/>
  <c r="P736" i="26"/>
  <c r="O736" i="26"/>
  <c r="N736" i="26"/>
  <c r="M736" i="26"/>
  <c r="L736" i="26"/>
  <c r="K736" i="26"/>
  <c r="J736" i="26"/>
  <c r="BQ735" i="26"/>
  <c r="BP735" i="26"/>
  <c r="BO735" i="26"/>
  <c r="BN735" i="26"/>
  <c r="BM735" i="26"/>
  <c r="BL735" i="26"/>
  <c r="BK735" i="26"/>
  <c r="BJ735" i="26"/>
  <c r="BI735" i="26"/>
  <c r="BH735" i="26"/>
  <c r="BG735" i="26"/>
  <c r="BF735" i="26"/>
  <c r="BE735" i="26"/>
  <c r="BD735" i="26"/>
  <c r="BC735" i="26"/>
  <c r="BB735" i="26"/>
  <c r="BA735" i="26"/>
  <c r="AZ735" i="26"/>
  <c r="AY735" i="26"/>
  <c r="AX735" i="26"/>
  <c r="AW735" i="26"/>
  <c r="AV735" i="26"/>
  <c r="AU735" i="26"/>
  <c r="AT735" i="26"/>
  <c r="AS735" i="26"/>
  <c r="AR735" i="26"/>
  <c r="AQ735" i="26"/>
  <c r="AP735" i="26"/>
  <c r="AO735" i="26"/>
  <c r="AN735" i="26"/>
  <c r="AM735" i="26"/>
  <c r="AL735" i="26"/>
  <c r="AK735" i="26"/>
  <c r="AJ735" i="26"/>
  <c r="AI735" i="26"/>
  <c r="AH735" i="26"/>
  <c r="AG735" i="26"/>
  <c r="AF735" i="26"/>
  <c r="AE735" i="26"/>
  <c r="AD735" i="26"/>
  <c r="AC735" i="26"/>
  <c r="AB735" i="26"/>
  <c r="AA735" i="26"/>
  <c r="Z735" i="26"/>
  <c r="Y735" i="26"/>
  <c r="X735" i="26"/>
  <c r="W735" i="26"/>
  <c r="V735" i="26"/>
  <c r="U735" i="26"/>
  <c r="T735" i="26"/>
  <c r="S735" i="26"/>
  <c r="R735" i="26"/>
  <c r="Q735" i="26"/>
  <c r="P735" i="26"/>
  <c r="O735" i="26"/>
  <c r="N735" i="26"/>
  <c r="M735" i="26"/>
  <c r="L735" i="26"/>
  <c r="K735" i="26"/>
  <c r="J735" i="26"/>
  <c r="BQ734" i="26"/>
  <c r="BP734" i="26"/>
  <c r="BO734" i="26"/>
  <c r="BN734" i="26"/>
  <c r="BM734" i="26"/>
  <c r="BL734" i="26"/>
  <c r="BK734" i="26"/>
  <c r="BJ734" i="26"/>
  <c r="BI734" i="26"/>
  <c r="BH734" i="26"/>
  <c r="BG734" i="26"/>
  <c r="BF734" i="26"/>
  <c r="BE734" i="26"/>
  <c r="BD734" i="26"/>
  <c r="BC734" i="26"/>
  <c r="BB734" i="26"/>
  <c r="BA734" i="26"/>
  <c r="AZ734" i="26"/>
  <c r="AY734" i="26"/>
  <c r="AX734" i="26"/>
  <c r="AW734" i="26"/>
  <c r="AV734" i="26"/>
  <c r="AU734" i="26"/>
  <c r="AT734" i="26"/>
  <c r="AS734" i="26"/>
  <c r="AR734" i="26"/>
  <c r="AQ734" i="26"/>
  <c r="AP734" i="26"/>
  <c r="AO734" i="26"/>
  <c r="AN734" i="26"/>
  <c r="AM734" i="26"/>
  <c r="AL734" i="26"/>
  <c r="AK734" i="26"/>
  <c r="AJ734" i="26"/>
  <c r="AI734" i="26"/>
  <c r="AH734" i="26"/>
  <c r="AG734" i="26"/>
  <c r="AF734" i="26"/>
  <c r="AE734" i="26"/>
  <c r="AD734" i="26"/>
  <c r="AC734" i="26"/>
  <c r="AB734" i="26"/>
  <c r="AA734" i="26"/>
  <c r="Z734" i="26"/>
  <c r="Y734" i="26"/>
  <c r="X734" i="26"/>
  <c r="W734" i="26"/>
  <c r="V734" i="26"/>
  <c r="U734" i="26"/>
  <c r="T734" i="26"/>
  <c r="S734" i="26"/>
  <c r="R734" i="26"/>
  <c r="Q734" i="26"/>
  <c r="P734" i="26"/>
  <c r="O734" i="26"/>
  <c r="N734" i="26"/>
  <c r="M734" i="26"/>
  <c r="L734" i="26"/>
  <c r="K734" i="26"/>
  <c r="J734" i="26"/>
  <c r="BQ733" i="26"/>
  <c r="BP733" i="26"/>
  <c r="BO733" i="26"/>
  <c r="BN733" i="26"/>
  <c r="BM733" i="26"/>
  <c r="BL733" i="26"/>
  <c r="BK733" i="26"/>
  <c r="BJ733" i="26"/>
  <c r="BI733" i="26"/>
  <c r="BH733" i="26"/>
  <c r="BG733" i="26"/>
  <c r="BF733" i="26"/>
  <c r="BE733" i="26"/>
  <c r="BD733" i="26"/>
  <c r="BC733" i="26"/>
  <c r="BB733" i="26"/>
  <c r="BA733" i="26"/>
  <c r="AZ733" i="26"/>
  <c r="AY733" i="26"/>
  <c r="AX733" i="26"/>
  <c r="AW733" i="26"/>
  <c r="AV733" i="26"/>
  <c r="AU733" i="26"/>
  <c r="AT733" i="26"/>
  <c r="AS733" i="26"/>
  <c r="AR733" i="26"/>
  <c r="AQ733" i="26"/>
  <c r="AP733" i="26"/>
  <c r="AO733" i="26"/>
  <c r="AN733" i="26"/>
  <c r="AM733" i="26"/>
  <c r="AL733" i="26"/>
  <c r="AK733" i="26"/>
  <c r="AJ733" i="26"/>
  <c r="AI733" i="26"/>
  <c r="AH733" i="26"/>
  <c r="AG733" i="26"/>
  <c r="AF733" i="26"/>
  <c r="AE733" i="26"/>
  <c r="AD733" i="26"/>
  <c r="AC733" i="26"/>
  <c r="AB733" i="26"/>
  <c r="AA733" i="26"/>
  <c r="Z733" i="26"/>
  <c r="Y733" i="26"/>
  <c r="X733" i="26"/>
  <c r="W733" i="26"/>
  <c r="V733" i="26"/>
  <c r="U733" i="26"/>
  <c r="T733" i="26"/>
  <c r="S733" i="26"/>
  <c r="R733" i="26"/>
  <c r="Q733" i="26"/>
  <c r="P733" i="26"/>
  <c r="O733" i="26"/>
  <c r="N733" i="26"/>
  <c r="M733" i="26"/>
  <c r="L733" i="26"/>
  <c r="K733" i="26"/>
  <c r="J733" i="26"/>
  <c r="BQ732" i="26"/>
  <c r="BP732" i="26"/>
  <c r="BO732" i="26"/>
  <c r="BN732" i="26"/>
  <c r="BM732" i="26"/>
  <c r="BL732" i="26"/>
  <c r="BK732" i="26"/>
  <c r="BJ732" i="26"/>
  <c r="BI732" i="26"/>
  <c r="BH732" i="26"/>
  <c r="BG732" i="26"/>
  <c r="BF732" i="26"/>
  <c r="BE732" i="26"/>
  <c r="BD732" i="26"/>
  <c r="BC732" i="26"/>
  <c r="BB732" i="26"/>
  <c r="BA732" i="26"/>
  <c r="AZ732" i="26"/>
  <c r="AY732" i="26"/>
  <c r="AX732" i="26"/>
  <c r="AW732" i="26"/>
  <c r="AV732" i="26"/>
  <c r="AU732" i="26"/>
  <c r="AT732" i="26"/>
  <c r="AS732" i="26"/>
  <c r="AR732" i="26"/>
  <c r="AQ732" i="26"/>
  <c r="AP732" i="26"/>
  <c r="AO732" i="26"/>
  <c r="AN732" i="26"/>
  <c r="AM732" i="26"/>
  <c r="AL732" i="26"/>
  <c r="AK732" i="26"/>
  <c r="AJ732" i="26"/>
  <c r="AI732" i="26"/>
  <c r="AH732" i="26"/>
  <c r="AG732" i="26"/>
  <c r="AF732" i="26"/>
  <c r="AE732" i="26"/>
  <c r="AD732" i="26"/>
  <c r="AC732" i="26"/>
  <c r="AB732" i="26"/>
  <c r="AA732" i="26"/>
  <c r="Z732" i="26"/>
  <c r="Y732" i="26"/>
  <c r="X732" i="26"/>
  <c r="W732" i="26"/>
  <c r="V732" i="26"/>
  <c r="U732" i="26"/>
  <c r="T732" i="26"/>
  <c r="S732" i="26"/>
  <c r="R732" i="26"/>
  <c r="Q732" i="26"/>
  <c r="P732" i="26"/>
  <c r="O732" i="26"/>
  <c r="N732" i="26"/>
  <c r="M732" i="26"/>
  <c r="L732" i="26"/>
  <c r="K732" i="26"/>
  <c r="J732" i="26"/>
  <c r="BQ731" i="26"/>
  <c r="BP731" i="26"/>
  <c r="BO731" i="26"/>
  <c r="BN731" i="26"/>
  <c r="BM731" i="26"/>
  <c r="BL731" i="26"/>
  <c r="BK731" i="26"/>
  <c r="BJ731" i="26"/>
  <c r="BI731" i="26"/>
  <c r="BH731" i="26"/>
  <c r="BG731" i="26"/>
  <c r="BF731" i="26"/>
  <c r="BE731" i="26"/>
  <c r="BD731" i="26"/>
  <c r="BC731" i="26"/>
  <c r="BB731" i="26"/>
  <c r="BA731" i="26"/>
  <c r="AZ731" i="26"/>
  <c r="AY731" i="26"/>
  <c r="AX731" i="26"/>
  <c r="AW731" i="26"/>
  <c r="AV731" i="26"/>
  <c r="AU731" i="26"/>
  <c r="AT731" i="26"/>
  <c r="AS731" i="26"/>
  <c r="AR731" i="26"/>
  <c r="AQ731" i="26"/>
  <c r="AP731" i="26"/>
  <c r="AO731" i="26"/>
  <c r="AN731" i="26"/>
  <c r="AM731" i="26"/>
  <c r="AL731" i="26"/>
  <c r="AK731" i="26"/>
  <c r="AJ731" i="26"/>
  <c r="AI731" i="26"/>
  <c r="AH731" i="26"/>
  <c r="AG731" i="26"/>
  <c r="AF731" i="26"/>
  <c r="AE731" i="26"/>
  <c r="AD731" i="26"/>
  <c r="AC731" i="26"/>
  <c r="AB731" i="26"/>
  <c r="AA731" i="26"/>
  <c r="Z731" i="26"/>
  <c r="Y731" i="26"/>
  <c r="X731" i="26"/>
  <c r="W731" i="26"/>
  <c r="V731" i="26"/>
  <c r="U731" i="26"/>
  <c r="T731" i="26"/>
  <c r="S731" i="26"/>
  <c r="R731" i="26"/>
  <c r="Q731" i="26"/>
  <c r="P731" i="26"/>
  <c r="O731" i="26"/>
  <c r="N731" i="26"/>
  <c r="M731" i="26"/>
  <c r="L731" i="26"/>
  <c r="K731" i="26"/>
  <c r="J731" i="26"/>
  <c r="BQ730" i="26"/>
  <c r="BP730" i="26"/>
  <c r="BO730" i="26"/>
  <c r="BN730" i="26"/>
  <c r="BM730" i="26"/>
  <c r="BL730" i="26"/>
  <c r="BK730" i="26"/>
  <c r="BJ730" i="26"/>
  <c r="BI730" i="26"/>
  <c r="BH730" i="26"/>
  <c r="BG730" i="26"/>
  <c r="BF730" i="26"/>
  <c r="BE730" i="26"/>
  <c r="BD730" i="26"/>
  <c r="BC730" i="26"/>
  <c r="BB730" i="26"/>
  <c r="BA730" i="26"/>
  <c r="AZ730" i="26"/>
  <c r="AY730" i="26"/>
  <c r="AX730" i="26"/>
  <c r="AW730" i="26"/>
  <c r="AV730" i="26"/>
  <c r="AU730" i="26"/>
  <c r="AT730" i="26"/>
  <c r="AS730" i="26"/>
  <c r="AR730" i="26"/>
  <c r="AQ730" i="26"/>
  <c r="AP730" i="26"/>
  <c r="AO730" i="26"/>
  <c r="AN730" i="26"/>
  <c r="AM730" i="26"/>
  <c r="AL730" i="26"/>
  <c r="AK730" i="26"/>
  <c r="AJ730" i="26"/>
  <c r="AI730" i="26"/>
  <c r="AH730" i="26"/>
  <c r="AG730" i="26"/>
  <c r="AF730" i="26"/>
  <c r="AE730" i="26"/>
  <c r="AD730" i="26"/>
  <c r="AC730" i="26"/>
  <c r="AB730" i="26"/>
  <c r="AA730" i="26"/>
  <c r="Z730" i="26"/>
  <c r="Y730" i="26"/>
  <c r="X730" i="26"/>
  <c r="W730" i="26"/>
  <c r="V730" i="26"/>
  <c r="U730" i="26"/>
  <c r="T730" i="26"/>
  <c r="S730" i="26"/>
  <c r="R730" i="26"/>
  <c r="Q730" i="26"/>
  <c r="P730" i="26"/>
  <c r="O730" i="26"/>
  <c r="N730" i="26"/>
  <c r="M730" i="26"/>
  <c r="L730" i="26"/>
  <c r="K730" i="26"/>
  <c r="J730" i="26"/>
  <c r="BQ729" i="26"/>
  <c r="BP729" i="26"/>
  <c r="BO729" i="26"/>
  <c r="BN729" i="26"/>
  <c r="BM729" i="26"/>
  <c r="BL729" i="26"/>
  <c r="BK729" i="26"/>
  <c r="BJ729" i="26"/>
  <c r="BI729" i="26"/>
  <c r="BH729" i="26"/>
  <c r="BG729" i="26"/>
  <c r="BF729" i="26"/>
  <c r="BE729" i="26"/>
  <c r="BD729" i="26"/>
  <c r="BC729" i="26"/>
  <c r="BB729" i="26"/>
  <c r="BA729" i="26"/>
  <c r="AZ729" i="26"/>
  <c r="AY729" i="26"/>
  <c r="AX729" i="26"/>
  <c r="AW729" i="26"/>
  <c r="AV729" i="26"/>
  <c r="AU729" i="26"/>
  <c r="AT729" i="26"/>
  <c r="AS729" i="26"/>
  <c r="AR729" i="26"/>
  <c r="AQ729" i="26"/>
  <c r="AP729" i="26"/>
  <c r="AO729" i="26"/>
  <c r="AN729" i="26"/>
  <c r="AM729" i="26"/>
  <c r="AL729" i="26"/>
  <c r="AK729" i="26"/>
  <c r="AJ729" i="26"/>
  <c r="AI729" i="26"/>
  <c r="AH729" i="26"/>
  <c r="AG729" i="26"/>
  <c r="AF729" i="26"/>
  <c r="AE729" i="26"/>
  <c r="AD729" i="26"/>
  <c r="AC729" i="26"/>
  <c r="AB729" i="26"/>
  <c r="AA729" i="26"/>
  <c r="Z729" i="26"/>
  <c r="Y729" i="26"/>
  <c r="X729" i="26"/>
  <c r="W729" i="26"/>
  <c r="V729" i="26"/>
  <c r="U729" i="26"/>
  <c r="T729" i="26"/>
  <c r="S729" i="26"/>
  <c r="R729" i="26"/>
  <c r="Q729" i="26"/>
  <c r="P729" i="26"/>
  <c r="O729" i="26"/>
  <c r="N729" i="26"/>
  <c r="M729" i="26"/>
  <c r="L729" i="26"/>
  <c r="K729" i="26"/>
  <c r="J729" i="26"/>
  <c r="BQ728" i="26"/>
  <c r="BP728" i="26"/>
  <c r="BO728" i="26"/>
  <c r="BN728" i="26"/>
  <c r="BM728" i="26"/>
  <c r="BL728" i="26"/>
  <c r="BK728" i="26"/>
  <c r="BJ728" i="26"/>
  <c r="BI728" i="26"/>
  <c r="BH728" i="26"/>
  <c r="BG728" i="26"/>
  <c r="BF728" i="26"/>
  <c r="BE728" i="26"/>
  <c r="BD728" i="26"/>
  <c r="BC728" i="26"/>
  <c r="BB728" i="26"/>
  <c r="BA728" i="26"/>
  <c r="AZ728" i="26"/>
  <c r="AY728" i="26"/>
  <c r="AX728" i="26"/>
  <c r="AW728" i="26"/>
  <c r="AV728" i="26"/>
  <c r="AU728" i="26"/>
  <c r="AT728" i="26"/>
  <c r="AS728" i="26"/>
  <c r="AR728" i="26"/>
  <c r="AQ728" i="26"/>
  <c r="AP728" i="26"/>
  <c r="AO728" i="26"/>
  <c r="AN728" i="26"/>
  <c r="AM728" i="26"/>
  <c r="AL728" i="26"/>
  <c r="AK728" i="26"/>
  <c r="AJ728" i="26"/>
  <c r="AI728" i="26"/>
  <c r="AH728" i="26"/>
  <c r="AG728" i="26"/>
  <c r="AF728" i="26"/>
  <c r="AE728" i="26"/>
  <c r="AD728" i="26"/>
  <c r="AC728" i="26"/>
  <c r="AB728" i="26"/>
  <c r="AA728" i="26"/>
  <c r="Z728" i="26"/>
  <c r="Y728" i="26"/>
  <c r="X728" i="26"/>
  <c r="W728" i="26"/>
  <c r="V728" i="26"/>
  <c r="U728" i="26"/>
  <c r="T728" i="26"/>
  <c r="S728" i="26"/>
  <c r="R728" i="26"/>
  <c r="Q728" i="26"/>
  <c r="P728" i="26"/>
  <c r="O728" i="26"/>
  <c r="N728" i="26"/>
  <c r="M728" i="26"/>
  <c r="L728" i="26"/>
  <c r="K728" i="26"/>
  <c r="J728" i="26"/>
  <c r="BQ727" i="26"/>
  <c r="BP727" i="26"/>
  <c r="BO727" i="26"/>
  <c r="BN727" i="26"/>
  <c r="BM727" i="26"/>
  <c r="BL727" i="26"/>
  <c r="BK727" i="26"/>
  <c r="BJ727" i="26"/>
  <c r="BI727" i="26"/>
  <c r="BH727" i="26"/>
  <c r="BG727" i="26"/>
  <c r="BF727" i="26"/>
  <c r="BE727" i="26"/>
  <c r="BD727" i="26"/>
  <c r="BC727" i="26"/>
  <c r="BB727" i="26"/>
  <c r="BA727" i="26"/>
  <c r="AZ727" i="26"/>
  <c r="AY727" i="26"/>
  <c r="AX727" i="26"/>
  <c r="AW727" i="26"/>
  <c r="AV727" i="26"/>
  <c r="AU727" i="26"/>
  <c r="AT727" i="26"/>
  <c r="AS727" i="26"/>
  <c r="AR727" i="26"/>
  <c r="AQ727" i="26"/>
  <c r="AP727" i="26"/>
  <c r="AO727" i="26"/>
  <c r="AN727" i="26"/>
  <c r="AM727" i="26"/>
  <c r="AL727" i="26"/>
  <c r="AK727" i="26"/>
  <c r="AJ727" i="26"/>
  <c r="AI727" i="26"/>
  <c r="AH727" i="26"/>
  <c r="AG727" i="26"/>
  <c r="AF727" i="26"/>
  <c r="AE727" i="26"/>
  <c r="AD727" i="26"/>
  <c r="AC727" i="26"/>
  <c r="AB727" i="26"/>
  <c r="AA727" i="26"/>
  <c r="Z727" i="26"/>
  <c r="Y727" i="26"/>
  <c r="X727" i="26"/>
  <c r="W727" i="26"/>
  <c r="V727" i="26"/>
  <c r="U727" i="26"/>
  <c r="T727" i="26"/>
  <c r="S727" i="26"/>
  <c r="R727" i="26"/>
  <c r="Q727" i="26"/>
  <c r="P727" i="26"/>
  <c r="O727" i="26"/>
  <c r="N727" i="26"/>
  <c r="M727" i="26"/>
  <c r="L727" i="26"/>
  <c r="K727" i="26"/>
  <c r="J727" i="26"/>
  <c r="BQ726" i="26"/>
  <c r="BP726" i="26"/>
  <c r="BO726" i="26"/>
  <c r="BN726" i="26"/>
  <c r="BM726" i="26"/>
  <c r="BL726" i="26"/>
  <c r="BK726" i="26"/>
  <c r="BJ726" i="26"/>
  <c r="BI726" i="26"/>
  <c r="BH726" i="26"/>
  <c r="BG726" i="26"/>
  <c r="BF726" i="26"/>
  <c r="BE726" i="26"/>
  <c r="BD726" i="26"/>
  <c r="BC726" i="26"/>
  <c r="BB726" i="26"/>
  <c r="BA726" i="26"/>
  <c r="AZ726" i="26"/>
  <c r="AY726" i="26"/>
  <c r="AX726" i="26"/>
  <c r="AW726" i="26"/>
  <c r="AV726" i="26"/>
  <c r="AU726" i="26"/>
  <c r="AT726" i="26"/>
  <c r="AS726" i="26"/>
  <c r="AR726" i="26"/>
  <c r="AQ726" i="26"/>
  <c r="AP726" i="26"/>
  <c r="AO726" i="26"/>
  <c r="AN726" i="26"/>
  <c r="AM726" i="26"/>
  <c r="AL726" i="26"/>
  <c r="AK726" i="26"/>
  <c r="AJ726" i="26"/>
  <c r="AI726" i="26"/>
  <c r="AH726" i="26"/>
  <c r="AG726" i="26"/>
  <c r="AF726" i="26"/>
  <c r="AE726" i="26"/>
  <c r="AD726" i="26"/>
  <c r="AC726" i="26"/>
  <c r="AB726" i="26"/>
  <c r="AA726" i="26"/>
  <c r="Z726" i="26"/>
  <c r="Y726" i="26"/>
  <c r="X726" i="26"/>
  <c r="W726" i="26"/>
  <c r="V726" i="26"/>
  <c r="U726" i="26"/>
  <c r="T726" i="26"/>
  <c r="S726" i="26"/>
  <c r="R726" i="26"/>
  <c r="Q726" i="26"/>
  <c r="P726" i="26"/>
  <c r="O726" i="26"/>
  <c r="N726" i="26"/>
  <c r="M726" i="26"/>
  <c r="L726" i="26"/>
  <c r="K726" i="26"/>
  <c r="J726" i="26"/>
  <c r="BQ725" i="26"/>
  <c r="BP725" i="26"/>
  <c r="BO725" i="26"/>
  <c r="BN725" i="26"/>
  <c r="BM725" i="26"/>
  <c r="BL725" i="26"/>
  <c r="BK725" i="26"/>
  <c r="BJ725" i="26"/>
  <c r="BI725" i="26"/>
  <c r="BH725" i="26"/>
  <c r="BG725" i="26"/>
  <c r="BF725" i="26"/>
  <c r="BE725" i="26"/>
  <c r="BD725" i="26"/>
  <c r="BC725" i="26"/>
  <c r="BB725" i="26"/>
  <c r="BA725" i="26"/>
  <c r="AZ725" i="26"/>
  <c r="AY725" i="26"/>
  <c r="AX725" i="26"/>
  <c r="AW725" i="26"/>
  <c r="AV725" i="26"/>
  <c r="AU725" i="26"/>
  <c r="AT725" i="26"/>
  <c r="AS725" i="26"/>
  <c r="AR725" i="26"/>
  <c r="AQ725" i="26"/>
  <c r="AP725" i="26"/>
  <c r="AO725" i="26"/>
  <c r="AN725" i="26"/>
  <c r="AM725" i="26"/>
  <c r="AL725" i="26"/>
  <c r="AK725" i="26"/>
  <c r="AJ725" i="26"/>
  <c r="AI725" i="26"/>
  <c r="AH725" i="26"/>
  <c r="AG725" i="26"/>
  <c r="AF725" i="26"/>
  <c r="AE725" i="26"/>
  <c r="AD725" i="26"/>
  <c r="AC725" i="26"/>
  <c r="AB725" i="26"/>
  <c r="AA725" i="26"/>
  <c r="Z725" i="26"/>
  <c r="Y725" i="26"/>
  <c r="X725" i="26"/>
  <c r="W725" i="26"/>
  <c r="V725" i="26"/>
  <c r="U725" i="26"/>
  <c r="T725" i="26"/>
  <c r="S725" i="26"/>
  <c r="R725" i="26"/>
  <c r="Q725" i="26"/>
  <c r="P725" i="26"/>
  <c r="O725" i="26"/>
  <c r="N725" i="26"/>
  <c r="M725" i="26"/>
  <c r="L725" i="26"/>
  <c r="K725" i="26"/>
  <c r="J725" i="26"/>
  <c r="BQ724" i="26"/>
  <c r="BP724" i="26"/>
  <c r="BO724" i="26"/>
  <c r="BN724" i="26"/>
  <c r="BM724" i="26"/>
  <c r="BL724" i="26"/>
  <c r="BK724" i="26"/>
  <c r="BJ724" i="26"/>
  <c r="BI724" i="26"/>
  <c r="BH724" i="26"/>
  <c r="BG724" i="26"/>
  <c r="BF724" i="26"/>
  <c r="BE724" i="26"/>
  <c r="BD724" i="26"/>
  <c r="BC724" i="26"/>
  <c r="BB724" i="26"/>
  <c r="BA724" i="26"/>
  <c r="AZ724" i="26"/>
  <c r="AY724" i="26"/>
  <c r="AX724" i="26"/>
  <c r="AW724" i="26"/>
  <c r="AV724" i="26"/>
  <c r="AU724" i="26"/>
  <c r="AT724" i="26"/>
  <c r="AS724" i="26"/>
  <c r="AR724" i="26"/>
  <c r="AQ724" i="26"/>
  <c r="AP724" i="26"/>
  <c r="AO724" i="26"/>
  <c r="AN724" i="26"/>
  <c r="AM724" i="26"/>
  <c r="AL724" i="26"/>
  <c r="AK724" i="26"/>
  <c r="AJ724" i="26"/>
  <c r="AI724" i="26"/>
  <c r="AH724" i="26"/>
  <c r="AG724" i="26"/>
  <c r="AF724" i="26"/>
  <c r="AE724" i="26"/>
  <c r="AD724" i="26"/>
  <c r="AC724" i="26"/>
  <c r="AB724" i="26"/>
  <c r="AA724" i="26"/>
  <c r="Z724" i="26"/>
  <c r="Y724" i="26"/>
  <c r="X724" i="26"/>
  <c r="W724" i="26"/>
  <c r="V724" i="26"/>
  <c r="U724" i="26"/>
  <c r="T724" i="26"/>
  <c r="S724" i="26"/>
  <c r="R724" i="26"/>
  <c r="Q724" i="26"/>
  <c r="P724" i="26"/>
  <c r="O724" i="26"/>
  <c r="N724" i="26"/>
  <c r="M724" i="26"/>
  <c r="L724" i="26"/>
  <c r="K724" i="26"/>
  <c r="J724" i="26"/>
  <c r="BQ723" i="26"/>
  <c r="BP723" i="26"/>
  <c r="BO723" i="26"/>
  <c r="BN723" i="26"/>
  <c r="BM723" i="26"/>
  <c r="BL723" i="26"/>
  <c r="BK723" i="26"/>
  <c r="BJ723" i="26"/>
  <c r="BI723" i="26"/>
  <c r="BH723" i="26"/>
  <c r="BG723" i="26"/>
  <c r="BF723" i="26"/>
  <c r="BE723" i="26"/>
  <c r="BD723" i="26"/>
  <c r="BC723" i="26"/>
  <c r="BB723" i="26"/>
  <c r="BA723" i="26"/>
  <c r="AZ723" i="26"/>
  <c r="AY723" i="26"/>
  <c r="AX723" i="26"/>
  <c r="AW723" i="26"/>
  <c r="AV723" i="26"/>
  <c r="AU723" i="26"/>
  <c r="AT723" i="26"/>
  <c r="AS723" i="26"/>
  <c r="AR723" i="26"/>
  <c r="AQ723" i="26"/>
  <c r="AP723" i="26"/>
  <c r="AO723" i="26"/>
  <c r="AN723" i="26"/>
  <c r="AM723" i="26"/>
  <c r="AL723" i="26"/>
  <c r="AK723" i="26"/>
  <c r="AJ723" i="26"/>
  <c r="AI723" i="26"/>
  <c r="AH723" i="26"/>
  <c r="AG723" i="26"/>
  <c r="AF723" i="26"/>
  <c r="AE723" i="26"/>
  <c r="AD723" i="26"/>
  <c r="AC723" i="26"/>
  <c r="AB723" i="26"/>
  <c r="AA723" i="26"/>
  <c r="Z723" i="26"/>
  <c r="Y723" i="26"/>
  <c r="X723" i="26"/>
  <c r="W723" i="26"/>
  <c r="V723" i="26"/>
  <c r="U723" i="26"/>
  <c r="T723" i="26"/>
  <c r="S723" i="26"/>
  <c r="R723" i="26"/>
  <c r="Q723" i="26"/>
  <c r="P723" i="26"/>
  <c r="O723" i="26"/>
  <c r="N723" i="26"/>
  <c r="M723" i="26"/>
  <c r="L723" i="26"/>
  <c r="K723" i="26"/>
  <c r="J723" i="26"/>
  <c r="BQ722" i="26"/>
  <c r="BP722" i="26"/>
  <c r="BO722" i="26"/>
  <c r="BN722" i="26"/>
  <c r="BM722" i="26"/>
  <c r="BL722" i="26"/>
  <c r="BK722" i="26"/>
  <c r="BJ722" i="26"/>
  <c r="BI722" i="26"/>
  <c r="BH722" i="26"/>
  <c r="BG722" i="26"/>
  <c r="BF722" i="26"/>
  <c r="BE722" i="26"/>
  <c r="BD722" i="26"/>
  <c r="BC722" i="26"/>
  <c r="BB722" i="26"/>
  <c r="BA722" i="26"/>
  <c r="AZ722" i="26"/>
  <c r="AY722" i="26"/>
  <c r="AX722" i="26"/>
  <c r="AW722" i="26"/>
  <c r="AV722" i="26"/>
  <c r="AU722" i="26"/>
  <c r="AT722" i="26"/>
  <c r="AS722" i="26"/>
  <c r="AR722" i="26"/>
  <c r="AQ722" i="26"/>
  <c r="AP722" i="26"/>
  <c r="AO722" i="26"/>
  <c r="AN722" i="26"/>
  <c r="AM722" i="26"/>
  <c r="AL722" i="26"/>
  <c r="AK722" i="26"/>
  <c r="AJ722" i="26"/>
  <c r="AI722" i="26"/>
  <c r="AH722" i="26"/>
  <c r="AG722" i="26"/>
  <c r="AF722" i="26"/>
  <c r="AE722" i="26"/>
  <c r="AD722" i="26"/>
  <c r="AC722" i="26"/>
  <c r="AB722" i="26"/>
  <c r="AA722" i="26"/>
  <c r="Z722" i="26"/>
  <c r="Y722" i="26"/>
  <c r="X722" i="26"/>
  <c r="W722" i="26"/>
  <c r="V722" i="26"/>
  <c r="U722" i="26"/>
  <c r="T722" i="26"/>
  <c r="S722" i="26"/>
  <c r="R722" i="26"/>
  <c r="Q722" i="26"/>
  <c r="P722" i="26"/>
  <c r="O722" i="26"/>
  <c r="N722" i="26"/>
  <c r="M722" i="26"/>
  <c r="L722" i="26"/>
  <c r="K722" i="26"/>
  <c r="J722" i="26"/>
  <c r="BQ721" i="26"/>
  <c r="BP721" i="26"/>
  <c r="BO721" i="26"/>
  <c r="BN721" i="26"/>
  <c r="BM721" i="26"/>
  <c r="BL721" i="26"/>
  <c r="BK721" i="26"/>
  <c r="BJ721" i="26"/>
  <c r="BI721" i="26"/>
  <c r="BH721" i="26"/>
  <c r="BG721" i="26"/>
  <c r="BF721" i="26"/>
  <c r="BE721" i="26"/>
  <c r="BD721" i="26"/>
  <c r="BC721" i="26"/>
  <c r="BB721" i="26"/>
  <c r="BA721" i="26"/>
  <c r="AZ721" i="26"/>
  <c r="AY721" i="26"/>
  <c r="AX721" i="26"/>
  <c r="AW721" i="26"/>
  <c r="AV721" i="26"/>
  <c r="AU721" i="26"/>
  <c r="AT721" i="26"/>
  <c r="AS721" i="26"/>
  <c r="AR721" i="26"/>
  <c r="AQ721" i="26"/>
  <c r="AP721" i="26"/>
  <c r="AO721" i="26"/>
  <c r="AN721" i="26"/>
  <c r="AM721" i="26"/>
  <c r="AL721" i="26"/>
  <c r="AK721" i="26"/>
  <c r="AJ721" i="26"/>
  <c r="AI721" i="26"/>
  <c r="AH721" i="26"/>
  <c r="AG721" i="26"/>
  <c r="AF721" i="26"/>
  <c r="AE721" i="26"/>
  <c r="AD721" i="26"/>
  <c r="AC721" i="26"/>
  <c r="AB721" i="26"/>
  <c r="AA721" i="26"/>
  <c r="Z721" i="26"/>
  <c r="Y721" i="26"/>
  <c r="X721" i="26"/>
  <c r="W721" i="26"/>
  <c r="V721" i="26"/>
  <c r="U721" i="26"/>
  <c r="T721" i="26"/>
  <c r="S721" i="26"/>
  <c r="R721" i="26"/>
  <c r="Q721" i="26"/>
  <c r="P721" i="26"/>
  <c r="O721" i="26"/>
  <c r="N721" i="26"/>
  <c r="M721" i="26"/>
  <c r="L721" i="26"/>
  <c r="K721" i="26"/>
  <c r="J721" i="26"/>
  <c r="BQ720" i="26"/>
  <c r="BP720" i="26"/>
  <c r="BO720" i="26"/>
  <c r="BN720" i="26"/>
  <c r="BM720" i="26"/>
  <c r="BL720" i="26"/>
  <c r="BK720" i="26"/>
  <c r="BJ720" i="26"/>
  <c r="BI720" i="26"/>
  <c r="BH720" i="26"/>
  <c r="BG720" i="26"/>
  <c r="BF720" i="26"/>
  <c r="BE720" i="26"/>
  <c r="BD720" i="26"/>
  <c r="BC720" i="26"/>
  <c r="BB720" i="26"/>
  <c r="BA720" i="26"/>
  <c r="AZ720" i="26"/>
  <c r="AY720" i="26"/>
  <c r="AX720" i="26"/>
  <c r="AW720" i="26"/>
  <c r="AV720" i="26"/>
  <c r="AU720" i="26"/>
  <c r="AT720" i="26"/>
  <c r="AS720" i="26"/>
  <c r="AR720" i="26"/>
  <c r="AQ720" i="26"/>
  <c r="AP720" i="26"/>
  <c r="AO720" i="26"/>
  <c r="AN720" i="26"/>
  <c r="AM720" i="26"/>
  <c r="AL720" i="26"/>
  <c r="AK720" i="26"/>
  <c r="AJ720" i="26"/>
  <c r="AI720" i="26"/>
  <c r="AH720" i="26"/>
  <c r="AG720" i="26"/>
  <c r="AF720" i="26"/>
  <c r="AE720" i="26"/>
  <c r="AD720" i="26"/>
  <c r="AC720" i="26"/>
  <c r="AB720" i="26"/>
  <c r="AA720" i="26"/>
  <c r="Z720" i="26"/>
  <c r="Y720" i="26"/>
  <c r="X720" i="26"/>
  <c r="W720" i="26"/>
  <c r="V720" i="26"/>
  <c r="U720" i="26"/>
  <c r="T720" i="26"/>
  <c r="S720" i="26"/>
  <c r="R720" i="26"/>
  <c r="Q720" i="26"/>
  <c r="P720" i="26"/>
  <c r="O720" i="26"/>
  <c r="N720" i="26"/>
  <c r="M720" i="26"/>
  <c r="L720" i="26"/>
  <c r="K720" i="26"/>
  <c r="J720" i="26"/>
  <c r="BQ719" i="26"/>
  <c r="BP719" i="26"/>
  <c r="BO719" i="26"/>
  <c r="BN719" i="26"/>
  <c r="BM719" i="26"/>
  <c r="BL719" i="26"/>
  <c r="BK719" i="26"/>
  <c r="BJ719" i="26"/>
  <c r="BI719" i="26"/>
  <c r="BH719" i="26"/>
  <c r="BG719" i="26"/>
  <c r="BF719" i="26"/>
  <c r="BE719" i="26"/>
  <c r="BD719" i="26"/>
  <c r="BC719" i="26"/>
  <c r="BB719" i="26"/>
  <c r="BA719" i="26"/>
  <c r="AZ719" i="26"/>
  <c r="AY719" i="26"/>
  <c r="AX719" i="26"/>
  <c r="AW719" i="26"/>
  <c r="AV719" i="26"/>
  <c r="AU719" i="26"/>
  <c r="AT719" i="26"/>
  <c r="AS719" i="26"/>
  <c r="AR719" i="26"/>
  <c r="AQ719" i="26"/>
  <c r="AP719" i="26"/>
  <c r="AO719" i="26"/>
  <c r="AN719" i="26"/>
  <c r="AM719" i="26"/>
  <c r="AL719" i="26"/>
  <c r="AK719" i="26"/>
  <c r="AJ719" i="26"/>
  <c r="AI719" i="26"/>
  <c r="AH719" i="26"/>
  <c r="AG719" i="26"/>
  <c r="AF719" i="26"/>
  <c r="AE719" i="26"/>
  <c r="AD719" i="26"/>
  <c r="AC719" i="26"/>
  <c r="AB719" i="26"/>
  <c r="AA719" i="26"/>
  <c r="Z719" i="26"/>
  <c r="Y719" i="26"/>
  <c r="X719" i="26"/>
  <c r="W719" i="26"/>
  <c r="V719" i="26"/>
  <c r="U719" i="26"/>
  <c r="T719" i="26"/>
  <c r="S719" i="26"/>
  <c r="R719" i="26"/>
  <c r="Q719" i="26"/>
  <c r="P719" i="26"/>
  <c r="O719" i="26"/>
  <c r="N719" i="26"/>
  <c r="M719" i="26"/>
  <c r="L719" i="26"/>
  <c r="K719" i="26"/>
  <c r="J719" i="26"/>
  <c r="BQ718" i="26"/>
  <c r="BP718" i="26"/>
  <c r="BO718" i="26"/>
  <c r="BN718" i="26"/>
  <c r="BM718" i="26"/>
  <c r="BL718" i="26"/>
  <c r="BK718" i="26"/>
  <c r="BJ718" i="26"/>
  <c r="BI718" i="26"/>
  <c r="BH718" i="26"/>
  <c r="BG718" i="26"/>
  <c r="BF718" i="26"/>
  <c r="BE718" i="26"/>
  <c r="BD718" i="26"/>
  <c r="BC718" i="26"/>
  <c r="BB718" i="26"/>
  <c r="BA718" i="26"/>
  <c r="AZ718" i="26"/>
  <c r="AY718" i="26"/>
  <c r="AX718" i="26"/>
  <c r="AW718" i="26"/>
  <c r="AV718" i="26"/>
  <c r="AU718" i="26"/>
  <c r="AT718" i="26"/>
  <c r="AS718" i="26"/>
  <c r="AR718" i="26"/>
  <c r="AQ718" i="26"/>
  <c r="AP718" i="26"/>
  <c r="AO718" i="26"/>
  <c r="AN718" i="26"/>
  <c r="AM718" i="26"/>
  <c r="AL718" i="26"/>
  <c r="AK718" i="26"/>
  <c r="AJ718" i="26"/>
  <c r="AI718" i="26"/>
  <c r="AH718" i="26"/>
  <c r="AG718" i="26"/>
  <c r="AF718" i="26"/>
  <c r="AE718" i="26"/>
  <c r="AD718" i="26"/>
  <c r="AC718" i="26"/>
  <c r="AB718" i="26"/>
  <c r="AA718" i="26"/>
  <c r="Z718" i="26"/>
  <c r="Y718" i="26"/>
  <c r="X718" i="26"/>
  <c r="W718" i="26"/>
  <c r="V718" i="26"/>
  <c r="U718" i="26"/>
  <c r="T718" i="26"/>
  <c r="S718" i="26"/>
  <c r="R718" i="26"/>
  <c r="Q718" i="26"/>
  <c r="P718" i="26"/>
  <c r="O718" i="26"/>
  <c r="N718" i="26"/>
  <c r="M718" i="26"/>
  <c r="L718" i="26"/>
  <c r="K718" i="26"/>
  <c r="J718" i="26"/>
  <c r="BQ717" i="26"/>
  <c r="BP717" i="26"/>
  <c r="BO717" i="26"/>
  <c r="BN717" i="26"/>
  <c r="BM717" i="26"/>
  <c r="BL717" i="26"/>
  <c r="BK717" i="26"/>
  <c r="BJ717" i="26"/>
  <c r="BI717" i="26"/>
  <c r="BH717" i="26"/>
  <c r="BG717" i="26"/>
  <c r="BF717" i="26"/>
  <c r="BE717" i="26"/>
  <c r="BD717" i="26"/>
  <c r="BC717" i="26"/>
  <c r="BB717" i="26"/>
  <c r="BA717" i="26"/>
  <c r="AZ717" i="26"/>
  <c r="AY717" i="26"/>
  <c r="AX717" i="26"/>
  <c r="AW717" i="26"/>
  <c r="AV717" i="26"/>
  <c r="AU717" i="26"/>
  <c r="AT717" i="26"/>
  <c r="AS717" i="26"/>
  <c r="AR717" i="26"/>
  <c r="AQ717" i="26"/>
  <c r="AP717" i="26"/>
  <c r="AO717" i="26"/>
  <c r="AN717" i="26"/>
  <c r="AM717" i="26"/>
  <c r="AL717" i="26"/>
  <c r="AK717" i="26"/>
  <c r="AJ717" i="26"/>
  <c r="AI717" i="26"/>
  <c r="AH717" i="26"/>
  <c r="AG717" i="26"/>
  <c r="AF717" i="26"/>
  <c r="AE717" i="26"/>
  <c r="AD717" i="26"/>
  <c r="AC717" i="26"/>
  <c r="AB717" i="26"/>
  <c r="AA717" i="26"/>
  <c r="Z717" i="26"/>
  <c r="Y717" i="26"/>
  <c r="X717" i="26"/>
  <c r="W717" i="26"/>
  <c r="V717" i="26"/>
  <c r="U717" i="26"/>
  <c r="T717" i="26"/>
  <c r="S717" i="26"/>
  <c r="R717" i="26"/>
  <c r="Q717" i="26"/>
  <c r="P717" i="26"/>
  <c r="O717" i="26"/>
  <c r="N717" i="26"/>
  <c r="M717" i="26"/>
  <c r="L717" i="26"/>
  <c r="K717" i="26"/>
  <c r="J717" i="26"/>
  <c r="BQ716" i="26"/>
  <c r="BP716" i="26"/>
  <c r="BO716" i="26"/>
  <c r="BN716" i="26"/>
  <c r="BM716" i="26"/>
  <c r="BL716" i="26"/>
  <c r="BK716" i="26"/>
  <c r="BJ716" i="26"/>
  <c r="BI716" i="26"/>
  <c r="BH716" i="26"/>
  <c r="BG716" i="26"/>
  <c r="BF716" i="26"/>
  <c r="BE716" i="26"/>
  <c r="BD716" i="26"/>
  <c r="BC716" i="26"/>
  <c r="BB716" i="26"/>
  <c r="BA716" i="26"/>
  <c r="AZ716" i="26"/>
  <c r="AY716" i="26"/>
  <c r="AX716" i="26"/>
  <c r="AW716" i="26"/>
  <c r="AV716" i="26"/>
  <c r="AU716" i="26"/>
  <c r="AT716" i="26"/>
  <c r="AS716" i="26"/>
  <c r="AR716" i="26"/>
  <c r="AQ716" i="26"/>
  <c r="AP716" i="26"/>
  <c r="AO716" i="26"/>
  <c r="AN716" i="26"/>
  <c r="AM716" i="26"/>
  <c r="AL716" i="26"/>
  <c r="AK716" i="26"/>
  <c r="AJ716" i="26"/>
  <c r="AI716" i="26"/>
  <c r="AH716" i="26"/>
  <c r="AG716" i="26"/>
  <c r="AF716" i="26"/>
  <c r="AE716" i="26"/>
  <c r="AD716" i="26"/>
  <c r="AC716" i="26"/>
  <c r="AB716" i="26"/>
  <c r="AA716" i="26"/>
  <c r="Z716" i="26"/>
  <c r="Y716" i="26"/>
  <c r="X716" i="26"/>
  <c r="W716" i="26"/>
  <c r="V716" i="26"/>
  <c r="U716" i="26"/>
  <c r="T716" i="26"/>
  <c r="S716" i="26"/>
  <c r="R716" i="26"/>
  <c r="Q716" i="26"/>
  <c r="P716" i="26"/>
  <c r="O716" i="26"/>
  <c r="N716" i="26"/>
  <c r="M716" i="26"/>
  <c r="L716" i="26"/>
  <c r="K716" i="26"/>
  <c r="J716" i="26"/>
  <c r="BQ715" i="26"/>
  <c r="BP715" i="26"/>
  <c r="BO715" i="26"/>
  <c r="BN715" i="26"/>
  <c r="BM715" i="26"/>
  <c r="BL715" i="26"/>
  <c r="BK715" i="26"/>
  <c r="BJ715" i="26"/>
  <c r="BI715" i="26"/>
  <c r="BH715" i="26"/>
  <c r="BG715" i="26"/>
  <c r="BF715" i="26"/>
  <c r="BE715" i="26"/>
  <c r="BD715" i="26"/>
  <c r="BC715" i="26"/>
  <c r="BB715" i="26"/>
  <c r="BA715" i="26"/>
  <c r="AZ715" i="26"/>
  <c r="AY715" i="26"/>
  <c r="AX715" i="26"/>
  <c r="AW715" i="26"/>
  <c r="AV715" i="26"/>
  <c r="AU715" i="26"/>
  <c r="AT715" i="26"/>
  <c r="AS715" i="26"/>
  <c r="AR715" i="26"/>
  <c r="AQ715" i="26"/>
  <c r="AP715" i="26"/>
  <c r="AO715" i="26"/>
  <c r="AN715" i="26"/>
  <c r="AM715" i="26"/>
  <c r="AL715" i="26"/>
  <c r="AK715" i="26"/>
  <c r="AJ715" i="26"/>
  <c r="AI715" i="26"/>
  <c r="AH715" i="26"/>
  <c r="AG715" i="26"/>
  <c r="AF715" i="26"/>
  <c r="AE715" i="26"/>
  <c r="AD715" i="26"/>
  <c r="AC715" i="26"/>
  <c r="AB715" i="26"/>
  <c r="AA715" i="26"/>
  <c r="Z715" i="26"/>
  <c r="Y715" i="26"/>
  <c r="X715" i="26"/>
  <c r="W715" i="26"/>
  <c r="V715" i="26"/>
  <c r="U715" i="26"/>
  <c r="T715" i="26"/>
  <c r="S715" i="26"/>
  <c r="R715" i="26"/>
  <c r="Q715" i="26"/>
  <c r="P715" i="26"/>
  <c r="O715" i="26"/>
  <c r="N715" i="26"/>
  <c r="M715" i="26"/>
  <c r="L715" i="26"/>
  <c r="K715" i="26"/>
  <c r="J715" i="26"/>
  <c r="BQ714" i="26"/>
  <c r="BP714" i="26"/>
  <c r="BO714" i="26"/>
  <c r="BN714" i="26"/>
  <c r="BM714" i="26"/>
  <c r="BL714" i="26"/>
  <c r="BK714" i="26"/>
  <c r="BJ714" i="26"/>
  <c r="BI714" i="26"/>
  <c r="BH714" i="26"/>
  <c r="BG714" i="26"/>
  <c r="BF714" i="26"/>
  <c r="BE714" i="26"/>
  <c r="BD714" i="26"/>
  <c r="BC714" i="26"/>
  <c r="BB714" i="26"/>
  <c r="BA714" i="26"/>
  <c r="AZ714" i="26"/>
  <c r="AY714" i="26"/>
  <c r="AX714" i="26"/>
  <c r="AW714" i="26"/>
  <c r="AV714" i="26"/>
  <c r="AU714" i="26"/>
  <c r="AT714" i="26"/>
  <c r="AS714" i="26"/>
  <c r="AR714" i="26"/>
  <c r="AQ714" i="26"/>
  <c r="AP714" i="26"/>
  <c r="AO714" i="26"/>
  <c r="AN714" i="26"/>
  <c r="AM714" i="26"/>
  <c r="AL714" i="26"/>
  <c r="AK714" i="26"/>
  <c r="AJ714" i="26"/>
  <c r="AI714" i="26"/>
  <c r="AH714" i="26"/>
  <c r="AG714" i="26"/>
  <c r="AF714" i="26"/>
  <c r="AE714" i="26"/>
  <c r="AD714" i="26"/>
  <c r="AC714" i="26"/>
  <c r="AB714" i="26"/>
  <c r="AA714" i="26"/>
  <c r="Z714" i="26"/>
  <c r="Y714" i="26"/>
  <c r="X714" i="26"/>
  <c r="W714" i="26"/>
  <c r="V714" i="26"/>
  <c r="U714" i="26"/>
  <c r="T714" i="26"/>
  <c r="S714" i="26"/>
  <c r="R714" i="26"/>
  <c r="Q714" i="26"/>
  <c r="P714" i="26"/>
  <c r="O714" i="26"/>
  <c r="N714" i="26"/>
  <c r="M714" i="26"/>
  <c r="L714" i="26"/>
  <c r="K714" i="26"/>
  <c r="J714" i="26"/>
  <c r="BQ713" i="26"/>
  <c r="BP713" i="26"/>
  <c r="BO713" i="26"/>
  <c r="BN713" i="26"/>
  <c r="BM713" i="26"/>
  <c r="BL713" i="26"/>
  <c r="BK713" i="26"/>
  <c r="BJ713" i="26"/>
  <c r="BI713" i="26"/>
  <c r="BH713" i="26"/>
  <c r="BG713" i="26"/>
  <c r="BF713" i="26"/>
  <c r="BE713" i="26"/>
  <c r="BD713" i="26"/>
  <c r="BC713" i="26"/>
  <c r="BB713" i="26"/>
  <c r="BA713" i="26"/>
  <c r="AZ713" i="26"/>
  <c r="AY713" i="26"/>
  <c r="AX713" i="26"/>
  <c r="AW713" i="26"/>
  <c r="AV713" i="26"/>
  <c r="AU713" i="26"/>
  <c r="AT713" i="26"/>
  <c r="AS713" i="26"/>
  <c r="AR713" i="26"/>
  <c r="AQ713" i="26"/>
  <c r="AP713" i="26"/>
  <c r="AO713" i="26"/>
  <c r="AN713" i="26"/>
  <c r="AM713" i="26"/>
  <c r="AL713" i="26"/>
  <c r="AK713" i="26"/>
  <c r="AJ713" i="26"/>
  <c r="AI713" i="26"/>
  <c r="AH713" i="26"/>
  <c r="AG713" i="26"/>
  <c r="AF713" i="26"/>
  <c r="AE713" i="26"/>
  <c r="AD713" i="26"/>
  <c r="AC713" i="26"/>
  <c r="AB713" i="26"/>
  <c r="AA713" i="26"/>
  <c r="Z713" i="26"/>
  <c r="Y713" i="26"/>
  <c r="X713" i="26"/>
  <c r="W713" i="26"/>
  <c r="V713" i="26"/>
  <c r="U713" i="26"/>
  <c r="T713" i="26"/>
  <c r="S713" i="26"/>
  <c r="R713" i="26"/>
  <c r="Q713" i="26"/>
  <c r="P713" i="26"/>
  <c r="O713" i="26"/>
  <c r="N713" i="26"/>
  <c r="M713" i="26"/>
  <c r="L713" i="26"/>
  <c r="K713" i="26"/>
  <c r="J713" i="26"/>
  <c r="BQ712" i="26"/>
  <c r="BP712" i="26"/>
  <c r="BO712" i="26"/>
  <c r="BN712" i="26"/>
  <c r="BM712" i="26"/>
  <c r="BL712" i="26"/>
  <c r="BK712" i="26"/>
  <c r="BJ712" i="26"/>
  <c r="BI712" i="26"/>
  <c r="BH712" i="26"/>
  <c r="BG712" i="26"/>
  <c r="BF712" i="26"/>
  <c r="BE712" i="26"/>
  <c r="BD712" i="26"/>
  <c r="BC712" i="26"/>
  <c r="BB712" i="26"/>
  <c r="BA712" i="26"/>
  <c r="AZ712" i="26"/>
  <c r="AY712" i="26"/>
  <c r="AX712" i="26"/>
  <c r="AW712" i="26"/>
  <c r="AV712" i="26"/>
  <c r="AU712" i="26"/>
  <c r="AT712" i="26"/>
  <c r="AS712" i="26"/>
  <c r="AR712" i="26"/>
  <c r="AQ712" i="26"/>
  <c r="AP712" i="26"/>
  <c r="AO712" i="26"/>
  <c r="AN712" i="26"/>
  <c r="AM712" i="26"/>
  <c r="AL712" i="26"/>
  <c r="AK712" i="26"/>
  <c r="AJ712" i="26"/>
  <c r="AI712" i="26"/>
  <c r="AH712" i="26"/>
  <c r="AG712" i="26"/>
  <c r="AF712" i="26"/>
  <c r="AE712" i="26"/>
  <c r="AD712" i="26"/>
  <c r="AC712" i="26"/>
  <c r="AB712" i="26"/>
  <c r="AA712" i="26"/>
  <c r="Z712" i="26"/>
  <c r="Y712" i="26"/>
  <c r="X712" i="26"/>
  <c r="W712" i="26"/>
  <c r="V712" i="26"/>
  <c r="U712" i="26"/>
  <c r="T712" i="26"/>
  <c r="S712" i="26"/>
  <c r="R712" i="26"/>
  <c r="Q712" i="26"/>
  <c r="P712" i="26"/>
  <c r="O712" i="26"/>
  <c r="N712" i="26"/>
  <c r="M712" i="26"/>
  <c r="L712" i="26"/>
  <c r="K712" i="26"/>
  <c r="J712" i="26"/>
  <c r="BQ711" i="26"/>
  <c r="BP711" i="26"/>
  <c r="BO711" i="26"/>
  <c r="BN711" i="26"/>
  <c r="BM711" i="26"/>
  <c r="BL711" i="26"/>
  <c r="BK711" i="26"/>
  <c r="BJ711" i="26"/>
  <c r="BI711" i="26"/>
  <c r="BH711" i="26"/>
  <c r="BG711" i="26"/>
  <c r="BF711" i="26"/>
  <c r="BE711" i="26"/>
  <c r="BD711" i="26"/>
  <c r="BC711" i="26"/>
  <c r="BB711" i="26"/>
  <c r="BA711" i="26"/>
  <c r="AZ711" i="26"/>
  <c r="AY711" i="26"/>
  <c r="AX711" i="26"/>
  <c r="AW711" i="26"/>
  <c r="AV711" i="26"/>
  <c r="AU711" i="26"/>
  <c r="AT711" i="26"/>
  <c r="AS711" i="26"/>
  <c r="AR711" i="26"/>
  <c r="AQ711" i="26"/>
  <c r="AP711" i="26"/>
  <c r="AO711" i="26"/>
  <c r="AN711" i="26"/>
  <c r="AM711" i="26"/>
  <c r="AL711" i="26"/>
  <c r="AK711" i="26"/>
  <c r="AJ711" i="26"/>
  <c r="AI711" i="26"/>
  <c r="AH711" i="26"/>
  <c r="AG711" i="26"/>
  <c r="AF711" i="26"/>
  <c r="AE711" i="26"/>
  <c r="AD711" i="26"/>
  <c r="AC711" i="26"/>
  <c r="AB711" i="26"/>
  <c r="AA711" i="26"/>
  <c r="Z711" i="26"/>
  <c r="Y711" i="26"/>
  <c r="X711" i="26"/>
  <c r="W711" i="26"/>
  <c r="V711" i="26"/>
  <c r="U711" i="26"/>
  <c r="T711" i="26"/>
  <c r="S711" i="26"/>
  <c r="R711" i="26"/>
  <c r="Q711" i="26"/>
  <c r="P711" i="26"/>
  <c r="O711" i="26"/>
  <c r="N711" i="26"/>
  <c r="M711" i="26"/>
  <c r="L711" i="26"/>
  <c r="K711" i="26"/>
  <c r="J711" i="26"/>
  <c r="BQ710" i="26"/>
  <c r="BP710" i="26"/>
  <c r="BO710" i="26"/>
  <c r="BN710" i="26"/>
  <c r="BM710" i="26"/>
  <c r="BL710" i="26"/>
  <c r="BK710" i="26"/>
  <c r="BJ710" i="26"/>
  <c r="BI710" i="26"/>
  <c r="BH710" i="26"/>
  <c r="BG710" i="26"/>
  <c r="BF710" i="26"/>
  <c r="BE710" i="26"/>
  <c r="BD710" i="26"/>
  <c r="BC710" i="26"/>
  <c r="BB710" i="26"/>
  <c r="BA710" i="26"/>
  <c r="AZ710" i="26"/>
  <c r="AY710" i="26"/>
  <c r="AX710" i="26"/>
  <c r="AW710" i="26"/>
  <c r="AV710" i="26"/>
  <c r="AU710" i="26"/>
  <c r="AT710" i="26"/>
  <c r="AS710" i="26"/>
  <c r="AR710" i="26"/>
  <c r="AQ710" i="26"/>
  <c r="AP710" i="26"/>
  <c r="AO710" i="26"/>
  <c r="AN710" i="26"/>
  <c r="AM710" i="26"/>
  <c r="AL710" i="26"/>
  <c r="AK710" i="26"/>
  <c r="AJ710" i="26"/>
  <c r="AI710" i="26"/>
  <c r="AH710" i="26"/>
  <c r="AG710" i="26"/>
  <c r="AF710" i="26"/>
  <c r="AE710" i="26"/>
  <c r="AD710" i="26"/>
  <c r="AC710" i="26"/>
  <c r="AB710" i="26"/>
  <c r="AA710" i="26"/>
  <c r="Z710" i="26"/>
  <c r="Y710" i="26"/>
  <c r="X710" i="26"/>
  <c r="W710" i="26"/>
  <c r="V710" i="26"/>
  <c r="U710" i="26"/>
  <c r="T710" i="26"/>
  <c r="S710" i="26"/>
  <c r="R710" i="26"/>
  <c r="Q710" i="26"/>
  <c r="P710" i="26"/>
  <c r="O710" i="26"/>
  <c r="N710" i="26"/>
  <c r="M710" i="26"/>
  <c r="L710" i="26"/>
  <c r="K710" i="26"/>
  <c r="J710" i="26"/>
  <c r="BQ709" i="26"/>
  <c r="BP709" i="26"/>
  <c r="BO709" i="26"/>
  <c r="BN709" i="26"/>
  <c r="BM709" i="26"/>
  <c r="BL709" i="26"/>
  <c r="BK709" i="26"/>
  <c r="BJ709" i="26"/>
  <c r="BI709" i="26"/>
  <c r="BH709" i="26"/>
  <c r="BG709" i="26"/>
  <c r="BF709" i="26"/>
  <c r="BE709" i="26"/>
  <c r="BD709" i="26"/>
  <c r="BC709" i="26"/>
  <c r="BB709" i="26"/>
  <c r="BA709" i="26"/>
  <c r="AZ709" i="26"/>
  <c r="AY709" i="26"/>
  <c r="AX709" i="26"/>
  <c r="AW709" i="26"/>
  <c r="AV709" i="26"/>
  <c r="AU709" i="26"/>
  <c r="AT709" i="26"/>
  <c r="AS709" i="26"/>
  <c r="AR709" i="26"/>
  <c r="AQ709" i="26"/>
  <c r="AP709" i="26"/>
  <c r="AO709" i="26"/>
  <c r="AN709" i="26"/>
  <c r="AM709" i="26"/>
  <c r="AL709" i="26"/>
  <c r="AK709" i="26"/>
  <c r="AJ709" i="26"/>
  <c r="AI709" i="26"/>
  <c r="AH709" i="26"/>
  <c r="AG709" i="26"/>
  <c r="AF709" i="26"/>
  <c r="AE709" i="26"/>
  <c r="AD709" i="26"/>
  <c r="AC709" i="26"/>
  <c r="AB709" i="26"/>
  <c r="AA709" i="26"/>
  <c r="Z709" i="26"/>
  <c r="Y709" i="26"/>
  <c r="X709" i="26"/>
  <c r="W709" i="26"/>
  <c r="V709" i="26"/>
  <c r="U709" i="26"/>
  <c r="T709" i="26"/>
  <c r="S709" i="26"/>
  <c r="R709" i="26"/>
  <c r="Q709" i="26"/>
  <c r="P709" i="26"/>
  <c r="O709" i="26"/>
  <c r="N709" i="26"/>
  <c r="M709" i="26"/>
  <c r="L709" i="26"/>
  <c r="K709" i="26"/>
  <c r="J709" i="26"/>
  <c r="BQ708" i="26"/>
  <c r="BP708" i="26"/>
  <c r="BO708" i="26"/>
  <c r="BN708" i="26"/>
  <c r="BM708" i="26"/>
  <c r="BL708" i="26"/>
  <c r="BK708" i="26"/>
  <c r="BJ708" i="26"/>
  <c r="BI708" i="26"/>
  <c r="BH708" i="26"/>
  <c r="BG708" i="26"/>
  <c r="BF708" i="26"/>
  <c r="BE708" i="26"/>
  <c r="BD708" i="26"/>
  <c r="BC708" i="26"/>
  <c r="BB708" i="26"/>
  <c r="BA708" i="26"/>
  <c r="AZ708" i="26"/>
  <c r="AY708" i="26"/>
  <c r="AX708" i="26"/>
  <c r="AW708" i="26"/>
  <c r="AV708" i="26"/>
  <c r="AU708" i="26"/>
  <c r="AT708" i="26"/>
  <c r="AS708" i="26"/>
  <c r="AR708" i="26"/>
  <c r="AQ708" i="26"/>
  <c r="AP708" i="26"/>
  <c r="AO708" i="26"/>
  <c r="AN708" i="26"/>
  <c r="AM708" i="26"/>
  <c r="AL708" i="26"/>
  <c r="AK708" i="26"/>
  <c r="AJ708" i="26"/>
  <c r="AI708" i="26"/>
  <c r="AH708" i="26"/>
  <c r="AG708" i="26"/>
  <c r="AF708" i="26"/>
  <c r="AE708" i="26"/>
  <c r="AD708" i="26"/>
  <c r="AC708" i="26"/>
  <c r="AB708" i="26"/>
  <c r="AA708" i="26"/>
  <c r="Z708" i="26"/>
  <c r="Y708" i="26"/>
  <c r="X708" i="26"/>
  <c r="W708" i="26"/>
  <c r="V708" i="26"/>
  <c r="U708" i="26"/>
  <c r="T708" i="26"/>
  <c r="S708" i="26"/>
  <c r="R708" i="26"/>
  <c r="Q708" i="26"/>
  <c r="P708" i="26"/>
  <c r="O708" i="26"/>
  <c r="N708" i="26"/>
  <c r="M708" i="26"/>
  <c r="L708" i="26"/>
  <c r="K708" i="26"/>
  <c r="J708" i="26"/>
  <c r="BQ707" i="26"/>
  <c r="BP707" i="26"/>
  <c r="BO707" i="26"/>
  <c r="BN707" i="26"/>
  <c r="BM707" i="26"/>
  <c r="BL707" i="26"/>
  <c r="BK707" i="26"/>
  <c r="BJ707" i="26"/>
  <c r="BI707" i="26"/>
  <c r="BH707" i="26"/>
  <c r="BG707" i="26"/>
  <c r="BF707" i="26"/>
  <c r="BE707" i="26"/>
  <c r="BD707" i="26"/>
  <c r="BC707" i="26"/>
  <c r="BB707" i="26"/>
  <c r="BA707" i="26"/>
  <c r="AZ707" i="26"/>
  <c r="AY707" i="26"/>
  <c r="AX707" i="26"/>
  <c r="AW707" i="26"/>
  <c r="AV707" i="26"/>
  <c r="AU707" i="26"/>
  <c r="AT707" i="26"/>
  <c r="AS707" i="26"/>
  <c r="AR707" i="26"/>
  <c r="AQ707" i="26"/>
  <c r="AP707" i="26"/>
  <c r="AO707" i="26"/>
  <c r="AN707" i="26"/>
  <c r="AM707" i="26"/>
  <c r="AL707" i="26"/>
  <c r="AK707" i="26"/>
  <c r="AJ707" i="26"/>
  <c r="AI707" i="26"/>
  <c r="AH707" i="26"/>
  <c r="AG707" i="26"/>
  <c r="AF707" i="26"/>
  <c r="AE707" i="26"/>
  <c r="AD707" i="26"/>
  <c r="AC707" i="26"/>
  <c r="AB707" i="26"/>
  <c r="AA707" i="26"/>
  <c r="Z707" i="26"/>
  <c r="Y707" i="26"/>
  <c r="X707" i="26"/>
  <c r="W707" i="26"/>
  <c r="V707" i="26"/>
  <c r="U707" i="26"/>
  <c r="T707" i="26"/>
  <c r="S707" i="26"/>
  <c r="R707" i="26"/>
  <c r="Q707" i="26"/>
  <c r="P707" i="26"/>
  <c r="O707" i="26"/>
  <c r="N707" i="26"/>
  <c r="M707" i="26"/>
  <c r="L707" i="26"/>
  <c r="K707" i="26"/>
  <c r="J707" i="26"/>
  <c r="BQ706" i="26"/>
  <c r="BP706" i="26"/>
  <c r="BO706" i="26"/>
  <c r="BN706" i="26"/>
  <c r="BM706" i="26"/>
  <c r="BL706" i="26"/>
  <c r="BK706" i="26"/>
  <c r="BJ706" i="26"/>
  <c r="BI706" i="26"/>
  <c r="BH706" i="26"/>
  <c r="BG706" i="26"/>
  <c r="BF706" i="26"/>
  <c r="BE706" i="26"/>
  <c r="BD706" i="26"/>
  <c r="BC706" i="26"/>
  <c r="BB706" i="26"/>
  <c r="BA706" i="26"/>
  <c r="AZ706" i="26"/>
  <c r="AY706" i="26"/>
  <c r="AX706" i="26"/>
  <c r="AW706" i="26"/>
  <c r="AV706" i="26"/>
  <c r="AU706" i="26"/>
  <c r="AT706" i="26"/>
  <c r="AS706" i="26"/>
  <c r="AR706" i="26"/>
  <c r="AQ706" i="26"/>
  <c r="AP706" i="26"/>
  <c r="AO706" i="26"/>
  <c r="AN706" i="26"/>
  <c r="AM706" i="26"/>
  <c r="AL706" i="26"/>
  <c r="AK706" i="26"/>
  <c r="AJ706" i="26"/>
  <c r="AI706" i="26"/>
  <c r="AH706" i="26"/>
  <c r="AG706" i="26"/>
  <c r="AF706" i="26"/>
  <c r="AE706" i="26"/>
  <c r="AD706" i="26"/>
  <c r="AC706" i="26"/>
  <c r="AB706" i="26"/>
  <c r="AA706" i="26"/>
  <c r="Z706" i="26"/>
  <c r="Y706" i="26"/>
  <c r="X706" i="26"/>
  <c r="W706" i="26"/>
  <c r="V706" i="26"/>
  <c r="U706" i="26"/>
  <c r="T706" i="26"/>
  <c r="S706" i="26"/>
  <c r="R706" i="26"/>
  <c r="Q706" i="26"/>
  <c r="P706" i="26"/>
  <c r="O706" i="26"/>
  <c r="N706" i="26"/>
  <c r="M706" i="26"/>
  <c r="L706" i="26"/>
  <c r="K706" i="26"/>
  <c r="J706" i="26"/>
  <c r="BQ705" i="26"/>
  <c r="BP705" i="26"/>
  <c r="BO705" i="26"/>
  <c r="BN705" i="26"/>
  <c r="BM705" i="26"/>
  <c r="BL705" i="26"/>
  <c r="BK705" i="26"/>
  <c r="BJ705" i="26"/>
  <c r="BI705" i="26"/>
  <c r="BH705" i="26"/>
  <c r="BG705" i="26"/>
  <c r="BF705" i="26"/>
  <c r="BE705" i="26"/>
  <c r="BD705" i="26"/>
  <c r="BC705" i="26"/>
  <c r="BB705" i="26"/>
  <c r="BA705" i="26"/>
  <c r="AZ705" i="26"/>
  <c r="AY705" i="26"/>
  <c r="AX705" i="26"/>
  <c r="AW705" i="26"/>
  <c r="AV705" i="26"/>
  <c r="AU705" i="26"/>
  <c r="AT705" i="26"/>
  <c r="AS705" i="26"/>
  <c r="AR705" i="26"/>
  <c r="AQ705" i="26"/>
  <c r="AP705" i="26"/>
  <c r="AO705" i="26"/>
  <c r="AN705" i="26"/>
  <c r="AM705" i="26"/>
  <c r="AL705" i="26"/>
  <c r="AK705" i="26"/>
  <c r="AJ705" i="26"/>
  <c r="AI705" i="26"/>
  <c r="AH705" i="26"/>
  <c r="AG705" i="26"/>
  <c r="AF705" i="26"/>
  <c r="AE705" i="26"/>
  <c r="AD705" i="26"/>
  <c r="AC705" i="26"/>
  <c r="AB705" i="26"/>
  <c r="AA705" i="26"/>
  <c r="Z705" i="26"/>
  <c r="Y705" i="26"/>
  <c r="X705" i="26"/>
  <c r="W705" i="26"/>
  <c r="V705" i="26"/>
  <c r="U705" i="26"/>
  <c r="T705" i="26"/>
  <c r="S705" i="26"/>
  <c r="R705" i="26"/>
  <c r="Q705" i="26"/>
  <c r="P705" i="26"/>
  <c r="O705" i="26"/>
  <c r="N705" i="26"/>
  <c r="M705" i="26"/>
  <c r="L705" i="26"/>
  <c r="K705" i="26"/>
  <c r="J705" i="26"/>
  <c r="BQ704" i="26"/>
  <c r="BP704" i="26"/>
  <c r="BO704" i="26"/>
  <c r="BN704" i="26"/>
  <c r="BM704" i="26"/>
  <c r="BL704" i="26"/>
  <c r="BK704" i="26"/>
  <c r="BJ704" i="26"/>
  <c r="BI704" i="26"/>
  <c r="BH704" i="26"/>
  <c r="BG704" i="26"/>
  <c r="BF704" i="26"/>
  <c r="BE704" i="26"/>
  <c r="BD704" i="26"/>
  <c r="BC704" i="26"/>
  <c r="BB704" i="26"/>
  <c r="BA704" i="26"/>
  <c r="AZ704" i="26"/>
  <c r="AY704" i="26"/>
  <c r="AX704" i="26"/>
  <c r="AW704" i="26"/>
  <c r="AV704" i="26"/>
  <c r="AU704" i="26"/>
  <c r="AT704" i="26"/>
  <c r="AS704" i="26"/>
  <c r="AR704" i="26"/>
  <c r="AQ704" i="26"/>
  <c r="AP704" i="26"/>
  <c r="AO704" i="26"/>
  <c r="AN704" i="26"/>
  <c r="AM704" i="26"/>
  <c r="AL704" i="26"/>
  <c r="AK704" i="26"/>
  <c r="AJ704" i="26"/>
  <c r="AI704" i="26"/>
  <c r="AH704" i="26"/>
  <c r="AG704" i="26"/>
  <c r="AF704" i="26"/>
  <c r="AE704" i="26"/>
  <c r="AD704" i="26"/>
  <c r="AC704" i="26"/>
  <c r="AB704" i="26"/>
  <c r="AA704" i="26"/>
  <c r="Z704" i="26"/>
  <c r="Y704" i="26"/>
  <c r="X704" i="26"/>
  <c r="W704" i="26"/>
  <c r="V704" i="26"/>
  <c r="U704" i="26"/>
  <c r="T704" i="26"/>
  <c r="S704" i="26"/>
  <c r="R704" i="26"/>
  <c r="Q704" i="26"/>
  <c r="P704" i="26"/>
  <c r="O704" i="26"/>
  <c r="N704" i="26"/>
  <c r="M704" i="26"/>
  <c r="L704" i="26"/>
  <c r="K704" i="26"/>
  <c r="J704" i="26"/>
  <c r="BQ703" i="26"/>
  <c r="BP703" i="26"/>
  <c r="BO703" i="26"/>
  <c r="BN703" i="26"/>
  <c r="BM703" i="26"/>
  <c r="BL703" i="26"/>
  <c r="BK703" i="26"/>
  <c r="BJ703" i="26"/>
  <c r="BI703" i="26"/>
  <c r="BH703" i="26"/>
  <c r="BG703" i="26"/>
  <c r="BF703" i="26"/>
  <c r="BE703" i="26"/>
  <c r="BD703" i="26"/>
  <c r="BC703" i="26"/>
  <c r="BB703" i="26"/>
  <c r="BA703" i="26"/>
  <c r="AZ703" i="26"/>
  <c r="AY703" i="26"/>
  <c r="AX703" i="26"/>
  <c r="AW703" i="26"/>
  <c r="AV703" i="26"/>
  <c r="AU703" i="26"/>
  <c r="AT703" i="26"/>
  <c r="AS703" i="26"/>
  <c r="AR703" i="26"/>
  <c r="AQ703" i="26"/>
  <c r="AP703" i="26"/>
  <c r="AO703" i="26"/>
  <c r="AN703" i="26"/>
  <c r="AM703" i="26"/>
  <c r="AL703" i="26"/>
  <c r="AK703" i="26"/>
  <c r="AJ703" i="26"/>
  <c r="AI703" i="26"/>
  <c r="AH703" i="26"/>
  <c r="AG703" i="26"/>
  <c r="AF703" i="26"/>
  <c r="AE703" i="26"/>
  <c r="AD703" i="26"/>
  <c r="AC703" i="26"/>
  <c r="AB703" i="26"/>
  <c r="AA703" i="26"/>
  <c r="Z703" i="26"/>
  <c r="Y703" i="26"/>
  <c r="X703" i="26"/>
  <c r="W703" i="26"/>
  <c r="V703" i="26"/>
  <c r="U703" i="26"/>
  <c r="T703" i="26"/>
  <c r="S703" i="26"/>
  <c r="R703" i="26"/>
  <c r="Q703" i="26"/>
  <c r="P703" i="26"/>
  <c r="O703" i="26"/>
  <c r="N703" i="26"/>
  <c r="M703" i="26"/>
  <c r="L703" i="26"/>
  <c r="K703" i="26"/>
  <c r="J703" i="26"/>
  <c r="BQ702" i="26"/>
  <c r="BP702" i="26"/>
  <c r="BO702" i="26"/>
  <c r="BN702" i="26"/>
  <c r="BM702" i="26"/>
  <c r="BL702" i="26"/>
  <c r="BK702" i="26"/>
  <c r="BJ702" i="26"/>
  <c r="BI702" i="26"/>
  <c r="BH702" i="26"/>
  <c r="BG702" i="26"/>
  <c r="BF702" i="26"/>
  <c r="BE702" i="26"/>
  <c r="BD702" i="26"/>
  <c r="BC702" i="26"/>
  <c r="BB702" i="26"/>
  <c r="BA702" i="26"/>
  <c r="AZ702" i="26"/>
  <c r="AY702" i="26"/>
  <c r="AX702" i="26"/>
  <c r="AW702" i="26"/>
  <c r="AV702" i="26"/>
  <c r="AU702" i="26"/>
  <c r="AT702" i="26"/>
  <c r="AS702" i="26"/>
  <c r="AR702" i="26"/>
  <c r="AQ702" i="26"/>
  <c r="AP702" i="26"/>
  <c r="AO702" i="26"/>
  <c r="AN702" i="26"/>
  <c r="AM702" i="26"/>
  <c r="AL702" i="26"/>
  <c r="AK702" i="26"/>
  <c r="AJ702" i="26"/>
  <c r="AI702" i="26"/>
  <c r="AH702" i="26"/>
  <c r="AG702" i="26"/>
  <c r="AF702" i="26"/>
  <c r="AE702" i="26"/>
  <c r="AD702" i="26"/>
  <c r="AC702" i="26"/>
  <c r="AB702" i="26"/>
  <c r="AA702" i="26"/>
  <c r="Z702" i="26"/>
  <c r="Y702" i="26"/>
  <c r="X702" i="26"/>
  <c r="W702" i="26"/>
  <c r="V702" i="26"/>
  <c r="U702" i="26"/>
  <c r="T702" i="26"/>
  <c r="S702" i="26"/>
  <c r="R702" i="26"/>
  <c r="Q702" i="26"/>
  <c r="P702" i="26"/>
  <c r="O702" i="26"/>
  <c r="N702" i="26"/>
  <c r="M702" i="26"/>
  <c r="L702" i="26"/>
  <c r="K702" i="26"/>
  <c r="J702" i="26"/>
  <c r="BQ701" i="26"/>
  <c r="BP701" i="26"/>
  <c r="BO701" i="26"/>
  <c r="BN701" i="26"/>
  <c r="BM701" i="26"/>
  <c r="BL701" i="26"/>
  <c r="BK701" i="26"/>
  <c r="BJ701" i="26"/>
  <c r="BI701" i="26"/>
  <c r="BH701" i="26"/>
  <c r="BG701" i="26"/>
  <c r="BF701" i="26"/>
  <c r="BE701" i="26"/>
  <c r="BD701" i="26"/>
  <c r="BC701" i="26"/>
  <c r="BB701" i="26"/>
  <c r="BA701" i="26"/>
  <c r="AZ701" i="26"/>
  <c r="AY701" i="26"/>
  <c r="AX701" i="26"/>
  <c r="AW701" i="26"/>
  <c r="AV701" i="26"/>
  <c r="AU701" i="26"/>
  <c r="AT701" i="26"/>
  <c r="AS701" i="26"/>
  <c r="AR701" i="26"/>
  <c r="AQ701" i="26"/>
  <c r="AP701" i="26"/>
  <c r="AO701" i="26"/>
  <c r="AN701" i="26"/>
  <c r="AM701" i="26"/>
  <c r="AL701" i="26"/>
  <c r="AK701" i="26"/>
  <c r="AJ701" i="26"/>
  <c r="AI701" i="26"/>
  <c r="AH701" i="26"/>
  <c r="AG701" i="26"/>
  <c r="AF701" i="26"/>
  <c r="AE701" i="26"/>
  <c r="AD701" i="26"/>
  <c r="AC701" i="26"/>
  <c r="AB701" i="26"/>
  <c r="AA701" i="26"/>
  <c r="Z701" i="26"/>
  <c r="Y701" i="26"/>
  <c r="X701" i="26"/>
  <c r="W701" i="26"/>
  <c r="V701" i="26"/>
  <c r="U701" i="26"/>
  <c r="T701" i="26"/>
  <c r="S701" i="26"/>
  <c r="R701" i="26"/>
  <c r="Q701" i="26"/>
  <c r="P701" i="26"/>
  <c r="O701" i="26"/>
  <c r="N701" i="26"/>
  <c r="M701" i="26"/>
  <c r="L701" i="26"/>
  <c r="K701" i="26"/>
  <c r="J701" i="26"/>
  <c r="BQ700" i="26"/>
  <c r="BP700" i="26"/>
  <c r="BO700" i="26"/>
  <c r="BN700" i="26"/>
  <c r="BM700" i="26"/>
  <c r="BL700" i="26"/>
  <c r="BK700" i="26"/>
  <c r="BJ700" i="26"/>
  <c r="BI700" i="26"/>
  <c r="BH700" i="26"/>
  <c r="BG700" i="26"/>
  <c r="BF700" i="26"/>
  <c r="BE700" i="26"/>
  <c r="BD700" i="26"/>
  <c r="BC700" i="26"/>
  <c r="BB700" i="26"/>
  <c r="BA700" i="26"/>
  <c r="AZ700" i="26"/>
  <c r="AY700" i="26"/>
  <c r="AX700" i="26"/>
  <c r="AW700" i="26"/>
  <c r="AV700" i="26"/>
  <c r="AU700" i="26"/>
  <c r="AT700" i="26"/>
  <c r="AS700" i="26"/>
  <c r="AR700" i="26"/>
  <c r="AQ700" i="26"/>
  <c r="AP700" i="26"/>
  <c r="AO700" i="26"/>
  <c r="AN700" i="26"/>
  <c r="AM700" i="26"/>
  <c r="AL700" i="26"/>
  <c r="AK700" i="26"/>
  <c r="AJ700" i="26"/>
  <c r="AI700" i="26"/>
  <c r="AH700" i="26"/>
  <c r="AG700" i="26"/>
  <c r="AF700" i="26"/>
  <c r="AE700" i="26"/>
  <c r="AD700" i="26"/>
  <c r="AC700" i="26"/>
  <c r="AB700" i="26"/>
  <c r="AA700" i="26"/>
  <c r="Z700" i="26"/>
  <c r="Y700" i="26"/>
  <c r="X700" i="26"/>
  <c r="W700" i="26"/>
  <c r="V700" i="26"/>
  <c r="U700" i="26"/>
  <c r="T700" i="26"/>
  <c r="S700" i="26"/>
  <c r="R700" i="26"/>
  <c r="Q700" i="26"/>
  <c r="P700" i="26"/>
  <c r="O700" i="26"/>
  <c r="N700" i="26"/>
  <c r="M700" i="26"/>
  <c r="L700" i="26"/>
  <c r="K700" i="26"/>
  <c r="J700" i="26"/>
  <c r="BQ699" i="26"/>
  <c r="BP699" i="26"/>
  <c r="BO699" i="26"/>
  <c r="BN699" i="26"/>
  <c r="BM699" i="26"/>
  <c r="BL699" i="26"/>
  <c r="BK699" i="26"/>
  <c r="BJ699" i="26"/>
  <c r="BI699" i="26"/>
  <c r="BH699" i="26"/>
  <c r="BG699" i="26"/>
  <c r="BF699" i="26"/>
  <c r="BE699" i="26"/>
  <c r="BD699" i="26"/>
  <c r="BC699" i="26"/>
  <c r="BB699" i="26"/>
  <c r="BA699" i="26"/>
  <c r="AZ699" i="26"/>
  <c r="AY699" i="26"/>
  <c r="AX699" i="26"/>
  <c r="AW699" i="26"/>
  <c r="AV699" i="26"/>
  <c r="AU699" i="26"/>
  <c r="AT699" i="26"/>
  <c r="AS699" i="26"/>
  <c r="AR699" i="26"/>
  <c r="AQ699" i="26"/>
  <c r="AP699" i="26"/>
  <c r="AO699" i="26"/>
  <c r="AN699" i="26"/>
  <c r="AM699" i="26"/>
  <c r="AL699" i="26"/>
  <c r="AK699" i="26"/>
  <c r="AJ699" i="26"/>
  <c r="AI699" i="26"/>
  <c r="AH699" i="26"/>
  <c r="AG699" i="26"/>
  <c r="AF699" i="26"/>
  <c r="AE699" i="26"/>
  <c r="AD699" i="26"/>
  <c r="AC699" i="26"/>
  <c r="AB699" i="26"/>
  <c r="AA699" i="26"/>
  <c r="Z699" i="26"/>
  <c r="Y699" i="26"/>
  <c r="X699" i="26"/>
  <c r="W699" i="26"/>
  <c r="V699" i="26"/>
  <c r="U699" i="26"/>
  <c r="T699" i="26"/>
  <c r="S699" i="26"/>
  <c r="R699" i="26"/>
  <c r="Q699" i="26"/>
  <c r="P699" i="26"/>
  <c r="O699" i="26"/>
  <c r="N699" i="26"/>
  <c r="M699" i="26"/>
  <c r="L699" i="26"/>
  <c r="K699" i="26"/>
  <c r="J699" i="26"/>
  <c r="BQ698" i="26"/>
  <c r="BP698" i="26"/>
  <c r="BO698" i="26"/>
  <c r="BN698" i="26"/>
  <c r="BM698" i="26"/>
  <c r="BL698" i="26"/>
  <c r="BK698" i="26"/>
  <c r="BJ698" i="26"/>
  <c r="BI698" i="26"/>
  <c r="BH698" i="26"/>
  <c r="BG698" i="26"/>
  <c r="BF698" i="26"/>
  <c r="BE698" i="26"/>
  <c r="BD698" i="26"/>
  <c r="BC698" i="26"/>
  <c r="BB698" i="26"/>
  <c r="BA698" i="26"/>
  <c r="AZ698" i="26"/>
  <c r="AY698" i="26"/>
  <c r="AX698" i="26"/>
  <c r="AW698" i="26"/>
  <c r="AV698" i="26"/>
  <c r="AU698" i="26"/>
  <c r="AT698" i="26"/>
  <c r="AS698" i="26"/>
  <c r="AR698" i="26"/>
  <c r="AQ698" i="26"/>
  <c r="AP698" i="26"/>
  <c r="AO698" i="26"/>
  <c r="AN698" i="26"/>
  <c r="AM698" i="26"/>
  <c r="AL698" i="26"/>
  <c r="AK698" i="26"/>
  <c r="AJ698" i="26"/>
  <c r="AI698" i="26"/>
  <c r="AH698" i="26"/>
  <c r="AG698" i="26"/>
  <c r="AF698" i="26"/>
  <c r="AE698" i="26"/>
  <c r="AD698" i="26"/>
  <c r="AC698" i="26"/>
  <c r="AB698" i="26"/>
  <c r="AA698" i="26"/>
  <c r="Z698" i="26"/>
  <c r="Y698" i="26"/>
  <c r="X698" i="26"/>
  <c r="W698" i="26"/>
  <c r="V698" i="26"/>
  <c r="U698" i="26"/>
  <c r="T698" i="26"/>
  <c r="S698" i="26"/>
  <c r="R698" i="26"/>
  <c r="Q698" i="26"/>
  <c r="P698" i="26"/>
  <c r="O698" i="26"/>
  <c r="N698" i="26"/>
  <c r="M698" i="26"/>
  <c r="L698" i="26"/>
  <c r="K698" i="26"/>
  <c r="J698" i="26"/>
  <c r="BQ697" i="26"/>
  <c r="BP697" i="26"/>
  <c r="BO697" i="26"/>
  <c r="BN697" i="26"/>
  <c r="BM697" i="26"/>
  <c r="BL697" i="26"/>
  <c r="BK697" i="26"/>
  <c r="BJ697" i="26"/>
  <c r="BI697" i="26"/>
  <c r="BH697" i="26"/>
  <c r="BG697" i="26"/>
  <c r="BF697" i="26"/>
  <c r="BE697" i="26"/>
  <c r="BD697" i="26"/>
  <c r="BC697" i="26"/>
  <c r="BB697" i="26"/>
  <c r="BA697" i="26"/>
  <c r="AZ697" i="26"/>
  <c r="AY697" i="26"/>
  <c r="AX697" i="26"/>
  <c r="AW697" i="26"/>
  <c r="AV697" i="26"/>
  <c r="AU697" i="26"/>
  <c r="AT697" i="26"/>
  <c r="AS697" i="26"/>
  <c r="AR697" i="26"/>
  <c r="AQ697" i="26"/>
  <c r="AP697" i="26"/>
  <c r="AO697" i="26"/>
  <c r="AN697" i="26"/>
  <c r="AM697" i="26"/>
  <c r="AL697" i="26"/>
  <c r="AK697" i="26"/>
  <c r="AJ697" i="26"/>
  <c r="AI697" i="26"/>
  <c r="AH697" i="26"/>
  <c r="AG697" i="26"/>
  <c r="AF697" i="26"/>
  <c r="AE697" i="26"/>
  <c r="AD697" i="26"/>
  <c r="AC697" i="26"/>
  <c r="AB697" i="26"/>
  <c r="AA697" i="26"/>
  <c r="Z697" i="26"/>
  <c r="Y697" i="26"/>
  <c r="X697" i="26"/>
  <c r="W697" i="26"/>
  <c r="V697" i="26"/>
  <c r="U697" i="26"/>
  <c r="T697" i="26"/>
  <c r="S697" i="26"/>
  <c r="R697" i="26"/>
  <c r="Q697" i="26"/>
  <c r="P697" i="26"/>
  <c r="O697" i="26"/>
  <c r="N697" i="26"/>
  <c r="M697" i="26"/>
  <c r="L697" i="26"/>
  <c r="K697" i="26"/>
  <c r="J697" i="26"/>
  <c r="BQ696" i="26"/>
  <c r="BP696" i="26"/>
  <c r="BO696" i="26"/>
  <c r="BN696" i="26"/>
  <c r="BM696" i="26"/>
  <c r="BL696" i="26"/>
  <c r="BK696" i="26"/>
  <c r="BJ696" i="26"/>
  <c r="BI696" i="26"/>
  <c r="BH696" i="26"/>
  <c r="BG696" i="26"/>
  <c r="BF696" i="26"/>
  <c r="BE696" i="26"/>
  <c r="BD696" i="26"/>
  <c r="BC696" i="26"/>
  <c r="BB696" i="26"/>
  <c r="BA696" i="26"/>
  <c r="AZ696" i="26"/>
  <c r="AY696" i="26"/>
  <c r="AX696" i="26"/>
  <c r="AW696" i="26"/>
  <c r="AV696" i="26"/>
  <c r="AU696" i="26"/>
  <c r="AT696" i="26"/>
  <c r="AS696" i="26"/>
  <c r="AR696" i="26"/>
  <c r="AQ696" i="26"/>
  <c r="AP696" i="26"/>
  <c r="AO696" i="26"/>
  <c r="AN696" i="26"/>
  <c r="AM696" i="26"/>
  <c r="AL696" i="26"/>
  <c r="AK696" i="26"/>
  <c r="AJ696" i="26"/>
  <c r="AI696" i="26"/>
  <c r="AH696" i="26"/>
  <c r="AG696" i="26"/>
  <c r="AF696" i="26"/>
  <c r="AE696" i="26"/>
  <c r="AD696" i="26"/>
  <c r="AC696" i="26"/>
  <c r="AB696" i="26"/>
  <c r="AA696" i="26"/>
  <c r="Z696" i="26"/>
  <c r="Y696" i="26"/>
  <c r="X696" i="26"/>
  <c r="W696" i="26"/>
  <c r="V696" i="26"/>
  <c r="U696" i="26"/>
  <c r="T696" i="26"/>
  <c r="S696" i="26"/>
  <c r="R696" i="26"/>
  <c r="Q696" i="26"/>
  <c r="P696" i="26"/>
  <c r="O696" i="26"/>
  <c r="N696" i="26"/>
  <c r="M696" i="26"/>
  <c r="L696" i="26"/>
  <c r="K696" i="26"/>
  <c r="J696" i="26"/>
  <c r="BQ695" i="26"/>
  <c r="BP695" i="26"/>
  <c r="BO695" i="26"/>
  <c r="BN695" i="26"/>
  <c r="BM695" i="26"/>
  <c r="BL695" i="26"/>
  <c r="BK695" i="26"/>
  <c r="BJ695" i="26"/>
  <c r="BI695" i="26"/>
  <c r="BH695" i="26"/>
  <c r="BG695" i="26"/>
  <c r="BF695" i="26"/>
  <c r="BE695" i="26"/>
  <c r="BD695" i="26"/>
  <c r="BC695" i="26"/>
  <c r="BB695" i="26"/>
  <c r="BA695" i="26"/>
  <c r="AZ695" i="26"/>
  <c r="AY695" i="26"/>
  <c r="AX695" i="26"/>
  <c r="AW695" i="26"/>
  <c r="AV695" i="26"/>
  <c r="AU695" i="26"/>
  <c r="AT695" i="26"/>
  <c r="AS695" i="26"/>
  <c r="AR695" i="26"/>
  <c r="AQ695" i="26"/>
  <c r="AP695" i="26"/>
  <c r="AO695" i="26"/>
  <c r="AN695" i="26"/>
  <c r="AM695" i="26"/>
  <c r="AL695" i="26"/>
  <c r="AK695" i="26"/>
  <c r="AJ695" i="26"/>
  <c r="AI695" i="26"/>
  <c r="AH695" i="26"/>
  <c r="AG695" i="26"/>
  <c r="AF695" i="26"/>
  <c r="AE695" i="26"/>
  <c r="AD695" i="26"/>
  <c r="AC695" i="26"/>
  <c r="AB695" i="26"/>
  <c r="AA695" i="26"/>
  <c r="Z695" i="26"/>
  <c r="Y695" i="26"/>
  <c r="X695" i="26"/>
  <c r="W695" i="26"/>
  <c r="V695" i="26"/>
  <c r="U695" i="26"/>
  <c r="T695" i="26"/>
  <c r="S695" i="26"/>
  <c r="R695" i="26"/>
  <c r="Q695" i="26"/>
  <c r="P695" i="26"/>
  <c r="O695" i="26"/>
  <c r="N695" i="26"/>
  <c r="M695" i="26"/>
  <c r="L695" i="26"/>
  <c r="K695" i="26"/>
  <c r="J695" i="26"/>
  <c r="BQ694" i="26"/>
  <c r="BP694" i="26"/>
  <c r="BO694" i="26"/>
  <c r="BN694" i="26"/>
  <c r="BM694" i="26"/>
  <c r="BL694" i="26"/>
  <c r="BK694" i="26"/>
  <c r="BJ694" i="26"/>
  <c r="BI694" i="26"/>
  <c r="BH694" i="26"/>
  <c r="BG694" i="26"/>
  <c r="BF694" i="26"/>
  <c r="BE694" i="26"/>
  <c r="BD694" i="26"/>
  <c r="BC694" i="26"/>
  <c r="BB694" i="26"/>
  <c r="BA694" i="26"/>
  <c r="AZ694" i="26"/>
  <c r="AY694" i="26"/>
  <c r="AX694" i="26"/>
  <c r="AW694" i="26"/>
  <c r="AV694" i="26"/>
  <c r="AU694" i="26"/>
  <c r="AT694" i="26"/>
  <c r="AS694" i="26"/>
  <c r="AR694" i="26"/>
  <c r="AQ694" i="26"/>
  <c r="AP694" i="26"/>
  <c r="AO694" i="26"/>
  <c r="AN694" i="26"/>
  <c r="AM694" i="26"/>
  <c r="AL694" i="26"/>
  <c r="AK694" i="26"/>
  <c r="AJ694" i="26"/>
  <c r="AI694" i="26"/>
  <c r="AH694" i="26"/>
  <c r="AG694" i="26"/>
  <c r="AF694" i="26"/>
  <c r="AE694" i="26"/>
  <c r="AD694" i="26"/>
  <c r="AC694" i="26"/>
  <c r="AB694" i="26"/>
  <c r="AA694" i="26"/>
  <c r="Z694" i="26"/>
  <c r="Y694" i="26"/>
  <c r="X694" i="26"/>
  <c r="W694" i="26"/>
  <c r="V694" i="26"/>
  <c r="U694" i="26"/>
  <c r="T694" i="26"/>
  <c r="S694" i="26"/>
  <c r="R694" i="26"/>
  <c r="Q694" i="26"/>
  <c r="P694" i="26"/>
  <c r="O694" i="26"/>
  <c r="N694" i="26"/>
  <c r="M694" i="26"/>
  <c r="L694" i="26"/>
  <c r="K694" i="26"/>
  <c r="J694" i="26"/>
  <c r="BQ693" i="26"/>
  <c r="BP693" i="26"/>
  <c r="BO693" i="26"/>
  <c r="BN693" i="26"/>
  <c r="BM693" i="26"/>
  <c r="BL693" i="26"/>
  <c r="BK693" i="26"/>
  <c r="BJ693" i="26"/>
  <c r="BI693" i="26"/>
  <c r="BH693" i="26"/>
  <c r="BG693" i="26"/>
  <c r="BF693" i="26"/>
  <c r="BE693" i="26"/>
  <c r="BD693" i="26"/>
  <c r="BC693" i="26"/>
  <c r="BB693" i="26"/>
  <c r="BA693" i="26"/>
  <c r="AZ693" i="26"/>
  <c r="AY693" i="26"/>
  <c r="AX693" i="26"/>
  <c r="AW693" i="26"/>
  <c r="AV693" i="26"/>
  <c r="AU693" i="26"/>
  <c r="AT693" i="26"/>
  <c r="AS693" i="26"/>
  <c r="AR693" i="26"/>
  <c r="AQ693" i="26"/>
  <c r="AP693" i="26"/>
  <c r="AO693" i="26"/>
  <c r="AN693" i="26"/>
  <c r="AM693" i="26"/>
  <c r="AL693" i="26"/>
  <c r="AK693" i="26"/>
  <c r="AJ693" i="26"/>
  <c r="AI693" i="26"/>
  <c r="AH693" i="26"/>
  <c r="AG693" i="26"/>
  <c r="AF693" i="26"/>
  <c r="AE693" i="26"/>
  <c r="AD693" i="26"/>
  <c r="AC693" i="26"/>
  <c r="AB693" i="26"/>
  <c r="AA693" i="26"/>
  <c r="Z693" i="26"/>
  <c r="Y693" i="26"/>
  <c r="X693" i="26"/>
  <c r="W693" i="26"/>
  <c r="V693" i="26"/>
  <c r="U693" i="26"/>
  <c r="T693" i="26"/>
  <c r="S693" i="26"/>
  <c r="R693" i="26"/>
  <c r="Q693" i="26"/>
  <c r="P693" i="26"/>
  <c r="O693" i="26"/>
  <c r="N693" i="26"/>
  <c r="M693" i="26"/>
  <c r="L693" i="26"/>
  <c r="K693" i="26"/>
  <c r="J693" i="26"/>
  <c r="BQ692" i="26"/>
  <c r="BP692" i="26"/>
  <c r="BO692" i="26"/>
  <c r="BN692" i="26"/>
  <c r="BM692" i="26"/>
  <c r="BL692" i="26"/>
  <c r="BK692" i="26"/>
  <c r="BJ692" i="26"/>
  <c r="BI692" i="26"/>
  <c r="BH692" i="26"/>
  <c r="BG692" i="26"/>
  <c r="BF692" i="26"/>
  <c r="BE692" i="26"/>
  <c r="BD692" i="26"/>
  <c r="BC692" i="26"/>
  <c r="BB692" i="26"/>
  <c r="BA692" i="26"/>
  <c r="AZ692" i="26"/>
  <c r="AY692" i="26"/>
  <c r="AX692" i="26"/>
  <c r="AW692" i="26"/>
  <c r="AV692" i="26"/>
  <c r="AU692" i="26"/>
  <c r="AT692" i="26"/>
  <c r="AS692" i="26"/>
  <c r="AR692" i="26"/>
  <c r="AQ692" i="26"/>
  <c r="AP692" i="26"/>
  <c r="AO692" i="26"/>
  <c r="AN692" i="26"/>
  <c r="AM692" i="26"/>
  <c r="AL692" i="26"/>
  <c r="AK692" i="26"/>
  <c r="AJ692" i="26"/>
  <c r="AI692" i="26"/>
  <c r="AH692" i="26"/>
  <c r="AG692" i="26"/>
  <c r="AF692" i="26"/>
  <c r="AE692" i="26"/>
  <c r="AD692" i="26"/>
  <c r="AC692" i="26"/>
  <c r="AB692" i="26"/>
  <c r="AA692" i="26"/>
  <c r="Z692" i="26"/>
  <c r="Y692" i="26"/>
  <c r="X692" i="26"/>
  <c r="W692" i="26"/>
  <c r="V692" i="26"/>
  <c r="U692" i="26"/>
  <c r="T692" i="26"/>
  <c r="S692" i="26"/>
  <c r="R692" i="26"/>
  <c r="Q692" i="26"/>
  <c r="P692" i="26"/>
  <c r="O692" i="26"/>
  <c r="N692" i="26"/>
  <c r="M692" i="26"/>
  <c r="L692" i="26"/>
  <c r="K692" i="26"/>
  <c r="J692" i="26"/>
  <c r="BQ691" i="26"/>
  <c r="BP691" i="26"/>
  <c r="BO691" i="26"/>
  <c r="BN691" i="26"/>
  <c r="BM691" i="26"/>
  <c r="BL691" i="26"/>
  <c r="BK691" i="26"/>
  <c r="BJ691" i="26"/>
  <c r="BI691" i="26"/>
  <c r="BH691" i="26"/>
  <c r="BG691" i="26"/>
  <c r="BF691" i="26"/>
  <c r="BE691" i="26"/>
  <c r="BD691" i="26"/>
  <c r="BC691" i="26"/>
  <c r="BB691" i="26"/>
  <c r="BA691" i="26"/>
  <c r="AZ691" i="26"/>
  <c r="AY691" i="26"/>
  <c r="AX691" i="26"/>
  <c r="AW691" i="26"/>
  <c r="AV691" i="26"/>
  <c r="AU691" i="26"/>
  <c r="AT691" i="26"/>
  <c r="AS691" i="26"/>
  <c r="AR691" i="26"/>
  <c r="AQ691" i="26"/>
  <c r="AP691" i="26"/>
  <c r="AO691" i="26"/>
  <c r="AN691" i="26"/>
  <c r="AM691" i="26"/>
  <c r="AL691" i="26"/>
  <c r="AK691" i="26"/>
  <c r="AJ691" i="26"/>
  <c r="AI691" i="26"/>
  <c r="AH691" i="26"/>
  <c r="AG691" i="26"/>
  <c r="AF691" i="26"/>
  <c r="AE691" i="26"/>
  <c r="AD691" i="26"/>
  <c r="AC691" i="26"/>
  <c r="AB691" i="26"/>
  <c r="AA691" i="26"/>
  <c r="Z691" i="26"/>
  <c r="Y691" i="26"/>
  <c r="X691" i="26"/>
  <c r="W691" i="26"/>
  <c r="V691" i="26"/>
  <c r="U691" i="26"/>
  <c r="T691" i="26"/>
  <c r="S691" i="26"/>
  <c r="R691" i="26"/>
  <c r="Q691" i="26"/>
  <c r="P691" i="26"/>
  <c r="O691" i="26"/>
  <c r="N691" i="26"/>
  <c r="M691" i="26"/>
  <c r="L691" i="26"/>
  <c r="K691" i="26"/>
  <c r="J691" i="26"/>
  <c r="BQ690" i="26"/>
  <c r="BP690" i="26"/>
  <c r="BO690" i="26"/>
  <c r="BN690" i="26"/>
  <c r="BM690" i="26"/>
  <c r="BL690" i="26"/>
  <c r="BK690" i="26"/>
  <c r="BJ690" i="26"/>
  <c r="BI690" i="26"/>
  <c r="BH690" i="26"/>
  <c r="BG690" i="26"/>
  <c r="BF690" i="26"/>
  <c r="BE690" i="26"/>
  <c r="BD690" i="26"/>
  <c r="BC690" i="26"/>
  <c r="BB690" i="26"/>
  <c r="BA690" i="26"/>
  <c r="AZ690" i="26"/>
  <c r="AY690" i="26"/>
  <c r="AX690" i="26"/>
  <c r="AW690" i="26"/>
  <c r="AV690" i="26"/>
  <c r="AU690" i="26"/>
  <c r="AT690" i="26"/>
  <c r="AS690" i="26"/>
  <c r="AR690" i="26"/>
  <c r="AQ690" i="26"/>
  <c r="AP690" i="26"/>
  <c r="AO690" i="26"/>
  <c r="AN690" i="26"/>
  <c r="AM690" i="26"/>
  <c r="AL690" i="26"/>
  <c r="AK690" i="26"/>
  <c r="AJ690" i="26"/>
  <c r="AI690" i="26"/>
  <c r="AH690" i="26"/>
  <c r="AG690" i="26"/>
  <c r="AF690" i="26"/>
  <c r="AE690" i="26"/>
  <c r="AD690" i="26"/>
  <c r="AC690" i="26"/>
  <c r="AB690" i="26"/>
  <c r="AA690" i="26"/>
  <c r="Z690" i="26"/>
  <c r="Y690" i="26"/>
  <c r="X690" i="26"/>
  <c r="W690" i="26"/>
  <c r="V690" i="26"/>
  <c r="U690" i="26"/>
  <c r="T690" i="26"/>
  <c r="S690" i="26"/>
  <c r="R690" i="26"/>
  <c r="Q690" i="26"/>
  <c r="P690" i="26"/>
  <c r="O690" i="26"/>
  <c r="N690" i="26"/>
  <c r="M690" i="26"/>
  <c r="L690" i="26"/>
  <c r="K690" i="26"/>
  <c r="J690" i="26"/>
  <c r="BQ689" i="26"/>
  <c r="BP689" i="26"/>
  <c r="BO689" i="26"/>
  <c r="BN689" i="26"/>
  <c r="BM689" i="26"/>
  <c r="BL689" i="26"/>
  <c r="BK689" i="26"/>
  <c r="BJ689" i="26"/>
  <c r="BI689" i="26"/>
  <c r="BH689" i="26"/>
  <c r="BG689" i="26"/>
  <c r="BF689" i="26"/>
  <c r="BE689" i="26"/>
  <c r="BD689" i="26"/>
  <c r="BC689" i="26"/>
  <c r="BB689" i="26"/>
  <c r="BA689" i="26"/>
  <c r="AZ689" i="26"/>
  <c r="AY689" i="26"/>
  <c r="AX689" i="26"/>
  <c r="AW689" i="26"/>
  <c r="AV689" i="26"/>
  <c r="AU689" i="26"/>
  <c r="AT689" i="26"/>
  <c r="AS689" i="26"/>
  <c r="AR689" i="26"/>
  <c r="AQ689" i="26"/>
  <c r="AP689" i="26"/>
  <c r="AO689" i="26"/>
  <c r="AN689" i="26"/>
  <c r="AM689" i="26"/>
  <c r="AL689" i="26"/>
  <c r="AK689" i="26"/>
  <c r="AJ689" i="26"/>
  <c r="AI689" i="26"/>
  <c r="AH689" i="26"/>
  <c r="AG689" i="26"/>
  <c r="AF689" i="26"/>
  <c r="AE689" i="26"/>
  <c r="AD689" i="26"/>
  <c r="AC689" i="26"/>
  <c r="AB689" i="26"/>
  <c r="AA689" i="26"/>
  <c r="Z689" i="26"/>
  <c r="Y689" i="26"/>
  <c r="X689" i="26"/>
  <c r="W689" i="26"/>
  <c r="V689" i="26"/>
  <c r="U689" i="26"/>
  <c r="T689" i="26"/>
  <c r="S689" i="26"/>
  <c r="R689" i="26"/>
  <c r="Q689" i="26"/>
  <c r="P689" i="26"/>
  <c r="O689" i="26"/>
  <c r="N689" i="26"/>
  <c r="M689" i="26"/>
  <c r="L689" i="26"/>
  <c r="K689" i="26"/>
  <c r="J689" i="26"/>
  <c r="BQ688" i="26"/>
  <c r="BP688" i="26"/>
  <c r="BO688" i="26"/>
  <c r="BN688" i="26"/>
  <c r="BM688" i="26"/>
  <c r="BL688" i="26"/>
  <c r="BK688" i="26"/>
  <c r="BJ688" i="26"/>
  <c r="BI688" i="26"/>
  <c r="BH688" i="26"/>
  <c r="BG688" i="26"/>
  <c r="BF688" i="26"/>
  <c r="BE688" i="26"/>
  <c r="BD688" i="26"/>
  <c r="BC688" i="26"/>
  <c r="BB688" i="26"/>
  <c r="BA688" i="26"/>
  <c r="AZ688" i="26"/>
  <c r="AY688" i="26"/>
  <c r="AX688" i="26"/>
  <c r="AW688" i="26"/>
  <c r="AV688" i="26"/>
  <c r="AU688" i="26"/>
  <c r="AT688" i="26"/>
  <c r="AS688" i="26"/>
  <c r="AR688" i="26"/>
  <c r="AQ688" i="26"/>
  <c r="AP688" i="26"/>
  <c r="AO688" i="26"/>
  <c r="AN688" i="26"/>
  <c r="AM688" i="26"/>
  <c r="AL688" i="26"/>
  <c r="AK688" i="26"/>
  <c r="AJ688" i="26"/>
  <c r="AI688" i="26"/>
  <c r="AH688" i="26"/>
  <c r="AG688" i="26"/>
  <c r="AF688" i="26"/>
  <c r="AE688" i="26"/>
  <c r="AD688" i="26"/>
  <c r="AC688" i="26"/>
  <c r="AB688" i="26"/>
  <c r="AA688" i="26"/>
  <c r="Z688" i="26"/>
  <c r="Y688" i="26"/>
  <c r="X688" i="26"/>
  <c r="W688" i="26"/>
  <c r="V688" i="26"/>
  <c r="U688" i="26"/>
  <c r="T688" i="26"/>
  <c r="S688" i="26"/>
  <c r="R688" i="26"/>
  <c r="Q688" i="26"/>
  <c r="P688" i="26"/>
  <c r="O688" i="26"/>
  <c r="N688" i="26"/>
  <c r="M688" i="26"/>
  <c r="L688" i="26"/>
  <c r="K688" i="26"/>
  <c r="J688" i="26"/>
  <c r="BQ687" i="26"/>
  <c r="BP687" i="26"/>
  <c r="BO687" i="26"/>
  <c r="BN687" i="26"/>
  <c r="BM687" i="26"/>
  <c r="BL687" i="26"/>
  <c r="BK687" i="26"/>
  <c r="BJ687" i="26"/>
  <c r="BI687" i="26"/>
  <c r="BH687" i="26"/>
  <c r="BG687" i="26"/>
  <c r="BF687" i="26"/>
  <c r="BE687" i="26"/>
  <c r="BD687" i="26"/>
  <c r="BC687" i="26"/>
  <c r="BB687" i="26"/>
  <c r="BA687" i="26"/>
  <c r="AZ687" i="26"/>
  <c r="AY687" i="26"/>
  <c r="AX687" i="26"/>
  <c r="AW687" i="26"/>
  <c r="AV687" i="26"/>
  <c r="AU687" i="26"/>
  <c r="AT687" i="26"/>
  <c r="AS687" i="26"/>
  <c r="AR687" i="26"/>
  <c r="AQ687" i="26"/>
  <c r="AP687" i="26"/>
  <c r="AO687" i="26"/>
  <c r="AN687" i="26"/>
  <c r="AM687" i="26"/>
  <c r="AL687" i="26"/>
  <c r="AK687" i="26"/>
  <c r="AJ687" i="26"/>
  <c r="AI687" i="26"/>
  <c r="AH687" i="26"/>
  <c r="AG687" i="26"/>
  <c r="AF687" i="26"/>
  <c r="AE687" i="26"/>
  <c r="AD687" i="26"/>
  <c r="AC687" i="26"/>
  <c r="AB687" i="26"/>
  <c r="AA687" i="26"/>
  <c r="Z687" i="26"/>
  <c r="Y687" i="26"/>
  <c r="X687" i="26"/>
  <c r="W687" i="26"/>
  <c r="V687" i="26"/>
  <c r="U687" i="26"/>
  <c r="T687" i="26"/>
  <c r="S687" i="26"/>
  <c r="R687" i="26"/>
  <c r="Q687" i="26"/>
  <c r="P687" i="26"/>
  <c r="O687" i="26"/>
  <c r="N687" i="26"/>
  <c r="M687" i="26"/>
  <c r="L687" i="26"/>
  <c r="K687" i="26"/>
  <c r="J687" i="26"/>
  <c r="BQ686" i="26"/>
  <c r="BP686" i="26"/>
  <c r="BO686" i="26"/>
  <c r="BN686" i="26"/>
  <c r="BM686" i="26"/>
  <c r="BL686" i="26"/>
  <c r="BK686" i="26"/>
  <c r="BJ686" i="26"/>
  <c r="BI686" i="26"/>
  <c r="BH686" i="26"/>
  <c r="BG686" i="26"/>
  <c r="BF686" i="26"/>
  <c r="BE686" i="26"/>
  <c r="BD686" i="26"/>
  <c r="BC686" i="26"/>
  <c r="BB686" i="26"/>
  <c r="BA686" i="26"/>
  <c r="AZ686" i="26"/>
  <c r="AY686" i="26"/>
  <c r="AX686" i="26"/>
  <c r="AW686" i="26"/>
  <c r="AV686" i="26"/>
  <c r="AU686" i="26"/>
  <c r="AT686" i="26"/>
  <c r="AS686" i="26"/>
  <c r="AR686" i="26"/>
  <c r="AQ686" i="26"/>
  <c r="AP686" i="26"/>
  <c r="AO686" i="26"/>
  <c r="AN686" i="26"/>
  <c r="AM686" i="26"/>
  <c r="AL686" i="26"/>
  <c r="AK686" i="26"/>
  <c r="AJ686" i="26"/>
  <c r="AI686" i="26"/>
  <c r="AH686" i="26"/>
  <c r="AG686" i="26"/>
  <c r="AF686" i="26"/>
  <c r="AE686" i="26"/>
  <c r="AD686" i="26"/>
  <c r="AC686" i="26"/>
  <c r="AB686" i="26"/>
  <c r="AA686" i="26"/>
  <c r="Z686" i="26"/>
  <c r="Y686" i="26"/>
  <c r="X686" i="26"/>
  <c r="W686" i="26"/>
  <c r="V686" i="26"/>
  <c r="U686" i="26"/>
  <c r="T686" i="26"/>
  <c r="S686" i="26"/>
  <c r="R686" i="26"/>
  <c r="Q686" i="26"/>
  <c r="P686" i="26"/>
  <c r="O686" i="26"/>
  <c r="N686" i="26"/>
  <c r="M686" i="26"/>
  <c r="L686" i="26"/>
  <c r="K686" i="26"/>
  <c r="J686" i="26"/>
  <c r="BQ685" i="26"/>
  <c r="BP685" i="26"/>
  <c r="BO685" i="26"/>
  <c r="BN685" i="26"/>
  <c r="BM685" i="26"/>
  <c r="BL685" i="26"/>
  <c r="BK685" i="26"/>
  <c r="BJ685" i="26"/>
  <c r="BI685" i="26"/>
  <c r="BH685" i="26"/>
  <c r="BG685" i="26"/>
  <c r="BF685" i="26"/>
  <c r="BE685" i="26"/>
  <c r="BD685" i="26"/>
  <c r="BC685" i="26"/>
  <c r="BB685" i="26"/>
  <c r="BA685" i="26"/>
  <c r="AZ685" i="26"/>
  <c r="AY685" i="26"/>
  <c r="AX685" i="26"/>
  <c r="AW685" i="26"/>
  <c r="AV685" i="26"/>
  <c r="AU685" i="26"/>
  <c r="AT685" i="26"/>
  <c r="AS685" i="26"/>
  <c r="AR685" i="26"/>
  <c r="AQ685" i="26"/>
  <c r="AP685" i="26"/>
  <c r="AO685" i="26"/>
  <c r="AN685" i="26"/>
  <c r="AM685" i="26"/>
  <c r="AL685" i="26"/>
  <c r="AK685" i="26"/>
  <c r="AJ685" i="26"/>
  <c r="AI685" i="26"/>
  <c r="AH685" i="26"/>
  <c r="AG685" i="26"/>
  <c r="AF685" i="26"/>
  <c r="AE685" i="26"/>
  <c r="AD685" i="26"/>
  <c r="AC685" i="26"/>
  <c r="AB685" i="26"/>
  <c r="AA685" i="26"/>
  <c r="Z685" i="26"/>
  <c r="Y685" i="26"/>
  <c r="X685" i="26"/>
  <c r="W685" i="26"/>
  <c r="V685" i="26"/>
  <c r="U685" i="26"/>
  <c r="T685" i="26"/>
  <c r="S685" i="26"/>
  <c r="R685" i="26"/>
  <c r="Q685" i="26"/>
  <c r="P685" i="26"/>
  <c r="O685" i="26"/>
  <c r="N685" i="26"/>
  <c r="M685" i="26"/>
  <c r="L685" i="26"/>
  <c r="K685" i="26"/>
  <c r="J685" i="26"/>
  <c r="BQ684" i="26"/>
  <c r="BP684" i="26"/>
  <c r="BO684" i="26"/>
  <c r="BN684" i="26"/>
  <c r="BM684" i="26"/>
  <c r="BL684" i="26"/>
  <c r="BK684" i="26"/>
  <c r="BJ684" i="26"/>
  <c r="BI684" i="26"/>
  <c r="BH684" i="26"/>
  <c r="BG684" i="26"/>
  <c r="BF684" i="26"/>
  <c r="BE684" i="26"/>
  <c r="BD684" i="26"/>
  <c r="BC684" i="26"/>
  <c r="BB684" i="26"/>
  <c r="BA684" i="26"/>
  <c r="AZ684" i="26"/>
  <c r="AY684" i="26"/>
  <c r="AX684" i="26"/>
  <c r="AW684" i="26"/>
  <c r="AV684" i="26"/>
  <c r="AU684" i="26"/>
  <c r="AT684" i="26"/>
  <c r="AS684" i="26"/>
  <c r="AR684" i="26"/>
  <c r="AQ684" i="26"/>
  <c r="AP684" i="26"/>
  <c r="AO684" i="26"/>
  <c r="AN684" i="26"/>
  <c r="AM684" i="26"/>
  <c r="AL684" i="26"/>
  <c r="AK684" i="26"/>
  <c r="AJ684" i="26"/>
  <c r="AI684" i="26"/>
  <c r="AH684" i="26"/>
  <c r="AG684" i="26"/>
  <c r="AF684" i="26"/>
  <c r="AE684" i="26"/>
  <c r="AD684" i="26"/>
  <c r="AC684" i="26"/>
  <c r="AB684" i="26"/>
  <c r="AA684" i="26"/>
  <c r="Z684" i="26"/>
  <c r="Y684" i="26"/>
  <c r="X684" i="26"/>
  <c r="W684" i="26"/>
  <c r="V684" i="26"/>
  <c r="U684" i="26"/>
  <c r="T684" i="26"/>
  <c r="S684" i="26"/>
  <c r="R684" i="26"/>
  <c r="Q684" i="26"/>
  <c r="P684" i="26"/>
  <c r="O684" i="26"/>
  <c r="N684" i="26"/>
  <c r="M684" i="26"/>
  <c r="L684" i="26"/>
  <c r="K684" i="26"/>
  <c r="J684" i="26"/>
  <c r="BQ683" i="26"/>
  <c r="BP683" i="26"/>
  <c r="BO683" i="26"/>
  <c r="BN683" i="26"/>
  <c r="BM683" i="26"/>
  <c r="BL683" i="26"/>
  <c r="BK683" i="26"/>
  <c r="BJ683" i="26"/>
  <c r="BI683" i="26"/>
  <c r="BH683" i="26"/>
  <c r="BG683" i="26"/>
  <c r="BF683" i="26"/>
  <c r="BE683" i="26"/>
  <c r="BD683" i="26"/>
  <c r="BC683" i="26"/>
  <c r="BB683" i="26"/>
  <c r="BA683" i="26"/>
  <c r="AZ683" i="26"/>
  <c r="AY683" i="26"/>
  <c r="AX683" i="26"/>
  <c r="AW683" i="26"/>
  <c r="AV683" i="26"/>
  <c r="AU683" i="26"/>
  <c r="AT683" i="26"/>
  <c r="AS683" i="26"/>
  <c r="AR683" i="26"/>
  <c r="AQ683" i="26"/>
  <c r="AP683" i="26"/>
  <c r="AO683" i="26"/>
  <c r="AN683" i="26"/>
  <c r="AM683" i="26"/>
  <c r="AL683" i="26"/>
  <c r="AK683" i="26"/>
  <c r="AJ683" i="26"/>
  <c r="AI683" i="26"/>
  <c r="AH683" i="26"/>
  <c r="AG683" i="26"/>
  <c r="AF683" i="26"/>
  <c r="AE683" i="26"/>
  <c r="AD683" i="26"/>
  <c r="AC683" i="26"/>
  <c r="AB683" i="26"/>
  <c r="AA683" i="26"/>
  <c r="Z683" i="26"/>
  <c r="Y683" i="26"/>
  <c r="X683" i="26"/>
  <c r="W683" i="26"/>
  <c r="V683" i="26"/>
  <c r="U683" i="26"/>
  <c r="T683" i="26"/>
  <c r="S683" i="26"/>
  <c r="R683" i="26"/>
  <c r="Q683" i="26"/>
  <c r="P683" i="26"/>
  <c r="O683" i="26"/>
  <c r="N683" i="26"/>
  <c r="M683" i="26"/>
  <c r="L683" i="26"/>
  <c r="K683" i="26"/>
  <c r="J683" i="26"/>
  <c r="BQ682" i="26"/>
  <c r="BP682" i="26"/>
  <c r="BO682" i="26"/>
  <c r="BN682" i="26"/>
  <c r="BM682" i="26"/>
  <c r="BL682" i="26"/>
  <c r="BK682" i="26"/>
  <c r="BJ682" i="26"/>
  <c r="BI682" i="26"/>
  <c r="BH682" i="26"/>
  <c r="BG682" i="26"/>
  <c r="BF682" i="26"/>
  <c r="BE682" i="26"/>
  <c r="BD682" i="26"/>
  <c r="BC682" i="26"/>
  <c r="BB682" i="26"/>
  <c r="BA682" i="26"/>
  <c r="AZ682" i="26"/>
  <c r="AY682" i="26"/>
  <c r="AX682" i="26"/>
  <c r="AW682" i="26"/>
  <c r="AV682" i="26"/>
  <c r="AU682" i="26"/>
  <c r="AT682" i="26"/>
  <c r="AS682" i="26"/>
  <c r="AR682" i="26"/>
  <c r="AQ682" i="26"/>
  <c r="AP682" i="26"/>
  <c r="AO682" i="26"/>
  <c r="AN682" i="26"/>
  <c r="AM682" i="26"/>
  <c r="AL682" i="26"/>
  <c r="AK682" i="26"/>
  <c r="AJ682" i="26"/>
  <c r="AI682" i="26"/>
  <c r="AH682" i="26"/>
  <c r="AG682" i="26"/>
  <c r="AF682" i="26"/>
  <c r="AE682" i="26"/>
  <c r="AD682" i="26"/>
  <c r="AC682" i="26"/>
  <c r="AB682" i="26"/>
  <c r="AA682" i="26"/>
  <c r="Z682" i="26"/>
  <c r="Y682" i="26"/>
  <c r="X682" i="26"/>
  <c r="W682" i="26"/>
  <c r="V682" i="26"/>
  <c r="U682" i="26"/>
  <c r="T682" i="26"/>
  <c r="S682" i="26"/>
  <c r="R682" i="26"/>
  <c r="Q682" i="26"/>
  <c r="P682" i="26"/>
  <c r="O682" i="26"/>
  <c r="N682" i="26"/>
  <c r="M682" i="26"/>
  <c r="L682" i="26"/>
  <c r="K682" i="26"/>
  <c r="J682" i="26"/>
  <c r="BQ681" i="26"/>
  <c r="BP681" i="26"/>
  <c r="BO681" i="26"/>
  <c r="BN681" i="26"/>
  <c r="BM681" i="26"/>
  <c r="BL681" i="26"/>
  <c r="BK681" i="26"/>
  <c r="BJ681" i="26"/>
  <c r="BI681" i="26"/>
  <c r="BH681" i="26"/>
  <c r="BG681" i="26"/>
  <c r="BF681" i="26"/>
  <c r="BE681" i="26"/>
  <c r="BD681" i="26"/>
  <c r="BC681" i="26"/>
  <c r="BB681" i="26"/>
  <c r="BA681" i="26"/>
  <c r="AZ681" i="26"/>
  <c r="AY681" i="26"/>
  <c r="AX681" i="26"/>
  <c r="AW681" i="26"/>
  <c r="AV681" i="26"/>
  <c r="AU681" i="26"/>
  <c r="AT681" i="26"/>
  <c r="AS681" i="26"/>
  <c r="AR681" i="26"/>
  <c r="AQ681" i="26"/>
  <c r="AP681" i="26"/>
  <c r="AO681" i="26"/>
  <c r="AN681" i="26"/>
  <c r="AM681" i="26"/>
  <c r="AL681" i="26"/>
  <c r="AK681" i="26"/>
  <c r="AJ681" i="26"/>
  <c r="AI681" i="26"/>
  <c r="AH681" i="26"/>
  <c r="AG681" i="26"/>
  <c r="AF681" i="26"/>
  <c r="AE681" i="26"/>
  <c r="AD681" i="26"/>
  <c r="AC681" i="26"/>
  <c r="AB681" i="26"/>
  <c r="AA681" i="26"/>
  <c r="Z681" i="26"/>
  <c r="Y681" i="26"/>
  <c r="X681" i="26"/>
  <c r="W681" i="26"/>
  <c r="V681" i="26"/>
  <c r="U681" i="26"/>
  <c r="T681" i="26"/>
  <c r="S681" i="26"/>
  <c r="R681" i="26"/>
  <c r="Q681" i="26"/>
  <c r="P681" i="26"/>
  <c r="O681" i="26"/>
  <c r="N681" i="26"/>
  <c r="M681" i="26"/>
  <c r="L681" i="26"/>
  <c r="K681" i="26"/>
  <c r="J681" i="26"/>
  <c r="BQ680" i="26"/>
  <c r="BP680" i="26"/>
  <c r="BO680" i="26"/>
  <c r="BN680" i="26"/>
  <c r="BM680" i="26"/>
  <c r="BL680" i="26"/>
  <c r="BK680" i="26"/>
  <c r="BJ680" i="26"/>
  <c r="BI680" i="26"/>
  <c r="BH680" i="26"/>
  <c r="BG680" i="26"/>
  <c r="BF680" i="26"/>
  <c r="BE680" i="26"/>
  <c r="BD680" i="26"/>
  <c r="BC680" i="26"/>
  <c r="BB680" i="26"/>
  <c r="BA680" i="26"/>
  <c r="AZ680" i="26"/>
  <c r="AY680" i="26"/>
  <c r="AX680" i="26"/>
  <c r="AW680" i="26"/>
  <c r="AV680" i="26"/>
  <c r="AU680" i="26"/>
  <c r="AT680" i="26"/>
  <c r="AS680" i="26"/>
  <c r="AR680" i="26"/>
  <c r="AQ680" i="26"/>
  <c r="AP680" i="26"/>
  <c r="AO680" i="26"/>
  <c r="AN680" i="26"/>
  <c r="AM680" i="26"/>
  <c r="AL680" i="26"/>
  <c r="AK680" i="26"/>
  <c r="AJ680" i="26"/>
  <c r="AI680" i="26"/>
  <c r="AH680" i="26"/>
  <c r="AG680" i="26"/>
  <c r="AF680" i="26"/>
  <c r="AE680" i="26"/>
  <c r="AD680" i="26"/>
  <c r="AC680" i="26"/>
  <c r="AB680" i="26"/>
  <c r="AA680" i="26"/>
  <c r="Z680" i="26"/>
  <c r="Y680" i="26"/>
  <c r="X680" i="26"/>
  <c r="W680" i="26"/>
  <c r="V680" i="26"/>
  <c r="U680" i="26"/>
  <c r="T680" i="26"/>
  <c r="S680" i="26"/>
  <c r="R680" i="26"/>
  <c r="Q680" i="26"/>
  <c r="P680" i="26"/>
  <c r="O680" i="26"/>
  <c r="N680" i="26"/>
  <c r="M680" i="26"/>
  <c r="L680" i="26"/>
  <c r="K680" i="26"/>
  <c r="J680" i="26"/>
  <c r="BQ679" i="26"/>
  <c r="BP679" i="26"/>
  <c r="BO679" i="26"/>
  <c r="BN679" i="26"/>
  <c r="BM679" i="26"/>
  <c r="BL679" i="26"/>
  <c r="BK679" i="26"/>
  <c r="BJ679" i="26"/>
  <c r="BI679" i="26"/>
  <c r="BH679" i="26"/>
  <c r="BG679" i="26"/>
  <c r="BF679" i="26"/>
  <c r="BE679" i="26"/>
  <c r="BD679" i="26"/>
  <c r="BC679" i="26"/>
  <c r="BB679" i="26"/>
  <c r="BA679" i="26"/>
  <c r="AZ679" i="26"/>
  <c r="AY679" i="26"/>
  <c r="AX679" i="26"/>
  <c r="AW679" i="26"/>
  <c r="AV679" i="26"/>
  <c r="AU679" i="26"/>
  <c r="AT679" i="26"/>
  <c r="AS679" i="26"/>
  <c r="AR679" i="26"/>
  <c r="AQ679" i="26"/>
  <c r="AP679" i="26"/>
  <c r="AO679" i="26"/>
  <c r="AN679" i="26"/>
  <c r="AM679" i="26"/>
  <c r="AL679" i="26"/>
  <c r="AK679" i="26"/>
  <c r="AJ679" i="26"/>
  <c r="AI679" i="26"/>
  <c r="AH679" i="26"/>
  <c r="AG679" i="26"/>
  <c r="AF679" i="26"/>
  <c r="AE679" i="26"/>
  <c r="AD679" i="26"/>
  <c r="AC679" i="26"/>
  <c r="AB679" i="26"/>
  <c r="AA679" i="26"/>
  <c r="Z679" i="26"/>
  <c r="Y679" i="26"/>
  <c r="X679" i="26"/>
  <c r="W679" i="26"/>
  <c r="V679" i="26"/>
  <c r="U679" i="26"/>
  <c r="T679" i="26"/>
  <c r="S679" i="26"/>
  <c r="R679" i="26"/>
  <c r="Q679" i="26"/>
  <c r="P679" i="26"/>
  <c r="O679" i="26"/>
  <c r="N679" i="26"/>
  <c r="M679" i="26"/>
  <c r="L679" i="26"/>
  <c r="K679" i="26"/>
  <c r="J679" i="26"/>
  <c r="BQ678" i="26"/>
  <c r="BP678" i="26"/>
  <c r="BO678" i="26"/>
  <c r="BN678" i="26"/>
  <c r="BM678" i="26"/>
  <c r="BL678" i="26"/>
  <c r="BK678" i="26"/>
  <c r="BJ678" i="26"/>
  <c r="BI678" i="26"/>
  <c r="BH678" i="26"/>
  <c r="BG678" i="26"/>
  <c r="BF678" i="26"/>
  <c r="BE678" i="26"/>
  <c r="BD678" i="26"/>
  <c r="BC678" i="26"/>
  <c r="BB678" i="26"/>
  <c r="BA678" i="26"/>
  <c r="AZ678" i="26"/>
  <c r="AY678" i="26"/>
  <c r="AX678" i="26"/>
  <c r="AW678" i="26"/>
  <c r="AV678" i="26"/>
  <c r="AU678" i="26"/>
  <c r="AT678" i="26"/>
  <c r="AS678" i="26"/>
  <c r="AR678" i="26"/>
  <c r="AQ678" i="26"/>
  <c r="AP678" i="26"/>
  <c r="AO678" i="26"/>
  <c r="AN678" i="26"/>
  <c r="AM678" i="26"/>
  <c r="AL678" i="26"/>
  <c r="AK678" i="26"/>
  <c r="AJ678" i="26"/>
  <c r="AI678" i="26"/>
  <c r="AH678" i="26"/>
  <c r="AG678" i="26"/>
  <c r="AF678" i="26"/>
  <c r="AE678" i="26"/>
  <c r="AD678" i="26"/>
  <c r="AC678" i="26"/>
  <c r="AB678" i="26"/>
  <c r="AA678" i="26"/>
  <c r="Z678" i="26"/>
  <c r="Y678" i="26"/>
  <c r="X678" i="26"/>
  <c r="W678" i="26"/>
  <c r="V678" i="26"/>
  <c r="U678" i="26"/>
  <c r="T678" i="26"/>
  <c r="S678" i="26"/>
  <c r="R678" i="26"/>
  <c r="Q678" i="26"/>
  <c r="P678" i="26"/>
  <c r="O678" i="26"/>
  <c r="N678" i="26"/>
  <c r="M678" i="26"/>
  <c r="L678" i="26"/>
  <c r="K678" i="26"/>
  <c r="J678" i="26"/>
  <c r="BQ677" i="26"/>
  <c r="BP677" i="26"/>
  <c r="BO677" i="26"/>
  <c r="BN677" i="26"/>
  <c r="BM677" i="26"/>
  <c r="BL677" i="26"/>
  <c r="BK677" i="26"/>
  <c r="BJ677" i="26"/>
  <c r="BI677" i="26"/>
  <c r="BH677" i="26"/>
  <c r="BG677" i="26"/>
  <c r="BF677" i="26"/>
  <c r="BE677" i="26"/>
  <c r="BD677" i="26"/>
  <c r="BC677" i="26"/>
  <c r="BB677" i="26"/>
  <c r="BA677" i="26"/>
  <c r="AZ677" i="26"/>
  <c r="AY677" i="26"/>
  <c r="AX677" i="26"/>
  <c r="AW677" i="26"/>
  <c r="AV677" i="26"/>
  <c r="AU677" i="26"/>
  <c r="AT677" i="26"/>
  <c r="AS677" i="26"/>
  <c r="AR677" i="26"/>
  <c r="AQ677" i="26"/>
  <c r="AP677" i="26"/>
  <c r="AO677" i="26"/>
  <c r="AN677" i="26"/>
  <c r="AM677" i="26"/>
  <c r="AL677" i="26"/>
  <c r="AK677" i="26"/>
  <c r="AJ677" i="26"/>
  <c r="AI677" i="26"/>
  <c r="AH677" i="26"/>
  <c r="AG677" i="26"/>
  <c r="AF677" i="26"/>
  <c r="AE677" i="26"/>
  <c r="AD677" i="26"/>
  <c r="AC677" i="26"/>
  <c r="AB677" i="26"/>
  <c r="AA677" i="26"/>
  <c r="Z677" i="26"/>
  <c r="Y677" i="26"/>
  <c r="X677" i="26"/>
  <c r="W677" i="26"/>
  <c r="V677" i="26"/>
  <c r="U677" i="26"/>
  <c r="T677" i="26"/>
  <c r="S677" i="26"/>
  <c r="R677" i="26"/>
  <c r="Q677" i="26"/>
  <c r="P677" i="26"/>
  <c r="O677" i="26"/>
  <c r="N677" i="26"/>
  <c r="M677" i="26"/>
  <c r="L677" i="26"/>
  <c r="K677" i="26"/>
  <c r="J677" i="26"/>
  <c r="BQ676" i="26"/>
  <c r="BP676" i="26"/>
  <c r="BO676" i="26"/>
  <c r="BN676" i="26"/>
  <c r="BM676" i="26"/>
  <c r="BL676" i="26"/>
  <c r="BK676" i="26"/>
  <c r="BJ676" i="26"/>
  <c r="BI676" i="26"/>
  <c r="BH676" i="26"/>
  <c r="BG676" i="26"/>
  <c r="BF676" i="26"/>
  <c r="BE676" i="26"/>
  <c r="BD676" i="26"/>
  <c r="BC676" i="26"/>
  <c r="BB676" i="26"/>
  <c r="BA676" i="26"/>
  <c r="AZ676" i="26"/>
  <c r="AY676" i="26"/>
  <c r="AX676" i="26"/>
  <c r="AW676" i="26"/>
  <c r="AV676" i="26"/>
  <c r="AU676" i="26"/>
  <c r="AT676" i="26"/>
  <c r="AS676" i="26"/>
  <c r="AR676" i="26"/>
  <c r="AQ676" i="26"/>
  <c r="AP676" i="26"/>
  <c r="AO676" i="26"/>
  <c r="AN676" i="26"/>
  <c r="AM676" i="26"/>
  <c r="AL676" i="26"/>
  <c r="AK676" i="26"/>
  <c r="AJ676" i="26"/>
  <c r="AI676" i="26"/>
  <c r="AH676" i="26"/>
  <c r="AG676" i="26"/>
  <c r="AF676" i="26"/>
  <c r="AE676" i="26"/>
  <c r="AD676" i="26"/>
  <c r="AC676" i="26"/>
  <c r="AB676" i="26"/>
  <c r="AA676" i="26"/>
  <c r="Z676" i="26"/>
  <c r="Y676" i="26"/>
  <c r="X676" i="26"/>
  <c r="W676" i="26"/>
  <c r="V676" i="26"/>
  <c r="U676" i="26"/>
  <c r="T676" i="26"/>
  <c r="S676" i="26"/>
  <c r="R676" i="26"/>
  <c r="Q676" i="26"/>
  <c r="P676" i="26"/>
  <c r="O676" i="26"/>
  <c r="N676" i="26"/>
  <c r="M676" i="26"/>
  <c r="L676" i="26"/>
  <c r="K676" i="26"/>
  <c r="J676" i="26"/>
  <c r="BQ675" i="26"/>
  <c r="BP675" i="26"/>
  <c r="BO675" i="26"/>
  <c r="BN675" i="26"/>
  <c r="BM675" i="26"/>
  <c r="BL675" i="26"/>
  <c r="BK675" i="26"/>
  <c r="BJ675" i="26"/>
  <c r="BI675" i="26"/>
  <c r="BH675" i="26"/>
  <c r="BG675" i="26"/>
  <c r="BF675" i="26"/>
  <c r="BE675" i="26"/>
  <c r="BD675" i="26"/>
  <c r="BC675" i="26"/>
  <c r="BB675" i="26"/>
  <c r="BA675" i="26"/>
  <c r="AZ675" i="26"/>
  <c r="AY675" i="26"/>
  <c r="AX675" i="26"/>
  <c r="AW675" i="26"/>
  <c r="AV675" i="26"/>
  <c r="AU675" i="26"/>
  <c r="AT675" i="26"/>
  <c r="AS675" i="26"/>
  <c r="AR675" i="26"/>
  <c r="AQ675" i="26"/>
  <c r="AP675" i="26"/>
  <c r="AO675" i="26"/>
  <c r="AN675" i="26"/>
  <c r="AM675" i="26"/>
  <c r="AL675" i="26"/>
  <c r="AK675" i="26"/>
  <c r="AJ675" i="26"/>
  <c r="AI675" i="26"/>
  <c r="AH675" i="26"/>
  <c r="AG675" i="26"/>
  <c r="AF675" i="26"/>
  <c r="AE675" i="26"/>
  <c r="AD675" i="26"/>
  <c r="AC675" i="26"/>
  <c r="AB675" i="26"/>
  <c r="AA675" i="26"/>
  <c r="Z675" i="26"/>
  <c r="Y675" i="26"/>
  <c r="X675" i="26"/>
  <c r="W675" i="26"/>
  <c r="V675" i="26"/>
  <c r="U675" i="26"/>
  <c r="T675" i="26"/>
  <c r="S675" i="26"/>
  <c r="R675" i="26"/>
  <c r="Q675" i="26"/>
  <c r="P675" i="26"/>
  <c r="O675" i="26"/>
  <c r="N675" i="26"/>
  <c r="M675" i="26"/>
  <c r="L675" i="26"/>
  <c r="K675" i="26"/>
  <c r="J675" i="26"/>
  <c r="BQ674" i="26"/>
  <c r="BP674" i="26"/>
  <c r="BO674" i="26"/>
  <c r="BN674" i="26"/>
  <c r="BM674" i="26"/>
  <c r="BL674" i="26"/>
  <c r="BK674" i="26"/>
  <c r="BJ674" i="26"/>
  <c r="BI674" i="26"/>
  <c r="BH674" i="26"/>
  <c r="BG674" i="26"/>
  <c r="BF674" i="26"/>
  <c r="BE674" i="26"/>
  <c r="BD674" i="26"/>
  <c r="BC674" i="26"/>
  <c r="BB674" i="26"/>
  <c r="BA674" i="26"/>
  <c r="AZ674" i="26"/>
  <c r="AY674" i="26"/>
  <c r="AX674" i="26"/>
  <c r="AW674" i="26"/>
  <c r="AV674" i="26"/>
  <c r="AU674" i="26"/>
  <c r="AT674" i="26"/>
  <c r="AS674" i="26"/>
  <c r="AR674" i="26"/>
  <c r="AQ674" i="26"/>
  <c r="AP674" i="26"/>
  <c r="AO674" i="26"/>
  <c r="AN674" i="26"/>
  <c r="AM674" i="26"/>
  <c r="AL674" i="26"/>
  <c r="AK674" i="26"/>
  <c r="AJ674" i="26"/>
  <c r="AI674" i="26"/>
  <c r="AH674" i="26"/>
  <c r="AG674" i="26"/>
  <c r="AF674" i="26"/>
  <c r="AE674" i="26"/>
  <c r="AD674" i="26"/>
  <c r="AC674" i="26"/>
  <c r="AB674" i="26"/>
  <c r="AA674" i="26"/>
  <c r="Z674" i="26"/>
  <c r="Y674" i="26"/>
  <c r="X674" i="26"/>
  <c r="W674" i="26"/>
  <c r="V674" i="26"/>
  <c r="U674" i="26"/>
  <c r="T674" i="26"/>
  <c r="S674" i="26"/>
  <c r="R674" i="26"/>
  <c r="Q674" i="26"/>
  <c r="P674" i="26"/>
  <c r="O674" i="26"/>
  <c r="N674" i="26"/>
  <c r="M674" i="26"/>
  <c r="L674" i="26"/>
  <c r="K674" i="26"/>
  <c r="J674" i="26"/>
  <c r="BQ673" i="26"/>
  <c r="BP673" i="26"/>
  <c r="BO673" i="26"/>
  <c r="BN673" i="26"/>
  <c r="BM673" i="26"/>
  <c r="BL673" i="26"/>
  <c r="BK673" i="26"/>
  <c r="BJ673" i="26"/>
  <c r="BI673" i="26"/>
  <c r="BH673" i="26"/>
  <c r="BG673" i="26"/>
  <c r="BF673" i="26"/>
  <c r="BE673" i="26"/>
  <c r="BD673" i="26"/>
  <c r="BC673" i="26"/>
  <c r="BB673" i="26"/>
  <c r="BA673" i="26"/>
  <c r="AZ673" i="26"/>
  <c r="AY673" i="26"/>
  <c r="AX673" i="26"/>
  <c r="AW673" i="26"/>
  <c r="AV673" i="26"/>
  <c r="AU673" i="26"/>
  <c r="AT673" i="26"/>
  <c r="AS673" i="26"/>
  <c r="AR673" i="26"/>
  <c r="AQ673" i="26"/>
  <c r="AP673" i="26"/>
  <c r="AO673" i="26"/>
  <c r="AN673" i="26"/>
  <c r="AM673" i="26"/>
  <c r="AL673" i="26"/>
  <c r="AK673" i="26"/>
  <c r="AJ673" i="26"/>
  <c r="AI673" i="26"/>
  <c r="AH673" i="26"/>
  <c r="AG673" i="26"/>
  <c r="AF673" i="26"/>
  <c r="AE673" i="26"/>
  <c r="AD673" i="26"/>
  <c r="AC673" i="26"/>
  <c r="AB673" i="26"/>
  <c r="AA673" i="26"/>
  <c r="Z673" i="26"/>
  <c r="Y673" i="26"/>
  <c r="X673" i="26"/>
  <c r="W673" i="26"/>
  <c r="V673" i="26"/>
  <c r="U673" i="26"/>
  <c r="T673" i="26"/>
  <c r="S673" i="26"/>
  <c r="R673" i="26"/>
  <c r="Q673" i="26"/>
  <c r="P673" i="26"/>
  <c r="O673" i="26"/>
  <c r="N673" i="26"/>
  <c r="M673" i="26"/>
  <c r="L673" i="26"/>
  <c r="K673" i="26"/>
  <c r="J673" i="26"/>
  <c r="BQ672" i="26"/>
  <c r="BP672" i="26"/>
  <c r="BO672" i="26"/>
  <c r="BN672" i="26"/>
  <c r="BM672" i="26"/>
  <c r="BL672" i="26"/>
  <c r="BK672" i="26"/>
  <c r="BJ672" i="26"/>
  <c r="BI672" i="26"/>
  <c r="BH672" i="26"/>
  <c r="BG672" i="26"/>
  <c r="BF672" i="26"/>
  <c r="BE672" i="26"/>
  <c r="BD672" i="26"/>
  <c r="BC672" i="26"/>
  <c r="BB672" i="26"/>
  <c r="BA672" i="26"/>
  <c r="AZ672" i="26"/>
  <c r="AY672" i="26"/>
  <c r="AX672" i="26"/>
  <c r="AW672" i="26"/>
  <c r="AV672" i="26"/>
  <c r="AU672" i="26"/>
  <c r="AT672" i="26"/>
  <c r="AS672" i="26"/>
  <c r="AR672" i="26"/>
  <c r="AQ672" i="26"/>
  <c r="AP672" i="26"/>
  <c r="AO672" i="26"/>
  <c r="AN672" i="26"/>
  <c r="AM672" i="26"/>
  <c r="AL672" i="26"/>
  <c r="AK672" i="26"/>
  <c r="AJ672" i="26"/>
  <c r="AI672" i="26"/>
  <c r="AH672" i="26"/>
  <c r="AG672" i="26"/>
  <c r="AF672" i="26"/>
  <c r="AE672" i="26"/>
  <c r="AD672" i="26"/>
  <c r="AC672" i="26"/>
  <c r="AB672" i="26"/>
  <c r="AA672" i="26"/>
  <c r="Z672" i="26"/>
  <c r="Y672" i="26"/>
  <c r="X672" i="26"/>
  <c r="W672" i="26"/>
  <c r="V672" i="26"/>
  <c r="U672" i="26"/>
  <c r="T672" i="26"/>
  <c r="S672" i="26"/>
  <c r="R672" i="26"/>
  <c r="Q672" i="26"/>
  <c r="P672" i="26"/>
  <c r="O672" i="26"/>
  <c r="N672" i="26"/>
  <c r="M672" i="26"/>
  <c r="L672" i="26"/>
  <c r="K672" i="26"/>
  <c r="J672" i="26"/>
  <c r="C666" i="26"/>
  <c r="C665" i="26"/>
  <c r="C663" i="26"/>
  <c r="C662" i="26"/>
  <c r="C660" i="26"/>
  <c r="C659" i="26"/>
  <c r="C650" i="26"/>
  <c r="BQ646" i="26"/>
  <c r="BP646" i="26"/>
  <c r="BO646" i="26"/>
  <c r="BN646" i="26"/>
  <c r="BM646" i="26"/>
  <c r="BL646" i="26"/>
  <c r="BK646" i="26"/>
  <c r="BJ646" i="26"/>
  <c r="BI646" i="26"/>
  <c r="BH646" i="26"/>
  <c r="BG646" i="26"/>
  <c r="BF646" i="26"/>
  <c r="BE646" i="26"/>
  <c r="BD646" i="26"/>
  <c r="BC646" i="26"/>
  <c r="BB646" i="26"/>
  <c r="BA646" i="26"/>
  <c r="AZ646" i="26"/>
  <c r="AY646" i="26"/>
  <c r="AX646" i="26"/>
  <c r="AW646" i="26"/>
  <c r="AV646" i="26"/>
  <c r="AU646" i="26"/>
  <c r="AT646" i="26"/>
  <c r="AS646" i="26"/>
  <c r="AR646" i="26"/>
  <c r="AQ646" i="26"/>
  <c r="AP646" i="26"/>
  <c r="AO646" i="26"/>
  <c r="AN646" i="26"/>
  <c r="AM646" i="26"/>
  <c r="AL646" i="26"/>
  <c r="AK646" i="26"/>
  <c r="AJ646" i="26"/>
  <c r="AI646" i="26"/>
  <c r="AH646" i="26"/>
  <c r="AG646" i="26"/>
  <c r="AF646" i="26"/>
  <c r="AE646" i="26"/>
  <c r="AD646" i="26"/>
  <c r="AC646" i="26"/>
  <c r="AB646" i="26"/>
  <c r="AA646" i="26"/>
  <c r="Z646" i="26"/>
  <c r="Y646" i="26"/>
  <c r="X646" i="26"/>
  <c r="W646" i="26"/>
  <c r="V646" i="26"/>
  <c r="U646" i="26"/>
  <c r="T646" i="26"/>
  <c r="S646" i="26"/>
  <c r="R646" i="26"/>
  <c r="Q646" i="26"/>
  <c r="P646" i="26"/>
  <c r="O646" i="26"/>
  <c r="N646" i="26"/>
  <c r="M646" i="26"/>
  <c r="L646" i="26"/>
  <c r="K646" i="26"/>
  <c r="BQ645" i="26"/>
  <c r="BP645" i="26"/>
  <c r="BO645" i="26"/>
  <c r="BN645" i="26"/>
  <c r="BM645" i="26"/>
  <c r="BL645" i="26"/>
  <c r="BK645" i="26"/>
  <c r="BJ645" i="26"/>
  <c r="BI645" i="26"/>
  <c r="BH645" i="26"/>
  <c r="BG645" i="26"/>
  <c r="BF645" i="26"/>
  <c r="BE645" i="26"/>
  <c r="BD645" i="26"/>
  <c r="BC645" i="26"/>
  <c r="BB645" i="26"/>
  <c r="BA645" i="26"/>
  <c r="AZ645" i="26"/>
  <c r="AY645" i="26"/>
  <c r="AX645" i="26"/>
  <c r="AW645" i="26"/>
  <c r="AV645" i="26"/>
  <c r="AU645" i="26"/>
  <c r="AT645" i="26"/>
  <c r="AS645" i="26"/>
  <c r="BQ644" i="26"/>
  <c r="BP644" i="26"/>
  <c r="BO644" i="26"/>
  <c r="BN644" i="26"/>
  <c r="BM644" i="26"/>
  <c r="BL644" i="26"/>
  <c r="BK644" i="26"/>
  <c r="BJ644" i="26"/>
  <c r="BI644" i="26"/>
  <c r="BH644" i="26"/>
  <c r="BG644" i="26"/>
  <c r="BF644" i="26"/>
  <c r="BE644" i="26"/>
  <c r="BD644" i="26"/>
  <c r="BC644" i="26"/>
  <c r="BB644" i="26"/>
  <c r="BA644" i="26"/>
  <c r="AZ644" i="26"/>
  <c r="AY644" i="26"/>
  <c r="AX644" i="26"/>
  <c r="AW644" i="26"/>
  <c r="AV644" i="26"/>
  <c r="AU644" i="26"/>
  <c r="AT644" i="26"/>
  <c r="AS644" i="26"/>
  <c r="BQ643" i="26"/>
  <c r="BP643" i="26"/>
  <c r="BO643" i="26"/>
  <c r="BN643" i="26"/>
  <c r="BM643" i="26"/>
  <c r="BL643" i="26"/>
  <c r="BK643" i="26"/>
  <c r="BJ643" i="26"/>
  <c r="BI643" i="26"/>
  <c r="BH643" i="26"/>
  <c r="BG643" i="26"/>
  <c r="BF643" i="26"/>
  <c r="BE643" i="26"/>
  <c r="BD643" i="26"/>
  <c r="BC643" i="26"/>
  <c r="BB643" i="26"/>
  <c r="BA643" i="26"/>
  <c r="AZ643" i="26"/>
  <c r="AY643" i="26"/>
  <c r="AX643" i="26"/>
  <c r="AW643" i="26"/>
  <c r="AV643" i="26"/>
  <c r="AU643" i="26"/>
  <c r="AT643" i="26"/>
  <c r="AS643" i="26"/>
  <c r="BQ641" i="26"/>
  <c r="BP641" i="26"/>
  <c r="BO641" i="26"/>
  <c r="BN641" i="26"/>
  <c r="BM641" i="26"/>
  <c r="BL641" i="26"/>
  <c r="BK641" i="26"/>
  <c r="BJ641" i="26"/>
  <c r="BI641" i="26"/>
  <c r="BH641" i="26"/>
  <c r="BG641" i="26"/>
  <c r="BF641" i="26"/>
  <c r="BE641" i="26"/>
  <c r="BD641" i="26"/>
  <c r="BC641" i="26"/>
  <c r="BB641" i="26"/>
  <c r="BA641" i="26"/>
  <c r="AZ641" i="26"/>
  <c r="AY641" i="26"/>
  <c r="AX641" i="26"/>
  <c r="AW641" i="26"/>
  <c r="AV641" i="26"/>
  <c r="AU641" i="26"/>
  <c r="AT641" i="26"/>
  <c r="AS641" i="26"/>
  <c r="AR641" i="26"/>
  <c r="AQ641" i="26"/>
  <c r="AP641" i="26"/>
  <c r="AO641" i="26"/>
  <c r="AN641" i="26"/>
  <c r="AM641" i="26"/>
  <c r="AL641" i="26"/>
  <c r="AK641" i="26"/>
  <c r="AJ641" i="26"/>
  <c r="AI641" i="26"/>
  <c r="AH641" i="26"/>
  <c r="AG641" i="26"/>
  <c r="AF641" i="26"/>
  <c r="AE641" i="26"/>
  <c r="AD641" i="26"/>
  <c r="AC641" i="26"/>
  <c r="AB641" i="26"/>
  <c r="AA641" i="26"/>
  <c r="Z641" i="26"/>
  <c r="Y641" i="26"/>
  <c r="X641" i="26"/>
  <c r="W641" i="26"/>
  <c r="V641" i="26"/>
  <c r="U641" i="26"/>
  <c r="T641" i="26"/>
  <c r="S641" i="26"/>
  <c r="R641" i="26"/>
  <c r="Q641" i="26"/>
  <c r="P641" i="26"/>
  <c r="O641" i="26"/>
  <c r="N641" i="26"/>
  <c r="M641" i="26"/>
  <c r="L641" i="26"/>
  <c r="K641" i="26"/>
  <c r="BQ640" i="26"/>
  <c r="BP640" i="26"/>
  <c r="BO640" i="26"/>
  <c r="BN640" i="26"/>
  <c r="BM640" i="26"/>
  <c r="BL640" i="26"/>
  <c r="BK640" i="26"/>
  <c r="BJ640" i="26"/>
  <c r="BI640" i="26"/>
  <c r="BH640" i="26"/>
  <c r="BG640" i="26"/>
  <c r="BF640" i="26"/>
  <c r="BE640" i="26"/>
  <c r="BD640" i="26"/>
  <c r="BC640" i="26"/>
  <c r="BB640" i="26"/>
  <c r="BA640" i="26"/>
  <c r="AZ640" i="26"/>
  <c r="AY640" i="26"/>
  <c r="AX640" i="26"/>
  <c r="AW640" i="26"/>
  <c r="AV640" i="26"/>
  <c r="AU640" i="26"/>
  <c r="AT640" i="26"/>
  <c r="AS640" i="26"/>
  <c r="BQ639" i="26"/>
  <c r="BP639" i="26"/>
  <c r="BO639" i="26"/>
  <c r="BN639" i="26"/>
  <c r="BM639" i="26"/>
  <c r="BL639" i="26"/>
  <c r="BK639" i="26"/>
  <c r="BJ639" i="26"/>
  <c r="BI639" i="26"/>
  <c r="BH639" i="26"/>
  <c r="BG639" i="26"/>
  <c r="BF639" i="26"/>
  <c r="BE639" i="26"/>
  <c r="BD639" i="26"/>
  <c r="BC639" i="26"/>
  <c r="BB639" i="26"/>
  <c r="BA639" i="26"/>
  <c r="AZ639" i="26"/>
  <c r="AY639" i="26"/>
  <c r="AX639" i="26"/>
  <c r="AW639" i="26"/>
  <c r="AV639" i="26"/>
  <c r="AU639" i="26"/>
  <c r="AT639" i="26"/>
  <c r="AS639" i="26"/>
  <c r="BQ638" i="26"/>
  <c r="BP638" i="26"/>
  <c r="BO638" i="26"/>
  <c r="BN638" i="26"/>
  <c r="BM638" i="26"/>
  <c r="BL638" i="26"/>
  <c r="BK638" i="26"/>
  <c r="BJ638" i="26"/>
  <c r="BI638" i="26"/>
  <c r="BH638" i="26"/>
  <c r="BG638" i="26"/>
  <c r="BF638" i="26"/>
  <c r="BE638" i="26"/>
  <c r="BD638" i="26"/>
  <c r="BC638" i="26"/>
  <c r="BB638" i="26"/>
  <c r="BA638" i="26"/>
  <c r="AZ638" i="26"/>
  <c r="AY638" i="26"/>
  <c r="AX638" i="26"/>
  <c r="AW638" i="26"/>
  <c r="AV638" i="26"/>
  <c r="AU638" i="26"/>
  <c r="AT638" i="26"/>
  <c r="AS638" i="26"/>
  <c r="BQ636" i="26"/>
  <c r="BP636" i="26"/>
  <c r="BO636" i="26"/>
  <c r="BN636" i="26"/>
  <c r="BM636" i="26"/>
  <c r="BL636" i="26"/>
  <c r="BK636" i="26"/>
  <c r="BJ636" i="26"/>
  <c r="BI636" i="26"/>
  <c r="BH636" i="26"/>
  <c r="BG636" i="26"/>
  <c r="BF636" i="26"/>
  <c r="BE636" i="26"/>
  <c r="BD636" i="26"/>
  <c r="BC636" i="26"/>
  <c r="BB636" i="26"/>
  <c r="BA636" i="26"/>
  <c r="AZ636" i="26"/>
  <c r="AY636" i="26"/>
  <c r="AX636" i="26"/>
  <c r="AW636" i="26"/>
  <c r="AV636" i="26"/>
  <c r="AU636" i="26"/>
  <c r="AT636" i="26"/>
  <c r="AS636" i="26"/>
  <c r="AR636" i="26"/>
  <c r="AQ636" i="26"/>
  <c r="AP636" i="26"/>
  <c r="AO636" i="26"/>
  <c r="AN636" i="26"/>
  <c r="AM636" i="26"/>
  <c r="AL636" i="26"/>
  <c r="AK636" i="26"/>
  <c r="AJ636" i="26"/>
  <c r="AI636" i="26"/>
  <c r="AH636" i="26"/>
  <c r="AG636" i="26"/>
  <c r="AF636" i="26"/>
  <c r="AE636" i="26"/>
  <c r="AD636" i="26"/>
  <c r="AC636" i="26"/>
  <c r="AB636" i="26"/>
  <c r="AA636" i="26"/>
  <c r="Z636" i="26"/>
  <c r="Y636" i="26"/>
  <c r="X636" i="26"/>
  <c r="W636" i="26"/>
  <c r="V636" i="26"/>
  <c r="U636" i="26"/>
  <c r="T636" i="26"/>
  <c r="S636" i="26"/>
  <c r="R636" i="26"/>
  <c r="Q636" i="26"/>
  <c r="P636" i="26"/>
  <c r="O636" i="26"/>
  <c r="N636" i="26"/>
  <c r="M636" i="26"/>
  <c r="L636" i="26"/>
  <c r="K636" i="26"/>
  <c r="BQ635" i="26"/>
  <c r="BP635" i="26"/>
  <c r="BO635" i="26"/>
  <c r="BN635" i="26"/>
  <c r="BM635" i="26"/>
  <c r="BL635" i="26"/>
  <c r="BK635" i="26"/>
  <c r="BJ635" i="26"/>
  <c r="BI635" i="26"/>
  <c r="BH635" i="26"/>
  <c r="BG635" i="26"/>
  <c r="BF635" i="26"/>
  <c r="BE635" i="26"/>
  <c r="BD635" i="26"/>
  <c r="BC635" i="26"/>
  <c r="BB635" i="26"/>
  <c r="BA635" i="26"/>
  <c r="AZ635" i="26"/>
  <c r="AY635" i="26"/>
  <c r="AX635" i="26"/>
  <c r="AW635" i="26"/>
  <c r="AV635" i="26"/>
  <c r="AU635" i="26"/>
  <c r="AT635" i="26"/>
  <c r="AS635" i="26"/>
  <c r="BQ634" i="26"/>
  <c r="BP634" i="26"/>
  <c r="BO634" i="26"/>
  <c r="BN634" i="26"/>
  <c r="BM634" i="26"/>
  <c r="BL634" i="26"/>
  <c r="BK634" i="26"/>
  <c r="BJ634" i="26"/>
  <c r="BI634" i="26"/>
  <c r="BH634" i="26"/>
  <c r="BG634" i="26"/>
  <c r="BF634" i="26"/>
  <c r="BE634" i="26"/>
  <c r="BD634" i="26"/>
  <c r="BC634" i="26"/>
  <c r="BB634" i="26"/>
  <c r="BA634" i="26"/>
  <c r="AZ634" i="26"/>
  <c r="AY634" i="26"/>
  <c r="AX634" i="26"/>
  <c r="AW634" i="26"/>
  <c r="AV634" i="26"/>
  <c r="AU634" i="26"/>
  <c r="AT634" i="26"/>
  <c r="AS634" i="26"/>
  <c r="BQ633" i="26"/>
  <c r="BP633" i="26"/>
  <c r="BO633" i="26"/>
  <c r="BN633" i="26"/>
  <c r="BM633" i="26"/>
  <c r="BL633" i="26"/>
  <c r="BK633" i="26"/>
  <c r="BJ633" i="26"/>
  <c r="BI633" i="26"/>
  <c r="BH633" i="26"/>
  <c r="BG633" i="26"/>
  <c r="BF633" i="26"/>
  <c r="BE633" i="26"/>
  <c r="BD633" i="26"/>
  <c r="BC633" i="26"/>
  <c r="BB633" i="26"/>
  <c r="BA633" i="26"/>
  <c r="AZ633" i="26"/>
  <c r="AY633" i="26"/>
  <c r="AX633" i="26"/>
  <c r="AW633" i="26"/>
  <c r="AV633" i="26"/>
  <c r="AU633" i="26"/>
  <c r="AT633" i="26"/>
  <c r="AS633" i="26"/>
  <c r="BQ631" i="26"/>
  <c r="BP631" i="26"/>
  <c r="BO631" i="26"/>
  <c r="BN631" i="26"/>
  <c r="BM631" i="26"/>
  <c r="BL631" i="26"/>
  <c r="BK631" i="26"/>
  <c r="BJ631" i="26"/>
  <c r="BI631" i="26"/>
  <c r="BH631" i="26"/>
  <c r="BG631" i="26"/>
  <c r="BF631" i="26"/>
  <c r="BE631" i="26"/>
  <c r="BD631" i="26"/>
  <c r="BC631" i="26"/>
  <c r="BB631" i="26"/>
  <c r="BA631" i="26"/>
  <c r="AZ631" i="26"/>
  <c r="AY631" i="26"/>
  <c r="AX631" i="26"/>
  <c r="AW631" i="26"/>
  <c r="AV631" i="26"/>
  <c r="AU631" i="26"/>
  <c r="AT631" i="26"/>
  <c r="AS631" i="26"/>
  <c r="AR631" i="26"/>
  <c r="AQ631" i="26"/>
  <c r="AP631" i="26"/>
  <c r="AO631" i="26"/>
  <c r="AN631" i="26"/>
  <c r="AM631" i="26"/>
  <c r="AL631" i="26"/>
  <c r="AK631" i="26"/>
  <c r="AJ631" i="26"/>
  <c r="AI631" i="26"/>
  <c r="AH631" i="26"/>
  <c r="AG631" i="26"/>
  <c r="AF631" i="26"/>
  <c r="AE631" i="26"/>
  <c r="AD631" i="26"/>
  <c r="AC631" i="26"/>
  <c r="AB631" i="26"/>
  <c r="AA631" i="26"/>
  <c r="Z631" i="26"/>
  <c r="Y631" i="26"/>
  <c r="X631" i="26"/>
  <c r="W631" i="26"/>
  <c r="V631" i="26"/>
  <c r="U631" i="26"/>
  <c r="T631" i="26"/>
  <c r="S631" i="26"/>
  <c r="R631" i="26"/>
  <c r="Q631" i="26"/>
  <c r="P631" i="26"/>
  <c r="O631" i="26"/>
  <c r="N631" i="26"/>
  <c r="M631" i="26"/>
  <c r="L631" i="26"/>
  <c r="K631" i="26"/>
  <c r="BQ630" i="26"/>
  <c r="BP630" i="26"/>
  <c r="BO630" i="26"/>
  <c r="BN630" i="26"/>
  <c r="BM630" i="26"/>
  <c r="BL630" i="26"/>
  <c r="BK630" i="26"/>
  <c r="BJ630" i="26"/>
  <c r="BI630" i="26"/>
  <c r="BH630" i="26"/>
  <c r="BG630" i="26"/>
  <c r="BF630" i="26"/>
  <c r="BE630" i="26"/>
  <c r="BD630" i="26"/>
  <c r="BC630" i="26"/>
  <c r="BB630" i="26"/>
  <c r="BA630" i="26"/>
  <c r="AZ630" i="26"/>
  <c r="AY630" i="26"/>
  <c r="AX630" i="26"/>
  <c r="AW630" i="26"/>
  <c r="AV630" i="26"/>
  <c r="AU630" i="26"/>
  <c r="AT630" i="26"/>
  <c r="AS630" i="26"/>
  <c r="BQ629" i="26"/>
  <c r="BP629" i="26"/>
  <c r="BO629" i="26"/>
  <c r="BN629" i="26"/>
  <c r="BM629" i="26"/>
  <c r="BL629" i="26"/>
  <c r="BK629" i="26"/>
  <c r="BJ629" i="26"/>
  <c r="BI629" i="26"/>
  <c r="BH629" i="26"/>
  <c r="BG629" i="26"/>
  <c r="BF629" i="26"/>
  <c r="BE629" i="26"/>
  <c r="BD629" i="26"/>
  <c r="BC629" i="26"/>
  <c r="BB629" i="26"/>
  <c r="BA629" i="26"/>
  <c r="AZ629" i="26"/>
  <c r="AY629" i="26"/>
  <c r="AX629" i="26"/>
  <c r="AW629" i="26"/>
  <c r="AV629" i="26"/>
  <c r="AU629" i="26"/>
  <c r="AT629" i="26"/>
  <c r="AS629" i="26"/>
  <c r="BQ628" i="26"/>
  <c r="BP628" i="26"/>
  <c r="BO628" i="26"/>
  <c r="BN628" i="26"/>
  <c r="BM628" i="26"/>
  <c r="BL628" i="26"/>
  <c r="BK628" i="26"/>
  <c r="BJ628" i="26"/>
  <c r="BI628" i="26"/>
  <c r="BH628" i="26"/>
  <c r="BG628" i="26"/>
  <c r="BF628" i="26"/>
  <c r="BE628" i="26"/>
  <c r="BD628" i="26"/>
  <c r="BC628" i="26"/>
  <c r="BB628" i="26"/>
  <c r="BA628" i="26"/>
  <c r="AZ628" i="26"/>
  <c r="AY628" i="26"/>
  <c r="AX628" i="26"/>
  <c r="AW628" i="26"/>
  <c r="AV628" i="26"/>
  <c r="AU628" i="26"/>
  <c r="AT628" i="26"/>
  <c r="AS628" i="26"/>
  <c r="BQ626" i="26"/>
  <c r="BP626" i="26"/>
  <c r="BO626" i="26"/>
  <c r="BN626" i="26"/>
  <c r="BM626" i="26"/>
  <c r="BL626" i="26"/>
  <c r="BK626" i="26"/>
  <c r="BJ626" i="26"/>
  <c r="BI626" i="26"/>
  <c r="BH626" i="26"/>
  <c r="BG626" i="26"/>
  <c r="BF626" i="26"/>
  <c r="BE626" i="26"/>
  <c r="BD626" i="26"/>
  <c r="BC626" i="26"/>
  <c r="BB626" i="26"/>
  <c r="BA626" i="26"/>
  <c r="AZ626" i="26"/>
  <c r="AY626" i="26"/>
  <c r="AX626" i="26"/>
  <c r="AW626" i="26"/>
  <c r="AV626" i="26"/>
  <c r="AU626" i="26"/>
  <c r="AT626" i="26"/>
  <c r="AS626" i="26"/>
  <c r="AR626" i="26"/>
  <c r="AQ626" i="26"/>
  <c r="AP626" i="26"/>
  <c r="AO626" i="26"/>
  <c r="AN626" i="26"/>
  <c r="AM626" i="26"/>
  <c r="AL626" i="26"/>
  <c r="AK626" i="26"/>
  <c r="AJ626" i="26"/>
  <c r="AI626" i="26"/>
  <c r="AH626" i="26"/>
  <c r="AG626" i="26"/>
  <c r="AF626" i="26"/>
  <c r="AE626" i="26"/>
  <c r="AD626" i="26"/>
  <c r="AC626" i="26"/>
  <c r="AB626" i="26"/>
  <c r="AA626" i="26"/>
  <c r="Z626" i="26"/>
  <c r="Y626" i="26"/>
  <c r="X626" i="26"/>
  <c r="W626" i="26"/>
  <c r="V626" i="26"/>
  <c r="U626" i="26"/>
  <c r="T626" i="26"/>
  <c r="S626" i="26"/>
  <c r="R626" i="26"/>
  <c r="Q626" i="26"/>
  <c r="P626" i="26"/>
  <c r="O626" i="26"/>
  <c r="N626" i="26"/>
  <c r="M626" i="26"/>
  <c r="L626" i="26"/>
  <c r="K626" i="26"/>
  <c r="BQ625" i="26"/>
  <c r="BP625" i="26"/>
  <c r="BO625" i="26"/>
  <c r="BN625" i="26"/>
  <c r="BM625" i="26"/>
  <c r="BL625" i="26"/>
  <c r="BK625" i="26"/>
  <c r="BJ625" i="26"/>
  <c r="BI625" i="26"/>
  <c r="BH625" i="26"/>
  <c r="BG625" i="26"/>
  <c r="BF625" i="26"/>
  <c r="BE625" i="26"/>
  <c r="BD625" i="26"/>
  <c r="BC625" i="26"/>
  <c r="BB625" i="26"/>
  <c r="BA625" i="26"/>
  <c r="AZ625" i="26"/>
  <c r="AY625" i="26"/>
  <c r="AX625" i="26"/>
  <c r="AW625" i="26"/>
  <c r="AV625" i="26"/>
  <c r="AU625" i="26"/>
  <c r="AT625" i="26"/>
  <c r="AS625" i="26"/>
  <c r="BQ624" i="26"/>
  <c r="BP624" i="26"/>
  <c r="BO624" i="26"/>
  <c r="BN624" i="26"/>
  <c r="BM624" i="26"/>
  <c r="BL624" i="26"/>
  <c r="BK624" i="26"/>
  <c r="BJ624" i="26"/>
  <c r="BI624" i="26"/>
  <c r="BH624" i="26"/>
  <c r="BG624" i="26"/>
  <c r="BF624" i="26"/>
  <c r="BE624" i="26"/>
  <c r="BD624" i="26"/>
  <c r="BC624" i="26"/>
  <c r="BB624" i="26"/>
  <c r="BA624" i="26"/>
  <c r="AZ624" i="26"/>
  <c r="AY624" i="26"/>
  <c r="AX624" i="26"/>
  <c r="AW624" i="26"/>
  <c r="AV624" i="26"/>
  <c r="AU624" i="26"/>
  <c r="AT624" i="26"/>
  <c r="AS624" i="26"/>
  <c r="BQ623" i="26"/>
  <c r="BP623" i="26"/>
  <c r="BO623" i="26"/>
  <c r="BN623" i="26"/>
  <c r="BM623" i="26"/>
  <c r="BL623" i="26"/>
  <c r="BK623" i="26"/>
  <c r="BJ623" i="26"/>
  <c r="BI623" i="26"/>
  <c r="BH623" i="26"/>
  <c r="BG623" i="26"/>
  <c r="BF623" i="26"/>
  <c r="BE623" i="26"/>
  <c r="BD623" i="26"/>
  <c r="BC623" i="26"/>
  <c r="BB623" i="26"/>
  <c r="BA623" i="26"/>
  <c r="AZ623" i="26"/>
  <c r="AY623" i="26"/>
  <c r="AX623" i="26"/>
  <c r="AW623" i="26"/>
  <c r="AV623" i="26"/>
  <c r="AU623" i="26"/>
  <c r="AT623" i="26"/>
  <c r="AS623" i="26"/>
  <c r="BQ603" i="26"/>
  <c r="BP603" i="26"/>
  <c r="BO603" i="26"/>
  <c r="BN603" i="26"/>
  <c r="BM603" i="26"/>
  <c r="BL603" i="26"/>
  <c r="BK603" i="26"/>
  <c r="BJ603" i="26"/>
  <c r="BI603" i="26"/>
  <c r="BH603" i="26"/>
  <c r="BG603" i="26"/>
  <c r="BF603" i="26"/>
  <c r="BE603" i="26"/>
  <c r="BD603" i="26"/>
  <c r="BC603" i="26"/>
  <c r="BB603" i="26"/>
  <c r="BA603" i="26"/>
  <c r="AZ603" i="26"/>
  <c r="AY603" i="26"/>
  <c r="AX603" i="26"/>
  <c r="AW603" i="26"/>
  <c r="AV603" i="26"/>
  <c r="AU603" i="26"/>
  <c r="AT603" i="26"/>
  <c r="AS603" i="26"/>
  <c r="AR603" i="26"/>
  <c r="AQ603" i="26"/>
  <c r="AP603" i="26"/>
  <c r="AO603" i="26"/>
  <c r="AN603" i="26"/>
  <c r="AM603" i="26"/>
  <c r="AL603" i="26"/>
  <c r="AK603" i="26"/>
  <c r="AJ603" i="26"/>
  <c r="AI603" i="26"/>
  <c r="AH603" i="26"/>
  <c r="AG603" i="26"/>
  <c r="AF603" i="26"/>
  <c r="AE603" i="26"/>
  <c r="AD603" i="26"/>
  <c r="AC603" i="26"/>
  <c r="AB603" i="26"/>
  <c r="AA603" i="26"/>
  <c r="Z603" i="26"/>
  <c r="Y603" i="26"/>
  <c r="X603" i="26"/>
  <c r="W603" i="26"/>
  <c r="V603" i="26"/>
  <c r="U603" i="26"/>
  <c r="T603" i="26"/>
  <c r="S603" i="26"/>
  <c r="R603" i="26"/>
  <c r="Q603" i="26"/>
  <c r="P603" i="26"/>
  <c r="O603" i="26"/>
  <c r="N603" i="26"/>
  <c r="M603" i="26"/>
  <c r="L603" i="26"/>
  <c r="K603" i="26"/>
  <c r="J603" i="26"/>
  <c r="D603" i="26"/>
  <c r="BQ602" i="26"/>
  <c r="BP602" i="26"/>
  <c r="BO602" i="26"/>
  <c r="BN602" i="26"/>
  <c r="BM602" i="26"/>
  <c r="BL602" i="26"/>
  <c r="BK602" i="26"/>
  <c r="BJ602" i="26"/>
  <c r="BI602" i="26"/>
  <c r="BH602" i="26"/>
  <c r="BG602" i="26"/>
  <c r="BF602" i="26"/>
  <c r="BE602" i="26"/>
  <c r="BD602" i="26"/>
  <c r="BC602" i="26"/>
  <c r="BB602" i="26"/>
  <c r="BA602" i="26"/>
  <c r="AZ602" i="26"/>
  <c r="AY602" i="26"/>
  <c r="AX602" i="26"/>
  <c r="AW602" i="26"/>
  <c r="AV602" i="26"/>
  <c r="AU602" i="26"/>
  <c r="AT602" i="26"/>
  <c r="AS602" i="26"/>
  <c r="AR602" i="26"/>
  <c r="AQ602" i="26"/>
  <c r="AP602" i="26"/>
  <c r="AO602" i="26"/>
  <c r="AN602" i="26"/>
  <c r="AM602" i="26"/>
  <c r="AL602" i="26"/>
  <c r="AK602" i="26"/>
  <c r="AJ602" i="26"/>
  <c r="AI602" i="26"/>
  <c r="AH602" i="26"/>
  <c r="AG602" i="26"/>
  <c r="AF602" i="26"/>
  <c r="AE602" i="26"/>
  <c r="AD602" i="26"/>
  <c r="AC602" i="26"/>
  <c r="AB602" i="26"/>
  <c r="AA602" i="26"/>
  <c r="Z602" i="26"/>
  <c r="Y602" i="26"/>
  <c r="X602" i="26"/>
  <c r="W602" i="26"/>
  <c r="V602" i="26"/>
  <c r="U602" i="26"/>
  <c r="T602" i="26"/>
  <c r="S602" i="26"/>
  <c r="R602" i="26"/>
  <c r="Q602" i="26"/>
  <c r="P602" i="26"/>
  <c r="O602" i="26"/>
  <c r="N602" i="26"/>
  <c r="M602" i="26"/>
  <c r="L602" i="26"/>
  <c r="K602" i="26"/>
  <c r="J602" i="26"/>
  <c r="D602" i="26"/>
  <c r="BQ601" i="26"/>
  <c r="BP601" i="26"/>
  <c r="BO601" i="26"/>
  <c r="BN601" i="26"/>
  <c r="BM601" i="26"/>
  <c r="BL601" i="26"/>
  <c r="BK601" i="26"/>
  <c r="BJ601" i="26"/>
  <c r="BI601" i="26"/>
  <c r="BH601" i="26"/>
  <c r="BG601" i="26"/>
  <c r="BF601" i="26"/>
  <c r="BE601" i="26"/>
  <c r="BD601" i="26"/>
  <c r="BC601" i="26"/>
  <c r="BB601" i="26"/>
  <c r="BA601" i="26"/>
  <c r="AZ601" i="26"/>
  <c r="AY601" i="26"/>
  <c r="AX601" i="26"/>
  <c r="AW601" i="26"/>
  <c r="AV601" i="26"/>
  <c r="AU601" i="26"/>
  <c r="AT601" i="26"/>
  <c r="AS601" i="26"/>
  <c r="AR601" i="26"/>
  <c r="AQ601" i="26"/>
  <c r="AP601" i="26"/>
  <c r="AO601" i="26"/>
  <c r="AN601" i="26"/>
  <c r="AM601" i="26"/>
  <c r="AL601" i="26"/>
  <c r="AK601" i="26"/>
  <c r="AJ601" i="26"/>
  <c r="AI601" i="26"/>
  <c r="AH601" i="26"/>
  <c r="AG601" i="26"/>
  <c r="AF601" i="26"/>
  <c r="AE601" i="26"/>
  <c r="AD601" i="26"/>
  <c r="AC601" i="26"/>
  <c r="AB601" i="26"/>
  <c r="AA601" i="26"/>
  <c r="Z601" i="26"/>
  <c r="Y601" i="26"/>
  <c r="X601" i="26"/>
  <c r="W601" i="26"/>
  <c r="V601" i="26"/>
  <c r="U601" i="26"/>
  <c r="T601" i="26"/>
  <c r="S601" i="26"/>
  <c r="R601" i="26"/>
  <c r="Q601" i="26"/>
  <c r="P601" i="26"/>
  <c r="O601" i="26"/>
  <c r="N601" i="26"/>
  <c r="M601" i="26"/>
  <c r="L601" i="26"/>
  <c r="K601" i="26"/>
  <c r="J601" i="26"/>
  <c r="D601" i="26"/>
  <c r="BQ600" i="26"/>
  <c r="BP600" i="26"/>
  <c r="BO600" i="26"/>
  <c r="BN600" i="26"/>
  <c r="BM600" i="26"/>
  <c r="BL600" i="26"/>
  <c r="BK600" i="26"/>
  <c r="BJ600" i="26"/>
  <c r="BI600" i="26"/>
  <c r="BH600" i="26"/>
  <c r="BG600" i="26"/>
  <c r="BF600" i="26"/>
  <c r="BE600" i="26"/>
  <c r="BD600" i="26"/>
  <c r="BC600" i="26"/>
  <c r="BB600" i="26"/>
  <c r="BA600" i="26"/>
  <c r="AZ600" i="26"/>
  <c r="AY600" i="26"/>
  <c r="AX600" i="26"/>
  <c r="AW600" i="26"/>
  <c r="AV600" i="26"/>
  <c r="AU600" i="26"/>
  <c r="AT600" i="26"/>
  <c r="AS600" i="26"/>
  <c r="AR600" i="26"/>
  <c r="AQ600" i="26"/>
  <c r="AP600" i="26"/>
  <c r="AO600" i="26"/>
  <c r="AN600" i="26"/>
  <c r="AM600" i="26"/>
  <c r="AL600" i="26"/>
  <c r="AK600" i="26"/>
  <c r="AJ600" i="26"/>
  <c r="AI600" i="26"/>
  <c r="AH600" i="26"/>
  <c r="AG600" i="26"/>
  <c r="AF600" i="26"/>
  <c r="AE600" i="26"/>
  <c r="AD600" i="26"/>
  <c r="AC600" i="26"/>
  <c r="AB600" i="26"/>
  <c r="AA600" i="26"/>
  <c r="Z600" i="26"/>
  <c r="Y600" i="26"/>
  <c r="X600" i="26"/>
  <c r="W600" i="26"/>
  <c r="V600" i="26"/>
  <c r="U600" i="26"/>
  <c r="T600" i="26"/>
  <c r="S600" i="26"/>
  <c r="R600" i="26"/>
  <c r="Q600" i="26"/>
  <c r="P600" i="26"/>
  <c r="O600" i="26"/>
  <c r="N600" i="26"/>
  <c r="M600" i="26"/>
  <c r="L600" i="26"/>
  <c r="K600" i="26"/>
  <c r="J600" i="26"/>
  <c r="D600" i="26"/>
  <c r="BQ599" i="26"/>
  <c r="BP599" i="26"/>
  <c r="BO599" i="26"/>
  <c r="BN599" i="26"/>
  <c r="BM599" i="26"/>
  <c r="BL599" i="26"/>
  <c r="BK599" i="26"/>
  <c r="BJ599" i="26"/>
  <c r="BI599" i="26"/>
  <c r="BH599" i="26"/>
  <c r="BG599" i="26"/>
  <c r="BF599" i="26"/>
  <c r="BE599" i="26"/>
  <c r="BD599" i="26"/>
  <c r="BC599" i="26"/>
  <c r="BB599" i="26"/>
  <c r="BA599" i="26"/>
  <c r="AZ599" i="26"/>
  <c r="AY599" i="26"/>
  <c r="AX599" i="26"/>
  <c r="AW599" i="26"/>
  <c r="AV599" i="26"/>
  <c r="AU599" i="26"/>
  <c r="AT599" i="26"/>
  <c r="AS599" i="26"/>
  <c r="AR599" i="26"/>
  <c r="AQ599" i="26"/>
  <c r="AP599" i="26"/>
  <c r="AO599" i="26"/>
  <c r="AN599" i="26"/>
  <c r="AM599" i="26"/>
  <c r="AL599" i="26"/>
  <c r="AK599" i="26"/>
  <c r="AJ599" i="26"/>
  <c r="AI599" i="26"/>
  <c r="AH599" i="26"/>
  <c r="AG599" i="26"/>
  <c r="AF599" i="26"/>
  <c r="AE599" i="26"/>
  <c r="AD599" i="26"/>
  <c r="AC599" i="26"/>
  <c r="AB599" i="26"/>
  <c r="AA599" i="26"/>
  <c r="Z599" i="26"/>
  <c r="Y599" i="26"/>
  <c r="X599" i="26"/>
  <c r="W599" i="26"/>
  <c r="V599" i="26"/>
  <c r="U599" i="26"/>
  <c r="T599" i="26"/>
  <c r="S599" i="26"/>
  <c r="R599" i="26"/>
  <c r="Q599" i="26"/>
  <c r="P599" i="26"/>
  <c r="O599" i="26"/>
  <c r="N599" i="26"/>
  <c r="M599" i="26"/>
  <c r="L599" i="26"/>
  <c r="K599" i="26"/>
  <c r="J599" i="26"/>
  <c r="D599" i="26"/>
  <c r="BQ598" i="26"/>
  <c r="BP598" i="26"/>
  <c r="BO598" i="26"/>
  <c r="BN598" i="26"/>
  <c r="BM598" i="26"/>
  <c r="BL598" i="26"/>
  <c r="BK598" i="26"/>
  <c r="BJ598" i="26"/>
  <c r="BI598" i="26"/>
  <c r="BH598" i="26"/>
  <c r="BG598" i="26"/>
  <c r="BF598" i="26"/>
  <c r="BE598" i="26"/>
  <c r="BD598" i="26"/>
  <c r="BC598" i="26"/>
  <c r="BB598" i="26"/>
  <c r="BA598" i="26"/>
  <c r="AZ598" i="26"/>
  <c r="AY598" i="26"/>
  <c r="AX598" i="26"/>
  <c r="AW598" i="26"/>
  <c r="AV598" i="26"/>
  <c r="AU598" i="26"/>
  <c r="AT598" i="26"/>
  <c r="AS598" i="26"/>
  <c r="AR598" i="26"/>
  <c r="AQ598" i="26"/>
  <c r="AP598" i="26"/>
  <c r="AO598" i="26"/>
  <c r="AN598" i="26"/>
  <c r="AM598" i="26"/>
  <c r="AL598" i="26"/>
  <c r="AK598" i="26"/>
  <c r="AJ598" i="26"/>
  <c r="AI598" i="26"/>
  <c r="AH598" i="26"/>
  <c r="AG598" i="26"/>
  <c r="AF598" i="26"/>
  <c r="AE598" i="26"/>
  <c r="AD598" i="26"/>
  <c r="AC598" i="26"/>
  <c r="AB598" i="26"/>
  <c r="AA598" i="26"/>
  <c r="Z598" i="26"/>
  <c r="Y598" i="26"/>
  <c r="X598" i="26"/>
  <c r="W598" i="26"/>
  <c r="V598" i="26"/>
  <c r="U598" i="26"/>
  <c r="T598" i="26"/>
  <c r="S598" i="26"/>
  <c r="R598" i="26"/>
  <c r="Q598" i="26"/>
  <c r="P598" i="26"/>
  <c r="O598" i="26"/>
  <c r="N598" i="26"/>
  <c r="M598" i="26"/>
  <c r="L598" i="26"/>
  <c r="K598" i="26"/>
  <c r="J598" i="26"/>
  <c r="D598" i="26"/>
  <c r="BQ597" i="26"/>
  <c r="BP597" i="26"/>
  <c r="BO597" i="26"/>
  <c r="BN597" i="26"/>
  <c r="BM597" i="26"/>
  <c r="BL597" i="26"/>
  <c r="BK597" i="26"/>
  <c r="BJ597" i="26"/>
  <c r="BI597" i="26"/>
  <c r="BH597" i="26"/>
  <c r="BG597" i="26"/>
  <c r="BF597" i="26"/>
  <c r="BE597" i="26"/>
  <c r="BD597" i="26"/>
  <c r="BC597" i="26"/>
  <c r="BB597" i="26"/>
  <c r="BA597" i="26"/>
  <c r="AZ597" i="26"/>
  <c r="AY597" i="26"/>
  <c r="AX597" i="26"/>
  <c r="AW597" i="26"/>
  <c r="AV597" i="26"/>
  <c r="AU597" i="26"/>
  <c r="AT597" i="26"/>
  <c r="AS597" i="26"/>
  <c r="AR597" i="26"/>
  <c r="AQ597" i="26"/>
  <c r="AP597" i="26"/>
  <c r="AO597" i="26"/>
  <c r="AN597" i="26"/>
  <c r="AM597" i="26"/>
  <c r="AL597" i="26"/>
  <c r="AK597" i="26"/>
  <c r="AJ597" i="26"/>
  <c r="AI597" i="26"/>
  <c r="AH597" i="26"/>
  <c r="AG597" i="26"/>
  <c r="AF597" i="26"/>
  <c r="AE597" i="26"/>
  <c r="AD597" i="26"/>
  <c r="AC597" i="26"/>
  <c r="AB597" i="26"/>
  <c r="AA597" i="26"/>
  <c r="Z597" i="26"/>
  <c r="Y597" i="26"/>
  <c r="X597" i="26"/>
  <c r="W597" i="26"/>
  <c r="V597" i="26"/>
  <c r="U597" i="26"/>
  <c r="T597" i="26"/>
  <c r="S597" i="26"/>
  <c r="R597" i="26"/>
  <c r="Q597" i="26"/>
  <c r="P597" i="26"/>
  <c r="O597" i="26"/>
  <c r="N597" i="26"/>
  <c r="M597" i="26"/>
  <c r="L597" i="26"/>
  <c r="K597" i="26"/>
  <c r="J597" i="26"/>
  <c r="D597" i="26"/>
  <c r="BQ596" i="26"/>
  <c r="BP596" i="26"/>
  <c r="BO596" i="26"/>
  <c r="BN596" i="26"/>
  <c r="BM596" i="26"/>
  <c r="BL596" i="26"/>
  <c r="BK596" i="26"/>
  <c r="BJ596" i="26"/>
  <c r="BI596" i="26"/>
  <c r="BH596" i="26"/>
  <c r="BG596" i="26"/>
  <c r="BF596" i="26"/>
  <c r="BE596" i="26"/>
  <c r="BD596" i="26"/>
  <c r="BC596" i="26"/>
  <c r="BB596" i="26"/>
  <c r="BA596" i="26"/>
  <c r="AZ596" i="26"/>
  <c r="AY596" i="26"/>
  <c r="AX596" i="26"/>
  <c r="AW596" i="26"/>
  <c r="AV596" i="26"/>
  <c r="AU596" i="26"/>
  <c r="AT596" i="26"/>
  <c r="AS596" i="26"/>
  <c r="AR596" i="26"/>
  <c r="AQ596" i="26"/>
  <c r="AP596" i="26"/>
  <c r="AO596" i="26"/>
  <c r="AN596" i="26"/>
  <c r="AM596" i="26"/>
  <c r="AL596" i="26"/>
  <c r="AK596" i="26"/>
  <c r="AJ596" i="26"/>
  <c r="AI596" i="26"/>
  <c r="AH596" i="26"/>
  <c r="AG596" i="26"/>
  <c r="AF596" i="26"/>
  <c r="AE596" i="26"/>
  <c r="AD596" i="26"/>
  <c r="AC596" i="26"/>
  <c r="AB596" i="26"/>
  <c r="AA596" i="26"/>
  <c r="Z596" i="26"/>
  <c r="Y596" i="26"/>
  <c r="X596" i="26"/>
  <c r="W596" i="26"/>
  <c r="V596" i="26"/>
  <c r="U596" i="26"/>
  <c r="T596" i="26"/>
  <c r="S596" i="26"/>
  <c r="R596" i="26"/>
  <c r="Q596" i="26"/>
  <c r="P596" i="26"/>
  <c r="O596" i="26"/>
  <c r="N596" i="26"/>
  <c r="M596" i="26"/>
  <c r="L596" i="26"/>
  <c r="K596" i="26"/>
  <c r="J596" i="26"/>
  <c r="D596" i="26"/>
  <c r="BQ595" i="26"/>
  <c r="BP595" i="26"/>
  <c r="BO595" i="26"/>
  <c r="BN595" i="26"/>
  <c r="BM595" i="26"/>
  <c r="BL595" i="26"/>
  <c r="BK595" i="26"/>
  <c r="BJ595" i="26"/>
  <c r="BI595" i="26"/>
  <c r="BH595" i="26"/>
  <c r="BG595" i="26"/>
  <c r="BF595" i="26"/>
  <c r="BE595" i="26"/>
  <c r="BD595" i="26"/>
  <c r="BC595" i="26"/>
  <c r="BB595" i="26"/>
  <c r="BA595" i="26"/>
  <c r="AZ595" i="26"/>
  <c r="AY595" i="26"/>
  <c r="AX595" i="26"/>
  <c r="AW595" i="26"/>
  <c r="AV595" i="26"/>
  <c r="AU595" i="26"/>
  <c r="AT595" i="26"/>
  <c r="AS595" i="26"/>
  <c r="AR595" i="26"/>
  <c r="AQ595" i="26"/>
  <c r="AP595" i="26"/>
  <c r="AO595" i="26"/>
  <c r="AN595" i="26"/>
  <c r="AM595" i="26"/>
  <c r="AL595" i="26"/>
  <c r="AK595" i="26"/>
  <c r="AJ595" i="26"/>
  <c r="AI595" i="26"/>
  <c r="AH595" i="26"/>
  <c r="AG595" i="26"/>
  <c r="AF595" i="26"/>
  <c r="AE595" i="26"/>
  <c r="AD595" i="26"/>
  <c r="AC595" i="26"/>
  <c r="AB595" i="26"/>
  <c r="AA595" i="26"/>
  <c r="Z595" i="26"/>
  <c r="Y595" i="26"/>
  <c r="X595" i="26"/>
  <c r="W595" i="26"/>
  <c r="V595" i="26"/>
  <c r="U595" i="26"/>
  <c r="T595" i="26"/>
  <c r="S595" i="26"/>
  <c r="R595" i="26"/>
  <c r="Q595" i="26"/>
  <c r="P595" i="26"/>
  <c r="O595" i="26"/>
  <c r="N595" i="26"/>
  <c r="M595" i="26"/>
  <c r="L595" i="26"/>
  <c r="K595" i="26"/>
  <c r="J595" i="26"/>
  <c r="D595" i="26"/>
  <c r="BQ594" i="26"/>
  <c r="BP594" i="26"/>
  <c r="BO594" i="26"/>
  <c r="BN594" i="26"/>
  <c r="BM594" i="26"/>
  <c r="BL594" i="26"/>
  <c r="BK594" i="26"/>
  <c r="BJ594" i="26"/>
  <c r="BI594" i="26"/>
  <c r="BH594" i="26"/>
  <c r="BG594" i="26"/>
  <c r="BF594" i="26"/>
  <c r="BE594" i="26"/>
  <c r="BD594" i="26"/>
  <c r="BC594" i="26"/>
  <c r="BB594" i="26"/>
  <c r="BA594" i="26"/>
  <c r="AZ594" i="26"/>
  <c r="AY594" i="26"/>
  <c r="AX594" i="26"/>
  <c r="AW594" i="26"/>
  <c r="AV594" i="26"/>
  <c r="AU594" i="26"/>
  <c r="AT594" i="26"/>
  <c r="AS594" i="26"/>
  <c r="AR594" i="26"/>
  <c r="AQ594" i="26"/>
  <c r="AP594" i="26"/>
  <c r="AO594" i="26"/>
  <c r="AN594" i="26"/>
  <c r="AM594" i="26"/>
  <c r="AL594" i="26"/>
  <c r="AK594" i="26"/>
  <c r="AJ594" i="26"/>
  <c r="AI594" i="26"/>
  <c r="AH594" i="26"/>
  <c r="AG594" i="26"/>
  <c r="AF594" i="26"/>
  <c r="AE594" i="26"/>
  <c r="AD594" i="26"/>
  <c r="AC594" i="26"/>
  <c r="AB594" i="26"/>
  <c r="AA594" i="26"/>
  <c r="Z594" i="26"/>
  <c r="Y594" i="26"/>
  <c r="X594" i="26"/>
  <c r="W594" i="26"/>
  <c r="V594" i="26"/>
  <c r="U594" i="26"/>
  <c r="T594" i="26"/>
  <c r="S594" i="26"/>
  <c r="R594" i="26"/>
  <c r="Q594" i="26"/>
  <c r="P594" i="26"/>
  <c r="O594" i="26"/>
  <c r="N594" i="26"/>
  <c r="M594" i="26"/>
  <c r="L594" i="26"/>
  <c r="K594" i="26"/>
  <c r="J594" i="26"/>
  <c r="D594" i="26"/>
  <c r="BQ593" i="26"/>
  <c r="BP593" i="26"/>
  <c r="BO593" i="26"/>
  <c r="BN593" i="26"/>
  <c r="BM593" i="26"/>
  <c r="BL593" i="26"/>
  <c r="BK593" i="26"/>
  <c r="BJ593" i="26"/>
  <c r="BI593" i="26"/>
  <c r="BH593" i="26"/>
  <c r="BG593" i="26"/>
  <c r="BF593" i="26"/>
  <c r="BE593" i="26"/>
  <c r="BD593" i="26"/>
  <c r="BC593" i="26"/>
  <c r="BB593" i="26"/>
  <c r="BA593" i="26"/>
  <c r="AZ593" i="26"/>
  <c r="AY593" i="26"/>
  <c r="AX593" i="26"/>
  <c r="AW593" i="26"/>
  <c r="AV593" i="26"/>
  <c r="AU593" i="26"/>
  <c r="AT593" i="26"/>
  <c r="AS593" i="26"/>
  <c r="AR593" i="26"/>
  <c r="AQ593" i="26"/>
  <c r="AP593" i="26"/>
  <c r="AO593" i="26"/>
  <c r="AN593" i="26"/>
  <c r="AM593" i="26"/>
  <c r="AL593" i="26"/>
  <c r="AK593" i="26"/>
  <c r="AJ593" i="26"/>
  <c r="AI593" i="26"/>
  <c r="AH593" i="26"/>
  <c r="AG593" i="26"/>
  <c r="AF593" i="26"/>
  <c r="AE593" i="26"/>
  <c r="AD593" i="26"/>
  <c r="AC593" i="26"/>
  <c r="AB593" i="26"/>
  <c r="AA593" i="26"/>
  <c r="Z593" i="26"/>
  <c r="Y593" i="26"/>
  <c r="X593" i="26"/>
  <c r="W593" i="26"/>
  <c r="V593" i="26"/>
  <c r="U593" i="26"/>
  <c r="T593" i="26"/>
  <c r="S593" i="26"/>
  <c r="R593" i="26"/>
  <c r="Q593" i="26"/>
  <c r="P593" i="26"/>
  <c r="O593" i="26"/>
  <c r="N593" i="26"/>
  <c r="M593" i="26"/>
  <c r="L593" i="26"/>
  <c r="K593" i="26"/>
  <c r="J593" i="26"/>
  <c r="D593" i="26"/>
  <c r="BQ592" i="26"/>
  <c r="BP592" i="26"/>
  <c r="BO592" i="26"/>
  <c r="BN592" i="26"/>
  <c r="BM592" i="26"/>
  <c r="BL592" i="26"/>
  <c r="BK592" i="26"/>
  <c r="BJ592" i="26"/>
  <c r="BI592" i="26"/>
  <c r="BH592" i="26"/>
  <c r="BG592" i="26"/>
  <c r="BF592" i="26"/>
  <c r="BE592" i="26"/>
  <c r="BD592" i="26"/>
  <c r="BC592" i="26"/>
  <c r="BB592" i="26"/>
  <c r="BA592" i="26"/>
  <c r="AZ592" i="26"/>
  <c r="AY592" i="26"/>
  <c r="AX592" i="26"/>
  <c r="AW592" i="26"/>
  <c r="AV592" i="26"/>
  <c r="AU592" i="26"/>
  <c r="AT592" i="26"/>
  <c r="AS592" i="26"/>
  <c r="AR592" i="26"/>
  <c r="AQ592" i="26"/>
  <c r="AP592" i="26"/>
  <c r="AO592" i="26"/>
  <c r="AN592" i="26"/>
  <c r="AM592" i="26"/>
  <c r="AL592" i="26"/>
  <c r="AK592" i="26"/>
  <c r="AJ592" i="26"/>
  <c r="AI592" i="26"/>
  <c r="AH592" i="26"/>
  <c r="AG592" i="26"/>
  <c r="AF592" i="26"/>
  <c r="AE592" i="26"/>
  <c r="AD592" i="26"/>
  <c r="AC592" i="26"/>
  <c r="AB592" i="26"/>
  <c r="AA592" i="26"/>
  <c r="Z592" i="26"/>
  <c r="Y592" i="26"/>
  <c r="X592" i="26"/>
  <c r="W592" i="26"/>
  <c r="V592" i="26"/>
  <c r="U592" i="26"/>
  <c r="T592" i="26"/>
  <c r="S592" i="26"/>
  <c r="R592" i="26"/>
  <c r="Q592" i="26"/>
  <c r="P592" i="26"/>
  <c r="O592" i="26"/>
  <c r="N592" i="26"/>
  <c r="M592" i="26"/>
  <c r="L592" i="26"/>
  <c r="K592" i="26"/>
  <c r="J592" i="26"/>
  <c r="D592" i="26"/>
  <c r="BQ591" i="26"/>
  <c r="BP591" i="26"/>
  <c r="BO591" i="26"/>
  <c r="BN591" i="26"/>
  <c r="BM591" i="26"/>
  <c r="BL591" i="26"/>
  <c r="BK591" i="26"/>
  <c r="BJ591" i="26"/>
  <c r="BI591" i="26"/>
  <c r="BH591" i="26"/>
  <c r="BG591" i="26"/>
  <c r="BF591" i="26"/>
  <c r="BE591" i="26"/>
  <c r="BD591" i="26"/>
  <c r="BC591" i="26"/>
  <c r="BB591" i="26"/>
  <c r="BA591" i="26"/>
  <c r="AZ591" i="26"/>
  <c r="AY591" i="26"/>
  <c r="AX591" i="26"/>
  <c r="AW591" i="26"/>
  <c r="AV591" i="26"/>
  <c r="AU591" i="26"/>
  <c r="AT591" i="26"/>
  <c r="AS591" i="26"/>
  <c r="AR591" i="26"/>
  <c r="AQ591" i="26"/>
  <c r="AP591" i="26"/>
  <c r="AO591" i="26"/>
  <c r="AN591" i="26"/>
  <c r="AM591" i="26"/>
  <c r="AL591" i="26"/>
  <c r="AK591" i="26"/>
  <c r="AJ591" i="26"/>
  <c r="AI591" i="26"/>
  <c r="AH591" i="26"/>
  <c r="AG591" i="26"/>
  <c r="AF591" i="26"/>
  <c r="AE591" i="26"/>
  <c r="AD591" i="26"/>
  <c r="AC591" i="26"/>
  <c r="AB591" i="26"/>
  <c r="AA591" i="26"/>
  <c r="Z591" i="26"/>
  <c r="Y591" i="26"/>
  <c r="X591" i="26"/>
  <c r="W591" i="26"/>
  <c r="V591" i="26"/>
  <c r="U591" i="26"/>
  <c r="T591" i="26"/>
  <c r="S591" i="26"/>
  <c r="R591" i="26"/>
  <c r="Q591" i="26"/>
  <c r="P591" i="26"/>
  <c r="O591" i="26"/>
  <c r="N591" i="26"/>
  <c r="M591" i="26"/>
  <c r="L591" i="26"/>
  <c r="K591" i="26"/>
  <c r="J591" i="26"/>
  <c r="D591" i="26"/>
  <c r="BQ590" i="26"/>
  <c r="BP590" i="26"/>
  <c r="BO590" i="26"/>
  <c r="BN590" i="26"/>
  <c r="BM590" i="26"/>
  <c r="BL590" i="26"/>
  <c r="BK590" i="26"/>
  <c r="BJ590" i="26"/>
  <c r="BI590" i="26"/>
  <c r="BH590" i="26"/>
  <c r="BG590" i="26"/>
  <c r="BF590" i="26"/>
  <c r="BE590" i="26"/>
  <c r="BD590" i="26"/>
  <c r="BC590" i="26"/>
  <c r="BB590" i="26"/>
  <c r="BA590" i="26"/>
  <c r="AZ590" i="26"/>
  <c r="AY590" i="26"/>
  <c r="AX590" i="26"/>
  <c r="AW590" i="26"/>
  <c r="AV590" i="26"/>
  <c r="AU590" i="26"/>
  <c r="AT590" i="26"/>
  <c r="AS590" i="26"/>
  <c r="AR590" i="26"/>
  <c r="AQ590" i="26"/>
  <c r="AP590" i="26"/>
  <c r="AO590" i="26"/>
  <c r="AN590" i="26"/>
  <c r="AM590" i="26"/>
  <c r="AL590" i="26"/>
  <c r="AK590" i="26"/>
  <c r="AJ590" i="26"/>
  <c r="AI590" i="26"/>
  <c r="AH590" i="26"/>
  <c r="AG590" i="26"/>
  <c r="AF590" i="26"/>
  <c r="AE590" i="26"/>
  <c r="AD590" i="26"/>
  <c r="AC590" i="26"/>
  <c r="AB590" i="26"/>
  <c r="AA590" i="26"/>
  <c r="Z590" i="26"/>
  <c r="Y590" i="26"/>
  <c r="X590" i="26"/>
  <c r="W590" i="26"/>
  <c r="V590" i="26"/>
  <c r="U590" i="26"/>
  <c r="T590" i="26"/>
  <c r="S590" i="26"/>
  <c r="R590" i="26"/>
  <c r="Q590" i="26"/>
  <c r="P590" i="26"/>
  <c r="O590" i="26"/>
  <c r="N590" i="26"/>
  <c r="M590" i="26"/>
  <c r="L590" i="26"/>
  <c r="K590" i="26"/>
  <c r="J590" i="26"/>
  <c r="D590" i="26"/>
  <c r="BQ589" i="26"/>
  <c r="BP589" i="26"/>
  <c r="BO589" i="26"/>
  <c r="BN589" i="26"/>
  <c r="BM589" i="26"/>
  <c r="BL589" i="26"/>
  <c r="BK589" i="26"/>
  <c r="BJ589" i="26"/>
  <c r="BI589" i="26"/>
  <c r="BH589" i="26"/>
  <c r="BG589" i="26"/>
  <c r="BF589" i="26"/>
  <c r="BE589" i="26"/>
  <c r="BD589" i="26"/>
  <c r="BC589" i="26"/>
  <c r="BB589" i="26"/>
  <c r="BA589" i="26"/>
  <c r="AZ589" i="26"/>
  <c r="AY589" i="26"/>
  <c r="AX589" i="26"/>
  <c r="AW589" i="26"/>
  <c r="AV589" i="26"/>
  <c r="AU589" i="26"/>
  <c r="AT589" i="26"/>
  <c r="AS589" i="26"/>
  <c r="AR589" i="26"/>
  <c r="AQ589" i="26"/>
  <c r="AP589" i="26"/>
  <c r="AO589" i="26"/>
  <c r="AN589" i="26"/>
  <c r="AM589" i="26"/>
  <c r="AL589" i="26"/>
  <c r="AK589" i="26"/>
  <c r="AJ589" i="26"/>
  <c r="AI589" i="26"/>
  <c r="AH589" i="26"/>
  <c r="AG589" i="26"/>
  <c r="AF589" i="26"/>
  <c r="AE589" i="26"/>
  <c r="AD589" i="26"/>
  <c r="AC589" i="26"/>
  <c r="AB589" i="26"/>
  <c r="AA589" i="26"/>
  <c r="Z589" i="26"/>
  <c r="Y589" i="26"/>
  <c r="X589" i="26"/>
  <c r="W589" i="26"/>
  <c r="V589" i="26"/>
  <c r="U589" i="26"/>
  <c r="T589" i="26"/>
  <c r="S589" i="26"/>
  <c r="R589" i="26"/>
  <c r="Q589" i="26"/>
  <c r="P589" i="26"/>
  <c r="O589" i="26"/>
  <c r="N589" i="26"/>
  <c r="M589" i="26"/>
  <c r="L589" i="26"/>
  <c r="K589" i="26"/>
  <c r="J589" i="26"/>
  <c r="D589" i="26"/>
  <c r="BQ588" i="26"/>
  <c r="BP588" i="26"/>
  <c r="BO588" i="26"/>
  <c r="BN588" i="26"/>
  <c r="BM588" i="26"/>
  <c r="BL588" i="26"/>
  <c r="BK588" i="26"/>
  <c r="BJ588" i="26"/>
  <c r="BI588" i="26"/>
  <c r="BH588" i="26"/>
  <c r="BG588" i="26"/>
  <c r="BF588" i="26"/>
  <c r="BE588" i="26"/>
  <c r="BD588" i="26"/>
  <c r="BC588" i="26"/>
  <c r="BB588" i="26"/>
  <c r="BA588" i="26"/>
  <c r="AZ588" i="26"/>
  <c r="AY588" i="26"/>
  <c r="AX588" i="26"/>
  <c r="AW588" i="26"/>
  <c r="AV588" i="26"/>
  <c r="AU588" i="26"/>
  <c r="AT588" i="26"/>
  <c r="AS588" i="26"/>
  <c r="AR588" i="26"/>
  <c r="AQ588" i="26"/>
  <c r="AP588" i="26"/>
  <c r="AO588" i="26"/>
  <c r="AN588" i="26"/>
  <c r="AM588" i="26"/>
  <c r="AL588" i="26"/>
  <c r="AK588" i="26"/>
  <c r="AJ588" i="26"/>
  <c r="AI588" i="26"/>
  <c r="AH588" i="26"/>
  <c r="AG588" i="26"/>
  <c r="AF588" i="26"/>
  <c r="AE588" i="26"/>
  <c r="AD588" i="26"/>
  <c r="AC588" i="26"/>
  <c r="AB588" i="26"/>
  <c r="AA588" i="26"/>
  <c r="Z588" i="26"/>
  <c r="Y588" i="26"/>
  <c r="X588" i="26"/>
  <c r="W588" i="26"/>
  <c r="V588" i="26"/>
  <c r="U588" i="26"/>
  <c r="T588" i="26"/>
  <c r="S588" i="26"/>
  <c r="R588" i="26"/>
  <c r="Q588" i="26"/>
  <c r="P588" i="26"/>
  <c r="O588" i="26"/>
  <c r="N588" i="26"/>
  <c r="M588" i="26"/>
  <c r="L588" i="26"/>
  <c r="K588" i="26"/>
  <c r="J588" i="26"/>
  <c r="D588" i="26"/>
  <c r="BQ587" i="26"/>
  <c r="BP587" i="26"/>
  <c r="BO587" i="26"/>
  <c r="BN587" i="26"/>
  <c r="BM587" i="26"/>
  <c r="BL587" i="26"/>
  <c r="BK587" i="26"/>
  <c r="BJ587" i="26"/>
  <c r="BI587" i="26"/>
  <c r="BH587" i="26"/>
  <c r="BG587" i="26"/>
  <c r="BF587" i="26"/>
  <c r="BE587" i="26"/>
  <c r="BD587" i="26"/>
  <c r="BC587" i="26"/>
  <c r="BB587" i="26"/>
  <c r="BA587" i="26"/>
  <c r="AZ587" i="26"/>
  <c r="AY587" i="26"/>
  <c r="AX587" i="26"/>
  <c r="AW587" i="26"/>
  <c r="AV587" i="26"/>
  <c r="AU587" i="26"/>
  <c r="AT587" i="26"/>
  <c r="AS587" i="26"/>
  <c r="AR587" i="26"/>
  <c r="AQ587" i="26"/>
  <c r="AP587" i="26"/>
  <c r="AO587" i="26"/>
  <c r="AN587" i="26"/>
  <c r="AM587" i="26"/>
  <c r="AL587" i="26"/>
  <c r="AK587" i="26"/>
  <c r="AJ587" i="26"/>
  <c r="AI587" i="26"/>
  <c r="AH587" i="26"/>
  <c r="AG587" i="26"/>
  <c r="AF587" i="26"/>
  <c r="AE587" i="26"/>
  <c r="AD587" i="26"/>
  <c r="AC587" i="26"/>
  <c r="AB587" i="26"/>
  <c r="AA587" i="26"/>
  <c r="Z587" i="26"/>
  <c r="Y587" i="26"/>
  <c r="X587" i="26"/>
  <c r="W587" i="26"/>
  <c r="V587" i="26"/>
  <c r="U587" i="26"/>
  <c r="T587" i="26"/>
  <c r="S587" i="26"/>
  <c r="R587" i="26"/>
  <c r="Q587" i="26"/>
  <c r="P587" i="26"/>
  <c r="O587" i="26"/>
  <c r="N587" i="26"/>
  <c r="M587" i="26"/>
  <c r="L587" i="26"/>
  <c r="K587" i="26"/>
  <c r="J587" i="26"/>
  <c r="D587" i="26"/>
  <c r="BQ586" i="26"/>
  <c r="BP586" i="26"/>
  <c r="BO586" i="26"/>
  <c r="BN586" i="26"/>
  <c r="BM586" i="26"/>
  <c r="BL586" i="26"/>
  <c r="BK586" i="26"/>
  <c r="BJ586" i="26"/>
  <c r="BI586" i="26"/>
  <c r="BH586" i="26"/>
  <c r="BG586" i="26"/>
  <c r="BF586" i="26"/>
  <c r="BE586" i="26"/>
  <c r="BD586" i="26"/>
  <c r="BC586" i="26"/>
  <c r="BB586" i="26"/>
  <c r="BA586" i="26"/>
  <c r="AZ586" i="26"/>
  <c r="AY586" i="26"/>
  <c r="AX586" i="26"/>
  <c r="AW586" i="26"/>
  <c r="AV586" i="26"/>
  <c r="AU586" i="26"/>
  <c r="AT586" i="26"/>
  <c r="AS586" i="26"/>
  <c r="AR586" i="26"/>
  <c r="AQ586" i="26"/>
  <c r="AP586" i="26"/>
  <c r="AO586" i="26"/>
  <c r="AN586" i="26"/>
  <c r="AM586" i="26"/>
  <c r="AL586" i="26"/>
  <c r="AK586" i="26"/>
  <c r="AJ586" i="26"/>
  <c r="AI586" i="26"/>
  <c r="AH586" i="26"/>
  <c r="AG586" i="26"/>
  <c r="AF586" i="26"/>
  <c r="AE586" i="26"/>
  <c r="AD586" i="26"/>
  <c r="AC586" i="26"/>
  <c r="AB586" i="26"/>
  <c r="AA586" i="26"/>
  <c r="Z586" i="26"/>
  <c r="Y586" i="26"/>
  <c r="X586" i="26"/>
  <c r="W586" i="26"/>
  <c r="V586" i="26"/>
  <c r="U586" i="26"/>
  <c r="T586" i="26"/>
  <c r="S586" i="26"/>
  <c r="R586" i="26"/>
  <c r="Q586" i="26"/>
  <c r="P586" i="26"/>
  <c r="O586" i="26"/>
  <c r="N586" i="26"/>
  <c r="M586" i="26"/>
  <c r="L586" i="26"/>
  <c r="K586" i="26"/>
  <c r="J586" i="26"/>
  <c r="D586" i="26"/>
  <c r="BQ585" i="26"/>
  <c r="BP585" i="26"/>
  <c r="BO585" i="26"/>
  <c r="BN585" i="26"/>
  <c r="BM585" i="26"/>
  <c r="BL585" i="26"/>
  <c r="BK585" i="26"/>
  <c r="BJ585" i="26"/>
  <c r="BI585" i="26"/>
  <c r="BH585" i="26"/>
  <c r="BG585" i="26"/>
  <c r="BF585" i="26"/>
  <c r="BE585" i="26"/>
  <c r="BD585" i="26"/>
  <c r="BC585" i="26"/>
  <c r="BB585" i="26"/>
  <c r="BA585" i="26"/>
  <c r="AZ585" i="26"/>
  <c r="AY585" i="26"/>
  <c r="AX585" i="26"/>
  <c r="AW585" i="26"/>
  <c r="AV585" i="26"/>
  <c r="AU585" i="26"/>
  <c r="AT585" i="26"/>
  <c r="AS585" i="26"/>
  <c r="AR585" i="26"/>
  <c r="AQ585" i="26"/>
  <c r="AP585" i="26"/>
  <c r="AO585" i="26"/>
  <c r="AN585" i="26"/>
  <c r="AM585" i="26"/>
  <c r="AL585" i="26"/>
  <c r="AK585" i="26"/>
  <c r="AJ585" i="26"/>
  <c r="AI585" i="26"/>
  <c r="AH585" i="26"/>
  <c r="AG585" i="26"/>
  <c r="AF585" i="26"/>
  <c r="AE585" i="26"/>
  <c r="AD585" i="26"/>
  <c r="AC585" i="26"/>
  <c r="AB585" i="26"/>
  <c r="AA585" i="26"/>
  <c r="Z585" i="26"/>
  <c r="Y585" i="26"/>
  <c r="X585" i="26"/>
  <c r="W585" i="26"/>
  <c r="V585" i="26"/>
  <c r="U585" i="26"/>
  <c r="T585" i="26"/>
  <c r="S585" i="26"/>
  <c r="R585" i="26"/>
  <c r="Q585" i="26"/>
  <c r="P585" i="26"/>
  <c r="O585" i="26"/>
  <c r="N585" i="26"/>
  <c r="M585" i="26"/>
  <c r="L585" i="26"/>
  <c r="K585" i="26"/>
  <c r="J585" i="26"/>
  <c r="D585" i="26"/>
  <c r="BQ584" i="26"/>
  <c r="BP584" i="26"/>
  <c r="BO584" i="26"/>
  <c r="BN584" i="26"/>
  <c r="BM584" i="26"/>
  <c r="BL584" i="26"/>
  <c r="BK584" i="26"/>
  <c r="BJ584" i="26"/>
  <c r="BI584" i="26"/>
  <c r="BH584" i="26"/>
  <c r="BG584" i="26"/>
  <c r="BF584" i="26"/>
  <c r="BE584" i="26"/>
  <c r="BD584" i="26"/>
  <c r="BC584" i="26"/>
  <c r="BB584" i="26"/>
  <c r="BA584" i="26"/>
  <c r="AZ584" i="26"/>
  <c r="AY584" i="26"/>
  <c r="AX584" i="26"/>
  <c r="AW584" i="26"/>
  <c r="AV584" i="26"/>
  <c r="AU584" i="26"/>
  <c r="AT584" i="26"/>
  <c r="AS584" i="26"/>
  <c r="AR584" i="26"/>
  <c r="AQ584" i="26"/>
  <c r="AP584" i="26"/>
  <c r="AO584" i="26"/>
  <c r="AN584" i="26"/>
  <c r="AM584" i="26"/>
  <c r="AL584" i="26"/>
  <c r="AK584" i="26"/>
  <c r="AJ584" i="26"/>
  <c r="AI584" i="26"/>
  <c r="AH584" i="26"/>
  <c r="AG584" i="26"/>
  <c r="AF584" i="26"/>
  <c r="AE584" i="26"/>
  <c r="AD584" i="26"/>
  <c r="AC584" i="26"/>
  <c r="AB584" i="26"/>
  <c r="AA584" i="26"/>
  <c r="Z584" i="26"/>
  <c r="Y584" i="26"/>
  <c r="X584" i="26"/>
  <c r="W584" i="26"/>
  <c r="V584" i="26"/>
  <c r="U584" i="26"/>
  <c r="T584" i="26"/>
  <c r="S584" i="26"/>
  <c r="R584" i="26"/>
  <c r="Q584" i="26"/>
  <c r="P584" i="26"/>
  <c r="O584" i="26"/>
  <c r="N584" i="26"/>
  <c r="M584" i="26"/>
  <c r="L584" i="26"/>
  <c r="K584" i="26"/>
  <c r="J584" i="26"/>
  <c r="D584" i="26"/>
  <c r="BQ583" i="26"/>
  <c r="BP583" i="26"/>
  <c r="BO583" i="26"/>
  <c r="BN583" i="26"/>
  <c r="BM583" i="26"/>
  <c r="BL583" i="26"/>
  <c r="BK583" i="26"/>
  <c r="BJ583" i="26"/>
  <c r="BI583" i="26"/>
  <c r="BH583" i="26"/>
  <c r="BG583" i="26"/>
  <c r="BF583" i="26"/>
  <c r="BE583" i="26"/>
  <c r="BD583" i="26"/>
  <c r="BC583" i="26"/>
  <c r="BB583" i="26"/>
  <c r="BA583" i="26"/>
  <c r="AZ583" i="26"/>
  <c r="AY583" i="26"/>
  <c r="AX583" i="26"/>
  <c r="AW583" i="26"/>
  <c r="AV583" i="26"/>
  <c r="AU583" i="26"/>
  <c r="AT583" i="26"/>
  <c r="AS583" i="26"/>
  <c r="AR583" i="26"/>
  <c r="AQ583" i="26"/>
  <c r="AP583" i="26"/>
  <c r="AO583" i="26"/>
  <c r="AN583" i="26"/>
  <c r="AM583" i="26"/>
  <c r="AL583" i="26"/>
  <c r="AK583" i="26"/>
  <c r="AJ583" i="26"/>
  <c r="AI583" i="26"/>
  <c r="AH583" i="26"/>
  <c r="AG583" i="26"/>
  <c r="AF583" i="26"/>
  <c r="AE583" i="26"/>
  <c r="AD583" i="26"/>
  <c r="AC583" i="26"/>
  <c r="AB583" i="26"/>
  <c r="AA583" i="26"/>
  <c r="Z583" i="26"/>
  <c r="Y583" i="26"/>
  <c r="X583" i="26"/>
  <c r="W583" i="26"/>
  <c r="V583" i="26"/>
  <c r="U583" i="26"/>
  <c r="T583" i="26"/>
  <c r="S583" i="26"/>
  <c r="R583" i="26"/>
  <c r="Q583" i="26"/>
  <c r="P583" i="26"/>
  <c r="O583" i="26"/>
  <c r="N583" i="26"/>
  <c r="M583" i="26"/>
  <c r="L583" i="26"/>
  <c r="K583" i="26"/>
  <c r="J583" i="26"/>
  <c r="D583" i="26"/>
  <c r="BQ582" i="26"/>
  <c r="BP582" i="26"/>
  <c r="BO582" i="26"/>
  <c r="BN582" i="26"/>
  <c r="BM582" i="26"/>
  <c r="BL582" i="26"/>
  <c r="BK582" i="26"/>
  <c r="BJ582" i="26"/>
  <c r="BI582" i="26"/>
  <c r="BH582" i="26"/>
  <c r="BG582" i="26"/>
  <c r="BF582" i="26"/>
  <c r="BE582" i="26"/>
  <c r="BD582" i="26"/>
  <c r="BC582" i="26"/>
  <c r="BB582" i="26"/>
  <c r="BA582" i="26"/>
  <c r="AZ582" i="26"/>
  <c r="AY582" i="26"/>
  <c r="AX582" i="26"/>
  <c r="AW582" i="26"/>
  <c r="AV582" i="26"/>
  <c r="AU582" i="26"/>
  <c r="AT582" i="26"/>
  <c r="AS582" i="26"/>
  <c r="AR582" i="26"/>
  <c r="AQ582" i="26"/>
  <c r="AP582" i="26"/>
  <c r="AO582" i="26"/>
  <c r="AN582" i="26"/>
  <c r="AM582" i="26"/>
  <c r="AL582" i="26"/>
  <c r="AK582" i="26"/>
  <c r="AJ582" i="26"/>
  <c r="AI582" i="26"/>
  <c r="AH582" i="26"/>
  <c r="AG582" i="26"/>
  <c r="AF582" i="26"/>
  <c r="AE582" i="26"/>
  <c r="AD582" i="26"/>
  <c r="AC582" i="26"/>
  <c r="AB582" i="26"/>
  <c r="AA582" i="26"/>
  <c r="Z582" i="26"/>
  <c r="Y582" i="26"/>
  <c r="X582" i="26"/>
  <c r="W582" i="26"/>
  <c r="V582" i="26"/>
  <c r="U582" i="26"/>
  <c r="T582" i="26"/>
  <c r="S582" i="26"/>
  <c r="R582" i="26"/>
  <c r="Q582" i="26"/>
  <c r="P582" i="26"/>
  <c r="O582" i="26"/>
  <c r="N582" i="26"/>
  <c r="M582" i="26"/>
  <c r="L582" i="26"/>
  <c r="K582" i="26"/>
  <c r="J582" i="26"/>
  <c r="D582" i="26"/>
  <c r="BQ581" i="26"/>
  <c r="BP581" i="26"/>
  <c r="BO581" i="26"/>
  <c r="BN581" i="26"/>
  <c r="BM581" i="26"/>
  <c r="BL581" i="26"/>
  <c r="BK581" i="26"/>
  <c r="BJ581" i="26"/>
  <c r="BI581" i="26"/>
  <c r="BH581" i="26"/>
  <c r="BG581" i="26"/>
  <c r="BF581" i="26"/>
  <c r="BE581" i="26"/>
  <c r="BD581" i="26"/>
  <c r="BC581" i="26"/>
  <c r="BB581" i="26"/>
  <c r="BA581" i="26"/>
  <c r="AZ581" i="26"/>
  <c r="AY581" i="26"/>
  <c r="AX581" i="26"/>
  <c r="AW581" i="26"/>
  <c r="AV581" i="26"/>
  <c r="AU581" i="26"/>
  <c r="AT581" i="26"/>
  <c r="AS581" i="26"/>
  <c r="AR581" i="26"/>
  <c r="AQ581" i="26"/>
  <c r="AP581" i="26"/>
  <c r="AO581" i="26"/>
  <c r="AN581" i="26"/>
  <c r="AM581" i="26"/>
  <c r="AL581" i="26"/>
  <c r="AK581" i="26"/>
  <c r="AJ581" i="26"/>
  <c r="AI581" i="26"/>
  <c r="AH581" i="26"/>
  <c r="AG581" i="26"/>
  <c r="AF581" i="26"/>
  <c r="AE581" i="26"/>
  <c r="AD581" i="26"/>
  <c r="AC581" i="26"/>
  <c r="AB581" i="26"/>
  <c r="AA581" i="26"/>
  <c r="Z581" i="26"/>
  <c r="Y581" i="26"/>
  <c r="X581" i="26"/>
  <c r="W581" i="26"/>
  <c r="V581" i="26"/>
  <c r="U581" i="26"/>
  <c r="T581" i="26"/>
  <c r="S581" i="26"/>
  <c r="R581" i="26"/>
  <c r="Q581" i="26"/>
  <c r="P581" i="26"/>
  <c r="O581" i="26"/>
  <c r="N581" i="26"/>
  <c r="M581" i="26"/>
  <c r="L581" i="26"/>
  <c r="K581" i="26"/>
  <c r="J581" i="26"/>
  <c r="D581" i="26"/>
  <c r="BQ580" i="26"/>
  <c r="BP580" i="26"/>
  <c r="BO580" i="26"/>
  <c r="BN580" i="26"/>
  <c r="BM580" i="26"/>
  <c r="BL580" i="26"/>
  <c r="BK580" i="26"/>
  <c r="BJ580" i="26"/>
  <c r="BI580" i="26"/>
  <c r="BH580" i="26"/>
  <c r="BG580" i="26"/>
  <c r="BF580" i="26"/>
  <c r="BE580" i="26"/>
  <c r="BD580" i="26"/>
  <c r="BC580" i="26"/>
  <c r="BB580" i="26"/>
  <c r="BA580" i="26"/>
  <c r="AZ580" i="26"/>
  <c r="AY580" i="26"/>
  <c r="AX580" i="26"/>
  <c r="AW580" i="26"/>
  <c r="AV580" i="26"/>
  <c r="AU580" i="26"/>
  <c r="AT580" i="26"/>
  <c r="AS580" i="26"/>
  <c r="AR580" i="26"/>
  <c r="AQ580" i="26"/>
  <c r="AP580" i="26"/>
  <c r="AO580" i="26"/>
  <c r="AN580" i="26"/>
  <c r="AM580" i="26"/>
  <c r="AL580" i="26"/>
  <c r="AK580" i="26"/>
  <c r="AJ580" i="26"/>
  <c r="AI580" i="26"/>
  <c r="AH580" i="26"/>
  <c r="AG580" i="26"/>
  <c r="AF580" i="26"/>
  <c r="AE580" i="26"/>
  <c r="AD580" i="26"/>
  <c r="AC580" i="26"/>
  <c r="AB580" i="26"/>
  <c r="AA580" i="26"/>
  <c r="Z580" i="26"/>
  <c r="Y580" i="26"/>
  <c r="X580" i="26"/>
  <c r="W580" i="26"/>
  <c r="V580" i="26"/>
  <c r="U580" i="26"/>
  <c r="T580" i="26"/>
  <c r="S580" i="26"/>
  <c r="R580" i="26"/>
  <c r="Q580" i="26"/>
  <c r="P580" i="26"/>
  <c r="O580" i="26"/>
  <c r="N580" i="26"/>
  <c r="M580" i="26"/>
  <c r="L580" i="26"/>
  <c r="K580" i="26"/>
  <c r="J580" i="26"/>
  <c r="D580" i="26"/>
  <c r="BQ579" i="26"/>
  <c r="BP579" i="26"/>
  <c r="BO579" i="26"/>
  <c r="BN579" i="26"/>
  <c r="BM579" i="26"/>
  <c r="BL579" i="26"/>
  <c r="BK579" i="26"/>
  <c r="BJ579" i="26"/>
  <c r="BI579" i="26"/>
  <c r="BH579" i="26"/>
  <c r="BG579" i="26"/>
  <c r="BF579" i="26"/>
  <c r="BE579" i="26"/>
  <c r="BD579" i="26"/>
  <c r="BC579" i="26"/>
  <c r="BB579" i="26"/>
  <c r="BA579" i="26"/>
  <c r="AZ579" i="26"/>
  <c r="AY579" i="26"/>
  <c r="AX579" i="26"/>
  <c r="AW579" i="26"/>
  <c r="AV579" i="26"/>
  <c r="AU579" i="26"/>
  <c r="AT579" i="26"/>
  <c r="AS579" i="26"/>
  <c r="AR579" i="26"/>
  <c r="AQ579" i="26"/>
  <c r="AP579" i="26"/>
  <c r="AO579" i="26"/>
  <c r="AN579" i="26"/>
  <c r="AM579" i="26"/>
  <c r="AL579" i="26"/>
  <c r="AK579" i="26"/>
  <c r="AJ579" i="26"/>
  <c r="AI579" i="26"/>
  <c r="AH579" i="26"/>
  <c r="AG579" i="26"/>
  <c r="AF579" i="26"/>
  <c r="AE579" i="26"/>
  <c r="AD579" i="26"/>
  <c r="AC579" i="26"/>
  <c r="AB579" i="26"/>
  <c r="AA579" i="26"/>
  <c r="Z579" i="26"/>
  <c r="Y579" i="26"/>
  <c r="X579" i="26"/>
  <c r="W579" i="26"/>
  <c r="V579" i="26"/>
  <c r="U579" i="26"/>
  <c r="T579" i="26"/>
  <c r="S579" i="26"/>
  <c r="R579" i="26"/>
  <c r="Q579" i="26"/>
  <c r="P579" i="26"/>
  <c r="O579" i="26"/>
  <c r="N579" i="26"/>
  <c r="M579" i="26"/>
  <c r="L579" i="26"/>
  <c r="K579" i="26"/>
  <c r="J579" i="26"/>
  <c r="D579" i="26"/>
  <c r="BQ578" i="26"/>
  <c r="BP578" i="26"/>
  <c r="BO578" i="26"/>
  <c r="BN578" i="26"/>
  <c r="BM578" i="26"/>
  <c r="BL578" i="26"/>
  <c r="BK578" i="26"/>
  <c r="BJ578" i="26"/>
  <c r="BI578" i="26"/>
  <c r="BH578" i="26"/>
  <c r="BG578" i="26"/>
  <c r="BF578" i="26"/>
  <c r="BE578" i="26"/>
  <c r="BD578" i="26"/>
  <c r="BC578" i="26"/>
  <c r="BB578" i="26"/>
  <c r="BA578" i="26"/>
  <c r="AZ578" i="26"/>
  <c r="AY578" i="26"/>
  <c r="AX578" i="26"/>
  <c r="AW578" i="26"/>
  <c r="AV578" i="26"/>
  <c r="AU578" i="26"/>
  <c r="AT578" i="26"/>
  <c r="AS578" i="26"/>
  <c r="AR578" i="26"/>
  <c r="AQ578" i="26"/>
  <c r="AP578" i="26"/>
  <c r="AO578" i="26"/>
  <c r="AN578" i="26"/>
  <c r="AM578" i="26"/>
  <c r="AL578" i="26"/>
  <c r="AK578" i="26"/>
  <c r="AJ578" i="26"/>
  <c r="AI578" i="26"/>
  <c r="AH578" i="26"/>
  <c r="AG578" i="26"/>
  <c r="AF578" i="26"/>
  <c r="AE578" i="26"/>
  <c r="AD578" i="26"/>
  <c r="AC578" i="26"/>
  <c r="AB578" i="26"/>
  <c r="AA578" i="26"/>
  <c r="Z578" i="26"/>
  <c r="Y578" i="26"/>
  <c r="X578" i="26"/>
  <c r="W578" i="26"/>
  <c r="V578" i="26"/>
  <c r="U578" i="26"/>
  <c r="T578" i="26"/>
  <c r="S578" i="26"/>
  <c r="R578" i="26"/>
  <c r="Q578" i="26"/>
  <c r="P578" i="26"/>
  <c r="O578" i="26"/>
  <c r="N578" i="26"/>
  <c r="M578" i="26"/>
  <c r="L578" i="26"/>
  <c r="K578" i="26"/>
  <c r="J578" i="26"/>
  <c r="D578" i="26"/>
  <c r="BQ577" i="26"/>
  <c r="BP577" i="26"/>
  <c r="BO577" i="26"/>
  <c r="BN577" i="26"/>
  <c r="BM577" i="26"/>
  <c r="BL577" i="26"/>
  <c r="BK577" i="26"/>
  <c r="BJ577" i="26"/>
  <c r="BI577" i="26"/>
  <c r="BH577" i="26"/>
  <c r="BG577" i="26"/>
  <c r="BF577" i="26"/>
  <c r="BE577" i="26"/>
  <c r="BD577" i="26"/>
  <c r="BC577" i="26"/>
  <c r="BB577" i="26"/>
  <c r="BA577" i="26"/>
  <c r="AZ577" i="26"/>
  <c r="AY577" i="26"/>
  <c r="AX577" i="26"/>
  <c r="AW577" i="26"/>
  <c r="AV577" i="26"/>
  <c r="AU577" i="26"/>
  <c r="AT577" i="26"/>
  <c r="AS577" i="26"/>
  <c r="AR577" i="26"/>
  <c r="AQ577" i="26"/>
  <c r="AP577" i="26"/>
  <c r="AO577" i="26"/>
  <c r="AN577" i="26"/>
  <c r="AM577" i="26"/>
  <c r="AL577" i="26"/>
  <c r="AK577" i="26"/>
  <c r="AJ577" i="26"/>
  <c r="AI577" i="26"/>
  <c r="AH577" i="26"/>
  <c r="AG577" i="26"/>
  <c r="AF577" i="26"/>
  <c r="AE577" i="26"/>
  <c r="AD577" i="26"/>
  <c r="AC577" i="26"/>
  <c r="AB577" i="26"/>
  <c r="AA577" i="26"/>
  <c r="Z577" i="26"/>
  <c r="Y577" i="26"/>
  <c r="X577" i="26"/>
  <c r="W577" i="26"/>
  <c r="V577" i="26"/>
  <c r="U577" i="26"/>
  <c r="T577" i="26"/>
  <c r="S577" i="26"/>
  <c r="R577" i="26"/>
  <c r="Q577" i="26"/>
  <c r="P577" i="26"/>
  <c r="O577" i="26"/>
  <c r="N577" i="26"/>
  <c r="M577" i="26"/>
  <c r="L577" i="26"/>
  <c r="K577" i="26"/>
  <c r="J577" i="26"/>
  <c r="D577" i="26"/>
  <c r="BQ576" i="26"/>
  <c r="BP576" i="26"/>
  <c r="BO576" i="26"/>
  <c r="BN576" i="26"/>
  <c r="BM576" i="26"/>
  <c r="BL576" i="26"/>
  <c r="BK576" i="26"/>
  <c r="BJ576" i="26"/>
  <c r="BI576" i="26"/>
  <c r="BH576" i="26"/>
  <c r="BG576" i="26"/>
  <c r="BF576" i="26"/>
  <c r="BE576" i="26"/>
  <c r="BD576" i="26"/>
  <c r="BC576" i="26"/>
  <c r="BB576" i="26"/>
  <c r="BA576" i="26"/>
  <c r="AZ576" i="26"/>
  <c r="AY576" i="26"/>
  <c r="AX576" i="26"/>
  <c r="AW576" i="26"/>
  <c r="AV576" i="26"/>
  <c r="AU576" i="26"/>
  <c r="AT576" i="26"/>
  <c r="AS576" i="26"/>
  <c r="AR576" i="26"/>
  <c r="AQ576" i="26"/>
  <c r="AP576" i="26"/>
  <c r="AO576" i="26"/>
  <c r="AN576" i="26"/>
  <c r="AM576" i="26"/>
  <c r="AL576" i="26"/>
  <c r="AK576" i="26"/>
  <c r="AJ576" i="26"/>
  <c r="AI576" i="26"/>
  <c r="AH576" i="26"/>
  <c r="AG576" i="26"/>
  <c r="AF576" i="26"/>
  <c r="AE576" i="26"/>
  <c r="AD576" i="26"/>
  <c r="AC576" i="26"/>
  <c r="AB576" i="26"/>
  <c r="AA576" i="26"/>
  <c r="Z576" i="26"/>
  <c r="Y576" i="26"/>
  <c r="X576" i="26"/>
  <c r="W576" i="26"/>
  <c r="V576" i="26"/>
  <c r="U576" i="26"/>
  <c r="T576" i="26"/>
  <c r="S576" i="26"/>
  <c r="R576" i="26"/>
  <c r="Q576" i="26"/>
  <c r="P576" i="26"/>
  <c r="O576" i="26"/>
  <c r="N576" i="26"/>
  <c r="M576" i="26"/>
  <c r="L576" i="26"/>
  <c r="K576" i="26"/>
  <c r="J576" i="26"/>
  <c r="D576" i="26"/>
  <c r="BQ575" i="26"/>
  <c r="BP575" i="26"/>
  <c r="BO575" i="26"/>
  <c r="BN575" i="26"/>
  <c r="BM575" i="26"/>
  <c r="BL575" i="26"/>
  <c r="BK575" i="26"/>
  <c r="BJ575" i="26"/>
  <c r="BI575" i="26"/>
  <c r="BH575" i="26"/>
  <c r="BG575" i="26"/>
  <c r="BF575" i="26"/>
  <c r="BE575" i="26"/>
  <c r="BD575" i="26"/>
  <c r="BC575" i="26"/>
  <c r="BB575" i="26"/>
  <c r="BA575" i="26"/>
  <c r="AZ575" i="26"/>
  <c r="AY575" i="26"/>
  <c r="AX575" i="26"/>
  <c r="AW575" i="26"/>
  <c r="AV575" i="26"/>
  <c r="AU575" i="26"/>
  <c r="AT575" i="26"/>
  <c r="AS575" i="26"/>
  <c r="AR575" i="26"/>
  <c r="AQ575" i="26"/>
  <c r="AP575" i="26"/>
  <c r="AO575" i="26"/>
  <c r="AN575" i="26"/>
  <c r="AM575" i="26"/>
  <c r="AL575" i="26"/>
  <c r="AK575" i="26"/>
  <c r="AJ575" i="26"/>
  <c r="AI575" i="26"/>
  <c r="AH575" i="26"/>
  <c r="AG575" i="26"/>
  <c r="AF575" i="26"/>
  <c r="AE575" i="26"/>
  <c r="AD575" i="26"/>
  <c r="AC575" i="26"/>
  <c r="AB575" i="26"/>
  <c r="AA575" i="26"/>
  <c r="Z575" i="26"/>
  <c r="Y575" i="26"/>
  <c r="X575" i="26"/>
  <c r="W575" i="26"/>
  <c r="V575" i="26"/>
  <c r="U575" i="26"/>
  <c r="T575" i="26"/>
  <c r="S575" i="26"/>
  <c r="R575" i="26"/>
  <c r="Q575" i="26"/>
  <c r="P575" i="26"/>
  <c r="O575" i="26"/>
  <c r="N575" i="26"/>
  <c r="M575" i="26"/>
  <c r="L575" i="26"/>
  <c r="K575" i="26"/>
  <c r="J575" i="26"/>
  <c r="D575" i="26"/>
  <c r="BQ574" i="26"/>
  <c r="BP574" i="26"/>
  <c r="BO574" i="26"/>
  <c r="BN574" i="26"/>
  <c r="BM574" i="26"/>
  <c r="BL574" i="26"/>
  <c r="BK574" i="26"/>
  <c r="BJ574" i="26"/>
  <c r="BI574" i="26"/>
  <c r="BH574" i="26"/>
  <c r="BG574" i="26"/>
  <c r="BF574" i="26"/>
  <c r="BE574" i="26"/>
  <c r="BD574" i="26"/>
  <c r="BC574" i="26"/>
  <c r="BB574" i="26"/>
  <c r="BA574" i="26"/>
  <c r="AZ574" i="26"/>
  <c r="AY574" i="26"/>
  <c r="AX574" i="26"/>
  <c r="AW574" i="26"/>
  <c r="AV574" i="26"/>
  <c r="AU574" i="26"/>
  <c r="AT574" i="26"/>
  <c r="AS574" i="26"/>
  <c r="AR574" i="26"/>
  <c r="AQ574" i="26"/>
  <c r="AP574" i="26"/>
  <c r="AO574" i="26"/>
  <c r="AN574" i="26"/>
  <c r="AM574" i="26"/>
  <c r="AL574" i="26"/>
  <c r="AK574" i="26"/>
  <c r="AJ574" i="26"/>
  <c r="AI574" i="26"/>
  <c r="AH574" i="26"/>
  <c r="AG574" i="26"/>
  <c r="AF574" i="26"/>
  <c r="AE574" i="26"/>
  <c r="AD574" i="26"/>
  <c r="AC574" i="26"/>
  <c r="AB574" i="26"/>
  <c r="AA574" i="26"/>
  <c r="Z574" i="26"/>
  <c r="Y574" i="26"/>
  <c r="X574" i="26"/>
  <c r="W574" i="26"/>
  <c r="V574" i="26"/>
  <c r="U574" i="26"/>
  <c r="T574" i="26"/>
  <c r="S574" i="26"/>
  <c r="R574" i="26"/>
  <c r="Q574" i="26"/>
  <c r="P574" i="26"/>
  <c r="O574" i="26"/>
  <c r="N574" i="26"/>
  <c r="M574" i="26"/>
  <c r="L574" i="26"/>
  <c r="K574" i="26"/>
  <c r="J574" i="26"/>
  <c r="D574" i="26"/>
  <c r="BQ573" i="26"/>
  <c r="BP573" i="26"/>
  <c r="BO573" i="26"/>
  <c r="BN573" i="26"/>
  <c r="BM573" i="26"/>
  <c r="BL573" i="26"/>
  <c r="BK573" i="26"/>
  <c r="BJ573" i="26"/>
  <c r="BI573" i="26"/>
  <c r="BH573" i="26"/>
  <c r="BG573" i="26"/>
  <c r="BF573" i="26"/>
  <c r="BE573" i="26"/>
  <c r="BD573" i="26"/>
  <c r="BC573" i="26"/>
  <c r="BB573" i="26"/>
  <c r="BA573" i="26"/>
  <c r="AZ573" i="26"/>
  <c r="AY573" i="26"/>
  <c r="AX573" i="26"/>
  <c r="AW573" i="26"/>
  <c r="AV573" i="26"/>
  <c r="AU573" i="26"/>
  <c r="AT573" i="26"/>
  <c r="AS573" i="26"/>
  <c r="AR573" i="26"/>
  <c r="AQ573" i="26"/>
  <c r="AP573" i="26"/>
  <c r="AO573" i="26"/>
  <c r="AN573" i="26"/>
  <c r="AM573" i="26"/>
  <c r="AL573" i="26"/>
  <c r="AK573" i="26"/>
  <c r="AJ573" i="26"/>
  <c r="AI573" i="26"/>
  <c r="AH573" i="26"/>
  <c r="AG573" i="26"/>
  <c r="AF573" i="26"/>
  <c r="AE573" i="26"/>
  <c r="AD573" i="26"/>
  <c r="AC573" i="26"/>
  <c r="AB573" i="26"/>
  <c r="AA573" i="26"/>
  <c r="Z573" i="26"/>
  <c r="Y573" i="26"/>
  <c r="X573" i="26"/>
  <c r="W573" i="26"/>
  <c r="V573" i="26"/>
  <c r="U573" i="26"/>
  <c r="T573" i="26"/>
  <c r="S573" i="26"/>
  <c r="R573" i="26"/>
  <c r="Q573" i="26"/>
  <c r="P573" i="26"/>
  <c r="O573" i="26"/>
  <c r="N573" i="26"/>
  <c r="M573" i="26"/>
  <c r="L573" i="26"/>
  <c r="K573" i="26"/>
  <c r="J573" i="26"/>
  <c r="D573" i="26"/>
  <c r="BQ572" i="26"/>
  <c r="BP572" i="26"/>
  <c r="BO572" i="26"/>
  <c r="BN572" i="26"/>
  <c r="BM572" i="26"/>
  <c r="BL572" i="26"/>
  <c r="BK572" i="26"/>
  <c r="BJ572" i="26"/>
  <c r="BI572" i="26"/>
  <c r="BH572" i="26"/>
  <c r="BG572" i="26"/>
  <c r="BF572" i="26"/>
  <c r="BE572" i="26"/>
  <c r="BD572" i="26"/>
  <c r="BC572" i="26"/>
  <c r="BB572" i="26"/>
  <c r="BA572" i="26"/>
  <c r="AZ572" i="26"/>
  <c r="AY572" i="26"/>
  <c r="AX572" i="26"/>
  <c r="AW572" i="26"/>
  <c r="AV572" i="26"/>
  <c r="AU572" i="26"/>
  <c r="AT572" i="26"/>
  <c r="AS572" i="26"/>
  <c r="AR572" i="26"/>
  <c r="AQ572" i="26"/>
  <c r="AP572" i="26"/>
  <c r="AO572" i="26"/>
  <c r="AN572" i="26"/>
  <c r="AM572" i="26"/>
  <c r="AL572" i="26"/>
  <c r="AK572" i="26"/>
  <c r="AJ572" i="26"/>
  <c r="AI572" i="26"/>
  <c r="AH572" i="26"/>
  <c r="AG572" i="26"/>
  <c r="AF572" i="26"/>
  <c r="AE572" i="26"/>
  <c r="AD572" i="26"/>
  <c r="AC572" i="26"/>
  <c r="AB572" i="26"/>
  <c r="AA572" i="26"/>
  <c r="Z572" i="26"/>
  <c r="Y572" i="26"/>
  <c r="X572" i="26"/>
  <c r="W572" i="26"/>
  <c r="V572" i="26"/>
  <c r="U572" i="26"/>
  <c r="T572" i="26"/>
  <c r="S572" i="26"/>
  <c r="R572" i="26"/>
  <c r="Q572" i="26"/>
  <c r="P572" i="26"/>
  <c r="O572" i="26"/>
  <c r="N572" i="26"/>
  <c r="M572" i="26"/>
  <c r="L572" i="26"/>
  <c r="K572" i="26"/>
  <c r="J572" i="26"/>
  <c r="D572" i="26"/>
  <c r="BQ571" i="26"/>
  <c r="BP571" i="26"/>
  <c r="BO571" i="26"/>
  <c r="BN571" i="26"/>
  <c r="BM571" i="26"/>
  <c r="BL571" i="26"/>
  <c r="BK571" i="26"/>
  <c r="BJ571" i="26"/>
  <c r="BI571" i="26"/>
  <c r="BH571" i="26"/>
  <c r="BG571" i="26"/>
  <c r="BF571" i="26"/>
  <c r="BE571" i="26"/>
  <c r="BD571" i="26"/>
  <c r="BC571" i="26"/>
  <c r="BB571" i="26"/>
  <c r="BA571" i="26"/>
  <c r="AZ571" i="26"/>
  <c r="AY571" i="26"/>
  <c r="AX571" i="26"/>
  <c r="AW571" i="26"/>
  <c r="AV571" i="26"/>
  <c r="AU571" i="26"/>
  <c r="AT571" i="26"/>
  <c r="AS571" i="26"/>
  <c r="AR571" i="26"/>
  <c r="AQ571" i="26"/>
  <c r="AP571" i="26"/>
  <c r="AO571" i="26"/>
  <c r="AN571" i="26"/>
  <c r="AM571" i="26"/>
  <c r="AL571" i="26"/>
  <c r="AK571" i="26"/>
  <c r="AJ571" i="26"/>
  <c r="AI571" i="26"/>
  <c r="AH571" i="26"/>
  <c r="AG571" i="26"/>
  <c r="AF571" i="26"/>
  <c r="AE571" i="26"/>
  <c r="AD571" i="26"/>
  <c r="AC571" i="26"/>
  <c r="AB571" i="26"/>
  <c r="AA571" i="26"/>
  <c r="Z571" i="26"/>
  <c r="Y571" i="26"/>
  <c r="X571" i="26"/>
  <c r="W571" i="26"/>
  <c r="V571" i="26"/>
  <c r="U571" i="26"/>
  <c r="T571" i="26"/>
  <c r="S571" i="26"/>
  <c r="R571" i="26"/>
  <c r="Q571" i="26"/>
  <c r="P571" i="26"/>
  <c r="O571" i="26"/>
  <c r="N571" i="26"/>
  <c r="M571" i="26"/>
  <c r="L571" i="26"/>
  <c r="K571" i="26"/>
  <c r="J571" i="26"/>
  <c r="D571" i="26"/>
  <c r="BQ570" i="26"/>
  <c r="BP570" i="26"/>
  <c r="BO570" i="26"/>
  <c r="BN570" i="26"/>
  <c r="BM570" i="26"/>
  <c r="BL570" i="26"/>
  <c r="BK570" i="26"/>
  <c r="BJ570" i="26"/>
  <c r="BI570" i="26"/>
  <c r="BH570" i="26"/>
  <c r="BG570" i="26"/>
  <c r="BF570" i="26"/>
  <c r="BE570" i="26"/>
  <c r="BD570" i="26"/>
  <c r="BC570" i="26"/>
  <c r="BB570" i="26"/>
  <c r="BA570" i="26"/>
  <c r="AZ570" i="26"/>
  <c r="AY570" i="26"/>
  <c r="AX570" i="26"/>
  <c r="AW570" i="26"/>
  <c r="AV570" i="26"/>
  <c r="AU570" i="26"/>
  <c r="AT570" i="26"/>
  <c r="AS570" i="26"/>
  <c r="AR570" i="26"/>
  <c r="AQ570" i="26"/>
  <c r="AP570" i="26"/>
  <c r="AO570" i="26"/>
  <c r="AN570" i="26"/>
  <c r="AM570" i="26"/>
  <c r="AL570" i="26"/>
  <c r="AK570" i="26"/>
  <c r="AJ570" i="26"/>
  <c r="AI570" i="26"/>
  <c r="AH570" i="26"/>
  <c r="AG570" i="26"/>
  <c r="AF570" i="26"/>
  <c r="AE570" i="26"/>
  <c r="AD570" i="26"/>
  <c r="AC570" i="26"/>
  <c r="AB570" i="26"/>
  <c r="AA570" i="26"/>
  <c r="Z570" i="26"/>
  <c r="Y570" i="26"/>
  <c r="X570" i="26"/>
  <c r="W570" i="26"/>
  <c r="V570" i="26"/>
  <c r="U570" i="26"/>
  <c r="T570" i="26"/>
  <c r="S570" i="26"/>
  <c r="R570" i="26"/>
  <c r="Q570" i="26"/>
  <c r="P570" i="26"/>
  <c r="O570" i="26"/>
  <c r="N570" i="26"/>
  <c r="M570" i="26"/>
  <c r="L570" i="26"/>
  <c r="K570" i="26"/>
  <c r="J570" i="26"/>
  <c r="D570" i="26"/>
  <c r="BQ569" i="26"/>
  <c r="BP569" i="26"/>
  <c r="BO569" i="26"/>
  <c r="BN569" i="26"/>
  <c r="BM569" i="26"/>
  <c r="BL569" i="26"/>
  <c r="BK569" i="26"/>
  <c r="BJ569" i="26"/>
  <c r="BI569" i="26"/>
  <c r="BH569" i="26"/>
  <c r="BG569" i="26"/>
  <c r="BF569" i="26"/>
  <c r="BE569" i="26"/>
  <c r="BD569" i="26"/>
  <c r="BC569" i="26"/>
  <c r="BB569" i="26"/>
  <c r="BA569" i="26"/>
  <c r="AZ569" i="26"/>
  <c r="AY569" i="26"/>
  <c r="AX569" i="26"/>
  <c r="AW569" i="26"/>
  <c r="AV569" i="26"/>
  <c r="AU569" i="26"/>
  <c r="AT569" i="26"/>
  <c r="AS569" i="26"/>
  <c r="AR569" i="26"/>
  <c r="AQ569" i="26"/>
  <c r="AP569" i="26"/>
  <c r="AO569" i="26"/>
  <c r="AN569" i="26"/>
  <c r="AM569" i="26"/>
  <c r="AL569" i="26"/>
  <c r="AK569" i="26"/>
  <c r="AJ569" i="26"/>
  <c r="AI569" i="26"/>
  <c r="AH569" i="26"/>
  <c r="AG569" i="26"/>
  <c r="AF569" i="26"/>
  <c r="AE569" i="26"/>
  <c r="AD569" i="26"/>
  <c r="AC569" i="26"/>
  <c r="AB569" i="26"/>
  <c r="AA569" i="26"/>
  <c r="Z569" i="26"/>
  <c r="Y569" i="26"/>
  <c r="X569" i="26"/>
  <c r="W569" i="26"/>
  <c r="V569" i="26"/>
  <c r="U569" i="26"/>
  <c r="T569" i="26"/>
  <c r="S569" i="26"/>
  <c r="R569" i="26"/>
  <c r="Q569" i="26"/>
  <c r="P569" i="26"/>
  <c r="O569" i="26"/>
  <c r="N569" i="26"/>
  <c r="M569" i="26"/>
  <c r="L569" i="26"/>
  <c r="K569" i="26"/>
  <c r="J569" i="26"/>
  <c r="D569" i="26"/>
  <c r="BQ568" i="26"/>
  <c r="BP568" i="26"/>
  <c r="BO568" i="26"/>
  <c r="BN568" i="26"/>
  <c r="BM568" i="26"/>
  <c r="BL568" i="26"/>
  <c r="BK568" i="26"/>
  <c r="BJ568" i="26"/>
  <c r="BI568" i="26"/>
  <c r="BH568" i="26"/>
  <c r="BG568" i="26"/>
  <c r="BF568" i="26"/>
  <c r="BE568" i="26"/>
  <c r="BD568" i="26"/>
  <c r="BC568" i="26"/>
  <c r="BB568" i="26"/>
  <c r="BA568" i="26"/>
  <c r="AZ568" i="26"/>
  <c r="AY568" i="26"/>
  <c r="AX568" i="26"/>
  <c r="AW568" i="26"/>
  <c r="AV568" i="26"/>
  <c r="AU568" i="26"/>
  <c r="AT568" i="26"/>
  <c r="AS568" i="26"/>
  <c r="AR568" i="26"/>
  <c r="AQ568" i="26"/>
  <c r="AP568" i="26"/>
  <c r="AO568" i="26"/>
  <c r="AN568" i="26"/>
  <c r="AM568" i="26"/>
  <c r="AL568" i="26"/>
  <c r="AK568" i="26"/>
  <c r="AJ568" i="26"/>
  <c r="AI568" i="26"/>
  <c r="AH568" i="26"/>
  <c r="AG568" i="26"/>
  <c r="AF568" i="26"/>
  <c r="AE568" i="26"/>
  <c r="AD568" i="26"/>
  <c r="AC568" i="26"/>
  <c r="AB568" i="26"/>
  <c r="AA568" i="26"/>
  <c r="Z568" i="26"/>
  <c r="Y568" i="26"/>
  <c r="X568" i="26"/>
  <c r="W568" i="26"/>
  <c r="V568" i="26"/>
  <c r="U568" i="26"/>
  <c r="T568" i="26"/>
  <c r="S568" i="26"/>
  <c r="R568" i="26"/>
  <c r="Q568" i="26"/>
  <c r="P568" i="26"/>
  <c r="O568" i="26"/>
  <c r="N568" i="26"/>
  <c r="M568" i="26"/>
  <c r="L568" i="26"/>
  <c r="K568" i="26"/>
  <c r="J568" i="26"/>
  <c r="D568" i="26"/>
  <c r="BQ567" i="26"/>
  <c r="BP567" i="26"/>
  <c r="BO567" i="26"/>
  <c r="BN567" i="26"/>
  <c r="BM567" i="26"/>
  <c r="BL567" i="26"/>
  <c r="BK567" i="26"/>
  <c r="BJ567" i="26"/>
  <c r="BI567" i="26"/>
  <c r="BH567" i="26"/>
  <c r="BG567" i="26"/>
  <c r="BF567" i="26"/>
  <c r="BE567" i="26"/>
  <c r="BD567" i="26"/>
  <c r="BC567" i="26"/>
  <c r="BB567" i="26"/>
  <c r="BA567" i="26"/>
  <c r="AZ567" i="26"/>
  <c r="AY567" i="26"/>
  <c r="AX567" i="26"/>
  <c r="AW567" i="26"/>
  <c r="AV567" i="26"/>
  <c r="AU567" i="26"/>
  <c r="AT567" i="26"/>
  <c r="AS567" i="26"/>
  <c r="AR567" i="26"/>
  <c r="AQ567" i="26"/>
  <c r="AP567" i="26"/>
  <c r="AO567" i="26"/>
  <c r="AN567" i="26"/>
  <c r="AM567" i="26"/>
  <c r="AL567" i="26"/>
  <c r="AK567" i="26"/>
  <c r="AJ567" i="26"/>
  <c r="AI567" i="26"/>
  <c r="AH567" i="26"/>
  <c r="AG567" i="26"/>
  <c r="AF567" i="26"/>
  <c r="AE567" i="26"/>
  <c r="AD567" i="26"/>
  <c r="AC567" i="26"/>
  <c r="AB567" i="26"/>
  <c r="AA567" i="26"/>
  <c r="Z567" i="26"/>
  <c r="Y567" i="26"/>
  <c r="X567" i="26"/>
  <c r="W567" i="26"/>
  <c r="V567" i="26"/>
  <c r="U567" i="26"/>
  <c r="T567" i="26"/>
  <c r="S567" i="26"/>
  <c r="R567" i="26"/>
  <c r="Q567" i="26"/>
  <c r="P567" i="26"/>
  <c r="O567" i="26"/>
  <c r="N567" i="26"/>
  <c r="M567" i="26"/>
  <c r="L567" i="26"/>
  <c r="K567" i="26"/>
  <c r="J567" i="26"/>
  <c r="D567" i="26"/>
  <c r="BQ566" i="26"/>
  <c r="BP566" i="26"/>
  <c r="BO566" i="26"/>
  <c r="BN566" i="26"/>
  <c r="BM566" i="26"/>
  <c r="BL566" i="26"/>
  <c r="BK566" i="26"/>
  <c r="BJ566" i="26"/>
  <c r="BI566" i="26"/>
  <c r="BH566" i="26"/>
  <c r="BG566" i="26"/>
  <c r="BF566" i="26"/>
  <c r="BE566" i="26"/>
  <c r="BD566" i="26"/>
  <c r="BC566" i="26"/>
  <c r="BB566" i="26"/>
  <c r="BA566" i="26"/>
  <c r="AZ566" i="26"/>
  <c r="AY566" i="26"/>
  <c r="AX566" i="26"/>
  <c r="AW566" i="26"/>
  <c r="AV566" i="26"/>
  <c r="AU566" i="26"/>
  <c r="AT566" i="26"/>
  <c r="AS566" i="26"/>
  <c r="AR566" i="26"/>
  <c r="AQ566" i="26"/>
  <c r="AP566" i="26"/>
  <c r="AO566" i="26"/>
  <c r="AN566" i="26"/>
  <c r="AM566" i="26"/>
  <c r="AL566" i="26"/>
  <c r="AK566" i="26"/>
  <c r="AJ566" i="26"/>
  <c r="AI566" i="26"/>
  <c r="AH566" i="26"/>
  <c r="AG566" i="26"/>
  <c r="AF566" i="26"/>
  <c r="AE566" i="26"/>
  <c r="AD566" i="26"/>
  <c r="AC566" i="26"/>
  <c r="AB566" i="26"/>
  <c r="AA566" i="26"/>
  <c r="Z566" i="26"/>
  <c r="Y566" i="26"/>
  <c r="X566" i="26"/>
  <c r="W566" i="26"/>
  <c r="V566" i="26"/>
  <c r="U566" i="26"/>
  <c r="T566" i="26"/>
  <c r="S566" i="26"/>
  <c r="R566" i="26"/>
  <c r="Q566" i="26"/>
  <c r="P566" i="26"/>
  <c r="O566" i="26"/>
  <c r="N566" i="26"/>
  <c r="M566" i="26"/>
  <c r="L566" i="26"/>
  <c r="K566" i="26"/>
  <c r="J566" i="26"/>
  <c r="D566" i="26"/>
  <c r="BQ565" i="26"/>
  <c r="BP565" i="26"/>
  <c r="BO565" i="26"/>
  <c r="BN565" i="26"/>
  <c r="BM565" i="26"/>
  <c r="BL565" i="26"/>
  <c r="BK565" i="26"/>
  <c r="BJ565" i="26"/>
  <c r="BI565" i="26"/>
  <c r="BH565" i="26"/>
  <c r="BG565" i="26"/>
  <c r="BF565" i="26"/>
  <c r="BE565" i="26"/>
  <c r="BD565" i="26"/>
  <c r="BC565" i="26"/>
  <c r="BB565" i="26"/>
  <c r="BA565" i="26"/>
  <c r="AZ565" i="26"/>
  <c r="AY565" i="26"/>
  <c r="AX565" i="26"/>
  <c r="AW565" i="26"/>
  <c r="AV565" i="26"/>
  <c r="AU565" i="26"/>
  <c r="AT565" i="26"/>
  <c r="AS565" i="26"/>
  <c r="AR565" i="26"/>
  <c r="AQ565" i="26"/>
  <c r="AP565" i="26"/>
  <c r="AO565" i="26"/>
  <c r="AN565" i="26"/>
  <c r="AM565" i="26"/>
  <c r="AL565" i="26"/>
  <c r="AK565" i="26"/>
  <c r="AJ565" i="26"/>
  <c r="AI565" i="26"/>
  <c r="AH565" i="26"/>
  <c r="AG565" i="26"/>
  <c r="AF565" i="26"/>
  <c r="AE565" i="26"/>
  <c r="AD565" i="26"/>
  <c r="AC565" i="26"/>
  <c r="AB565" i="26"/>
  <c r="AA565" i="26"/>
  <c r="Z565" i="26"/>
  <c r="Y565" i="26"/>
  <c r="X565" i="26"/>
  <c r="W565" i="26"/>
  <c r="V565" i="26"/>
  <c r="U565" i="26"/>
  <c r="T565" i="26"/>
  <c r="S565" i="26"/>
  <c r="R565" i="26"/>
  <c r="Q565" i="26"/>
  <c r="P565" i="26"/>
  <c r="O565" i="26"/>
  <c r="N565" i="26"/>
  <c r="M565" i="26"/>
  <c r="L565" i="26"/>
  <c r="K565" i="26"/>
  <c r="J565" i="26"/>
  <c r="D565" i="26"/>
  <c r="BQ564" i="26"/>
  <c r="BP564" i="26"/>
  <c r="BO564" i="26"/>
  <c r="BN564" i="26"/>
  <c r="BM564" i="26"/>
  <c r="BL564" i="26"/>
  <c r="BK564" i="26"/>
  <c r="BJ564" i="26"/>
  <c r="BI564" i="26"/>
  <c r="BH564" i="26"/>
  <c r="BG564" i="26"/>
  <c r="BF564" i="26"/>
  <c r="BE564" i="26"/>
  <c r="BD564" i="26"/>
  <c r="BC564" i="26"/>
  <c r="BB564" i="26"/>
  <c r="BA564" i="26"/>
  <c r="AZ564" i="26"/>
  <c r="AY564" i="26"/>
  <c r="AX564" i="26"/>
  <c r="AW564" i="26"/>
  <c r="AV564" i="26"/>
  <c r="AU564" i="26"/>
  <c r="AT564" i="26"/>
  <c r="AS564" i="26"/>
  <c r="AR564" i="26"/>
  <c r="AQ564" i="26"/>
  <c r="AP564" i="26"/>
  <c r="AO564" i="26"/>
  <c r="AN564" i="26"/>
  <c r="AM564" i="26"/>
  <c r="AL564" i="26"/>
  <c r="AK564" i="26"/>
  <c r="AJ564" i="26"/>
  <c r="AI564" i="26"/>
  <c r="AH564" i="26"/>
  <c r="AG564" i="26"/>
  <c r="AF564" i="26"/>
  <c r="AE564" i="26"/>
  <c r="AD564" i="26"/>
  <c r="AC564" i="26"/>
  <c r="AB564" i="26"/>
  <c r="AA564" i="26"/>
  <c r="Z564" i="26"/>
  <c r="Y564" i="26"/>
  <c r="X564" i="26"/>
  <c r="W564" i="26"/>
  <c r="V564" i="26"/>
  <c r="U564" i="26"/>
  <c r="T564" i="26"/>
  <c r="S564" i="26"/>
  <c r="R564" i="26"/>
  <c r="Q564" i="26"/>
  <c r="P564" i="26"/>
  <c r="O564" i="26"/>
  <c r="N564" i="26"/>
  <c r="M564" i="26"/>
  <c r="L564" i="26"/>
  <c r="K564" i="26"/>
  <c r="J564" i="26"/>
  <c r="D564" i="26"/>
  <c r="BQ563" i="26"/>
  <c r="BP563" i="26"/>
  <c r="BO563" i="26"/>
  <c r="BN563" i="26"/>
  <c r="BM563" i="26"/>
  <c r="BL563" i="26"/>
  <c r="BK563" i="26"/>
  <c r="BJ563" i="26"/>
  <c r="BI563" i="26"/>
  <c r="BH563" i="26"/>
  <c r="BG563" i="26"/>
  <c r="BF563" i="26"/>
  <c r="BE563" i="26"/>
  <c r="BD563" i="26"/>
  <c r="BC563" i="26"/>
  <c r="BB563" i="26"/>
  <c r="BA563" i="26"/>
  <c r="AZ563" i="26"/>
  <c r="AY563" i="26"/>
  <c r="AX563" i="26"/>
  <c r="AW563" i="26"/>
  <c r="AV563" i="26"/>
  <c r="AU563" i="26"/>
  <c r="AT563" i="26"/>
  <c r="AS563" i="26"/>
  <c r="AR563" i="26"/>
  <c r="AQ563" i="26"/>
  <c r="AP563" i="26"/>
  <c r="AO563" i="26"/>
  <c r="AN563" i="26"/>
  <c r="AM563" i="26"/>
  <c r="AL563" i="26"/>
  <c r="AK563" i="26"/>
  <c r="AJ563" i="26"/>
  <c r="AI563" i="26"/>
  <c r="AH563" i="26"/>
  <c r="AG563" i="26"/>
  <c r="AF563" i="26"/>
  <c r="AE563" i="26"/>
  <c r="AD563" i="26"/>
  <c r="AC563" i="26"/>
  <c r="AB563" i="26"/>
  <c r="AA563" i="26"/>
  <c r="Z563" i="26"/>
  <c r="Y563" i="26"/>
  <c r="X563" i="26"/>
  <c r="W563" i="26"/>
  <c r="V563" i="26"/>
  <c r="U563" i="26"/>
  <c r="T563" i="26"/>
  <c r="S563" i="26"/>
  <c r="R563" i="26"/>
  <c r="Q563" i="26"/>
  <c r="P563" i="26"/>
  <c r="O563" i="26"/>
  <c r="N563" i="26"/>
  <c r="M563" i="26"/>
  <c r="L563" i="26"/>
  <c r="K563" i="26"/>
  <c r="J563" i="26"/>
  <c r="D563" i="26"/>
  <c r="BQ562" i="26"/>
  <c r="BP562" i="26"/>
  <c r="BO562" i="26"/>
  <c r="BN562" i="26"/>
  <c r="BM562" i="26"/>
  <c r="BL562" i="26"/>
  <c r="BK562" i="26"/>
  <c r="BJ562" i="26"/>
  <c r="BI562" i="26"/>
  <c r="BH562" i="26"/>
  <c r="BG562" i="26"/>
  <c r="BF562" i="26"/>
  <c r="BE562" i="26"/>
  <c r="BD562" i="26"/>
  <c r="BC562" i="26"/>
  <c r="BB562" i="26"/>
  <c r="BA562" i="26"/>
  <c r="AZ562" i="26"/>
  <c r="AY562" i="26"/>
  <c r="AX562" i="26"/>
  <c r="AW562" i="26"/>
  <c r="AV562" i="26"/>
  <c r="AU562" i="26"/>
  <c r="AT562" i="26"/>
  <c r="AS562" i="26"/>
  <c r="AR562" i="26"/>
  <c r="AQ562" i="26"/>
  <c r="AP562" i="26"/>
  <c r="AO562" i="26"/>
  <c r="AN562" i="26"/>
  <c r="AM562" i="26"/>
  <c r="AL562" i="26"/>
  <c r="AK562" i="26"/>
  <c r="AJ562" i="26"/>
  <c r="AI562" i="26"/>
  <c r="AH562" i="26"/>
  <c r="AG562" i="26"/>
  <c r="AF562" i="26"/>
  <c r="AE562" i="26"/>
  <c r="AD562" i="26"/>
  <c r="AC562" i="26"/>
  <c r="AB562" i="26"/>
  <c r="AA562" i="26"/>
  <c r="Z562" i="26"/>
  <c r="Y562" i="26"/>
  <c r="X562" i="26"/>
  <c r="W562" i="26"/>
  <c r="V562" i="26"/>
  <c r="U562" i="26"/>
  <c r="T562" i="26"/>
  <c r="S562" i="26"/>
  <c r="R562" i="26"/>
  <c r="Q562" i="26"/>
  <c r="P562" i="26"/>
  <c r="O562" i="26"/>
  <c r="N562" i="26"/>
  <c r="M562" i="26"/>
  <c r="L562" i="26"/>
  <c r="K562" i="26"/>
  <c r="J562" i="26"/>
  <c r="D562" i="26"/>
  <c r="BQ561" i="26"/>
  <c r="BP561" i="26"/>
  <c r="BO561" i="26"/>
  <c r="BN561" i="26"/>
  <c r="BM561" i="26"/>
  <c r="BL561" i="26"/>
  <c r="BK561" i="26"/>
  <c r="BJ561" i="26"/>
  <c r="BI561" i="26"/>
  <c r="BH561" i="26"/>
  <c r="BG561" i="26"/>
  <c r="BF561" i="26"/>
  <c r="BE561" i="26"/>
  <c r="BD561" i="26"/>
  <c r="BC561" i="26"/>
  <c r="BB561" i="26"/>
  <c r="BA561" i="26"/>
  <c r="AZ561" i="26"/>
  <c r="AY561" i="26"/>
  <c r="AX561" i="26"/>
  <c r="AW561" i="26"/>
  <c r="AV561" i="26"/>
  <c r="AU561" i="26"/>
  <c r="AT561" i="26"/>
  <c r="AS561" i="26"/>
  <c r="AR561" i="26"/>
  <c r="AQ561" i="26"/>
  <c r="AP561" i="26"/>
  <c r="AO561" i="26"/>
  <c r="AN561" i="26"/>
  <c r="AM561" i="26"/>
  <c r="AL561" i="26"/>
  <c r="AK561" i="26"/>
  <c r="AJ561" i="26"/>
  <c r="AI561" i="26"/>
  <c r="AH561" i="26"/>
  <c r="AG561" i="26"/>
  <c r="AF561" i="26"/>
  <c r="AE561" i="26"/>
  <c r="AD561" i="26"/>
  <c r="AC561" i="26"/>
  <c r="AB561" i="26"/>
  <c r="AA561" i="26"/>
  <c r="Z561" i="26"/>
  <c r="Y561" i="26"/>
  <c r="X561" i="26"/>
  <c r="W561" i="26"/>
  <c r="V561" i="26"/>
  <c r="U561" i="26"/>
  <c r="T561" i="26"/>
  <c r="S561" i="26"/>
  <c r="R561" i="26"/>
  <c r="Q561" i="26"/>
  <c r="P561" i="26"/>
  <c r="O561" i="26"/>
  <c r="N561" i="26"/>
  <c r="M561" i="26"/>
  <c r="L561" i="26"/>
  <c r="K561" i="26"/>
  <c r="J561" i="26"/>
  <c r="D561" i="26"/>
  <c r="BQ560" i="26"/>
  <c r="BP560" i="26"/>
  <c r="BO560" i="26"/>
  <c r="BN560" i="26"/>
  <c r="BM560" i="26"/>
  <c r="BL560" i="26"/>
  <c r="BK560" i="26"/>
  <c r="BJ560" i="26"/>
  <c r="BI560" i="26"/>
  <c r="BH560" i="26"/>
  <c r="BG560" i="26"/>
  <c r="BF560" i="26"/>
  <c r="BE560" i="26"/>
  <c r="BD560" i="26"/>
  <c r="BC560" i="26"/>
  <c r="BB560" i="26"/>
  <c r="BA560" i="26"/>
  <c r="AZ560" i="26"/>
  <c r="AY560" i="26"/>
  <c r="AX560" i="26"/>
  <c r="AW560" i="26"/>
  <c r="AV560" i="26"/>
  <c r="AU560" i="26"/>
  <c r="AT560" i="26"/>
  <c r="AS560" i="26"/>
  <c r="AR560" i="26"/>
  <c r="AQ560" i="26"/>
  <c r="AP560" i="26"/>
  <c r="AO560" i="26"/>
  <c r="AN560" i="26"/>
  <c r="AM560" i="26"/>
  <c r="AL560" i="26"/>
  <c r="AK560" i="26"/>
  <c r="AJ560" i="26"/>
  <c r="AI560" i="26"/>
  <c r="AH560" i="26"/>
  <c r="AG560" i="26"/>
  <c r="AF560" i="26"/>
  <c r="AE560" i="26"/>
  <c r="AD560" i="26"/>
  <c r="AC560" i="26"/>
  <c r="AB560" i="26"/>
  <c r="AA560" i="26"/>
  <c r="Z560" i="26"/>
  <c r="Y560" i="26"/>
  <c r="X560" i="26"/>
  <c r="W560" i="26"/>
  <c r="V560" i="26"/>
  <c r="U560" i="26"/>
  <c r="T560" i="26"/>
  <c r="S560" i="26"/>
  <c r="R560" i="26"/>
  <c r="Q560" i="26"/>
  <c r="P560" i="26"/>
  <c r="O560" i="26"/>
  <c r="N560" i="26"/>
  <c r="M560" i="26"/>
  <c r="L560" i="26"/>
  <c r="K560" i="26"/>
  <c r="J560" i="26"/>
  <c r="D560" i="26"/>
  <c r="BQ559" i="26"/>
  <c r="BP559" i="26"/>
  <c r="BO559" i="26"/>
  <c r="BN559" i="26"/>
  <c r="BM559" i="26"/>
  <c r="BL559" i="26"/>
  <c r="BK559" i="26"/>
  <c r="BJ559" i="26"/>
  <c r="BI559" i="26"/>
  <c r="BH559" i="26"/>
  <c r="BG559" i="26"/>
  <c r="BF559" i="26"/>
  <c r="BE559" i="26"/>
  <c r="BD559" i="26"/>
  <c r="BC559" i="26"/>
  <c r="BB559" i="26"/>
  <c r="BA559" i="26"/>
  <c r="AZ559" i="26"/>
  <c r="AY559" i="26"/>
  <c r="AX559" i="26"/>
  <c r="AW559" i="26"/>
  <c r="AV559" i="26"/>
  <c r="AU559" i="26"/>
  <c r="AT559" i="26"/>
  <c r="AS559" i="26"/>
  <c r="AR559" i="26"/>
  <c r="AQ559" i="26"/>
  <c r="AP559" i="26"/>
  <c r="AO559" i="26"/>
  <c r="AN559" i="26"/>
  <c r="AM559" i="26"/>
  <c r="AL559" i="26"/>
  <c r="AK559" i="26"/>
  <c r="AJ559" i="26"/>
  <c r="AI559" i="26"/>
  <c r="AH559" i="26"/>
  <c r="AG559" i="26"/>
  <c r="AF559" i="26"/>
  <c r="AE559" i="26"/>
  <c r="AD559" i="26"/>
  <c r="AC559" i="26"/>
  <c r="AB559" i="26"/>
  <c r="AA559" i="26"/>
  <c r="Z559" i="26"/>
  <c r="Y559" i="26"/>
  <c r="X559" i="26"/>
  <c r="W559" i="26"/>
  <c r="V559" i="26"/>
  <c r="U559" i="26"/>
  <c r="T559" i="26"/>
  <c r="S559" i="26"/>
  <c r="R559" i="26"/>
  <c r="Q559" i="26"/>
  <c r="P559" i="26"/>
  <c r="O559" i="26"/>
  <c r="N559" i="26"/>
  <c r="M559" i="26"/>
  <c r="L559" i="26"/>
  <c r="K559" i="26"/>
  <c r="J559" i="26"/>
  <c r="D559" i="26"/>
  <c r="BQ558" i="26"/>
  <c r="BP558" i="26"/>
  <c r="BO558" i="26"/>
  <c r="BN558" i="26"/>
  <c r="BM558" i="26"/>
  <c r="BL558" i="26"/>
  <c r="BK558" i="26"/>
  <c r="BJ558" i="26"/>
  <c r="BI558" i="26"/>
  <c r="BH558" i="26"/>
  <c r="BG558" i="26"/>
  <c r="BF558" i="26"/>
  <c r="BE558" i="26"/>
  <c r="BD558" i="26"/>
  <c r="BC558" i="26"/>
  <c r="BB558" i="26"/>
  <c r="BA558" i="26"/>
  <c r="AZ558" i="26"/>
  <c r="AY558" i="26"/>
  <c r="AX558" i="26"/>
  <c r="AW558" i="26"/>
  <c r="AV558" i="26"/>
  <c r="AU558" i="26"/>
  <c r="AT558" i="26"/>
  <c r="AS558" i="26"/>
  <c r="AR558" i="26"/>
  <c r="AQ558" i="26"/>
  <c r="AP558" i="26"/>
  <c r="AO558" i="26"/>
  <c r="AN558" i="26"/>
  <c r="AM558" i="26"/>
  <c r="AL558" i="26"/>
  <c r="AK558" i="26"/>
  <c r="AJ558" i="26"/>
  <c r="AI558" i="26"/>
  <c r="AH558" i="26"/>
  <c r="AG558" i="26"/>
  <c r="AF558" i="26"/>
  <c r="AE558" i="26"/>
  <c r="AD558" i="26"/>
  <c r="AC558" i="26"/>
  <c r="AB558" i="26"/>
  <c r="AA558" i="26"/>
  <c r="Z558" i="26"/>
  <c r="Y558" i="26"/>
  <c r="X558" i="26"/>
  <c r="W558" i="26"/>
  <c r="V558" i="26"/>
  <c r="U558" i="26"/>
  <c r="T558" i="26"/>
  <c r="S558" i="26"/>
  <c r="R558" i="26"/>
  <c r="Q558" i="26"/>
  <c r="P558" i="26"/>
  <c r="O558" i="26"/>
  <c r="N558" i="26"/>
  <c r="M558" i="26"/>
  <c r="L558" i="26"/>
  <c r="K558" i="26"/>
  <c r="J558" i="26"/>
  <c r="D558" i="26"/>
  <c r="BQ557" i="26"/>
  <c r="BP557" i="26"/>
  <c r="BO557" i="26"/>
  <c r="BN557" i="26"/>
  <c r="BM557" i="26"/>
  <c r="BL557" i="26"/>
  <c r="BK557" i="26"/>
  <c r="BJ557" i="26"/>
  <c r="BI557" i="26"/>
  <c r="BH557" i="26"/>
  <c r="BG557" i="26"/>
  <c r="BF557" i="26"/>
  <c r="BE557" i="26"/>
  <c r="BD557" i="26"/>
  <c r="BC557" i="26"/>
  <c r="BB557" i="26"/>
  <c r="BA557" i="26"/>
  <c r="AZ557" i="26"/>
  <c r="AY557" i="26"/>
  <c r="AX557" i="26"/>
  <c r="AW557" i="26"/>
  <c r="AV557" i="26"/>
  <c r="AU557" i="26"/>
  <c r="AT557" i="26"/>
  <c r="AS557" i="26"/>
  <c r="AR557" i="26"/>
  <c r="AQ557" i="26"/>
  <c r="AP557" i="26"/>
  <c r="AO557" i="26"/>
  <c r="AN557" i="26"/>
  <c r="AM557" i="26"/>
  <c r="AL557" i="26"/>
  <c r="AK557" i="26"/>
  <c r="AJ557" i="26"/>
  <c r="AI557" i="26"/>
  <c r="AH557" i="26"/>
  <c r="AG557" i="26"/>
  <c r="AF557" i="26"/>
  <c r="AE557" i="26"/>
  <c r="AD557" i="26"/>
  <c r="AC557" i="26"/>
  <c r="AB557" i="26"/>
  <c r="AA557" i="26"/>
  <c r="Z557" i="26"/>
  <c r="Y557" i="26"/>
  <c r="X557" i="26"/>
  <c r="W557" i="26"/>
  <c r="V557" i="26"/>
  <c r="U557" i="26"/>
  <c r="T557" i="26"/>
  <c r="S557" i="26"/>
  <c r="R557" i="26"/>
  <c r="Q557" i="26"/>
  <c r="P557" i="26"/>
  <c r="O557" i="26"/>
  <c r="N557" i="26"/>
  <c r="M557" i="26"/>
  <c r="L557" i="26"/>
  <c r="K557" i="26"/>
  <c r="J557" i="26"/>
  <c r="D557" i="26"/>
  <c r="BQ556" i="26"/>
  <c r="BP556" i="26"/>
  <c r="BO556" i="26"/>
  <c r="BN556" i="26"/>
  <c r="BM556" i="26"/>
  <c r="BL556" i="26"/>
  <c r="BK556" i="26"/>
  <c r="BJ556" i="26"/>
  <c r="BI556" i="26"/>
  <c r="BH556" i="26"/>
  <c r="BG556" i="26"/>
  <c r="BF556" i="26"/>
  <c r="BE556" i="26"/>
  <c r="BD556" i="26"/>
  <c r="BC556" i="26"/>
  <c r="BB556" i="26"/>
  <c r="BA556" i="26"/>
  <c r="AZ556" i="26"/>
  <c r="AY556" i="26"/>
  <c r="AX556" i="26"/>
  <c r="AW556" i="26"/>
  <c r="AV556" i="26"/>
  <c r="AU556" i="26"/>
  <c r="AT556" i="26"/>
  <c r="AS556" i="26"/>
  <c r="AR556" i="26"/>
  <c r="AQ556" i="26"/>
  <c r="AP556" i="26"/>
  <c r="AO556" i="26"/>
  <c r="AN556" i="26"/>
  <c r="AM556" i="26"/>
  <c r="AL556" i="26"/>
  <c r="AK556" i="26"/>
  <c r="AJ556" i="26"/>
  <c r="AI556" i="26"/>
  <c r="AH556" i="26"/>
  <c r="AG556" i="26"/>
  <c r="AF556" i="26"/>
  <c r="AE556" i="26"/>
  <c r="AD556" i="26"/>
  <c r="AC556" i="26"/>
  <c r="AB556" i="26"/>
  <c r="AA556" i="26"/>
  <c r="Z556" i="26"/>
  <c r="Y556" i="26"/>
  <c r="X556" i="26"/>
  <c r="W556" i="26"/>
  <c r="V556" i="26"/>
  <c r="U556" i="26"/>
  <c r="T556" i="26"/>
  <c r="S556" i="26"/>
  <c r="R556" i="26"/>
  <c r="Q556" i="26"/>
  <c r="P556" i="26"/>
  <c r="O556" i="26"/>
  <c r="N556" i="26"/>
  <c r="M556" i="26"/>
  <c r="L556" i="26"/>
  <c r="K556" i="26"/>
  <c r="J556" i="26"/>
  <c r="D556" i="26"/>
  <c r="BQ555" i="26"/>
  <c r="BP555" i="26"/>
  <c r="BO555" i="26"/>
  <c r="BN555" i="26"/>
  <c r="BM555" i="26"/>
  <c r="BL555" i="26"/>
  <c r="BK555" i="26"/>
  <c r="BJ555" i="26"/>
  <c r="BI555" i="26"/>
  <c r="BH555" i="26"/>
  <c r="BG555" i="26"/>
  <c r="BF555" i="26"/>
  <c r="BE555" i="26"/>
  <c r="BD555" i="26"/>
  <c r="BC555" i="26"/>
  <c r="BB555" i="26"/>
  <c r="BA555" i="26"/>
  <c r="AZ555" i="26"/>
  <c r="AY555" i="26"/>
  <c r="AX555" i="26"/>
  <c r="AW555" i="26"/>
  <c r="AV555" i="26"/>
  <c r="AU555" i="26"/>
  <c r="AT555" i="26"/>
  <c r="AS555" i="26"/>
  <c r="AR555" i="26"/>
  <c r="AQ555" i="26"/>
  <c r="AP555" i="26"/>
  <c r="AO555" i="26"/>
  <c r="AN555" i="26"/>
  <c r="AM555" i="26"/>
  <c r="AL555" i="26"/>
  <c r="AK555" i="26"/>
  <c r="AJ555" i="26"/>
  <c r="AI555" i="26"/>
  <c r="AH555" i="26"/>
  <c r="AG555" i="26"/>
  <c r="AF555" i="26"/>
  <c r="AE555" i="26"/>
  <c r="AD555" i="26"/>
  <c r="AC555" i="26"/>
  <c r="AB555" i="26"/>
  <c r="AA555" i="26"/>
  <c r="Z555" i="26"/>
  <c r="Y555" i="26"/>
  <c r="X555" i="26"/>
  <c r="W555" i="26"/>
  <c r="V555" i="26"/>
  <c r="U555" i="26"/>
  <c r="T555" i="26"/>
  <c r="S555" i="26"/>
  <c r="R555" i="26"/>
  <c r="Q555" i="26"/>
  <c r="P555" i="26"/>
  <c r="O555" i="26"/>
  <c r="N555" i="26"/>
  <c r="M555" i="26"/>
  <c r="L555" i="26"/>
  <c r="K555" i="26"/>
  <c r="J555" i="26"/>
  <c r="D555" i="26"/>
  <c r="BQ554" i="26"/>
  <c r="BP554" i="26"/>
  <c r="BO554" i="26"/>
  <c r="BN554" i="26"/>
  <c r="BM554" i="26"/>
  <c r="BL554" i="26"/>
  <c r="BK554" i="26"/>
  <c r="BJ554" i="26"/>
  <c r="BI554" i="26"/>
  <c r="BH554" i="26"/>
  <c r="BG554" i="26"/>
  <c r="BF554" i="26"/>
  <c r="BE554" i="26"/>
  <c r="BD554" i="26"/>
  <c r="BC554" i="26"/>
  <c r="BB554" i="26"/>
  <c r="BA554" i="26"/>
  <c r="AZ554" i="26"/>
  <c r="AY554" i="26"/>
  <c r="AX554" i="26"/>
  <c r="AW554" i="26"/>
  <c r="AV554" i="26"/>
  <c r="AU554" i="26"/>
  <c r="AT554" i="26"/>
  <c r="AS554" i="26"/>
  <c r="AR554" i="26"/>
  <c r="AQ554" i="26"/>
  <c r="AP554" i="26"/>
  <c r="AO554" i="26"/>
  <c r="AN554" i="26"/>
  <c r="AM554" i="26"/>
  <c r="AL554" i="26"/>
  <c r="AK554" i="26"/>
  <c r="AJ554" i="26"/>
  <c r="AI554" i="26"/>
  <c r="AH554" i="26"/>
  <c r="AG554" i="26"/>
  <c r="AF554" i="26"/>
  <c r="AE554" i="26"/>
  <c r="AD554" i="26"/>
  <c r="AC554" i="26"/>
  <c r="AB554" i="26"/>
  <c r="AA554" i="26"/>
  <c r="Z554" i="26"/>
  <c r="Y554" i="26"/>
  <c r="X554" i="26"/>
  <c r="W554" i="26"/>
  <c r="V554" i="26"/>
  <c r="U554" i="26"/>
  <c r="T554" i="26"/>
  <c r="S554" i="26"/>
  <c r="R554" i="26"/>
  <c r="Q554" i="26"/>
  <c r="P554" i="26"/>
  <c r="O554" i="26"/>
  <c r="N554" i="26"/>
  <c r="M554" i="26"/>
  <c r="L554" i="26"/>
  <c r="K554" i="26"/>
  <c r="J554" i="26"/>
  <c r="D554" i="26"/>
  <c r="BQ553" i="26"/>
  <c r="BP553" i="26"/>
  <c r="BO553" i="26"/>
  <c r="BN553" i="26"/>
  <c r="BM553" i="26"/>
  <c r="BL553" i="26"/>
  <c r="BK553" i="26"/>
  <c r="BJ553" i="26"/>
  <c r="BI553" i="26"/>
  <c r="BH553" i="26"/>
  <c r="BG553" i="26"/>
  <c r="BF553" i="26"/>
  <c r="BE553" i="26"/>
  <c r="BD553" i="26"/>
  <c r="BC553" i="26"/>
  <c r="BB553" i="26"/>
  <c r="BA553" i="26"/>
  <c r="AZ553" i="26"/>
  <c r="AY553" i="26"/>
  <c r="AX553" i="26"/>
  <c r="AW553" i="26"/>
  <c r="AV553" i="26"/>
  <c r="AU553" i="26"/>
  <c r="AT553" i="26"/>
  <c r="AS553" i="26"/>
  <c r="AR553" i="26"/>
  <c r="AQ553" i="26"/>
  <c r="AP553" i="26"/>
  <c r="AO553" i="26"/>
  <c r="AN553" i="26"/>
  <c r="AM553" i="26"/>
  <c r="AL553" i="26"/>
  <c r="AK553" i="26"/>
  <c r="AJ553" i="26"/>
  <c r="AI553" i="26"/>
  <c r="AH553" i="26"/>
  <c r="AG553" i="26"/>
  <c r="AF553" i="26"/>
  <c r="AE553" i="26"/>
  <c r="AD553" i="26"/>
  <c r="AC553" i="26"/>
  <c r="AB553" i="26"/>
  <c r="AA553" i="26"/>
  <c r="Z553" i="26"/>
  <c r="Y553" i="26"/>
  <c r="X553" i="26"/>
  <c r="W553" i="26"/>
  <c r="V553" i="26"/>
  <c r="U553" i="26"/>
  <c r="T553" i="26"/>
  <c r="S553" i="26"/>
  <c r="R553" i="26"/>
  <c r="Q553" i="26"/>
  <c r="P553" i="26"/>
  <c r="O553" i="26"/>
  <c r="N553" i="26"/>
  <c r="M553" i="26"/>
  <c r="L553" i="26"/>
  <c r="K553" i="26"/>
  <c r="J553" i="26"/>
  <c r="D553" i="26"/>
  <c r="BQ552" i="26"/>
  <c r="BP552" i="26"/>
  <c r="BO552" i="26"/>
  <c r="BN552" i="26"/>
  <c r="BM552" i="26"/>
  <c r="BL552" i="26"/>
  <c r="BK552" i="26"/>
  <c r="BJ552" i="26"/>
  <c r="BI552" i="26"/>
  <c r="BH552" i="26"/>
  <c r="BG552" i="26"/>
  <c r="BF552" i="26"/>
  <c r="BE552" i="26"/>
  <c r="BD552" i="26"/>
  <c r="BC552" i="26"/>
  <c r="BB552" i="26"/>
  <c r="BA552" i="26"/>
  <c r="AZ552" i="26"/>
  <c r="AY552" i="26"/>
  <c r="AX552" i="26"/>
  <c r="AW552" i="26"/>
  <c r="AV552" i="26"/>
  <c r="AU552" i="26"/>
  <c r="AT552" i="26"/>
  <c r="AS552" i="26"/>
  <c r="AR552" i="26"/>
  <c r="AQ552" i="26"/>
  <c r="AP552" i="26"/>
  <c r="AO552" i="26"/>
  <c r="AN552" i="26"/>
  <c r="AM552" i="26"/>
  <c r="AL552" i="26"/>
  <c r="AK552" i="26"/>
  <c r="AJ552" i="26"/>
  <c r="AI552" i="26"/>
  <c r="AH552" i="26"/>
  <c r="AG552" i="26"/>
  <c r="AF552" i="26"/>
  <c r="AE552" i="26"/>
  <c r="AD552" i="26"/>
  <c r="AC552" i="26"/>
  <c r="AB552" i="26"/>
  <c r="AA552" i="26"/>
  <c r="Z552" i="26"/>
  <c r="Y552" i="26"/>
  <c r="X552" i="26"/>
  <c r="W552" i="26"/>
  <c r="V552" i="26"/>
  <c r="U552" i="26"/>
  <c r="T552" i="26"/>
  <c r="S552" i="26"/>
  <c r="R552" i="26"/>
  <c r="Q552" i="26"/>
  <c r="P552" i="26"/>
  <c r="O552" i="26"/>
  <c r="N552" i="26"/>
  <c r="M552" i="26"/>
  <c r="L552" i="26"/>
  <c r="K552" i="26"/>
  <c r="J552" i="26"/>
  <c r="D552" i="26"/>
  <c r="BQ551" i="26"/>
  <c r="BP551" i="26"/>
  <c r="BO551" i="26"/>
  <c r="BN551" i="26"/>
  <c r="BM551" i="26"/>
  <c r="BL551" i="26"/>
  <c r="BK551" i="26"/>
  <c r="BJ551" i="26"/>
  <c r="BI551" i="26"/>
  <c r="BH551" i="26"/>
  <c r="BG551" i="26"/>
  <c r="BF551" i="26"/>
  <c r="BE551" i="26"/>
  <c r="BD551" i="26"/>
  <c r="BC551" i="26"/>
  <c r="BB551" i="26"/>
  <c r="BA551" i="26"/>
  <c r="AZ551" i="26"/>
  <c r="AY551" i="26"/>
  <c r="AX551" i="26"/>
  <c r="AW551" i="26"/>
  <c r="AV551" i="26"/>
  <c r="AU551" i="26"/>
  <c r="AT551" i="26"/>
  <c r="AS551" i="26"/>
  <c r="AR551" i="26"/>
  <c r="AQ551" i="26"/>
  <c r="AP551" i="26"/>
  <c r="AO551" i="26"/>
  <c r="AN551" i="26"/>
  <c r="AM551" i="26"/>
  <c r="AL551" i="26"/>
  <c r="AK551" i="26"/>
  <c r="AJ551" i="26"/>
  <c r="AI551" i="26"/>
  <c r="AH551" i="26"/>
  <c r="AG551" i="26"/>
  <c r="AF551" i="26"/>
  <c r="AE551" i="26"/>
  <c r="AD551" i="26"/>
  <c r="AC551" i="26"/>
  <c r="AB551" i="26"/>
  <c r="AA551" i="26"/>
  <c r="Z551" i="26"/>
  <c r="Y551" i="26"/>
  <c r="X551" i="26"/>
  <c r="W551" i="26"/>
  <c r="V551" i="26"/>
  <c r="U551" i="26"/>
  <c r="T551" i="26"/>
  <c r="S551" i="26"/>
  <c r="R551" i="26"/>
  <c r="Q551" i="26"/>
  <c r="P551" i="26"/>
  <c r="O551" i="26"/>
  <c r="N551" i="26"/>
  <c r="M551" i="26"/>
  <c r="L551" i="26"/>
  <c r="K551" i="26"/>
  <c r="J551" i="26"/>
  <c r="D551" i="26"/>
  <c r="BQ550" i="26"/>
  <c r="BP550" i="26"/>
  <c r="BO550" i="26"/>
  <c r="BN550" i="26"/>
  <c r="BM550" i="26"/>
  <c r="BL550" i="26"/>
  <c r="BK550" i="26"/>
  <c r="BJ550" i="26"/>
  <c r="BI550" i="26"/>
  <c r="BH550" i="26"/>
  <c r="BG550" i="26"/>
  <c r="BF550" i="26"/>
  <c r="BE550" i="26"/>
  <c r="BD550" i="26"/>
  <c r="BC550" i="26"/>
  <c r="BB550" i="26"/>
  <c r="BA550" i="26"/>
  <c r="AZ550" i="26"/>
  <c r="AY550" i="26"/>
  <c r="AX550" i="26"/>
  <c r="AW550" i="26"/>
  <c r="AV550" i="26"/>
  <c r="AU550" i="26"/>
  <c r="AT550" i="26"/>
  <c r="AS550" i="26"/>
  <c r="AR550" i="26"/>
  <c r="AQ550" i="26"/>
  <c r="AP550" i="26"/>
  <c r="AO550" i="26"/>
  <c r="AN550" i="26"/>
  <c r="AM550" i="26"/>
  <c r="AL550" i="26"/>
  <c r="AK550" i="26"/>
  <c r="AJ550" i="26"/>
  <c r="AI550" i="26"/>
  <c r="AH550" i="26"/>
  <c r="AG550" i="26"/>
  <c r="AF550" i="26"/>
  <c r="AE550" i="26"/>
  <c r="AD550" i="26"/>
  <c r="AC550" i="26"/>
  <c r="AB550" i="26"/>
  <c r="AA550" i="26"/>
  <c r="Z550" i="26"/>
  <c r="Y550" i="26"/>
  <c r="X550" i="26"/>
  <c r="W550" i="26"/>
  <c r="V550" i="26"/>
  <c r="U550" i="26"/>
  <c r="T550" i="26"/>
  <c r="S550" i="26"/>
  <c r="R550" i="26"/>
  <c r="Q550" i="26"/>
  <c r="P550" i="26"/>
  <c r="O550" i="26"/>
  <c r="N550" i="26"/>
  <c r="M550" i="26"/>
  <c r="L550" i="26"/>
  <c r="K550" i="26"/>
  <c r="J550" i="26"/>
  <c r="D550" i="26"/>
  <c r="BQ549" i="26"/>
  <c r="BP549" i="26"/>
  <c r="BO549" i="26"/>
  <c r="BN549" i="26"/>
  <c r="BM549" i="26"/>
  <c r="BL549" i="26"/>
  <c r="BK549" i="26"/>
  <c r="BJ549" i="26"/>
  <c r="BI549" i="26"/>
  <c r="BH549" i="26"/>
  <c r="BG549" i="26"/>
  <c r="BF549" i="26"/>
  <c r="BE549" i="26"/>
  <c r="BD549" i="26"/>
  <c r="BC549" i="26"/>
  <c r="BB549" i="26"/>
  <c r="BA549" i="26"/>
  <c r="AZ549" i="26"/>
  <c r="AY549" i="26"/>
  <c r="AX549" i="26"/>
  <c r="AW549" i="26"/>
  <c r="AV549" i="26"/>
  <c r="AU549" i="26"/>
  <c r="AT549" i="26"/>
  <c r="AS549" i="26"/>
  <c r="AR549" i="26"/>
  <c r="AQ549" i="26"/>
  <c r="AP549" i="26"/>
  <c r="AO549" i="26"/>
  <c r="AN549" i="26"/>
  <c r="AM549" i="26"/>
  <c r="AL549" i="26"/>
  <c r="AK549" i="26"/>
  <c r="AJ549" i="26"/>
  <c r="AI549" i="26"/>
  <c r="AH549" i="26"/>
  <c r="AG549" i="26"/>
  <c r="AF549" i="26"/>
  <c r="AE549" i="26"/>
  <c r="AD549" i="26"/>
  <c r="AC549" i="26"/>
  <c r="AB549" i="26"/>
  <c r="AA549" i="26"/>
  <c r="Z549" i="26"/>
  <c r="Y549" i="26"/>
  <c r="X549" i="26"/>
  <c r="W549" i="26"/>
  <c r="V549" i="26"/>
  <c r="U549" i="26"/>
  <c r="T549" i="26"/>
  <c r="S549" i="26"/>
  <c r="R549" i="26"/>
  <c r="Q549" i="26"/>
  <c r="P549" i="26"/>
  <c r="O549" i="26"/>
  <c r="N549" i="26"/>
  <c r="M549" i="26"/>
  <c r="L549" i="26"/>
  <c r="K549" i="26"/>
  <c r="J549" i="26"/>
  <c r="D549" i="26"/>
  <c r="BQ548" i="26"/>
  <c r="BP548" i="26"/>
  <c r="BO548" i="26"/>
  <c r="BN548" i="26"/>
  <c r="BM548" i="26"/>
  <c r="BL548" i="26"/>
  <c r="BK548" i="26"/>
  <c r="BJ548" i="26"/>
  <c r="BI548" i="26"/>
  <c r="BH548" i="26"/>
  <c r="BG548" i="26"/>
  <c r="BF548" i="26"/>
  <c r="BE548" i="26"/>
  <c r="BD548" i="26"/>
  <c r="BC548" i="26"/>
  <c r="BB548" i="26"/>
  <c r="BA548" i="26"/>
  <c r="AZ548" i="26"/>
  <c r="AY548" i="26"/>
  <c r="AX548" i="26"/>
  <c r="AW548" i="26"/>
  <c r="AV548" i="26"/>
  <c r="AU548" i="26"/>
  <c r="AT548" i="26"/>
  <c r="AS548" i="26"/>
  <c r="AR548" i="26"/>
  <c r="AQ548" i="26"/>
  <c r="AP548" i="26"/>
  <c r="AO548" i="26"/>
  <c r="AN548" i="26"/>
  <c r="AM548" i="26"/>
  <c r="AL548" i="26"/>
  <c r="AK548" i="26"/>
  <c r="AJ548" i="26"/>
  <c r="AI548" i="26"/>
  <c r="AH548" i="26"/>
  <c r="AG548" i="26"/>
  <c r="AF548" i="26"/>
  <c r="AE548" i="26"/>
  <c r="AD548" i="26"/>
  <c r="AC548" i="26"/>
  <c r="AB548" i="26"/>
  <c r="AA548" i="26"/>
  <c r="Z548" i="26"/>
  <c r="Y548" i="26"/>
  <c r="X548" i="26"/>
  <c r="W548" i="26"/>
  <c r="V548" i="26"/>
  <c r="U548" i="26"/>
  <c r="T548" i="26"/>
  <c r="S548" i="26"/>
  <c r="R548" i="26"/>
  <c r="Q548" i="26"/>
  <c r="P548" i="26"/>
  <c r="O548" i="26"/>
  <c r="N548" i="26"/>
  <c r="M548" i="26"/>
  <c r="L548" i="26"/>
  <c r="K548" i="26"/>
  <c r="J548" i="26"/>
  <c r="D548" i="26"/>
  <c r="BQ547" i="26"/>
  <c r="BP547" i="26"/>
  <c r="BO547" i="26"/>
  <c r="BN547" i="26"/>
  <c r="BM547" i="26"/>
  <c r="BL547" i="26"/>
  <c r="BK547" i="26"/>
  <c r="BJ547" i="26"/>
  <c r="BI547" i="26"/>
  <c r="BH547" i="26"/>
  <c r="BG547" i="26"/>
  <c r="BF547" i="26"/>
  <c r="BE547" i="26"/>
  <c r="BD547" i="26"/>
  <c r="BC547" i="26"/>
  <c r="BB547" i="26"/>
  <c r="BA547" i="26"/>
  <c r="AZ547" i="26"/>
  <c r="AY547" i="26"/>
  <c r="AX547" i="26"/>
  <c r="AW547" i="26"/>
  <c r="AV547" i="26"/>
  <c r="AU547" i="26"/>
  <c r="AT547" i="26"/>
  <c r="AS547" i="26"/>
  <c r="AR547" i="26"/>
  <c r="AQ547" i="26"/>
  <c r="AP547" i="26"/>
  <c r="AO547" i="26"/>
  <c r="AN547" i="26"/>
  <c r="AM547" i="26"/>
  <c r="AL547" i="26"/>
  <c r="AK547" i="26"/>
  <c r="AJ547" i="26"/>
  <c r="AI547" i="26"/>
  <c r="AH547" i="26"/>
  <c r="AG547" i="26"/>
  <c r="AF547" i="26"/>
  <c r="AE547" i="26"/>
  <c r="AD547" i="26"/>
  <c r="AC547" i="26"/>
  <c r="AB547" i="26"/>
  <c r="AA547" i="26"/>
  <c r="Z547" i="26"/>
  <c r="Y547" i="26"/>
  <c r="X547" i="26"/>
  <c r="W547" i="26"/>
  <c r="V547" i="26"/>
  <c r="U547" i="26"/>
  <c r="T547" i="26"/>
  <c r="S547" i="26"/>
  <c r="R547" i="26"/>
  <c r="Q547" i="26"/>
  <c r="P547" i="26"/>
  <c r="O547" i="26"/>
  <c r="N547" i="26"/>
  <c r="M547" i="26"/>
  <c r="L547" i="26"/>
  <c r="K547" i="26"/>
  <c r="J547" i="26"/>
  <c r="D547" i="26"/>
  <c r="BQ546" i="26"/>
  <c r="BP546" i="26"/>
  <c r="BO546" i="26"/>
  <c r="BN546" i="26"/>
  <c r="BM546" i="26"/>
  <c r="BL546" i="26"/>
  <c r="BK546" i="26"/>
  <c r="BJ546" i="26"/>
  <c r="BI546" i="26"/>
  <c r="BH546" i="26"/>
  <c r="BG546" i="26"/>
  <c r="BF546" i="26"/>
  <c r="BE546" i="26"/>
  <c r="BD546" i="26"/>
  <c r="BC546" i="26"/>
  <c r="BB546" i="26"/>
  <c r="BA546" i="26"/>
  <c r="AZ546" i="26"/>
  <c r="AY546" i="26"/>
  <c r="AX546" i="26"/>
  <c r="AW546" i="26"/>
  <c r="AV546" i="26"/>
  <c r="AU546" i="26"/>
  <c r="AT546" i="26"/>
  <c r="AS546" i="26"/>
  <c r="AR546" i="26"/>
  <c r="AQ546" i="26"/>
  <c r="AP546" i="26"/>
  <c r="AO546" i="26"/>
  <c r="AN546" i="26"/>
  <c r="AM546" i="26"/>
  <c r="AL546" i="26"/>
  <c r="AK546" i="26"/>
  <c r="AJ546" i="26"/>
  <c r="AI546" i="26"/>
  <c r="AH546" i="26"/>
  <c r="AG546" i="26"/>
  <c r="AF546" i="26"/>
  <c r="AE546" i="26"/>
  <c r="AD546" i="26"/>
  <c r="AC546" i="26"/>
  <c r="AB546" i="26"/>
  <c r="AA546" i="26"/>
  <c r="Z546" i="26"/>
  <c r="Y546" i="26"/>
  <c r="X546" i="26"/>
  <c r="W546" i="26"/>
  <c r="V546" i="26"/>
  <c r="U546" i="26"/>
  <c r="T546" i="26"/>
  <c r="S546" i="26"/>
  <c r="R546" i="26"/>
  <c r="Q546" i="26"/>
  <c r="P546" i="26"/>
  <c r="O546" i="26"/>
  <c r="N546" i="26"/>
  <c r="M546" i="26"/>
  <c r="L546" i="26"/>
  <c r="K546" i="26"/>
  <c r="J546" i="26"/>
  <c r="D546" i="26"/>
  <c r="BQ545" i="26"/>
  <c r="BP545" i="26"/>
  <c r="BO545" i="26"/>
  <c r="BN545" i="26"/>
  <c r="BM545" i="26"/>
  <c r="BL545" i="26"/>
  <c r="BK545" i="26"/>
  <c r="BJ545" i="26"/>
  <c r="BI545" i="26"/>
  <c r="BH545" i="26"/>
  <c r="BG545" i="26"/>
  <c r="BF545" i="26"/>
  <c r="BE545" i="26"/>
  <c r="BD545" i="26"/>
  <c r="BC545" i="26"/>
  <c r="BB545" i="26"/>
  <c r="BA545" i="26"/>
  <c r="AZ545" i="26"/>
  <c r="AY545" i="26"/>
  <c r="AX545" i="26"/>
  <c r="AW545" i="26"/>
  <c r="AV545" i="26"/>
  <c r="AU545" i="26"/>
  <c r="AT545" i="26"/>
  <c r="AS545" i="26"/>
  <c r="AR545" i="26"/>
  <c r="AQ545" i="26"/>
  <c r="AP545" i="26"/>
  <c r="AO545" i="26"/>
  <c r="AN545" i="26"/>
  <c r="AM545" i="26"/>
  <c r="AL545" i="26"/>
  <c r="AK545" i="26"/>
  <c r="AJ545" i="26"/>
  <c r="AI545" i="26"/>
  <c r="AH545" i="26"/>
  <c r="AG545" i="26"/>
  <c r="AF545" i="26"/>
  <c r="AE545" i="26"/>
  <c r="AD545" i="26"/>
  <c r="AC545" i="26"/>
  <c r="AB545" i="26"/>
  <c r="AA545" i="26"/>
  <c r="Z545" i="26"/>
  <c r="Y545" i="26"/>
  <c r="X545" i="26"/>
  <c r="W545" i="26"/>
  <c r="V545" i="26"/>
  <c r="U545" i="26"/>
  <c r="T545" i="26"/>
  <c r="S545" i="26"/>
  <c r="R545" i="26"/>
  <c r="Q545" i="26"/>
  <c r="P545" i="26"/>
  <c r="O545" i="26"/>
  <c r="N545" i="26"/>
  <c r="M545" i="26"/>
  <c r="L545" i="26"/>
  <c r="K545" i="26"/>
  <c r="J545" i="26"/>
  <c r="D545" i="26"/>
  <c r="BQ544" i="26"/>
  <c r="BP544" i="26"/>
  <c r="BO544" i="26"/>
  <c r="BN544" i="26"/>
  <c r="BM544" i="26"/>
  <c r="BL544" i="26"/>
  <c r="BK544" i="26"/>
  <c r="BJ544" i="26"/>
  <c r="BI544" i="26"/>
  <c r="BH544" i="26"/>
  <c r="BG544" i="26"/>
  <c r="BF544" i="26"/>
  <c r="BE544" i="26"/>
  <c r="BD544" i="26"/>
  <c r="BC544" i="26"/>
  <c r="BB544" i="26"/>
  <c r="BA544" i="26"/>
  <c r="AZ544" i="26"/>
  <c r="AY544" i="26"/>
  <c r="AX544" i="26"/>
  <c r="AW544" i="26"/>
  <c r="AV544" i="26"/>
  <c r="AU544" i="26"/>
  <c r="AT544" i="26"/>
  <c r="AS544" i="26"/>
  <c r="AR544" i="26"/>
  <c r="AQ544" i="26"/>
  <c r="AP544" i="26"/>
  <c r="AO544" i="26"/>
  <c r="AN544" i="26"/>
  <c r="AM544" i="26"/>
  <c r="AL544" i="26"/>
  <c r="AK544" i="26"/>
  <c r="AJ544" i="26"/>
  <c r="AI544" i="26"/>
  <c r="AH544" i="26"/>
  <c r="AG544" i="26"/>
  <c r="AF544" i="26"/>
  <c r="AE544" i="26"/>
  <c r="AD544" i="26"/>
  <c r="AC544" i="26"/>
  <c r="AB544" i="26"/>
  <c r="AA544" i="26"/>
  <c r="Z544" i="26"/>
  <c r="Y544" i="26"/>
  <c r="X544" i="26"/>
  <c r="W544" i="26"/>
  <c r="V544" i="26"/>
  <c r="U544" i="26"/>
  <c r="T544" i="26"/>
  <c r="S544" i="26"/>
  <c r="R544" i="26"/>
  <c r="Q544" i="26"/>
  <c r="P544" i="26"/>
  <c r="O544" i="26"/>
  <c r="N544" i="26"/>
  <c r="M544" i="26"/>
  <c r="L544" i="26"/>
  <c r="K544" i="26"/>
  <c r="J544" i="26"/>
  <c r="D544" i="26"/>
  <c r="BQ543" i="26"/>
  <c r="BP543" i="26"/>
  <c r="BO543" i="26"/>
  <c r="BN543" i="26"/>
  <c r="BM543" i="26"/>
  <c r="BL543" i="26"/>
  <c r="BK543" i="26"/>
  <c r="BJ543" i="26"/>
  <c r="BI543" i="26"/>
  <c r="BH543" i="26"/>
  <c r="BG543" i="26"/>
  <c r="BF543" i="26"/>
  <c r="BE543" i="26"/>
  <c r="BD543" i="26"/>
  <c r="BC543" i="26"/>
  <c r="BB543" i="26"/>
  <c r="BA543" i="26"/>
  <c r="AZ543" i="26"/>
  <c r="AY543" i="26"/>
  <c r="AX543" i="26"/>
  <c r="AW543" i="26"/>
  <c r="AV543" i="26"/>
  <c r="AU543" i="26"/>
  <c r="AT543" i="26"/>
  <c r="AS543" i="26"/>
  <c r="AR543" i="26"/>
  <c r="AQ543" i="26"/>
  <c r="AP543" i="26"/>
  <c r="AO543" i="26"/>
  <c r="AN543" i="26"/>
  <c r="AM543" i="26"/>
  <c r="AL543" i="26"/>
  <c r="AK543" i="26"/>
  <c r="AJ543" i="26"/>
  <c r="AI543" i="26"/>
  <c r="AH543" i="26"/>
  <c r="AG543" i="26"/>
  <c r="AF543" i="26"/>
  <c r="AE543" i="26"/>
  <c r="AD543" i="26"/>
  <c r="AC543" i="26"/>
  <c r="AB543" i="26"/>
  <c r="AA543" i="26"/>
  <c r="Z543" i="26"/>
  <c r="Y543" i="26"/>
  <c r="X543" i="26"/>
  <c r="W543" i="26"/>
  <c r="V543" i="26"/>
  <c r="U543" i="26"/>
  <c r="T543" i="26"/>
  <c r="S543" i="26"/>
  <c r="R543" i="26"/>
  <c r="Q543" i="26"/>
  <c r="P543" i="26"/>
  <c r="O543" i="26"/>
  <c r="N543" i="26"/>
  <c r="M543" i="26"/>
  <c r="L543" i="26"/>
  <c r="K543" i="26"/>
  <c r="J543" i="26"/>
  <c r="D543" i="26"/>
  <c r="BQ542" i="26"/>
  <c r="BP542" i="26"/>
  <c r="BO542" i="26"/>
  <c r="BN542" i="26"/>
  <c r="BM542" i="26"/>
  <c r="BL542" i="26"/>
  <c r="BK542" i="26"/>
  <c r="BJ542" i="26"/>
  <c r="BI542" i="26"/>
  <c r="BH542" i="26"/>
  <c r="BG542" i="26"/>
  <c r="BF542" i="26"/>
  <c r="BE542" i="26"/>
  <c r="BD542" i="26"/>
  <c r="BC542" i="26"/>
  <c r="BB542" i="26"/>
  <c r="BA542" i="26"/>
  <c r="AZ542" i="26"/>
  <c r="AY542" i="26"/>
  <c r="AX542" i="26"/>
  <c r="AW542" i="26"/>
  <c r="AV542" i="26"/>
  <c r="AU542" i="26"/>
  <c r="AT542" i="26"/>
  <c r="AS542" i="26"/>
  <c r="AR542" i="26"/>
  <c r="AQ542" i="26"/>
  <c r="AP542" i="26"/>
  <c r="AO542" i="26"/>
  <c r="AN542" i="26"/>
  <c r="AM542" i="26"/>
  <c r="AL542" i="26"/>
  <c r="AK542" i="26"/>
  <c r="AJ542" i="26"/>
  <c r="AI542" i="26"/>
  <c r="AH542" i="26"/>
  <c r="AG542" i="26"/>
  <c r="AF542" i="26"/>
  <c r="AE542" i="26"/>
  <c r="AD542" i="26"/>
  <c r="AC542" i="26"/>
  <c r="AB542" i="26"/>
  <c r="AA542" i="26"/>
  <c r="Z542" i="26"/>
  <c r="Y542" i="26"/>
  <c r="X542" i="26"/>
  <c r="W542" i="26"/>
  <c r="V542" i="26"/>
  <c r="U542" i="26"/>
  <c r="T542" i="26"/>
  <c r="S542" i="26"/>
  <c r="R542" i="26"/>
  <c r="Q542" i="26"/>
  <c r="P542" i="26"/>
  <c r="O542" i="26"/>
  <c r="N542" i="26"/>
  <c r="M542" i="26"/>
  <c r="L542" i="26"/>
  <c r="K542" i="26"/>
  <c r="J542" i="26"/>
  <c r="D542" i="26"/>
  <c r="BQ541" i="26"/>
  <c r="BP541" i="26"/>
  <c r="BO541" i="26"/>
  <c r="BN541" i="26"/>
  <c r="BM541" i="26"/>
  <c r="BL541" i="26"/>
  <c r="BK541" i="26"/>
  <c r="BJ541" i="26"/>
  <c r="BI541" i="26"/>
  <c r="BH541" i="26"/>
  <c r="BG541" i="26"/>
  <c r="BF541" i="26"/>
  <c r="BE541" i="26"/>
  <c r="BD541" i="26"/>
  <c r="BC541" i="26"/>
  <c r="BB541" i="26"/>
  <c r="BA541" i="26"/>
  <c r="AZ541" i="26"/>
  <c r="AY541" i="26"/>
  <c r="AX541" i="26"/>
  <c r="AW541" i="26"/>
  <c r="AV541" i="26"/>
  <c r="AU541" i="26"/>
  <c r="AT541" i="26"/>
  <c r="AS541" i="26"/>
  <c r="AR541" i="26"/>
  <c r="AQ541" i="26"/>
  <c r="AP541" i="26"/>
  <c r="AO541" i="26"/>
  <c r="AN541" i="26"/>
  <c r="AM541" i="26"/>
  <c r="AL541" i="26"/>
  <c r="AK541" i="26"/>
  <c r="AJ541" i="26"/>
  <c r="AI541" i="26"/>
  <c r="AH541" i="26"/>
  <c r="AG541" i="26"/>
  <c r="AF541" i="26"/>
  <c r="AE541" i="26"/>
  <c r="AD541" i="26"/>
  <c r="AC541" i="26"/>
  <c r="AB541" i="26"/>
  <c r="AA541" i="26"/>
  <c r="Z541" i="26"/>
  <c r="Y541" i="26"/>
  <c r="X541" i="26"/>
  <c r="W541" i="26"/>
  <c r="V541" i="26"/>
  <c r="U541" i="26"/>
  <c r="T541" i="26"/>
  <c r="S541" i="26"/>
  <c r="R541" i="26"/>
  <c r="Q541" i="26"/>
  <c r="P541" i="26"/>
  <c r="O541" i="26"/>
  <c r="N541" i="26"/>
  <c r="M541" i="26"/>
  <c r="L541" i="26"/>
  <c r="K541" i="26"/>
  <c r="J541" i="26"/>
  <c r="D541" i="26"/>
  <c r="BQ540" i="26"/>
  <c r="BP540" i="26"/>
  <c r="BO540" i="26"/>
  <c r="BN540" i="26"/>
  <c r="BM540" i="26"/>
  <c r="BL540" i="26"/>
  <c r="BK540" i="26"/>
  <c r="BJ540" i="26"/>
  <c r="BI540" i="26"/>
  <c r="BH540" i="26"/>
  <c r="BG540" i="26"/>
  <c r="BF540" i="26"/>
  <c r="BE540" i="26"/>
  <c r="BD540" i="26"/>
  <c r="BC540" i="26"/>
  <c r="BB540" i="26"/>
  <c r="BA540" i="26"/>
  <c r="AZ540" i="26"/>
  <c r="AY540" i="26"/>
  <c r="AX540" i="26"/>
  <c r="AW540" i="26"/>
  <c r="AV540" i="26"/>
  <c r="AU540" i="26"/>
  <c r="AT540" i="26"/>
  <c r="AS540" i="26"/>
  <c r="AR540" i="26"/>
  <c r="AQ540" i="26"/>
  <c r="AP540" i="26"/>
  <c r="AO540" i="26"/>
  <c r="AN540" i="26"/>
  <c r="AM540" i="26"/>
  <c r="AL540" i="26"/>
  <c r="AK540" i="26"/>
  <c r="AJ540" i="26"/>
  <c r="AI540" i="26"/>
  <c r="AH540" i="26"/>
  <c r="AG540" i="26"/>
  <c r="AF540" i="26"/>
  <c r="AE540" i="26"/>
  <c r="AD540" i="26"/>
  <c r="AC540" i="26"/>
  <c r="AB540" i="26"/>
  <c r="AA540" i="26"/>
  <c r="Z540" i="26"/>
  <c r="Y540" i="26"/>
  <c r="X540" i="26"/>
  <c r="W540" i="26"/>
  <c r="V540" i="26"/>
  <c r="U540" i="26"/>
  <c r="T540" i="26"/>
  <c r="S540" i="26"/>
  <c r="R540" i="26"/>
  <c r="Q540" i="26"/>
  <c r="P540" i="26"/>
  <c r="O540" i="26"/>
  <c r="N540" i="26"/>
  <c r="M540" i="26"/>
  <c r="L540" i="26"/>
  <c r="K540" i="26"/>
  <c r="J540" i="26"/>
  <c r="D540" i="26"/>
  <c r="BQ539" i="26"/>
  <c r="BP539" i="26"/>
  <c r="BO539" i="26"/>
  <c r="BN539" i="26"/>
  <c r="BM539" i="26"/>
  <c r="BL539" i="26"/>
  <c r="BK539" i="26"/>
  <c r="BJ539" i="26"/>
  <c r="BI539" i="26"/>
  <c r="BH539" i="26"/>
  <c r="BG539" i="26"/>
  <c r="BF539" i="26"/>
  <c r="BE539" i="26"/>
  <c r="BD539" i="26"/>
  <c r="BC539" i="26"/>
  <c r="BB539" i="26"/>
  <c r="BA539" i="26"/>
  <c r="AZ539" i="26"/>
  <c r="AY539" i="26"/>
  <c r="AX539" i="26"/>
  <c r="AW539" i="26"/>
  <c r="AV539" i="26"/>
  <c r="AU539" i="26"/>
  <c r="AT539" i="26"/>
  <c r="AS539" i="26"/>
  <c r="AR539" i="26"/>
  <c r="AQ539" i="26"/>
  <c r="AP539" i="26"/>
  <c r="AO539" i="26"/>
  <c r="AN539" i="26"/>
  <c r="AM539" i="26"/>
  <c r="AL539" i="26"/>
  <c r="AK539" i="26"/>
  <c r="AJ539" i="26"/>
  <c r="AI539" i="26"/>
  <c r="AH539" i="26"/>
  <c r="AG539" i="26"/>
  <c r="AF539" i="26"/>
  <c r="AE539" i="26"/>
  <c r="AD539" i="26"/>
  <c r="AC539" i="26"/>
  <c r="AB539" i="26"/>
  <c r="AA539" i="26"/>
  <c r="Z539" i="26"/>
  <c r="Y539" i="26"/>
  <c r="X539" i="26"/>
  <c r="W539" i="26"/>
  <c r="V539" i="26"/>
  <c r="U539" i="26"/>
  <c r="T539" i="26"/>
  <c r="S539" i="26"/>
  <c r="R539" i="26"/>
  <c r="Q539" i="26"/>
  <c r="P539" i="26"/>
  <c r="O539" i="26"/>
  <c r="N539" i="26"/>
  <c r="M539" i="26"/>
  <c r="L539" i="26"/>
  <c r="K539" i="26"/>
  <c r="J539" i="26"/>
  <c r="D539" i="26"/>
  <c r="BQ538" i="26"/>
  <c r="BP538" i="26"/>
  <c r="BO538" i="26"/>
  <c r="BN538" i="26"/>
  <c r="BM538" i="26"/>
  <c r="BL538" i="26"/>
  <c r="BK538" i="26"/>
  <c r="BJ538" i="26"/>
  <c r="BI538" i="26"/>
  <c r="BH538" i="26"/>
  <c r="BG538" i="26"/>
  <c r="BF538" i="26"/>
  <c r="BE538" i="26"/>
  <c r="BD538" i="26"/>
  <c r="BC538" i="26"/>
  <c r="BB538" i="26"/>
  <c r="BA538" i="26"/>
  <c r="AZ538" i="26"/>
  <c r="AY538" i="26"/>
  <c r="AX538" i="26"/>
  <c r="AW538" i="26"/>
  <c r="AV538" i="26"/>
  <c r="AU538" i="26"/>
  <c r="AT538" i="26"/>
  <c r="AS538" i="26"/>
  <c r="AR538" i="26"/>
  <c r="AQ538" i="26"/>
  <c r="AP538" i="26"/>
  <c r="AO538" i="26"/>
  <c r="AN538" i="26"/>
  <c r="AM538" i="26"/>
  <c r="AL538" i="26"/>
  <c r="AK538" i="26"/>
  <c r="AJ538" i="26"/>
  <c r="AI538" i="26"/>
  <c r="AH538" i="26"/>
  <c r="AG538" i="26"/>
  <c r="AF538" i="26"/>
  <c r="AE538" i="26"/>
  <c r="AD538" i="26"/>
  <c r="AC538" i="26"/>
  <c r="AB538" i="26"/>
  <c r="AA538" i="26"/>
  <c r="Z538" i="26"/>
  <c r="Y538" i="26"/>
  <c r="X538" i="26"/>
  <c r="W538" i="26"/>
  <c r="V538" i="26"/>
  <c r="U538" i="26"/>
  <c r="T538" i="26"/>
  <c r="S538" i="26"/>
  <c r="R538" i="26"/>
  <c r="Q538" i="26"/>
  <c r="P538" i="26"/>
  <c r="O538" i="26"/>
  <c r="N538" i="26"/>
  <c r="M538" i="26"/>
  <c r="L538" i="26"/>
  <c r="K538" i="26"/>
  <c r="J538" i="26"/>
  <c r="D538" i="26"/>
  <c r="BQ537" i="26"/>
  <c r="BP537" i="26"/>
  <c r="BO537" i="26"/>
  <c r="BN537" i="26"/>
  <c r="BM537" i="26"/>
  <c r="BL537" i="26"/>
  <c r="BK537" i="26"/>
  <c r="BJ537" i="26"/>
  <c r="BI537" i="26"/>
  <c r="BH537" i="26"/>
  <c r="BG537" i="26"/>
  <c r="BF537" i="26"/>
  <c r="BE537" i="26"/>
  <c r="BD537" i="26"/>
  <c r="BC537" i="26"/>
  <c r="BB537" i="26"/>
  <c r="BA537" i="26"/>
  <c r="AZ537" i="26"/>
  <c r="AY537" i="26"/>
  <c r="AX537" i="26"/>
  <c r="AW537" i="26"/>
  <c r="AV537" i="26"/>
  <c r="AU537" i="26"/>
  <c r="AT537" i="26"/>
  <c r="AS537" i="26"/>
  <c r="AR537" i="26"/>
  <c r="AQ537" i="26"/>
  <c r="AP537" i="26"/>
  <c r="AO537" i="26"/>
  <c r="AN537" i="26"/>
  <c r="AM537" i="26"/>
  <c r="AL537" i="26"/>
  <c r="AK537" i="26"/>
  <c r="AJ537" i="26"/>
  <c r="AI537" i="26"/>
  <c r="AH537" i="26"/>
  <c r="AG537" i="26"/>
  <c r="AF537" i="26"/>
  <c r="AE537" i="26"/>
  <c r="AD537" i="26"/>
  <c r="AC537" i="26"/>
  <c r="AB537" i="26"/>
  <c r="AA537" i="26"/>
  <c r="Z537" i="26"/>
  <c r="Y537" i="26"/>
  <c r="X537" i="26"/>
  <c r="W537" i="26"/>
  <c r="V537" i="26"/>
  <c r="U537" i="26"/>
  <c r="T537" i="26"/>
  <c r="S537" i="26"/>
  <c r="R537" i="26"/>
  <c r="Q537" i="26"/>
  <c r="P537" i="26"/>
  <c r="O537" i="26"/>
  <c r="N537" i="26"/>
  <c r="M537" i="26"/>
  <c r="L537" i="26"/>
  <c r="K537" i="26"/>
  <c r="J537" i="26"/>
  <c r="BQ534" i="26"/>
  <c r="BP534" i="26"/>
  <c r="BO534" i="26"/>
  <c r="BN534" i="26"/>
  <c r="BM534" i="26"/>
  <c r="BL534" i="26"/>
  <c r="BK534" i="26"/>
  <c r="BJ534" i="26"/>
  <c r="BI534" i="26"/>
  <c r="BH534" i="26"/>
  <c r="BG534" i="26"/>
  <c r="BF534" i="26"/>
  <c r="BE534" i="26"/>
  <c r="BD534" i="26"/>
  <c r="BC534" i="26"/>
  <c r="BB534" i="26"/>
  <c r="BA534" i="26"/>
  <c r="AZ534" i="26"/>
  <c r="AY534" i="26"/>
  <c r="AX534" i="26"/>
  <c r="AW534" i="26"/>
  <c r="AV534" i="26"/>
  <c r="AU534" i="26"/>
  <c r="AT534" i="26"/>
  <c r="AS534" i="26"/>
  <c r="AR534" i="26"/>
  <c r="AQ534" i="26"/>
  <c r="AP534" i="26"/>
  <c r="AO534" i="26"/>
  <c r="AN534" i="26"/>
  <c r="AM534" i="26"/>
  <c r="AL534" i="26"/>
  <c r="AK534" i="26"/>
  <c r="AJ534" i="26"/>
  <c r="AI534" i="26"/>
  <c r="AH534" i="26"/>
  <c r="AG534" i="26"/>
  <c r="AF534" i="26"/>
  <c r="AE534" i="26"/>
  <c r="AD534" i="26"/>
  <c r="AC534" i="26"/>
  <c r="AB534" i="26"/>
  <c r="AA534" i="26"/>
  <c r="Z534" i="26"/>
  <c r="Y534" i="26"/>
  <c r="X534" i="26"/>
  <c r="W534" i="26"/>
  <c r="V534" i="26"/>
  <c r="U534" i="26"/>
  <c r="T534" i="26"/>
  <c r="S534" i="26"/>
  <c r="R534" i="26"/>
  <c r="Q534" i="26"/>
  <c r="P534" i="26"/>
  <c r="O534" i="26"/>
  <c r="N534" i="26"/>
  <c r="M534" i="26"/>
  <c r="L534" i="26"/>
  <c r="K534" i="26"/>
  <c r="J534" i="26"/>
  <c r="D534" i="26"/>
  <c r="BQ533" i="26"/>
  <c r="BP533" i="26"/>
  <c r="BO533" i="26"/>
  <c r="BN533" i="26"/>
  <c r="BM533" i="26"/>
  <c r="BL533" i="26"/>
  <c r="BK533" i="26"/>
  <c r="BJ533" i="26"/>
  <c r="BI533" i="26"/>
  <c r="BH533" i="26"/>
  <c r="BG533" i="26"/>
  <c r="BF533" i="26"/>
  <c r="BE533" i="26"/>
  <c r="BD533" i="26"/>
  <c r="BC533" i="26"/>
  <c r="BB533" i="26"/>
  <c r="BA533" i="26"/>
  <c r="AZ533" i="26"/>
  <c r="AY533" i="26"/>
  <c r="AX533" i="26"/>
  <c r="AW533" i="26"/>
  <c r="AV533" i="26"/>
  <c r="AU533" i="26"/>
  <c r="AT533" i="26"/>
  <c r="AS533" i="26"/>
  <c r="AR533" i="26"/>
  <c r="AQ533" i="26"/>
  <c r="AP533" i="26"/>
  <c r="AO533" i="26"/>
  <c r="AN533" i="26"/>
  <c r="AM533" i="26"/>
  <c r="AL533" i="26"/>
  <c r="AK533" i="26"/>
  <c r="AJ533" i="26"/>
  <c r="AI533" i="26"/>
  <c r="AH533" i="26"/>
  <c r="AG533" i="26"/>
  <c r="AF533" i="26"/>
  <c r="AE533" i="26"/>
  <c r="AD533" i="26"/>
  <c r="AC533" i="26"/>
  <c r="AB533" i="26"/>
  <c r="AA533" i="26"/>
  <c r="Z533" i="26"/>
  <c r="Y533" i="26"/>
  <c r="X533" i="26"/>
  <c r="W533" i="26"/>
  <c r="V533" i="26"/>
  <c r="U533" i="26"/>
  <c r="T533" i="26"/>
  <c r="S533" i="26"/>
  <c r="R533" i="26"/>
  <c r="Q533" i="26"/>
  <c r="P533" i="26"/>
  <c r="O533" i="26"/>
  <c r="N533" i="26"/>
  <c r="M533" i="26"/>
  <c r="L533" i="26"/>
  <c r="K533" i="26"/>
  <c r="J533" i="26"/>
  <c r="D533" i="26"/>
  <c r="BQ532" i="26"/>
  <c r="BP532" i="26"/>
  <c r="BO532" i="26"/>
  <c r="BN532" i="26"/>
  <c r="BM532" i="26"/>
  <c r="BL532" i="26"/>
  <c r="BK532" i="26"/>
  <c r="BJ532" i="26"/>
  <c r="BI532" i="26"/>
  <c r="BH532" i="26"/>
  <c r="BG532" i="26"/>
  <c r="BF532" i="26"/>
  <c r="BE532" i="26"/>
  <c r="BD532" i="26"/>
  <c r="BC532" i="26"/>
  <c r="BB532" i="26"/>
  <c r="BA532" i="26"/>
  <c r="AZ532" i="26"/>
  <c r="AY532" i="26"/>
  <c r="AX532" i="26"/>
  <c r="AW532" i="26"/>
  <c r="AV532" i="26"/>
  <c r="AU532" i="26"/>
  <c r="AT532" i="26"/>
  <c r="AS532" i="26"/>
  <c r="AR532" i="26"/>
  <c r="AQ532" i="26"/>
  <c r="AP532" i="26"/>
  <c r="AO532" i="26"/>
  <c r="AN532" i="26"/>
  <c r="AM532" i="26"/>
  <c r="AL532" i="26"/>
  <c r="AK532" i="26"/>
  <c r="AJ532" i="26"/>
  <c r="AI532" i="26"/>
  <c r="AH532" i="26"/>
  <c r="AG532" i="26"/>
  <c r="AF532" i="26"/>
  <c r="AE532" i="26"/>
  <c r="AD532" i="26"/>
  <c r="AC532" i="26"/>
  <c r="AB532" i="26"/>
  <c r="AA532" i="26"/>
  <c r="Z532" i="26"/>
  <c r="Y532" i="26"/>
  <c r="X532" i="26"/>
  <c r="W532" i="26"/>
  <c r="V532" i="26"/>
  <c r="U532" i="26"/>
  <c r="T532" i="26"/>
  <c r="S532" i="26"/>
  <c r="R532" i="26"/>
  <c r="Q532" i="26"/>
  <c r="P532" i="26"/>
  <c r="O532" i="26"/>
  <c r="N532" i="26"/>
  <c r="M532" i="26"/>
  <c r="L532" i="26"/>
  <c r="K532" i="26"/>
  <c r="J532" i="26"/>
  <c r="D532" i="26"/>
  <c r="BQ531" i="26"/>
  <c r="BP531" i="26"/>
  <c r="BO531" i="26"/>
  <c r="BN531" i="26"/>
  <c r="BM531" i="26"/>
  <c r="BL531" i="26"/>
  <c r="BK531" i="26"/>
  <c r="BJ531" i="26"/>
  <c r="BI531" i="26"/>
  <c r="BH531" i="26"/>
  <c r="BG531" i="26"/>
  <c r="BF531" i="26"/>
  <c r="BE531" i="26"/>
  <c r="BD531" i="26"/>
  <c r="BC531" i="26"/>
  <c r="BB531" i="26"/>
  <c r="BA531" i="26"/>
  <c r="AZ531" i="26"/>
  <c r="AY531" i="26"/>
  <c r="AX531" i="26"/>
  <c r="AW531" i="26"/>
  <c r="AV531" i="26"/>
  <c r="AU531" i="26"/>
  <c r="AT531" i="26"/>
  <c r="AS531" i="26"/>
  <c r="AR531" i="26"/>
  <c r="AQ531" i="26"/>
  <c r="AP531" i="26"/>
  <c r="AO531" i="26"/>
  <c r="AN531" i="26"/>
  <c r="AM531" i="26"/>
  <c r="AL531" i="26"/>
  <c r="AK531" i="26"/>
  <c r="AJ531" i="26"/>
  <c r="AI531" i="26"/>
  <c r="AH531" i="26"/>
  <c r="AG531" i="26"/>
  <c r="AF531" i="26"/>
  <c r="AE531" i="26"/>
  <c r="AD531" i="26"/>
  <c r="AC531" i="26"/>
  <c r="AB531" i="26"/>
  <c r="AA531" i="26"/>
  <c r="Z531" i="26"/>
  <c r="Y531" i="26"/>
  <c r="X531" i="26"/>
  <c r="W531" i="26"/>
  <c r="V531" i="26"/>
  <c r="U531" i="26"/>
  <c r="T531" i="26"/>
  <c r="S531" i="26"/>
  <c r="R531" i="26"/>
  <c r="Q531" i="26"/>
  <c r="P531" i="26"/>
  <c r="O531" i="26"/>
  <c r="N531" i="26"/>
  <c r="M531" i="26"/>
  <c r="L531" i="26"/>
  <c r="K531" i="26"/>
  <c r="J531" i="26"/>
  <c r="D531" i="26"/>
  <c r="BQ530" i="26"/>
  <c r="BP530" i="26"/>
  <c r="BO530" i="26"/>
  <c r="BN530" i="26"/>
  <c r="BM530" i="26"/>
  <c r="BL530" i="26"/>
  <c r="BK530" i="26"/>
  <c r="BJ530" i="26"/>
  <c r="BI530" i="26"/>
  <c r="BH530" i="26"/>
  <c r="BG530" i="26"/>
  <c r="BF530" i="26"/>
  <c r="BE530" i="26"/>
  <c r="BD530" i="26"/>
  <c r="BC530" i="26"/>
  <c r="BB530" i="26"/>
  <c r="BA530" i="26"/>
  <c r="AZ530" i="26"/>
  <c r="AY530" i="26"/>
  <c r="AX530" i="26"/>
  <c r="AW530" i="26"/>
  <c r="AV530" i="26"/>
  <c r="AU530" i="26"/>
  <c r="AT530" i="26"/>
  <c r="AS530" i="26"/>
  <c r="AR530" i="26"/>
  <c r="AQ530" i="26"/>
  <c r="AP530" i="26"/>
  <c r="AO530" i="26"/>
  <c r="AN530" i="26"/>
  <c r="AM530" i="26"/>
  <c r="AL530" i="26"/>
  <c r="AK530" i="26"/>
  <c r="AJ530" i="26"/>
  <c r="AI530" i="26"/>
  <c r="AH530" i="26"/>
  <c r="AG530" i="26"/>
  <c r="AF530" i="26"/>
  <c r="AE530" i="26"/>
  <c r="AD530" i="26"/>
  <c r="AC530" i="26"/>
  <c r="AB530" i="26"/>
  <c r="AA530" i="26"/>
  <c r="Z530" i="26"/>
  <c r="Y530" i="26"/>
  <c r="X530" i="26"/>
  <c r="W530" i="26"/>
  <c r="V530" i="26"/>
  <c r="U530" i="26"/>
  <c r="T530" i="26"/>
  <c r="S530" i="26"/>
  <c r="R530" i="26"/>
  <c r="Q530" i="26"/>
  <c r="P530" i="26"/>
  <c r="O530" i="26"/>
  <c r="N530" i="26"/>
  <c r="M530" i="26"/>
  <c r="L530" i="26"/>
  <c r="K530" i="26"/>
  <c r="J530" i="26"/>
  <c r="D530" i="26"/>
  <c r="BQ529" i="26"/>
  <c r="BP529" i="26"/>
  <c r="BO529" i="26"/>
  <c r="BN529" i="26"/>
  <c r="BM529" i="26"/>
  <c r="BL529" i="26"/>
  <c r="BK529" i="26"/>
  <c r="BJ529" i="26"/>
  <c r="BI529" i="26"/>
  <c r="BH529" i="26"/>
  <c r="BG529" i="26"/>
  <c r="BF529" i="26"/>
  <c r="BE529" i="26"/>
  <c r="BD529" i="26"/>
  <c r="BC529" i="26"/>
  <c r="BB529" i="26"/>
  <c r="BA529" i="26"/>
  <c r="AZ529" i="26"/>
  <c r="AY529" i="26"/>
  <c r="AX529" i="26"/>
  <c r="AW529" i="26"/>
  <c r="AV529" i="26"/>
  <c r="AU529" i="26"/>
  <c r="AT529" i="26"/>
  <c r="AS529" i="26"/>
  <c r="AR529" i="26"/>
  <c r="AQ529" i="26"/>
  <c r="AP529" i="26"/>
  <c r="AO529" i="26"/>
  <c r="AN529" i="26"/>
  <c r="AM529" i="26"/>
  <c r="AL529" i="26"/>
  <c r="AK529" i="26"/>
  <c r="AJ529" i="26"/>
  <c r="AI529" i="26"/>
  <c r="AH529" i="26"/>
  <c r="AG529" i="26"/>
  <c r="AF529" i="26"/>
  <c r="AE529" i="26"/>
  <c r="AD529" i="26"/>
  <c r="AC529" i="26"/>
  <c r="AB529" i="26"/>
  <c r="AA529" i="26"/>
  <c r="Z529" i="26"/>
  <c r="Y529" i="26"/>
  <c r="X529" i="26"/>
  <c r="W529" i="26"/>
  <c r="V529" i="26"/>
  <c r="U529" i="26"/>
  <c r="T529" i="26"/>
  <c r="S529" i="26"/>
  <c r="R529" i="26"/>
  <c r="Q529" i="26"/>
  <c r="P529" i="26"/>
  <c r="O529" i="26"/>
  <c r="N529" i="26"/>
  <c r="M529" i="26"/>
  <c r="L529" i="26"/>
  <c r="K529" i="26"/>
  <c r="J529" i="26"/>
  <c r="D529" i="26"/>
  <c r="BQ528" i="26"/>
  <c r="BP528" i="26"/>
  <c r="BO528" i="26"/>
  <c r="BN528" i="26"/>
  <c r="BM528" i="26"/>
  <c r="BL528" i="26"/>
  <c r="BK528" i="26"/>
  <c r="BJ528" i="26"/>
  <c r="BI528" i="26"/>
  <c r="BH528" i="26"/>
  <c r="BG528" i="26"/>
  <c r="BF528" i="26"/>
  <c r="BE528" i="26"/>
  <c r="BD528" i="26"/>
  <c r="BC528" i="26"/>
  <c r="BB528" i="26"/>
  <c r="BA528" i="26"/>
  <c r="AZ528" i="26"/>
  <c r="AY528" i="26"/>
  <c r="AX528" i="26"/>
  <c r="AW528" i="26"/>
  <c r="AV528" i="26"/>
  <c r="AU528" i="26"/>
  <c r="AT528" i="26"/>
  <c r="AS528" i="26"/>
  <c r="AR528" i="26"/>
  <c r="AQ528" i="26"/>
  <c r="AP528" i="26"/>
  <c r="AO528" i="26"/>
  <c r="AN528" i="26"/>
  <c r="AM528" i="26"/>
  <c r="AL528" i="26"/>
  <c r="AK528" i="26"/>
  <c r="AJ528" i="26"/>
  <c r="AI528" i="26"/>
  <c r="AH528" i="26"/>
  <c r="AG528" i="26"/>
  <c r="AF528" i="26"/>
  <c r="AE528" i="26"/>
  <c r="AD528" i="26"/>
  <c r="AC528" i="26"/>
  <c r="AB528" i="26"/>
  <c r="AA528" i="26"/>
  <c r="Z528" i="26"/>
  <c r="Y528" i="26"/>
  <c r="X528" i="26"/>
  <c r="W528" i="26"/>
  <c r="V528" i="26"/>
  <c r="U528" i="26"/>
  <c r="T528" i="26"/>
  <c r="S528" i="26"/>
  <c r="R528" i="26"/>
  <c r="Q528" i="26"/>
  <c r="P528" i="26"/>
  <c r="O528" i="26"/>
  <c r="N528" i="26"/>
  <c r="M528" i="26"/>
  <c r="L528" i="26"/>
  <c r="K528" i="26"/>
  <c r="J528" i="26"/>
  <c r="D528" i="26"/>
  <c r="BQ527" i="26"/>
  <c r="BP527" i="26"/>
  <c r="BO527" i="26"/>
  <c r="BN527" i="26"/>
  <c r="BM527" i="26"/>
  <c r="BL527" i="26"/>
  <c r="BK527" i="26"/>
  <c r="BJ527" i="26"/>
  <c r="BI527" i="26"/>
  <c r="BH527" i="26"/>
  <c r="BG527" i="26"/>
  <c r="BF527" i="26"/>
  <c r="BE527" i="26"/>
  <c r="BD527" i="26"/>
  <c r="BC527" i="26"/>
  <c r="BB527" i="26"/>
  <c r="BA527" i="26"/>
  <c r="AZ527" i="26"/>
  <c r="AY527" i="26"/>
  <c r="AX527" i="26"/>
  <c r="AW527" i="26"/>
  <c r="AV527" i="26"/>
  <c r="AU527" i="26"/>
  <c r="AT527" i="26"/>
  <c r="AS527" i="26"/>
  <c r="AR527" i="26"/>
  <c r="AQ527" i="26"/>
  <c r="AP527" i="26"/>
  <c r="AO527" i="26"/>
  <c r="AN527" i="26"/>
  <c r="AM527" i="26"/>
  <c r="AL527" i="26"/>
  <c r="AK527" i="26"/>
  <c r="AJ527" i="26"/>
  <c r="AI527" i="26"/>
  <c r="AH527" i="26"/>
  <c r="AG527" i="26"/>
  <c r="AF527" i="26"/>
  <c r="AE527" i="26"/>
  <c r="AD527" i="26"/>
  <c r="AC527" i="26"/>
  <c r="AB527" i="26"/>
  <c r="AA527" i="26"/>
  <c r="Z527" i="26"/>
  <c r="Y527" i="26"/>
  <c r="X527" i="26"/>
  <c r="W527" i="26"/>
  <c r="V527" i="26"/>
  <c r="U527" i="26"/>
  <c r="T527" i="26"/>
  <c r="S527" i="26"/>
  <c r="R527" i="26"/>
  <c r="Q527" i="26"/>
  <c r="P527" i="26"/>
  <c r="O527" i="26"/>
  <c r="N527" i="26"/>
  <c r="M527" i="26"/>
  <c r="L527" i="26"/>
  <c r="K527" i="26"/>
  <c r="J527" i="26"/>
  <c r="D527" i="26"/>
  <c r="BQ526" i="26"/>
  <c r="BP526" i="26"/>
  <c r="BO526" i="26"/>
  <c r="BN526" i="26"/>
  <c r="BM526" i="26"/>
  <c r="BL526" i="26"/>
  <c r="BK526" i="26"/>
  <c r="BJ526" i="26"/>
  <c r="BI526" i="26"/>
  <c r="BH526" i="26"/>
  <c r="BG526" i="26"/>
  <c r="BF526" i="26"/>
  <c r="BE526" i="26"/>
  <c r="BD526" i="26"/>
  <c r="BC526" i="26"/>
  <c r="BB526" i="26"/>
  <c r="BA526" i="26"/>
  <c r="AZ526" i="26"/>
  <c r="AY526" i="26"/>
  <c r="AX526" i="26"/>
  <c r="AW526" i="26"/>
  <c r="AV526" i="26"/>
  <c r="AU526" i="26"/>
  <c r="AT526" i="26"/>
  <c r="AS526" i="26"/>
  <c r="AR526" i="26"/>
  <c r="AQ526" i="26"/>
  <c r="AP526" i="26"/>
  <c r="AO526" i="26"/>
  <c r="AN526" i="26"/>
  <c r="AM526" i="26"/>
  <c r="AL526" i="26"/>
  <c r="AK526" i="26"/>
  <c r="AJ526" i="26"/>
  <c r="AI526" i="26"/>
  <c r="AH526" i="26"/>
  <c r="AG526" i="26"/>
  <c r="AF526" i="26"/>
  <c r="AE526" i="26"/>
  <c r="AD526" i="26"/>
  <c r="AC526" i="26"/>
  <c r="AB526" i="26"/>
  <c r="AA526" i="26"/>
  <c r="Z526" i="26"/>
  <c r="Y526" i="26"/>
  <c r="X526" i="26"/>
  <c r="W526" i="26"/>
  <c r="V526" i="26"/>
  <c r="U526" i="26"/>
  <c r="T526" i="26"/>
  <c r="S526" i="26"/>
  <c r="R526" i="26"/>
  <c r="Q526" i="26"/>
  <c r="P526" i="26"/>
  <c r="O526" i="26"/>
  <c r="N526" i="26"/>
  <c r="M526" i="26"/>
  <c r="L526" i="26"/>
  <c r="K526" i="26"/>
  <c r="J526" i="26"/>
  <c r="D526" i="26"/>
  <c r="BQ525" i="26"/>
  <c r="BP525" i="26"/>
  <c r="BO525" i="26"/>
  <c r="BN525" i="26"/>
  <c r="BM525" i="26"/>
  <c r="BL525" i="26"/>
  <c r="BK525" i="26"/>
  <c r="BJ525" i="26"/>
  <c r="BI525" i="26"/>
  <c r="BH525" i="26"/>
  <c r="BG525" i="26"/>
  <c r="BF525" i="26"/>
  <c r="BE525" i="26"/>
  <c r="BD525" i="26"/>
  <c r="BC525" i="26"/>
  <c r="BB525" i="26"/>
  <c r="BA525" i="26"/>
  <c r="AZ525" i="26"/>
  <c r="AY525" i="26"/>
  <c r="AX525" i="26"/>
  <c r="AW525" i="26"/>
  <c r="AV525" i="26"/>
  <c r="AU525" i="26"/>
  <c r="AT525" i="26"/>
  <c r="AS525" i="26"/>
  <c r="AR525" i="26"/>
  <c r="AQ525" i="26"/>
  <c r="AP525" i="26"/>
  <c r="AO525" i="26"/>
  <c r="AN525" i="26"/>
  <c r="AM525" i="26"/>
  <c r="AL525" i="26"/>
  <c r="AK525" i="26"/>
  <c r="AJ525" i="26"/>
  <c r="AI525" i="26"/>
  <c r="AH525" i="26"/>
  <c r="AG525" i="26"/>
  <c r="AF525" i="26"/>
  <c r="AE525" i="26"/>
  <c r="AD525" i="26"/>
  <c r="AC525" i="26"/>
  <c r="AB525" i="26"/>
  <c r="AA525" i="26"/>
  <c r="Z525" i="26"/>
  <c r="Y525" i="26"/>
  <c r="X525" i="26"/>
  <c r="W525" i="26"/>
  <c r="V525" i="26"/>
  <c r="U525" i="26"/>
  <c r="T525" i="26"/>
  <c r="S525" i="26"/>
  <c r="R525" i="26"/>
  <c r="Q525" i="26"/>
  <c r="P525" i="26"/>
  <c r="O525" i="26"/>
  <c r="N525" i="26"/>
  <c r="M525" i="26"/>
  <c r="L525" i="26"/>
  <c r="K525" i="26"/>
  <c r="J525" i="26"/>
  <c r="D525" i="26"/>
  <c r="BQ524" i="26"/>
  <c r="BP524" i="26"/>
  <c r="BO524" i="26"/>
  <c r="BN524" i="26"/>
  <c r="BM524" i="26"/>
  <c r="BL524" i="26"/>
  <c r="BK524" i="26"/>
  <c r="BJ524" i="26"/>
  <c r="BI524" i="26"/>
  <c r="BH524" i="26"/>
  <c r="BG524" i="26"/>
  <c r="BF524" i="26"/>
  <c r="BE524" i="26"/>
  <c r="BD524" i="26"/>
  <c r="BC524" i="26"/>
  <c r="BB524" i="26"/>
  <c r="BA524" i="26"/>
  <c r="AZ524" i="26"/>
  <c r="AY524" i="26"/>
  <c r="AX524" i="26"/>
  <c r="AW524" i="26"/>
  <c r="AV524" i="26"/>
  <c r="AU524" i="26"/>
  <c r="AT524" i="26"/>
  <c r="AS524" i="26"/>
  <c r="AR524" i="26"/>
  <c r="AQ524" i="26"/>
  <c r="AP524" i="26"/>
  <c r="AO524" i="26"/>
  <c r="AN524" i="26"/>
  <c r="AM524" i="26"/>
  <c r="AL524" i="26"/>
  <c r="AK524" i="26"/>
  <c r="AJ524" i="26"/>
  <c r="AI524" i="26"/>
  <c r="AH524" i="26"/>
  <c r="AG524" i="26"/>
  <c r="AF524" i="26"/>
  <c r="AE524" i="26"/>
  <c r="AD524" i="26"/>
  <c r="AC524" i="26"/>
  <c r="AB524" i="26"/>
  <c r="AA524" i="26"/>
  <c r="Z524" i="26"/>
  <c r="Y524" i="26"/>
  <c r="X524" i="26"/>
  <c r="W524" i="26"/>
  <c r="V524" i="26"/>
  <c r="U524" i="26"/>
  <c r="T524" i="26"/>
  <c r="S524" i="26"/>
  <c r="R524" i="26"/>
  <c r="Q524" i="26"/>
  <c r="P524" i="26"/>
  <c r="O524" i="26"/>
  <c r="N524" i="26"/>
  <c r="M524" i="26"/>
  <c r="L524" i="26"/>
  <c r="K524" i="26"/>
  <c r="J524" i="26"/>
  <c r="D524" i="26"/>
  <c r="BQ523" i="26"/>
  <c r="BP523" i="26"/>
  <c r="BO523" i="26"/>
  <c r="BN523" i="26"/>
  <c r="BM523" i="26"/>
  <c r="BL523" i="26"/>
  <c r="BK523" i="26"/>
  <c r="BJ523" i="26"/>
  <c r="BI523" i="26"/>
  <c r="BH523" i="26"/>
  <c r="BG523" i="26"/>
  <c r="BF523" i="26"/>
  <c r="BE523" i="26"/>
  <c r="BD523" i="26"/>
  <c r="BC523" i="26"/>
  <c r="BB523" i="26"/>
  <c r="BA523" i="26"/>
  <c r="AZ523" i="26"/>
  <c r="AY523" i="26"/>
  <c r="AX523" i="26"/>
  <c r="AW523" i="26"/>
  <c r="AV523" i="26"/>
  <c r="AU523" i="26"/>
  <c r="AT523" i="26"/>
  <c r="AS523" i="26"/>
  <c r="AR523" i="26"/>
  <c r="AQ523" i="26"/>
  <c r="AP523" i="26"/>
  <c r="AO523" i="26"/>
  <c r="AN523" i="26"/>
  <c r="AM523" i="26"/>
  <c r="AL523" i="26"/>
  <c r="AK523" i="26"/>
  <c r="AJ523" i="26"/>
  <c r="AI523" i="26"/>
  <c r="AH523" i="26"/>
  <c r="AG523" i="26"/>
  <c r="AF523" i="26"/>
  <c r="AE523" i="26"/>
  <c r="AD523" i="26"/>
  <c r="AC523" i="26"/>
  <c r="AB523" i="26"/>
  <c r="AA523" i="26"/>
  <c r="Z523" i="26"/>
  <c r="Y523" i="26"/>
  <c r="X523" i="26"/>
  <c r="W523" i="26"/>
  <c r="V523" i="26"/>
  <c r="U523" i="26"/>
  <c r="T523" i="26"/>
  <c r="S523" i="26"/>
  <c r="R523" i="26"/>
  <c r="Q523" i="26"/>
  <c r="P523" i="26"/>
  <c r="O523" i="26"/>
  <c r="N523" i="26"/>
  <c r="M523" i="26"/>
  <c r="L523" i="26"/>
  <c r="K523" i="26"/>
  <c r="J523" i="26"/>
  <c r="D523" i="26"/>
  <c r="BQ522" i="26"/>
  <c r="BP522" i="26"/>
  <c r="BO522" i="26"/>
  <c r="BN522" i="26"/>
  <c r="BM522" i="26"/>
  <c r="BL522" i="26"/>
  <c r="BK522" i="26"/>
  <c r="BJ522" i="26"/>
  <c r="BI522" i="26"/>
  <c r="BH522" i="26"/>
  <c r="BG522" i="26"/>
  <c r="BF522" i="26"/>
  <c r="BE522" i="26"/>
  <c r="BD522" i="26"/>
  <c r="BC522" i="26"/>
  <c r="BB522" i="26"/>
  <c r="BA522" i="26"/>
  <c r="AZ522" i="26"/>
  <c r="AY522" i="26"/>
  <c r="AX522" i="26"/>
  <c r="AW522" i="26"/>
  <c r="AV522" i="26"/>
  <c r="AU522" i="26"/>
  <c r="AT522" i="26"/>
  <c r="AS522" i="26"/>
  <c r="AR522" i="26"/>
  <c r="AQ522" i="26"/>
  <c r="AP522" i="26"/>
  <c r="AO522" i="26"/>
  <c r="AN522" i="26"/>
  <c r="AM522" i="26"/>
  <c r="AL522" i="26"/>
  <c r="AK522" i="26"/>
  <c r="AJ522" i="26"/>
  <c r="AI522" i="26"/>
  <c r="AH522" i="26"/>
  <c r="AG522" i="26"/>
  <c r="AF522" i="26"/>
  <c r="AE522" i="26"/>
  <c r="AD522" i="26"/>
  <c r="AC522" i="26"/>
  <c r="AB522" i="26"/>
  <c r="AA522" i="26"/>
  <c r="Z522" i="26"/>
  <c r="Y522" i="26"/>
  <c r="X522" i="26"/>
  <c r="W522" i="26"/>
  <c r="V522" i="26"/>
  <c r="U522" i="26"/>
  <c r="T522" i="26"/>
  <c r="S522" i="26"/>
  <c r="R522" i="26"/>
  <c r="Q522" i="26"/>
  <c r="P522" i="26"/>
  <c r="O522" i="26"/>
  <c r="N522" i="26"/>
  <c r="M522" i="26"/>
  <c r="L522" i="26"/>
  <c r="K522" i="26"/>
  <c r="J522" i="26"/>
  <c r="D522" i="26"/>
  <c r="BQ521" i="26"/>
  <c r="BP521" i="26"/>
  <c r="BO521" i="26"/>
  <c r="BN521" i="26"/>
  <c r="BM521" i="26"/>
  <c r="BL521" i="26"/>
  <c r="BK521" i="26"/>
  <c r="BJ521" i="26"/>
  <c r="BI521" i="26"/>
  <c r="BH521" i="26"/>
  <c r="BG521" i="26"/>
  <c r="BF521" i="26"/>
  <c r="BE521" i="26"/>
  <c r="BD521" i="26"/>
  <c r="BC521" i="26"/>
  <c r="BB521" i="26"/>
  <c r="BA521" i="26"/>
  <c r="AZ521" i="26"/>
  <c r="AY521" i="26"/>
  <c r="AX521" i="26"/>
  <c r="AW521" i="26"/>
  <c r="AV521" i="26"/>
  <c r="AU521" i="26"/>
  <c r="AT521" i="26"/>
  <c r="AS521" i="26"/>
  <c r="AR521" i="26"/>
  <c r="AQ521" i="26"/>
  <c r="AP521" i="26"/>
  <c r="AO521" i="26"/>
  <c r="AN521" i="26"/>
  <c r="AM521" i="26"/>
  <c r="AL521" i="26"/>
  <c r="AK521" i="26"/>
  <c r="AJ521" i="26"/>
  <c r="AI521" i="26"/>
  <c r="AH521" i="26"/>
  <c r="AG521" i="26"/>
  <c r="AF521" i="26"/>
  <c r="AE521" i="26"/>
  <c r="AD521" i="26"/>
  <c r="AC521" i="26"/>
  <c r="AB521" i="26"/>
  <c r="AA521" i="26"/>
  <c r="Z521" i="26"/>
  <c r="Y521" i="26"/>
  <c r="X521" i="26"/>
  <c r="W521" i="26"/>
  <c r="V521" i="26"/>
  <c r="U521" i="26"/>
  <c r="T521" i="26"/>
  <c r="S521" i="26"/>
  <c r="R521" i="26"/>
  <c r="Q521" i="26"/>
  <c r="P521" i="26"/>
  <c r="O521" i="26"/>
  <c r="N521" i="26"/>
  <c r="M521" i="26"/>
  <c r="L521" i="26"/>
  <c r="K521" i="26"/>
  <c r="J521" i="26"/>
  <c r="D521" i="26"/>
  <c r="BQ520" i="26"/>
  <c r="BP520" i="26"/>
  <c r="BO520" i="26"/>
  <c r="BN520" i="26"/>
  <c r="BM520" i="26"/>
  <c r="BL520" i="26"/>
  <c r="BK520" i="26"/>
  <c r="BJ520" i="26"/>
  <c r="BI520" i="26"/>
  <c r="BH520" i="26"/>
  <c r="BG520" i="26"/>
  <c r="BF520" i="26"/>
  <c r="BE520" i="26"/>
  <c r="BD520" i="26"/>
  <c r="BC520" i="26"/>
  <c r="BB520" i="26"/>
  <c r="BA520" i="26"/>
  <c r="AZ520" i="26"/>
  <c r="AY520" i="26"/>
  <c r="AX520" i="26"/>
  <c r="AW520" i="26"/>
  <c r="AV520" i="26"/>
  <c r="AU520" i="26"/>
  <c r="AT520" i="26"/>
  <c r="AS520" i="26"/>
  <c r="AR520" i="26"/>
  <c r="AQ520" i="26"/>
  <c r="AP520" i="26"/>
  <c r="AO520" i="26"/>
  <c r="AN520" i="26"/>
  <c r="AM520" i="26"/>
  <c r="AL520" i="26"/>
  <c r="AK520" i="26"/>
  <c r="AJ520" i="26"/>
  <c r="AI520" i="26"/>
  <c r="AH520" i="26"/>
  <c r="AG520" i="26"/>
  <c r="AF520" i="26"/>
  <c r="AE520" i="26"/>
  <c r="AD520" i="26"/>
  <c r="AC520" i="26"/>
  <c r="AB520" i="26"/>
  <c r="AA520" i="26"/>
  <c r="Z520" i="26"/>
  <c r="Y520" i="26"/>
  <c r="X520" i="26"/>
  <c r="W520" i="26"/>
  <c r="V520" i="26"/>
  <c r="U520" i="26"/>
  <c r="T520" i="26"/>
  <c r="S520" i="26"/>
  <c r="R520" i="26"/>
  <c r="Q520" i="26"/>
  <c r="P520" i="26"/>
  <c r="O520" i="26"/>
  <c r="N520" i="26"/>
  <c r="M520" i="26"/>
  <c r="L520" i="26"/>
  <c r="K520" i="26"/>
  <c r="J520" i="26"/>
  <c r="D520" i="26"/>
  <c r="BQ519" i="26"/>
  <c r="BP519" i="26"/>
  <c r="BO519" i="26"/>
  <c r="BN519" i="26"/>
  <c r="BM519" i="26"/>
  <c r="BL519" i="26"/>
  <c r="BK519" i="26"/>
  <c r="BJ519" i="26"/>
  <c r="BI519" i="26"/>
  <c r="BH519" i="26"/>
  <c r="BG519" i="26"/>
  <c r="BF519" i="26"/>
  <c r="BE519" i="26"/>
  <c r="BD519" i="26"/>
  <c r="BC519" i="26"/>
  <c r="BB519" i="26"/>
  <c r="BA519" i="26"/>
  <c r="AZ519" i="26"/>
  <c r="AY519" i="26"/>
  <c r="AX519" i="26"/>
  <c r="AW519" i="26"/>
  <c r="AV519" i="26"/>
  <c r="AU519" i="26"/>
  <c r="AT519" i="26"/>
  <c r="AS519" i="26"/>
  <c r="AR519" i="26"/>
  <c r="AQ519" i="26"/>
  <c r="AP519" i="26"/>
  <c r="AO519" i="26"/>
  <c r="AN519" i="26"/>
  <c r="AM519" i="26"/>
  <c r="AL519" i="26"/>
  <c r="AK519" i="26"/>
  <c r="AJ519" i="26"/>
  <c r="AI519" i="26"/>
  <c r="AH519" i="26"/>
  <c r="AG519" i="26"/>
  <c r="AF519" i="26"/>
  <c r="AE519" i="26"/>
  <c r="AD519" i="26"/>
  <c r="AC519" i="26"/>
  <c r="AB519" i="26"/>
  <c r="AA519" i="26"/>
  <c r="Z519" i="26"/>
  <c r="Y519" i="26"/>
  <c r="X519" i="26"/>
  <c r="W519" i="26"/>
  <c r="V519" i="26"/>
  <c r="U519" i="26"/>
  <c r="T519" i="26"/>
  <c r="S519" i="26"/>
  <c r="R519" i="26"/>
  <c r="Q519" i="26"/>
  <c r="P519" i="26"/>
  <c r="O519" i="26"/>
  <c r="N519" i="26"/>
  <c r="M519" i="26"/>
  <c r="L519" i="26"/>
  <c r="K519" i="26"/>
  <c r="J519" i="26"/>
  <c r="D519" i="26"/>
  <c r="BQ518" i="26"/>
  <c r="BP518" i="26"/>
  <c r="BO518" i="26"/>
  <c r="BN518" i="26"/>
  <c r="BM518" i="26"/>
  <c r="BL518" i="26"/>
  <c r="BK518" i="26"/>
  <c r="BJ518" i="26"/>
  <c r="BI518" i="26"/>
  <c r="BH518" i="26"/>
  <c r="BG518" i="26"/>
  <c r="BF518" i="26"/>
  <c r="BE518" i="26"/>
  <c r="BD518" i="26"/>
  <c r="BC518" i="26"/>
  <c r="BB518" i="26"/>
  <c r="BA518" i="26"/>
  <c r="AZ518" i="26"/>
  <c r="AY518" i="26"/>
  <c r="AX518" i="26"/>
  <c r="AW518" i="26"/>
  <c r="AV518" i="26"/>
  <c r="AU518" i="26"/>
  <c r="AT518" i="26"/>
  <c r="AS518" i="26"/>
  <c r="AR518" i="26"/>
  <c r="AQ518" i="26"/>
  <c r="AP518" i="26"/>
  <c r="AO518" i="26"/>
  <c r="AN518" i="26"/>
  <c r="AM518" i="26"/>
  <c r="AL518" i="26"/>
  <c r="AK518" i="26"/>
  <c r="AJ518" i="26"/>
  <c r="AI518" i="26"/>
  <c r="AH518" i="26"/>
  <c r="AG518" i="26"/>
  <c r="AF518" i="26"/>
  <c r="AE518" i="26"/>
  <c r="AD518" i="26"/>
  <c r="AC518" i="26"/>
  <c r="AB518" i="26"/>
  <c r="AA518" i="26"/>
  <c r="Z518" i="26"/>
  <c r="Y518" i="26"/>
  <c r="X518" i="26"/>
  <c r="W518" i="26"/>
  <c r="V518" i="26"/>
  <c r="U518" i="26"/>
  <c r="T518" i="26"/>
  <c r="S518" i="26"/>
  <c r="R518" i="26"/>
  <c r="Q518" i="26"/>
  <c r="P518" i="26"/>
  <c r="O518" i="26"/>
  <c r="N518" i="26"/>
  <c r="M518" i="26"/>
  <c r="L518" i="26"/>
  <c r="K518" i="26"/>
  <c r="J518" i="26"/>
  <c r="D518" i="26"/>
  <c r="BQ517" i="26"/>
  <c r="BP517" i="26"/>
  <c r="BO517" i="26"/>
  <c r="BN517" i="26"/>
  <c r="BM517" i="26"/>
  <c r="BL517" i="26"/>
  <c r="BK517" i="26"/>
  <c r="BJ517" i="26"/>
  <c r="BI517" i="26"/>
  <c r="BH517" i="26"/>
  <c r="BG517" i="26"/>
  <c r="BF517" i="26"/>
  <c r="BE517" i="26"/>
  <c r="BD517" i="26"/>
  <c r="BC517" i="26"/>
  <c r="BB517" i="26"/>
  <c r="BA517" i="26"/>
  <c r="AZ517" i="26"/>
  <c r="AY517" i="26"/>
  <c r="AX517" i="26"/>
  <c r="AW517" i="26"/>
  <c r="AV517" i="26"/>
  <c r="AU517" i="26"/>
  <c r="AT517" i="26"/>
  <c r="AS517" i="26"/>
  <c r="AR517" i="26"/>
  <c r="AQ517" i="26"/>
  <c r="AP517" i="26"/>
  <c r="AO517" i="26"/>
  <c r="AN517" i="26"/>
  <c r="AM517" i="26"/>
  <c r="AL517" i="26"/>
  <c r="AK517" i="26"/>
  <c r="AJ517" i="26"/>
  <c r="AI517" i="26"/>
  <c r="AH517" i="26"/>
  <c r="AG517" i="26"/>
  <c r="AF517" i="26"/>
  <c r="AE517" i="26"/>
  <c r="AD517" i="26"/>
  <c r="AC517" i="26"/>
  <c r="AB517" i="26"/>
  <c r="AA517" i="26"/>
  <c r="Z517" i="26"/>
  <c r="Y517" i="26"/>
  <c r="X517" i="26"/>
  <c r="W517" i="26"/>
  <c r="V517" i="26"/>
  <c r="U517" i="26"/>
  <c r="T517" i="26"/>
  <c r="S517" i="26"/>
  <c r="R517" i="26"/>
  <c r="Q517" i="26"/>
  <c r="P517" i="26"/>
  <c r="O517" i="26"/>
  <c r="N517" i="26"/>
  <c r="M517" i="26"/>
  <c r="L517" i="26"/>
  <c r="K517" i="26"/>
  <c r="J517" i="26"/>
  <c r="D517" i="26"/>
  <c r="BQ516" i="26"/>
  <c r="BP516" i="26"/>
  <c r="BO516" i="26"/>
  <c r="BN516" i="26"/>
  <c r="BM516" i="26"/>
  <c r="BL516" i="26"/>
  <c r="BK516" i="26"/>
  <c r="BJ516" i="26"/>
  <c r="BI516" i="26"/>
  <c r="BH516" i="26"/>
  <c r="BG516" i="26"/>
  <c r="BF516" i="26"/>
  <c r="BE516" i="26"/>
  <c r="BD516" i="26"/>
  <c r="BC516" i="26"/>
  <c r="BB516" i="26"/>
  <c r="BA516" i="26"/>
  <c r="AZ516" i="26"/>
  <c r="AY516" i="26"/>
  <c r="AX516" i="26"/>
  <c r="AW516" i="26"/>
  <c r="AV516" i="26"/>
  <c r="AU516" i="26"/>
  <c r="AT516" i="26"/>
  <c r="AS516" i="26"/>
  <c r="AR516" i="26"/>
  <c r="AQ516" i="26"/>
  <c r="AP516" i="26"/>
  <c r="AO516" i="26"/>
  <c r="AN516" i="26"/>
  <c r="AM516" i="26"/>
  <c r="AL516" i="26"/>
  <c r="AK516" i="26"/>
  <c r="AJ516" i="26"/>
  <c r="AI516" i="26"/>
  <c r="AH516" i="26"/>
  <c r="AG516" i="26"/>
  <c r="AF516" i="26"/>
  <c r="AE516" i="26"/>
  <c r="AD516" i="26"/>
  <c r="AC516" i="26"/>
  <c r="AB516" i="26"/>
  <c r="AA516" i="26"/>
  <c r="Z516" i="26"/>
  <c r="Y516" i="26"/>
  <c r="X516" i="26"/>
  <c r="W516" i="26"/>
  <c r="V516" i="26"/>
  <c r="U516" i="26"/>
  <c r="T516" i="26"/>
  <c r="S516" i="26"/>
  <c r="R516" i="26"/>
  <c r="Q516" i="26"/>
  <c r="P516" i="26"/>
  <c r="O516" i="26"/>
  <c r="N516" i="26"/>
  <c r="M516" i="26"/>
  <c r="L516" i="26"/>
  <c r="K516" i="26"/>
  <c r="J516" i="26"/>
  <c r="D516" i="26"/>
  <c r="BQ515" i="26"/>
  <c r="BP515" i="26"/>
  <c r="BO515" i="26"/>
  <c r="BN515" i="26"/>
  <c r="BM515" i="26"/>
  <c r="BL515" i="26"/>
  <c r="BK515" i="26"/>
  <c r="BJ515" i="26"/>
  <c r="BI515" i="26"/>
  <c r="BH515" i="26"/>
  <c r="BG515" i="26"/>
  <c r="BF515" i="26"/>
  <c r="BE515" i="26"/>
  <c r="BD515" i="26"/>
  <c r="BC515" i="26"/>
  <c r="BB515" i="26"/>
  <c r="BA515" i="26"/>
  <c r="AZ515" i="26"/>
  <c r="AY515" i="26"/>
  <c r="AX515" i="26"/>
  <c r="AW515" i="26"/>
  <c r="AV515" i="26"/>
  <c r="AU515" i="26"/>
  <c r="AT515" i="26"/>
  <c r="AS515" i="26"/>
  <c r="AR515" i="26"/>
  <c r="AQ515" i="26"/>
  <c r="AP515" i="26"/>
  <c r="AO515" i="26"/>
  <c r="AN515" i="26"/>
  <c r="AM515" i="26"/>
  <c r="AL515" i="26"/>
  <c r="AK515" i="26"/>
  <c r="AJ515" i="26"/>
  <c r="AI515" i="26"/>
  <c r="AH515" i="26"/>
  <c r="AG515" i="26"/>
  <c r="AF515" i="26"/>
  <c r="AE515" i="26"/>
  <c r="AD515" i="26"/>
  <c r="AC515" i="26"/>
  <c r="AB515" i="26"/>
  <c r="AA515" i="26"/>
  <c r="Z515" i="26"/>
  <c r="Y515" i="26"/>
  <c r="X515" i="26"/>
  <c r="W515" i="26"/>
  <c r="V515" i="26"/>
  <c r="U515" i="26"/>
  <c r="T515" i="26"/>
  <c r="S515" i="26"/>
  <c r="R515" i="26"/>
  <c r="Q515" i="26"/>
  <c r="P515" i="26"/>
  <c r="O515" i="26"/>
  <c r="N515" i="26"/>
  <c r="M515" i="26"/>
  <c r="L515" i="26"/>
  <c r="K515" i="26"/>
  <c r="J515" i="26"/>
  <c r="D515" i="26"/>
  <c r="BQ514" i="26"/>
  <c r="BP514" i="26"/>
  <c r="BO514" i="26"/>
  <c r="BN514" i="26"/>
  <c r="BM514" i="26"/>
  <c r="BL514" i="26"/>
  <c r="BK514" i="26"/>
  <c r="BJ514" i="26"/>
  <c r="BI514" i="26"/>
  <c r="BH514" i="26"/>
  <c r="BG514" i="26"/>
  <c r="BF514" i="26"/>
  <c r="BE514" i="26"/>
  <c r="BD514" i="26"/>
  <c r="BC514" i="26"/>
  <c r="BB514" i="26"/>
  <c r="BA514" i="26"/>
  <c r="AZ514" i="26"/>
  <c r="AY514" i="26"/>
  <c r="AX514" i="26"/>
  <c r="AW514" i="26"/>
  <c r="AV514" i="26"/>
  <c r="AU514" i="26"/>
  <c r="AT514" i="26"/>
  <c r="AS514" i="26"/>
  <c r="AR514" i="26"/>
  <c r="AQ514" i="26"/>
  <c r="AP514" i="26"/>
  <c r="AO514" i="26"/>
  <c r="AN514" i="26"/>
  <c r="AM514" i="26"/>
  <c r="AL514" i="26"/>
  <c r="AK514" i="26"/>
  <c r="AJ514" i="26"/>
  <c r="AI514" i="26"/>
  <c r="AH514" i="26"/>
  <c r="AG514" i="26"/>
  <c r="AF514" i="26"/>
  <c r="AE514" i="26"/>
  <c r="AD514" i="26"/>
  <c r="AC514" i="26"/>
  <c r="AB514" i="26"/>
  <c r="AA514" i="26"/>
  <c r="Z514" i="26"/>
  <c r="Y514" i="26"/>
  <c r="X514" i="26"/>
  <c r="W514" i="26"/>
  <c r="V514" i="26"/>
  <c r="U514" i="26"/>
  <c r="T514" i="26"/>
  <c r="S514" i="26"/>
  <c r="R514" i="26"/>
  <c r="Q514" i="26"/>
  <c r="P514" i="26"/>
  <c r="O514" i="26"/>
  <c r="N514" i="26"/>
  <c r="M514" i="26"/>
  <c r="L514" i="26"/>
  <c r="K514" i="26"/>
  <c r="J514" i="26"/>
  <c r="D514" i="26"/>
  <c r="BQ513" i="26"/>
  <c r="BP513" i="26"/>
  <c r="BO513" i="26"/>
  <c r="BN513" i="26"/>
  <c r="BM513" i="26"/>
  <c r="BL513" i="26"/>
  <c r="BK513" i="26"/>
  <c r="BJ513" i="26"/>
  <c r="BI513" i="26"/>
  <c r="BH513" i="26"/>
  <c r="BG513" i="26"/>
  <c r="BF513" i="26"/>
  <c r="BE513" i="26"/>
  <c r="BD513" i="26"/>
  <c r="BC513" i="26"/>
  <c r="BB513" i="26"/>
  <c r="BA513" i="26"/>
  <c r="AZ513" i="26"/>
  <c r="AY513" i="26"/>
  <c r="AX513" i="26"/>
  <c r="AW513" i="26"/>
  <c r="AV513" i="26"/>
  <c r="AU513" i="26"/>
  <c r="AT513" i="26"/>
  <c r="AS513" i="26"/>
  <c r="AR513" i="26"/>
  <c r="AQ513" i="26"/>
  <c r="AP513" i="26"/>
  <c r="AO513" i="26"/>
  <c r="AN513" i="26"/>
  <c r="AM513" i="26"/>
  <c r="AL513" i="26"/>
  <c r="AK513" i="26"/>
  <c r="AJ513" i="26"/>
  <c r="AI513" i="26"/>
  <c r="AH513" i="26"/>
  <c r="AG513" i="26"/>
  <c r="AF513" i="26"/>
  <c r="AE513" i="26"/>
  <c r="AD513" i="26"/>
  <c r="AC513" i="26"/>
  <c r="AB513" i="26"/>
  <c r="AA513" i="26"/>
  <c r="Z513" i="26"/>
  <c r="Y513" i="26"/>
  <c r="X513" i="26"/>
  <c r="W513" i="26"/>
  <c r="V513" i="26"/>
  <c r="U513" i="26"/>
  <c r="T513" i="26"/>
  <c r="S513" i="26"/>
  <c r="R513" i="26"/>
  <c r="Q513" i="26"/>
  <c r="P513" i="26"/>
  <c r="O513" i="26"/>
  <c r="N513" i="26"/>
  <c r="M513" i="26"/>
  <c r="L513" i="26"/>
  <c r="K513" i="26"/>
  <c r="J513" i="26"/>
  <c r="D513" i="26"/>
  <c r="BQ512" i="26"/>
  <c r="BP512" i="26"/>
  <c r="BO512" i="26"/>
  <c r="BN512" i="26"/>
  <c r="BM512" i="26"/>
  <c r="BL512" i="26"/>
  <c r="BK512" i="26"/>
  <c r="BJ512" i="26"/>
  <c r="BI512" i="26"/>
  <c r="BH512" i="26"/>
  <c r="BG512" i="26"/>
  <c r="BF512" i="26"/>
  <c r="BE512" i="26"/>
  <c r="BD512" i="26"/>
  <c r="BC512" i="26"/>
  <c r="BB512" i="26"/>
  <c r="BA512" i="26"/>
  <c r="AZ512" i="26"/>
  <c r="AY512" i="26"/>
  <c r="AX512" i="26"/>
  <c r="AW512" i="26"/>
  <c r="AV512" i="26"/>
  <c r="AU512" i="26"/>
  <c r="AT512" i="26"/>
  <c r="AS512" i="26"/>
  <c r="AR512" i="26"/>
  <c r="AQ512" i="26"/>
  <c r="AP512" i="26"/>
  <c r="AO512" i="26"/>
  <c r="AN512" i="26"/>
  <c r="AM512" i="26"/>
  <c r="AL512" i="26"/>
  <c r="AK512" i="26"/>
  <c r="AJ512" i="26"/>
  <c r="AI512" i="26"/>
  <c r="AH512" i="26"/>
  <c r="AG512" i="26"/>
  <c r="AF512" i="26"/>
  <c r="AE512" i="26"/>
  <c r="AD512" i="26"/>
  <c r="AC512" i="26"/>
  <c r="AB512" i="26"/>
  <c r="AA512" i="26"/>
  <c r="Z512" i="26"/>
  <c r="Y512" i="26"/>
  <c r="X512" i="26"/>
  <c r="W512" i="26"/>
  <c r="V512" i="26"/>
  <c r="U512" i="26"/>
  <c r="T512" i="26"/>
  <c r="S512" i="26"/>
  <c r="R512" i="26"/>
  <c r="Q512" i="26"/>
  <c r="P512" i="26"/>
  <c r="O512" i="26"/>
  <c r="N512" i="26"/>
  <c r="M512" i="26"/>
  <c r="L512" i="26"/>
  <c r="K512" i="26"/>
  <c r="J512" i="26"/>
  <c r="D512" i="26"/>
  <c r="BQ511" i="26"/>
  <c r="BP511" i="26"/>
  <c r="BO511" i="26"/>
  <c r="BN511" i="26"/>
  <c r="BM511" i="26"/>
  <c r="BL511" i="26"/>
  <c r="BK511" i="26"/>
  <c r="BJ511" i="26"/>
  <c r="BI511" i="26"/>
  <c r="BH511" i="26"/>
  <c r="BG511" i="26"/>
  <c r="BF511" i="26"/>
  <c r="BE511" i="26"/>
  <c r="BD511" i="26"/>
  <c r="BC511" i="26"/>
  <c r="BB511" i="26"/>
  <c r="BA511" i="26"/>
  <c r="AZ511" i="26"/>
  <c r="AY511" i="26"/>
  <c r="AX511" i="26"/>
  <c r="AW511" i="26"/>
  <c r="AV511" i="26"/>
  <c r="AU511" i="26"/>
  <c r="AT511" i="26"/>
  <c r="AS511" i="26"/>
  <c r="AR511" i="26"/>
  <c r="AQ511" i="26"/>
  <c r="AP511" i="26"/>
  <c r="AO511" i="26"/>
  <c r="AN511" i="26"/>
  <c r="AM511" i="26"/>
  <c r="AL511" i="26"/>
  <c r="AK511" i="26"/>
  <c r="AJ511" i="26"/>
  <c r="AI511" i="26"/>
  <c r="AH511" i="26"/>
  <c r="AG511" i="26"/>
  <c r="AF511" i="26"/>
  <c r="AE511" i="26"/>
  <c r="AD511" i="26"/>
  <c r="AC511" i="26"/>
  <c r="AB511" i="26"/>
  <c r="AA511" i="26"/>
  <c r="Z511" i="26"/>
  <c r="Y511" i="26"/>
  <c r="X511" i="26"/>
  <c r="W511" i="26"/>
  <c r="V511" i="26"/>
  <c r="U511" i="26"/>
  <c r="T511" i="26"/>
  <c r="S511" i="26"/>
  <c r="R511" i="26"/>
  <c r="Q511" i="26"/>
  <c r="P511" i="26"/>
  <c r="O511" i="26"/>
  <c r="N511" i="26"/>
  <c r="M511" i="26"/>
  <c r="L511" i="26"/>
  <c r="K511" i="26"/>
  <c r="J511" i="26"/>
  <c r="D511" i="26"/>
  <c r="BQ510" i="26"/>
  <c r="BP510" i="26"/>
  <c r="BO510" i="26"/>
  <c r="BN510" i="26"/>
  <c r="BM510" i="26"/>
  <c r="BL510" i="26"/>
  <c r="BK510" i="26"/>
  <c r="BJ510" i="26"/>
  <c r="BI510" i="26"/>
  <c r="BH510" i="26"/>
  <c r="BG510" i="26"/>
  <c r="BF510" i="26"/>
  <c r="BE510" i="26"/>
  <c r="BD510" i="26"/>
  <c r="BC510" i="26"/>
  <c r="BB510" i="26"/>
  <c r="BA510" i="26"/>
  <c r="AZ510" i="26"/>
  <c r="AY510" i="26"/>
  <c r="AX510" i="26"/>
  <c r="AW510" i="26"/>
  <c r="AV510" i="26"/>
  <c r="AU510" i="26"/>
  <c r="AT510" i="26"/>
  <c r="AS510" i="26"/>
  <c r="AR510" i="26"/>
  <c r="AQ510" i="26"/>
  <c r="AP510" i="26"/>
  <c r="AO510" i="26"/>
  <c r="AN510" i="26"/>
  <c r="AM510" i="26"/>
  <c r="AL510" i="26"/>
  <c r="AK510" i="26"/>
  <c r="AJ510" i="26"/>
  <c r="AI510" i="26"/>
  <c r="AH510" i="26"/>
  <c r="AG510" i="26"/>
  <c r="AF510" i="26"/>
  <c r="AE510" i="26"/>
  <c r="AD510" i="26"/>
  <c r="AC510" i="26"/>
  <c r="AB510" i="26"/>
  <c r="AA510" i="26"/>
  <c r="Z510" i="26"/>
  <c r="Y510" i="26"/>
  <c r="X510" i="26"/>
  <c r="W510" i="26"/>
  <c r="V510" i="26"/>
  <c r="U510" i="26"/>
  <c r="T510" i="26"/>
  <c r="S510" i="26"/>
  <c r="R510" i="26"/>
  <c r="Q510" i="26"/>
  <c r="P510" i="26"/>
  <c r="O510" i="26"/>
  <c r="N510" i="26"/>
  <c r="M510" i="26"/>
  <c r="L510" i="26"/>
  <c r="K510" i="26"/>
  <c r="J510" i="26"/>
  <c r="D510" i="26"/>
  <c r="BQ509" i="26"/>
  <c r="BP509" i="26"/>
  <c r="BO509" i="26"/>
  <c r="BN509" i="26"/>
  <c r="BM509" i="26"/>
  <c r="BL509" i="26"/>
  <c r="BK509" i="26"/>
  <c r="BJ509" i="26"/>
  <c r="BI509" i="26"/>
  <c r="BH509" i="26"/>
  <c r="BG509" i="26"/>
  <c r="BF509" i="26"/>
  <c r="BE509" i="26"/>
  <c r="BD509" i="26"/>
  <c r="BC509" i="26"/>
  <c r="BB509" i="26"/>
  <c r="BA509" i="26"/>
  <c r="AZ509" i="26"/>
  <c r="AY509" i="26"/>
  <c r="AX509" i="26"/>
  <c r="AW509" i="26"/>
  <c r="AV509" i="26"/>
  <c r="AU509" i="26"/>
  <c r="AT509" i="26"/>
  <c r="AS509" i="26"/>
  <c r="AR509" i="26"/>
  <c r="AQ509" i="26"/>
  <c r="AP509" i="26"/>
  <c r="AO509" i="26"/>
  <c r="AN509" i="26"/>
  <c r="AM509" i="26"/>
  <c r="AL509" i="26"/>
  <c r="AK509" i="26"/>
  <c r="AJ509" i="26"/>
  <c r="AI509" i="26"/>
  <c r="AH509" i="26"/>
  <c r="AG509" i="26"/>
  <c r="AF509" i="26"/>
  <c r="AE509" i="26"/>
  <c r="AD509" i="26"/>
  <c r="AC509" i="26"/>
  <c r="AB509" i="26"/>
  <c r="AA509" i="26"/>
  <c r="Z509" i="26"/>
  <c r="Y509" i="26"/>
  <c r="X509" i="26"/>
  <c r="W509" i="26"/>
  <c r="V509" i="26"/>
  <c r="U509" i="26"/>
  <c r="T509" i="26"/>
  <c r="S509" i="26"/>
  <c r="R509" i="26"/>
  <c r="Q509" i="26"/>
  <c r="P509" i="26"/>
  <c r="O509" i="26"/>
  <c r="N509" i="26"/>
  <c r="M509" i="26"/>
  <c r="L509" i="26"/>
  <c r="K509" i="26"/>
  <c r="J509" i="26"/>
  <c r="D509" i="26"/>
  <c r="BQ508" i="26"/>
  <c r="BP508" i="26"/>
  <c r="BO508" i="26"/>
  <c r="BN508" i="26"/>
  <c r="BM508" i="26"/>
  <c r="BL508" i="26"/>
  <c r="BK508" i="26"/>
  <c r="BJ508" i="26"/>
  <c r="BI508" i="26"/>
  <c r="BH508" i="26"/>
  <c r="BG508" i="26"/>
  <c r="BF508" i="26"/>
  <c r="BE508" i="26"/>
  <c r="BD508" i="26"/>
  <c r="BC508" i="26"/>
  <c r="BB508" i="26"/>
  <c r="BA508" i="26"/>
  <c r="AZ508" i="26"/>
  <c r="AY508" i="26"/>
  <c r="AX508" i="26"/>
  <c r="AW508" i="26"/>
  <c r="AV508" i="26"/>
  <c r="AU508" i="26"/>
  <c r="AT508" i="26"/>
  <c r="AS508" i="26"/>
  <c r="AR508" i="26"/>
  <c r="AQ508" i="26"/>
  <c r="AP508" i="26"/>
  <c r="AO508" i="26"/>
  <c r="AN508" i="26"/>
  <c r="AM508" i="26"/>
  <c r="AL508" i="26"/>
  <c r="AK508" i="26"/>
  <c r="AJ508" i="26"/>
  <c r="AI508" i="26"/>
  <c r="AH508" i="26"/>
  <c r="AG508" i="26"/>
  <c r="AF508" i="26"/>
  <c r="AE508" i="26"/>
  <c r="AD508" i="26"/>
  <c r="AC508" i="26"/>
  <c r="AB508" i="26"/>
  <c r="AA508" i="26"/>
  <c r="Z508" i="26"/>
  <c r="Y508" i="26"/>
  <c r="X508" i="26"/>
  <c r="W508" i="26"/>
  <c r="V508" i="26"/>
  <c r="U508" i="26"/>
  <c r="T508" i="26"/>
  <c r="S508" i="26"/>
  <c r="R508" i="26"/>
  <c r="Q508" i="26"/>
  <c r="P508" i="26"/>
  <c r="O508" i="26"/>
  <c r="N508" i="26"/>
  <c r="M508" i="26"/>
  <c r="L508" i="26"/>
  <c r="K508" i="26"/>
  <c r="J508" i="26"/>
  <c r="D508" i="26"/>
  <c r="BQ507" i="26"/>
  <c r="BP507" i="26"/>
  <c r="BO507" i="26"/>
  <c r="BN507" i="26"/>
  <c r="BM507" i="26"/>
  <c r="BL507" i="26"/>
  <c r="BK507" i="26"/>
  <c r="BJ507" i="26"/>
  <c r="BI507" i="26"/>
  <c r="BH507" i="26"/>
  <c r="BG507" i="26"/>
  <c r="BF507" i="26"/>
  <c r="BE507" i="26"/>
  <c r="BD507" i="26"/>
  <c r="BC507" i="26"/>
  <c r="BB507" i="26"/>
  <c r="BA507" i="26"/>
  <c r="AZ507" i="26"/>
  <c r="AY507" i="26"/>
  <c r="AX507" i="26"/>
  <c r="AW507" i="26"/>
  <c r="AV507" i="26"/>
  <c r="AU507" i="26"/>
  <c r="AT507" i="26"/>
  <c r="AS507" i="26"/>
  <c r="AR507" i="26"/>
  <c r="AQ507" i="26"/>
  <c r="AP507" i="26"/>
  <c r="AO507" i="26"/>
  <c r="AN507" i="26"/>
  <c r="AM507" i="26"/>
  <c r="AL507" i="26"/>
  <c r="AK507" i="26"/>
  <c r="AJ507" i="26"/>
  <c r="AI507" i="26"/>
  <c r="AH507" i="26"/>
  <c r="AG507" i="26"/>
  <c r="AF507" i="26"/>
  <c r="AE507" i="26"/>
  <c r="AD507" i="26"/>
  <c r="AC507" i="26"/>
  <c r="AB507" i="26"/>
  <c r="AA507" i="26"/>
  <c r="Z507" i="26"/>
  <c r="Y507" i="26"/>
  <c r="X507" i="26"/>
  <c r="W507" i="26"/>
  <c r="V507" i="26"/>
  <c r="U507" i="26"/>
  <c r="T507" i="26"/>
  <c r="S507" i="26"/>
  <c r="R507" i="26"/>
  <c r="Q507" i="26"/>
  <c r="P507" i="26"/>
  <c r="O507" i="26"/>
  <c r="N507" i="26"/>
  <c r="M507" i="26"/>
  <c r="L507" i="26"/>
  <c r="K507" i="26"/>
  <c r="J507" i="26"/>
  <c r="D507" i="26"/>
  <c r="BQ506" i="26"/>
  <c r="BP506" i="26"/>
  <c r="BO506" i="26"/>
  <c r="BN506" i="26"/>
  <c r="BM506" i="26"/>
  <c r="BL506" i="26"/>
  <c r="BK506" i="26"/>
  <c r="BJ506" i="26"/>
  <c r="BI506" i="26"/>
  <c r="BH506" i="26"/>
  <c r="BG506" i="26"/>
  <c r="BF506" i="26"/>
  <c r="BE506" i="26"/>
  <c r="BD506" i="26"/>
  <c r="BC506" i="26"/>
  <c r="BB506" i="26"/>
  <c r="BA506" i="26"/>
  <c r="AZ506" i="26"/>
  <c r="AY506" i="26"/>
  <c r="AX506" i="26"/>
  <c r="AW506" i="26"/>
  <c r="AV506" i="26"/>
  <c r="AU506" i="26"/>
  <c r="AT506" i="26"/>
  <c r="AS506" i="26"/>
  <c r="AR506" i="26"/>
  <c r="AQ506" i="26"/>
  <c r="AP506" i="26"/>
  <c r="AO506" i="26"/>
  <c r="AN506" i="26"/>
  <c r="AM506" i="26"/>
  <c r="AL506" i="26"/>
  <c r="AK506" i="26"/>
  <c r="AJ506" i="26"/>
  <c r="AI506" i="26"/>
  <c r="AH506" i="26"/>
  <c r="AG506" i="26"/>
  <c r="AF506" i="26"/>
  <c r="AE506" i="26"/>
  <c r="AD506" i="26"/>
  <c r="AC506" i="26"/>
  <c r="AB506" i="26"/>
  <c r="AA506" i="26"/>
  <c r="Z506" i="26"/>
  <c r="Y506" i="26"/>
  <c r="X506" i="26"/>
  <c r="W506" i="26"/>
  <c r="V506" i="26"/>
  <c r="U506" i="26"/>
  <c r="T506" i="26"/>
  <c r="S506" i="26"/>
  <c r="R506" i="26"/>
  <c r="Q506" i="26"/>
  <c r="P506" i="26"/>
  <c r="O506" i="26"/>
  <c r="N506" i="26"/>
  <c r="M506" i="26"/>
  <c r="L506" i="26"/>
  <c r="K506" i="26"/>
  <c r="J506" i="26"/>
  <c r="D506" i="26"/>
  <c r="BQ505" i="26"/>
  <c r="BP505" i="26"/>
  <c r="BO505" i="26"/>
  <c r="BN505" i="26"/>
  <c r="BM505" i="26"/>
  <c r="BL505" i="26"/>
  <c r="BK505" i="26"/>
  <c r="BJ505" i="26"/>
  <c r="BI505" i="26"/>
  <c r="BH505" i="26"/>
  <c r="BG505" i="26"/>
  <c r="BF505" i="26"/>
  <c r="BE505" i="26"/>
  <c r="BD505" i="26"/>
  <c r="BC505" i="26"/>
  <c r="BB505" i="26"/>
  <c r="BA505" i="26"/>
  <c r="AZ505" i="26"/>
  <c r="AY505" i="26"/>
  <c r="AX505" i="26"/>
  <c r="AW505" i="26"/>
  <c r="AV505" i="26"/>
  <c r="AU505" i="26"/>
  <c r="AT505" i="26"/>
  <c r="AS505" i="26"/>
  <c r="AR505" i="26"/>
  <c r="AQ505" i="26"/>
  <c r="AP505" i="26"/>
  <c r="AO505" i="26"/>
  <c r="AN505" i="26"/>
  <c r="AM505" i="26"/>
  <c r="AL505" i="26"/>
  <c r="AK505" i="26"/>
  <c r="AJ505" i="26"/>
  <c r="AI505" i="26"/>
  <c r="AH505" i="26"/>
  <c r="AG505" i="26"/>
  <c r="AF505" i="26"/>
  <c r="AE505" i="26"/>
  <c r="AD505" i="26"/>
  <c r="AC505" i="26"/>
  <c r="AB505" i="26"/>
  <c r="AA505" i="26"/>
  <c r="Z505" i="26"/>
  <c r="Y505" i="26"/>
  <c r="X505" i="26"/>
  <c r="W505" i="26"/>
  <c r="V505" i="26"/>
  <c r="U505" i="26"/>
  <c r="T505" i="26"/>
  <c r="S505" i="26"/>
  <c r="R505" i="26"/>
  <c r="Q505" i="26"/>
  <c r="P505" i="26"/>
  <c r="O505" i="26"/>
  <c r="N505" i="26"/>
  <c r="M505" i="26"/>
  <c r="L505" i="26"/>
  <c r="K505" i="26"/>
  <c r="J505" i="26"/>
  <c r="D505" i="26"/>
  <c r="BQ504" i="26"/>
  <c r="BP504" i="26"/>
  <c r="BO504" i="26"/>
  <c r="BN504" i="26"/>
  <c r="BM504" i="26"/>
  <c r="BL504" i="26"/>
  <c r="BK504" i="26"/>
  <c r="BJ504" i="26"/>
  <c r="BI504" i="26"/>
  <c r="BH504" i="26"/>
  <c r="BG504" i="26"/>
  <c r="BF504" i="26"/>
  <c r="BE504" i="26"/>
  <c r="BD504" i="26"/>
  <c r="BC504" i="26"/>
  <c r="BB504" i="26"/>
  <c r="BA504" i="26"/>
  <c r="AZ504" i="26"/>
  <c r="AY504" i="26"/>
  <c r="AX504" i="26"/>
  <c r="AW504" i="26"/>
  <c r="AV504" i="26"/>
  <c r="AU504" i="26"/>
  <c r="AT504" i="26"/>
  <c r="AS504" i="26"/>
  <c r="AR504" i="26"/>
  <c r="AQ504" i="26"/>
  <c r="AP504" i="26"/>
  <c r="AO504" i="26"/>
  <c r="AN504" i="26"/>
  <c r="AM504" i="26"/>
  <c r="AL504" i="26"/>
  <c r="AK504" i="26"/>
  <c r="AJ504" i="26"/>
  <c r="AI504" i="26"/>
  <c r="AH504" i="26"/>
  <c r="AG504" i="26"/>
  <c r="AF504" i="26"/>
  <c r="AE504" i="26"/>
  <c r="AD504" i="26"/>
  <c r="AC504" i="26"/>
  <c r="AB504" i="26"/>
  <c r="AA504" i="26"/>
  <c r="Z504" i="26"/>
  <c r="Y504" i="26"/>
  <c r="X504" i="26"/>
  <c r="W504" i="26"/>
  <c r="V504" i="26"/>
  <c r="U504" i="26"/>
  <c r="T504" i="26"/>
  <c r="S504" i="26"/>
  <c r="R504" i="26"/>
  <c r="Q504" i="26"/>
  <c r="P504" i="26"/>
  <c r="O504" i="26"/>
  <c r="N504" i="26"/>
  <c r="M504" i="26"/>
  <c r="L504" i="26"/>
  <c r="K504" i="26"/>
  <c r="J504" i="26"/>
  <c r="D504" i="26"/>
  <c r="BQ503" i="26"/>
  <c r="BP503" i="26"/>
  <c r="BO503" i="26"/>
  <c r="BN503" i="26"/>
  <c r="BM503" i="26"/>
  <c r="BL503" i="26"/>
  <c r="BK503" i="26"/>
  <c r="BJ503" i="26"/>
  <c r="BI503" i="26"/>
  <c r="BH503" i="26"/>
  <c r="BG503" i="26"/>
  <c r="BF503" i="26"/>
  <c r="BE503" i="26"/>
  <c r="BD503" i="26"/>
  <c r="BC503" i="26"/>
  <c r="BB503" i="26"/>
  <c r="BA503" i="26"/>
  <c r="AZ503" i="26"/>
  <c r="AY503" i="26"/>
  <c r="AX503" i="26"/>
  <c r="AW503" i="26"/>
  <c r="AV503" i="26"/>
  <c r="AU503" i="26"/>
  <c r="AT503" i="26"/>
  <c r="AS503" i="26"/>
  <c r="AR503" i="26"/>
  <c r="AQ503" i="26"/>
  <c r="AP503" i="26"/>
  <c r="AO503" i="26"/>
  <c r="AN503" i="26"/>
  <c r="AM503" i="26"/>
  <c r="AL503" i="26"/>
  <c r="AK503" i="26"/>
  <c r="AJ503" i="26"/>
  <c r="AI503" i="26"/>
  <c r="AH503" i="26"/>
  <c r="AG503" i="26"/>
  <c r="AF503" i="26"/>
  <c r="AE503" i="26"/>
  <c r="AD503" i="26"/>
  <c r="AC503" i="26"/>
  <c r="AB503" i="26"/>
  <c r="AA503" i="26"/>
  <c r="Z503" i="26"/>
  <c r="Y503" i="26"/>
  <c r="X503" i="26"/>
  <c r="W503" i="26"/>
  <c r="V503" i="26"/>
  <c r="U503" i="26"/>
  <c r="T503" i="26"/>
  <c r="S503" i="26"/>
  <c r="R503" i="26"/>
  <c r="Q503" i="26"/>
  <c r="P503" i="26"/>
  <c r="O503" i="26"/>
  <c r="N503" i="26"/>
  <c r="M503" i="26"/>
  <c r="L503" i="26"/>
  <c r="K503" i="26"/>
  <c r="J503" i="26"/>
  <c r="D503" i="26"/>
  <c r="BQ502" i="26"/>
  <c r="BP502" i="26"/>
  <c r="BO502" i="26"/>
  <c r="BN502" i="26"/>
  <c r="BM502" i="26"/>
  <c r="BL502" i="26"/>
  <c r="BK502" i="26"/>
  <c r="BJ502" i="26"/>
  <c r="BI502" i="26"/>
  <c r="BH502" i="26"/>
  <c r="BG502" i="26"/>
  <c r="BF502" i="26"/>
  <c r="BE502" i="26"/>
  <c r="BD502" i="26"/>
  <c r="BC502" i="26"/>
  <c r="BB502" i="26"/>
  <c r="BA502" i="26"/>
  <c r="AZ502" i="26"/>
  <c r="AY502" i="26"/>
  <c r="AX502" i="26"/>
  <c r="AW502" i="26"/>
  <c r="AV502" i="26"/>
  <c r="AU502" i="26"/>
  <c r="AT502" i="26"/>
  <c r="AS502" i="26"/>
  <c r="AR502" i="26"/>
  <c r="AQ502" i="26"/>
  <c r="AP502" i="26"/>
  <c r="AO502" i="26"/>
  <c r="AN502" i="26"/>
  <c r="AM502" i="26"/>
  <c r="AL502" i="26"/>
  <c r="AK502" i="26"/>
  <c r="AJ502" i="26"/>
  <c r="AI502" i="26"/>
  <c r="AH502" i="26"/>
  <c r="AG502" i="26"/>
  <c r="AF502" i="26"/>
  <c r="AE502" i="26"/>
  <c r="AD502" i="26"/>
  <c r="AC502" i="26"/>
  <c r="AB502" i="26"/>
  <c r="AA502" i="26"/>
  <c r="Z502" i="26"/>
  <c r="Y502" i="26"/>
  <c r="X502" i="26"/>
  <c r="W502" i="26"/>
  <c r="V502" i="26"/>
  <c r="U502" i="26"/>
  <c r="T502" i="26"/>
  <c r="S502" i="26"/>
  <c r="R502" i="26"/>
  <c r="Q502" i="26"/>
  <c r="P502" i="26"/>
  <c r="O502" i="26"/>
  <c r="N502" i="26"/>
  <c r="M502" i="26"/>
  <c r="L502" i="26"/>
  <c r="K502" i="26"/>
  <c r="J502" i="26"/>
  <c r="D502" i="26"/>
  <c r="BQ501" i="26"/>
  <c r="BP501" i="26"/>
  <c r="BO501" i="26"/>
  <c r="BN501" i="26"/>
  <c r="BM501" i="26"/>
  <c r="BL501" i="26"/>
  <c r="BK501" i="26"/>
  <c r="BJ501" i="26"/>
  <c r="BI501" i="26"/>
  <c r="BH501" i="26"/>
  <c r="BG501" i="26"/>
  <c r="BF501" i="26"/>
  <c r="BE501" i="26"/>
  <c r="BD501" i="26"/>
  <c r="BC501" i="26"/>
  <c r="BB501" i="26"/>
  <c r="BA501" i="26"/>
  <c r="AZ501" i="26"/>
  <c r="AY501" i="26"/>
  <c r="AX501" i="26"/>
  <c r="AW501" i="26"/>
  <c r="AV501" i="26"/>
  <c r="AU501" i="26"/>
  <c r="AT501" i="26"/>
  <c r="AS501" i="26"/>
  <c r="AR501" i="26"/>
  <c r="AQ501" i="26"/>
  <c r="AP501" i="26"/>
  <c r="AO501" i="26"/>
  <c r="AN501" i="26"/>
  <c r="AM501" i="26"/>
  <c r="AL501" i="26"/>
  <c r="AK501" i="26"/>
  <c r="AJ501" i="26"/>
  <c r="AI501" i="26"/>
  <c r="AH501" i="26"/>
  <c r="AG501" i="26"/>
  <c r="AF501" i="26"/>
  <c r="AE501" i="26"/>
  <c r="AD501" i="26"/>
  <c r="AC501" i="26"/>
  <c r="AB501" i="26"/>
  <c r="AA501" i="26"/>
  <c r="Z501" i="26"/>
  <c r="Y501" i="26"/>
  <c r="X501" i="26"/>
  <c r="W501" i="26"/>
  <c r="V501" i="26"/>
  <c r="U501" i="26"/>
  <c r="T501" i="26"/>
  <c r="S501" i="26"/>
  <c r="R501" i="26"/>
  <c r="Q501" i="26"/>
  <c r="P501" i="26"/>
  <c r="O501" i="26"/>
  <c r="N501" i="26"/>
  <c r="M501" i="26"/>
  <c r="L501" i="26"/>
  <c r="K501" i="26"/>
  <c r="J501" i="26"/>
  <c r="D501" i="26"/>
  <c r="BQ500" i="26"/>
  <c r="BP500" i="26"/>
  <c r="BO500" i="26"/>
  <c r="BN500" i="26"/>
  <c r="BM500" i="26"/>
  <c r="BL500" i="26"/>
  <c r="BK500" i="26"/>
  <c r="BJ500" i="26"/>
  <c r="BI500" i="26"/>
  <c r="BH500" i="26"/>
  <c r="BG500" i="26"/>
  <c r="BF500" i="26"/>
  <c r="BE500" i="26"/>
  <c r="BD500" i="26"/>
  <c r="BC500" i="26"/>
  <c r="BB500" i="26"/>
  <c r="BA500" i="26"/>
  <c r="AZ500" i="26"/>
  <c r="AY500" i="26"/>
  <c r="AX500" i="26"/>
  <c r="AW500" i="26"/>
  <c r="AV500" i="26"/>
  <c r="AU500" i="26"/>
  <c r="AT500" i="26"/>
  <c r="AS500" i="26"/>
  <c r="AR500" i="26"/>
  <c r="AQ500" i="26"/>
  <c r="AP500" i="26"/>
  <c r="AO500" i="26"/>
  <c r="AN500" i="26"/>
  <c r="AM500" i="26"/>
  <c r="AL500" i="26"/>
  <c r="AK500" i="26"/>
  <c r="AJ500" i="26"/>
  <c r="AI500" i="26"/>
  <c r="AH500" i="26"/>
  <c r="AG500" i="26"/>
  <c r="AF500" i="26"/>
  <c r="AE500" i="26"/>
  <c r="AD500" i="26"/>
  <c r="AC500" i="26"/>
  <c r="AB500" i="26"/>
  <c r="AA500" i="26"/>
  <c r="Z500" i="26"/>
  <c r="Y500" i="26"/>
  <c r="X500" i="26"/>
  <c r="W500" i="26"/>
  <c r="V500" i="26"/>
  <c r="U500" i="26"/>
  <c r="T500" i="26"/>
  <c r="S500" i="26"/>
  <c r="R500" i="26"/>
  <c r="Q500" i="26"/>
  <c r="P500" i="26"/>
  <c r="O500" i="26"/>
  <c r="N500" i="26"/>
  <c r="M500" i="26"/>
  <c r="L500" i="26"/>
  <c r="K500" i="26"/>
  <c r="J500" i="26"/>
  <c r="D500" i="26"/>
  <c r="BQ499" i="26"/>
  <c r="BP499" i="26"/>
  <c r="BO499" i="26"/>
  <c r="BN499" i="26"/>
  <c r="BM499" i="26"/>
  <c r="BL499" i="26"/>
  <c r="BK499" i="26"/>
  <c r="BJ499" i="26"/>
  <c r="BI499" i="26"/>
  <c r="BH499" i="26"/>
  <c r="BG499" i="26"/>
  <c r="BF499" i="26"/>
  <c r="BE499" i="26"/>
  <c r="BD499" i="26"/>
  <c r="BC499" i="26"/>
  <c r="BB499" i="26"/>
  <c r="BA499" i="26"/>
  <c r="AZ499" i="26"/>
  <c r="AY499" i="26"/>
  <c r="AX499" i="26"/>
  <c r="AW499" i="26"/>
  <c r="AV499" i="26"/>
  <c r="AU499" i="26"/>
  <c r="AT499" i="26"/>
  <c r="AS499" i="26"/>
  <c r="AR499" i="26"/>
  <c r="AQ499" i="26"/>
  <c r="AP499" i="26"/>
  <c r="AO499" i="26"/>
  <c r="AN499" i="26"/>
  <c r="AM499" i="26"/>
  <c r="AL499" i="26"/>
  <c r="AK499" i="26"/>
  <c r="AJ499" i="26"/>
  <c r="AI499" i="26"/>
  <c r="AH499" i="26"/>
  <c r="AG499" i="26"/>
  <c r="AF499" i="26"/>
  <c r="AE499" i="26"/>
  <c r="AD499" i="26"/>
  <c r="AC499" i="26"/>
  <c r="AB499" i="26"/>
  <c r="AA499" i="26"/>
  <c r="Z499" i="26"/>
  <c r="Y499" i="26"/>
  <c r="X499" i="26"/>
  <c r="W499" i="26"/>
  <c r="V499" i="26"/>
  <c r="U499" i="26"/>
  <c r="T499" i="26"/>
  <c r="S499" i="26"/>
  <c r="R499" i="26"/>
  <c r="Q499" i="26"/>
  <c r="P499" i="26"/>
  <c r="O499" i="26"/>
  <c r="N499" i="26"/>
  <c r="M499" i="26"/>
  <c r="L499" i="26"/>
  <c r="K499" i="26"/>
  <c r="J499" i="26"/>
  <c r="D499" i="26"/>
  <c r="BQ498" i="26"/>
  <c r="BP498" i="26"/>
  <c r="BO498" i="26"/>
  <c r="BN498" i="26"/>
  <c r="BM498" i="26"/>
  <c r="BL498" i="26"/>
  <c r="BK498" i="26"/>
  <c r="BJ498" i="26"/>
  <c r="BI498" i="26"/>
  <c r="BH498" i="26"/>
  <c r="BG498" i="26"/>
  <c r="BF498" i="26"/>
  <c r="BE498" i="26"/>
  <c r="BD498" i="26"/>
  <c r="BC498" i="26"/>
  <c r="BB498" i="26"/>
  <c r="BA498" i="26"/>
  <c r="AZ498" i="26"/>
  <c r="AY498" i="26"/>
  <c r="AX498" i="26"/>
  <c r="AW498" i="26"/>
  <c r="AV498" i="26"/>
  <c r="AU498" i="26"/>
  <c r="AT498" i="26"/>
  <c r="AS498" i="26"/>
  <c r="AR498" i="26"/>
  <c r="AQ498" i="26"/>
  <c r="AP498" i="26"/>
  <c r="AO498" i="26"/>
  <c r="AN498" i="26"/>
  <c r="AM498" i="26"/>
  <c r="AL498" i="26"/>
  <c r="AK498" i="26"/>
  <c r="AJ498" i="26"/>
  <c r="AI498" i="26"/>
  <c r="AH498" i="26"/>
  <c r="AG498" i="26"/>
  <c r="AF498" i="26"/>
  <c r="AE498" i="26"/>
  <c r="AD498" i="26"/>
  <c r="AC498" i="26"/>
  <c r="AB498" i="26"/>
  <c r="AA498" i="26"/>
  <c r="Z498" i="26"/>
  <c r="Y498" i="26"/>
  <c r="X498" i="26"/>
  <c r="W498" i="26"/>
  <c r="V498" i="26"/>
  <c r="U498" i="26"/>
  <c r="T498" i="26"/>
  <c r="S498" i="26"/>
  <c r="R498" i="26"/>
  <c r="Q498" i="26"/>
  <c r="P498" i="26"/>
  <c r="O498" i="26"/>
  <c r="N498" i="26"/>
  <c r="M498" i="26"/>
  <c r="L498" i="26"/>
  <c r="K498" i="26"/>
  <c r="J498" i="26"/>
  <c r="D498" i="26"/>
  <c r="BQ497" i="26"/>
  <c r="BP497" i="26"/>
  <c r="BO497" i="26"/>
  <c r="BN497" i="26"/>
  <c r="BM497" i="26"/>
  <c r="BL497" i="26"/>
  <c r="BK497" i="26"/>
  <c r="BJ497" i="26"/>
  <c r="BI497" i="26"/>
  <c r="BH497" i="26"/>
  <c r="BG497" i="26"/>
  <c r="BF497" i="26"/>
  <c r="BE497" i="26"/>
  <c r="BD497" i="26"/>
  <c r="BC497" i="26"/>
  <c r="BB497" i="26"/>
  <c r="BA497" i="26"/>
  <c r="AZ497" i="26"/>
  <c r="AY497" i="26"/>
  <c r="AX497" i="26"/>
  <c r="AW497" i="26"/>
  <c r="AV497" i="26"/>
  <c r="AU497" i="26"/>
  <c r="AT497" i="26"/>
  <c r="AS497" i="26"/>
  <c r="AR497" i="26"/>
  <c r="AQ497" i="26"/>
  <c r="AP497" i="26"/>
  <c r="AO497" i="26"/>
  <c r="AN497" i="26"/>
  <c r="AM497" i="26"/>
  <c r="AL497" i="26"/>
  <c r="AK497" i="26"/>
  <c r="AJ497" i="26"/>
  <c r="AI497" i="26"/>
  <c r="AH497" i="26"/>
  <c r="AG497" i="26"/>
  <c r="AF497" i="26"/>
  <c r="AE497" i="26"/>
  <c r="AD497" i="26"/>
  <c r="AC497" i="26"/>
  <c r="AB497" i="26"/>
  <c r="AA497" i="26"/>
  <c r="Z497" i="26"/>
  <c r="Y497" i="26"/>
  <c r="X497" i="26"/>
  <c r="W497" i="26"/>
  <c r="V497" i="26"/>
  <c r="U497" i="26"/>
  <c r="T497" i="26"/>
  <c r="S497" i="26"/>
  <c r="R497" i="26"/>
  <c r="Q497" i="26"/>
  <c r="P497" i="26"/>
  <c r="O497" i="26"/>
  <c r="N497" i="26"/>
  <c r="M497" i="26"/>
  <c r="L497" i="26"/>
  <c r="K497" i="26"/>
  <c r="J497" i="26"/>
  <c r="D497" i="26"/>
  <c r="BQ496" i="26"/>
  <c r="BP496" i="26"/>
  <c r="BO496" i="26"/>
  <c r="BN496" i="26"/>
  <c r="BM496" i="26"/>
  <c r="BL496" i="26"/>
  <c r="BK496" i="26"/>
  <c r="BJ496" i="26"/>
  <c r="BI496" i="26"/>
  <c r="BH496" i="26"/>
  <c r="BG496" i="26"/>
  <c r="BF496" i="26"/>
  <c r="BE496" i="26"/>
  <c r="BD496" i="26"/>
  <c r="BC496" i="26"/>
  <c r="BB496" i="26"/>
  <c r="BA496" i="26"/>
  <c r="AZ496" i="26"/>
  <c r="AY496" i="26"/>
  <c r="AX496" i="26"/>
  <c r="AW496" i="26"/>
  <c r="AV496" i="26"/>
  <c r="AU496" i="26"/>
  <c r="AT496" i="26"/>
  <c r="AS496" i="26"/>
  <c r="AR496" i="26"/>
  <c r="AQ496" i="26"/>
  <c r="AP496" i="26"/>
  <c r="AO496" i="26"/>
  <c r="AN496" i="26"/>
  <c r="AM496" i="26"/>
  <c r="AL496" i="26"/>
  <c r="AK496" i="26"/>
  <c r="AJ496" i="26"/>
  <c r="AI496" i="26"/>
  <c r="AH496" i="26"/>
  <c r="AG496" i="26"/>
  <c r="AF496" i="26"/>
  <c r="AE496" i="26"/>
  <c r="AD496" i="26"/>
  <c r="AC496" i="26"/>
  <c r="AB496" i="26"/>
  <c r="AA496" i="26"/>
  <c r="Z496" i="26"/>
  <c r="Y496" i="26"/>
  <c r="X496" i="26"/>
  <c r="W496" i="26"/>
  <c r="V496" i="26"/>
  <c r="U496" i="26"/>
  <c r="T496" i="26"/>
  <c r="S496" i="26"/>
  <c r="R496" i="26"/>
  <c r="Q496" i="26"/>
  <c r="P496" i="26"/>
  <c r="O496" i="26"/>
  <c r="N496" i="26"/>
  <c r="M496" i="26"/>
  <c r="L496" i="26"/>
  <c r="K496" i="26"/>
  <c r="J496" i="26"/>
  <c r="D496" i="26"/>
  <c r="BQ495" i="26"/>
  <c r="BP495" i="26"/>
  <c r="BO495" i="26"/>
  <c r="BN495" i="26"/>
  <c r="BM495" i="26"/>
  <c r="BL495" i="26"/>
  <c r="BK495" i="26"/>
  <c r="BJ495" i="26"/>
  <c r="BI495" i="26"/>
  <c r="BH495" i="26"/>
  <c r="BG495" i="26"/>
  <c r="BF495" i="26"/>
  <c r="BE495" i="26"/>
  <c r="BD495" i="26"/>
  <c r="BC495" i="26"/>
  <c r="BB495" i="26"/>
  <c r="BA495" i="26"/>
  <c r="AZ495" i="26"/>
  <c r="AY495" i="26"/>
  <c r="AX495" i="26"/>
  <c r="AW495" i="26"/>
  <c r="AV495" i="26"/>
  <c r="AU495" i="26"/>
  <c r="AT495" i="26"/>
  <c r="AS495" i="26"/>
  <c r="AR495" i="26"/>
  <c r="AQ495" i="26"/>
  <c r="AP495" i="26"/>
  <c r="AO495" i="26"/>
  <c r="AN495" i="26"/>
  <c r="AM495" i="26"/>
  <c r="AL495" i="26"/>
  <c r="AK495" i="26"/>
  <c r="AJ495" i="26"/>
  <c r="AI495" i="26"/>
  <c r="AH495" i="26"/>
  <c r="AG495" i="26"/>
  <c r="AF495" i="26"/>
  <c r="AE495" i="26"/>
  <c r="AD495" i="26"/>
  <c r="AC495" i="26"/>
  <c r="AB495" i="26"/>
  <c r="AA495" i="26"/>
  <c r="Z495" i="26"/>
  <c r="Y495" i="26"/>
  <c r="X495" i="26"/>
  <c r="W495" i="26"/>
  <c r="V495" i="26"/>
  <c r="U495" i="26"/>
  <c r="T495" i="26"/>
  <c r="S495" i="26"/>
  <c r="R495" i="26"/>
  <c r="Q495" i="26"/>
  <c r="P495" i="26"/>
  <c r="O495" i="26"/>
  <c r="N495" i="26"/>
  <c r="M495" i="26"/>
  <c r="L495" i="26"/>
  <c r="K495" i="26"/>
  <c r="J495" i="26"/>
  <c r="D495" i="26"/>
  <c r="BQ494" i="26"/>
  <c r="BP494" i="26"/>
  <c r="BO494" i="26"/>
  <c r="BN494" i="26"/>
  <c r="BM494" i="26"/>
  <c r="BL494" i="26"/>
  <c r="BK494" i="26"/>
  <c r="BJ494" i="26"/>
  <c r="BI494" i="26"/>
  <c r="BH494" i="26"/>
  <c r="BG494" i="26"/>
  <c r="BF494" i="26"/>
  <c r="BE494" i="26"/>
  <c r="BD494" i="26"/>
  <c r="BC494" i="26"/>
  <c r="BB494" i="26"/>
  <c r="BA494" i="26"/>
  <c r="AZ494" i="26"/>
  <c r="AY494" i="26"/>
  <c r="AX494" i="26"/>
  <c r="AW494" i="26"/>
  <c r="AV494" i="26"/>
  <c r="AU494" i="26"/>
  <c r="AT494" i="26"/>
  <c r="AS494" i="26"/>
  <c r="AR494" i="26"/>
  <c r="AQ494" i="26"/>
  <c r="AP494" i="26"/>
  <c r="AO494" i="26"/>
  <c r="AN494" i="26"/>
  <c r="AM494" i="26"/>
  <c r="AL494" i="26"/>
  <c r="AK494" i="26"/>
  <c r="AJ494" i="26"/>
  <c r="AI494" i="26"/>
  <c r="AH494" i="26"/>
  <c r="AG494" i="26"/>
  <c r="AF494" i="26"/>
  <c r="AE494" i="26"/>
  <c r="AD494" i="26"/>
  <c r="AC494" i="26"/>
  <c r="AB494" i="26"/>
  <c r="AA494" i="26"/>
  <c r="Z494" i="26"/>
  <c r="Y494" i="26"/>
  <c r="X494" i="26"/>
  <c r="W494" i="26"/>
  <c r="V494" i="26"/>
  <c r="U494" i="26"/>
  <c r="T494" i="26"/>
  <c r="S494" i="26"/>
  <c r="R494" i="26"/>
  <c r="Q494" i="26"/>
  <c r="P494" i="26"/>
  <c r="O494" i="26"/>
  <c r="N494" i="26"/>
  <c r="M494" i="26"/>
  <c r="L494" i="26"/>
  <c r="K494" i="26"/>
  <c r="J494" i="26"/>
  <c r="D494" i="26"/>
  <c r="BQ493" i="26"/>
  <c r="BP493" i="26"/>
  <c r="BO493" i="26"/>
  <c r="BN493" i="26"/>
  <c r="BM493" i="26"/>
  <c r="BL493" i="26"/>
  <c r="BK493" i="26"/>
  <c r="BJ493" i="26"/>
  <c r="BI493" i="26"/>
  <c r="BH493" i="26"/>
  <c r="BG493" i="26"/>
  <c r="BF493" i="26"/>
  <c r="BE493" i="26"/>
  <c r="BD493" i="26"/>
  <c r="BC493" i="26"/>
  <c r="BB493" i="26"/>
  <c r="BA493" i="26"/>
  <c r="AZ493" i="26"/>
  <c r="AY493" i="26"/>
  <c r="AX493" i="26"/>
  <c r="AW493" i="26"/>
  <c r="AV493" i="26"/>
  <c r="AU493" i="26"/>
  <c r="AT493" i="26"/>
  <c r="AS493" i="26"/>
  <c r="AR493" i="26"/>
  <c r="AQ493" i="26"/>
  <c r="AP493" i="26"/>
  <c r="AO493" i="26"/>
  <c r="AN493" i="26"/>
  <c r="AM493" i="26"/>
  <c r="AL493" i="26"/>
  <c r="AK493" i="26"/>
  <c r="AJ493" i="26"/>
  <c r="AI493" i="26"/>
  <c r="AH493" i="26"/>
  <c r="AG493" i="26"/>
  <c r="AF493" i="26"/>
  <c r="AE493" i="26"/>
  <c r="AD493" i="26"/>
  <c r="AC493" i="26"/>
  <c r="AB493" i="26"/>
  <c r="AA493" i="26"/>
  <c r="Z493" i="26"/>
  <c r="Y493" i="26"/>
  <c r="X493" i="26"/>
  <c r="W493" i="26"/>
  <c r="V493" i="26"/>
  <c r="U493" i="26"/>
  <c r="T493" i="26"/>
  <c r="S493" i="26"/>
  <c r="R493" i="26"/>
  <c r="Q493" i="26"/>
  <c r="P493" i="26"/>
  <c r="O493" i="26"/>
  <c r="N493" i="26"/>
  <c r="M493" i="26"/>
  <c r="L493" i="26"/>
  <c r="K493" i="26"/>
  <c r="J493" i="26"/>
  <c r="D493" i="26"/>
  <c r="BQ492" i="26"/>
  <c r="BP492" i="26"/>
  <c r="BO492" i="26"/>
  <c r="BN492" i="26"/>
  <c r="BM492" i="26"/>
  <c r="BL492" i="26"/>
  <c r="BK492" i="26"/>
  <c r="BJ492" i="26"/>
  <c r="BI492" i="26"/>
  <c r="BH492" i="26"/>
  <c r="BG492" i="26"/>
  <c r="BF492" i="26"/>
  <c r="BE492" i="26"/>
  <c r="BD492" i="26"/>
  <c r="BC492" i="26"/>
  <c r="BB492" i="26"/>
  <c r="BA492" i="26"/>
  <c r="AZ492" i="26"/>
  <c r="AY492" i="26"/>
  <c r="AX492" i="26"/>
  <c r="AW492" i="26"/>
  <c r="AV492" i="26"/>
  <c r="AU492" i="26"/>
  <c r="AT492" i="26"/>
  <c r="AS492" i="26"/>
  <c r="AR492" i="26"/>
  <c r="AQ492" i="26"/>
  <c r="AP492" i="26"/>
  <c r="AO492" i="26"/>
  <c r="AN492" i="26"/>
  <c r="AM492" i="26"/>
  <c r="AL492" i="26"/>
  <c r="AK492" i="26"/>
  <c r="AJ492" i="26"/>
  <c r="AI492" i="26"/>
  <c r="AH492" i="26"/>
  <c r="AG492" i="26"/>
  <c r="AF492" i="26"/>
  <c r="AE492" i="26"/>
  <c r="AD492" i="26"/>
  <c r="AC492" i="26"/>
  <c r="AB492" i="26"/>
  <c r="AA492" i="26"/>
  <c r="Z492" i="26"/>
  <c r="Y492" i="26"/>
  <c r="X492" i="26"/>
  <c r="W492" i="26"/>
  <c r="V492" i="26"/>
  <c r="U492" i="26"/>
  <c r="T492" i="26"/>
  <c r="S492" i="26"/>
  <c r="R492" i="26"/>
  <c r="Q492" i="26"/>
  <c r="P492" i="26"/>
  <c r="O492" i="26"/>
  <c r="N492" i="26"/>
  <c r="M492" i="26"/>
  <c r="L492" i="26"/>
  <c r="K492" i="26"/>
  <c r="J492" i="26"/>
  <c r="D492" i="26"/>
  <c r="BQ491" i="26"/>
  <c r="BP491" i="26"/>
  <c r="BO491" i="26"/>
  <c r="BN491" i="26"/>
  <c r="BM491" i="26"/>
  <c r="BL491" i="26"/>
  <c r="BK491" i="26"/>
  <c r="BJ491" i="26"/>
  <c r="BI491" i="26"/>
  <c r="BH491" i="26"/>
  <c r="BG491" i="26"/>
  <c r="BF491" i="26"/>
  <c r="BE491" i="26"/>
  <c r="BD491" i="26"/>
  <c r="BC491" i="26"/>
  <c r="BB491" i="26"/>
  <c r="BA491" i="26"/>
  <c r="AZ491" i="26"/>
  <c r="AY491" i="26"/>
  <c r="AX491" i="26"/>
  <c r="AW491" i="26"/>
  <c r="AV491" i="26"/>
  <c r="AU491" i="26"/>
  <c r="AT491" i="26"/>
  <c r="AS491" i="26"/>
  <c r="AR491" i="26"/>
  <c r="AQ491" i="26"/>
  <c r="AP491" i="26"/>
  <c r="AO491" i="26"/>
  <c r="AN491" i="26"/>
  <c r="AM491" i="26"/>
  <c r="AL491" i="26"/>
  <c r="AK491" i="26"/>
  <c r="AJ491" i="26"/>
  <c r="AI491" i="26"/>
  <c r="AH491" i="26"/>
  <c r="AG491" i="26"/>
  <c r="AF491" i="26"/>
  <c r="AE491" i="26"/>
  <c r="AD491" i="26"/>
  <c r="AC491" i="26"/>
  <c r="AB491" i="26"/>
  <c r="AA491" i="26"/>
  <c r="Z491" i="26"/>
  <c r="Y491" i="26"/>
  <c r="X491" i="26"/>
  <c r="W491" i="26"/>
  <c r="V491" i="26"/>
  <c r="U491" i="26"/>
  <c r="T491" i="26"/>
  <c r="S491" i="26"/>
  <c r="R491" i="26"/>
  <c r="Q491" i="26"/>
  <c r="P491" i="26"/>
  <c r="O491" i="26"/>
  <c r="N491" i="26"/>
  <c r="M491" i="26"/>
  <c r="L491" i="26"/>
  <c r="K491" i="26"/>
  <c r="J491" i="26"/>
  <c r="D491" i="26"/>
  <c r="BQ490" i="26"/>
  <c r="BP490" i="26"/>
  <c r="BO490" i="26"/>
  <c r="BN490" i="26"/>
  <c r="BM490" i="26"/>
  <c r="BL490" i="26"/>
  <c r="BK490" i="26"/>
  <c r="BJ490" i="26"/>
  <c r="BI490" i="26"/>
  <c r="BH490" i="26"/>
  <c r="BG490" i="26"/>
  <c r="BF490" i="26"/>
  <c r="BE490" i="26"/>
  <c r="BD490" i="26"/>
  <c r="BC490" i="26"/>
  <c r="BB490" i="26"/>
  <c r="BA490" i="26"/>
  <c r="AZ490" i="26"/>
  <c r="AY490" i="26"/>
  <c r="AX490" i="26"/>
  <c r="AW490" i="26"/>
  <c r="AV490" i="26"/>
  <c r="AU490" i="26"/>
  <c r="AT490" i="26"/>
  <c r="AS490" i="26"/>
  <c r="AR490" i="26"/>
  <c r="AQ490" i="26"/>
  <c r="AP490" i="26"/>
  <c r="AO490" i="26"/>
  <c r="AN490" i="26"/>
  <c r="AM490" i="26"/>
  <c r="AL490" i="26"/>
  <c r="AK490" i="26"/>
  <c r="AJ490" i="26"/>
  <c r="AI490" i="26"/>
  <c r="AH490" i="26"/>
  <c r="AG490" i="26"/>
  <c r="AF490" i="26"/>
  <c r="AE490" i="26"/>
  <c r="AD490" i="26"/>
  <c r="AC490" i="26"/>
  <c r="AB490" i="26"/>
  <c r="AA490" i="26"/>
  <c r="Z490" i="26"/>
  <c r="Y490" i="26"/>
  <c r="X490" i="26"/>
  <c r="W490" i="26"/>
  <c r="V490" i="26"/>
  <c r="U490" i="26"/>
  <c r="T490" i="26"/>
  <c r="S490" i="26"/>
  <c r="R490" i="26"/>
  <c r="Q490" i="26"/>
  <c r="P490" i="26"/>
  <c r="O490" i="26"/>
  <c r="N490" i="26"/>
  <c r="M490" i="26"/>
  <c r="L490" i="26"/>
  <c r="K490" i="26"/>
  <c r="J490" i="26"/>
  <c r="D490" i="26"/>
  <c r="BQ489" i="26"/>
  <c r="BP489" i="26"/>
  <c r="BO489" i="26"/>
  <c r="BN489" i="26"/>
  <c r="BM489" i="26"/>
  <c r="BL489" i="26"/>
  <c r="BK489" i="26"/>
  <c r="BJ489" i="26"/>
  <c r="BI489" i="26"/>
  <c r="BH489" i="26"/>
  <c r="BG489" i="26"/>
  <c r="BF489" i="26"/>
  <c r="BE489" i="26"/>
  <c r="BD489" i="26"/>
  <c r="BC489" i="26"/>
  <c r="BB489" i="26"/>
  <c r="BA489" i="26"/>
  <c r="AZ489" i="26"/>
  <c r="AY489" i="26"/>
  <c r="AX489" i="26"/>
  <c r="AW489" i="26"/>
  <c r="AV489" i="26"/>
  <c r="AU489" i="26"/>
  <c r="AT489" i="26"/>
  <c r="AS489" i="26"/>
  <c r="AR489" i="26"/>
  <c r="AQ489" i="26"/>
  <c r="AP489" i="26"/>
  <c r="AO489" i="26"/>
  <c r="AN489" i="26"/>
  <c r="AM489" i="26"/>
  <c r="AL489" i="26"/>
  <c r="AK489" i="26"/>
  <c r="AJ489" i="26"/>
  <c r="AI489" i="26"/>
  <c r="AH489" i="26"/>
  <c r="AG489" i="26"/>
  <c r="AF489" i="26"/>
  <c r="AE489" i="26"/>
  <c r="AD489" i="26"/>
  <c r="AC489" i="26"/>
  <c r="AB489" i="26"/>
  <c r="AA489" i="26"/>
  <c r="Z489" i="26"/>
  <c r="Y489" i="26"/>
  <c r="X489" i="26"/>
  <c r="W489" i="26"/>
  <c r="V489" i="26"/>
  <c r="U489" i="26"/>
  <c r="T489" i="26"/>
  <c r="S489" i="26"/>
  <c r="R489" i="26"/>
  <c r="Q489" i="26"/>
  <c r="P489" i="26"/>
  <c r="O489" i="26"/>
  <c r="N489" i="26"/>
  <c r="M489" i="26"/>
  <c r="L489" i="26"/>
  <c r="K489" i="26"/>
  <c r="J489" i="26"/>
  <c r="D489" i="26"/>
  <c r="BQ488" i="26"/>
  <c r="BP488" i="26"/>
  <c r="BO488" i="26"/>
  <c r="BN488" i="26"/>
  <c r="BM488" i="26"/>
  <c r="BL488" i="26"/>
  <c r="BK488" i="26"/>
  <c r="BJ488" i="26"/>
  <c r="BI488" i="26"/>
  <c r="BH488" i="26"/>
  <c r="BG488" i="26"/>
  <c r="BF488" i="26"/>
  <c r="BE488" i="26"/>
  <c r="BD488" i="26"/>
  <c r="BC488" i="26"/>
  <c r="BB488" i="26"/>
  <c r="BA488" i="26"/>
  <c r="AZ488" i="26"/>
  <c r="AY488" i="26"/>
  <c r="AX488" i="26"/>
  <c r="AW488" i="26"/>
  <c r="AV488" i="26"/>
  <c r="AU488" i="26"/>
  <c r="AT488" i="26"/>
  <c r="AS488" i="26"/>
  <c r="AR488" i="26"/>
  <c r="AQ488" i="26"/>
  <c r="AP488" i="26"/>
  <c r="AO488" i="26"/>
  <c r="AN488" i="26"/>
  <c r="AM488" i="26"/>
  <c r="AL488" i="26"/>
  <c r="AK488" i="26"/>
  <c r="AJ488" i="26"/>
  <c r="AI488" i="26"/>
  <c r="AH488" i="26"/>
  <c r="AG488" i="26"/>
  <c r="AF488" i="26"/>
  <c r="AE488" i="26"/>
  <c r="AD488" i="26"/>
  <c r="AC488" i="26"/>
  <c r="AB488" i="26"/>
  <c r="AA488" i="26"/>
  <c r="Z488" i="26"/>
  <c r="Y488" i="26"/>
  <c r="X488" i="26"/>
  <c r="W488" i="26"/>
  <c r="V488" i="26"/>
  <c r="U488" i="26"/>
  <c r="T488" i="26"/>
  <c r="S488" i="26"/>
  <c r="R488" i="26"/>
  <c r="Q488" i="26"/>
  <c r="P488" i="26"/>
  <c r="O488" i="26"/>
  <c r="N488" i="26"/>
  <c r="M488" i="26"/>
  <c r="L488" i="26"/>
  <c r="K488" i="26"/>
  <c r="J488" i="26"/>
  <c r="D488" i="26"/>
  <c r="BQ487" i="26"/>
  <c r="BP487" i="26"/>
  <c r="BO487" i="26"/>
  <c r="BN487" i="26"/>
  <c r="BM487" i="26"/>
  <c r="BL487" i="26"/>
  <c r="BK487" i="26"/>
  <c r="BJ487" i="26"/>
  <c r="BI487" i="26"/>
  <c r="BH487" i="26"/>
  <c r="BG487" i="26"/>
  <c r="BF487" i="26"/>
  <c r="BE487" i="26"/>
  <c r="BD487" i="26"/>
  <c r="BC487" i="26"/>
  <c r="BB487" i="26"/>
  <c r="BA487" i="26"/>
  <c r="AZ487" i="26"/>
  <c r="AY487" i="26"/>
  <c r="AX487" i="26"/>
  <c r="AW487" i="26"/>
  <c r="AV487" i="26"/>
  <c r="AU487" i="26"/>
  <c r="AT487" i="26"/>
  <c r="AS487" i="26"/>
  <c r="AR487" i="26"/>
  <c r="AQ487" i="26"/>
  <c r="AP487" i="26"/>
  <c r="AO487" i="26"/>
  <c r="AN487" i="26"/>
  <c r="AM487" i="26"/>
  <c r="AL487" i="26"/>
  <c r="AK487" i="26"/>
  <c r="AJ487" i="26"/>
  <c r="AI487" i="26"/>
  <c r="AH487" i="26"/>
  <c r="AG487" i="26"/>
  <c r="AF487" i="26"/>
  <c r="AE487" i="26"/>
  <c r="AD487" i="26"/>
  <c r="AC487" i="26"/>
  <c r="AB487" i="26"/>
  <c r="AA487" i="26"/>
  <c r="Z487" i="26"/>
  <c r="Y487" i="26"/>
  <c r="X487" i="26"/>
  <c r="W487" i="26"/>
  <c r="V487" i="26"/>
  <c r="U487" i="26"/>
  <c r="T487" i="26"/>
  <c r="S487" i="26"/>
  <c r="R487" i="26"/>
  <c r="Q487" i="26"/>
  <c r="P487" i="26"/>
  <c r="O487" i="26"/>
  <c r="N487" i="26"/>
  <c r="M487" i="26"/>
  <c r="L487" i="26"/>
  <c r="K487" i="26"/>
  <c r="J487" i="26"/>
  <c r="D487" i="26"/>
  <c r="BQ486" i="26"/>
  <c r="BP486" i="26"/>
  <c r="BO486" i="26"/>
  <c r="BN486" i="26"/>
  <c r="BM486" i="26"/>
  <c r="BL486" i="26"/>
  <c r="BK486" i="26"/>
  <c r="BJ486" i="26"/>
  <c r="BI486" i="26"/>
  <c r="BH486" i="26"/>
  <c r="BG486" i="26"/>
  <c r="BF486" i="26"/>
  <c r="BE486" i="26"/>
  <c r="BD486" i="26"/>
  <c r="BC486" i="26"/>
  <c r="BB486" i="26"/>
  <c r="BA486" i="26"/>
  <c r="AZ486" i="26"/>
  <c r="AY486" i="26"/>
  <c r="AX486" i="26"/>
  <c r="AW486" i="26"/>
  <c r="AV486" i="26"/>
  <c r="AU486" i="26"/>
  <c r="AT486" i="26"/>
  <c r="AS486" i="26"/>
  <c r="AR486" i="26"/>
  <c r="AQ486" i="26"/>
  <c r="AP486" i="26"/>
  <c r="AO486" i="26"/>
  <c r="AN486" i="26"/>
  <c r="AM486" i="26"/>
  <c r="AL486" i="26"/>
  <c r="AK486" i="26"/>
  <c r="AJ486" i="26"/>
  <c r="AI486" i="26"/>
  <c r="AH486" i="26"/>
  <c r="AG486" i="26"/>
  <c r="AF486" i="26"/>
  <c r="AE486" i="26"/>
  <c r="AD486" i="26"/>
  <c r="AC486" i="26"/>
  <c r="AB486" i="26"/>
  <c r="AA486" i="26"/>
  <c r="Z486" i="26"/>
  <c r="Y486" i="26"/>
  <c r="X486" i="26"/>
  <c r="W486" i="26"/>
  <c r="V486" i="26"/>
  <c r="U486" i="26"/>
  <c r="T486" i="26"/>
  <c r="S486" i="26"/>
  <c r="R486" i="26"/>
  <c r="Q486" i="26"/>
  <c r="P486" i="26"/>
  <c r="O486" i="26"/>
  <c r="N486" i="26"/>
  <c r="M486" i="26"/>
  <c r="L486" i="26"/>
  <c r="K486" i="26"/>
  <c r="J486" i="26"/>
  <c r="D486" i="26"/>
  <c r="BQ485" i="26"/>
  <c r="BP485" i="26"/>
  <c r="BO485" i="26"/>
  <c r="BN485" i="26"/>
  <c r="BM485" i="26"/>
  <c r="BL485" i="26"/>
  <c r="BK485" i="26"/>
  <c r="BJ485" i="26"/>
  <c r="BI485" i="26"/>
  <c r="BH485" i="26"/>
  <c r="BG485" i="26"/>
  <c r="BF485" i="26"/>
  <c r="BE485" i="26"/>
  <c r="BD485" i="26"/>
  <c r="BC485" i="26"/>
  <c r="BB485" i="26"/>
  <c r="BA485" i="26"/>
  <c r="AZ485" i="26"/>
  <c r="AY485" i="26"/>
  <c r="AX485" i="26"/>
  <c r="AW485" i="26"/>
  <c r="AV485" i="26"/>
  <c r="AU485" i="26"/>
  <c r="AT485" i="26"/>
  <c r="AS485" i="26"/>
  <c r="AR485" i="26"/>
  <c r="AQ485" i="26"/>
  <c r="AP485" i="26"/>
  <c r="AO485" i="26"/>
  <c r="AN485" i="26"/>
  <c r="AM485" i="26"/>
  <c r="AL485" i="26"/>
  <c r="AK485" i="26"/>
  <c r="AJ485" i="26"/>
  <c r="AI485" i="26"/>
  <c r="AH485" i="26"/>
  <c r="AG485" i="26"/>
  <c r="AF485" i="26"/>
  <c r="AE485" i="26"/>
  <c r="AD485" i="26"/>
  <c r="AC485" i="26"/>
  <c r="AB485" i="26"/>
  <c r="AA485" i="26"/>
  <c r="Z485" i="26"/>
  <c r="Y485" i="26"/>
  <c r="X485" i="26"/>
  <c r="W485" i="26"/>
  <c r="V485" i="26"/>
  <c r="U485" i="26"/>
  <c r="T485" i="26"/>
  <c r="S485" i="26"/>
  <c r="R485" i="26"/>
  <c r="Q485" i="26"/>
  <c r="P485" i="26"/>
  <c r="O485" i="26"/>
  <c r="N485" i="26"/>
  <c r="M485" i="26"/>
  <c r="L485" i="26"/>
  <c r="K485" i="26"/>
  <c r="J485" i="26"/>
  <c r="D485" i="26"/>
  <c r="BQ484" i="26"/>
  <c r="BP484" i="26"/>
  <c r="BO484" i="26"/>
  <c r="BN484" i="26"/>
  <c r="BM484" i="26"/>
  <c r="BL484" i="26"/>
  <c r="BK484" i="26"/>
  <c r="BJ484" i="26"/>
  <c r="BI484" i="26"/>
  <c r="BH484" i="26"/>
  <c r="BG484" i="26"/>
  <c r="BF484" i="26"/>
  <c r="BE484" i="26"/>
  <c r="BD484" i="26"/>
  <c r="BC484" i="26"/>
  <c r="BB484" i="26"/>
  <c r="BA484" i="26"/>
  <c r="AZ484" i="26"/>
  <c r="AY484" i="26"/>
  <c r="AX484" i="26"/>
  <c r="AW484" i="26"/>
  <c r="AV484" i="26"/>
  <c r="AU484" i="26"/>
  <c r="AT484" i="26"/>
  <c r="AS484" i="26"/>
  <c r="AR484" i="26"/>
  <c r="AQ484" i="26"/>
  <c r="AP484" i="26"/>
  <c r="AO484" i="26"/>
  <c r="AN484" i="26"/>
  <c r="AM484" i="26"/>
  <c r="AL484" i="26"/>
  <c r="AK484" i="26"/>
  <c r="AJ484" i="26"/>
  <c r="AI484" i="26"/>
  <c r="AH484" i="26"/>
  <c r="AG484" i="26"/>
  <c r="AF484" i="26"/>
  <c r="AE484" i="26"/>
  <c r="AD484" i="26"/>
  <c r="AC484" i="26"/>
  <c r="AB484" i="26"/>
  <c r="AA484" i="26"/>
  <c r="Z484" i="26"/>
  <c r="Y484" i="26"/>
  <c r="X484" i="26"/>
  <c r="W484" i="26"/>
  <c r="V484" i="26"/>
  <c r="U484" i="26"/>
  <c r="T484" i="26"/>
  <c r="S484" i="26"/>
  <c r="R484" i="26"/>
  <c r="Q484" i="26"/>
  <c r="P484" i="26"/>
  <c r="O484" i="26"/>
  <c r="N484" i="26"/>
  <c r="M484" i="26"/>
  <c r="L484" i="26"/>
  <c r="K484" i="26"/>
  <c r="J484" i="26"/>
  <c r="D484" i="26"/>
  <c r="BQ483" i="26"/>
  <c r="BP483" i="26"/>
  <c r="BO483" i="26"/>
  <c r="BN483" i="26"/>
  <c r="BM483" i="26"/>
  <c r="BL483" i="26"/>
  <c r="BK483" i="26"/>
  <c r="BJ483" i="26"/>
  <c r="BI483" i="26"/>
  <c r="BH483" i="26"/>
  <c r="BG483" i="26"/>
  <c r="BF483" i="26"/>
  <c r="BE483" i="26"/>
  <c r="BD483" i="26"/>
  <c r="BC483" i="26"/>
  <c r="BB483" i="26"/>
  <c r="BA483" i="26"/>
  <c r="AZ483" i="26"/>
  <c r="AY483" i="26"/>
  <c r="AX483" i="26"/>
  <c r="AW483" i="26"/>
  <c r="AV483" i="26"/>
  <c r="AU483" i="26"/>
  <c r="AT483" i="26"/>
  <c r="AS483" i="26"/>
  <c r="AR483" i="26"/>
  <c r="AQ483" i="26"/>
  <c r="AP483" i="26"/>
  <c r="AO483" i="26"/>
  <c r="AN483" i="26"/>
  <c r="AM483" i="26"/>
  <c r="AL483" i="26"/>
  <c r="AK483" i="26"/>
  <c r="AJ483" i="26"/>
  <c r="AI483" i="26"/>
  <c r="AH483" i="26"/>
  <c r="AG483" i="26"/>
  <c r="AF483" i="26"/>
  <c r="AE483" i="26"/>
  <c r="AD483" i="26"/>
  <c r="AC483" i="26"/>
  <c r="AB483" i="26"/>
  <c r="AA483" i="26"/>
  <c r="Z483" i="26"/>
  <c r="Y483" i="26"/>
  <c r="X483" i="26"/>
  <c r="W483" i="26"/>
  <c r="V483" i="26"/>
  <c r="U483" i="26"/>
  <c r="T483" i="26"/>
  <c r="S483" i="26"/>
  <c r="R483" i="26"/>
  <c r="Q483" i="26"/>
  <c r="P483" i="26"/>
  <c r="O483" i="26"/>
  <c r="N483" i="26"/>
  <c r="M483" i="26"/>
  <c r="L483" i="26"/>
  <c r="K483" i="26"/>
  <c r="J483" i="26"/>
  <c r="D483" i="26"/>
  <c r="BQ482" i="26"/>
  <c r="BP482" i="26"/>
  <c r="BO482" i="26"/>
  <c r="BN482" i="26"/>
  <c r="BM482" i="26"/>
  <c r="BL482" i="26"/>
  <c r="BK482" i="26"/>
  <c r="BJ482" i="26"/>
  <c r="BI482" i="26"/>
  <c r="BH482" i="26"/>
  <c r="BG482" i="26"/>
  <c r="BF482" i="26"/>
  <c r="BE482" i="26"/>
  <c r="BD482" i="26"/>
  <c r="BC482" i="26"/>
  <c r="BB482" i="26"/>
  <c r="BA482" i="26"/>
  <c r="AZ482" i="26"/>
  <c r="AY482" i="26"/>
  <c r="AX482" i="26"/>
  <c r="AW482" i="26"/>
  <c r="AV482" i="26"/>
  <c r="AU482" i="26"/>
  <c r="AT482" i="26"/>
  <c r="AS482" i="26"/>
  <c r="AR482" i="26"/>
  <c r="AQ482" i="26"/>
  <c r="AP482" i="26"/>
  <c r="AO482" i="26"/>
  <c r="AN482" i="26"/>
  <c r="AM482" i="26"/>
  <c r="AL482" i="26"/>
  <c r="AK482" i="26"/>
  <c r="AJ482" i="26"/>
  <c r="AI482" i="26"/>
  <c r="AH482" i="26"/>
  <c r="AG482" i="26"/>
  <c r="AF482" i="26"/>
  <c r="AE482" i="26"/>
  <c r="AD482" i="26"/>
  <c r="AC482" i="26"/>
  <c r="AB482" i="26"/>
  <c r="AA482" i="26"/>
  <c r="Z482" i="26"/>
  <c r="Y482" i="26"/>
  <c r="X482" i="26"/>
  <c r="W482" i="26"/>
  <c r="V482" i="26"/>
  <c r="U482" i="26"/>
  <c r="T482" i="26"/>
  <c r="S482" i="26"/>
  <c r="R482" i="26"/>
  <c r="Q482" i="26"/>
  <c r="P482" i="26"/>
  <c r="O482" i="26"/>
  <c r="N482" i="26"/>
  <c r="M482" i="26"/>
  <c r="L482" i="26"/>
  <c r="K482" i="26"/>
  <c r="J482" i="26"/>
  <c r="D482" i="26"/>
  <c r="BQ481" i="26"/>
  <c r="BP481" i="26"/>
  <c r="BO481" i="26"/>
  <c r="BN481" i="26"/>
  <c r="BM481" i="26"/>
  <c r="BL481" i="26"/>
  <c r="BK481" i="26"/>
  <c r="BJ481" i="26"/>
  <c r="BI481" i="26"/>
  <c r="BH481" i="26"/>
  <c r="BG481" i="26"/>
  <c r="BF481" i="26"/>
  <c r="BE481" i="26"/>
  <c r="BD481" i="26"/>
  <c r="BC481" i="26"/>
  <c r="BB481" i="26"/>
  <c r="BA481" i="26"/>
  <c r="AZ481" i="26"/>
  <c r="AY481" i="26"/>
  <c r="AX481" i="26"/>
  <c r="AW481" i="26"/>
  <c r="AV481" i="26"/>
  <c r="AU481" i="26"/>
  <c r="AT481" i="26"/>
  <c r="AS481" i="26"/>
  <c r="AR481" i="26"/>
  <c r="AQ481" i="26"/>
  <c r="AP481" i="26"/>
  <c r="AO481" i="26"/>
  <c r="AN481" i="26"/>
  <c r="AM481" i="26"/>
  <c r="AL481" i="26"/>
  <c r="AK481" i="26"/>
  <c r="AJ481" i="26"/>
  <c r="AI481" i="26"/>
  <c r="AH481" i="26"/>
  <c r="AG481" i="26"/>
  <c r="AF481" i="26"/>
  <c r="AE481" i="26"/>
  <c r="AD481" i="26"/>
  <c r="AC481" i="26"/>
  <c r="AB481" i="26"/>
  <c r="AA481" i="26"/>
  <c r="Z481" i="26"/>
  <c r="Y481" i="26"/>
  <c r="X481" i="26"/>
  <c r="W481" i="26"/>
  <c r="V481" i="26"/>
  <c r="U481" i="26"/>
  <c r="T481" i="26"/>
  <c r="S481" i="26"/>
  <c r="R481" i="26"/>
  <c r="Q481" i="26"/>
  <c r="P481" i="26"/>
  <c r="O481" i="26"/>
  <c r="N481" i="26"/>
  <c r="M481" i="26"/>
  <c r="L481" i="26"/>
  <c r="K481" i="26"/>
  <c r="J481" i="26"/>
  <c r="D481" i="26"/>
  <c r="BQ480" i="26"/>
  <c r="BP480" i="26"/>
  <c r="BO480" i="26"/>
  <c r="BN480" i="26"/>
  <c r="BM480" i="26"/>
  <c r="BL480" i="26"/>
  <c r="BK480" i="26"/>
  <c r="BJ480" i="26"/>
  <c r="BI480" i="26"/>
  <c r="BH480" i="26"/>
  <c r="BG480" i="26"/>
  <c r="BF480" i="26"/>
  <c r="BE480" i="26"/>
  <c r="BD480" i="26"/>
  <c r="BC480" i="26"/>
  <c r="BB480" i="26"/>
  <c r="BA480" i="26"/>
  <c r="AZ480" i="26"/>
  <c r="AY480" i="26"/>
  <c r="AX480" i="26"/>
  <c r="AW480" i="26"/>
  <c r="AV480" i="26"/>
  <c r="AU480" i="26"/>
  <c r="AT480" i="26"/>
  <c r="AS480" i="26"/>
  <c r="AR480" i="26"/>
  <c r="AQ480" i="26"/>
  <c r="AP480" i="26"/>
  <c r="AO480" i="26"/>
  <c r="AN480" i="26"/>
  <c r="AM480" i="26"/>
  <c r="AL480" i="26"/>
  <c r="AK480" i="26"/>
  <c r="AJ480" i="26"/>
  <c r="AI480" i="26"/>
  <c r="AH480" i="26"/>
  <c r="AG480" i="26"/>
  <c r="AF480" i="26"/>
  <c r="AE480" i="26"/>
  <c r="AD480" i="26"/>
  <c r="AC480" i="26"/>
  <c r="AB480" i="26"/>
  <c r="AA480" i="26"/>
  <c r="Z480" i="26"/>
  <c r="Y480" i="26"/>
  <c r="X480" i="26"/>
  <c r="W480" i="26"/>
  <c r="V480" i="26"/>
  <c r="U480" i="26"/>
  <c r="T480" i="26"/>
  <c r="S480" i="26"/>
  <c r="R480" i="26"/>
  <c r="Q480" i="26"/>
  <c r="P480" i="26"/>
  <c r="O480" i="26"/>
  <c r="N480" i="26"/>
  <c r="M480" i="26"/>
  <c r="L480" i="26"/>
  <c r="K480" i="26"/>
  <c r="J480" i="26"/>
  <c r="D480" i="26"/>
  <c r="BQ479" i="26"/>
  <c r="BP479" i="26"/>
  <c r="BO479" i="26"/>
  <c r="BN479" i="26"/>
  <c r="BM479" i="26"/>
  <c r="BL479" i="26"/>
  <c r="BK479" i="26"/>
  <c r="BJ479" i="26"/>
  <c r="BI479" i="26"/>
  <c r="BH479" i="26"/>
  <c r="BG479" i="26"/>
  <c r="BF479" i="26"/>
  <c r="BE479" i="26"/>
  <c r="BD479" i="26"/>
  <c r="BC479" i="26"/>
  <c r="BB479" i="26"/>
  <c r="BA479" i="26"/>
  <c r="AZ479" i="26"/>
  <c r="AY479" i="26"/>
  <c r="AX479" i="26"/>
  <c r="AW479" i="26"/>
  <c r="AV479" i="26"/>
  <c r="AU479" i="26"/>
  <c r="AT479" i="26"/>
  <c r="AS479" i="26"/>
  <c r="AR479" i="26"/>
  <c r="AQ479" i="26"/>
  <c r="AP479" i="26"/>
  <c r="AO479" i="26"/>
  <c r="AN479" i="26"/>
  <c r="AM479" i="26"/>
  <c r="AL479" i="26"/>
  <c r="AK479" i="26"/>
  <c r="AJ479" i="26"/>
  <c r="AI479" i="26"/>
  <c r="AH479" i="26"/>
  <c r="AG479" i="26"/>
  <c r="AF479" i="26"/>
  <c r="AE479" i="26"/>
  <c r="AD479" i="26"/>
  <c r="AC479" i="26"/>
  <c r="AB479" i="26"/>
  <c r="AA479" i="26"/>
  <c r="Z479" i="26"/>
  <c r="Y479" i="26"/>
  <c r="X479" i="26"/>
  <c r="W479" i="26"/>
  <c r="V479" i="26"/>
  <c r="U479" i="26"/>
  <c r="T479" i="26"/>
  <c r="S479" i="26"/>
  <c r="R479" i="26"/>
  <c r="Q479" i="26"/>
  <c r="P479" i="26"/>
  <c r="O479" i="26"/>
  <c r="N479" i="26"/>
  <c r="M479" i="26"/>
  <c r="L479" i="26"/>
  <c r="K479" i="26"/>
  <c r="J479" i="26"/>
  <c r="D479" i="26"/>
  <c r="BQ478" i="26"/>
  <c r="BP478" i="26"/>
  <c r="BO478" i="26"/>
  <c r="BN478" i="26"/>
  <c r="BM478" i="26"/>
  <c r="BL478" i="26"/>
  <c r="BK478" i="26"/>
  <c r="BJ478" i="26"/>
  <c r="BI478" i="26"/>
  <c r="BH478" i="26"/>
  <c r="BG478" i="26"/>
  <c r="BF478" i="26"/>
  <c r="BE478" i="26"/>
  <c r="BD478" i="26"/>
  <c r="BC478" i="26"/>
  <c r="BB478" i="26"/>
  <c r="BA478" i="26"/>
  <c r="AZ478" i="26"/>
  <c r="AY478" i="26"/>
  <c r="AX478" i="26"/>
  <c r="AW478" i="26"/>
  <c r="AV478" i="26"/>
  <c r="AU478" i="26"/>
  <c r="AT478" i="26"/>
  <c r="AS478" i="26"/>
  <c r="AR478" i="26"/>
  <c r="AQ478" i="26"/>
  <c r="AP478" i="26"/>
  <c r="AO478" i="26"/>
  <c r="AN478" i="26"/>
  <c r="AM478" i="26"/>
  <c r="AL478" i="26"/>
  <c r="AK478" i="26"/>
  <c r="AJ478" i="26"/>
  <c r="AI478" i="26"/>
  <c r="AH478" i="26"/>
  <c r="AG478" i="26"/>
  <c r="AF478" i="26"/>
  <c r="AE478" i="26"/>
  <c r="AD478" i="26"/>
  <c r="AC478" i="26"/>
  <c r="AB478" i="26"/>
  <c r="AA478" i="26"/>
  <c r="Z478" i="26"/>
  <c r="Y478" i="26"/>
  <c r="X478" i="26"/>
  <c r="W478" i="26"/>
  <c r="V478" i="26"/>
  <c r="U478" i="26"/>
  <c r="T478" i="26"/>
  <c r="S478" i="26"/>
  <c r="R478" i="26"/>
  <c r="Q478" i="26"/>
  <c r="P478" i="26"/>
  <c r="O478" i="26"/>
  <c r="N478" i="26"/>
  <c r="M478" i="26"/>
  <c r="L478" i="26"/>
  <c r="K478" i="26"/>
  <c r="J478" i="26"/>
  <c r="D478" i="26"/>
  <c r="BQ477" i="26"/>
  <c r="BP477" i="26"/>
  <c r="BO477" i="26"/>
  <c r="BN477" i="26"/>
  <c r="BM477" i="26"/>
  <c r="BL477" i="26"/>
  <c r="BK477" i="26"/>
  <c r="BJ477" i="26"/>
  <c r="BI477" i="26"/>
  <c r="BH477" i="26"/>
  <c r="BG477" i="26"/>
  <c r="BF477" i="26"/>
  <c r="BE477" i="26"/>
  <c r="BD477" i="26"/>
  <c r="BC477" i="26"/>
  <c r="BB477" i="26"/>
  <c r="BA477" i="26"/>
  <c r="AZ477" i="26"/>
  <c r="AY477" i="26"/>
  <c r="AX477" i="26"/>
  <c r="AW477" i="26"/>
  <c r="AV477" i="26"/>
  <c r="AU477" i="26"/>
  <c r="AT477" i="26"/>
  <c r="AS477" i="26"/>
  <c r="AR477" i="26"/>
  <c r="AQ477" i="26"/>
  <c r="AP477" i="26"/>
  <c r="AO477" i="26"/>
  <c r="AN477" i="26"/>
  <c r="AM477" i="26"/>
  <c r="AL477" i="26"/>
  <c r="AK477" i="26"/>
  <c r="AJ477" i="26"/>
  <c r="AI477" i="26"/>
  <c r="AH477" i="26"/>
  <c r="AG477" i="26"/>
  <c r="AF477" i="26"/>
  <c r="AE477" i="26"/>
  <c r="AD477" i="26"/>
  <c r="AC477" i="26"/>
  <c r="AB477" i="26"/>
  <c r="AA477" i="26"/>
  <c r="Z477" i="26"/>
  <c r="Y477" i="26"/>
  <c r="X477" i="26"/>
  <c r="W477" i="26"/>
  <c r="V477" i="26"/>
  <c r="U477" i="26"/>
  <c r="T477" i="26"/>
  <c r="S477" i="26"/>
  <c r="R477" i="26"/>
  <c r="Q477" i="26"/>
  <c r="P477" i="26"/>
  <c r="O477" i="26"/>
  <c r="N477" i="26"/>
  <c r="M477" i="26"/>
  <c r="L477" i="26"/>
  <c r="K477" i="26"/>
  <c r="J477" i="26"/>
  <c r="D477" i="26"/>
  <c r="BQ476" i="26"/>
  <c r="BP476" i="26"/>
  <c r="BO476" i="26"/>
  <c r="BN476" i="26"/>
  <c r="BM476" i="26"/>
  <c r="BL476" i="26"/>
  <c r="BK476" i="26"/>
  <c r="BJ476" i="26"/>
  <c r="BI476" i="26"/>
  <c r="BH476" i="26"/>
  <c r="BG476" i="26"/>
  <c r="BF476" i="26"/>
  <c r="BE476" i="26"/>
  <c r="BD476" i="26"/>
  <c r="BC476" i="26"/>
  <c r="BB476" i="26"/>
  <c r="BA476" i="26"/>
  <c r="AZ476" i="26"/>
  <c r="AY476" i="26"/>
  <c r="AX476" i="26"/>
  <c r="AW476" i="26"/>
  <c r="AV476" i="26"/>
  <c r="AU476" i="26"/>
  <c r="AT476" i="26"/>
  <c r="AS476" i="26"/>
  <c r="AR476" i="26"/>
  <c r="AQ476" i="26"/>
  <c r="AP476" i="26"/>
  <c r="AO476" i="26"/>
  <c r="AN476" i="26"/>
  <c r="AM476" i="26"/>
  <c r="AL476" i="26"/>
  <c r="AK476" i="26"/>
  <c r="AJ476" i="26"/>
  <c r="AI476" i="26"/>
  <c r="AH476" i="26"/>
  <c r="AG476" i="26"/>
  <c r="AF476" i="26"/>
  <c r="AE476" i="26"/>
  <c r="AD476" i="26"/>
  <c r="AC476" i="26"/>
  <c r="AB476" i="26"/>
  <c r="AA476" i="26"/>
  <c r="Z476" i="26"/>
  <c r="Y476" i="26"/>
  <c r="X476" i="26"/>
  <c r="W476" i="26"/>
  <c r="V476" i="26"/>
  <c r="U476" i="26"/>
  <c r="T476" i="26"/>
  <c r="S476" i="26"/>
  <c r="R476" i="26"/>
  <c r="Q476" i="26"/>
  <c r="P476" i="26"/>
  <c r="O476" i="26"/>
  <c r="N476" i="26"/>
  <c r="M476" i="26"/>
  <c r="L476" i="26"/>
  <c r="K476" i="26"/>
  <c r="J476" i="26"/>
  <c r="D476" i="26"/>
  <c r="BQ475" i="26"/>
  <c r="BP475" i="26"/>
  <c r="BO475" i="26"/>
  <c r="BN475" i="26"/>
  <c r="BM475" i="26"/>
  <c r="BL475" i="26"/>
  <c r="BK475" i="26"/>
  <c r="BJ475" i="26"/>
  <c r="BI475" i="26"/>
  <c r="BH475" i="26"/>
  <c r="BG475" i="26"/>
  <c r="BF475" i="26"/>
  <c r="BE475" i="26"/>
  <c r="BD475" i="26"/>
  <c r="BC475" i="26"/>
  <c r="BB475" i="26"/>
  <c r="BA475" i="26"/>
  <c r="AZ475" i="26"/>
  <c r="AY475" i="26"/>
  <c r="AX475" i="26"/>
  <c r="AW475" i="26"/>
  <c r="AV475" i="26"/>
  <c r="AU475" i="26"/>
  <c r="AT475" i="26"/>
  <c r="AS475" i="26"/>
  <c r="AR475" i="26"/>
  <c r="AQ475" i="26"/>
  <c r="AP475" i="26"/>
  <c r="AO475" i="26"/>
  <c r="AN475" i="26"/>
  <c r="AM475" i="26"/>
  <c r="AL475" i="26"/>
  <c r="AK475" i="26"/>
  <c r="AJ475" i="26"/>
  <c r="AI475" i="26"/>
  <c r="AH475" i="26"/>
  <c r="AG475" i="26"/>
  <c r="AF475" i="26"/>
  <c r="AE475" i="26"/>
  <c r="AD475" i="26"/>
  <c r="AC475" i="26"/>
  <c r="AB475" i="26"/>
  <c r="AA475" i="26"/>
  <c r="Z475" i="26"/>
  <c r="Y475" i="26"/>
  <c r="X475" i="26"/>
  <c r="W475" i="26"/>
  <c r="V475" i="26"/>
  <c r="U475" i="26"/>
  <c r="T475" i="26"/>
  <c r="S475" i="26"/>
  <c r="R475" i="26"/>
  <c r="Q475" i="26"/>
  <c r="P475" i="26"/>
  <c r="O475" i="26"/>
  <c r="N475" i="26"/>
  <c r="M475" i="26"/>
  <c r="L475" i="26"/>
  <c r="K475" i="26"/>
  <c r="J475" i="26"/>
  <c r="D475" i="26"/>
  <c r="BQ474" i="26"/>
  <c r="BP474" i="26"/>
  <c r="BO474" i="26"/>
  <c r="BN474" i="26"/>
  <c r="BM474" i="26"/>
  <c r="BL474" i="26"/>
  <c r="BK474" i="26"/>
  <c r="BJ474" i="26"/>
  <c r="BI474" i="26"/>
  <c r="BH474" i="26"/>
  <c r="BG474" i="26"/>
  <c r="BF474" i="26"/>
  <c r="BE474" i="26"/>
  <c r="BD474" i="26"/>
  <c r="BC474" i="26"/>
  <c r="BB474" i="26"/>
  <c r="BA474" i="26"/>
  <c r="AZ474" i="26"/>
  <c r="AY474" i="26"/>
  <c r="AX474" i="26"/>
  <c r="AW474" i="26"/>
  <c r="AV474" i="26"/>
  <c r="AU474" i="26"/>
  <c r="AT474" i="26"/>
  <c r="AS474" i="26"/>
  <c r="AR474" i="26"/>
  <c r="AQ474" i="26"/>
  <c r="AP474" i="26"/>
  <c r="AO474" i="26"/>
  <c r="AN474" i="26"/>
  <c r="AM474" i="26"/>
  <c r="AL474" i="26"/>
  <c r="AK474" i="26"/>
  <c r="AJ474" i="26"/>
  <c r="AI474" i="26"/>
  <c r="AH474" i="26"/>
  <c r="AG474" i="26"/>
  <c r="AF474" i="26"/>
  <c r="AE474" i="26"/>
  <c r="AD474" i="26"/>
  <c r="AC474" i="26"/>
  <c r="AB474" i="26"/>
  <c r="AA474" i="26"/>
  <c r="Z474" i="26"/>
  <c r="Y474" i="26"/>
  <c r="X474" i="26"/>
  <c r="W474" i="26"/>
  <c r="V474" i="26"/>
  <c r="U474" i="26"/>
  <c r="T474" i="26"/>
  <c r="S474" i="26"/>
  <c r="R474" i="26"/>
  <c r="Q474" i="26"/>
  <c r="P474" i="26"/>
  <c r="O474" i="26"/>
  <c r="N474" i="26"/>
  <c r="M474" i="26"/>
  <c r="L474" i="26"/>
  <c r="K474" i="26"/>
  <c r="J474" i="26"/>
  <c r="D474" i="26"/>
  <c r="BQ473" i="26"/>
  <c r="BP473" i="26"/>
  <c r="BO473" i="26"/>
  <c r="BN473" i="26"/>
  <c r="BM473" i="26"/>
  <c r="BL473" i="26"/>
  <c r="BK473" i="26"/>
  <c r="BJ473" i="26"/>
  <c r="BI473" i="26"/>
  <c r="BH473" i="26"/>
  <c r="BG473" i="26"/>
  <c r="BF473" i="26"/>
  <c r="BE473" i="26"/>
  <c r="BD473" i="26"/>
  <c r="BC473" i="26"/>
  <c r="BB473" i="26"/>
  <c r="BA473" i="26"/>
  <c r="AZ473" i="26"/>
  <c r="AY473" i="26"/>
  <c r="AX473" i="26"/>
  <c r="AW473" i="26"/>
  <c r="AV473" i="26"/>
  <c r="AU473" i="26"/>
  <c r="AT473" i="26"/>
  <c r="AS473" i="26"/>
  <c r="AR473" i="26"/>
  <c r="AQ473" i="26"/>
  <c r="AP473" i="26"/>
  <c r="AO473" i="26"/>
  <c r="AN473" i="26"/>
  <c r="AM473" i="26"/>
  <c r="AL473" i="26"/>
  <c r="AK473" i="26"/>
  <c r="AJ473" i="26"/>
  <c r="AI473" i="26"/>
  <c r="AH473" i="26"/>
  <c r="AG473" i="26"/>
  <c r="AF473" i="26"/>
  <c r="AE473" i="26"/>
  <c r="AD473" i="26"/>
  <c r="AC473" i="26"/>
  <c r="AB473" i="26"/>
  <c r="AA473" i="26"/>
  <c r="Z473" i="26"/>
  <c r="Y473" i="26"/>
  <c r="X473" i="26"/>
  <c r="W473" i="26"/>
  <c r="V473" i="26"/>
  <c r="U473" i="26"/>
  <c r="T473" i="26"/>
  <c r="S473" i="26"/>
  <c r="R473" i="26"/>
  <c r="Q473" i="26"/>
  <c r="P473" i="26"/>
  <c r="O473" i="26"/>
  <c r="N473" i="26"/>
  <c r="M473" i="26"/>
  <c r="L473" i="26"/>
  <c r="K473" i="26"/>
  <c r="J473" i="26"/>
  <c r="D473" i="26"/>
  <c r="BQ472" i="26"/>
  <c r="BP472" i="26"/>
  <c r="BO472" i="26"/>
  <c r="BN472" i="26"/>
  <c r="BM472" i="26"/>
  <c r="BL472" i="26"/>
  <c r="BK472" i="26"/>
  <c r="BJ472" i="26"/>
  <c r="BI472" i="26"/>
  <c r="BH472" i="26"/>
  <c r="BG472" i="26"/>
  <c r="BF472" i="26"/>
  <c r="BE472" i="26"/>
  <c r="BD472" i="26"/>
  <c r="BC472" i="26"/>
  <c r="BB472" i="26"/>
  <c r="BA472" i="26"/>
  <c r="AZ472" i="26"/>
  <c r="AY472" i="26"/>
  <c r="AX472" i="26"/>
  <c r="AW472" i="26"/>
  <c r="AV472" i="26"/>
  <c r="AU472" i="26"/>
  <c r="AT472" i="26"/>
  <c r="AS472" i="26"/>
  <c r="AR472" i="26"/>
  <c r="AQ472" i="26"/>
  <c r="AP472" i="26"/>
  <c r="AO472" i="26"/>
  <c r="AN472" i="26"/>
  <c r="AM472" i="26"/>
  <c r="AL472" i="26"/>
  <c r="AK472" i="26"/>
  <c r="AJ472" i="26"/>
  <c r="AI472" i="26"/>
  <c r="AH472" i="26"/>
  <c r="AG472" i="26"/>
  <c r="AF472" i="26"/>
  <c r="AE472" i="26"/>
  <c r="AD472" i="26"/>
  <c r="AC472" i="26"/>
  <c r="AB472" i="26"/>
  <c r="AA472" i="26"/>
  <c r="Z472" i="26"/>
  <c r="Y472" i="26"/>
  <c r="X472" i="26"/>
  <c r="W472" i="26"/>
  <c r="V472" i="26"/>
  <c r="U472" i="26"/>
  <c r="T472" i="26"/>
  <c r="S472" i="26"/>
  <c r="R472" i="26"/>
  <c r="Q472" i="26"/>
  <c r="P472" i="26"/>
  <c r="O472" i="26"/>
  <c r="N472" i="26"/>
  <c r="M472" i="26"/>
  <c r="L472" i="26"/>
  <c r="K472" i="26"/>
  <c r="J472" i="26"/>
  <c r="D472" i="26"/>
  <c r="BQ471" i="26"/>
  <c r="BP471" i="26"/>
  <c r="BO471" i="26"/>
  <c r="BN471" i="26"/>
  <c r="BM471" i="26"/>
  <c r="BL471" i="26"/>
  <c r="BK471" i="26"/>
  <c r="BJ471" i="26"/>
  <c r="BI471" i="26"/>
  <c r="BH471" i="26"/>
  <c r="BG471" i="26"/>
  <c r="BF471" i="26"/>
  <c r="BE471" i="26"/>
  <c r="BD471" i="26"/>
  <c r="BC471" i="26"/>
  <c r="BB471" i="26"/>
  <c r="BA471" i="26"/>
  <c r="AZ471" i="26"/>
  <c r="AY471" i="26"/>
  <c r="AX471" i="26"/>
  <c r="AW471" i="26"/>
  <c r="AV471" i="26"/>
  <c r="AU471" i="26"/>
  <c r="AT471" i="26"/>
  <c r="AS471" i="26"/>
  <c r="AR471" i="26"/>
  <c r="AQ471" i="26"/>
  <c r="AP471" i="26"/>
  <c r="AO471" i="26"/>
  <c r="AN471" i="26"/>
  <c r="AM471" i="26"/>
  <c r="AL471" i="26"/>
  <c r="AK471" i="26"/>
  <c r="AJ471" i="26"/>
  <c r="AI471" i="26"/>
  <c r="AH471" i="26"/>
  <c r="AG471" i="26"/>
  <c r="AF471" i="26"/>
  <c r="AE471" i="26"/>
  <c r="AD471" i="26"/>
  <c r="AC471" i="26"/>
  <c r="AB471" i="26"/>
  <c r="AA471" i="26"/>
  <c r="Z471" i="26"/>
  <c r="Y471" i="26"/>
  <c r="X471" i="26"/>
  <c r="W471" i="26"/>
  <c r="V471" i="26"/>
  <c r="U471" i="26"/>
  <c r="T471" i="26"/>
  <c r="S471" i="26"/>
  <c r="R471" i="26"/>
  <c r="Q471" i="26"/>
  <c r="P471" i="26"/>
  <c r="O471" i="26"/>
  <c r="N471" i="26"/>
  <c r="M471" i="26"/>
  <c r="L471" i="26"/>
  <c r="K471" i="26"/>
  <c r="J471" i="26"/>
  <c r="D471" i="26"/>
  <c r="BQ470" i="26"/>
  <c r="BP470" i="26"/>
  <c r="BO470" i="26"/>
  <c r="BN470" i="26"/>
  <c r="BM470" i="26"/>
  <c r="BL470" i="26"/>
  <c r="BK470" i="26"/>
  <c r="BJ470" i="26"/>
  <c r="BI470" i="26"/>
  <c r="BH470" i="26"/>
  <c r="BG470" i="26"/>
  <c r="BF470" i="26"/>
  <c r="BE470" i="26"/>
  <c r="BD470" i="26"/>
  <c r="BC470" i="26"/>
  <c r="BB470" i="26"/>
  <c r="BA470" i="26"/>
  <c r="AZ470" i="26"/>
  <c r="AY470" i="26"/>
  <c r="AX470" i="26"/>
  <c r="AW470" i="26"/>
  <c r="AV470" i="26"/>
  <c r="AU470" i="26"/>
  <c r="AT470" i="26"/>
  <c r="AS470" i="26"/>
  <c r="AR470" i="26"/>
  <c r="AQ470" i="26"/>
  <c r="AP470" i="26"/>
  <c r="AO470" i="26"/>
  <c r="AN470" i="26"/>
  <c r="AM470" i="26"/>
  <c r="AL470" i="26"/>
  <c r="AK470" i="26"/>
  <c r="AJ470" i="26"/>
  <c r="AI470" i="26"/>
  <c r="AH470" i="26"/>
  <c r="AG470" i="26"/>
  <c r="AF470" i="26"/>
  <c r="AE470" i="26"/>
  <c r="AD470" i="26"/>
  <c r="AC470" i="26"/>
  <c r="AB470" i="26"/>
  <c r="AA470" i="26"/>
  <c r="Z470" i="26"/>
  <c r="Y470" i="26"/>
  <c r="X470" i="26"/>
  <c r="W470" i="26"/>
  <c r="V470" i="26"/>
  <c r="U470" i="26"/>
  <c r="T470" i="26"/>
  <c r="S470" i="26"/>
  <c r="R470" i="26"/>
  <c r="Q470" i="26"/>
  <c r="P470" i="26"/>
  <c r="O470" i="26"/>
  <c r="N470" i="26"/>
  <c r="M470" i="26"/>
  <c r="L470" i="26"/>
  <c r="K470" i="26"/>
  <c r="J470" i="26"/>
  <c r="D470" i="26"/>
  <c r="BQ469" i="26"/>
  <c r="BP469" i="26"/>
  <c r="BO469" i="26"/>
  <c r="BN469" i="26"/>
  <c r="BM469" i="26"/>
  <c r="BL469" i="26"/>
  <c r="BK469" i="26"/>
  <c r="BJ469" i="26"/>
  <c r="BI469" i="26"/>
  <c r="BH469" i="26"/>
  <c r="BG469" i="26"/>
  <c r="BF469" i="26"/>
  <c r="BE469" i="26"/>
  <c r="BD469" i="26"/>
  <c r="BC469" i="26"/>
  <c r="BB469" i="26"/>
  <c r="BA469" i="26"/>
  <c r="AZ469" i="26"/>
  <c r="AY469" i="26"/>
  <c r="AX469" i="26"/>
  <c r="AW469" i="26"/>
  <c r="AV469" i="26"/>
  <c r="AU469" i="26"/>
  <c r="AT469" i="26"/>
  <c r="AS469" i="26"/>
  <c r="AR469" i="26"/>
  <c r="AQ469" i="26"/>
  <c r="AP469" i="26"/>
  <c r="AO469" i="26"/>
  <c r="AN469" i="26"/>
  <c r="AM469" i="26"/>
  <c r="AL469" i="26"/>
  <c r="AK469" i="26"/>
  <c r="AJ469" i="26"/>
  <c r="AI469" i="26"/>
  <c r="AH469" i="26"/>
  <c r="AG469" i="26"/>
  <c r="AF469" i="26"/>
  <c r="AE469" i="26"/>
  <c r="AD469" i="26"/>
  <c r="AC469" i="26"/>
  <c r="AB469" i="26"/>
  <c r="AA469" i="26"/>
  <c r="Z469" i="26"/>
  <c r="Y469" i="26"/>
  <c r="X469" i="26"/>
  <c r="W469" i="26"/>
  <c r="V469" i="26"/>
  <c r="U469" i="26"/>
  <c r="T469" i="26"/>
  <c r="S469" i="26"/>
  <c r="R469" i="26"/>
  <c r="Q469" i="26"/>
  <c r="P469" i="26"/>
  <c r="O469" i="26"/>
  <c r="N469" i="26"/>
  <c r="M469" i="26"/>
  <c r="L469" i="26"/>
  <c r="K469" i="26"/>
  <c r="J469" i="26"/>
  <c r="D469" i="26"/>
  <c r="BQ468" i="26"/>
  <c r="BP468" i="26"/>
  <c r="BO468" i="26"/>
  <c r="BN468" i="26"/>
  <c r="BM468" i="26"/>
  <c r="BL468" i="26"/>
  <c r="BK468" i="26"/>
  <c r="BJ468" i="26"/>
  <c r="BI468" i="26"/>
  <c r="BH468" i="26"/>
  <c r="BG468" i="26"/>
  <c r="BF468" i="26"/>
  <c r="BE468" i="26"/>
  <c r="BD468" i="26"/>
  <c r="BC468" i="26"/>
  <c r="BB468" i="26"/>
  <c r="BA468" i="26"/>
  <c r="AZ468" i="26"/>
  <c r="AY468" i="26"/>
  <c r="AX468" i="26"/>
  <c r="AW468" i="26"/>
  <c r="AV468" i="26"/>
  <c r="AU468" i="26"/>
  <c r="AT468" i="26"/>
  <c r="AS468" i="26"/>
  <c r="AR468" i="26"/>
  <c r="AQ468" i="26"/>
  <c r="AP468" i="26"/>
  <c r="AO468" i="26"/>
  <c r="AN468" i="26"/>
  <c r="AM468" i="26"/>
  <c r="AL468" i="26"/>
  <c r="AK468" i="26"/>
  <c r="AJ468" i="26"/>
  <c r="AI468" i="26"/>
  <c r="AH468" i="26"/>
  <c r="AG468" i="26"/>
  <c r="AF468" i="26"/>
  <c r="AE468" i="26"/>
  <c r="AD468" i="26"/>
  <c r="AC468" i="26"/>
  <c r="AB468" i="26"/>
  <c r="AA468" i="26"/>
  <c r="Z468" i="26"/>
  <c r="Y468" i="26"/>
  <c r="X468" i="26"/>
  <c r="W468" i="26"/>
  <c r="V468" i="26"/>
  <c r="U468" i="26"/>
  <c r="T468" i="26"/>
  <c r="S468" i="26"/>
  <c r="R468" i="26"/>
  <c r="Q468" i="26"/>
  <c r="P468" i="26"/>
  <c r="O468" i="26"/>
  <c r="N468" i="26"/>
  <c r="M468" i="26"/>
  <c r="L468" i="26"/>
  <c r="K468" i="26"/>
  <c r="J468" i="26"/>
  <c r="E421" i="26"/>
  <c r="E420" i="26"/>
  <c r="E419" i="26"/>
  <c r="E418" i="26"/>
  <c r="E417" i="26"/>
  <c r="I412" i="26"/>
  <c r="I411" i="26"/>
  <c r="BQ407" i="26"/>
  <c r="BP407" i="26"/>
  <c r="BO407" i="26"/>
  <c r="BN407" i="26"/>
  <c r="BM407" i="26"/>
  <c r="BL407" i="26"/>
  <c r="BK407" i="26"/>
  <c r="BJ407" i="26"/>
  <c r="BI407" i="26"/>
  <c r="BH407" i="26"/>
  <c r="BG407" i="26"/>
  <c r="BF407" i="26"/>
  <c r="BE407" i="26"/>
  <c r="BD407" i="26"/>
  <c r="BC407" i="26"/>
  <c r="BB407" i="26"/>
  <c r="BA407" i="26"/>
  <c r="AZ407" i="26"/>
  <c r="AY407" i="26"/>
  <c r="AX407" i="26"/>
  <c r="AW407" i="26"/>
  <c r="AV407" i="26"/>
  <c r="AU407" i="26"/>
  <c r="AT407" i="26"/>
  <c r="AS407" i="26"/>
  <c r="AR407" i="26"/>
  <c r="AQ407" i="26"/>
  <c r="AP407" i="26"/>
  <c r="AO407" i="26"/>
  <c r="AN407" i="26"/>
  <c r="AM407" i="26"/>
  <c r="AL407" i="26"/>
  <c r="AK407" i="26"/>
  <c r="AJ407" i="26"/>
  <c r="AI407" i="26"/>
  <c r="AH407" i="26"/>
  <c r="AG407" i="26"/>
  <c r="AF407" i="26"/>
  <c r="AE407" i="26"/>
  <c r="AD407" i="26"/>
  <c r="AC407" i="26"/>
  <c r="AB407" i="26"/>
  <c r="AA407" i="26"/>
  <c r="Z407" i="26"/>
  <c r="I407" i="26"/>
  <c r="E407" i="26"/>
  <c r="BQ401" i="26"/>
  <c r="BP401" i="26"/>
  <c r="BO401" i="26"/>
  <c r="BN401" i="26"/>
  <c r="BM401" i="26"/>
  <c r="BL401" i="26"/>
  <c r="BK401" i="26"/>
  <c r="BJ401" i="26"/>
  <c r="BI401" i="26"/>
  <c r="BH401" i="26"/>
  <c r="BG401" i="26"/>
  <c r="BF401" i="26"/>
  <c r="BE401" i="26"/>
  <c r="BD401" i="26"/>
  <c r="BC401" i="26"/>
  <c r="BB401" i="26"/>
  <c r="BA401" i="26"/>
  <c r="AZ401" i="26"/>
  <c r="AY401" i="26"/>
  <c r="AX401" i="26"/>
  <c r="AW401" i="26"/>
  <c r="AV401" i="26"/>
  <c r="AU401" i="26"/>
  <c r="AT401" i="26"/>
  <c r="AS401" i="26"/>
  <c r="AR401" i="26"/>
  <c r="AQ401" i="26"/>
  <c r="AP401" i="26"/>
  <c r="AO401" i="26"/>
  <c r="AN401" i="26"/>
  <c r="AM401" i="26"/>
  <c r="AL401" i="26"/>
  <c r="AK401" i="26"/>
  <c r="AJ401" i="26"/>
  <c r="AI401" i="26"/>
  <c r="AH401" i="26"/>
  <c r="AG401" i="26"/>
  <c r="AF401" i="26"/>
  <c r="AE401" i="26"/>
  <c r="AD401" i="26"/>
  <c r="AC401" i="26"/>
  <c r="AB401" i="26"/>
  <c r="AA401" i="26"/>
  <c r="Z401" i="26"/>
  <c r="Y401" i="26"/>
  <c r="I401" i="26"/>
  <c r="BQ400" i="26"/>
  <c r="BP400" i="26"/>
  <c r="BO400" i="26"/>
  <c r="BN400" i="26"/>
  <c r="BM400" i="26"/>
  <c r="BL400" i="26"/>
  <c r="BK400" i="26"/>
  <c r="BJ400" i="26"/>
  <c r="BI400" i="26"/>
  <c r="BH400" i="26"/>
  <c r="BG400" i="26"/>
  <c r="BF400" i="26"/>
  <c r="BE400" i="26"/>
  <c r="BD400" i="26"/>
  <c r="BC400" i="26"/>
  <c r="BB400" i="26"/>
  <c r="BA400" i="26"/>
  <c r="AZ400" i="26"/>
  <c r="AY400" i="26"/>
  <c r="AX400" i="26"/>
  <c r="AW400" i="26"/>
  <c r="AV400" i="26"/>
  <c r="AU400" i="26"/>
  <c r="AT400" i="26"/>
  <c r="AS400" i="26"/>
  <c r="AR400" i="26"/>
  <c r="AQ400" i="26"/>
  <c r="AP400" i="26"/>
  <c r="AO400" i="26"/>
  <c r="AN400" i="26"/>
  <c r="AM400" i="26"/>
  <c r="AL400" i="26"/>
  <c r="AK400" i="26"/>
  <c r="AJ400" i="26"/>
  <c r="AI400" i="26"/>
  <c r="AH400" i="26"/>
  <c r="AG400" i="26"/>
  <c r="AF400" i="26"/>
  <c r="AE400" i="26"/>
  <c r="AD400" i="26"/>
  <c r="AC400" i="26"/>
  <c r="AB400" i="26"/>
  <c r="AA400" i="26"/>
  <c r="Z400" i="26"/>
  <c r="Y400" i="26"/>
  <c r="I400" i="26"/>
  <c r="I397" i="26"/>
  <c r="C397" i="26"/>
  <c r="I396" i="26"/>
  <c r="C396" i="26"/>
  <c r="BQ393" i="26"/>
  <c r="BP393" i="26"/>
  <c r="BO393" i="26"/>
  <c r="BN393" i="26"/>
  <c r="BM393" i="26"/>
  <c r="BL393" i="26"/>
  <c r="BK393" i="26"/>
  <c r="BJ393" i="26"/>
  <c r="BI393" i="26"/>
  <c r="BH393" i="26"/>
  <c r="BG393" i="26"/>
  <c r="BF393" i="26"/>
  <c r="BE393" i="26"/>
  <c r="BD393" i="26"/>
  <c r="BC393" i="26"/>
  <c r="BB393" i="26"/>
  <c r="BA393" i="26"/>
  <c r="AZ393" i="26"/>
  <c r="AY393" i="26"/>
  <c r="AX393" i="26"/>
  <c r="AW393" i="26"/>
  <c r="AV393" i="26"/>
  <c r="AU393" i="26"/>
  <c r="AT393" i="26"/>
  <c r="AS393" i="26"/>
  <c r="AR393" i="26"/>
  <c r="AQ393" i="26"/>
  <c r="AP393" i="26"/>
  <c r="AO393" i="26"/>
  <c r="AN393" i="26"/>
  <c r="AM393" i="26"/>
  <c r="AL393" i="26"/>
  <c r="AK393" i="26"/>
  <c r="AJ393" i="26"/>
  <c r="AI393" i="26"/>
  <c r="AH393" i="26"/>
  <c r="AG393" i="26"/>
  <c r="AF393" i="26"/>
  <c r="AE393" i="26"/>
  <c r="AD393" i="26"/>
  <c r="AC393" i="26"/>
  <c r="AB393" i="26"/>
  <c r="AA393" i="26"/>
  <c r="Z393" i="26"/>
  <c r="Y393" i="26"/>
  <c r="X393" i="26"/>
  <c r="I393" i="26"/>
  <c r="BQ392" i="26"/>
  <c r="BP392" i="26"/>
  <c r="BO392" i="26"/>
  <c r="BN392" i="26"/>
  <c r="BM392" i="26"/>
  <c r="BL392" i="26"/>
  <c r="BK392" i="26"/>
  <c r="BJ392" i="26"/>
  <c r="BI392" i="26"/>
  <c r="BH392" i="26"/>
  <c r="BG392" i="26"/>
  <c r="BF392" i="26"/>
  <c r="BE392" i="26"/>
  <c r="BD392" i="26"/>
  <c r="BC392" i="26"/>
  <c r="BB392" i="26"/>
  <c r="BA392" i="26"/>
  <c r="AZ392" i="26"/>
  <c r="AY392" i="26"/>
  <c r="AX392" i="26"/>
  <c r="AW392" i="26"/>
  <c r="AV392" i="26"/>
  <c r="AU392" i="26"/>
  <c r="AT392" i="26"/>
  <c r="AS392" i="26"/>
  <c r="AR392" i="26"/>
  <c r="AQ392" i="26"/>
  <c r="AP392" i="26"/>
  <c r="AO392" i="26"/>
  <c r="AN392" i="26"/>
  <c r="AM392" i="26"/>
  <c r="AL392" i="26"/>
  <c r="AK392" i="26"/>
  <c r="AJ392" i="26"/>
  <c r="AI392" i="26"/>
  <c r="AH392" i="26"/>
  <c r="AG392" i="26"/>
  <c r="AF392" i="26"/>
  <c r="AE392" i="26"/>
  <c r="AD392" i="26"/>
  <c r="AC392" i="26"/>
  <c r="AB392" i="26"/>
  <c r="AA392" i="26"/>
  <c r="Z392" i="26"/>
  <c r="Y392" i="26"/>
  <c r="X392" i="26"/>
  <c r="I392" i="26"/>
  <c r="BQ390" i="26"/>
  <c r="BP390" i="26"/>
  <c r="BO390" i="26"/>
  <c r="BN390" i="26"/>
  <c r="BM390" i="26"/>
  <c r="BL390" i="26"/>
  <c r="BK390" i="26"/>
  <c r="BJ390" i="26"/>
  <c r="BI390" i="26"/>
  <c r="BH390" i="26"/>
  <c r="BG390" i="26"/>
  <c r="BF390" i="26"/>
  <c r="BE390" i="26"/>
  <c r="BD390" i="26"/>
  <c r="BC390" i="26"/>
  <c r="BQ389" i="26"/>
  <c r="BP389" i="26"/>
  <c r="BO389" i="26"/>
  <c r="BN389" i="26"/>
  <c r="BM389" i="26"/>
  <c r="BL389" i="26"/>
  <c r="BK389" i="26"/>
  <c r="BJ389" i="26"/>
  <c r="BI389" i="26"/>
  <c r="BH389" i="26"/>
  <c r="BG389" i="26"/>
  <c r="BF389" i="26"/>
  <c r="BE389" i="26"/>
  <c r="BD389" i="26"/>
  <c r="BC389" i="26"/>
  <c r="C384" i="26"/>
  <c r="C383" i="26"/>
  <c r="C382" i="26"/>
  <c r="C379" i="26"/>
  <c r="C378" i="26"/>
  <c r="C377" i="26"/>
  <c r="C376" i="26"/>
  <c r="C374" i="26"/>
  <c r="C373" i="26"/>
  <c r="C372" i="26"/>
  <c r="BQ357" i="26"/>
  <c r="BP357" i="26"/>
  <c r="BO357" i="26"/>
  <c r="BN357" i="26"/>
  <c r="BM357" i="26"/>
  <c r="BL357" i="26"/>
  <c r="BK357" i="26"/>
  <c r="BJ357" i="26"/>
  <c r="BI357" i="26"/>
  <c r="BH357" i="26"/>
  <c r="BG357" i="26"/>
  <c r="BF357" i="26"/>
  <c r="BE357" i="26"/>
  <c r="BD357" i="26"/>
  <c r="BC357" i="26"/>
  <c r="BB357" i="26"/>
  <c r="BA357" i="26"/>
  <c r="AZ357" i="26"/>
  <c r="AY357" i="26"/>
  <c r="AX357" i="26"/>
  <c r="AW357" i="26"/>
  <c r="AV357" i="26"/>
  <c r="AU357" i="26"/>
  <c r="AT357" i="26"/>
  <c r="AS357" i="26"/>
  <c r="AR357" i="26"/>
  <c r="AQ357" i="26"/>
  <c r="AP357" i="26"/>
  <c r="AO357" i="26"/>
  <c r="AN357" i="26"/>
  <c r="AM357" i="26"/>
  <c r="AL357" i="26"/>
  <c r="AK357" i="26"/>
  <c r="AJ357" i="26"/>
  <c r="AI357" i="26"/>
  <c r="AH357" i="26"/>
  <c r="AG357" i="26"/>
  <c r="AF357" i="26"/>
  <c r="AE357" i="26"/>
  <c r="AD357" i="26"/>
  <c r="AC357" i="26"/>
  <c r="AB357" i="26"/>
  <c r="AA357" i="26"/>
  <c r="Z357" i="26"/>
  <c r="I357" i="26"/>
  <c r="E357" i="26"/>
  <c r="BQ356" i="26"/>
  <c r="BP356" i="26"/>
  <c r="BO356" i="26"/>
  <c r="BN356" i="26"/>
  <c r="BM356" i="26"/>
  <c r="BL356" i="26"/>
  <c r="BK356" i="26"/>
  <c r="BJ356" i="26"/>
  <c r="BI356" i="26"/>
  <c r="BH356" i="26"/>
  <c r="BG356" i="26"/>
  <c r="BF356" i="26"/>
  <c r="BE356" i="26"/>
  <c r="BD356" i="26"/>
  <c r="BC356" i="26"/>
  <c r="BB356" i="26"/>
  <c r="BA356" i="26"/>
  <c r="AZ356" i="26"/>
  <c r="AY356" i="26"/>
  <c r="AX356" i="26"/>
  <c r="AW356" i="26"/>
  <c r="AV356" i="26"/>
  <c r="AU356" i="26"/>
  <c r="AT356" i="26"/>
  <c r="AS356" i="26"/>
  <c r="AR356" i="26"/>
  <c r="AQ356" i="26"/>
  <c r="AP356" i="26"/>
  <c r="AO356" i="26"/>
  <c r="AN356" i="26"/>
  <c r="AM356" i="26"/>
  <c r="AL356" i="26"/>
  <c r="AK356" i="26"/>
  <c r="AJ356" i="26"/>
  <c r="AI356" i="26"/>
  <c r="AH356" i="26"/>
  <c r="AG356" i="26"/>
  <c r="AF356" i="26"/>
  <c r="AE356" i="26"/>
  <c r="AD356" i="26"/>
  <c r="AC356" i="26"/>
  <c r="AB356" i="26"/>
  <c r="AA356" i="26"/>
  <c r="Z356" i="26"/>
  <c r="I356" i="26"/>
  <c r="E356" i="26"/>
  <c r="BQ354" i="26"/>
  <c r="BP354" i="26"/>
  <c r="BO354" i="26"/>
  <c r="BN354" i="26"/>
  <c r="BM354" i="26"/>
  <c r="BL354" i="26"/>
  <c r="BK354" i="26"/>
  <c r="BJ354" i="26"/>
  <c r="BI354" i="26"/>
  <c r="BH354" i="26"/>
  <c r="BG354" i="26"/>
  <c r="BF354" i="26"/>
  <c r="BE354" i="26"/>
  <c r="BD354" i="26"/>
  <c r="BC354" i="26"/>
  <c r="BB354" i="26"/>
  <c r="BA354" i="26"/>
  <c r="AZ354" i="26"/>
  <c r="AY354" i="26"/>
  <c r="AX354" i="26"/>
  <c r="AW354" i="26"/>
  <c r="AV354" i="26"/>
  <c r="AU354" i="26"/>
  <c r="AT354" i="26"/>
  <c r="AS354" i="26"/>
  <c r="AR354" i="26"/>
  <c r="AQ354" i="26"/>
  <c r="AP354" i="26"/>
  <c r="AO354" i="26"/>
  <c r="AN354" i="26"/>
  <c r="AM354" i="26"/>
  <c r="AL354" i="26"/>
  <c r="AK354" i="26"/>
  <c r="AJ354" i="26"/>
  <c r="AI354" i="26"/>
  <c r="AH354" i="26"/>
  <c r="AG354" i="26"/>
  <c r="AF354" i="26"/>
  <c r="AE354" i="26"/>
  <c r="AD354" i="26"/>
  <c r="AC354" i="26"/>
  <c r="AB354" i="26"/>
  <c r="AA354" i="26"/>
  <c r="Z354" i="26"/>
  <c r="I354" i="26"/>
  <c r="E354" i="26"/>
  <c r="C354" i="26"/>
  <c r="I334" i="26"/>
  <c r="BQ333" i="26"/>
  <c r="BP333" i="26"/>
  <c r="BO333" i="26"/>
  <c r="BN333" i="26"/>
  <c r="BM333" i="26"/>
  <c r="BL333" i="26"/>
  <c r="BK333" i="26"/>
  <c r="BJ333" i="26"/>
  <c r="BI333" i="26"/>
  <c r="BH333" i="26"/>
  <c r="BG333" i="26"/>
  <c r="BF333" i="26"/>
  <c r="BE333" i="26"/>
  <c r="BD333" i="26"/>
  <c r="BC333" i="26"/>
  <c r="BB333" i="26"/>
  <c r="BA333" i="26"/>
  <c r="AZ333" i="26"/>
  <c r="AY333" i="26"/>
  <c r="AX333" i="26"/>
  <c r="AW333" i="26"/>
  <c r="AV333" i="26"/>
  <c r="AU333" i="26"/>
  <c r="AT333" i="26"/>
  <c r="AS333" i="26"/>
  <c r="AR333" i="26"/>
  <c r="AQ333" i="26"/>
  <c r="AP333" i="26"/>
  <c r="AO333" i="26"/>
  <c r="AN333" i="26"/>
  <c r="AM333" i="26"/>
  <c r="AL333" i="26"/>
  <c r="AK333" i="26"/>
  <c r="AJ333" i="26"/>
  <c r="AI333" i="26"/>
  <c r="AH333" i="26"/>
  <c r="AG333" i="26"/>
  <c r="AF333" i="26"/>
  <c r="AE333" i="26"/>
  <c r="AD333" i="26"/>
  <c r="AC333" i="26"/>
  <c r="AB333" i="26"/>
  <c r="AA333" i="26"/>
  <c r="I333" i="26"/>
  <c r="BQ332" i="26"/>
  <c r="BP332" i="26"/>
  <c r="BO332" i="26"/>
  <c r="BN332" i="26"/>
  <c r="BM332" i="26"/>
  <c r="BL332" i="26"/>
  <c r="BK332" i="26"/>
  <c r="BJ332" i="26"/>
  <c r="BI332" i="26"/>
  <c r="BH332" i="26"/>
  <c r="BG332" i="26"/>
  <c r="BF332" i="26"/>
  <c r="BE332" i="26"/>
  <c r="BD332" i="26"/>
  <c r="BC332" i="26"/>
  <c r="BB332" i="26"/>
  <c r="BA332" i="26"/>
  <c r="AZ332" i="26"/>
  <c r="AY332" i="26"/>
  <c r="AX332" i="26"/>
  <c r="AW332" i="26"/>
  <c r="AV332" i="26"/>
  <c r="AU332" i="26"/>
  <c r="AT332" i="26"/>
  <c r="AS332" i="26"/>
  <c r="AR332" i="26"/>
  <c r="AQ332" i="26"/>
  <c r="AP332" i="26"/>
  <c r="AO332" i="26"/>
  <c r="AN332" i="26"/>
  <c r="AM332" i="26"/>
  <c r="AL332" i="26"/>
  <c r="AK332" i="26"/>
  <c r="AJ332" i="26"/>
  <c r="AI332" i="26"/>
  <c r="AH332" i="26"/>
  <c r="AG332" i="26"/>
  <c r="AF332" i="26"/>
  <c r="AE332" i="26"/>
  <c r="AD332" i="26"/>
  <c r="AC332" i="26"/>
  <c r="AB332" i="26"/>
  <c r="AA332" i="26"/>
  <c r="I332" i="26"/>
  <c r="BQ331" i="26"/>
  <c r="BP331" i="26"/>
  <c r="BO331" i="26"/>
  <c r="BN331" i="26"/>
  <c r="BM331" i="26"/>
  <c r="BL331" i="26"/>
  <c r="BK331" i="26"/>
  <c r="BJ331" i="26"/>
  <c r="BI331" i="26"/>
  <c r="BH331" i="26"/>
  <c r="BG331" i="26"/>
  <c r="BF331" i="26"/>
  <c r="BE331" i="26"/>
  <c r="BD331" i="26"/>
  <c r="BC331" i="26"/>
  <c r="BB331" i="26"/>
  <c r="BA331" i="26"/>
  <c r="AZ331" i="26"/>
  <c r="AY331" i="26"/>
  <c r="AX331" i="26"/>
  <c r="AW331" i="26"/>
  <c r="AV331" i="26"/>
  <c r="AU331" i="26"/>
  <c r="AT331" i="26"/>
  <c r="AS331" i="26"/>
  <c r="AR331" i="26"/>
  <c r="AQ331" i="26"/>
  <c r="AP331" i="26"/>
  <c r="AO331" i="26"/>
  <c r="AN331" i="26"/>
  <c r="AM331" i="26"/>
  <c r="AL331" i="26"/>
  <c r="AK331" i="26"/>
  <c r="AJ331" i="26"/>
  <c r="AI331" i="26"/>
  <c r="AH331" i="26"/>
  <c r="AG331" i="26"/>
  <c r="AF331" i="26"/>
  <c r="AE331" i="26"/>
  <c r="AD331" i="26"/>
  <c r="AC331" i="26"/>
  <c r="AB331" i="26"/>
  <c r="AA331" i="26"/>
  <c r="I331" i="26"/>
  <c r="BQ330" i="26"/>
  <c r="BP330" i="26"/>
  <c r="BO330" i="26"/>
  <c r="BN330" i="26"/>
  <c r="BM330" i="26"/>
  <c r="BL330" i="26"/>
  <c r="BK330" i="26"/>
  <c r="BJ330" i="26"/>
  <c r="BI330" i="26"/>
  <c r="BH330" i="26"/>
  <c r="BG330" i="26"/>
  <c r="BF330" i="26"/>
  <c r="BE330" i="26"/>
  <c r="BD330" i="26"/>
  <c r="BC330" i="26"/>
  <c r="BB330" i="26"/>
  <c r="BA330" i="26"/>
  <c r="AZ330" i="26"/>
  <c r="AY330" i="26"/>
  <c r="AX330" i="26"/>
  <c r="AW330" i="26"/>
  <c r="AV330" i="26"/>
  <c r="AU330" i="26"/>
  <c r="AT330" i="26"/>
  <c r="AS330" i="26"/>
  <c r="AR330" i="26"/>
  <c r="AQ330" i="26"/>
  <c r="AP330" i="26"/>
  <c r="AO330" i="26"/>
  <c r="AN330" i="26"/>
  <c r="AM330" i="26"/>
  <c r="AL330" i="26"/>
  <c r="AK330" i="26"/>
  <c r="AJ330" i="26"/>
  <c r="AI330" i="26"/>
  <c r="AH330" i="26"/>
  <c r="AG330" i="26"/>
  <c r="AF330" i="26"/>
  <c r="AE330" i="26"/>
  <c r="AD330" i="26"/>
  <c r="AC330" i="26"/>
  <c r="AB330" i="26"/>
  <c r="AA330" i="26"/>
  <c r="I330" i="26"/>
  <c r="BQ329" i="26"/>
  <c r="BP329" i="26"/>
  <c r="BO329" i="26"/>
  <c r="BN329" i="26"/>
  <c r="BM329" i="26"/>
  <c r="BL329" i="26"/>
  <c r="BK329" i="26"/>
  <c r="BJ329" i="26"/>
  <c r="BI329" i="26"/>
  <c r="BH329" i="26"/>
  <c r="BG329" i="26"/>
  <c r="BF329" i="26"/>
  <c r="BE329" i="26"/>
  <c r="BD329" i="26"/>
  <c r="BC329" i="26"/>
  <c r="BB329" i="26"/>
  <c r="BA329" i="26"/>
  <c r="AZ329" i="26"/>
  <c r="AY329" i="26"/>
  <c r="AX329" i="26"/>
  <c r="AW329" i="26"/>
  <c r="AV329" i="26"/>
  <c r="AU329" i="26"/>
  <c r="AT329" i="26"/>
  <c r="AS329" i="26"/>
  <c r="AR329" i="26"/>
  <c r="AQ329" i="26"/>
  <c r="AP329" i="26"/>
  <c r="AO329" i="26"/>
  <c r="AN329" i="26"/>
  <c r="AM329" i="26"/>
  <c r="AL329" i="26"/>
  <c r="AK329" i="26"/>
  <c r="AJ329" i="26"/>
  <c r="AI329" i="26"/>
  <c r="AH329" i="26"/>
  <c r="AG329" i="26"/>
  <c r="AF329" i="26"/>
  <c r="AE329" i="26"/>
  <c r="AD329" i="26"/>
  <c r="AC329" i="26"/>
  <c r="AB329" i="26"/>
  <c r="AA329" i="26"/>
  <c r="I329" i="26"/>
  <c r="BQ328" i="26"/>
  <c r="BP328" i="26"/>
  <c r="BO328" i="26"/>
  <c r="BN328" i="26"/>
  <c r="BM328" i="26"/>
  <c r="BL328" i="26"/>
  <c r="BK328" i="26"/>
  <c r="BJ328" i="26"/>
  <c r="BI328" i="26"/>
  <c r="BH328" i="26"/>
  <c r="BG328" i="26"/>
  <c r="BF328" i="26"/>
  <c r="BE328" i="26"/>
  <c r="BD328" i="26"/>
  <c r="BC328" i="26"/>
  <c r="BB328" i="26"/>
  <c r="BA328" i="26"/>
  <c r="AZ328" i="26"/>
  <c r="AY328" i="26"/>
  <c r="AX328" i="26"/>
  <c r="AW328" i="26"/>
  <c r="AV328" i="26"/>
  <c r="AU328" i="26"/>
  <c r="AT328" i="26"/>
  <c r="AS328" i="26"/>
  <c r="AR328" i="26"/>
  <c r="AQ328" i="26"/>
  <c r="AP328" i="26"/>
  <c r="AO328" i="26"/>
  <c r="AN328" i="26"/>
  <c r="AM328" i="26"/>
  <c r="AL328" i="26"/>
  <c r="AK328" i="26"/>
  <c r="AJ328" i="26"/>
  <c r="AI328" i="26"/>
  <c r="AH328" i="26"/>
  <c r="AG328" i="26"/>
  <c r="AF328" i="26"/>
  <c r="AE328" i="26"/>
  <c r="AD328" i="26"/>
  <c r="AC328" i="26"/>
  <c r="AB328" i="26"/>
  <c r="AA328" i="26"/>
  <c r="I328" i="26"/>
  <c r="BQ327" i="26"/>
  <c r="BP327" i="26"/>
  <c r="BO327" i="26"/>
  <c r="BN327" i="26"/>
  <c r="BM327" i="26"/>
  <c r="BL327" i="26"/>
  <c r="BK327" i="26"/>
  <c r="BJ327" i="26"/>
  <c r="BI327" i="26"/>
  <c r="BH327" i="26"/>
  <c r="BG327" i="26"/>
  <c r="BF327" i="26"/>
  <c r="BE327" i="26"/>
  <c r="BD327" i="26"/>
  <c r="BC327" i="26"/>
  <c r="BB327" i="26"/>
  <c r="BA327" i="26"/>
  <c r="AZ327" i="26"/>
  <c r="AY327" i="26"/>
  <c r="AX327" i="26"/>
  <c r="AW327" i="26"/>
  <c r="AV327" i="26"/>
  <c r="AU327" i="26"/>
  <c r="AT327" i="26"/>
  <c r="AS327" i="26"/>
  <c r="AR327" i="26"/>
  <c r="AQ327" i="26"/>
  <c r="AP327" i="26"/>
  <c r="AO327" i="26"/>
  <c r="AN327" i="26"/>
  <c r="AM327" i="26"/>
  <c r="AL327" i="26"/>
  <c r="AK327" i="26"/>
  <c r="AJ327" i="26"/>
  <c r="AI327" i="26"/>
  <c r="AH327" i="26"/>
  <c r="AG327" i="26"/>
  <c r="AF327" i="26"/>
  <c r="AE327" i="26"/>
  <c r="AD327" i="26"/>
  <c r="AC327" i="26"/>
  <c r="AB327" i="26"/>
  <c r="AA327" i="26"/>
  <c r="I327" i="26"/>
  <c r="BQ326" i="26"/>
  <c r="BP326" i="26"/>
  <c r="BO326" i="26"/>
  <c r="BN326" i="26"/>
  <c r="BM326" i="26"/>
  <c r="BL326" i="26"/>
  <c r="BK326" i="26"/>
  <c r="BJ326" i="26"/>
  <c r="BI326" i="26"/>
  <c r="BH326" i="26"/>
  <c r="BG326" i="26"/>
  <c r="BF326" i="26"/>
  <c r="BE326" i="26"/>
  <c r="BD326" i="26"/>
  <c r="BC326" i="26"/>
  <c r="BB326" i="26"/>
  <c r="BA326" i="26"/>
  <c r="AZ326" i="26"/>
  <c r="AY326" i="26"/>
  <c r="AX326" i="26"/>
  <c r="AW326" i="26"/>
  <c r="AV326" i="26"/>
  <c r="AU326" i="26"/>
  <c r="AT326" i="26"/>
  <c r="AS326" i="26"/>
  <c r="AR326" i="26"/>
  <c r="AQ326" i="26"/>
  <c r="AP326" i="26"/>
  <c r="AO326" i="26"/>
  <c r="AN326" i="26"/>
  <c r="AM326" i="26"/>
  <c r="AL326" i="26"/>
  <c r="AK326" i="26"/>
  <c r="AJ326" i="26"/>
  <c r="AI326" i="26"/>
  <c r="AH326" i="26"/>
  <c r="AG326" i="26"/>
  <c r="AF326" i="26"/>
  <c r="AE326" i="26"/>
  <c r="AD326" i="26"/>
  <c r="AC326" i="26"/>
  <c r="AB326" i="26"/>
  <c r="AA326" i="26"/>
  <c r="I326" i="26"/>
  <c r="I322" i="26"/>
  <c r="BQ320" i="26"/>
  <c r="BP320" i="26"/>
  <c r="BO320" i="26"/>
  <c r="BN320" i="26"/>
  <c r="BM320" i="26"/>
  <c r="BL320" i="26"/>
  <c r="BK320" i="26"/>
  <c r="BJ320" i="26"/>
  <c r="BI320" i="26"/>
  <c r="BH320" i="26"/>
  <c r="BG320" i="26"/>
  <c r="BF320" i="26"/>
  <c r="BE320" i="26"/>
  <c r="BD320" i="26"/>
  <c r="BC320" i="26"/>
  <c r="BB320" i="26"/>
  <c r="BA320" i="26"/>
  <c r="AZ320" i="26"/>
  <c r="AY320" i="26"/>
  <c r="AX320" i="26"/>
  <c r="AW320" i="26"/>
  <c r="AV320" i="26"/>
  <c r="AU320" i="26"/>
  <c r="AT320" i="26"/>
  <c r="AS320" i="26"/>
  <c r="AR320" i="26"/>
  <c r="AQ320" i="26"/>
  <c r="AP320" i="26"/>
  <c r="AO320" i="26"/>
  <c r="AN320" i="26"/>
  <c r="AM320" i="26"/>
  <c r="AL320" i="26"/>
  <c r="AK320" i="26"/>
  <c r="AJ320" i="26"/>
  <c r="AI320" i="26"/>
  <c r="AH320" i="26"/>
  <c r="AG320" i="26"/>
  <c r="AF320" i="26"/>
  <c r="AE320" i="26"/>
  <c r="AD320" i="26"/>
  <c r="AC320" i="26"/>
  <c r="AB320" i="26"/>
  <c r="AA320" i="26"/>
  <c r="Z320" i="26"/>
  <c r="I320" i="26"/>
  <c r="BQ319" i="26"/>
  <c r="BP319" i="26"/>
  <c r="BO319" i="26"/>
  <c r="BN319" i="26"/>
  <c r="BM319" i="26"/>
  <c r="BL319" i="26"/>
  <c r="BK319" i="26"/>
  <c r="BJ319" i="26"/>
  <c r="BI319" i="26"/>
  <c r="BH319" i="26"/>
  <c r="BG319" i="26"/>
  <c r="BF319" i="26"/>
  <c r="BE319" i="26"/>
  <c r="BD319" i="26"/>
  <c r="BC319" i="26"/>
  <c r="BB319" i="26"/>
  <c r="BA319" i="26"/>
  <c r="AZ319" i="26"/>
  <c r="AY319" i="26"/>
  <c r="AX319" i="26"/>
  <c r="AW319" i="26"/>
  <c r="AV319" i="26"/>
  <c r="AU319" i="26"/>
  <c r="AT319" i="26"/>
  <c r="AS319" i="26"/>
  <c r="AR319" i="26"/>
  <c r="AQ319" i="26"/>
  <c r="AP319" i="26"/>
  <c r="AO319" i="26"/>
  <c r="AN319" i="26"/>
  <c r="AM319" i="26"/>
  <c r="AL319" i="26"/>
  <c r="AK319" i="26"/>
  <c r="AJ319" i="26"/>
  <c r="AI319" i="26"/>
  <c r="AH319" i="26"/>
  <c r="AG319" i="26"/>
  <c r="AF319" i="26"/>
  <c r="AE319" i="26"/>
  <c r="AD319" i="26"/>
  <c r="AC319" i="26"/>
  <c r="AB319" i="26"/>
  <c r="AA319" i="26"/>
  <c r="Z319" i="26"/>
  <c r="I319" i="26"/>
  <c r="BQ318" i="26"/>
  <c r="BP318" i="26"/>
  <c r="BO318" i="26"/>
  <c r="BN318" i="26"/>
  <c r="BM318" i="26"/>
  <c r="BL318" i="26"/>
  <c r="BK318" i="26"/>
  <c r="BJ318" i="26"/>
  <c r="BI318" i="26"/>
  <c r="BH318" i="26"/>
  <c r="BG318" i="26"/>
  <c r="BF318" i="26"/>
  <c r="BE318" i="26"/>
  <c r="BD318" i="26"/>
  <c r="BC318" i="26"/>
  <c r="BB318" i="26"/>
  <c r="BA318" i="26"/>
  <c r="AZ318" i="26"/>
  <c r="AY318" i="26"/>
  <c r="AX318" i="26"/>
  <c r="AW318" i="26"/>
  <c r="AV318" i="26"/>
  <c r="AU318" i="26"/>
  <c r="AT318" i="26"/>
  <c r="AS318" i="26"/>
  <c r="AR318" i="26"/>
  <c r="AQ318" i="26"/>
  <c r="AP318" i="26"/>
  <c r="AO318" i="26"/>
  <c r="AN318" i="26"/>
  <c r="AM318" i="26"/>
  <c r="AL318" i="26"/>
  <c r="AK318" i="26"/>
  <c r="AJ318" i="26"/>
  <c r="AI318" i="26"/>
  <c r="AH318" i="26"/>
  <c r="AG318" i="26"/>
  <c r="AF318" i="26"/>
  <c r="AE318" i="26"/>
  <c r="AD318" i="26"/>
  <c r="AC318" i="26"/>
  <c r="AB318" i="26"/>
  <c r="AA318" i="26"/>
  <c r="Z318" i="26"/>
  <c r="I318" i="26"/>
  <c r="BQ317" i="26"/>
  <c r="BP317" i="26"/>
  <c r="BO317" i="26"/>
  <c r="BN317" i="26"/>
  <c r="BM317" i="26"/>
  <c r="BL317" i="26"/>
  <c r="BK317" i="26"/>
  <c r="BJ317" i="26"/>
  <c r="BI317" i="26"/>
  <c r="BH317" i="26"/>
  <c r="BG317" i="26"/>
  <c r="BF317" i="26"/>
  <c r="BE317" i="26"/>
  <c r="BD317" i="26"/>
  <c r="BC317" i="26"/>
  <c r="BB317" i="26"/>
  <c r="BA317" i="26"/>
  <c r="AZ317" i="26"/>
  <c r="AY317" i="26"/>
  <c r="AX317" i="26"/>
  <c r="AW317" i="26"/>
  <c r="AV317" i="26"/>
  <c r="AU317" i="26"/>
  <c r="AT317" i="26"/>
  <c r="AS317" i="26"/>
  <c r="AR317" i="26"/>
  <c r="AQ317" i="26"/>
  <c r="AP317" i="26"/>
  <c r="AO317" i="26"/>
  <c r="AN317" i="26"/>
  <c r="AM317" i="26"/>
  <c r="AL317" i="26"/>
  <c r="AK317" i="26"/>
  <c r="AJ317" i="26"/>
  <c r="AI317" i="26"/>
  <c r="AH317" i="26"/>
  <c r="AG317" i="26"/>
  <c r="AF317" i="26"/>
  <c r="AE317" i="26"/>
  <c r="AD317" i="26"/>
  <c r="AC317" i="26"/>
  <c r="AB317" i="26"/>
  <c r="AA317" i="26"/>
  <c r="Z317" i="26"/>
  <c r="I317" i="26"/>
  <c r="BQ316" i="26"/>
  <c r="BP316" i="26"/>
  <c r="BO316" i="26"/>
  <c r="BN316" i="26"/>
  <c r="BM316" i="26"/>
  <c r="BL316" i="26"/>
  <c r="BK316" i="26"/>
  <c r="BJ316" i="26"/>
  <c r="BI316" i="26"/>
  <c r="BH316" i="26"/>
  <c r="BG316" i="26"/>
  <c r="BF316" i="26"/>
  <c r="BE316" i="26"/>
  <c r="BD316" i="26"/>
  <c r="BC316" i="26"/>
  <c r="BB316" i="26"/>
  <c r="BA316" i="26"/>
  <c r="AZ316" i="26"/>
  <c r="AY316" i="26"/>
  <c r="AX316" i="26"/>
  <c r="AW316" i="26"/>
  <c r="AV316" i="26"/>
  <c r="AU316" i="26"/>
  <c r="AT316" i="26"/>
  <c r="AS316" i="26"/>
  <c r="AR316" i="26"/>
  <c r="AQ316" i="26"/>
  <c r="AP316" i="26"/>
  <c r="AO316" i="26"/>
  <c r="AN316" i="26"/>
  <c r="AM316" i="26"/>
  <c r="AL316" i="26"/>
  <c r="AK316" i="26"/>
  <c r="AJ316" i="26"/>
  <c r="AI316" i="26"/>
  <c r="AH316" i="26"/>
  <c r="AG316" i="26"/>
  <c r="AF316" i="26"/>
  <c r="AE316" i="26"/>
  <c r="AD316" i="26"/>
  <c r="AC316" i="26"/>
  <c r="AB316" i="26"/>
  <c r="AA316" i="26"/>
  <c r="Z316" i="26"/>
  <c r="I316" i="26"/>
  <c r="BQ315" i="26"/>
  <c r="BP315" i="26"/>
  <c r="BO315" i="26"/>
  <c r="BN315" i="26"/>
  <c r="BM315" i="26"/>
  <c r="BL315" i="26"/>
  <c r="BK315" i="26"/>
  <c r="BJ315" i="26"/>
  <c r="BI315" i="26"/>
  <c r="BH315" i="26"/>
  <c r="BG315" i="26"/>
  <c r="BF315" i="26"/>
  <c r="BE315" i="26"/>
  <c r="BD315" i="26"/>
  <c r="BC315" i="26"/>
  <c r="BB315" i="26"/>
  <c r="BA315" i="26"/>
  <c r="AZ315" i="26"/>
  <c r="AY315" i="26"/>
  <c r="AX315" i="26"/>
  <c r="AW315" i="26"/>
  <c r="AV315" i="26"/>
  <c r="AU315" i="26"/>
  <c r="AT315" i="26"/>
  <c r="AS315" i="26"/>
  <c r="AR315" i="26"/>
  <c r="AQ315" i="26"/>
  <c r="AP315" i="26"/>
  <c r="AO315" i="26"/>
  <c r="AN315" i="26"/>
  <c r="AM315" i="26"/>
  <c r="AL315" i="26"/>
  <c r="AK315" i="26"/>
  <c r="AJ315" i="26"/>
  <c r="AI315" i="26"/>
  <c r="AH315" i="26"/>
  <c r="AG315" i="26"/>
  <c r="AF315" i="26"/>
  <c r="AE315" i="26"/>
  <c r="AD315" i="26"/>
  <c r="AC315" i="26"/>
  <c r="AB315" i="26"/>
  <c r="AA315" i="26"/>
  <c r="Z315" i="26"/>
  <c r="I315" i="26"/>
  <c r="BQ314" i="26"/>
  <c r="BP314" i="26"/>
  <c r="BO314" i="26"/>
  <c r="BN314" i="26"/>
  <c r="BM314" i="26"/>
  <c r="BL314" i="26"/>
  <c r="BK314" i="26"/>
  <c r="BJ314" i="26"/>
  <c r="BI314" i="26"/>
  <c r="BH314" i="26"/>
  <c r="BG314" i="26"/>
  <c r="BF314" i="26"/>
  <c r="BE314" i="26"/>
  <c r="BD314" i="26"/>
  <c r="BC314" i="26"/>
  <c r="BB314" i="26"/>
  <c r="BA314" i="26"/>
  <c r="AZ314" i="26"/>
  <c r="AY314" i="26"/>
  <c r="AX314" i="26"/>
  <c r="AW314" i="26"/>
  <c r="AV314" i="26"/>
  <c r="AU314" i="26"/>
  <c r="AT314" i="26"/>
  <c r="AS314" i="26"/>
  <c r="AR314" i="26"/>
  <c r="AQ314" i="26"/>
  <c r="AP314" i="26"/>
  <c r="AO314" i="26"/>
  <c r="AN314" i="26"/>
  <c r="AM314" i="26"/>
  <c r="AL314" i="26"/>
  <c r="AK314" i="26"/>
  <c r="AJ314" i="26"/>
  <c r="AI314" i="26"/>
  <c r="AH314" i="26"/>
  <c r="AG314" i="26"/>
  <c r="AF314" i="26"/>
  <c r="AE314" i="26"/>
  <c r="AD314" i="26"/>
  <c r="AC314" i="26"/>
  <c r="AB314" i="26"/>
  <c r="AA314" i="26"/>
  <c r="Z314" i="26"/>
  <c r="I314" i="26"/>
  <c r="BQ313" i="26"/>
  <c r="BP313" i="26"/>
  <c r="BO313" i="26"/>
  <c r="BN313" i="26"/>
  <c r="BM313" i="26"/>
  <c r="BL313" i="26"/>
  <c r="BK313" i="26"/>
  <c r="BJ313" i="26"/>
  <c r="BI313" i="26"/>
  <c r="BH313" i="26"/>
  <c r="BG313" i="26"/>
  <c r="BF313" i="26"/>
  <c r="BE313" i="26"/>
  <c r="BD313" i="26"/>
  <c r="BC313" i="26"/>
  <c r="BB313" i="26"/>
  <c r="BA313" i="26"/>
  <c r="AZ313" i="26"/>
  <c r="AY313" i="26"/>
  <c r="AX313" i="26"/>
  <c r="AW313" i="26"/>
  <c r="AV313" i="26"/>
  <c r="AU313" i="26"/>
  <c r="AT313" i="26"/>
  <c r="AS313" i="26"/>
  <c r="AR313" i="26"/>
  <c r="AQ313" i="26"/>
  <c r="AP313" i="26"/>
  <c r="AO313" i="26"/>
  <c r="AN313" i="26"/>
  <c r="AM313" i="26"/>
  <c r="AL313" i="26"/>
  <c r="AK313" i="26"/>
  <c r="AJ313" i="26"/>
  <c r="AI313" i="26"/>
  <c r="AH313" i="26"/>
  <c r="AG313" i="26"/>
  <c r="AF313" i="26"/>
  <c r="AE313" i="26"/>
  <c r="AD313" i="26"/>
  <c r="AC313" i="26"/>
  <c r="AB313" i="26"/>
  <c r="AA313" i="26"/>
  <c r="Z313" i="26"/>
  <c r="I313" i="26"/>
  <c r="BQ312" i="26"/>
  <c r="BP312" i="26"/>
  <c r="BO312" i="26"/>
  <c r="BN312" i="26"/>
  <c r="BM312" i="26"/>
  <c r="BL312" i="26"/>
  <c r="BK312" i="26"/>
  <c r="BJ312" i="26"/>
  <c r="BI312" i="26"/>
  <c r="BH312" i="26"/>
  <c r="BG312" i="26"/>
  <c r="BF312" i="26"/>
  <c r="BE312" i="26"/>
  <c r="BD312" i="26"/>
  <c r="BC312" i="26"/>
  <c r="BB312" i="26"/>
  <c r="BA312" i="26"/>
  <c r="AZ312" i="26"/>
  <c r="AY312" i="26"/>
  <c r="AX312" i="26"/>
  <c r="AW312" i="26"/>
  <c r="AV312" i="26"/>
  <c r="AU312" i="26"/>
  <c r="AT312" i="26"/>
  <c r="AS312" i="26"/>
  <c r="AR312" i="26"/>
  <c r="AQ312" i="26"/>
  <c r="AP312" i="26"/>
  <c r="AO312" i="26"/>
  <c r="AN312" i="26"/>
  <c r="AM312" i="26"/>
  <c r="AL312" i="26"/>
  <c r="AK312" i="26"/>
  <c r="AJ312" i="26"/>
  <c r="AI312" i="26"/>
  <c r="AH312" i="26"/>
  <c r="AG312" i="26"/>
  <c r="AF312" i="26"/>
  <c r="AE312" i="26"/>
  <c r="AD312" i="26"/>
  <c r="AC312" i="26"/>
  <c r="AB312" i="26"/>
  <c r="AA312" i="26"/>
  <c r="Z312" i="26"/>
  <c r="I312" i="26"/>
  <c r="BQ310" i="26"/>
  <c r="BP310" i="26"/>
  <c r="BO310" i="26"/>
  <c r="BN310" i="26"/>
  <c r="BM310" i="26"/>
  <c r="BL310" i="26"/>
  <c r="BK310" i="26"/>
  <c r="BJ310" i="26"/>
  <c r="BI310" i="26"/>
  <c r="BH310" i="26"/>
  <c r="BG310" i="26"/>
  <c r="BF310" i="26"/>
  <c r="BE310" i="26"/>
  <c r="BD310" i="26"/>
  <c r="BC310" i="26"/>
  <c r="BB310" i="26"/>
  <c r="BA310" i="26"/>
  <c r="AZ310" i="26"/>
  <c r="AY310" i="26"/>
  <c r="AX310" i="26"/>
  <c r="AW310" i="26"/>
  <c r="AV310" i="26"/>
  <c r="AU310" i="26"/>
  <c r="AT310" i="26"/>
  <c r="AS310" i="26"/>
  <c r="AR310" i="26"/>
  <c r="AQ310" i="26"/>
  <c r="AP310" i="26"/>
  <c r="AO310" i="26"/>
  <c r="AN310" i="26"/>
  <c r="AM310" i="26"/>
  <c r="AL310" i="26"/>
  <c r="AK310" i="26"/>
  <c r="AJ310" i="26"/>
  <c r="AI310" i="26"/>
  <c r="AH310" i="26"/>
  <c r="AG310" i="26"/>
  <c r="AF310" i="26"/>
  <c r="AE310" i="26"/>
  <c r="AD310" i="26"/>
  <c r="AC310" i="26"/>
  <c r="AB310" i="26"/>
  <c r="AA310" i="26"/>
  <c r="Z310" i="26"/>
  <c r="I310" i="26"/>
  <c r="BQ309" i="26"/>
  <c r="BP309" i="26"/>
  <c r="BO309" i="26"/>
  <c r="BN309" i="26"/>
  <c r="BM309" i="26"/>
  <c r="BL309" i="26"/>
  <c r="BK309" i="26"/>
  <c r="BJ309" i="26"/>
  <c r="BI309" i="26"/>
  <c r="BH309" i="26"/>
  <c r="BG309" i="26"/>
  <c r="BF309" i="26"/>
  <c r="BE309" i="26"/>
  <c r="BD309" i="26"/>
  <c r="BC309" i="26"/>
  <c r="BB309" i="26"/>
  <c r="BA309" i="26"/>
  <c r="AZ309" i="26"/>
  <c r="AY309" i="26"/>
  <c r="AX309" i="26"/>
  <c r="AW309" i="26"/>
  <c r="AV309" i="26"/>
  <c r="AU309" i="26"/>
  <c r="AT309" i="26"/>
  <c r="AS309" i="26"/>
  <c r="AR309" i="26"/>
  <c r="AQ309" i="26"/>
  <c r="AP309" i="26"/>
  <c r="AO309" i="26"/>
  <c r="AN309" i="26"/>
  <c r="AM309" i="26"/>
  <c r="AL309" i="26"/>
  <c r="AK309" i="26"/>
  <c r="AJ309" i="26"/>
  <c r="AI309" i="26"/>
  <c r="AH309" i="26"/>
  <c r="AG309" i="26"/>
  <c r="AF309" i="26"/>
  <c r="AE309" i="26"/>
  <c r="AD309" i="26"/>
  <c r="AC309" i="26"/>
  <c r="AB309" i="26"/>
  <c r="AA309" i="26"/>
  <c r="Z309" i="26"/>
  <c r="I309" i="26"/>
  <c r="BQ308" i="26"/>
  <c r="BP308" i="26"/>
  <c r="BO308" i="26"/>
  <c r="BN308" i="26"/>
  <c r="BM308" i="26"/>
  <c r="BL308" i="26"/>
  <c r="BK308" i="26"/>
  <c r="BJ308" i="26"/>
  <c r="BI308" i="26"/>
  <c r="BH308" i="26"/>
  <c r="BG308" i="26"/>
  <c r="BF308" i="26"/>
  <c r="BE308" i="26"/>
  <c r="BD308" i="26"/>
  <c r="BC308" i="26"/>
  <c r="BB308" i="26"/>
  <c r="BA308" i="26"/>
  <c r="AZ308" i="26"/>
  <c r="AY308" i="26"/>
  <c r="AX308" i="26"/>
  <c r="AW308" i="26"/>
  <c r="AV308" i="26"/>
  <c r="AU308" i="26"/>
  <c r="AT308" i="26"/>
  <c r="AS308" i="26"/>
  <c r="AR308" i="26"/>
  <c r="AQ308" i="26"/>
  <c r="AP308" i="26"/>
  <c r="AO308" i="26"/>
  <c r="AN308" i="26"/>
  <c r="AM308" i="26"/>
  <c r="AL308" i="26"/>
  <c r="AK308" i="26"/>
  <c r="AJ308" i="26"/>
  <c r="AI308" i="26"/>
  <c r="AH308" i="26"/>
  <c r="AG308" i="26"/>
  <c r="AF308" i="26"/>
  <c r="AE308" i="26"/>
  <c r="AD308" i="26"/>
  <c r="AC308" i="26"/>
  <c r="AB308" i="26"/>
  <c r="AA308" i="26"/>
  <c r="Z308" i="26"/>
  <c r="I308" i="26"/>
  <c r="BQ307" i="26"/>
  <c r="BP307" i="26"/>
  <c r="BO307" i="26"/>
  <c r="BN307" i="26"/>
  <c r="BM307" i="26"/>
  <c r="BL307" i="26"/>
  <c r="BK307" i="26"/>
  <c r="BJ307" i="26"/>
  <c r="BI307" i="26"/>
  <c r="BH307" i="26"/>
  <c r="BG307" i="26"/>
  <c r="BF307" i="26"/>
  <c r="BE307" i="26"/>
  <c r="BD307" i="26"/>
  <c r="BC307" i="26"/>
  <c r="BB307" i="26"/>
  <c r="BA307" i="26"/>
  <c r="AZ307" i="26"/>
  <c r="AY307" i="26"/>
  <c r="AX307" i="26"/>
  <c r="AW307" i="26"/>
  <c r="AV307" i="26"/>
  <c r="AU307" i="26"/>
  <c r="AT307" i="26"/>
  <c r="AS307" i="26"/>
  <c r="AR307" i="26"/>
  <c r="AQ307" i="26"/>
  <c r="AP307" i="26"/>
  <c r="AO307" i="26"/>
  <c r="AN307" i="26"/>
  <c r="AM307" i="26"/>
  <c r="AL307" i="26"/>
  <c r="AK307" i="26"/>
  <c r="AJ307" i="26"/>
  <c r="AI307" i="26"/>
  <c r="AH307" i="26"/>
  <c r="AG307" i="26"/>
  <c r="AF307" i="26"/>
  <c r="AE307" i="26"/>
  <c r="AD307" i="26"/>
  <c r="AC307" i="26"/>
  <c r="AB307" i="26"/>
  <c r="AA307" i="26"/>
  <c r="Z307" i="26"/>
  <c r="I307" i="26"/>
  <c r="BQ306" i="26"/>
  <c r="BP306" i="26"/>
  <c r="BO306" i="26"/>
  <c r="BN306" i="26"/>
  <c r="BM306" i="26"/>
  <c r="BL306" i="26"/>
  <c r="BK306" i="26"/>
  <c r="BJ306" i="26"/>
  <c r="BI306" i="26"/>
  <c r="BH306" i="26"/>
  <c r="BG306" i="26"/>
  <c r="BF306" i="26"/>
  <c r="BE306" i="26"/>
  <c r="BD306" i="26"/>
  <c r="BC306" i="26"/>
  <c r="BB306" i="26"/>
  <c r="BA306" i="26"/>
  <c r="AZ306" i="26"/>
  <c r="AY306" i="26"/>
  <c r="AX306" i="26"/>
  <c r="AW306" i="26"/>
  <c r="AV306" i="26"/>
  <c r="AU306" i="26"/>
  <c r="AT306" i="26"/>
  <c r="AS306" i="26"/>
  <c r="AR306" i="26"/>
  <c r="AQ306" i="26"/>
  <c r="AP306" i="26"/>
  <c r="AO306" i="26"/>
  <c r="AN306" i="26"/>
  <c r="AM306" i="26"/>
  <c r="AL306" i="26"/>
  <c r="AK306" i="26"/>
  <c r="AJ306" i="26"/>
  <c r="AI306" i="26"/>
  <c r="AH306" i="26"/>
  <c r="AG306" i="26"/>
  <c r="AF306" i="26"/>
  <c r="AE306" i="26"/>
  <c r="AD306" i="26"/>
  <c r="AC306" i="26"/>
  <c r="AB306" i="26"/>
  <c r="AA306" i="26"/>
  <c r="Z306" i="26"/>
  <c r="I306" i="26"/>
  <c r="BQ305" i="26"/>
  <c r="BP305" i="26"/>
  <c r="BO305" i="26"/>
  <c r="BN305" i="26"/>
  <c r="BM305" i="26"/>
  <c r="BL305" i="26"/>
  <c r="BK305" i="26"/>
  <c r="BJ305" i="26"/>
  <c r="BI305" i="26"/>
  <c r="BH305" i="26"/>
  <c r="BG305" i="26"/>
  <c r="BF305" i="26"/>
  <c r="BE305" i="26"/>
  <c r="BD305" i="26"/>
  <c r="BC305" i="26"/>
  <c r="BB305" i="26"/>
  <c r="BA305" i="26"/>
  <c r="AZ305" i="26"/>
  <c r="AY305" i="26"/>
  <c r="AX305" i="26"/>
  <c r="AW305" i="26"/>
  <c r="AV305" i="26"/>
  <c r="AU305" i="26"/>
  <c r="AT305" i="26"/>
  <c r="AS305" i="26"/>
  <c r="AR305" i="26"/>
  <c r="AQ305" i="26"/>
  <c r="AP305" i="26"/>
  <c r="AO305" i="26"/>
  <c r="AN305" i="26"/>
  <c r="AM305" i="26"/>
  <c r="AL305" i="26"/>
  <c r="AK305" i="26"/>
  <c r="AJ305" i="26"/>
  <c r="AI305" i="26"/>
  <c r="AH305" i="26"/>
  <c r="AG305" i="26"/>
  <c r="AF305" i="26"/>
  <c r="AE305" i="26"/>
  <c r="AD305" i="26"/>
  <c r="AC305" i="26"/>
  <c r="AB305" i="26"/>
  <c r="AA305" i="26"/>
  <c r="Z305" i="26"/>
  <c r="I305" i="26"/>
  <c r="BQ304" i="26"/>
  <c r="BP304" i="26"/>
  <c r="BO304" i="26"/>
  <c r="BN304" i="26"/>
  <c r="BM304" i="26"/>
  <c r="BL304" i="26"/>
  <c r="BK304" i="26"/>
  <c r="BJ304" i="26"/>
  <c r="BI304" i="26"/>
  <c r="BH304" i="26"/>
  <c r="BG304" i="26"/>
  <c r="BF304" i="26"/>
  <c r="BE304" i="26"/>
  <c r="BD304" i="26"/>
  <c r="BC304" i="26"/>
  <c r="BB304" i="26"/>
  <c r="BA304" i="26"/>
  <c r="AZ304" i="26"/>
  <c r="AY304" i="26"/>
  <c r="AX304" i="26"/>
  <c r="AW304" i="26"/>
  <c r="AV304" i="26"/>
  <c r="AU304" i="26"/>
  <c r="AT304" i="26"/>
  <c r="AS304" i="26"/>
  <c r="AR304" i="26"/>
  <c r="AQ304" i="26"/>
  <c r="AP304" i="26"/>
  <c r="AO304" i="26"/>
  <c r="AN304" i="26"/>
  <c r="AM304" i="26"/>
  <c r="AL304" i="26"/>
  <c r="AK304" i="26"/>
  <c r="AJ304" i="26"/>
  <c r="AI304" i="26"/>
  <c r="AH304" i="26"/>
  <c r="AG304" i="26"/>
  <c r="AF304" i="26"/>
  <c r="AE304" i="26"/>
  <c r="AD304" i="26"/>
  <c r="AC304" i="26"/>
  <c r="AB304" i="26"/>
  <c r="AA304" i="26"/>
  <c r="Z304" i="26"/>
  <c r="I304" i="26"/>
  <c r="BQ303" i="26"/>
  <c r="BP303" i="26"/>
  <c r="BO303" i="26"/>
  <c r="BN303" i="26"/>
  <c r="BM303" i="26"/>
  <c r="BL303" i="26"/>
  <c r="BK303" i="26"/>
  <c r="BJ303" i="26"/>
  <c r="BI303" i="26"/>
  <c r="BH303" i="26"/>
  <c r="BG303" i="26"/>
  <c r="BF303" i="26"/>
  <c r="BE303" i="26"/>
  <c r="BD303" i="26"/>
  <c r="BC303" i="26"/>
  <c r="BB303" i="26"/>
  <c r="BA303" i="26"/>
  <c r="AZ303" i="26"/>
  <c r="AY303" i="26"/>
  <c r="AX303" i="26"/>
  <c r="AW303" i="26"/>
  <c r="AV303" i="26"/>
  <c r="AU303" i="26"/>
  <c r="AT303" i="26"/>
  <c r="AS303" i="26"/>
  <c r="AR303" i="26"/>
  <c r="AQ303" i="26"/>
  <c r="AP303" i="26"/>
  <c r="AO303" i="26"/>
  <c r="AN303" i="26"/>
  <c r="AM303" i="26"/>
  <c r="AL303" i="26"/>
  <c r="AK303" i="26"/>
  <c r="AJ303" i="26"/>
  <c r="AI303" i="26"/>
  <c r="AH303" i="26"/>
  <c r="AG303" i="26"/>
  <c r="AF303" i="26"/>
  <c r="AE303" i="26"/>
  <c r="AD303" i="26"/>
  <c r="AC303" i="26"/>
  <c r="AB303" i="26"/>
  <c r="AA303" i="26"/>
  <c r="Z303" i="26"/>
  <c r="I303" i="26"/>
  <c r="BQ302" i="26"/>
  <c r="BP302" i="26"/>
  <c r="BO302" i="26"/>
  <c r="BN302" i="26"/>
  <c r="BM302" i="26"/>
  <c r="BL302" i="26"/>
  <c r="BK302" i="26"/>
  <c r="BJ302" i="26"/>
  <c r="BI302" i="26"/>
  <c r="BH302" i="26"/>
  <c r="BG302" i="26"/>
  <c r="BF302" i="26"/>
  <c r="BE302" i="26"/>
  <c r="BD302" i="26"/>
  <c r="BC302" i="26"/>
  <c r="BB302" i="26"/>
  <c r="BA302" i="26"/>
  <c r="AZ302" i="26"/>
  <c r="AY302" i="26"/>
  <c r="AX302" i="26"/>
  <c r="AW302" i="26"/>
  <c r="AV302" i="26"/>
  <c r="AU302" i="26"/>
  <c r="AT302" i="26"/>
  <c r="AS302" i="26"/>
  <c r="AR302" i="26"/>
  <c r="AQ302" i="26"/>
  <c r="AP302" i="26"/>
  <c r="AO302" i="26"/>
  <c r="AN302" i="26"/>
  <c r="AM302" i="26"/>
  <c r="AL302" i="26"/>
  <c r="AK302" i="26"/>
  <c r="AJ302" i="26"/>
  <c r="AI302" i="26"/>
  <c r="AH302" i="26"/>
  <c r="AG302" i="26"/>
  <c r="AF302" i="26"/>
  <c r="AE302" i="26"/>
  <c r="AD302" i="26"/>
  <c r="AC302" i="26"/>
  <c r="AB302" i="26"/>
  <c r="AA302" i="26"/>
  <c r="Z302" i="26"/>
  <c r="I302" i="26"/>
  <c r="BQ300" i="26"/>
  <c r="BP300" i="26"/>
  <c r="BO300" i="26"/>
  <c r="BN300" i="26"/>
  <c r="BM300" i="26"/>
  <c r="BL300" i="26"/>
  <c r="BK300" i="26"/>
  <c r="BJ300" i="26"/>
  <c r="BI300" i="26"/>
  <c r="BH300" i="26"/>
  <c r="BG300" i="26"/>
  <c r="BF300" i="26"/>
  <c r="BE300" i="26"/>
  <c r="BD300" i="26"/>
  <c r="BC300" i="26"/>
  <c r="BB300" i="26"/>
  <c r="BA300" i="26"/>
  <c r="AZ300" i="26"/>
  <c r="AY300" i="26"/>
  <c r="AX300" i="26"/>
  <c r="AW300" i="26"/>
  <c r="AV300" i="26"/>
  <c r="AU300" i="26"/>
  <c r="AT300" i="26"/>
  <c r="AS300" i="26"/>
  <c r="AR300" i="26"/>
  <c r="AQ300" i="26"/>
  <c r="AP300" i="26"/>
  <c r="AO300" i="26"/>
  <c r="AN300" i="26"/>
  <c r="AM300" i="26"/>
  <c r="AL300" i="26"/>
  <c r="AK300" i="26"/>
  <c r="AJ300" i="26"/>
  <c r="AI300" i="26"/>
  <c r="AH300" i="26"/>
  <c r="AG300" i="26"/>
  <c r="AF300" i="26"/>
  <c r="AE300" i="26"/>
  <c r="AD300" i="26"/>
  <c r="AC300" i="26"/>
  <c r="AB300" i="26"/>
  <c r="AA300" i="26"/>
  <c r="Z300" i="26"/>
  <c r="I300" i="26"/>
  <c r="BQ299" i="26"/>
  <c r="BP299" i="26"/>
  <c r="BO299" i="26"/>
  <c r="BN299" i="26"/>
  <c r="BM299" i="26"/>
  <c r="BL299" i="26"/>
  <c r="BK299" i="26"/>
  <c r="BJ299" i="26"/>
  <c r="BI299" i="26"/>
  <c r="BH299" i="26"/>
  <c r="BG299" i="26"/>
  <c r="BF299" i="26"/>
  <c r="BE299" i="26"/>
  <c r="BD299" i="26"/>
  <c r="BC299" i="26"/>
  <c r="BB299" i="26"/>
  <c r="BA299" i="26"/>
  <c r="AZ299" i="26"/>
  <c r="AY299" i="26"/>
  <c r="AX299" i="26"/>
  <c r="AW299" i="26"/>
  <c r="AV299" i="26"/>
  <c r="AU299" i="26"/>
  <c r="AT299" i="26"/>
  <c r="AS299" i="26"/>
  <c r="AR299" i="26"/>
  <c r="AQ299" i="26"/>
  <c r="AP299" i="26"/>
  <c r="AO299" i="26"/>
  <c r="AN299" i="26"/>
  <c r="AM299" i="26"/>
  <c r="AL299" i="26"/>
  <c r="AK299" i="26"/>
  <c r="AJ299" i="26"/>
  <c r="AI299" i="26"/>
  <c r="AH299" i="26"/>
  <c r="AG299" i="26"/>
  <c r="AF299" i="26"/>
  <c r="AE299" i="26"/>
  <c r="AD299" i="26"/>
  <c r="AC299" i="26"/>
  <c r="AB299" i="26"/>
  <c r="AA299" i="26"/>
  <c r="Z299" i="26"/>
  <c r="I299" i="26"/>
  <c r="BQ298" i="26"/>
  <c r="BP298" i="26"/>
  <c r="BO298" i="26"/>
  <c r="BN298" i="26"/>
  <c r="BM298" i="26"/>
  <c r="BL298" i="26"/>
  <c r="BK298" i="26"/>
  <c r="BJ298" i="26"/>
  <c r="BI298" i="26"/>
  <c r="BH298" i="26"/>
  <c r="BG298" i="26"/>
  <c r="BF298" i="26"/>
  <c r="BE298" i="26"/>
  <c r="BD298" i="26"/>
  <c r="BC298" i="26"/>
  <c r="BB298" i="26"/>
  <c r="BA298" i="26"/>
  <c r="AZ298" i="26"/>
  <c r="AY298" i="26"/>
  <c r="AX298" i="26"/>
  <c r="AW298" i="26"/>
  <c r="AV298" i="26"/>
  <c r="AU298" i="26"/>
  <c r="AT298" i="26"/>
  <c r="AS298" i="26"/>
  <c r="AR298" i="26"/>
  <c r="AQ298" i="26"/>
  <c r="AP298" i="26"/>
  <c r="AO298" i="26"/>
  <c r="AN298" i="26"/>
  <c r="AM298" i="26"/>
  <c r="AL298" i="26"/>
  <c r="AK298" i="26"/>
  <c r="AJ298" i="26"/>
  <c r="AI298" i="26"/>
  <c r="AH298" i="26"/>
  <c r="AG298" i="26"/>
  <c r="AF298" i="26"/>
  <c r="AE298" i="26"/>
  <c r="AD298" i="26"/>
  <c r="AC298" i="26"/>
  <c r="AB298" i="26"/>
  <c r="AA298" i="26"/>
  <c r="Z298" i="26"/>
  <c r="I298" i="26"/>
  <c r="BQ297" i="26"/>
  <c r="BP297" i="26"/>
  <c r="BO297" i="26"/>
  <c r="BN297" i="26"/>
  <c r="BM297" i="26"/>
  <c r="BL297" i="26"/>
  <c r="BK297" i="26"/>
  <c r="BJ297" i="26"/>
  <c r="BI297" i="26"/>
  <c r="BH297" i="26"/>
  <c r="BG297" i="26"/>
  <c r="BF297" i="26"/>
  <c r="BE297" i="26"/>
  <c r="BD297" i="26"/>
  <c r="BC297" i="26"/>
  <c r="BB297" i="26"/>
  <c r="BA297" i="26"/>
  <c r="AZ297" i="26"/>
  <c r="AY297" i="26"/>
  <c r="AX297" i="26"/>
  <c r="AW297" i="26"/>
  <c r="AV297" i="26"/>
  <c r="AU297" i="26"/>
  <c r="AT297" i="26"/>
  <c r="AS297" i="26"/>
  <c r="AR297" i="26"/>
  <c r="AQ297" i="26"/>
  <c r="AP297" i="26"/>
  <c r="AO297" i="26"/>
  <c r="AN297" i="26"/>
  <c r="AM297" i="26"/>
  <c r="AL297" i="26"/>
  <c r="AK297" i="26"/>
  <c r="AJ297" i="26"/>
  <c r="AI297" i="26"/>
  <c r="AH297" i="26"/>
  <c r="AG297" i="26"/>
  <c r="AF297" i="26"/>
  <c r="AE297" i="26"/>
  <c r="AD297" i="26"/>
  <c r="AC297" i="26"/>
  <c r="AB297" i="26"/>
  <c r="AA297" i="26"/>
  <c r="Z297" i="26"/>
  <c r="I297" i="26"/>
  <c r="BQ296" i="26"/>
  <c r="BP296" i="26"/>
  <c r="BO296" i="26"/>
  <c r="BN296" i="26"/>
  <c r="BM296" i="26"/>
  <c r="BL296" i="26"/>
  <c r="BK296" i="26"/>
  <c r="BJ296" i="26"/>
  <c r="BI296" i="26"/>
  <c r="BH296" i="26"/>
  <c r="BG296" i="26"/>
  <c r="BF296" i="26"/>
  <c r="BE296" i="26"/>
  <c r="BD296" i="26"/>
  <c r="BC296" i="26"/>
  <c r="BB296" i="26"/>
  <c r="BA296" i="26"/>
  <c r="AZ296" i="26"/>
  <c r="AY296" i="26"/>
  <c r="AX296" i="26"/>
  <c r="AW296" i="26"/>
  <c r="AV296" i="26"/>
  <c r="AU296" i="26"/>
  <c r="AT296" i="26"/>
  <c r="AS296" i="26"/>
  <c r="AR296" i="26"/>
  <c r="AQ296" i="26"/>
  <c r="AP296" i="26"/>
  <c r="AO296" i="26"/>
  <c r="AN296" i="26"/>
  <c r="AM296" i="26"/>
  <c r="AL296" i="26"/>
  <c r="AK296" i="26"/>
  <c r="AJ296" i="26"/>
  <c r="AI296" i="26"/>
  <c r="AH296" i="26"/>
  <c r="AG296" i="26"/>
  <c r="AF296" i="26"/>
  <c r="AE296" i="26"/>
  <c r="AD296" i="26"/>
  <c r="AC296" i="26"/>
  <c r="AB296" i="26"/>
  <c r="AA296" i="26"/>
  <c r="Z296" i="26"/>
  <c r="I296" i="26"/>
  <c r="BQ295" i="26"/>
  <c r="BP295" i="26"/>
  <c r="BO295" i="26"/>
  <c r="BN295" i="26"/>
  <c r="BM295" i="26"/>
  <c r="BL295" i="26"/>
  <c r="BK295" i="26"/>
  <c r="BJ295" i="26"/>
  <c r="BI295" i="26"/>
  <c r="BH295" i="26"/>
  <c r="BG295" i="26"/>
  <c r="BF295" i="26"/>
  <c r="BE295" i="26"/>
  <c r="BD295" i="26"/>
  <c r="BC295" i="26"/>
  <c r="BB295" i="26"/>
  <c r="BA295" i="26"/>
  <c r="AZ295" i="26"/>
  <c r="AY295" i="26"/>
  <c r="AX295" i="26"/>
  <c r="AW295" i="26"/>
  <c r="AV295" i="26"/>
  <c r="AU295" i="26"/>
  <c r="AT295" i="26"/>
  <c r="AS295" i="26"/>
  <c r="AR295" i="26"/>
  <c r="AQ295" i="26"/>
  <c r="AP295" i="26"/>
  <c r="AO295" i="26"/>
  <c r="AN295" i="26"/>
  <c r="AM295" i="26"/>
  <c r="AL295" i="26"/>
  <c r="AK295" i="26"/>
  <c r="AJ295" i="26"/>
  <c r="AI295" i="26"/>
  <c r="AH295" i="26"/>
  <c r="AG295" i="26"/>
  <c r="AF295" i="26"/>
  <c r="AE295" i="26"/>
  <c r="AD295" i="26"/>
  <c r="AC295" i="26"/>
  <c r="AB295" i="26"/>
  <c r="AA295" i="26"/>
  <c r="Z295" i="26"/>
  <c r="I295" i="26"/>
  <c r="BQ294" i="26"/>
  <c r="BP294" i="26"/>
  <c r="BO294" i="26"/>
  <c r="BN294" i="26"/>
  <c r="BM294" i="26"/>
  <c r="BL294" i="26"/>
  <c r="BK294" i="26"/>
  <c r="BJ294" i="26"/>
  <c r="BI294" i="26"/>
  <c r="BH294" i="26"/>
  <c r="BG294" i="26"/>
  <c r="BF294" i="26"/>
  <c r="BE294" i="26"/>
  <c r="BD294" i="26"/>
  <c r="BC294" i="26"/>
  <c r="BB294" i="26"/>
  <c r="BA294" i="26"/>
  <c r="AZ294" i="26"/>
  <c r="AY294" i="26"/>
  <c r="AX294" i="26"/>
  <c r="AW294" i="26"/>
  <c r="AV294" i="26"/>
  <c r="AU294" i="26"/>
  <c r="AT294" i="26"/>
  <c r="AS294" i="26"/>
  <c r="AR294" i="26"/>
  <c r="AQ294" i="26"/>
  <c r="AP294" i="26"/>
  <c r="AO294" i="26"/>
  <c r="AN294" i="26"/>
  <c r="AM294" i="26"/>
  <c r="AL294" i="26"/>
  <c r="AK294" i="26"/>
  <c r="AJ294" i="26"/>
  <c r="AI294" i="26"/>
  <c r="AH294" i="26"/>
  <c r="AG294" i="26"/>
  <c r="AF294" i="26"/>
  <c r="AE294" i="26"/>
  <c r="AD294" i="26"/>
  <c r="AC294" i="26"/>
  <c r="AB294" i="26"/>
  <c r="AA294" i="26"/>
  <c r="Z294" i="26"/>
  <c r="I294" i="26"/>
  <c r="BQ293" i="26"/>
  <c r="BP293" i="26"/>
  <c r="BO293" i="26"/>
  <c r="BN293" i="26"/>
  <c r="BM293" i="26"/>
  <c r="BL293" i="26"/>
  <c r="BK293" i="26"/>
  <c r="BJ293" i="26"/>
  <c r="BI293" i="26"/>
  <c r="BH293" i="26"/>
  <c r="BG293" i="26"/>
  <c r="BF293" i="26"/>
  <c r="BE293" i="26"/>
  <c r="BD293" i="26"/>
  <c r="BC293" i="26"/>
  <c r="BB293" i="26"/>
  <c r="BA293" i="26"/>
  <c r="AZ293" i="26"/>
  <c r="AY293" i="26"/>
  <c r="AX293" i="26"/>
  <c r="AW293" i="26"/>
  <c r="AV293" i="26"/>
  <c r="AU293" i="26"/>
  <c r="AT293" i="26"/>
  <c r="AS293" i="26"/>
  <c r="AR293" i="26"/>
  <c r="AQ293" i="26"/>
  <c r="AP293" i="26"/>
  <c r="AO293" i="26"/>
  <c r="AN293" i="26"/>
  <c r="AM293" i="26"/>
  <c r="AL293" i="26"/>
  <c r="AK293" i="26"/>
  <c r="AJ293" i="26"/>
  <c r="AI293" i="26"/>
  <c r="AH293" i="26"/>
  <c r="AG293" i="26"/>
  <c r="AF293" i="26"/>
  <c r="AE293" i="26"/>
  <c r="AD293" i="26"/>
  <c r="AC293" i="26"/>
  <c r="AB293" i="26"/>
  <c r="AA293" i="26"/>
  <c r="Z293" i="26"/>
  <c r="I293" i="26"/>
  <c r="BQ292" i="26"/>
  <c r="BP292" i="26"/>
  <c r="BO292" i="26"/>
  <c r="BN292" i="26"/>
  <c r="BM292" i="26"/>
  <c r="BL292" i="26"/>
  <c r="BK292" i="26"/>
  <c r="BJ292" i="26"/>
  <c r="BI292" i="26"/>
  <c r="BH292" i="26"/>
  <c r="BG292" i="26"/>
  <c r="BF292" i="26"/>
  <c r="BE292" i="26"/>
  <c r="BD292" i="26"/>
  <c r="BC292" i="26"/>
  <c r="BB292" i="26"/>
  <c r="BA292" i="26"/>
  <c r="AZ292" i="26"/>
  <c r="AY292" i="26"/>
  <c r="AX292" i="26"/>
  <c r="AW292" i="26"/>
  <c r="AV292" i="26"/>
  <c r="AU292" i="26"/>
  <c r="AT292" i="26"/>
  <c r="AS292" i="26"/>
  <c r="AR292" i="26"/>
  <c r="AQ292" i="26"/>
  <c r="AP292" i="26"/>
  <c r="AO292" i="26"/>
  <c r="AN292" i="26"/>
  <c r="AM292" i="26"/>
  <c r="AL292" i="26"/>
  <c r="AK292" i="26"/>
  <c r="AJ292" i="26"/>
  <c r="AI292" i="26"/>
  <c r="AH292" i="26"/>
  <c r="AG292" i="26"/>
  <c r="AF292" i="26"/>
  <c r="AE292" i="26"/>
  <c r="AD292" i="26"/>
  <c r="AC292" i="26"/>
  <c r="AB292" i="26"/>
  <c r="AA292" i="26"/>
  <c r="Z292" i="26"/>
  <c r="I292" i="26"/>
  <c r="I287" i="26"/>
  <c r="BQ279" i="26"/>
  <c r="BP279" i="26"/>
  <c r="BO279" i="26"/>
  <c r="BN279" i="26"/>
  <c r="BM279" i="26"/>
  <c r="BL279" i="26"/>
  <c r="BK279" i="26"/>
  <c r="BJ279" i="26"/>
  <c r="BI279" i="26"/>
  <c r="BH279" i="26"/>
  <c r="BG279" i="26"/>
  <c r="BF279" i="26"/>
  <c r="BE279" i="26"/>
  <c r="BD279" i="26"/>
  <c r="BC279" i="26"/>
  <c r="BB279" i="26"/>
  <c r="BA279" i="26"/>
  <c r="AZ279" i="26"/>
  <c r="AY279" i="26"/>
  <c r="AX279" i="26"/>
  <c r="AW279" i="26"/>
  <c r="AV279" i="26"/>
  <c r="AU279" i="26"/>
  <c r="AT279" i="26"/>
  <c r="AS279" i="26"/>
  <c r="AR279" i="26"/>
  <c r="AQ279" i="26"/>
  <c r="AP279" i="26"/>
  <c r="AO279" i="26"/>
  <c r="AN279" i="26"/>
  <c r="AM279" i="26"/>
  <c r="AL279" i="26"/>
  <c r="AK279" i="26"/>
  <c r="AJ279" i="26"/>
  <c r="AI279" i="26"/>
  <c r="AH279" i="26"/>
  <c r="AG279" i="26"/>
  <c r="AF279" i="26"/>
  <c r="AE279" i="26"/>
  <c r="AD279" i="26"/>
  <c r="AC279" i="26"/>
  <c r="AB279" i="26"/>
  <c r="AA279" i="26"/>
  <c r="Z279" i="26"/>
  <c r="I279" i="26"/>
  <c r="BQ278" i="26"/>
  <c r="BP278" i="26"/>
  <c r="BO278" i="26"/>
  <c r="BN278" i="26"/>
  <c r="BM278" i="26"/>
  <c r="BL278" i="26"/>
  <c r="BK278" i="26"/>
  <c r="BJ278" i="26"/>
  <c r="BI278" i="26"/>
  <c r="BH278" i="26"/>
  <c r="BG278" i="26"/>
  <c r="BF278" i="26"/>
  <c r="BE278" i="26"/>
  <c r="BD278" i="26"/>
  <c r="BC278" i="26"/>
  <c r="BB278" i="26"/>
  <c r="BA278" i="26"/>
  <c r="AZ278" i="26"/>
  <c r="AY278" i="26"/>
  <c r="AX278" i="26"/>
  <c r="AW278" i="26"/>
  <c r="AV278" i="26"/>
  <c r="AU278" i="26"/>
  <c r="AT278" i="26"/>
  <c r="AS278" i="26"/>
  <c r="AR278" i="26"/>
  <c r="AQ278" i="26"/>
  <c r="AP278" i="26"/>
  <c r="AO278" i="26"/>
  <c r="AN278" i="26"/>
  <c r="AM278" i="26"/>
  <c r="AL278" i="26"/>
  <c r="AK278" i="26"/>
  <c r="AJ278" i="26"/>
  <c r="AI278" i="26"/>
  <c r="AH278" i="26"/>
  <c r="AG278" i="26"/>
  <c r="AF278" i="26"/>
  <c r="AE278" i="26"/>
  <c r="AD278" i="26"/>
  <c r="AC278" i="26"/>
  <c r="AB278" i="26"/>
  <c r="AA278" i="26"/>
  <c r="Z278" i="26"/>
  <c r="I278" i="26"/>
  <c r="I274" i="26"/>
  <c r="BQ272" i="26"/>
  <c r="BP272" i="26"/>
  <c r="BO272" i="26"/>
  <c r="BN272" i="26"/>
  <c r="BM272" i="26"/>
  <c r="BL272" i="26"/>
  <c r="BK272" i="26"/>
  <c r="BJ272" i="26"/>
  <c r="BI272" i="26"/>
  <c r="BH272" i="26"/>
  <c r="BG272" i="26"/>
  <c r="BF272" i="26"/>
  <c r="BE272" i="26"/>
  <c r="BD272" i="26"/>
  <c r="BC272" i="26"/>
  <c r="BB272" i="26"/>
  <c r="BA272" i="26"/>
  <c r="AZ272" i="26"/>
  <c r="AY272" i="26"/>
  <c r="AX272" i="26"/>
  <c r="AW272" i="26"/>
  <c r="AV272" i="26"/>
  <c r="AU272" i="26"/>
  <c r="AT272" i="26"/>
  <c r="AS272" i="26"/>
  <c r="AR272" i="26"/>
  <c r="AQ272" i="26"/>
  <c r="AP272" i="26"/>
  <c r="AO272" i="26"/>
  <c r="AN272" i="26"/>
  <c r="AM272" i="26"/>
  <c r="AL272" i="26"/>
  <c r="AK272" i="26"/>
  <c r="AJ272" i="26"/>
  <c r="AI272" i="26"/>
  <c r="AH272" i="26"/>
  <c r="AG272" i="26"/>
  <c r="AF272" i="26"/>
  <c r="AE272" i="26"/>
  <c r="AD272" i="26"/>
  <c r="AC272" i="26"/>
  <c r="AB272" i="26"/>
  <c r="AA272" i="26"/>
  <c r="Z272" i="26"/>
  <c r="I272" i="26"/>
  <c r="BQ271" i="26"/>
  <c r="BP271" i="26"/>
  <c r="BO271" i="26"/>
  <c r="BN271" i="26"/>
  <c r="BM271" i="26"/>
  <c r="BL271" i="26"/>
  <c r="BK271" i="26"/>
  <c r="BJ271" i="26"/>
  <c r="BI271" i="26"/>
  <c r="BH271" i="26"/>
  <c r="BG271" i="26"/>
  <c r="BF271" i="26"/>
  <c r="BE271" i="26"/>
  <c r="BD271" i="26"/>
  <c r="BC271" i="26"/>
  <c r="BB271" i="26"/>
  <c r="BA271" i="26"/>
  <c r="AZ271" i="26"/>
  <c r="AY271" i="26"/>
  <c r="AX271" i="26"/>
  <c r="AW271" i="26"/>
  <c r="AV271" i="26"/>
  <c r="AU271" i="26"/>
  <c r="AT271" i="26"/>
  <c r="AS271" i="26"/>
  <c r="AR271" i="26"/>
  <c r="AQ271" i="26"/>
  <c r="AP271" i="26"/>
  <c r="AO271" i="26"/>
  <c r="AN271" i="26"/>
  <c r="AM271" i="26"/>
  <c r="AL271" i="26"/>
  <c r="AK271" i="26"/>
  <c r="AJ271" i="26"/>
  <c r="AI271" i="26"/>
  <c r="AH271" i="26"/>
  <c r="AG271" i="26"/>
  <c r="AF271" i="26"/>
  <c r="AE271" i="26"/>
  <c r="AD271" i="26"/>
  <c r="AC271" i="26"/>
  <c r="AB271" i="26"/>
  <c r="AA271" i="26"/>
  <c r="Z271" i="26"/>
  <c r="I271" i="26"/>
  <c r="BQ270" i="26"/>
  <c r="BP270" i="26"/>
  <c r="BO270" i="26"/>
  <c r="BN270" i="26"/>
  <c r="BM270" i="26"/>
  <c r="BL270" i="26"/>
  <c r="BK270" i="26"/>
  <c r="BJ270" i="26"/>
  <c r="BI270" i="26"/>
  <c r="BH270" i="26"/>
  <c r="BG270" i="26"/>
  <c r="BF270" i="26"/>
  <c r="BE270" i="26"/>
  <c r="BD270" i="26"/>
  <c r="BC270" i="26"/>
  <c r="BB270" i="26"/>
  <c r="BA270" i="26"/>
  <c r="AZ270" i="26"/>
  <c r="AY270" i="26"/>
  <c r="AX270" i="26"/>
  <c r="AW270" i="26"/>
  <c r="AV270" i="26"/>
  <c r="AU270" i="26"/>
  <c r="AT270" i="26"/>
  <c r="AS270" i="26"/>
  <c r="AR270" i="26"/>
  <c r="AQ270" i="26"/>
  <c r="AP270" i="26"/>
  <c r="AO270" i="26"/>
  <c r="AN270" i="26"/>
  <c r="AM270" i="26"/>
  <c r="AL270" i="26"/>
  <c r="AK270" i="26"/>
  <c r="AJ270" i="26"/>
  <c r="AI270" i="26"/>
  <c r="AH270" i="26"/>
  <c r="AG270" i="26"/>
  <c r="AF270" i="26"/>
  <c r="AE270" i="26"/>
  <c r="AD270" i="26"/>
  <c r="AC270" i="26"/>
  <c r="AB270" i="26"/>
  <c r="AA270" i="26"/>
  <c r="Z270" i="26"/>
  <c r="I270" i="26"/>
  <c r="BQ269" i="26"/>
  <c r="BP269" i="26"/>
  <c r="BO269" i="26"/>
  <c r="BN269" i="26"/>
  <c r="BM269" i="26"/>
  <c r="BL269" i="26"/>
  <c r="BK269" i="26"/>
  <c r="BJ269" i="26"/>
  <c r="BI269" i="26"/>
  <c r="BH269" i="26"/>
  <c r="BG269" i="26"/>
  <c r="BF269" i="26"/>
  <c r="BE269" i="26"/>
  <c r="BD269" i="26"/>
  <c r="BC269" i="26"/>
  <c r="BB269" i="26"/>
  <c r="BA269" i="26"/>
  <c r="AZ269" i="26"/>
  <c r="AY269" i="26"/>
  <c r="AX269" i="26"/>
  <c r="AW269" i="26"/>
  <c r="AV269" i="26"/>
  <c r="AU269" i="26"/>
  <c r="AT269" i="26"/>
  <c r="AS269" i="26"/>
  <c r="AR269" i="26"/>
  <c r="AQ269" i="26"/>
  <c r="AP269" i="26"/>
  <c r="AO269" i="26"/>
  <c r="AN269" i="26"/>
  <c r="AM269" i="26"/>
  <c r="AL269" i="26"/>
  <c r="AK269" i="26"/>
  <c r="AJ269" i="26"/>
  <c r="AI269" i="26"/>
  <c r="AH269" i="26"/>
  <c r="AG269" i="26"/>
  <c r="AF269" i="26"/>
  <c r="AE269" i="26"/>
  <c r="AD269" i="26"/>
  <c r="AC269" i="26"/>
  <c r="AB269" i="26"/>
  <c r="AA269" i="26"/>
  <c r="Z269" i="26"/>
  <c r="I269" i="26"/>
  <c r="BQ268" i="26"/>
  <c r="BP268" i="26"/>
  <c r="BO268" i="26"/>
  <c r="BN268" i="26"/>
  <c r="BM268" i="26"/>
  <c r="BL268" i="26"/>
  <c r="BK268" i="26"/>
  <c r="BJ268" i="26"/>
  <c r="BI268" i="26"/>
  <c r="BH268" i="26"/>
  <c r="BG268" i="26"/>
  <c r="BF268" i="26"/>
  <c r="BE268" i="26"/>
  <c r="BD268" i="26"/>
  <c r="BC268" i="26"/>
  <c r="BB268" i="26"/>
  <c r="BA268" i="26"/>
  <c r="AZ268" i="26"/>
  <c r="AY268" i="26"/>
  <c r="AX268" i="26"/>
  <c r="AW268" i="26"/>
  <c r="AV268" i="26"/>
  <c r="AU268" i="26"/>
  <c r="AT268" i="26"/>
  <c r="AS268" i="26"/>
  <c r="AR268" i="26"/>
  <c r="AQ268" i="26"/>
  <c r="AP268" i="26"/>
  <c r="AO268" i="26"/>
  <c r="AN268" i="26"/>
  <c r="AM268" i="26"/>
  <c r="AL268" i="26"/>
  <c r="AK268" i="26"/>
  <c r="AJ268" i="26"/>
  <c r="AI268" i="26"/>
  <c r="AH268" i="26"/>
  <c r="AG268" i="26"/>
  <c r="AF268" i="26"/>
  <c r="AE268" i="26"/>
  <c r="AD268" i="26"/>
  <c r="AC268" i="26"/>
  <c r="AB268" i="26"/>
  <c r="AA268" i="26"/>
  <c r="Z268" i="26"/>
  <c r="I268" i="26"/>
  <c r="BQ267" i="26"/>
  <c r="BP267" i="26"/>
  <c r="BO267" i="26"/>
  <c r="BN267" i="26"/>
  <c r="BM267" i="26"/>
  <c r="BL267" i="26"/>
  <c r="BK267" i="26"/>
  <c r="BJ267" i="26"/>
  <c r="BI267" i="26"/>
  <c r="BH267" i="26"/>
  <c r="BG267" i="26"/>
  <c r="BF267" i="26"/>
  <c r="BE267" i="26"/>
  <c r="BD267" i="26"/>
  <c r="BC267" i="26"/>
  <c r="BB267" i="26"/>
  <c r="BA267" i="26"/>
  <c r="AZ267" i="26"/>
  <c r="AY267" i="26"/>
  <c r="AX267" i="26"/>
  <c r="AW267" i="26"/>
  <c r="AV267" i="26"/>
  <c r="AU267" i="26"/>
  <c r="AT267" i="26"/>
  <c r="AS267" i="26"/>
  <c r="AR267" i="26"/>
  <c r="AQ267" i="26"/>
  <c r="AP267" i="26"/>
  <c r="AO267" i="26"/>
  <c r="AN267" i="26"/>
  <c r="AM267" i="26"/>
  <c r="AL267" i="26"/>
  <c r="AK267" i="26"/>
  <c r="AJ267" i="26"/>
  <c r="AI267" i="26"/>
  <c r="AH267" i="26"/>
  <c r="AG267" i="26"/>
  <c r="AF267" i="26"/>
  <c r="AE267" i="26"/>
  <c r="AD267" i="26"/>
  <c r="AC267" i="26"/>
  <c r="AB267" i="26"/>
  <c r="AA267" i="26"/>
  <c r="Z267" i="26"/>
  <c r="I267" i="26"/>
  <c r="BQ266" i="26"/>
  <c r="BP266" i="26"/>
  <c r="BO266" i="26"/>
  <c r="BN266" i="26"/>
  <c r="BM266" i="26"/>
  <c r="BL266" i="26"/>
  <c r="BK266" i="26"/>
  <c r="BJ266" i="26"/>
  <c r="BI266" i="26"/>
  <c r="BH266" i="26"/>
  <c r="BG266" i="26"/>
  <c r="BF266" i="26"/>
  <c r="BE266" i="26"/>
  <c r="BD266" i="26"/>
  <c r="BC266" i="26"/>
  <c r="BB266" i="26"/>
  <c r="BA266" i="26"/>
  <c r="AZ266" i="26"/>
  <c r="AY266" i="26"/>
  <c r="AX266" i="26"/>
  <c r="AW266" i="26"/>
  <c r="AV266" i="26"/>
  <c r="AU266" i="26"/>
  <c r="AT266" i="26"/>
  <c r="AS266" i="26"/>
  <c r="AR266" i="26"/>
  <c r="AQ266" i="26"/>
  <c r="AP266" i="26"/>
  <c r="AO266" i="26"/>
  <c r="AN266" i="26"/>
  <c r="AM266" i="26"/>
  <c r="AL266" i="26"/>
  <c r="AK266" i="26"/>
  <c r="AJ266" i="26"/>
  <c r="AI266" i="26"/>
  <c r="AH266" i="26"/>
  <c r="AG266" i="26"/>
  <c r="AF266" i="26"/>
  <c r="AE266" i="26"/>
  <c r="AD266" i="26"/>
  <c r="AC266" i="26"/>
  <c r="AB266" i="26"/>
  <c r="AA266" i="26"/>
  <c r="Z266" i="26"/>
  <c r="I266" i="26"/>
  <c r="BQ265" i="26"/>
  <c r="BP265" i="26"/>
  <c r="BO265" i="26"/>
  <c r="BN265" i="26"/>
  <c r="BM265" i="26"/>
  <c r="BL265" i="26"/>
  <c r="BK265" i="26"/>
  <c r="BJ265" i="26"/>
  <c r="BI265" i="26"/>
  <c r="BH265" i="26"/>
  <c r="BG265" i="26"/>
  <c r="BF265" i="26"/>
  <c r="BE265" i="26"/>
  <c r="BD265" i="26"/>
  <c r="BC265" i="26"/>
  <c r="BB265" i="26"/>
  <c r="BA265" i="26"/>
  <c r="AZ265" i="26"/>
  <c r="AY265" i="26"/>
  <c r="AX265" i="26"/>
  <c r="AW265" i="26"/>
  <c r="AV265" i="26"/>
  <c r="AU265" i="26"/>
  <c r="AT265" i="26"/>
  <c r="AS265" i="26"/>
  <c r="AR265" i="26"/>
  <c r="AQ265" i="26"/>
  <c r="AP265" i="26"/>
  <c r="AO265" i="26"/>
  <c r="AN265" i="26"/>
  <c r="AM265" i="26"/>
  <c r="AL265" i="26"/>
  <c r="AK265" i="26"/>
  <c r="AJ265" i="26"/>
  <c r="AI265" i="26"/>
  <c r="AH265" i="26"/>
  <c r="AG265" i="26"/>
  <c r="AF265" i="26"/>
  <c r="AE265" i="26"/>
  <c r="AD265" i="26"/>
  <c r="AC265" i="26"/>
  <c r="AB265" i="26"/>
  <c r="AA265" i="26"/>
  <c r="Z265" i="26"/>
  <c r="I265" i="26"/>
  <c r="BQ262" i="26"/>
  <c r="BP262" i="26"/>
  <c r="BO262" i="26"/>
  <c r="BN262" i="26"/>
  <c r="BM262" i="26"/>
  <c r="BL262" i="26"/>
  <c r="BK262" i="26"/>
  <c r="BJ262" i="26"/>
  <c r="BI262" i="26"/>
  <c r="BH262" i="26"/>
  <c r="BG262" i="26"/>
  <c r="BF262" i="26"/>
  <c r="BE262" i="26"/>
  <c r="BD262" i="26"/>
  <c r="BC262" i="26"/>
  <c r="BB262" i="26"/>
  <c r="BA262" i="26"/>
  <c r="AZ262" i="26"/>
  <c r="AY262" i="26"/>
  <c r="AX262" i="26"/>
  <c r="AW262" i="26"/>
  <c r="AV262" i="26"/>
  <c r="AU262" i="26"/>
  <c r="AT262" i="26"/>
  <c r="AS262" i="26"/>
  <c r="AR262" i="26"/>
  <c r="AQ262" i="26"/>
  <c r="AP262" i="26"/>
  <c r="AO262" i="26"/>
  <c r="AN262" i="26"/>
  <c r="AM262" i="26"/>
  <c r="AL262" i="26"/>
  <c r="AK262" i="26"/>
  <c r="AJ262" i="26"/>
  <c r="AI262" i="26"/>
  <c r="AH262" i="26"/>
  <c r="AG262" i="26"/>
  <c r="AF262" i="26"/>
  <c r="AE262" i="26"/>
  <c r="AD262" i="26"/>
  <c r="AC262" i="26"/>
  <c r="AB262" i="26"/>
  <c r="AA262" i="26"/>
  <c r="Z262" i="26"/>
  <c r="I262" i="26"/>
  <c r="BQ261" i="26"/>
  <c r="BP261" i="26"/>
  <c r="BO261" i="26"/>
  <c r="BN261" i="26"/>
  <c r="BM261" i="26"/>
  <c r="BL261" i="26"/>
  <c r="BK261" i="26"/>
  <c r="BJ261" i="26"/>
  <c r="BI261" i="26"/>
  <c r="BH261" i="26"/>
  <c r="BG261" i="26"/>
  <c r="BF261" i="26"/>
  <c r="BE261" i="26"/>
  <c r="BD261" i="26"/>
  <c r="BC261" i="26"/>
  <c r="BB261" i="26"/>
  <c r="BA261" i="26"/>
  <c r="AZ261" i="26"/>
  <c r="AY261" i="26"/>
  <c r="AX261" i="26"/>
  <c r="AW261" i="26"/>
  <c r="AV261" i="26"/>
  <c r="AU261" i="26"/>
  <c r="AT261" i="26"/>
  <c r="AS261" i="26"/>
  <c r="AR261" i="26"/>
  <c r="AQ261" i="26"/>
  <c r="AP261" i="26"/>
  <c r="AO261" i="26"/>
  <c r="AN261" i="26"/>
  <c r="AM261" i="26"/>
  <c r="AL261" i="26"/>
  <c r="AK261" i="26"/>
  <c r="AJ261" i="26"/>
  <c r="AI261" i="26"/>
  <c r="AH261" i="26"/>
  <c r="AG261" i="26"/>
  <c r="AF261" i="26"/>
  <c r="AE261" i="26"/>
  <c r="AD261" i="26"/>
  <c r="AC261" i="26"/>
  <c r="AB261" i="26"/>
  <c r="AA261" i="26"/>
  <c r="Z261" i="26"/>
  <c r="I261" i="26"/>
  <c r="BQ260" i="26"/>
  <c r="BP260" i="26"/>
  <c r="BO260" i="26"/>
  <c r="BN260" i="26"/>
  <c r="BM260" i="26"/>
  <c r="BL260" i="26"/>
  <c r="BK260" i="26"/>
  <c r="BJ260" i="26"/>
  <c r="BI260" i="26"/>
  <c r="BH260" i="26"/>
  <c r="BG260" i="26"/>
  <c r="BF260" i="26"/>
  <c r="BE260" i="26"/>
  <c r="BD260" i="26"/>
  <c r="BC260" i="26"/>
  <c r="BB260" i="26"/>
  <c r="BA260" i="26"/>
  <c r="AZ260" i="26"/>
  <c r="AY260" i="26"/>
  <c r="AX260" i="26"/>
  <c r="AW260" i="26"/>
  <c r="AV260" i="26"/>
  <c r="AU260" i="26"/>
  <c r="AT260" i="26"/>
  <c r="AS260" i="26"/>
  <c r="AR260" i="26"/>
  <c r="AQ260" i="26"/>
  <c r="AP260" i="26"/>
  <c r="AO260" i="26"/>
  <c r="AN260" i="26"/>
  <c r="AM260" i="26"/>
  <c r="AL260" i="26"/>
  <c r="AK260" i="26"/>
  <c r="AJ260" i="26"/>
  <c r="AI260" i="26"/>
  <c r="AH260" i="26"/>
  <c r="AG260" i="26"/>
  <c r="AF260" i="26"/>
  <c r="AE260" i="26"/>
  <c r="AD260" i="26"/>
  <c r="AC260" i="26"/>
  <c r="AB260" i="26"/>
  <c r="AA260" i="26"/>
  <c r="Z260" i="26"/>
  <c r="I260" i="26"/>
  <c r="BQ259" i="26"/>
  <c r="BP259" i="26"/>
  <c r="BO259" i="26"/>
  <c r="BN259" i="26"/>
  <c r="BM259" i="26"/>
  <c r="BL259" i="26"/>
  <c r="BK259" i="26"/>
  <c r="BJ259" i="26"/>
  <c r="BI259" i="26"/>
  <c r="BH259" i="26"/>
  <c r="BG259" i="26"/>
  <c r="BF259" i="26"/>
  <c r="BE259" i="26"/>
  <c r="BD259" i="26"/>
  <c r="BC259" i="26"/>
  <c r="BB259" i="26"/>
  <c r="BA259" i="26"/>
  <c r="AZ259" i="26"/>
  <c r="AY259" i="26"/>
  <c r="AX259" i="26"/>
  <c r="AW259" i="26"/>
  <c r="AV259" i="26"/>
  <c r="AU259" i="26"/>
  <c r="AT259" i="26"/>
  <c r="AS259" i="26"/>
  <c r="AR259" i="26"/>
  <c r="AQ259" i="26"/>
  <c r="AP259" i="26"/>
  <c r="AO259" i="26"/>
  <c r="AN259" i="26"/>
  <c r="AM259" i="26"/>
  <c r="AL259" i="26"/>
  <c r="AK259" i="26"/>
  <c r="AJ259" i="26"/>
  <c r="AI259" i="26"/>
  <c r="AH259" i="26"/>
  <c r="AG259" i="26"/>
  <c r="AF259" i="26"/>
  <c r="AE259" i="26"/>
  <c r="AD259" i="26"/>
  <c r="AC259" i="26"/>
  <c r="AB259" i="26"/>
  <c r="AA259" i="26"/>
  <c r="Z259" i="26"/>
  <c r="I259" i="26"/>
  <c r="BQ258" i="26"/>
  <c r="BP258" i="26"/>
  <c r="BO258" i="26"/>
  <c r="BN258" i="26"/>
  <c r="BM258" i="26"/>
  <c r="BL258" i="26"/>
  <c r="BK258" i="26"/>
  <c r="BJ258" i="26"/>
  <c r="BI258" i="26"/>
  <c r="BH258" i="26"/>
  <c r="BG258" i="26"/>
  <c r="BF258" i="26"/>
  <c r="BE258" i="26"/>
  <c r="BD258" i="26"/>
  <c r="BC258" i="26"/>
  <c r="BB258" i="26"/>
  <c r="BA258" i="26"/>
  <c r="AZ258" i="26"/>
  <c r="AY258" i="26"/>
  <c r="AX258" i="26"/>
  <c r="AW258" i="26"/>
  <c r="AV258" i="26"/>
  <c r="AU258" i="26"/>
  <c r="AT258" i="26"/>
  <c r="AS258" i="26"/>
  <c r="AR258" i="26"/>
  <c r="AQ258" i="26"/>
  <c r="AP258" i="26"/>
  <c r="AO258" i="26"/>
  <c r="AN258" i="26"/>
  <c r="AM258" i="26"/>
  <c r="AL258" i="26"/>
  <c r="AK258" i="26"/>
  <c r="AJ258" i="26"/>
  <c r="AI258" i="26"/>
  <c r="AH258" i="26"/>
  <c r="AG258" i="26"/>
  <c r="AF258" i="26"/>
  <c r="AE258" i="26"/>
  <c r="AD258" i="26"/>
  <c r="AC258" i="26"/>
  <c r="AB258" i="26"/>
  <c r="AA258" i="26"/>
  <c r="Z258" i="26"/>
  <c r="I258" i="26"/>
  <c r="BQ257" i="26"/>
  <c r="BP257" i="26"/>
  <c r="BO257" i="26"/>
  <c r="BN257" i="26"/>
  <c r="BM257" i="26"/>
  <c r="BL257" i="26"/>
  <c r="BK257" i="26"/>
  <c r="BJ257" i="26"/>
  <c r="BI257" i="26"/>
  <c r="BH257" i="26"/>
  <c r="BG257" i="26"/>
  <c r="BF257" i="26"/>
  <c r="BE257" i="26"/>
  <c r="BD257" i="26"/>
  <c r="BC257" i="26"/>
  <c r="BB257" i="26"/>
  <c r="BA257" i="26"/>
  <c r="AZ257" i="26"/>
  <c r="AY257" i="26"/>
  <c r="AX257" i="26"/>
  <c r="AW257" i="26"/>
  <c r="AV257" i="26"/>
  <c r="AU257" i="26"/>
  <c r="AT257" i="26"/>
  <c r="AS257" i="26"/>
  <c r="AR257" i="26"/>
  <c r="AQ257" i="26"/>
  <c r="AP257" i="26"/>
  <c r="AO257" i="26"/>
  <c r="AN257" i="26"/>
  <c r="AM257" i="26"/>
  <c r="AL257" i="26"/>
  <c r="AK257" i="26"/>
  <c r="AJ257" i="26"/>
  <c r="AI257" i="26"/>
  <c r="AH257" i="26"/>
  <c r="AG257" i="26"/>
  <c r="AF257" i="26"/>
  <c r="AE257" i="26"/>
  <c r="AD257" i="26"/>
  <c r="AC257" i="26"/>
  <c r="AB257" i="26"/>
  <c r="AA257" i="26"/>
  <c r="Z257" i="26"/>
  <c r="I257" i="26"/>
  <c r="BQ256" i="26"/>
  <c r="BP256" i="26"/>
  <c r="BO256" i="26"/>
  <c r="BN256" i="26"/>
  <c r="BM256" i="26"/>
  <c r="BL256" i="26"/>
  <c r="BK256" i="26"/>
  <c r="BJ256" i="26"/>
  <c r="BI256" i="26"/>
  <c r="BH256" i="26"/>
  <c r="BG256" i="26"/>
  <c r="BF256" i="26"/>
  <c r="BE256" i="26"/>
  <c r="BD256" i="26"/>
  <c r="BC256" i="26"/>
  <c r="BB256" i="26"/>
  <c r="BA256" i="26"/>
  <c r="AZ256" i="26"/>
  <c r="AY256" i="26"/>
  <c r="AX256" i="26"/>
  <c r="AW256" i="26"/>
  <c r="AV256" i="26"/>
  <c r="AU256" i="26"/>
  <c r="AT256" i="26"/>
  <c r="AS256" i="26"/>
  <c r="AR256" i="26"/>
  <c r="AQ256" i="26"/>
  <c r="AP256" i="26"/>
  <c r="AO256" i="26"/>
  <c r="AN256" i="26"/>
  <c r="AM256" i="26"/>
  <c r="AL256" i="26"/>
  <c r="AK256" i="26"/>
  <c r="AJ256" i="26"/>
  <c r="AI256" i="26"/>
  <c r="AH256" i="26"/>
  <c r="AG256" i="26"/>
  <c r="AF256" i="26"/>
  <c r="AE256" i="26"/>
  <c r="AD256" i="26"/>
  <c r="AC256" i="26"/>
  <c r="AB256" i="26"/>
  <c r="AA256" i="26"/>
  <c r="Z256" i="26"/>
  <c r="I256" i="26"/>
  <c r="BQ255" i="26"/>
  <c r="BP255" i="26"/>
  <c r="BO255" i="26"/>
  <c r="BN255" i="26"/>
  <c r="BM255" i="26"/>
  <c r="BL255" i="26"/>
  <c r="BK255" i="26"/>
  <c r="BJ255" i="26"/>
  <c r="BI255" i="26"/>
  <c r="BH255" i="26"/>
  <c r="BG255" i="26"/>
  <c r="BF255" i="26"/>
  <c r="BE255" i="26"/>
  <c r="BD255" i="26"/>
  <c r="BC255" i="26"/>
  <c r="BB255" i="26"/>
  <c r="BA255" i="26"/>
  <c r="AZ255" i="26"/>
  <c r="AY255" i="26"/>
  <c r="AX255" i="26"/>
  <c r="AW255" i="26"/>
  <c r="AV255" i="26"/>
  <c r="AU255" i="26"/>
  <c r="AT255" i="26"/>
  <c r="AS255" i="26"/>
  <c r="AR255" i="26"/>
  <c r="AQ255" i="26"/>
  <c r="AP255" i="26"/>
  <c r="AO255" i="26"/>
  <c r="AN255" i="26"/>
  <c r="AM255" i="26"/>
  <c r="AL255" i="26"/>
  <c r="AK255" i="26"/>
  <c r="AJ255" i="26"/>
  <c r="AI255" i="26"/>
  <c r="AH255" i="26"/>
  <c r="AG255" i="26"/>
  <c r="AF255" i="26"/>
  <c r="AE255" i="26"/>
  <c r="AD255" i="26"/>
  <c r="AC255" i="26"/>
  <c r="AB255" i="26"/>
  <c r="AA255" i="26"/>
  <c r="Z255" i="26"/>
  <c r="I255" i="26"/>
  <c r="I250" i="26"/>
  <c r="BQ248" i="26"/>
  <c r="BP248" i="26"/>
  <c r="BO248" i="26"/>
  <c r="BN248" i="26"/>
  <c r="BM248" i="26"/>
  <c r="BL248" i="26"/>
  <c r="BK248" i="26"/>
  <c r="BJ248" i="26"/>
  <c r="BI248" i="26"/>
  <c r="BH248" i="26"/>
  <c r="BG248" i="26"/>
  <c r="BF248" i="26"/>
  <c r="BE248" i="26"/>
  <c r="BD248" i="26"/>
  <c r="BC248" i="26"/>
  <c r="BB248" i="26"/>
  <c r="BA248" i="26"/>
  <c r="AZ248" i="26"/>
  <c r="AY248" i="26"/>
  <c r="AX248" i="26"/>
  <c r="AW248" i="26"/>
  <c r="AV248" i="26"/>
  <c r="AU248" i="26"/>
  <c r="AT248" i="26"/>
  <c r="AS248" i="26"/>
  <c r="AR248" i="26"/>
  <c r="AQ248" i="26"/>
  <c r="AP248" i="26"/>
  <c r="AO248" i="26"/>
  <c r="AN248" i="26"/>
  <c r="AM248" i="26"/>
  <c r="AL248" i="26"/>
  <c r="AK248" i="26"/>
  <c r="AJ248" i="26"/>
  <c r="AI248" i="26"/>
  <c r="AH248" i="26"/>
  <c r="AG248" i="26"/>
  <c r="AF248" i="26"/>
  <c r="AE248" i="26"/>
  <c r="AD248" i="26"/>
  <c r="AC248" i="26"/>
  <c r="AB248" i="26"/>
  <c r="AA248" i="26"/>
  <c r="Z248" i="26"/>
  <c r="I248" i="26"/>
  <c r="BQ247" i="26"/>
  <c r="BP247" i="26"/>
  <c r="BO247" i="26"/>
  <c r="BN247" i="26"/>
  <c r="BM247" i="26"/>
  <c r="BL247" i="26"/>
  <c r="BK247" i="26"/>
  <c r="BJ247" i="26"/>
  <c r="BI247" i="26"/>
  <c r="BH247" i="26"/>
  <c r="BG247" i="26"/>
  <c r="BF247" i="26"/>
  <c r="BE247" i="26"/>
  <c r="BD247" i="26"/>
  <c r="BC247" i="26"/>
  <c r="BB247" i="26"/>
  <c r="BA247" i="26"/>
  <c r="AZ247" i="26"/>
  <c r="AY247" i="26"/>
  <c r="AX247" i="26"/>
  <c r="AW247" i="26"/>
  <c r="AV247" i="26"/>
  <c r="AU247" i="26"/>
  <c r="AT247" i="26"/>
  <c r="AS247" i="26"/>
  <c r="AR247" i="26"/>
  <c r="AQ247" i="26"/>
  <c r="AP247" i="26"/>
  <c r="AO247" i="26"/>
  <c r="AN247" i="26"/>
  <c r="AM247" i="26"/>
  <c r="AL247" i="26"/>
  <c r="AK247" i="26"/>
  <c r="AJ247" i="26"/>
  <c r="AI247" i="26"/>
  <c r="AH247" i="26"/>
  <c r="AG247" i="26"/>
  <c r="AF247" i="26"/>
  <c r="AE247" i="26"/>
  <c r="AD247" i="26"/>
  <c r="AC247" i="26"/>
  <c r="AB247" i="26"/>
  <c r="AA247" i="26"/>
  <c r="Z247" i="26"/>
  <c r="I247" i="26"/>
  <c r="BQ246" i="26"/>
  <c r="BP246" i="26"/>
  <c r="BO246" i="26"/>
  <c r="BN246" i="26"/>
  <c r="BM246" i="26"/>
  <c r="BL246" i="26"/>
  <c r="BK246" i="26"/>
  <c r="BJ246" i="26"/>
  <c r="BI246" i="26"/>
  <c r="BH246" i="26"/>
  <c r="BG246" i="26"/>
  <c r="BF246" i="26"/>
  <c r="BE246" i="26"/>
  <c r="BD246" i="26"/>
  <c r="BC246" i="26"/>
  <c r="BB246" i="26"/>
  <c r="BA246" i="26"/>
  <c r="AZ246" i="26"/>
  <c r="AY246" i="26"/>
  <c r="AX246" i="26"/>
  <c r="AW246" i="26"/>
  <c r="AV246" i="26"/>
  <c r="AU246" i="26"/>
  <c r="AT246" i="26"/>
  <c r="AS246" i="26"/>
  <c r="AR246" i="26"/>
  <c r="AQ246" i="26"/>
  <c r="AP246" i="26"/>
  <c r="AO246" i="26"/>
  <c r="AN246" i="26"/>
  <c r="AM246" i="26"/>
  <c r="AL246" i="26"/>
  <c r="AK246" i="26"/>
  <c r="AJ246" i="26"/>
  <c r="AI246" i="26"/>
  <c r="AH246" i="26"/>
  <c r="AG246" i="26"/>
  <c r="AF246" i="26"/>
  <c r="AE246" i="26"/>
  <c r="AD246" i="26"/>
  <c r="AC246" i="26"/>
  <c r="AB246" i="26"/>
  <c r="AA246" i="26"/>
  <c r="Z246" i="26"/>
  <c r="I246" i="26"/>
  <c r="BQ245" i="26"/>
  <c r="BP245" i="26"/>
  <c r="BO245" i="26"/>
  <c r="BN245" i="26"/>
  <c r="BM245" i="26"/>
  <c r="BL245" i="26"/>
  <c r="BK245" i="26"/>
  <c r="BJ245" i="26"/>
  <c r="BI245" i="26"/>
  <c r="BH245" i="26"/>
  <c r="BG245" i="26"/>
  <c r="BF245" i="26"/>
  <c r="BE245" i="26"/>
  <c r="BD245" i="26"/>
  <c r="BC245" i="26"/>
  <c r="BB245" i="26"/>
  <c r="BA245" i="26"/>
  <c r="AZ245" i="26"/>
  <c r="AY245" i="26"/>
  <c r="AX245" i="26"/>
  <c r="AW245" i="26"/>
  <c r="AV245" i="26"/>
  <c r="AU245" i="26"/>
  <c r="AT245" i="26"/>
  <c r="AS245" i="26"/>
  <c r="AR245" i="26"/>
  <c r="AQ245" i="26"/>
  <c r="AP245" i="26"/>
  <c r="AO245" i="26"/>
  <c r="AN245" i="26"/>
  <c r="AM245" i="26"/>
  <c r="AL245" i="26"/>
  <c r="AK245" i="26"/>
  <c r="AJ245" i="26"/>
  <c r="AI245" i="26"/>
  <c r="AH245" i="26"/>
  <c r="AG245" i="26"/>
  <c r="AF245" i="26"/>
  <c r="AE245" i="26"/>
  <c r="AD245" i="26"/>
  <c r="AC245" i="26"/>
  <c r="AB245" i="26"/>
  <c r="AA245" i="26"/>
  <c r="Z245" i="26"/>
  <c r="I245" i="26"/>
  <c r="BQ244" i="26"/>
  <c r="BP244" i="26"/>
  <c r="BO244" i="26"/>
  <c r="BN244" i="26"/>
  <c r="BM244" i="26"/>
  <c r="BL244" i="26"/>
  <c r="BK244" i="26"/>
  <c r="BJ244" i="26"/>
  <c r="BI244" i="26"/>
  <c r="BH244" i="26"/>
  <c r="BG244" i="26"/>
  <c r="BF244" i="26"/>
  <c r="BE244" i="26"/>
  <c r="BD244" i="26"/>
  <c r="BC244" i="26"/>
  <c r="BB244" i="26"/>
  <c r="BA244" i="26"/>
  <c r="AZ244" i="26"/>
  <c r="AY244" i="26"/>
  <c r="AX244" i="26"/>
  <c r="AW244" i="26"/>
  <c r="AV244" i="26"/>
  <c r="AU244" i="26"/>
  <c r="AT244" i="26"/>
  <c r="AS244" i="26"/>
  <c r="AR244" i="26"/>
  <c r="AQ244" i="26"/>
  <c r="AP244" i="26"/>
  <c r="AO244" i="26"/>
  <c r="AN244" i="26"/>
  <c r="AM244" i="26"/>
  <c r="AL244" i="26"/>
  <c r="AK244" i="26"/>
  <c r="AJ244" i="26"/>
  <c r="AI244" i="26"/>
  <c r="AH244" i="26"/>
  <c r="AG244" i="26"/>
  <c r="AF244" i="26"/>
  <c r="AE244" i="26"/>
  <c r="AD244" i="26"/>
  <c r="AC244" i="26"/>
  <c r="AB244" i="26"/>
  <c r="AA244" i="26"/>
  <c r="Z244" i="26"/>
  <c r="I244" i="26"/>
  <c r="BQ243" i="26"/>
  <c r="BP243" i="26"/>
  <c r="BO243" i="26"/>
  <c r="BN243" i="26"/>
  <c r="BM243" i="26"/>
  <c r="BL243" i="26"/>
  <c r="BK243" i="26"/>
  <c r="BJ243" i="26"/>
  <c r="BI243" i="26"/>
  <c r="BH243" i="26"/>
  <c r="BG243" i="26"/>
  <c r="BF243" i="26"/>
  <c r="BE243" i="26"/>
  <c r="BD243" i="26"/>
  <c r="BC243" i="26"/>
  <c r="BB243" i="26"/>
  <c r="BA243" i="26"/>
  <c r="AZ243" i="26"/>
  <c r="AY243" i="26"/>
  <c r="AX243" i="26"/>
  <c r="AW243" i="26"/>
  <c r="AV243" i="26"/>
  <c r="AU243" i="26"/>
  <c r="AT243" i="26"/>
  <c r="AS243" i="26"/>
  <c r="AR243" i="26"/>
  <c r="AQ243" i="26"/>
  <c r="AP243" i="26"/>
  <c r="AO243" i="26"/>
  <c r="AN243" i="26"/>
  <c r="AM243" i="26"/>
  <c r="AL243" i="26"/>
  <c r="AK243" i="26"/>
  <c r="AJ243" i="26"/>
  <c r="AI243" i="26"/>
  <c r="AH243" i="26"/>
  <c r="AG243" i="26"/>
  <c r="AF243" i="26"/>
  <c r="AE243" i="26"/>
  <c r="AD243" i="26"/>
  <c r="AC243" i="26"/>
  <c r="AB243" i="26"/>
  <c r="AA243" i="26"/>
  <c r="Z243" i="26"/>
  <c r="I243" i="26"/>
  <c r="BQ242" i="26"/>
  <c r="BP242" i="26"/>
  <c r="BO242" i="26"/>
  <c r="BN242" i="26"/>
  <c r="BM242" i="26"/>
  <c r="BL242" i="26"/>
  <c r="BK242" i="26"/>
  <c r="BJ242" i="26"/>
  <c r="BI242" i="26"/>
  <c r="BH242" i="26"/>
  <c r="BG242" i="26"/>
  <c r="BF242" i="26"/>
  <c r="BE242" i="26"/>
  <c r="BD242" i="26"/>
  <c r="BC242" i="26"/>
  <c r="BB242" i="26"/>
  <c r="BA242" i="26"/>
  <c r="AZ242" i="26"/>
  <c r="AY242" i="26"/>
  <c r="AX242" i="26"/>
  <c r="AW242" i="26"/>
  <c r="AV242" i="26"/>
  <c r="AU242" i="26"/>
  <c r="AT242" i="26"/>
  <c r="AS242" i="26"/>
  <c r="AR242" i="26"/>
  <c r="AQ242" i="26"/>
  <c r="AP242" i="26"/>
  <c r="AO242" i="26"/>
  <c r="AN242" i="26"/>
  <c r="AM242" i="26"/>
  <c r="AL242" i="26"/>
  <c r="AK242" i="26"/>
  <c r="AJ242" i="26"/>
  <c r="AI242" i="26"/>
  <c r="AH242" i="26"/>
  <c r="AG242" i="26"/>
  <c r="AF242" i="26"/>
  <c r="AE242" i="26"/>
  <c r="AD242" i="26"/>
  <c r="AC242" i="26"/>
  <c r="AB242" i="26"/>
  <c r="AA242" i="26"/>
  <c r="Z242" i="26"/>
  <c r="I242" i="26"/>
  <c r="BQ241" i="26"/>
  <c r="BP241" i="26"/>
  <c r="BO241" i="26"/>
  <c r="BN241" i="26"/>
  <c r="BM241" i="26"/>
  <c r="BL241" i="26"/>
  <c r="BK241" i="26"/>
  <c r="BJ241" i="26"/>
  <c r="BI241" i="26"/>
  <c r="BH241" i="26"/>
  <c r="BG241" i="26"/>
  <c r="BF241" i="26"/>
  <c r="BE241" i="26"/>
  <c r="BD241" i="26"/>
  <c r="BC241" i="26"/>
  <c r="BB241" i="26"/>
  <c r="BA241" i="26"/>
  <c r="AZ241" i="26"/>
  <c r="AY241" i="26"/>
  <c r="AX241" i="26"/>
  <c r="AW241" i="26"/>
  <c r="AV241" i="26"/>
  <c r="AU241" i="26"/>
  <c r="AT241" i="26"/>
  <c r="AS241" i="26"/>
  <c r="AR241" i="26"/>
  <c r="AQ241" i="26"/>
  <c r="AP241" i="26"/>
  <c r="AO241" i="26"/>
  <c r="AN241" i="26"/>
  <c r="AM241" i="26"/>
  <c r="AL241" i="26"/>
  <c r="AK241" i="26"/>
  <c r="AJ241" i="26"/>
  <c r="AI241" i="26"/>
  <c r="AH241" i="26"/>
  <c r="AG241" i="26"/>
  <c r="AF241" i="26"/>
  <c r="AE241" i="26"/>
  <c r="AD241" i="26"/>
  <c r="AC241" i="26"/>
  <c r="AB241" i="26"/>
  <c r="AA241" i="26"/>
  <c r="Z241" i="26"/>
  <c r="I241" i="26"/>
  <c r="BQ240" i="26"/>
  <c r="BP240" i="26"/>
  <c r="BO240" i="26"/>
  <c r="BN240" i="26"/>
  <c r="BM240" i="26"/>
  <c r="BL240" i="26"/>
  <c r="BK240" i="26"/>
  <c r="BJ240" i="26"/>
  <c r="BI240" i="26"/>
  <c r="BH240" i="26"/>
  <c r="BG240" i="26"/>
  <c r="BF240" i="26"/>
  <c r="BE240" i="26"/>
  <c r="BD240" i="26"/>
  <c r="BC240" i="26"/>
  <c r="BB240" i="26"/>
  <c r="BA240" i="26"/>
  <c r="AZ240" i="26"/>
  <c r="AY240" i="26"/>
  <c r="AX240" i="26"/>
  <c r="AW240" i="26"/>
  <c r="AV240" i="26"/>
  <c r="AU240" i="26"/>
  <c r="AT240" i="26"/>
  <c r="AS240" i="26"/>
  <c r="AR240" i="26"/>
  <c r="AQ240" i="26"/>
  <c r="AP240" i="26"/>
  <c r="AO240" i="26"/>
  <c r="AN240" i="26"/>
  <c r="AM240" i="26"/>
  <c r="AL240" i="26"/>
  <c r="AK240" i="26"/>
  <c r="AJ240" i="26"/>
  <c r="AI240" i="26"/>
  <c r="AH240" i="26"/>
  <c r="AG240" i="26"/>
  <c r="AF240" i="26"/>
  <c r="AE240" i="26"/>
  <c r="AD240" i="26"/>
  <c r="AC240" i="26"/>
  <c r="AB240" i="26"/>
  <c r="AA240" i="26"/>
  <c r="Z240" i="26"/>
  <c r="I240" i="26"/>
  <c r="BQ237" i="26"/>
  <c r="BP237" i="26"/>
  <c r="BO237" i="26"/>
  <c r="BN237" i="26"/>
  <c r="BM237" i="26"/>
  <c r="BL237" i="26"/>
  <c r="BK237" i="26"/>
  <c r="BJ237" i="26"/>
  <c r="BI237" i="26"/>
  <c r="BH237" i="26"/>
  <c r="BG237" i="26"/>
  <c r="BF237" i="26"/>
  <c r="BE237" i="26"/>
  <c r="BD237" i="26"/>
  <c r="BC237" i="26"/>
  <c r="BB237" i="26"/>
  <c r="BA237" i="26"/>
  <c r="AZ237" i="26"/>
  <c r="AY237" i="26"/>
  <c r="AX237" i="26"/>
  <c r="AW237" i="26"/>
  <c r="AV237" i="26"/>
  <c r="AU237" i="26"/>
  <c r="AT237" i="26"/>
  <c r="AS237" i="26"/>
  <c r="AR237" i="26"/>
  <c r="AQ237" i="26"/>
  <c r="AP237" i="26"/>
  <c r="AO237" i="26"/>
  <c r="AN237" i="26"/>
  <c r="AM237" i="26"/>
  <c r="AL237" i="26"/>
  <c r="AK237" i="26"/>
  <c r="AJ237" i="26"/>
  <c r="AI237" i="26"/>
  <c r="AH237" i="26"/>
  <c r="AG237" i="26"/>
  <c r="AF237" i="26"/>
  <c r="AE237" i="26"/>
  <c r="AD237" i="26"/>
  <c r="AC237" i="26"/>
  <c r="AB237" i="26"/>
  <c r="AA237" i="26"/>
  <c r="Z237" i="26"/>
  <c r="I237" i="26"/>
  <c r="BQ236" i="26"/>
  <c r="BP236" i="26"/>
  <c r="BO236" i="26"/>
  <c r="BN236" i="26"/>
  <c r="BM236" i="26"/>
  <c r="BL236" i="26"/>
  <c r="BK236" i="26"/>
  <c r="BJ236" i="26"/>
  <c r="BI236" i="26"/>
  <c r="BH236" i="26"/>
  <c r="BG236" i="26"/>
  <c r="BF236" i="26"/>
  <c r="BE236" i="26"/>
  <c r="BD236" i="26"/>
  <c r="BC236" i="26"/>
  <c r="BB236" i="26"/>
  <c r="BA236" i="26"/>
  <c r="AZ236" i="26"/>
  <c r="AY236" i="26"/>
  <c r="AX236" i="26"/>
  <c r="AW236" i="26"/>
  <c r="AV236" i="26"/>
  <c r="AU236" i="26"/>
  <c r="AT236" i="26"/>
  <c r="AS236" i="26"/>
  <c r="AR236" i="26"/>
  <c r="AQ236" i="26"/>
  <c r="AP236" i="26"/>
  <c r="AO236" i="26"/>
  <c r="AN236" i="26"/>
  <c r="AM236" i="26"/>
  <c r="AL236" i="26"/>
  <c r="AK236" i="26"/>
  <c r="AJ236" i="26"/>
  <c r="AI236" i="26"/>
  <c r="AH236" i="26"/>
  <c r="AG236" i="26"/>
  <c r="AF236" i="26"/>
  <c r="AE236" i="26"/>
  <c r="AD236" i="26"/>
  <c r="AC236" i="26"/>
  <c r="AB236" i="26"/>
  <c r="AA236" i="26"/>
  <c r="Z236" i="26"/>
  <c r="I236" i="26"/>
  <c r="BQ235" i="26"/>
  <c r="BP235" i="26"/>
  <c r="BO235" i="26"/>
  <c r="BN235" i="26"/>
  <c r="BM235" i="26"/>
  <c r="BL235" i="26"/>
  <c r="BK235" i="26"/>
  <c r="BJ235" i="26"/>
  <c r="BI235" i="26"/>
  <c r="BH235" i="26"/>
  <c r="BG235" i="26"/>
  <c r="BF235" i="26"/>
  <c r="BE235" i="26"/>
  <c r="BD235" i="26"/>
  <c r="BC235" i="26"/>
  <c r="BB235" i="26"/>
  <c r="BA235" i="26"/>
  <c r="AZ235" i="26"/>
  <c r="AY235" i="26"/>
  <c r="AX235" i="26"/>
  <c r="AW235" i="26"/>
  <c r="AV235" i="26"/>
  <c r="AU235" i="26"/>
  <c r="AT235" i="26"/>
  <c r="AS235" i="26"/>
  <c r="AR235" i="26"/>
  <c r="AQ235" i="26"/>
  <c r="AP235" i="26"/>
  <c r="AO235" i="26"/>
  <c r="AN235" i="26"/>
  <c r="AM235" i="26"/>
  <c r="AL235" i="26"/>
  <c r="AK235" i="26"/>
  <c r="AJ235" i="26"/>
  <c r="AI235" i="26"/>
  <c r="AH235" i="26"/>
  <c r="AG235" i="26"/>
  <c r="AF235" i="26"/>
  <c r="AE235" i="26"/>
  <c r="AD235" i="26"/>
  <c r="AC235" i="26"/>
  <c r="AB235" i="26"/>
  <c r="AA235" i="26"/>
  <c r="Z235" i="26"/>
  <c r="I235" i="26"/>
  <c r="BQ234" i="26"/>
  <c r="BP234" i="26"/>
  <c r="BO234" i="26"/>
  <c r="BN234" i="26"/>
  <c r="BM234" i="26"/>
  <c r="BL234" i="26"/>
  <c r="BK234" i="26"/>
  <c r="BJ234" i="26"/>
  <c r="BI234" i="26"/>
  <c r="BH234" i="26"/>
  <c r="BG234" i="26"/>
  <c r="BF234" i="26"/>
  <c r="BE234" i="26"/>
  <c r="BD234" i="26"/>
  <c r="BC234" i="26"/>
  <c r="BB234" i="26"/>
  <c r="BA234" i="26"/>
  <c r="AZ234" i="26"/>
  <c r="AY234" i="26"/>
  <c r="AX234" i="26"/>
  <c r="AW234" i="26"/>
  <c r="AV234" i="26"/>
  <c r="AU234" i="26"/>
  <c r="AT234" i="26"/>
  <c r="AS234" i="26"/>
  <c r="AR234" i="26"/>
  <c r="AQ234" i="26"/>
  <c r="AP234" i="26"/>
  <c r="AO234" i="26"/>
  <c r="AN234" i="26"/>
  <c r="AM234" i="26"/>
  <c r="AL234" i="26"/>
  <c r="AK234" i="26"/>
  <c r="AJ234" i="26"/>
  <c r="AI234" i="26"/>
  <c r="AH234" i="26"/>
  <c r="AG234" i="26"/>
  <c r="AF234" i="26"/>
  <c r="AE234" i="26"/>
  <c r="AD234" i="26"/>
  <c r="AC234" i="26"/>
  <c r="AB234" i="26"/>
  <c r="AA234" i="26"/>
  <c r="Z234" i="26"/>
  <c r="I234" i="26"/>
  <c r="BQ233" i="26"/>
  <c r="BP233" i="26"/>
  <c r="BO233" i="26"/>
  <c r="BN233" i="26"/>
  <c r="BM233" i="26"/>
  <c r="BL233" i="26"/>
  <c r="BK233" i="26"/>
  <c r="BJ233" i="26"/>
  <c r="BI233" i="26"/>
  <c r="BH233" i="26"/>
  <c r="BG233" i="26"/>
  <c r="BF233" i="26"/>
  <c r="BE233" i="26"/>
  <c r="BD233" i="26"/>
  <c r="BC233" i="26"/>
  <c r="BB233" i="26"/>
  <c r="BA233" i="26"/>
  <c r="AZ233" i="26"/>
  <c r="AY233" i="26"/>
  <c r="AX233" i="26"/>
  <c r="AW233" i="26"/>
  <c r="AV233" i="26"/>
  <c r="AU233" i="26"/>
  <c r="AT233" i="26"/>
  <c r="AS233" i="26"/>
  <c r="AR233" i="26"/>
  <c r="AQ233" i="26"/>
  <c r="AP233" i="26"/>
  <c r="AO233" i="26"/>
  <c r="AN233" i="26"/>
  <c r="AM233" i="26"/>
  <c r="AL233" i="26"/>
  <c r="AK233" i="26"/>
  <c r="AJ233" i="26"/>
  <c r="AI233" i="26"/>
  <c r="AH233" i="26"/>
  <c r="AG233" i="26"/>
  <c r="AF233" i="26"/>
  <c r="AE233" i="26"/>
  <c r="AD233" i="26"/>
  <c r="AC233" i="26"/>
  <c r="AB233" i="26"/>
  <c r="AA233" i="26"/>
  <c r="Z233" i="26"/>
  <c r="I233" i="26"/>
  <c r="BQ232" i="26"/>
  <c r="BP232" i="26"/>
  <c r="BO232" i="26"/>
  <c r="BN232" i="26"/>
  <c r="BM232" i="26"/>
  <c r="BL232" i="26"/>
  <c r="BK232" i="26"/>
  <c r="BJ232" i="26"/>
  <c r="BI232" i="26"/>
  <c r="BH232" i="26"/>
  <c r="BG232" i="26"/>
  <c r="BF232" i="26"/>
  <c r="BE232" i="26"/>
  <c r="BD232" i="26"/>
  <c r="BC232" i="26"/>
  <c r="BB232" i="26"/>
  <c r="BA232" i="26"/>
  <c r="AZ232" i="26"/>
  <c r="AY232" i="26"/>
  <c r="AX232" i="26"/>
  <c r="AW232" i="26"/>
  <c r="AV232" i="26"/>
  <c r="AU232" i="26"/>
  <c r="AT232" i="26"/>
  <c r="AS232" i="26"/>
  <c r="AR232" i="26"/>
  <c r="AQ232" i="26"/>
  <c r="AP232" i="26"/>
  <c r="AO232" i="26"/>
  <c r="AN232" i="26"/>
  <c r="AM232" i="26"/>
  <c r="AL232" i="26"/>
  <c r="AK232" i="26"/>
  <c r="AJ232" i="26"/>
  <c r="AI232" i="26"/>
  <c r="AH232" i="26"/>
  <c r="AG232" i="26"/>
  <c r="AF232" i="26"/>
  <c r="AE232" i="26"/>
  <c r="AD232" i="26"/>
  <c r="AC232" i="26"/>
  <c r="AB232" i="26"/>
  <c r="AA232" i="26"/>
  <c r="Z232" i="26"/>
  <c r="I232" i="26"/>
  <c r="BQ231" i="26"/>
  <c r="BP231" i="26"/>
  <c r="BO231" i="26"/>
  <c r="BN231" i="26"/>
  <c r="BM231" i="26"/>
  <c r="BL231" i="26"/>
  <c r="BK231" i="26"/>
  <c r="BJ231" i="26"/>
  <c r="BI231" i="26"/>
  <c r="BH231" i="26"/>
  <c r="BG231" i="26"/>
  <c r="BF231" i="26"/>
  <c r="BE231" i="26"/>
  <c r="BD231" i="26"/>
  <c r="BC231" i="26"/>
  <c r="BB231" i="26"/>
  <c r="BA231" i="26"/>
  <c r="AZ231" i="26"/>
  <c r="AY231" i="26"/>
  <c r="AX231" i="26"/>
  <c r="AW231" i="26"/>
  <c r="AV231" i="26"/>
  <c r="AU231" i="26"/>
  <c r="AT231" i="26"/>
  <c r="AS231" i="26"/>
  <c r="AR231" i="26"/>
  <c r="AQ231" i="26"/>
  <c r="AP231" i="26"/>
  <c r="AO231" i="26"/>
  <c r="AN231" i="26"/>
  <c r="AM231" i="26"/>
  <c r="AL231" i="26"/>
  <c r="AK231" i="26"/>
  <c r="AJ231" i="26"/>
  <c r="AI231" i="26"/>
  <c r="AH231" i="26"/>
  <c r="AG231" i="26"/>
  <c r="AF231" i="26"/>
  <c r="AE231" i="26"/>
  <c r="AD231" i="26"/>
  <c r="AC231" i="26"/>
  <c r="AB231" i="26"/>
  <c r="AA231" i="26"/>
  <c r="Z231" i="26"/>
  <c r="I231" i="26"/>
  <c r="BQ228" i="26"/>
  <c r="BP228" i="26"/>
  <c r="BO228" i="26"/>
  <c r="BN228" i="26"/>
  <c r="BM228" i="26"/>
  <c r="BL228" i="26"/>
  <c r="BK228" i="26"/>
  <c r="BJ228" i="26"/>
  <c r="BI228" i="26"/>
  <c r="BH228" i="26"/>
  <c r="BG228" i="26"/>
  <c r="BF228" i="26"/>
  <c r="BE228" i="26"/>
  <c r="BD228" i="26"/>
  <c r="BC228" i="26"/>
  <c r="BB228" i="26"/>
  <c r="BA228" i="26"/>
  <c r="AZ228" i="26"/>
  <c r="AY228" i="26"/>
  <c r="AX228" i="26"/>
  <c r="AW228" i="26"/>
  <c r="AV228" i="26"/>
  <c r="AU228" i="26"/>
  <c r="AT228" i="26"/>
  <c r="AS228" i="26"/>
  <c r="AR228" i="26"/>
  <c r="AQ228" i="26"/>
  <c r="AP228" i="26"/>
  <c r="AO228" i="26"/>
  <c r="AN228" i="26"/>
  <c r="AM228" i="26"/>
  <c r="AL228" i="26"/>
  <c r="AK228" i="26"/>
  <c r="AJ228" i="26"/>
  <c r="AI228" i="26"/>
  <c r="AH228" i="26"/>
  <c r="AG228" i="26"/>
  <c r="AF228" i="26"/>
  <c r="AE228" i="26"/>
  <c r="AD228" i="26"/>
  <c r="AC228" i="26"/>
  <c r="AB228" i="26"/>
  <c r="AA228" i="26"/>
  <c r="Z228" i="26"/>
  <c r="I228" i="26"/>
  <c r="BQ227" i="26"/>
  <c r="BP227" i="26"/>
  <c r="BO227" i="26"/>
  <c r="BN227" i="26"/>
  <c r="BM227" i="26"/>
  <c r="BL227" i="26"/>
  <c r="BK227" i="26"/>
  <c r="BJ227" i="26"/>
  <c r="BI227" i="26"/>
  <c r="BH227" i="26"/>
  <c r="BG227" i="26"/>
  <c r="BF227" i="26"/>
  <c r="BE227" i="26"/>
  <c r="BD227" i="26"/>
  <c r="BC227" i="26"/>
  <c r="BB227" i="26"/>
  <c r="BA227" i="26"/>
  <c r="AZ227" i="26"/>
  <c r="AY227" i="26"/>
  <c r="AX227" i="26"/>
  <c r="AW227" i="26"/>
  <c r="AV227" i="26"/>
  <c r="AU227" i="26"/>
  <c r="AT227" i="26"/>
  <c r="AS227" i="26"/>
  <c r="AR227" i="26"/>
  <c r="AQ227" i="26"/>
  <c r="AP227" i="26"/>
  <c r="AO227" i="26"/>
  <c r="AN227" i="26"/>
  <c r="AM227" i="26"/>
  <c r="AL227" i="26"/>
  <c r="AK227" i="26"/>
  <c r="AJ227" i="26"/>
  <c r="AI227" i="26"/>
  <c r="AH227" i="26"/>
  <c r="AG227" i="26"/>
  <c r="AF227" i="26"/>
  <c r="AE227" i="26"/>
  <c r="AD227" i="26"/>
  <c r="AC227" i="26"/>
  <c r="AB227" i="26"/>
  <c r="AA227" i="26"/>
  <c r="Z227" i="26"/>
  <c r="I227" i="26"/>
  <c r="BQ226" i="26"/>
  <c r="BP226" i="26"/>
  <c r="BO226" i="26"/>
  <c r="BN226" i="26"/>
  <c r="BM226" i="26"/>
  <c r="BL226" i="26"/>
  <c r="BK226" i="26"/>
  <c r="BJ226" i="26"/>
  <c r="BI226" i="26"/>
  <c r="BH226" i="26"/>
  <c r="BG226" i="26"/>
  <c r="BF226" i="26"/>
  <c r="BE226" i="26"/>
  <c r="BD226" i="26"/>
  <c r="BC226" i="26"/>
  <c r="BB226" i="26"/>
  <c r="BA226" i="26"/>
  <c r="AZ226" i="26"/>
  <c r="AY226" i="26"/>
  <c r="AX226" i="26"/>
  <c r="AW226" i="26"/>
  <c r="AV226" i="26"/>
  <c r="AU226" i="26"/>
  <c r="AT226" i="26"/>
  <c r="AS226" i="26"/>
  <c r="AR226" i="26"/>
  <c r="AQ226" i="26"/>
  <c r="AP226" i="26"/>
  <c r="AO226" i="26"/>
  <c r="AN226" i="26"/>
  <c r="AM226" i="26"/>
  <c r="AL226" i="26"/>
  <c r="AK226" i="26"/>
  <c r="AJ226" i="26"/>
  <c r="AI226" i="26"/>
  <c r="AH226" i="26"/>
  <c r="AG226" i="26"/>
  <c r="AF226" i="26"/>
  <c r="AE226" i="26"/>
  <c r="AD226" i="26"/>
  <c r="AC226" i="26"/>
  <c r="AB226" i="26"/>
  <c r="AA226" i="26"/>
  <c r="Z226" i="26"/>
  <c r="I226" i="26"/>
  <c r="BQ225" i="26"/>
  <c r="BP225" i="26"/>
  <c r="BO225" i="26"/>
  <c r="BN225" i="26"/>
  <c r="BM225" i="26"/>
  <c r="BL225" i="26"/>
  <c r="BK225" i="26"/>
  <c r="BJ225" i="26"/>
  <c r="BI225" i="26"/>
  <c r="BH225" i="26"/>
  <c r="BG225" i="26"/>
  <c r="BF225" i="26"/>
  <c r="BE225" i="26"/>
  <c r="BD225" i="26"/>
  <c r="BC225" i="26"/>
  <c r="BB225" i="26"/>
  <c r="BA225" i="26"/>
  <c r="AZ225" i="26"/>
  <c r="AY225" i="26"/>
  <c r="AX225" i="26"/>
  <c r="AW225" i="26"/>
  <c r="AV225" i="26"/>
  <c r="AU225" i="26"/>
  <c r="AT225" i="26"/>
  <c r="AS225" i="26"/>
  <c r="AR225" i="26"/>
  <c r="AQ225" i="26"/>
  <c r="AP225" i="26"/>
  <c r="AO225" i="26"/>
  <c r="AN225" i="26"/>
  <c r="AM225" i="26"/>
  <c r="AL225" i="26"/>
  <c r="AK225" i="26"/>
  <c r="AJ225" i="26"/>
  <c r="AI225" i="26"/>
  <c r="AH225" i="26"/>
  <c r="AG225" i="26"/>
  <c r="AF225" i="26"/>
  <c r="AE225" i="26"/>
  <c r="AD225" i="26"/>
  <c r="AC225" i="26"/>
  <c r="AB225" i="26"/>
  <c r="AA225" i="26"/>
  <c r="Z225" i="26"/>
  <c r="I225" i="26"/>
  <c r="BQ224" i="26"/>
  <c r="BP224" i="26"/>
  <c r="BO224" i="26"/>
  <c r="BN224" i="26"/>
  <c r="BM224" i="26"/>
  <c r="BL224" i="26"/>
  <c r="BK224" i="26"/>
  <c r="BJ224" i="26"/>
  <c r="BI224" i="26"/>
  <c r="BH224" i="26"/>
  <c r="BG224" i="26"/>
  <c r="BF224" i="26"/>
  <c r="BE224" i="26"/>
  <c r="BD224" i="26"/>
  <c r="BC224" i="26"/>
  <c r="BB224" i="26"/>
  <c r="BA224" i="26"/>
  <c r="AZ224" i="26"/>
  <c r="AY224" i="26"/>
  <c r="AX224" i="26"/>
  <c r="AW224" i="26"/>
  <c r="AV224" i="26"/>
  <c r="AU224" i="26"/>
  <c r="AT224" i="26"/>
  <c r="AS224" i="26"/>
  <c r="AR224" i="26"/>
  <c r="AQ224" i="26"/>
  <c r="AP224" i="26"/>
  <c r="AO224" i="26"/>
  <c r="AN224" i="26"/>
  <c r="AM224" i="26"/>
  <c r="AL224" i="26"/>
  <c r="AK224" i="26"/>
  <c r="AJ224" i="26"/>
  <c r="AI224" i="26"/>
  <c r="AH224" i="26"/>
  <c r="AG224" i="26"/>
  <c r="AF224" i="26"/>
  <c r="AE224" i="26"/>
  <c r="AD224" i="26"/>
  <c r="AC224" i="26"/>
  <c r="AB224" i="26"/>
  <c r="AA224" i="26"/>
  <c r="Z224" i="26"/>
  <c r="I224" i="26"/>
  <c r="BQ223" i="26"/>
  <c r="BP223" i="26"/>
  <c r="BO223" i="26"/>
  <c r="BN223" i="26"/>
  <c r="BM223" i="26"/>
  <c r="BL223" i="26"/>
  <c r="BK223" i="26"/>
  <c r="BJ223" i="26"/>
  <c r="BI223" i="26"/>
  <c r="BH223" i="26"/>
  <c r="BG223" i="26"/>
  <c r="BF223" i="26"/>
  <c r="BE223" i="26"/>
  <c r="BD223" i="26"/>
  <c r="BC223" i="26"/>
  <c r="BB223" i="26"/>
  <c r="BA223" i="26"/>
  <c r="AZ223" i="26"/>
  <c r="AY223" i="26"/>
  <c r="AX223" i="26"/>
  <c r="AW223" i="26"/>
  <c r="AV223" i="26"/>
  <c r="AU223" i="26"/>
  <c r="AT223" i="26"/>
  <c r="AS223" i="26"/>
  <c r="AR223" i="26"/>
  <c r="AQ223" i="26"/>
  <c r="AP223" i="26"/>
  <c r="AO223" i="26"/>
  <c r="AN223" i="26"/>
  <c r="AM223" i="26"/>
  <c r="AL223" i="26"/>
  <c r="AK223" i="26"/>
  <c r="AJ223" i="26"/>
  <c r="AI223" i="26"/>
  <c r="AH223" i="26"/>
  <c r="AG223" i="26"/>
  <c r="AF223" i="26"/>
  <c r="AE223" i="26"/>
  <c r="AD223" i="26"/>
  <c r="AC223" i="26"/>
  <c r="AB223" i="26"/>
  <c r="AA223" i="26"/>
  <c r="Z223" i="26"/>
  <c r="I223" i="26"/>
  <c r="BQ222" i="26"/>
  <c r="BP222" i="26"/>
  <c r="BO222" i="26"/>
  <c r="BN222" i="26"/>
  <c r="BM222" i="26"/>
  <c r="BL222" i="26"/>
  <c r="BK222" i="26"/>
  <c r="BJ222" i="26"/>
  <c r="BI222" i="26"/>
  <c r="BH222" i="26"/>
  <c r="BG222" i="26"/>
  <c r="BF222" i="26"/>
  <c r="BE222" i="26"/>
  <c r="BD222" i="26"/>
  <c r="BC222" i="26"/>
  <c r="BB222" i="26"/>
  <c r="BA222" i="26"/>
  <c r="AZ222" i="26"/>
  <c r="AY222" i="26"/>
  <c r="AX222" i="26"/>
  <c r="AW222" i="26"/>
  <c r="AV222" i="26"/>
  <c r="AU222" i="26"/>
  <c r="AT222" i="26"/>
  <c r="AS222" i="26"/>
  <c r="AR222" i="26"/>
  <c r="AQ222" i="26"/>
  <c r="AP222" i="26"/>
  <c r="AO222" i="26"/>
  <c r="AN222" i="26"/>
  <c r="AM222" i="26"/>
  <c r="AL222" i="26"/>
  <c r="AK222" i="26"/>
  <c r="AJ222" i="26"/>
  <c r="AI222" i="26"/>
  <c r="AH222" i="26"/>
  <c r="AG222" i="26"/>
  <c r="AF222" i="26"/>
  <c r="AE222" i="26"/>
  <c r="AD222" i="26"/>
  <c r="AC222" i="26"/>
  <c r="AB222" i="26"/>
  <c r="AA222" i="26"/>
  <c r="Z222" i="26"/>
  <c r="I222" i="26"/>
  <c r="I217" i="26"/>
  <c r="BQ215" i="26"/>
  <c r="BP215" i="26"/>
  <c r="BO215" i="26"/>
  <c r="BN215" i="26"/>
  <c r="BM215" i="26"/>
  <c r="BL215" i="26"/>
  <c r="BK215" i="26"/>
  <c r="BJ215" i="26"/>
  <c r="BI215" i="26"/>
  <c r="BH215" i="26"/>
  <c r="BG215" i="26"/>
  <c r="BF215" i="26"/>
  <c r="BE215" i="26"/>
  <c r="BD215" i="26"/>
  <c r="BC215" i="26"/>
  <c r="BB215" i="26"/>
  <c r="BA215" i="26"/>
  <c r="AZ215" i="26"/>
  <c r="AY215" i="26"/>
  <c r="AX215" i="26"/>
  <c r="AW215" i="26"/>
  <c r="AV215" i="26"/>
  <c r="AU215" i="26"/>
  <c r="AT215" i="26"/>
  <c r="AS215" i="26"/>
  <c r="AR215" i="26"/>
  <c r="AQ215" i="26"/>
  <c r="AP215" i="26"/>
  <c r="AO215" i="26"/>
  <c r="AN215" i="26"/>
  <c r="AM215" i="26"/>
  <c r="AL215" i="26"/>
  <c r="AK215" i="26"/>
  <c r="AJ215" i="26"/>
  <c r="AI215" i="26"/>
  <c r="AH215" i="26"/>
  <c r="AG215" i="26"/>
  <c r="AF215" i="26"/>
  <c r="AE215" i="26"/>
  <c r="AD215" i="26"/>
  <c r="AC215" i="26"/>
  <c r="AB215" i="26"/>
  <c r="AA215" i="26"/>
  <c r="Z215" i="26"/>
  <c r="I215" i="26"/>
  <c r="BQ214" i="26"/>
  <c r="BP214" i="26"/>
  <c r="BO214" i="26"/>
  <c r="BN214" i="26"/>
  <c r="BM214" i="26"/>
  <c r="BL214" i="26"/>
  <c r="BK214" i="26"/>
  <c r="BJ214" i="26"/>
  <c r="BI214" i="26"/>
  <c r="BH214" i="26"/>
  <c r="BG214" i="26"/>
  <c r="BF214" i="26"/>
  <c r="BE214" i="26"/>
  <c r="BD214" i="26"/>
  <c r="BC214" i="26"/>
  <c r="BB214" i="26"/>
  <c r="BA214" i="26"/>
  <c r="AZ214" i="26"/>
  <c r="AY214" i="26"/>
  <c r="AX214" i="26"/>
  <c r="AW214" i="26"/>
  <c r="AV214" i="26"/>
  <c r="AU214" i="26"/>
  <c r="AT214" i="26"/>
  <c r="AS214" i="26"/>
  <c r="AR214" i="26"/>
  <c r="AQ214" i="26"/>
  <c r="AP214" i="26"/>
  <c r="AO214" i="26"/>
  <c r="AN214" i="26"/>
  <c r="AM214" i="26"/>
  <c r="AL214" i="26"/>
  <c r="AK214" i="26"/>
  <c r="AJ214" i="26"/>
  <c r="AI214" i="26"/>
  <c r="AH214" i="26"/>
  <c r="AG214" i="26"/>
  <c r="AF214" i="26"/>
  <c r="AE214" i="26"/>
  <c r="AD214" i="26"/>
  <c r="AC214" i="26"/>
  <c r="AB214" i="26"/>
  <c r="AA214" i="26"/>
  <c r="Z214" i="26"/>
  <c r="I214" i="26"/>
  <c r="BQ213" i="26"/>
  <c r="BP213" i="26"/>
  <c r="BO213" i="26"/>
  <c r="BN213" i="26"/>
  <c r="BM213" i="26"/>
  <c r="BL213" i="26"/>
  <c r="BK213" i="26"/>
  <c r="BJ213" i="26"/>
  <c r="BI213" i="26"/>
  <c r="BH213" i="26"/>
  <c r="BG213" i="26"/>
  <c r="BF213" i="26"/>
  <c r="BE213" i="26"/>
  <c r="BD213" i="26"/>
  <c r="BC213" i="26"/>
  <c r="BB213" i="26"/>
  <c r="BA213" i="26"/>
  <c r="AZ213" i="26"/>
  <c r="AY213" i="26"/>
  <c r="AX213" i="26"/>
  <c r="AW213" i="26"/>
  <c r="AV213" i="26"/>
  <c r="AU213" i="26"/>
  <c r="AT213" i="26"/>
  <c r="AS213" i="26"/>
  <c r="AR213" i="26"/>
  <c r="AQ213" i="26"/>
  <c r="AP213" i="26"/>
  <c r="AO213" i="26"/>
  <c r="AN213" i="26"/>
  <c r="AM213" i="26"/>
  <c r="AL213" i="26"/>
  <c r="AK213" i="26"/>
  <c r="AJ213" i="26"/>
  <c r="AI213" i="26"/>
  <c r="AH213" i="26"/>
  <c r="AG213" i="26"/>
  <c r="AF213" i="26"/>
  <c r="AE213" i="26"/>
  <c r="AD213" i="26"/>
  <c r="AC213" i="26"/>
  <c r="AB213" i="26"/>
  <c r="AA213" i="26"/>
  <c r="Z213" i="26"/>
  <c r="I213" i="26"/>
  <c r="BQ212" i="26"/>
  <c r="BP212" i="26"/>
  <c r="BO212" i="26"/>
  <c r="BN212" i="26"/>
  <c r="BM212" i="26"/>
  <c r="BL212" i="26"/>
  <c r="BK212" i="26"/>
  <c r="BJ212" i="26"/>
  <c r="BI212" i="26"/>
  <c r="BH212" i="26"/>
  <c r="BG212" i="26"/>
  <c r="BF212" i="26"/>
  <c r="BE212" i="26"/>
  <c r="BD212" i="26"/>
  <c r="BC212" i="26"/>
  <c r="BB212" i="26"/>
  <c r="BA212" i="26"/>
  <c r="AZ212" i="26"/>
  <c r="AY212" i="26"/>
  <c r="AX212" i="26"/>
  <c r="AW212" i="26"/>
  <c r="AV212" i="26"/>
  <c r="AU212" i="26"/>
  <c r="AT212" i="26"/>
  <c r="AS212" i="26"/>
  <c r="AR212" i="26"/>
  <c r="AQ212" i="26"/>
  <c r="AP212" i="26"/>
  <c r="AO212" i="26"/>
  <c r="AN212" i="26"/>
  <c r="AM212" i="26"/>
  <c r="AL212" i="26"/>
  <c r="AK212" i="26"/>
  <c r="AJ212" i="26"/>
  <c r="AI212" i="26"/>
  <c r="AH212" i="26"/>
  <c r="AG212" i="26"/>
  <c r="AF212" i="26"/>
  <c r="AE212" i="26"/>
  <c r="AD212" i="26"/>
  <c r="AC212" i="26"/>
  <c r="AB212" i="26"/>
  <c r="AA212" i="26"/>
  <c r="Z212" i="26"/>
  <c r="I212" i="26"/>
  <c r="BQ211" i="26"/>
  <c r="BP211" i="26"/>
  <c r="BO211" i="26"/>
  <c r="BN211" i="26"/>
  <c r="BM211" i="26"/>
  <c r="BL211" i="26"/>
  <c r="BK211" i="26"/>
  <c r="BJ211" i="26"/>
  <c r="BI211" i="26"/>
  <c r="BH211" i="26"/>
  <c r="BG211" i="26"/>
  <c r="BF211" i="26"/>
  <c r="BE211" i="26"/>
  <c r="BD211" i="26"/>
  <c r="BC211" i="26"/>
  <c r="BB211" i="26"/>
  <c r="BA211" i="26"/>
  <c r="AZ211" i="26"/>
  <c r="AY211" i="26"/>
  <c r="AX211" i="26"/>
  <c r="AW211" i="26"/>
  <c r="AV211" i="26"/>
  <c r="AU211" i="26"/>
  <c r="AT211" i="26"/>
  <c r="AS211" i="26"/>
  <c r="AR211" i="26"/>
  <c r="AQ211" i="26"/>
  <c r="AP211" i="26"/>
  <c r="AO211" i="26"/>
  <c r="AN211" i="26"/>
  <c r="AM211" i="26"/>
  <c r="AL211" i="26"/>
  <c r="AK211" i="26"/>
  <c r="AJ211" i="26"/>
  <c r="AI211" i="26"/>
  <c r="AH211" i="26"/>
  <c r="AG211" i="26"/>
  <c r="AF211" i="26"/>
  <c r="AE211" i="26"/>
  <c r="AD211" i="26"/>
  <c r="AC211" i="26"/>
  <c r="AB211" i="26"/>
  <c r="AA211" i="26"/>
  <c r="Z211" i="26"/>
  <c r="I211" i="26"/>
  <c r="BQ210" i="26"/>
  <c r="BP210" i="26"/>
  <c r="BO210" i="26"/>
  <c r="BN210" i="26"/>
  <c r="BM210" i="26"/>
  <c r="BL210" i="26"/>
  <c r="BK210" i="26"/>
  <c r="BJ210" i="26"/>
  <c r="BI210" i="26"/>
  <c r="BH210" i="26"/>
  <c r="BG210" i="26"/>
  <c r="BF210" i="26"/>
  <c r="BE210" i="26"/>
  <c r="BD210" i="26"/>
  <c r="BC210" i="26"/>
  <c r="BB210" i="26"/>
  <c r="BA210" i="26"/>
  <c r="AZ210" i="26"/>
  <c r="AY210" i="26"/>
  <c r="AX210" i="26"/>
  <c r="AW210" i="26"/>
  <c r="AV210" i="26"/>
  <c r="AU210" i="26"/>
  <c r="AT210" i="26"/>
  <c r="AS210" i="26"/>
  <c r="AR210" i="26"/>
  <c r="AQ210" i="26"/>
  <c r="AP210" i="26"/>
  <c r="AO210" i="26"/>
  <c r="AN210" i="26"/>
  <c r="AM210" i="26"/>
  <c r="AL210" i="26"/>
  <c r="AK210" i="26"/>
  <c r="AJ210" i="26"/>
  <c r="AI210" i="26"/>
  <c r="AH210" i="26"/>
  <c r="AG210" i="26"/>
  <c r="AF210" i="26"/>
  <c r="AE210" i="26"/>
  <c r="AD210" i="26"/>
  <c r="AC210" i="26"/>
  <c r="AB210" i="26"/>
  <c r="AA210" i="26"/>
  <c r="Z210" i="26"/>
  <c r="I210" i="26"/>
  <c r="BQ209" i="26"/>
  <c r="BP209" i="26"/>
  <c r="BO209" i="26"/>
  <c r="BN209" i="26"/>
  <c r="BM209" i="26"/>
  <c r="BL209" i="26"/>
  <c r="BK209" i="26"/>
  <c r="BJ209" i="26"/>
  <c r="BI209" i="26"/>
  <c r="BH209" i="26"/>
  <c r="BG209" i="26"/>
  <c r="BF209" i="26"/>
  <c r="BE209" i="26"/>
  <c r="BD209" i="26"/>
  <c r="BC209" i="26"/>
  <c r="BB209" i="26"/>
  <c r="BA209" i="26"/>
  <c r="AZ209" i="26"/>
  <c r="AY209" i="26"/>
  <c r="AX209" i="26"/>
  <c r="AW209" i="26"/>
  <c r="AV209" i="26"/>
  <c r="AU209" i="26"/>
  <c r="AT209" i="26"/>
  <c r="AS209" i="26"/>
  <c r="AR209" i="26"/>
  <c r="AQ209" i="26"/>
  <c r="AP209" i="26"/>
  <c r="AO209" i="26"/>
  <c r="AN209" i="26"/>
  <c r="AM209" i="26"/>
  <c r="AL209" i="26"/>
  <c r="AK209" i="26"/>
  <c r="AJ209" i="26"/>
  <c r="AI209" i="26"/>
  <c r="AH209" i="26"/>
  <c r="AG209" i="26"/>
  <c r="AF209" i="26"/>
  <c r="AE209" i="26"/>
  <c r="AD209" i="26"/>
  <c r="AC209" i="26"/>
  <c r="AB209" i="26"/>
  <c r="AA209" i="26"/>
  <c r="Z209" i="26"/>
  <c r="I209" i="26"/>
  <c r="BQ208" i="26"/>
  <c r="BP208" i="26"/>
  <c r="BO208" i="26"/>
  <c r="BN208" i="26"/>
  <c r="BM208" i="26"/>
  <c r="BL208" i="26"/>
  <c r="BK208" i="26"/>
  <c r="BJ208" i="26"/>
  <c r="BI208" i="26"/>
  <c r="BH208" i="26"/>
  <c r="BG208" i="26"/>
  <c r="BF208" i="26"/>
  <c r="BE208" i="26"/>
  <c r="BD208" i="26"/>
  <c r="BC208" i="26"/>
  <c r="BB208" i="26"/>
  <c r="BA208" i="26"/>
  <c r="AZ208" i="26"/>
  <c r="AY208" i="26"/>
  <c r="AX208" i="26"/>
  <c r="AW208" i="26"/>
  <c r="AV208" i="26"/>
  <c r="AU208" i="26"/>
  <c r="AT208" i="26"/>
  <c r="AS208" i="26"/>
  <c r="AR208" i="26"/>
  <c r="AQ208" i="26"/>
  <c r="AP208" i="26"/>
  <c r="AO208" i="26"/>
  <c r="AN208" i="26"/>
  <c r="AM208" i="26"/>
  <c r="AL208" i="26"/>
  <c r="AK208" i="26"/>
  <c r="AJ208" i="26"/>
  <c r="AI208" i="26"/>
  <c r="AH208" i="26"/>
  <c r="AG208" i="26"/>
  <c r="AF208" i="26"/>
  <c r="AE208" i="26"/>
  <c r="AD208" i="26"/>
  <c r="AC208" i="26"/>
  <c r="AB208" i="26"/>
  <c r="AA208" i="26"/>
  <c r="Z208" i="26"/>
  <c r="I208" i="26"/>
  <c r="BQ207" i="26"/>
  <c r="BP207" i="26"/>
  <c r="BO207" i="26"/>
  <c r="BN207" i="26"/>
  <c r="BM207" i="26"/>
  <c r="BL207" i="26"/>
  <c r="BK207" i="26"/>
  <c r="BJ207" i="26"/>
  <c r="BI207" i="26"/>
  <c r="BH207" i="26"/>
  <c r="BG207" i="26"/>
  <c r="BF207" i="26"/>
  <c r="BE207" i="26"/>
  <c r="BD207" i="26"/>
  <c r="BC207" i="26"/>
  <c r="BB207" i="26"/>
  <c r="BA207" i="26"/>
  <c r="AZ207" i="26"/>
  <c r="AY207" i="26"/>
  <c r="AX207" i="26"/>
  <c r="AW207" i="26"/>
  <c r="AV207" i="26"/>
  <c r="AU207" i="26"/>
  <c r="AT207" i="26"/>
  <c r="AS207" i="26"/>
  <c r="AR207" i="26"/>
  <c r="AQ207" i="26"/>
  <c r="AP207" i="26"/>
  <c r="AO207" i="26"/>
  <c r="AN207" i="26"/>
  <c r="AM207" i="26"/>
  <c r="AL207" i="26"/>
  <c r="AK207" i="26"/>
  <c r="AJ207" i="26"/>
  <c r="AI207" i="26"/>
  <c r="AH207" i="26"/>
  <c r="AG207" i="26"/>
  <c r="AF207" i="26"/>
  <c r="AE207" i="26"/>
  <c r="AD207" i="26"/>
  <c r="AC207" i="26"/>
  <c r="AB207" i="26"/>
  <c r="AA207" i="26"/>
  <c r="Z207" i="26"/>
  <c r="I207" i="26"/>
  <c r="BQ206" i="26"/>
  <c r="BP206" i="26"/>
  <c r="BO206" i="26"/>
  <c r="BN206" i="26"/>
  <c r="BM206" i="26"/>
  <c r="BL206" i="26"/>
  <c r="BK206" i="26"/>
  <c r="BJ206" i="26"/>
  <c r="BI206" i="26"/>
  <c r="BH206" i="26"/>
  <c r="BG206" i="26"/>
  <c r="BF206" i="26"/>
  <c r="BE206" i="26"/>
  <c r="BD206" i="26"/>
  <c r="BC206" i="26"/>
  <c r="BB206" i="26"/>
  <c r="BA206" i="26"/>
  <c r="AZ206" i="26"/>
  <c r="AY206" i="26"/>
  <c r="AX206" i="26"/>
  <c r="AW206" i="26"/>
  <c r="AV206" i="26"/>
  <c r="AU206" i="26"/>
  <c r="AT206" i="26"/>
  <c r="AS206" i="26"/>
  <c r="AR206" i="26"/>
  <c r="AQ206" i="26"/>
  <c r="AP206" i="26"/>
  <c r="AO206" i="26"/>
  <c r="AN206" i="26"/>
  <c r="AM206" i="26"/>
  <c r="AL206" i="26"/>
  <c r="AK206" i="26"/>
  <c r="AJ206" i="26"/>
  <c r="AI206" i="26"/>
  <c r="AH206" i="26"/>
  <c r="AG206" i="26"/>
  <c r="AF206" i="26"/>
  <c r="AE206" i="26"/>
  <c r="AD206" i="26"/>
  <c r="AC206" i="26"/>
  <c r="AB206" i="26"/>
  <c r="AA206" i="26"/>
  <c r="Z206" i="26"/>
  <c r="I206" i="26"/>
  <c r="BQ205" i="26"/>
  <c r="BP205" i="26"/>
  <c r="BO205" i="26"/>
  <c r="BN205" i="26"/>
  <c r="BM205" i="26"/>
  <c r="BL205" i="26"/>
  <c r="BK205" i="26"/>
  <c r="BJ205" i="26"/>
  <c r="BI205" i="26"/>
  <c r="BH205" i="26"/>
  <c r="BG205" i="26"/>
  <c r="BF205" i="26"/>
  <c r="BE205" i="26"/>
  <c r="BD205" i="26"/>
  <c r="BC205" i="26"/>
  <c r="BB205" i="26"/>
  <c r="BA205" i="26"/>
  <c r="AZ205" i="26"/>
  <c r="AY205" i="26"/>
  <c r="AX205" i="26"/>
  <c r="AW205" i="26"/>
  <c r="AV205" i="26"/>
  <c r="AU205" i="26"/>
  <c r="AT205" i="26"/>
  <c r="AS205" i="26"/>
  <c r="AR205" i="26"/>
  <c r="AQ205" i="26"/>
  <c r="AP205" i="26"/>
  <c r="AO205" i="26"/>
  <c r="AN205" i="26"/>
  <c r="AM205" i="26"/>
  <c r="AL205" i="26"/>
  <c r="AK205" i="26"/>
  <c r="AJ205" i="26"/>
  <c r="AI205" i="26"/>
  <c r="AH205" i="26"/>
  <c r="AG205" i="26"/>
  <c r="AF205" i="26"/>
  <c r="AE205" i="26"/>
  <c r="AD205" i="26"/>
  <c r="AC205" i="26"/>
  <c r="AB205" i="26"/>
  <c r="AA205" i="26"/>
  <c r="Z205" i="26"/>
  <c r="I205" i="26"/>
  <c r="BQ204" i="26"/>
  <c r="BP204" i="26"/>
  <c r="BO204" i="26"/>
  <c r="BN204" i="26"/>
  <c r="BM204" i="26"/>
  <c r="BL204" i="26"/>
  <c r="BK204" i="26"/>
  <c r="BJ204" i="26"/>
  <c r="BI204" i="26"/>
  <c r="BH204" i="26"/>
  <c r="BG204" i="26"/>
  <c r="BF204" i="26"/>
  <c r="BE204" i="26"/>
  <c r="BD204" i="26"/>
  <c r="BC204" i="26"/>
  <c r="BB204" i="26"/>
  <c r="BA204" i="26"/>
  <c r="AZ204" i="26"/>
  <c r="AY204" i="26"/>
  <c r="AX204" i="26"/>
  <c r="AW204" i="26"/>
  <c r="AV204" i="26"/>
  <c r="AU204" i="26"/>
  <c r="AT204" i="26"/>
  <c r="AS204" i="26"/>
  <c r="AR204" i="26"/>
  <c r="AQ204" i="26"/>
  <c r="AP204" i="26"/>
  <c r="AO204" i="26"/>
  <c r="AN204" i="26"/>
  <c r="AM204" i="26"/>
  <c r="AL204" i="26"/>
  <c r="AK204" i="26"/>
  <c r="AJ204" i="26"/>
  <c r="AI204" i="26"/>
  <c r="AH204" i="26"/>
  <c r="AG204" i="26"/>
  <c r="AF204" i="26"/>
  <c r="AE204" i="26"/>
  <c r="AD204" i="26"/>
  <c r="AC204" i="26"/>
  <c r="AB204" i="26"/>
  <c r="AA204" i="26"/>
  <c r="Z204" i="26"/>
  <c r="I204" i="26"/>
  <c r="BQ203" i="26"/>
  <c r="BP203" i="26"/>
  <c r="BO203" i="26"/>
  <c r="BN203" i="26"/>
  <c r="BM203" i="26"/>
  <c r="BL203" i="26"/>
  <c r="BK203" i="26"/>
  <c r="BJ203" i="26"/>
  <c r="BI203" i="26"/>
  <c r="BH203" i="26"/>
  <c r="BG203" i="26"/>
  <c r="BF203" i="26"/>
  <c r="BE203" i="26"/>
  <c r="BD203" i="26"/>
  <c r="BC203" i="26"/>
  <c r="BB203" i="26"/>
  <c r="BA203" i="26"/>
  <c r="AZ203" i="26"/>
  <c r="AY203" i="26"/>
  <c r="AX203" i="26"/>
  <c r="AW203" i="26"/>
  <c r="AV203" i="26"/>
  <c r="AU203" i="26"/>
  <c r="AT203" i="26"/>
  <c r="AS203" i="26"/>
  <c r="AR203" i="26"/>
  <c r="AQ203" i="26"/>
  <c r="AP203" i="26"/>
  <c r="AO203" i="26"/>
  <c r="AN203" i="26"/>
  <c r="AM203" i="26"/>
  <c r="AL203" i="26"/>
  <c r="AK203" i="26"/>
  <c r="AJ203" i="26"/>
  <c r="AI203" i="26"/>
  <c r="AH203" i="26"/>
  <c r="AG203" i="26"/>
  <c r="AF203" i="26"/>
  <c r="AE203" i="26"/>
  <c r="AD203" i="26"/>
  <c r="AC203" i="26"/>
  <c r="AB203" i="26"/>
  <c r="AA203" i="26"/>
  <c r="Z203" i="26"/>
  <c r="I203" i="26"/>
  <c r="BQ202" i="26"/>
  <c r="BP202" i="26"/>
  <c r="BO202" i="26"/>
  <c r="BN202" i="26"/>
  <c r="BM202" i="26"/>
  <c r="BL202" i="26"/>
  <c r="BK202" i="26"/>
  <c r="BJ202" i="26"/>
  <c r="BI202" i="26"/>
  <c r="BH202" i="26"/>
  <c r="BG202" i="26"/>
  <c r="BF202" i="26"/>
  <c r="BE202" i="26"/>
  <c r="BD202" i="26"/>
  <c r="BC202" i="26"/>
  <c r="BB202" i="26"/>
  <c r="BA202" i="26"/>
  <c r="AZ202" i="26"/>
  <c r="AY202" i="26"/>
  <c r="AX202" i="26"/>
  <c r="AW202" i="26"/>
  <c r="AV202" i="26"/>
  <c r="AU202" i="26"/>
  <c r="AT202" i="26"/>
  <c r="AS202" i="26"/>
  <c r="AR202" i="26"/>
  <c r="AQ202" i="26"/>
  <c r="AP202" i="26"/>
  <c r="AO202" i="26"/>
  <c r="AN202" i="26"/>
  <c r="AM202" i="26"/>
  <c r="AL202" i="26"/>
  <c r="AK202" i="26"/>
  <c r="AJ202" i="26"/>
  <c r="AI202" i="26"/>
  <c r="AH202" i="26"/>
  <c r="AG202" i="26"/>
  <c r="AF202" i="26"/>
  <c r="AE202" i="26"/>
  <c r="AD202" i="26"/>
  <c r="AC202" i="26"/>
  <c r="AB202" i="26"/>
  <c r="AA202" i="26"/>
  <c r="Z202" i="26"/>
  <c r="I202" i="26"/>
  <c r="BQ201" i="26"/>
  <c r="BP201" i="26"/>
  <c r="BO201" i="26"/>
  <c r="BN201" i="26"/>
  <c r="BM201" i="26"/>
  <c r="BL201" i="26"/>
  <c r="BK201" i="26"/>
  <c r="BJ201" i="26"/>
  <c r="BI201" i="26"/>
  <c r="BH201" i="26"/>
  <c r="BG201" i="26"/>
  <c r="BF201" i="26"/>
  <c r="BE201" i="26"/>
  <c r="BD201" i="26"/>
  <c r="BC201" i="26"/>
  <c r="BB201" i="26"/>
  <c r="BA201" i="26"/>
  <c r="AZ201" i="26"/>
  <c r="AY201" i="26"/>
  <c r="AX201" i="26"/>
  <c r="AW201" i="26"/>
  <c r="AV201" i="26"/>
  <c r="AU201" i="26"/>
  <c r="AT201" i="26"/>
  <c r="AS201" i="26"/>
  <c r="AR201" i="26"/>
  <c r="AQ201" i="26"/>
  <c r="AP201" i="26"/>
  <c r="AO201" i="26"/>
  <c r="AN201" i="26"/>
  <c r="AM201" i="26"/>
  <c r="AL201" i="26"/>
  <c r="AK201" i="26"/>
  <c r="AJ201" i="26"/>
  <c r="AI201" i="26"/>
  <c r="AH201" i="26"/>
  <c r="AG201" i="26"/>
  <c r="AF201" i="26"/>
  <c r="AE201" i="26"/>
  <c r="AD201" i="26"/>
  <c r="AC201" i="26"/>
  <c r="AB201" i="26"/>
  <c r="AA201" i="26"/>
  <c r="Z201" i="26"/>
  <c r="I201" i="26"/>
  <c r="BQ200" i="26"/>
  <c r="BP200" i="26"/>
  <c r="BO200" i="26"/>
  <c r="BN200" i="26"/>
  <c r="BM200" i="26"/>
  <c r="BL200" i="26"/>
  <c r="BK200" i="26"/>
  <c r="BJ200" i="26"/>
  <c r="BI200" i="26"/>
  <c r="BH200" i="26"/>
  <c r="BG200" i="26"/>
  <c r="BF200" i="26"/>
  <c r="BE200" i="26"/>
  <c r="BD200" i="26"/>
  <c r="BC200" i="26"/>
  <c r="BB200" i="26"/>
  <c r="BA200" i="26"/>
  <c r="AZ200" i="26"/>
  <c r="AY200" i="26"/>
  <c r="AX200" i="26"/>
  <c r="AW200" i="26"/>
  <c r="AV200" i="26"/>
  <c r="AU200" i="26"/>
  <c r="AT200" i="26"/>
  <c r="AS200" i="26"/>
  <c r="AR200" i="26"/>
  <c r="AQ200" i="26"/>
  <c r="AP200" i="26"/>
  <c r="AO200" i="26"/>
  <c r="AN200" i="26"/>
  <c r="AM200" i="26"/>
  <c r="AL200" i="26"/>
  <c r="AK200" i="26"/>
  <c r="AJ200" i="26"/>
  <c r="AI200" i="26"/>
  <c r="AH200" i="26"/>
  <c r="AG200" i="26"/>
  <c r="AF200" i="26"/>
  <c r="AE200" i="26"/>
  <c r="AD200" i="26"/>
  <c r="AC200" i="26"/>
  <c r="AB200" i="26"/>
  <c r="AA200" i="26"/>
  <c r="Z200" i="26"/>
  <c r="I200" i="26"/>
  <c r="BQ199" i="26"/>
  <c r="BP199" i="26"/>
  <c r="BO199" i="26"/>
  <c r="BN199" i="26"/>
  <c r="BM199" i="26"/>
  <c r="BL199" i="26"/>
  <c r="BK199" i="26"/>
  <c r="BJ199" i="26"/>
  <c r="BI199" i="26"/>
  <c r="BH199" i="26"/>
  <c r="BG199" i="26"/>
  <c r="BF199" i="26"/>
  <c r="BE199" i="26"/>
  <c r="BD199" i="26"/>
  <c r="BC199" i="26"/>
  <c r="BB199" i="26"/>
  <c r="BA199" i="26"/>
  <c r="AZ199" i="26"/>
  <c r="AY199" i="26"/>
  <c r="AX199" i="26"/>
  <c r="AW199" i="26"/>
  <c r="AV199" i="26"/>
  <c r="AU199" i="26"/>
  <c r="AT199" i="26"/>
  <c r="AS199" i="26"/>
  <c r="AR199" i="26"/>
  <c r="AQ199" i="26"/>
  <c r="AP199" i="26"/>
  <c r="AO199" i="26"/>
  <c r="AN199" i="26"/>
  <c r="AM199" i="26"/>
  <c r="AL199" i="26"/>
  <c r="AK199" i="26"/>
  <c r="AJ199" i="26"/>
  <c r="AI199" i="26"/>
  <c r="AH199" i="26"/>
  <c r="AG199" i="26"/>
  <c r="AF199" i="26"/>
  <c r="AE199" i="26"/>
  <c r="AD199" i="26"/>
  <c r="AC199" i="26"/>
  <c r="AB199" i="26"/>
  <c r="AA199" i="26"/>
  <c r="Z199" i="26"/>
  <c r="I199" i="26"/>
  <c r="BQ198" i="26"/>
  <c r="BP198" i="26"/>
  <c r="BO198" i="26"/>
  <c r="BN198" i="26"/>
  <c r="BM198" i="26"/>
  <c r="BL198" i="26"/>
  <c r="BK198" i="26"/>
  <c r="BJ198" i="26"/>
  <c r="BI198" i="26"/>
  <c r="BH198" i="26"/>
  <c r="BG198" i="26"/>
  <c r="BF198" i="26"/>
  <c r="BE198" i="26"/>
  <c r="BD198" i="26"/>
  <c r="BC198" i="26"/>
  <c r="BB198" i="26"/>
  <c r="BA198" i="26"/>
  <c r="AZ198" i="26"/>
  <c r="AY198" i="26"/>
  <c r="AX198" i="26"/>
  <c r="AW198" i="26"/>
  <c r="AV198" i="26"/>
  <c r="AU198" i="26"/>
  <c r="AT198" i="26"/>
  <c r="AS198" i="26"/>
  <c r="AR198" i="26"/>
  <c r="AQ198" i="26"/>
  <c r="AP198" i="26"/>
  <c r="AO198" i="26"/>
  <c r="AN198" i="26"/>
  <c r="AM198" i="26"/>
  <c r="AL198" i="26"/>
  <c r="AK198" i="26"/>
  <c r="AJ198" i="26"/>
  <c r="AI198" i="26"/>
  <c r="AH198" i="26"/>
  <c r="AG198" i="26"/>
  <c r="AF198" i="26"/>
  <c r="AE198" i="26"/>
  <c r="AD198" i="26"/>
  <c r="AC198" i="26"/>
  <c r="AB198" i="26"/>
  <c r="AA198" i="26"/>
  <c r="Z198" i="26"/>
  <c r="I198" i="26"/>
  <c r="BQ197" i="26"/>
  <c r="BP197" i="26"/>
  <c r="BO197" i="26"/>
  <c r="BN197" i="26"/>
  <c r="BM197" i="26"/>
  <c r="BL197" i="26"/>
  <c r="BK197" i="26"/>
  <c r="BJ197" i="26"/>
  <c r="BI197" i="26"/>
  <c r="BH197" i="26"/>
  <c r="BG197" i="26"/>
  <c r="BF197" i="26"/>
  <c r="BE197" i="26"/>
  <c r="BD197" i="26"/>
  <c r="BC197" i="26"/>
  <c r="BB197" i="26"/>
  <c r="BA197" i="26"/>
  <c r="AZ197" i="26"/>
  <c r="AY197" i="26"/>
  <c r="AX197" i="26"/>
  <c r="AW197" i="26"/>
  <c r="AV197" i="26"/>
  <c r="AU197" i="26"/>
  <c r="AT197" i="26"/>
  <c r="AS197" i="26"/>
  <c r="AR197" i="26"/>
  <c r="AQ197" i="26"/>
  <c r="AP197" i="26"/>
  <c r="AO197" i="26"/>
  <c r="AN197" i="26"/>
  <c r="AM197" i="26"/>
  <c r="AL197" i="26"/>
  <c r="AK197" i="26"/>
  <c r="AJ197" i="26"/>
  <c r="AI197" i="26"/>
  <c r="AH197" i="26"/>
  <c r="AG197" i="26"/>
  <c r="AF197" i="26"/>
  <c r="AE197" i="26"/>
  <c r="AD197" i="26"/>
  <c r="AC197" i="26"/>
  <c r="AB197" i="26"/>
  <c r="AA197" i="26"/>
  <c r="Z197" i="26"/>
  <c r="I197" i="26"/>
  <c r="BQ196" i="26"/>
  <c r="BP196" i="26"/>
  <c r="BO196" i="26"/>
  <c r="BN196" i="26"/>
  <c r="BM196" i="26"/>
  <c r="BL196" i="26"/>
  <c r="BK196" i="26"/>
  <c r="BJ196" i="26"/>
  <c r="BI196" i="26"/>
  <c r="BH196" i="26"/>
  <c r="BG196" i="26"/>
  <c r="BF196" i="26"/>
  <c r="BE196" i="26"/>
  <c r="BD196" i="26"/>
  <c r="BC196" i="26"/>
  <c r="BB196" i="26"/>
  <c r="BA196" i="26"/>
  <c r="AZ196" i="26"/>
  <c r="AY196" i="26"/>
  <c r="AX196" i="26"/>
  <c r="AW196" i="26"/>
  <c r="AV196" i="26"/>
  <c r="AU196" i="26"/>
  <c r="AT196" i="26"/>
  <c r="AS196" i="26"/>
  <c r="AR196" i="26"/>
  <c r="AQ196" i="26"/>
  <c r="AP196" i="26"/>
  <c r="AO196" i="26"/>
  <c r="AN196" i="26"/>
  <c r="AM196" i="26"/>
  <c r="AL196" i="26"/>
  <c r="AK196" i="26"/>
  <c r="AJ196" i="26"/>
  <c r="AI196" i="26"/>
  <c r="AH196" i="26"/>
  <c r="AG196" i="26"/>
  <c r="AF196" i="26"/>
  <c r="AE196" i="26"/>
  <c r="AD196" i="26"/>
  <c r="AC196" i="26"/>
  <c r="AB196" i="26"/>
  <c r="AA196" i="26"/>
  <c r="Z196" i="26"/>
  <c r="I196" i="26"/>
  <c r="BQ195" i="26"/>
  <c r="BP195" i="26"/>
  <c r="BO195" i="26"/>
  <c r="BN195" i="26"/>
  <c r="BM195" i="26"/>
  <c r="BL195" i="26"/>
  <c r="BK195" i="26"/>
  <c r="BJ195" i="26"/>
  <c r="BI195" i="26"/>
  <c r="BH195" i="26"/>
  <c r="BG195" i="26"/>
  <c r="BF195" i="26"/>
  <c r="BE195" i="26"/>
  <c r="BD195" i="26"/>
  <c r="BC195" i="26"/>
  <c r="BB195" i="26"/>
  <c r="BA195" i="26"/>
  <c r="AZ195" i="26"/>
  <c r="AY195" i="26"/>
  <c r="AX195" i="26"/>
  <c r="AW195" i="26"/>
  <c r="AV195" i="26"/>
  <c r="AU195" i="26"/>
  <c r="AT195" i="26"/>
  <c r="AS195" i="26"/>
  <c r="AR195" i="26"/>
  <c r="AQ195" i="26"/>
  <c r="AP195" i="26"/>
  <c r="AO195" i="26"/>
  <c r="AN195" i="26"/>
  <c r="AM195" i="26"/>
  <c r="AL195" i="26"/>
  <c r="AK195" i="26"/>
  <c r="AJ195" i="26"/>
  <c r="AI195" i="26"/>
  <c r="AH195" i="26"/>
  <c r="AG195" i="26"/>
  <c r="AF195" i="26"/>
  <c r="AE195" i="26"/>
  <c r="AD195" i="26"/>
  <c r="AC195" i="26"/>
  <c r="AB195" i="26"/>
  <c r="AA195" i="26"/>
  <c r="Z195" i="26"/>
  <c r="I195" i="26"/>
  <c r="BQ194" i="26"/>
  <c r="BP194" i="26"/>
  <c r="BO194" i="26"/>
  <c r="BN194" i="26"/>
  <c r="BM194" i="26"/>
  <c r="BL194" i="26"/>
  <c r="BK194" i="26"/>
  <c r="BJ194" i="26"/>
  <c r="BI194" i="26"/>
  <c r="BH194" i="26"/>
  <c r="BG194" i="26"/>
  <c r="BF194" i="26"/>
  <c r="BE194" i="26"/>
  <c r="BD194" i="26"/>
  <c r="BC194" i="26"/>
  <c r="BB194" i="26"/>
  <c r="BA194" i="26"/>
  <c r="AZ194" i="26"/>
  <c r="AY194" i="26"/>
  <c r="AX194" i="26"/>
  <c r="AW194" i="26"/>
  <c r="AV194" i="26"/>
  <c r="AU194" i="26"/>
  <c r="AT194" i="26"/>
  <c r="AS194" i="26"/>
  <c r="AR194" i="26"/>
  <c r="AQ194" i="26"/>
  <c r="AP194" i="26"/>
  <c r="AO194" i="26"/>
  <c r="AN194" i="26"/>
  <c r="AM194" i="26"/>
  <c r="AL194" i="26"/>
  <c r="AK194" i="26"/>
  <c r="AJ194" i="26"/>
  <c r="AI194" i="26"/>
  <c r="AH194" i="26"/>
  <c r="AG194" i="26"/>
  <c r="AF194" i="26"/>
  <c r="AE194" i="26"/>
  <c r="AD194" i="26"/>
  <c r="AC194" i="26"/>
  <c r="AB194" i="26"/>
  <c r="AA194" i="26"/>
  <c r="Z194" i="26"/>
  <c r="I194" i="26"/>
  <c r="BQ191" i="26"/>
  <c r="BP191" i="26"/>
  <c r="BO191" i="26"/>
  <c r="BN191" i="26"/>
  <c r="BM191" i="26"/>
  <c r="BL191" i="26"/>
  <c r="BK191" i="26"/>
  <c r="BJ191" i="26"/>
  <c r="BI191" i="26"/>
  <c r="BH191" i="26"/>
  <c r="BG191" i="26"/>
  <c r="BF191" i="26"/>
  <c r="BE191" i="26"/>
  <c r="BD191" i="26"/>
  <c r="BC191" i="26"/>
  <c r="BB191" i="26"/>
  <c r="BA191" i="26"/>
  <c r="AZ191" i="26"/>
  <c r="AY191" i="26"/>
  <c r="AX191" i="26"/>
  <c r="AW191" i="26"/>
  <c r="AV191" i="26"/>
  <c r="AU191" i="26"/>
  <c r="AT191" i="26"/>
  <c r="AS191" i="26"/>
  <c r="AR191" i="26"/>
  <c r="AQ191" i="26"/>
  <c r="AP191" i="26"/>
  <c r="AO191" i="26"/>
  <c r="AN191" i="26"/>
  <c r="AM191" i="26"/>
  <c r="AL191" i="26"/>
  <c r="AK191" i="26"/>
  <c r="AJ191" i="26"/>
  <c r="AI191" i="26"/>
  <c r="AH191" i="26"/>
  <c r="AG191" i="26"/>
  <c r="AF191" i="26"/>
  <c r="AE191" i="26"/>
  <c r="AD191" i="26"/>
  <c r="AC191" i="26"/>
  <c r="AB191" i="26"/>
  <c r="AA191" i="26"/>
  <c r="Z191" i="26"/>
  <c r="I191" i="26"/>
  <c r="BQ190" i="26"/>
  <c r="BP190" i="26"/>
  <c r="BO190" i="26"/>
  <c r="BN190" i="26"/>
  <c r="BM190" i="26"/>
  <c r="BL190" i="26"/>
  <c r="BK190" i="26"/>
  <c r="BJ190" i="26"/>
  <c r="BI190" i="26"/>
  <c r="BH190" i="26"/>
  <c r="BG190" i="26"/>
  <c r="BF190" i="26"/>
  <c r="BE190" i="26"/>
  <c r="BD190" i="26"/>
  <c r="BC190" i="26"/>
  <c r="BB190" i="26"/>
  <c r="BA190" i="26"/>
  <c r="AZ190" i="26"/>
  <c r="AY190" i="26"/>
  <c r="AX190" i="26"/>
  <c r="AW190" i="26"/>
  <c r="AV190" i="26"/>
  <c r="AU190" i="26"/>
  <c r="AT190" i="26"/>
  <c r="AS190" i="26"/>
  <c r="AR190" i="26"/>
  <c r="AQ190" i="26"/>
  <c r="AP190" i="26"/>
  <c r="AO190" i="26"/>
  <c r="AN190" i="26"/>
  <c r="AM190" i="26"/>
  <c r="AL190" i="26"/>
  <c r="AK190" i="26"/>
  <c r="AJ190" i="26"/>
  <c r="AI190" i="26"/>
  <c r="AH190" i="26"/>
  <c r="AG190" i="26"/>
  <c r="AF190" i="26"/>
  <c r="AE190" i="26"/>
  <c r="AD190" i="26"/>
  <c r="AC190" i="26"/>
  <c r="AB190" i="26"/>
  <c r="AA190" i="26"/>
  <c r="Z190" i="26"/>
  <c r="I190" i="26"/>
  <c r="BQ189" i="26"/>
  <c r="BP189" i="26"/>
  <c r="BO189" i="26"/>
  <c r="BN189" i="26"/>
  <c r="BM189" i="26"/>
  <c r="BL189" i="26"/>
  <c r="BK189" i="26"/>
  <c r="BJ189" i="26"/>
  <c r="BI189" i="26"/>
  <c r="BH189" i="26"/>
  <c r="BG189" i="26"/>
  <c r="BF189" i="26"/>
  <c r="BE189" i="26"/>
  <c r="BD189" i="26"/>
  <c r="BC189" i="26"/>
  <c r="BB189" i="26"/>
  <c r="BA189" i="26"/>
  <c r="AZ189" i="26"/>
  <c r="AY189" i="26"/>
  <c r="AX189" i="26"/>
  <c r="AW189" i="26"/>
  <c r="AV189" i="26"/>
  <c r="AU189" i="26"/>
  <c r="AT189" i="26"/>
  <c r="AS189" i="26"/>
  <c r="AR189" i="26"/>
  <c r="AQ189" i="26"/>
  <c r="AP189" i="26"/>
  <c r="AO189" i="26"/>
  <c r="AN189" i="26"/>
  <c r="AM189" i="26"/>
  <c r="AL189" i="26"/>
  <c r="AK189" i="26"/>
  <c r="AJ189" i="26"/>
  <c r="AI189" i="26"/>
  <c r="AH189" i="26"/>
  <c r="AG189" i="26"/>
  <c r="AF189" i="26"/>
  <c r="AE189" i="26"/>
  <c r="AD189" i="26"/>
  <c r="AC189" i="26"/>
  <c r="AB189" i="26"/>
  <c r="AA189" i="26"/>
  <c r="Z189" i="26"/>
  <c r="I189" i="26"/>
  <c r="BQ188" i="26"/>
  <c r="BP188" i="26"/>
  <c r="BO188" i="26"/>
  <c r="BN188" i="26"/>
  <c r="BM188" i="26"/>
  <c r="BL188" i="26"/>
  <c r="BK188" i="26"/>
  <c r="BJ188" i="26"/>
  <c r="BI188" i="26"/>
  <c r="BH188" i="26"/>
  <c r="BG188" i="26"/>
  <c r="BF188" i="26"/>
  <c r="BE188" i="26"/>
  <c r="BD188" i="26"/>
  <c r="BC188" i="26"/>
  <c r="BB188" i="26"/>
  <c r="BA188" i="26"/>
  <c r="AZ188" i="26"/>
  <c r="AY188" i="26"/>
  <c r="AX188" i="26"/>
  <c r="AW188" i="26"/>
  <c r="AV188" i="26"/>
  <c r="AU188" i="26"/>
  <c r="AT188" i="26"/>
  <c r="AS188" i="26"/>
  <c r="AR188" i="26"/>
  <c r="AQ188" i="26"/>
  <c r="AP188" i="26"/>
  <c r="AO188" i="26"/>
  <c r="AN188" i="26"/>
  <c r="AM188" i="26"/>
  <c r="AL188" i="26"/>
  <c r="AK188" i="26"/>
  <c r="AJ188" i="26"/>
  <c r="AI188" i="26"/>
  <c r="AH188" i="26"/>
  <c r="AG188" i="26"/>
  <c r="AF188" i="26"/>
  <c r="AE188" i="26"/>
  <c r="AD188" i="26"/>
  <c r="AC188" i="26"/>
  <c r="AB188" i="26"/>
  <c r="AA188" i="26"/>
  <c r="Z188" i="26"/>
  <c r="I188" i="26"/>
  <c r="BQ187" i="26"/>
  <c r="BP187" i="26"/>
  <c r="BO187" i="26"/>
  <c r="BN187" i="26"/>
  <c r="BM187" i="26"/>
  <c r="BL187" i="26"/>
  <c r="BK187" i="26"/>
  <c r="BJ187" i="26"/>
  <c r="BI187" i="26"/>
  <c r="BH187" i="26"/>
  <c r="BG187" i="26"/>
  <c r="BF187" i="26"/>
  <c r="BE187" i="26"/>
  <c r="BD187" i="26"/>
  <c r="BC187" i="26"/>
  <c r="BB187" i="26"/>
  <c r="BA187" i="26"/>
  <c r="AZ187" i="26"/>
  <c r="AY187" i="26"/>
  <c r="AX187" i="26"/>
  <c r="AW187" i="26"/>
  <c r="AV187" i="26"/>
  <c r="AU187" i="26"/>
  <c r="AT187" i="26"/>
  <c r="AS187" i="26"/>
  <c r="AR187" i="26"/>
  <c r="AQ187" i="26"/>
  <c r="AP187" i="26"/>
  <c r="AO187" i="26"/>
  <c r="AN187" i="26"/>
  <c r="AM187" i="26"/>
  <c r="AL187" i="26"/>
  <c r="AK187" i="26"/>
  <c r="AJ187" i="26"/>
  <c r="AI187" i="26"/>
  <c r="AH187" i="26"/>
  <c r="AG187" i="26"/>
  <c r="AF187" i="26"/>
  <c r="AE187" i="26"/>
  <c r="AD187" i="26"/>
  <c r="AC187" i="26"/>
  <c r="AB187" i="26"/>
  <c r="AA187" i="26"/>
  <c r="Z187" i="26"/>
  <c r="I187" i="26"/>
  <c r="BQ186" i="26"/>
  <c r="BP186" i="26"/>
  <c r="BO186" i="26"/>
  <c r="BN186" i="26"/>
  <c r="BM186" i="26"/>
  <c r="BL186" i="26"/>
  <c r="BK186" i="26"/>
  <c r="BJ186" i="26"/>
  <c r="BI186" i="26"/>
  <c r="BH186" i="26"/>
  <c r="BG186" i="26"/>
  <c r="BF186" i="26"/>
  <c r="BE186" i="26"/>
  <c r="BD186" i="26"/>
  <c r="BC186" i="26"/>
  <c r="BB186" i="26"/>
  <c r="BA186" i="26"/>
  <c r="AZ186" i="26"/>
  <c r="AY186" i="26"/>
  <c r="AX186" i="26"/>
  <c r="AW186" i="26"/>
  <c r="AV186" i="26"/>
  <c r="AU186" i="26"/>
  <c r="AT186" i="26"/>
  <c r="AS186" i="26"/>
  <c r="AR186" i="26"/>
  <c r="AQ186" i="26"/>
  <c r="AP186" i="26"/>
  <c r="AO186" i="26"/>
  <c r="AN186" i="26"/>
  <c r="AM186" i="26"/>
  <c r="AL186" i="26"/>
  <c r="AK186" i="26"/>
  <c r="AJ186" i="26"/>
  <c r="AI186" i="26"/>
  <c r="AH186" i="26"/>
  <c r="AG186" i="26"/>
  <c r="AF186" i="26"/>
  <c r="AE186" i="26"/>
  <c r="AD186" i="26"/>
  <c r="AC186" i="26"/>
  <c r="AB186" i="26"/>
  <c r="AA186" i="26"/>
  <c r="Z186" i="26"/>
  <c r="I186" i="26"/>
  <c r="BQ185" i="26"/>
  <c r="BP185" i="26"/>
  <c r="BO185" i="26"/>
  <c r="BN185" i="26"/>
  <c r="BM185" i="26"/>
  <c r="BL185" i="26"/>
  <c r="BK185" i="26"/>
  <c r="BJ185" i="26"/>
  <c r="BI185" i="26"/>
  <c r="BH185" i="26"/>
  <c r="BG185" i="26"/>
  <c r="BF185" i="26"/>
  <c r="BE185" i="26"/>
  <c r="BD185" i="26"/>
  <c r="BC185" i="26"/>
  <c r="BB185" i="26"/>
  <c r="BA185" i="26"/>
  <c r="AZ185" i="26"/>
  <c r="AY185" i="26"/>
  <c r="AX185" i="26"/>
  <c r="AW185" i="26"/>
  <c r="AV185" i="26"/>
  <c r="AU185" i="26"/>
  <c r="AT185" i="26"/>
  <c r="AS185" i="26"/>
  <c r="AR185" i="26"/>
  <c r="AQ185" i="26"/>
  <c r="AP185" i="26"/>
  <c r="AO185" i="26"/>
  <c r="AN185" i="26"/>
  <c r="AM185" i="26"/>
  <c r="AL185" i="26"/>
  <c r="AK185" i="26"/>
  <c r="AJ185" i="26"/>
  <c r="AI185" i="26"/>
  <c r="AH185" i="26"/>
  <c r="AG185" i="26"/>
  <c r="AF185" i="26"/>
  <c r="AE185" i="26"/>
  <c r="AD185" i="26"/>
  <c r="AC185" i="26"/>
  <c r="AB185" i="26"/>
  <c r="AA185" i="26"/>
  <c r="Z185" i="26"/>
  <c r="I185" i="26"/>
  <c r="BQ184" i="26"/>
  <c r="BP184" i="26"/>
  <c r="BO184" i="26"/>
  <c r="BN184" i="26"/>
  <c r="BM184" i="26"/>
  <c r="BL184" i="26"/>
  <c r="BK184" i="26"/>
  <c r="BJ184" i="26"/>
  <c r="BI184" i="26"/>
  <c r="BH184" i="26"/>
  <c r="BG184" i="26"/>
  <c r="BF184" i="26"/>
  <c r="BE184" i="26"/>
  <c r="BD184" i="26"/>
  <c r="BC184" i="26"/>
  <c r="BB184" i="26"/>
  <c r="BA184" i="26"/>
  <c r="AZ184" i="26"/>
  <c r="AY184" i="26"/>
  <c r="AX184" i="26"/>
  <c r="AW184" i="26"/>
  <c r="AV184" i="26"/>
  <c r="AU184" i="26"/>
  <c r="AT184" i="26"/>
  <c r="AS184" i="26"/>
  <c r="AR184" i="26"/>
  <c r="AQ184" i="26"/>
  <c r="AP184" i="26"/>
  <c r="AO184" i="26"/>
  <c r="AN184" i="26"/>
  <c r="AM184" i="26"/>
  <c r="AL184" i="26"/>
  <c r="AK184" i="26"/>
  <c r="AJ184" i="26"/>
  <c r="AI184" i="26"/>
  <c r="AH184" i="26"/>
  <c r="AG184" i="26"/>
  <c r="AF184" i="26"/>
  <c r="AE184" i="26"/>
  <c r="AD184" i="26"/>
  <c r="AC184" i="26"/>
  <c r="AB184" i="26"/>
  <c r="AA184" i="26"/>
  <c r="Z184" i="26"/>
  <c r="I184" i="26"/>
  <c r="BQ183" i="26"/>
  <c r="BP183" i="26"/>
  <c r="BO183" i="26"/>
  <c r="BN183" i="26"/>
  <c r="BM183" i="26"/>
  <c r="BL183" i="26"/>
  <c r="BK183" i="26"/>
  <c r="BJ183" i="26"/>
  <c r="BI183" i="26"/>
  <c r="BH183" i="26"/>
  <c r="BG183" i="26"/>
  <c r="BF183" i="26"/>
  <c r="BE183" i="26"/>
  <c r="BD183" i="26"/>
  <c r="BC183" i="26"/>
  <c r="BB183" i="26"/>
  <c r="BA183" i="26"/>
  <c r="AZ183" i="26"/>
  <c r="AY183" i="26"/>
  <c r="AX183" i="26"/>
  <c r="AW183" i="26"/>
  <c r="AV183" i="26"/>
  <c r="AU183" i="26"/>
  <c r="AT183" i="26"/>
  <c r="AS183" i="26"/>
  <c r="AR183" i="26"/>
  <c r="AQ183" i="26"/>
  <c r="AP183" i="26"/>
  <c r="AO183" i="26"/>
  <c r="AN183" i="26"/>
  <c r="AM183" i="26"/>
  <c r="AL183" i="26"/>
  <c r="AK183" i="26"/>
  <c r="AJ183" i="26"/>
  <c r="AI183" i="26"/>
  <c r="AH183" i="26"/>
  <c r="AG183" i="26"/>
  <c r="AF183" i="26"/>
  <c r="AE183" i="26"/>
  <c r="AD183" i="26"/>
  <c r="AC183" i="26"/>
  <c r="AB183" i="26"/>
  <c r="AA183" i="26"/>
  <c r="Z183" i="26"/>
  <c r="I183" i="26"/>
  <c r="BQ182" i="26"/>
  <c r="BP182" i="26"/>
  <c r="BO182" i="26"/>
  <c r="BN182" i="26"/>
  <c r="BM182" i="26"/>
  <c r="BL182" i="26"/>
  <c r="BK182" i="26"/>
  <c r="BJ182" i="26"/>
  <c r="BI182" i="26"/>
  <c r="BH182" i="26"/>
  <c r="BG182" i="26"/>
  <c r="BF182" i="26"/>
  <c r="BE182" i="26"/>
  <c r="BD182" i="26"/>
  <c r="BC182" i="26"/>
  <c r="BB182" i="26"/>
  <c r="BA182" i="26"/>
  <c r="AZ182" i="26"/>
  <c r="AY182" i="26"/>
  <c r="AX182" i="26"/>
  <c r="AW182" i="26"/>
  <c r="AV182" i="26"/>
  <c r="AU182" i="26"/>
  <c r="AT182" i="26"/>
  <c r="AS182" i="26"/>
  <c r="AR182" i="26"/>
  <c r="AQ182" i="26"/>
  <c r="AP182" i="26"/>
  <c r="AO182" i="26"/>
  <c r="AN182" i="26"/>
  <c r="AM182" i="26"/>
  <c r="AL182" i="26"/>
  <c r="AK182" i="26"/>
  <c r="AJ182" i="26"/>
  <c r="AI182" i="26"/>
  <c r="AH182" i="26"/>
  <c r="AG182" i="26"/>
  <c r="AF182" i="26"/>
  <c r="AE182" i="26"/>
  <c r="AD182" i="26"/>
  <c r="AC182" i="26"/>
  <c r="AB182" i="26"/>
  <c r="AA182" i="26"/>
  <c r="Z182" i="26"/>
  <c r="I182" i="26"/>
  <c r="BQ181" i="26"/>
  <c r="BP181" i="26"/>
  <c r="BO181" i="26"/>
  <c r="BN181" i="26"/>
  <c r="BM181" i="26"/>
  <c r="BL181" i="26"/>
  <c r="BK181" i="26"/>
  <c r="BJ181" i="26"/>
  <c r="BI181" i="26"/>
  <c r="BH181" i="26"/>
  <c r="BG181" i="26"/>
  <c r="BF181" i="26"/>
  <c r="BE181" i="26"/>
  <c r="BD181" i="26"/>
  <c r="BC181" i="26"/>
  <c r="BB181" i="26"/>
  <c r="BA181" i="26"/>
  <c r="AZ181" i="26"/>
  <c r="AY181" i="26"/>
  <c r="AX181" i="26"/>
  <c r="AW181" i="26"/>
  <c r="AV181" i="26"/>
  <c r="AU181" i="26"/>
  <c r="AT181" i="26"/>
  <c r="AS181" i="26"/>
  <c r="AR181" i="26"/>
  <c r="AQ181" i="26"/>
  <c r="AP181" i="26"/>
  <c r="AO181" i="26"/>
  <c r="AN181" i="26"/>
  <c r="AM181" i="26"/>
  <c r="AL181" i="26"/>
  <c r="AK181" i="26"/>
  <c r="AJ181" i="26"/>
  <c r="AI181" i="26"/>
  <c r="AH181" i="26"/>
  <c r="AG181" i="26"/>
  <c r="AF181" i="26"/>
  <c r="AE181" i="26"/>
  <c r="AD181" i="26"/>
  <c r="AC181" i="26"/>
  <c r="AB181" i="26"/>
  <c r="AA181" i="26"/>
  <c r="Z181" i="26"/>
  <c r="I181" i="26"/>
  <c r="BQ180" i="26"/>
  <c r="BP180" i="26"/>
  <c r="BO180" i="26"/>
  <c r="BN180" i="26"/>
  <c r="BM180" i="26"/>
  <c r="BL180" i="26"/>
  <c r="BK180" i="26"/>
  <c r="BJ180" i="26"/>
  <c r="BI180" i="26"/>
  <c r="BH180" i="26"/>
  <c r="BG180" i="26"/>
  <c r="BF180" i="26"/>
  <c r="BE180" i="26"/>
  <c r="BD180" i="26"/>
  <c r="BC180" i="26"/>
  <c r="BB180" i="26"/>
  <c r="BA180" i="26"/>
  <c r="AZ180" i="26"/>
  <c r="AY180" i="26"/>
  <c r="AX180" i="26"/>
  <c r="AW180" i="26"/>
  <c r="AV180" i="26"/>
  <c r="AU180" i="26"/>
  <c r="AT180" i="26"/>
  <c r="AS180" i="26"/>
  <c r="AR180" i="26"/>
  <c r="AQ180" i="26"/>
  <c r="AP180" i="26"/>
  <c r="AO180" i="26"/>
  <c r="AN180" i="26"/>
  <c r="AM180" i="26"/>
  <c r="AL180" i="26"/>
  <c r="AK180" i="26"/>
  <c r="AJ180" i="26"/>
  <c r="AI180" i="26"/>
  <c r="AH180" i="26"/>
  <c r="AG180" i="26"/>
  <c r="AF180" i="26"/>
  <c r="AE180" i="26"/>
  <c r="AD180" i="26"/>
  <c r="AC180" i="26"/>
  <c r="AB180" i="26"/>
  <c r="AA180" i="26"/>
  <c r="Z180" i="26"/>
  <c r="I180" i="26"/>
  <c r="BQ179" i="26"/>
  <c r="BP179" i="26"/>
  <c r="BO179" i="26"/>
  <c r="BN179" i="26"/>
  <c r="BM179" i="26"/>
  <c r="BL179" i="26"/>
  <c r="BK179" i="26"/>
  <c r="BJ179" i="26"/>
  <c r="BI179" i="26"/>
  <c r="BH179" i="26"/>
  <c r="BG179" i="26"/>
  <c r="BF179" i="26"/>
  <c r="BE179" i="26"/>
  <c r="BD179" i="26"/>
  <c r="BC179" i="26"/>
  <c r="BB179" i="26"/>
  <c r="BA179" i="26"/>
  <c r="AZ179" i="26"/>
  <c r="AY179" i="26"/>
  <c r="AX179" i="26"/>
  <c r="AW179" i="26"/>
  <c r="AV179" i="26"/>
  <c r="AU179" i="26"/>
  <c r="AT179" i="26"/>
  <c r="AS179" i="26"/>
  <c r="AR179" i="26"/>
  <c r="AQ179" i="26"/>
  <c r="AP179" i="26"/>
  <c r="AO179" i="26"/>
  <c r="AN179" i="26"/>
  <c r="AM179" i="26"/>
  <c r="AL179" i="26"/>
  <c r="AK179" i="26"/>
  <c r="AJ179" i="26"/>
  <c r="AI179" i="26"/>
  <c r="AH179" i="26"/>
  <c r="AG179" i="26"/>
  <c r="AF179" i="26"/>
  <c r="AE179" i="26"/>
  <c r="AD179" i="26"/>
  <c r="AC179" i="26"/>
  <c r="AB179" i="26"/>
  <c r="AA179" i="26"/>
  <c r="Z179" i="26"/>
  <c r="I179" i="26"/>
  <c r="BQ178" i="26"/>
  <c r="BP178" i="26"/>
  <c r="BO178" i="26"/>
  <c r="BN178" i="26"/>
  <c r="BM178" i="26"/>
  <c r="BL178" i="26"/>
  <c r="BK178" i="26"/>
  <c r="BJ178" i="26"/>
  <c r="BI178" i="26"/>
  <c r="BH178" i="26"/>
  <c r="BG178" i="26"/>
  <c r="BF178" i="26"/>
  <c r="BE178" i="26"/>
  <c r="BD178" i="26"/>
  <c r="BC178" i="26"/>
  <c r="BB178" i="26"/>
  <c r="BA178" i="26"/>
  <c r="AZ178" i="26"/>
  <c r="AY178" i="26"/>
  <c r="AX178" i="26"/>
  <c r="AW178" i="26"/>
  <c r="AV178" i="26"/>
  <c r="AU178" i="26"/>
  <c r="AT178" i="26"/>
  <c r="AS178" i="26"/>
  <c r="AR178" i="26"/>
  <c r="AQ178" i="26"/>
  <c r="AP178" i="26"/>
  <c r="AO178" i="26"/>
  <c r="AN178" i="26"/>
  <c r="AM178" i="26"/>
  <c r="AL178" i="26"/>
  <c r="AK178" i="26"/>
  <c r="AJ178" i="26"/>
  <c r="AI178" i="26"/>
  <c r="AH178" i="26"/>
  <c r="AG178" i="26"/>
  <c r="AF178" i="26"/>
  <c r="AE178" i="26"/>
  <c r="AD178" i="26"/>
  <c r="AC178" i="26"/>
  <c r="AB178" i="26"/>
  <c r="AA178" i="26"/>
  <c r="Z178" i="26"/>
  <c r="I178" i="26"/>
  <c r="BQ177" i="26"/>
  <c r="BP177" i="26"/>
  <c r="BO177" i="26"/>
  <c r="BN177" i="26"/>
  <c r="BM177" i="26"/>
  <c r="BL177" i="26"/>
  <c r="BK177" i="26"/>
  <c r="BJ177" i="26"/>
  <c r="BI177" i="26"/>
  <c r="BH177" i="26"/>
  <c r="BG177" i="26"/>
  <c r="BF177" i="26"/>
  <c r="BE177" i="26"/>
  <c r="BD177" i="26"/>
  <c r="BC177" i="26"/>
  <c r="BB177" i="26"/>
  <c r="BA177" i="26"/>
  <c r="AZ177" i="26"/>
  <c r="AY177" i="26"/>
  <c r="AX177" i="26"/>
  <c r="AW177" i="26"/>
  <c r="AV177" i="26"/>
  <c r="AU177" i="26"/>
  <c r="AT177" i="26"/>
  <c r="AS177" i="26"/>
  <c r="AR177" i="26"/>
  <c r="AQ177" i="26"/>
  <c r="AP177" i="26"/>
  <c r="AO177" i="26"/>
  <c r="AN177" i="26"/>
  <c r="AM177" i="26"/>
  <c r="AL177" i="26"/>
  <c r="AK177" i="26"/>
  <c r="AJ177" i="26"/>
  <c r="AI177" i="26"/>
  <c r="AH177" i="26"/>
  <c r="AG177" i="26"/>
  <c r="AF177" i="26"/>
  <c r="AE177" i="26"/>
  <c r="AD177" i="26"/>
  <c r="AC177" i="26"/>
  <c r="AB177" i="26"/>
  <c r="AA177" i="26"/>
  <c r="Z177" i="26"/>
  <c r="I177" i="26"/>
  <c r="BQ174" i="26"/>
  <c r="BP174" i="26"/>
  <c r="BO174" i="26"/>
  <c r="BN174" i="26"/>
  <c r="BM174" i="26"/>
  <c r="BL174" i="26"/>
  <c r="BK174" i="26"/>
  <c r="BJ174" i="26"/>
  <c r="BI174" i="26"/>
  <c r="BH174" i="26"/>
  <c r="BG174" i="26"/>
  <c r="BF174" i="26"/>
  <c r="BE174" i="26"/>
  <c r="BD174" i="26"/>
  <c r="BC174" i="26"/>
  <c r="BB174" i="26"/>
  <c r="BA174" i="26"/>
  <c r="AZ174" i="26"/>
  <c r="AY174" i="26"/>
  <c r="AX174" i="26"/>
  <c r="AW174" i="26"/>
  <c r="AV174" i="26"/>
  <c r="AU174" i="26"/>
  <c r="AT174" i="26"/>
  <c r="AS174" i="26"/>
  <c r="AR174" i="26"/>
  <c r="AQ174" i="26"/>
  <c r="AP174" i="26"/>
  <c r="AO174" i="26"/>
  <c r="AN174" i="26"/>
  <c r="AM174" i="26"/>
  <c r="AL174" i="26"/>
  <c r="AK174" i="26"/>
  <c r="AJ174" i="26"/>
  <c r="AI174" i="26"/>
  <c r="AH174" i="26"/>
  <c r="AG174" i="26"/>
  <c r="AF174" i="26"/>
  <c r="AE174" i="26"/>
  <c r="AD174" i="26"/>
  <c r="AC174" i="26"/>
  <c r="AB174" i="26"/>
  <c r="AA174" i="26"/>
  <c r="Z174" i="26"/>
  <c r="I174" i="26"/>
  <c r="BQ173" i="26"/>
  <c r="BP173" i="26"/>
  <c r="BO173" i="26"/>
  <c r="BN173" i="26"/>
  <c r="BM173" i="26"/>
  <c r="BL173" i="26"/>
  <c r="BK173" i="26"/>
  <c r="BJ173" i="26"/>
  <c r="BI173" i="26"/>
  <c r="BH173" i="26"/>
  <c r="BG173" i="26"/>
  <c r="BF173" i="26"/>
  <c r="BE173" i="26"/>
  <c r="BD173" i="26"/>
  <c r="BC173" i="26"/>
  <c r="BB173" i="26"/>
  <c r="BA173" i="26"/>
  <c r="AZ173" i="26"/>
  <c r="AY173" i="26"/>
  <c r="AX173" i="26"/>
  <c r="AW173" i="26"/>
  <c r="AV173" i="26"/>
  <c r="AU173" i="26"/>
  <c r="AT173" i="26"/>
  <c r="AS173" i="26"/>
  <c r="AR173" i="26"/>
  <c r="AQ173" i="26"/>
  <c r="AP173" i="26"/>
  <c r="AO173" i="26"/>
  <c r="AN173" i="26"/>
  <c r="AM173" i="26"/>
  <c r="AL173" i="26"/>
  <c r="AK173" i="26"/>
  <c r="AJ173" i="26"/>
  <c r="AI173" i="26"/>
  <c r="AH173" i="26"/>
  <c r="AG173" i="26"/>
  <c r="AF173" i="26"/>
  <c r="AE173" i="26"/>
  <c r="AD173" i="26"/>
  <c r="AC173" i="26"/>
  <c r="AB173" i="26"/>
  <c r="AA173" i="26"/>
  <c r="Z173" i="26"/>
  <c r="I173" i="26"/>
  <c r="BQ172" i="26"/>
  <c r="BP172" i="26"/>
  <c r="BO172" i="26"/>
  <c r="BN172" i="26"/>
  <c r="BM172" i="26"/>
  <c r="BL172" i="26"/>
  <c r="BK172" i="26"/>
  <c r="BJ172" i="26"/>
  <c r="BI172" i="26"/>
  <c r="BH172" i="26"/>
  <c r="BG172" i="26"/>
  <c r="BF172" i="26"/>
  <c r="BE172" i="26"/>
  <c r="BD172" i="26"/>
  <c r="BC172" i="26"/>
  <c r="BB172" i="26"/>
  <c r="BA172" i="26"/>
  <c r="AZ172" i="26"/>
  <c r="AY172" i="26"/>
  <c r="AX172" i="26"/>
  <c r="AW172" i="26"/>
  <c r="AV172" i="26"/>
  <c r="AU172" i="26"/>
  <c r="AT172" i="26"/>
  <c r="AS172" i="26"/>
  <c r="AR172" i="26"/>
  <c r="AQ172" i="26"/>
  <c r="AP172" i="26"/>
  <c r="AO172" i="26"/>
  <c r="AN172" i="26"/>
  <c r="AM172" i="26"/>
  <c r="AL172" i="26"/>
  <c r="AK172" i="26"/>
  <c r="AJ172" i="26"/>
  <c r="AI172" i="26"/>
  <c r="AH172" i="26"/>
  <c r="AG172" i="26"/>
  <c r="AF172" i="26"/>
  <c r="AE172" i="26"/>
  <c r="AD172" i="26"/>
  <c r="AC172" i="26"/>
  <c r="AB172" i="26"/>
  <c r="AA172" i="26"/>
  <c r="Z172" i="26"/>
  <c r="I172" i="26"/>
  <c r="BQ171" i="26"/>
  <c r="BP171" i="26"/>
  <c r="BO171" i="26"/>
  <c r="BN171" i="26"/>
  <c r="BM171" i="26"/>
  <c r="BL171" i="26"/>
  <c r="BK171" i="26"/>
  <c r="BJ171" i="26"/>
  <c r="BI171" i="26"/>
  <c r="BH171" i="26"/>
  <c r="BG171" i="26"/>
  <c r="BF171" i="26"/>
  <c r="BE171" i="26"/>
  <c r="BD171" i="26"/>
  <c r="BC171" i="26"/>
  <c r="BB171" i="26"/>
  <c r="BA171" i="26"/>
  <c r="AZ171" i="26"/>
  <c r="AY171" i="26"/>
  <c r="AX171" i="26"/>
  <c r="AW171" i="26"/>
  <c r="AV171" i="26"/>
  <c r="AU171" i="26"/>
  <c r="AT171" i="26"/>
  <c r="AS171" i="26"/>
  <c r="AR171" i="26"/>
  <c r="AQ171" i="26"/>
  <c r="AP171" i="26"/>
  <c r="AO171" i="26"/>
  <c r="AN171" i="26"/>
  <c r="AM171" i="26"/>
  <c r="AL171" i="26"/>
  <c r="AK171" i="26"/>
  <c r="AJ171" i="26"/>
  <c r="AI171" i="26"/>
  <c r="AH171" i="26"/>
  <c r="AG171" i="26"/>
  <c r="AF171" i="26"/>
  <c r="AE171" i="26"/>
  <c r="AD171" i="26"/>
  <c r="AC171" i="26"/>
  <c r="AB171" i="26"/>
  <c r="AA171" i="26"/>
  <c r="Z171" i="26"/>
  <c r="I171" i="26"/>
  <c r="BQ170" i="26"/>
  <c r="BP170" i="26"/>
  <c r="BO170" i="26"/>
  <c r="BN170" i="26"/>
  <c r="BM170" i="26"/>
  <c r="BL170" i="26"/>
  <c r="BK170" i="26"/>
  <c r="BJ170" i="26"/>
  <c r="BI170" i="26"/>
  <c r="BH170" i="26"/>
  <c r="BG170" i="26"/>
  <c r="BF170" i="26"/>
  <c r="BE170" i="26"/>
  <c r="BD170" i="26"/>
  <c r="BC170" i="26"/>
  <c r="BB170" i="26"/>
  <c r="BA170" i="26"/>
  <c r="AZ170" i="26"/>
  <c r="AY170" i="26"/>
  <c r="AX170" i="26"/>
  <c r="AW170" i="26"/>
  <c r="AV170" i="26"/>
  <c r="AU170" i="26"/>
  <c r="AT170" i="26"/>
  <c r="AS170" i="26"/>
  <c r="AR170" i="26"/>
  <c r="AQ170" i="26"/>
  <c r="AP170" i="26"/>
  <c r="AO170" i="26"/>
  <c r="AN170" i="26"/>
  <c r="AM170" i="26"/>
  <c r="AL170" i="26"/>
  <c r="AK170" i="26"/>
  <c r="AJ170" i="26"/>
  <c r="AI170" i="26"/>
  <c r="AH170" i="26"/>
  <c r="AG170" i="26"/>
  <c r="AF170" i="26"/>
  <c r="AE170" i="26"/>
  <c r="AD170" i="26"/>
  <c r="AC170" i="26"/>
  <c r="AB170" i="26"/>
  <c r="AA170" i="26"/>
  <c r="Z170" i="26"/>
  <c r="I170" i="26"/>
  <c r="BQ169" i="26"/>
  <c r="BP169" i="26"/>
  <c r="BO169" i="26"/>
  <c r="BN169" i="26"/>
  <c r="BM169" i="26"/>
  <c r="BL169" i="26"/>
  <c r="BK169" i="26"/>
  <c r="BJ169" i="26"/>
  <c r="BI169" i="26"/>
  <c r="BH169" i="26"/>
  <c r="BG169" i="26"/>
  <c r="BF169" i="26"/>
  <c r="BE169" i="26"/>
  <c r="BD169" i="26"/>
  <c r="BC169" i="26"/>
  <c r="BB169" i="26"/>
  <c r="BA169" i="26"/>
  <c r="AZ169" i="26"/>
  <c r="AY169" i="26"/>
  <c r="AX169" i="26"/>
  <c r="AW169" i="26"/>
  <c r="AV169" i="26"/>
  <c r="AU169" i="26"/>
  <c r="AT169" i="26"/>
  <c r="AS169" i="26"/>
  <c r="AR169" i="26"/>
  <c r="AQ169" i="26"/>
  <c r="AP169" i="26"/>
  <c r="AO169" i="26"/>
  <c r="AN169" i="26"/>
  <c r="AM169" i="26"/>
  <c r="AL169" i="26"/>
  <c r="AK169" i="26"/>
  <c r="AJ169" i="26"/>
  <c r="AI169" i="26"/>
  <c r="AH169" i="26"/>
  <c r="AG169" i="26"/>
  <c r="AF169" i="26"/>
  <c r="AE169" i="26"/>
  <c r="AD169" i="26"/>
  <c r="AC169" i="26"/>
  <c r="AB169" i="26"/>
  <c r="AA169" i="26"/>
  <c r="Z169" i="26"/>
  <c r="I169" i="26"/>
  <c r="BQ168" i="26"/>
  <c r="BP168" i="26"/>
  <c r="BO168" i="26"/>
  <c r="BN168" i="26"/>
  <c r="BM168" i="26"/>
  <c r="BL168" i="26"/>
  <c r="BK168" i="26"/>
  <c r="BJ168" i="26"/>
  <c r="BI168" i="26"/>
  <c r="BH168" i="26"/>
  <c r="BG168" i="26"/>
  <c r="BF168" i="26"/>
  <c r="BE168" i="26"/>
  <c r="BD168" i="26"/>
  <c r="BC168" i="26"/>
  <c r="BB168" i="26"/>
  <c r="BA168" i="26"/>
  <c r="AZ168" i="26"/>
  <c r="AY168" i="26"/>
  <c r="AX168" i="26"/>
  <c r="AW168" i="26"/>
  <c r="AV168" i="26"/>
  <c r="AU168" i="26"/>
  <c r="AT168" i="26"/>
  <c r="AS168" i="26"/>
  <c r="AR168" i="26"/>
  <c r="AQ168" i="26"/>
  <c r="AP168" i="26"/>
  <c r="AO168" i="26"/>
  <c r="AN168" i="26"/>
  <c r="AM168" i="26"/>
  <c r="AL168" i="26"/>
  <c r="AK168" i="26"/>
  <c r="AJ168" i="26"/>
  <c r="AI168" i="26"/>
  <c r="AH168" i="26"/>
  <c r="AG168" i="26"/>
  <c r="AF168" i="26"/>
  <c r="AE168" i="26"/>
  <c r="AD168" i="26"/>
  <c r="AC168" i="26"/>
  <c r="AB168" i="26"/>
  <c r="AA168" i="26"/>
  <c r="Z168" i="26"/>
  <c r="I168" i="26"/>
  <c r="BQ167" i="26"/>
  <c r="BP167" i="26"/>
  <c r="BO167" i="26"/>
  <c r="BN167" i="26"/>
  <c r="BM167" i="26"/>
  <c r="BL167" i="26"/>
  <c r="BK167" i="26"/>
  <c r="BJ167" i="26"/>
  <c r="BI167" i="26"/>
  <c r="BH167" i="26"/>
  <c r="BG167" i="26"/>
  <c r="BF167" i="26"/>
  <c r="BE167" i="26"/>
  <c r="BD167" i="26"/>
  <c r="BC167" i="26"/>
  <c r="BB167" i="26"/>
  <c r="BA167" i="26"/>
  <c r="AZ167" i="26"/>
  <c r="AY167" i="26"/>
  <c r="AX167" i="26"/>
  <c r="AW167" i="26"/>
  <c r="AV167" i="26"/>
  <c r="AU167" i="26"/>
  <c r="AT167" i="26"/>
  <c r="AS167" i="26"/>
  <c r="AR167" i="26"/>
  <c r="AQ167" i="26"/>
  <c r="AP167" i="26"/>
  <c r="AO167" i="26"/>
  <c r="AN167" i="26"/>
  <c r="AM167" i="26"/>
  <c r="AL167" i="26"/>
  <c r="AK167" i="26"/>
  <c r="AJ167" i="26"/>
  <c r="AI167" i="26"/>
  <c r="AH167" i="26"/>
  <c r="AG167" i="26"/>
  <c r="AF167" i="26"/>
  <c r="AE167" i="26"/>
  <c r="AD167" i="26"/>
  <c r="AC167" i="26"/>
  <c r="AB167" i="26"/>
  <c r="AA167" i="26"/>
  <c r="Z167" i="26"/>
  <c r="I167" i="26"/>
  <c r="BQ166" i="26"/>
  <c r="BP166" i="26"/>
  <c r="BO166" i="26"/>
  <c r="BN166" i="26"/>
  <c r="BM166" i="26"/>
  <c r="BL166" i="26"/>
  <c r="BK166" i="26"/>
  <c r="BJ166" i="26"/>
  <c r="BI166" i="26"/>
  <c r="BH166" i="26"/>
  <c r="BG166" i="26"/>
  <c r="BF166" i="26"/>
  <c r="BE166" i="26"/>
  <c r="BD166" i="26"/>
  <c r="BC166" i="26"/>
  <c r="BB166" i="26"/>
  <c r="BA166" i="26"/>
  <c r="AZ166" i="26"/>
  <c r="AY166" i="26"/>
  <c r="AX166" i="26"/>
  <c r="AW166" i="26"/>
  <c r="AV166" i="26"/>
  <c r="AU166" i="26"/>
  <c r="AT166" i="26"/>
  <c r="AS166" i="26"/>
  <c r="AR166" i="26"/>
  <c r="AQ166" i="26"/>
  <c r="AP166" i="26"/>
  <c r="AO166" i="26"/>
  <c r="AN166" i="26"/>
  <c r="AM166" i="26"/>
  <c r="AL166" i="26"/>
  <c r="AK166" i="26"/>
  <c r="AJ166" i="26"/>
  <c r="AI166" i="26"/>
  <c r="AH166" i="26"/>
  <c r="AG166" i="26"/>
  <c r="AF166" i="26"/>
  <c r="AE166" i="26"/>
  <c r="AD166" i="26"/>
  <c r="AC166" i="26"/>
  <c r="AB166" i="26"/>
  <c r="AA166" i="26"/>
  <c r="Z166" i="26"/>
  <c r="I166" i="26"/>
  <c r="BQ165" i="26"/>
  <c r="BP165" i="26"/>
  <c r="BO165" i="26"/>
  <c r="BN165" i="26"/>
  <c r="BM165" i="26"/>
  <c r="BL165" i="26"/>
  <c r="BK165" i="26"/>
  <c r="BJ165" i="26"/>
  <c r="BI165" i="26"/>
  <c r="BH165" i="26"/>
  <c r="BG165" i="26"/>
  <c r="BF165" i="26"/>
  <c r="BE165" i="26"/>
  <c r="BD165" i="26"/>
  <c r="BC165" i="26"/>
  <c r="BB165" i="26"/>
  <c r="BA165" i="26"/>
  <c r="AZ165" i="26"/>
  <c r="AY165" i="26"/>
  <c r="AX165" i="26"/>
  <c r="AW165" i="26"/>
  <c r="AV165" i="26"/>
  <c r="AU165" i="26"/>
  <c r="AT165" i="26"/>
  <c r="AS165" i="26"/>
  <c r="AR165" i="26"/>
  <c r="AQ165" i="26"/>
  <c r="AP165" i="26"/>
  <c r="AO165" i="26"/>
  <c r="AN165" i="26"/>
  <c r="AM165" i="26"/>
  <c r="AL165" i="26"/>
  <c r="AK165" i="26"/>
  <c r="AJ165" i="26"/>
  <c r="AI165" i="26"/>
  <c r="AH165" i="26"/>
  <c r="AG165" i="26"/>
  <c r="AF165" i="26"/>
  <c r="AE165" i="26"/>
  <c r="AD165" i="26"/>
  <c r="AC165" i="26"/>
  <c r="AB165" i="26"/>
  <c r="AA165" i="26"/>
  <c r="Z165" i="26"/>
  <c r="I165" i="26"/>
  <c r="BQ164" i="26"/>
  <c r="BP164" i="26"/>
  <c r="BO164" i="26"/>
  <c r="BN164" i="26"/>
  <c r="BM164" i="26"/>
  <c r="BL164" i="26"/>
  <c r="BK164" i="26"/>
  <c r="BJ164" i="26"/>
  <c r="BI164" i="26"/>
  <c r="BH164" i="26"/>
  <c r="BG164" i="26"/>
  <c r="BF164" i="26"/>
  <c r="BE164" i="26"/>
  <c r="BD164" i="26"/>
  <c r="BC164" i="26"/>
  <c r="BB164" i="26"/>
  <c r="BA164" i="26"/>
  <c r="AZ164" i="26"/>
  <c r="AY164" i="26"/>
  <c r="AX164" i="26"/>
  <c r="AW164" i="26"/>
  <c r="AV164" i="26"/>
  <c r="AU164" i="26"/>
  <c r="AT164" i="26"/>
  <c r="AS164" i="26"/>
  <c r="AR164" i="26"/>
  <c r="AQ164" i="26"/>
  <c r="AP164" i="26"/>
  <c r="AO164" i="26"/>
  <c r="AN164" i="26"/>
  <c r="AM164" i="26"/>
  <c r="AL164" i="26"/>
  <c r="AK164" i="26"/>
  <c r="AJ164" i="26"/>
  <c r="AI164" i="26"/>
  <c r="AH164" i="26"/>
  <c r="AG164" i="26"/>
  <c r="AF164" i="26"/>
  <c r="AE164" i="26"/>
  <c r="AD164" i="26"/>
  <c r="AC164" i="26"/>
  <c r="AB164" i="26"/>
  <c r="AA164" i="26"/>
  <c r="Z164" i="26"/>
  <c r="I164" i="26"/>
  <c r="BQ163" i="26"/>
  <c r="BP163" i="26"/>
  <c r="BO163" i="26"/>
  <c r="BN163" i="26"/>
  <c r="BM163" i="26"/>
  <c r="BL163" i="26"/>
  <c r="BK163" i="26"/>
  <c r="BJ163" i="26"/>
  <c r="BI163" i="26"/>
  <c r="BH163" i="26"/>
  <c r="BG163" i="26"/>
  <c r="BF163" i="26"/>
  <c r="BE163" i="26"/>
  <c r="BD163" i="26"/>
  <c r="BC163" i="26"/>
  <c r="BB163" i="26"/>
  <c r="BA163" i="26"/>
  <c r="AZ163" i="26"/>
  <c r="AY163" i="26"/>
  <c r="AX163" i="26"/>
  <c r="AW163" i="26"/>
  <c r="AV163" i="26"/>
  <c r="AU163" i="26"/>
  <c r="AT163" i="26"/>
  <c r="AS163" i="26"/>
  <c r="AR163" i="26"/>
  <c r="AQ163" i="26"/>
  <c r="AP163" i="26"/>
  <c r="AO163" i="26"/>
  <c r="AN163" i="26"/>
  <c r="AM163" i="26"/>
  <c r="AL163" i="26"/>
  <c r="AK163" i="26"/>
  <c r="AJ163" i="26"/>
  <c r="AI163" i="26"/>
  <c r="AH163" i="26"/>
  <c r="AG163" i="26"/>
  <c r="AF163" i="26"/>
  <c r="AE163" i="26"/>
  <c r="AD163" i="26"/>
  <c r="AC163" i="26"/>
  <c r="AB163" i="26"/>
  <c r="AA163" i="26"/>
  <c r="Z163" i="26"/>
  <c r="I163" i="26"/>
  <c r="BQ162" i="26"/>
  <c r="BP162" i="26"/>
  <c r="BO162" i="26"/>
  <c r="BN162" i="26"/>
  <c r="BM162" i="26"/>
  <c r="BL162" i="26"/>
  <c r="BK162" i="26"/>
  <c r="BJ162" i="26"/>
  <c r="BI162" i="26"/>
  <c r="BH162" i="26"/>
  <c r="BG162" i="26"/>
  <c r="BF162" i="26"/>
  <c r="BE162" i="26"/>
  <c r="BD162" i="26"/>
  <c r="BC162" i="26"/>
  <c r="BB162" i="26"/>
  <c r="BA162" i="26"/>
  <c r="AZ162" i="26"/>
  <c r="AY162" i="26"/>
  <c r="AX162" i="26"/>
  <c r="AW162" i="26"/>
  <c r="AV162" i="26"/>
  <c r="AU162" i="26"/>
  <c r="AT162" i="26"/>
  <c r="AS162" i="26"/>
  <c r="AR162" i="26"/>
  <c r="AQ162" i="26"/>
  <c r="AP162" i="26"/>
  <c r="AO162" i="26"/>
  <c r="AN162" i="26"/>
  <c r="AM162" i="26"/>
  <c r="AL162" i="26"/>
  <c r="AK162" i="26"/>
  <c r="AJ162" i="26"/>
  <c r="AI162" i="26"/>
  <c r="AH162" i="26"/>
  <c r="AG162" i="26"/>
  <c r="AF162" i="26"/>
  <c r="AE162" i="26"/>
  <c r="AD162" i="26"/>
  <c r="AC162" i="26"/>
  <c r="AB162" i="26"/>
  <c r="AA162" i="26"/>
  <c r="Z162" i="26"/>
  <c r="I162" i="26"/>
  <c r="BQ161" i="26"/>
  <c r="BP161" i="26"/>
  <c r="BO161" i="26"/>
  <c r="BN161" i="26"/>
  <c r="BM161" i="26"/>
  <c r="BL161" i="26"/>
  <c r="BK161" i="26"/>
  <c r="BJ161" i="26"/>
  <c r="BI161" i="26"/>
  <c r="BH161" i="26"/>
  <c r="BG161" i="26"/>
  <c r="BF161" i="26"/>
  <c r="BE161" i="26"/>
  <c r="BD161" i="26"/>
  <c r="BC161" i="26"/>
  <c r="BB161" i="26"/>
  <c r="BA161" i="26"/>
  <c r="AZ161" i="26"/>
  <c r="AY161" i="26"/>
  <c r="AX161" i="26"/>
  <c r="AW161" i="26"/>
  <c r="AV161" i="26"/>
  <c r="AU161" i="26"/>
  <c r="AT161" i="26"/>
  <c r="AS161" i="26"/>
  <c r="AR161" i="26"/>
  <c r="AQ161" i="26"/>
  <c r="AP161" i="26"/>
  <c r="AO161" i="26"/>
  <c r="AN161" i="26"/>
  <c r="AM161" i="26"/>
  <c r="AL161" i="26"/>
  <c r="AK161" i="26"/>
  <c r="AJ161" i="26"/>
  <c r="AI161" i="26"/>
  <c r="AH161" i="26"/>
  <c r="AG161" i="26"/>
  <c r="AF161" i="26"/>
  <c r="AE161" i="26"/>
  <c r="AD161" i="26"/>
  <c r="AC161" i="26"/>
  <c r="AB161" i="26"/>
  <c r="AA161" i="26"/>
  <c r="Z161" i="26"/>
  <c r="I161" i="26"/>
  <c r="BQ160" i="26"/>
  <c r="BP160" i="26"/>
  <c r="BO160" i="26"/>
  <c r="BN160" i="26"/>
  <c r="BM160" i="26"/>
  <c r="BL160" i="26"/>
  <c r="BK160" i="26"/>
  <c r="BJ160" i="26"/>
  <c r="BI160" i="26"/>
  <c r="BH160" i="26"/>
  <c r="BG160" i="26"/>
  <c r="BF160" i="26"/>
  <c r="BE160" i="26"/>
  <c r="BD160" i="26"/>
  <c r="BC160" i="26"/>
  <c r="BB160" i="26"/>
  <c r="BA160" i="26"/>
  <c r="AZ160" i="26"/>
  <c r="AY160" i="26"/>
  <c r="AX160" i="26"/>
  <c r="AW160" i="26"/>
  <c r="AV160" i="26"/>
  <c r="AU160" i="26"/>
  <c r="AT160" i="26"/>
  <c r="AS160" i="26"/>
  <c r="AR160" i="26"/>
  <c r="AQ160" i="26"/>
  <c r="AP160" i="26"/>
  <c r="AO160" i="26"/>
  <c r="AN160" i="26"/>
  <c r="AM160" i="26"/>
  <c r="AL160" i="26"/>
  <c r="AK160" i="26"/>
  <c r="AJ160" i="26"/>
  <c r="AI160" i="26"/>
  <c r="AH160" i="26"/>
  <c r="AG160" i="26"/>
  <c r="AF160" i="26"/>
  <c r="AE160" i="26"/>
  <c r="AD160" i="26"/>
  <c r="AC160" i="26"/>
  <c r="AB160" i="26"/>
  <c r="AA160" i="26"/>
  <c r="Z160" i="26"/>
  <c r="I160" i="26"/>
  <c r="I155" i="26"/>
  <c r="BQ153" i="26"/>
  <c r="BP153" i="26"/>
  <c r="BO153" i="26"/>
  <c r="BN153" i="26"/>
  <c r="BM153" i="26"/>
  <c r="BL153" i="26"/>
  <c r="BK153" i="26"/>
  <c r="BJ153" i="26"/>
  <c r="BI153" i="26"/>
  <c r="BH153" i="26"/>
  <c r="BG153" i="26"/>
  <c r="BF153" i="26"/>
  <c r="BE153" i="26"/>
  <c r="BD153" i="26"/>
  <c r="BC153" i="26"/>
  <c r="BB153" i="26"/>
  <c r="BA153" i="26"/>
  <c r="AZ153" i="26"/>
  <c r="AY153" i="26"/>
  <c r="AX153" i="26"/>
  <c r="AW153" i="26"/>
  <c r="AV153" i="26"/>
  <c r="AU153" i="26"/>
  <c r="AT153" i="26"/>
  <c r="AS153" i="26"/>
  <c r="AR153" i="26"/>
  <c r="AQ153" i="26"/>
  <c r="AP153" i="26"/>
  <c r="AO153" i="26"/>
  <c r="AN153" i="26"/>
  <c r="AM153" i="26"/>
  <c r="AL153" i="26"/>
  <c r="AK153" i="26"/>
  <c r="AJ153" i="26"/>
  <c r="AI153" i="26"/>
  <c r="AH153" i="26"/>
  <c r="AG153" i="26"/>
  <c r="AF153" i="26"/>
  <c r="AE153" i="26"/>
  <c r="AD153" i="26"/>
  <c r="AC153" i="26"/>
  <c r="AB153" i="26"/>
  <c r="AA153" i="26"/>
  <c r="Z153" i="26"/>
  <c r="I153" i="26"/>
  <c r="BQ152" i="26"/>
  <c r="BP152" i="26"/>
  <c r="BO152" i="26"/>
  <c r="BN152" i="26"/>
  <c r="BM152" i="26"/>
  <c r="BL152" i="26"/>
  <c r="BK152" i="26"/>
  <c r="BJ152" i="26"/>
  <c r="BI152" i="26"/>
  <c r="BH152" i="26"/>
  <c r="BG152" i="26"/>
  <c r="BF152" i="26"/>
  <c r="BE152" i="26"/>
  <c r="BD152" i="26"/>
  <c r="BC152" i="26"/>
  <c r="BB152" i="26"/>
  <c r="BA152" i="26"/>
  <c r="AZ152" i="26"/>
  <c r="AY152" i="26"/>
  <c r="AX152" i="26"/>
  <c r="AW152" i="26"/>
  <c r="AV152" i="26"/>
  <c r="AU152" i="26"/>
  <c r="AT152" i="26"/>
  <c r="AS152" i="26"/>
  <c r="AR152" i="26"/>
  <c r="AQ152" i="26"/>
  <c r="AP152" i="26"/>
  <c r="AO152" i="26"/>
  <c r="AN152" i="26"/>
  <c r="AM152" i="26"/>
  <c r="AL152" i="26"/>
  <c r="AK152" i="26"/>
  <c r="AJ152" i="26"/>
  <c r="AI152" i="26"/>
  <c r="AH152" i="26"/>
  <c r="AG152" i="26"/>
  <c r="AF152" i="26"/>
  <c r="AE152" i="26"/>
  <c r="AD152" i="26"/>
  <c r="AC152" i="26"/>
  <c r="AB152" i="26"/>
  <c r="AA152" i="26"/>
  <c r="Z152" i="26"/>
  <c r="I152" i="26"/>
  <c r="BQ151" i="26"/>
  <c r="BP151" i="26"/>
  <c r="BO151" i="26"/>
  <c r="BN151" i="26"/>
  <c r="BM151" i="26"/>
  <c r="BL151" i="26"/>
  <c r="BK151" i="26"/>
  <c r="BJ151" i="26"/>
  <c r="BI151" i="26"/>
  <c r="BH151" i="26"/>
  <c r="BG151" i="26"/>
  <c r="BF151" i="26"/>
  <c r="BE151" i="26"/>
  <c r="BD151" i="26"/>
  <c r="BC151" i="26"/>
  <c r="BB151" i="26"/>
  <c r="BA151" i="26"/>
  <c r="AZ151" i="26"/>
  <c r="AY151" i="26"/>
  <c r="AX151" i="26"/>
  <c r="AW151" i="26"/>
  <c r="AV151" i="26"/>
  <c r="AU151" i="26"/>
  <c r="AT151" i="26"/>
  <c r="AS151" i="26"/>
  <c r="AR151" i="26"/>
  <c r="AQ151" i="26"/>
  <c r="AP151" i="26"/>
  <c r="AO151" i="26"/>
  <c r="AN151" i="26"/>
  <c r="AM151" i="26"/>
  <c r="AL151" i="26"/>
  <c r="AK151" i="26"/>
  <c r="AJ151" i="26"/>
  <c r="AI151" i="26"/>
  <c r="AH151" i="26"/>
  <c r="AG151" i="26"/>
  <c r="AF151" i="26"/>
  <c r="AE151" i="26"/>
  <c r="AD151" i="26"/>
  <c r="AC151" i="26"/>
  <c r="AB151" i="26"/>
  <c r="AA151" i="26"/>
  <c r="Z151" i="26"/>
  <c r="I151" i="26"/>
  <c r="BQ150" i="26"/>
  <c r="BP150" i="26"/>
  <c r="BO150" i="26"/>
  <c r="BN150" i="26"/>
  <c r="BM150" i="26"/>
  <c r="BL150" i="26"/>
  <c r="BK150" i="26"/>
  <c r="BJ150" i="26"/>
  <c r="BI150" i="26"/>
  <c r="BH150" i="26"/>
  <c r="BG150" i="26"/>
  <c r="BF150" i="26"/>
  <c r="BE150" i="26"/>
  <c r="BD150" i="26"/>
  <c r="BC150" i="26"/>
  <c r="BB150" i="26"/>
  <c r="BA150" i="26"/>
  <c r="AZ150" i="26"/>
  <c r="AY150" i="26"/>
  <c r="AX150" i="26"/>
  <c r="AW150" i="26"/>
  <c r="AV150" i="26"/>
  <c r="AU150" i="26"/>
  <c r="AT150" i="26"/>
  <c r="AS150" i="26"/>
  <c r="AR150" i="26"/>
  <c r="AQ150" i="26"/>
  <c r="AP150" i="26"/>
  <c r="AO150" i="26"/>
  <c r="AN150" i="26"/>
  <c r="AM150" i="26"/>
  <c r="AL150" i="26"/>
  <c r="AK150" i="26"/>
  <c r="AJ150" i="26"/>
  <c r="AI150" i="26"/>
  <c r="AH150" i="26"/>
  <c r="AG150" i="26"/>
  <c r="AF150" i="26"/>
  <c r="AE150" i="26"/>
  <c r="AD150" i="26"/>
  <c r="AC150" i="26"/>
  <c r="AB150" i="26"/>
  <c r="AA150" i="26"/>
  <c r="Z150" i="26"/>
  <c r="I150" i="26"/>
  <c r="BQ149" i="26"/>
  <c r="BP149" i="26"/>
  <c r="BO149" i="26"/>
  <c r="BN149" i="26"/>
  <c r="BM149" i="26"/>
  <c r="BL149" i="26"/>
  <c r="BK149" i="26"/>
  <c r="BJ149" i="26"/>
  <c r="BI149" i="26"/>
  <c r="BH149" i="26"/>
  <c r="BG149" i="26"/>
  <c r="BF149" i="26"/>
  <c r="BE149" i="26"/>
  <c r="BD149" i="26"/>
  <c r="BC149" i="26"/>
  <c r="BB149" i="26"/>
  <c r="BA149" i="26"/>
  <c r="AZ149" i="26"/>
  <c r="AY149" i="26"/>
  <c r="AX149" i="26"/>
  <c r="AW149" i="26"/>
  <c r="AV149" i="26"/>
  <c r="AU149" i="26"/>
  <c r="AT149" i="26"/>
  <c r="AS149" i="26"/>
  <c r="AR149" i="26"/>
  <c r="AQ149" i="26"/>
  <c r="AP149" i="26"/>
  <c r="AO149" i="26"/>
  <c r="AN149" i="26"/>
  <c r="AM149" i="26"/>
  <c r="AL149" i="26"/>
  <c r="AK149" i="26"/>
  <c r="AJ149" i="26"/>
  <c r="AI149" i="26"/>
  <c r="AH149" i="26"/>
  <c r="AG149" i="26"/>
  <c r="AF149" i="26"/>
  <c r="AE149" i="26"/>
  <c r="AD149" i="26"/>
  <c r="AC149" i="26"/>
  <c r="AB149" i="26"/>
  <c r="AA149" i="26"/>
  <c r="Z149" i="26"/>
  <c r="I149" i="26"/>
  <c r="I145" i="26"/>
  <c r="BQ143" i="26"/>
  <c r="BP143" i="26"/>
  <c r="BO143" i="26"/>
  <c r="BN143" i="26"/>
  <c r="BM143" i="26"/>
  <c r="BL143" i="26"/>
  <c r="BK143" i="26"/>
  <c r="BJ143" i="26"/>
  <c r="BI143" i="26"/>
  <c r="BH143" i="26"/>
  <c r="BG143" i="26"/>
  <c r="BF143" i="26"/>
  <c r="BE143" i="26"/>
  <c r="BD143" i="26"/>
  <c r="BC143" i="26"/>
  <c r="BB143" i="26"/>
  <c r="BA143" i="26"/>
  <c r="AZ143" i="26"/>
  <c r="AY143" i="26"/>
  <c r="AX143" i="26"/>
  <c r="AW143" i="26"/>
  <c r="AV143" i="26"/>
  <c r="AU143" i="26"/>
  <c r="AT143" i="26"/>
  <c r="AS143" i="26"/>
  <c r="AR143" i="26"/>
  <c r="AQ143" i="26"/>
  <c r="AP143" i="26"/>
  <c r="AO143" i="26"/>
  <c r="AN143" i="26"/>
  <c r="AM143" i="26"/>
  <c r="AL143" i="26"/>
  <c r="AK143" i="26"/>
  <c r="AJ143" i="26"/>
  <c r="AI143" i="26"/>
  <c r="AH143" i="26"/>
  <c r="AG143" i="26"/>
  <c r="AF143" i="26"/>
  <c r="AE143" i="26"/>
  <c r="AD143" i="26"/>
  <c r="AC143" i="26"/>
  <c r="AB143" i="26"/>
  <c r="AA143" i="26"/>
  <c r="Z143" i="26"/>
  <c r="I143" i="26"/>
  <c r="BQ142" i="26"/>
  <c r="BP142" i="26"/>
  <c r="BO142" i="26"/>
  <c r="BN142" i="26"/>
  <c r="BM142" i="26"/>
  <c r="BL142" i="26"/>
  <c r="BK142" i="26"/>
  <c r="BJ142" i="26"/>
  <c r="BI142" i="26"/>
  <c r="BH142" i="26"/>
  <c r="BG142" i="26"/>
  <c r="BF142" i="26"/>
  <c r="BE142" i="26"/>
  <c r="BD142" i="26"/>
  <c r="BC142" i="26"/>
  <c r="BB142" i="26"/>
  <c r="BA142" i="26"/>
  <c r="AZ142" i="26"/>
  <c r="AY142" i="26"/>
  <c r="AX142" i="26"/>
  <c r="AW142" i="26"/>
  <c r="AV142" i="26"/>
  <c r="AU142" i="26"/>
  <c r="AT142" i="26"/>
  <c r="AS142" i="26"/>
  <c r="AR142" i="26"/>
  <c r="AQ142" i="26"/>
  <c r="AP142" i="26"/>
  <c r="AO142" i="26"/>
  <c r="AN142" i="26"/>
  <c r="AM142" i="26"/>
  <c r="AL142" i="26"/>
  <c r="AK142" i="26"/>
  <c r="AJ142" i="26"/>
  <c r="AI142" i="26"/>
  <c r="AH142" i="26"/>
  <c r="AG142" i="26"/>
  <c r="AF142" i="26"/>
  <c r="AE142" i="26"/>
  <c r="AD142" i="26"/>
  <c r="AC142" i="26"/>
  <c r="AB142" i="26"/>
  <c r="AA142" i="26"/>
  <c r="Z142" i="26"/>
  <c r="I142" i="26"/>
  <c r="BQ140" i="26"/>
  <c r="BP140" i="26"/>
  <c r="BO140" i="26"/>
  <c r="BN140" i="26"/>
  <c r="BM140" i="26"/>
  <c r="BL140" i="26"/>
  <c r="BK140" i="26"/>
  <c r="BJ140" i="26"/>
  <c r="BI140" i="26"/>
  <c r="BH140" i="26"/>
  <c r="BG140" i="26"/>
  <c r="BF140" i="26"/>
  <c r="BE140" i="26"/>
  <c r="BD140" i="26"/>
  <c r="BC140" i="26"/>
  <c r="BB140" i="26"/>
  <c r="BA140" i="26"/>
  <c r="AZ140" i="26"/>
  <c r="AY140" i="26"/>
  <c r="AX140" i="26"/>
  <c r="AW140" i="26"/>
  <c r="AV140" i="26"/>
  <c r="AU140" i="26"/>
  <c r="AT140" i="26"/>
  <c r="AS140" i="26"/>
  <c r="AR140" i="26"/>
  <c r="AQ140" i="26"/>
  <c r="AP140" i="26"/>
  <c r="AO140" i="26"/>
  <c r="AN140" i="26"/>
  <c r="AM140" i="26"/>
  <c r="AL140" i="26"/>
  <c r="AK140" i="26"/>
  <c r="AJ140" i="26"/>
  <c r="AI140" i="26"/>
  <c r="AH140" i="26"/>
  <c r="AG140" i="26"/>
  <c r="AF140" i="26"/>
  <c r="AE140" i="26"/>
  <c r="AD140" i="26"/>
  <c r="AC140" i="26"/>
  <c r="AB140" i="26"/>
  <c r="AA140" i="26"/>
  <c r="Z140" i="26"/>
  <c r="I140" i="26"/>
  <c r="BQ139" i="26"/>
  <c r="BP139" i="26"/>
  <c r="BO139" i="26"/>
  <c r="BN139" i="26"/>
  <c r="BM139" i="26"/>
  <c r="BL139" i="26"/>
  <c r="BK139" i="26"/>
  <c r="BJ139" i="26"/>
  <c r="BI139" i="26"/>
  <c r="BH139" i="26"/>
  <c r="BG139" i="26"/>
  <c r="BF139" i="26"/>
  <c r="BE139" i="26"/>
  <c r="BD139" i="26"/>
  <c r="BC139" i="26"/>
  <c r="BB139" i="26"/>
  <c r="BA139" i="26"/>
  <c r="AZ139" i="26"/>
  <c r="AY139" i="26"/>
  <c r="AX139" i="26"/>
  <c r="AW139" i="26"/>
  <c r="AV139" i="26"/>
  <c r="AU139" i="26"/>
  <c r="AT139" i="26"/>
  <c r="AS139" i="26"/>
  <c r="AR139" i="26"/>
  <c r="AQ139" i="26"/>
  <c r="AP139" i="26"/>
  <c r="AO139" i="26"/>
  <c r="AN139" i="26"/>
  <c r="AM139" i="26"/>
  <c r="AL139" i="26"/>
  <c r="AK139" i="26"/>
  <c r="AJ139" i="26"/>
  <c r="AI139" i="26"/>
  <c r="AH139" i="26"/>
  <c r="AG139" i="26"/>
  <c r="AF139" i="26"/>
  <c r="AE139" i="26"/>
  <c r="AD139" i="26"/>
  <c r="AC139" i="26"/>
  <c r="AB139" i="26"/>
  <c r="AA139" i="26"/>
  <c r="Z139" i="26"/>
  <c r="I139" i="26"/>
  <c r="BQ138" i="26"/>
  <c r="BP138" i="26"/>
  <c r="BO138" i="26"/>
  <c r="BN138" i="26"/>
  <c r="BM138" i="26"/>
  <c r="BL138" i="26"/>
  <c r="BK138" i="26"/>
  <c r="BJ138" i="26"/>
  <c r="BI138" i="26"/>
  <c r="BH138" i="26"/>
  <c r="BG138" i="26"/>
  <c r="BF138" i="26"/>
  <c r="BE138" i="26"/>
  <c r="BD138" i="26"/>
  <c r="BC138" i="26"/>
  <c r="BB138" i="26"/>
  <c r="BA138" i="26"/>
  <c r="AZ138" i="26"/>
  <c r="AY138" i="26"/>
  <c r="AX138" i="26"/>
  <c r="AW138" i="26"/>
  <c r="AV138" i="26"/>
  <c r="AU138" i="26"/>
  <c r="AT138" i="26"/>
  <c r="AS138" i="26"/>
  <c r="AR138" i="26"/>
  <c r="AQ138" i="26"/>
  <c r="AP138" i="26"/>
  <c r="AO138" i="26"/>
  <c r="AN138" i="26"/>
  <c r="AM138" i="26"/>
  <c r="AL138" i="26"/>
  <c r="AK138" i="26"/>
  <c r="AJ138" i="26"/>
  <c r="AI138" i="26"/>
  <c r="AH138" i="26"/>
  <c r="AG138" i="26"/>
  <c r="AF138" i="26"/>
  <c r="AE138" i="26"/>
  <c r="AD138" i="26"/>
  <c r="AC138" i="26"/>
  <c r="AB138" i="26"/>
  <c r="AA138" i="26"/>
  <c r="Z138" i="26"/>
  <c r="I138" i="26"/>
  <c r="BQ137" i="26"/>
  <c r="BP137" i="26"/>
  <c r="BO137" i="26"/>
  <c r="BN137" i="26"/>
  <c r="BM137" i="26"/>
  <c r="BL137" i="26"/>
  <c r="BK137" i="26"/>
  <c r="BJ137" i="26"/>
  <c r="BI137" i="26"/>
  <c r="BH137" i="26"/>
  <c r="BG137" i="26"/>
  <c r="BF137" i="26"/>
  <c r="BE137" i="26"/>
  <c r="BD137" i="26"/>
  <c r="BC137" i="26"/>
  <c r="BB137" i="26"/>
  <c r="BA137" i="26"/>
  <c r="AZ137" i="26"/>
  <c r="AY137" i="26"/>
  <c r="AX137" i="26"/>
  <c r="AW137" i="26"/>
  <c r="AV137" i="26"/>
  <c r="AU137" i="26"/>
  <c r="AT137" i="26"/>
  <c r="AS137" i="26"/>
  <c r="AR137" i="26"/>
  <c r="AQ137" i="26"/>
  <c r="AP137" i="26"/>
  <c r="AO137" i="26"/>
  <c r="AN137" i="26"/>
  <c r="AM137" i="26"/>
  <c r="AL137" i="26"/>
  <c r="AK137" i="26"/>
  <c r="AJ137" i="26"/>
  <c r="AI137" i="26"/>
  <c r="AH137" i="26"/>
  <c r="AG137" i="26"/>
  <c r="AF137" i="26"/>
  <c r="AE137" i="26"/>
  <c r="AD137" i="26"/>
  <c r="AC137" i="26"/>
  <c r="AB137" i="26"/>
  <c r="AA137" i="26"/>
  <c r="Z137" i="26"/>
  <c r="I137" i="26"/>
  <c r="I133" i="26"/>
  <c r="I131" i="26"/>
  <c r="BQ130" i="26"/>
  <c r="BP130" i="26"/>
  <c r="BO130" i="26"/>
  <c r="BN130" i="26"/>
  <c r="BM130" i="26"/>
  <c r="BL130" i="26"/>
  <c r="BK130" i="26"/>
  <c r="BJ130" i="26"/>
  <c r="BI130" i="26"/>
  <c r="BH130" i="26"/>
  <c r="BG130" i="26"/>
  <c r="BF130" i="26"/>
  <c r="I130" i="26"/>
  <c r="BQ129" i="26"/>
  <c r="BP129" i="26"/>
  <c r="BO129" i="26"/>
  <c r="BN129" i="26"/>
  <c r="BM129" i="26"/>
  <c r="BL129" i="26"/>
  <c r="BK129" i="26"/>
  <c r="BJ129" i="26"/>
  <c r="BI129" i="26"/>
  <c r="BH129" i="26"/>
  <c r="BG129" i="26"/>
  <c r="BF129" i="26"/>
  <c r="I129" i="26"/>
  <c r="BQ128" i="26"/>
  <c r="BP128" i="26"/>
  <c r="BO128" i="26"/>
  <c r="BN128" i="26"/>
  <c r="BM128" i="26"/>
  <c r="BL128" i="26"/>
  <c r="BK128" i="26"/>
  <c r="BJ128" i="26"/>
  <c r="BI128" i="26"/>
  <c r="BH128" i="26"/>
  <c r="BG128" i="26"/>
  <c r="BF128" i="26"/>
  <c r="I128" i="26"/>
  <c r="I126" i="26"/>
  <c r="I124" i="26"/>
  <c r="I123" i="26"/>
  <c r="I122" i="26"/>
  <c r="I121" i="26"/>
  <c r="I119" i="26"/>
  <c r="I118" i="26"/>
  <c r="I117" i="26"/>
  <c r="I116" i="26"/>
  <c r="I112" i="26"/>
  <c r="BQ110" i="26"/>
  <c r="BP110" i="26"/>
  <c r="BO110" i="26"/>
  <c r="BN110" i="26"/>
  <c r="BM110" i="26"/>
  <c r="BL110" i="26"/>
  <c r="BK110" i="26"/>
  <c r="BJ110" i="26"/>
  <c r="BI110" i="26"/>
  <c r="BH110" i="26"/>
  <c r="BG110" i="26"/>
  <c r="BF110" i="26"/>
  <c r="BE110" i="26"/>
  <c r="BD110" i="26"/>
  <c r="BC110" i="26"/>
  <c r="BB110" i="26"/>
  <c r="BA110" i="26"/>
  <c r="AZ110" i="26"/>
  <c r="AY110" i="26"/>
  <c r="AX110" i="26"/>
  <c r="AW110" i="26"/>
  <c r="AV110" i="26"/>
  <c r="AU110" i="26"/>
  <c r="AT110" i="26"/>
  <c r="AS110" i="26"/>
  <c r="AR110" i="26"/>
  <c r="AQ110" i="26"/>
  <c r="AP110" i="26"/>
  <c r="AO110" i="26"/>
  <c r="AN110" i="26"/>
  <c r="AM110" i="26"/>
  <c r="AL110" i="26"/>
  <c r="AK110" i="26"/>
  <c r="AJ110" i="26"/>
  <c r="AI110" i="26"/>
  <c r="AH110" i="26"/>
  <c r="AG110" i="26"/>
  <c r="AF110" i="26"/>
  <c r="AE110" i="26"/>
  <c r="AD110" i="26"/>
  <c r="AC110" i="26"/>
  <c r="AB110" i="26"/>
  <c r="AA110" i="26"/>
  <c r="Z110" i="26"/>
  <c r="I110" i="26"/>
  <c r="BQ108" i="26"/>
  <c r="BP108" i="26"/>
  <c r="BO108" i="26"/>
  <c r="BN108" i="26"/>
  <c r="BM108" i="26"/>
  <c r="BL108" i="26"/>
  <c r="BK108" i="26"/>
  <c r="BJ108" i="26"/>
  <c r="BI108" i="26"/>
  <c r="BH108" i="26"/>
  <c r="BG108" i="26"/>
  <c r="BF108" i="26"/>
  <c r="BE108" i="26"/>
  <c r="BD108" i="26"/>
  <c r="BC108" i="26"/>
  <c r="BB108" i="26"/>
  <c r="BA108" i="26"/>
  <c r="AZ108" i="26"/>
  <c r="AY108" i="26"/>
  <c r="AX108" i="26"/>
  <c r="AW108" i="26"/>
  <c r="AV108" i="26"/>
  <c r="AU108" i="26"/>
  <c r="AT108" i="26"/>
  <c r="AS108" i="26"/>
  <c r="AR108" i="26"/>
  <c r="AQ108" i="26"/>
  <c r="AP108" i="26"/>
  <c r="AO108" i="26"/>
  <c r="AN108" i="26"/>
  <c r="AM108" i="26"/>
  <c r="AL108" i="26"/>
  <c r="AK108" i="26"/>
  <c r="AJ108" i="26"/>
  <c r="AI108" i="26"/>
  <c r="AH108" i="26"/>
  <c r="AG108" i="26"/>
  <c r="AF108" i="26"/>
  <c r="AE108" i="26"/>
  <c r="AD108" i="26"/>
  <c r="AC108" i="26"/>
  <c r="AB108" i="26"/>
  <c r="AA108" i="26"/>
  <c r="Z108" i="26"/>
  <c r="I108" i="26"/>
  <c r="BQ107" i="26"/>
  <c r="BP107" i="26"/>
  <c r="BO107" i="26"/>
  <c r="BN107" i="26"/>
  <c r="BM107" i="26"/>
  <c r="BL107" i="26"/>
  <c r="BK107" i="26"/>
  <c r="BJ107" i="26"/>
  <c r="BI107" i="26"/>
  <c r="BH107" i="26"/>
  <c r="BG107" i="26"/>
  <c r="BF107" i="26"/>
  <c r="BE107" i="26"/>
  <c r="BD107" i="26"/>
  <c r="BC107" i="26"/>
  <c r="BB107" i="26"/>
  <c r="BA107" i="26"/>
  <c r="AZ107" i="26"/>
  <c r="AY107" i="26"/>
  <c r="AX107" i="26"/>
  <c r="AW107" i="26"/>
  <c r="AV107" i="26"/>
  <c r="AU107" i="26"/>
  <c r="AT107" i="26"/>
  <c r="AS107" i="26"/>
  <c r="AR107" i="26"/>
  <c r="AQ107" i="26"/>
  <c r="AP107" i="26"/>
  <c r="AO107" i="26"/>
  <c r="AN107" i="26"/>
  <c r="AM107" i="26"/>
  <c r="AL107" i="26"/>
  <c r="AK107" i="26"/>
  <c r="AJ107" i="26"/>
  <c r="AI107" i="26"/>
  <c r="AH107" i="26"/>
  <c r="AG107" i="26"/>
  <c r="AF107" i="26"/>
  <c r="AE107" i="26"/>
  <c r="AD107" i="26"/>
  <c r="AC107" i="26"/>
  <c r="AB107" i="26"/>
  <c r="AA107" i="26"/>
  <c r="Z107" i="26"/>
  <c r="I107" i="26"/>
  <c r="BQ106" i="26"/>
  <c r="BP106" i="26"/>
  <c r="BO106" i="26"/>
  <c r="BN106" i="26"/>
  <c r="BM106" i="26"/>
  <c r="BL106" i="26"/>
  <c r="BK106" i="26"/>
  <c r="BJ106" i="26"/>
  <c r="BI106" i="26"/>
  <c r="BH106" i="26"/>
  <c r="BG106" i="26"/>
  <c r="BF106" i="26"/>
  <c r="BE106" i="26"/>
  <c r="BD106" i="26"/>
  <c r="BC106" i="26"/>
  <c r="BB106" i="26"/>
  <c r="BA106" i="26"/>
  <c r="AZ106" i="26"/>
  <c r="AY106" i="26"/>
  <c r="AX106" i="26"/>
  <c r="AW106" i="26"/>
  <c r="AV106" i="26"/>
  <c r="AU106" i="26"/>
  <c r="AT106" i="26"/>
  <c r="AS106" i="26"/>
  <c r="AR106" i="26"/>
  <c r="AQ106" i="26"/>
  <c r="AP106" i="26"/>
  <c r="AO106" i="26"/>
  <c r="AN106" i="26"/>
  <c r="AM106" i="26"/>
  <c r="AL106" i="26"/>
  <c r="AK106" i="26"/>
  <c r="AJ106" i="26"/>
  <c r="AI106" i="26"/>
  <c r="AH106" i="26"/>
  <c r="AG106" i="26"/>
  <c r="AF106" i="26"/>
  <c r="AE106" i="26"/>
  <c r="AD106" i="26"/>
  <c r="AC106" i="26"/>
  <c r="AB106" i="26"/>
  <c r="AA106" i="26"/>
  <c r="Z106" i="26"/>
  <c r="I106" i="26"/>
  <c r="BQ105" i="26"/>
  <c r="BP105" i="26"/>
  <c r="BO105" i="26"/>
  <c r="BN105" i="26"/>
  <c r="BM105" i="26"/>
  <c r="BL105" i="26"/>
  <c r="BK105" i="26"/>
  <c r="BJ105" i="26"/>
  <c r="BI105" i="26"/>
  <c r="BH105" i="26"/>
  <c r="BG105" i="26"/>
  <c r="BF105" i="26"/>
  <c r="BE105" i="26"/>
  <c r="BD105" i="26"/>
  <c r="BC105" i="26"/>
  <c r="BB105" i="26"/>
  <c r="BA105" i="26"/>
  <c r="AZ105" i="26"/>
  <c r="AY105" i="26"/>
  <c r="AX105" i="26"/>
  <c r="AW105" i="26"/>
  <c r="AV105" i="26"/>
  <c r="AU105" i="26"/>
  <c r="AT105" i="26"/>
  <c r="AS105" i="26"/>
  <c r="AR105" i="26"/>
  <c r="AQ105" i="26"/>
  <c r="AP105" i="26"/>
  <c r="AO105" i="26"/>
  <c r="AN105" i="26"/>
  <c r="AM105" i="26"/>
  <c r="AL105" i="26"/>
  <c r="AK105" i="26"/>
  <c r="AJ105" i="26"/>
  <c r="AI105" i="26"/>
  <c r="AH105" i="26"/>
  <c r="AG105" i="26"/>
  <c r="AF105" i="26"/>
  <c r="AE105" i="26"/>
  <c r="AD105" i="26"/>
  <c r="AC105" i="26"/>
  <c r="AB105" i="26"/>
  <c r="AA105" i="26"/>
  <c r="Z105" i="26"/>
  <c r="I105" i="26"/>
  <c r="BQ103" i="26"/>
  <c r="BP103" i="26"/>
  <c r="BO103" i="26"/>
  <c r="BN103" i="26"/>
  <c r="BM103" i="26"/>
  <c r="BL103" i="26"/>
  <c r="BK103" i="26"/>
  <c r="BJ103" i="26"/>
  <c r="BI103" i="26"/>
  <c r="BH103" i="26"/>
  <c r="BG103" i="26"/>
  <c r="BF103" i="26"/>
  <c r="BE103" i="26"/>
  <c r="BD103" i="26"/>
  <c r="BC103" i="26"/>
  <c r="BB103" i="26"/>
  <c r="BA103" i="26"/>
  <c r="AZ103" i="26"/>
  <c r="AY103" i="26"/>
  <c r="AX103" i="26"/>
  <c r="AW103" i="26"/>
  <c r="AV103" i="26"/>
  <c r="AU103" i="26"/>
  <c r="AT103" i="26"/>
  <c r="AS103" i="26"/>
  <c r="AR103" i="26"/>
  <c r="AQ103" i="26"/>
  <c r="AP103" i="26"/>
  <c r="AO103" i="26"/>
  <c r="AN103" i="26"/>
  <c r="AM103" i="26"/>
  <c r="AL103" i="26"/>
  <c r="AK103" i="26"/>
  <c r="AJ103" i="26"/>
  <c r="AI103" i="26"/>
  <c r="AH103" i="26"/>
  <c r="AG103" i="26"/>
  <c r="AF103" i="26"/>
  <c r="AE103" i="26"/>
  <c r="AD103" i="26"/>
  <c r="AC103" i="26"/>
  <c r="AB103" i="26"/>
  <c r="AA103" i="26"/>
  <c r="Z103" i="26"/>
  <c r="I103" i="26"/>
  <c r="BQ102" i="26"/>
  <c r="BP102" i="26"/>
  <c r="BO102" i="26"/>
  <c r="BN102" i="26"/>
  <c r="BM102" i="26"/>
  <c r="BL102" i="26"/>
  <c r="BK102" i="26"/>
  <c r="BJ102" i="26"/>
  <c r="BI102" i="26"/>
  <c r="BH102" i="26"/>
  <c r="BG102" i="26"/>
  <c r="BF102" i="26"/>
  <c r="BE102" i="26"/>
  <c r="BD102" i="26"/>
  <c r="BC102" i="26"/>
  <c r="BB102" i="26"/>
  <c r="BA102" i="26"/>
  <c r="AZ102" i="26"/>
  <c r="AY102" i="26"/>
  <c r="AX102" i="26"/>
  <c r="AW102" i="26"/>
  <c r="AV102" i="26"/>
  <c r="AU102" i="26"/>
  <c r="AT102" i="26"/>
  <c r="AS102" i="26"/>
  <c r="AR102" i="26"/>
  <c r="AQ102" i="26"/>
  <c r="AP102" i="26"/>
  <c r="AO102" i="26"/>
  <c r="AN102" i="26"/>
  <c r="AM102" i="26"/>
  <c r="AL102" i="26"/>
  <c r="AK102" i="26"/>
  <c r="AJ102" i="26"/>
  <c r="AI102" i="26"/>
  <c r="AH102" i="26"/>
  <c r="AG102" i="26"/>
  <c r="AF102" i="26"/>
  <c r="AE102" i="26"/>
  <c r="AD102" i="26"/>
  <c r="AC102" i="26"/>
  <c r="AB102" i="26"/>
  <c r="AA102" i="26"/>
  <c r="Z102" i="26"/>
  <c r="I102" i="26"/>
  <c r="BQ101" i="26"/>
  <c r="BP101" i="26"/>
  <c r="BO101" i="26"/>
  <c r="BN101" i="26"/>
  <c r="BM101" i="26"/>
  <c r="BL101" i="26"/>
  <c r="BK101" i="26"/>
  <c r="BJ101" i="26"/>
  <c r="BI101" i="26"/>
  <c r="BH101" i="26"/>
  <c r="BG101" i="26"/>
  <c r="BF101" i="26"/>
  <c r="BE101" i="26"/>
  <c r="BD101" i="26"/>
  <c r="BC101" i="26"/>
  <c r="BB101" i="26"/>
  <c r="BA101" i="26"/>
  <c r="AZ101" i="26"/>
  <c r="AY101" i="26"/>
  <c r="AX101" i="26"/>
  <c r="AW101" i="26"/>
  <c r="AV101" i="26"/>
  <c r="AU101" i="26"/>
  <c r="AT101" i="26"/>
  <c r="AS101" i="26"/>
  <c r="AR101" i="26"/>
  <c r="AQ101" i="26"/>
  <c r="AP101" i="26"/>
  <c r="AO101" i="26"/>
  <c r="AN101" i="26"/>
  <c r="AM101" i="26"/>
  <c r="AL101" i="26"/>
  <c r="AK101" i="26"/>
  <c r="AJ101" i="26"/>
  <c r="AI101" i="26"/>
  <c r="AH101" i="26"/>
  <c r="AG101" i="26"/>
  <c r="AF101" i="26"/>
  <c r="AE101" i="26"/>
  <c r="AD101" i="26"/>
  <c r="AC101" i="26"/>
  <c r="AB101" i="26"/>
  <c r="AA101" i="26"/>
  <c r="Z101" i="26"/>
  <c r="I101" i="26"/>
  <c r="BQ100" i="26"/>
  <c r="BP100" i="26"/>
  <c r="BO100" i="26"/>
  <c r="BN100" i="26"/>
  <c r="BM100" i="26"/>
  <c r="BL100" i="26"/>
  <c r="BK100" i="26"/>
  <c r="BJ100" i="26"/>
  <c r="BI100" i="26"/>
  <c r="BH100" i="26"/>
  <c r="BG100" i="26"/>
  <c r="BF100" i="26"/>
  <c r="BE100" i="26"/>
  <c r="BD100" i="26"/>
  <c r="BC100" i="26"/>
  <c r="BB100" i="26"/>
  <c r="BA100" i="26"/>
  <c r="AZ100" i="26"/>
  <c r="AY100" i="26"/>
  <c r="AX100" i="26"/>
  <c r="AW100" i="26"/>
  <c r="AV100" i="26"/>
  <c r="AU100" i="26"/>
  <c r="AT100" i="26"/>
  <c r="AS100" i="26"/>
  <c r="AR100" i="26"/>
  <c r="AQ100" i="26"/>
  <c r="AP100" i="26"/>
  <c r="AO100" i="26"/>
  <c r="AN100" i="26"/>
  <c r="AM100" i="26"/>
  <c r="AL100" i="26"/>
  <c r="AK100" i="26"/>
  <c r="AJ100" i="26"/>
  <c r="AI100" i="26"/>
  <c r="AH100" i="26"/>
  <c r="AG100" i="26"/>
  <c r="AF100" i="26"/>
  <c r="AE100" i="26"/>
  <c r="AD100" i="26"/>
  <c r="AC100" i="26"/>
  <c r="AB100" i="26"/>
  <c r="AA100" i="26"/>
  <c r="Z100" i="26"/>
  <c r="I100" i="26"/>
  <c r="I94" i="26"/>
  <c r="BQ92" i="26"/>
  <c r="BP92" i="26"/>
  <c r="BO92" i="26"/>
  <c r="BN92" i="26"/>
  <c r="BM92" i="26"/>
  <c r="BL92" i="26"/>
  <c r="BK92" i="26"/>
  <c r="BJ92" i="26"/>
  <c r="BI92" i="26"/>
  <c r="BH92" i="26"/>
  <c r="BG92" i="26"/>
  <c r="BF92" i="26"/>
  <c r="BE92" i="26"/>
  <c r="BD92" i="26"/>
  <c r="BC92" i="26"/>
  <c r="BB92" i="26"/>
  <c r="BA92" i="26"/>
  <c r="AZ92" i="26"/>
  <c r="AY92" i="26"/>
  <c r="AX92" i="26"/>
  <c r="AW92" i="26"/>
  <c r="AV92" i="26"/>
  <c r="AU92" i="26"/>
  <c r="AT92" i="26"/>
  <c r="AS92" i="26"/>
  <c r="AR92" i="26"/>
  <c r="AQ92" i="26"/>
  <c r="AP92" i="26"/>
  <c r="AO92" i="26"/>
  <c r="AN92" i="26"/>
  <c r="AM92" i="26"/>
  <c r="AL92" i="26"/>
  <c r="AK92" i="26"/>
  <c r="AJ92" i="26"/>
  <c r="AI92" i="26"/>
  <c r="AH92" i="26"/>
  <c r="AG92" i="26"/>
  <c r="AF92" i="26"/>
  <c r="AE92" i="26"/>
  <c r="AD92" i="26"/>
  <c r="AC92" i="26"/>
  <c r="AB92" i="26"/>
  <c r="AA92" i="26"/>
  <c r="Z92" i="26"/>
  <c r="I92" i="26"/>
  <c r="BQ91" i="26"/>
  <c r="BP91" i="26"/>
  <c r="BO91" i="26"/>
  <c r="BN91" i="26"/>
  <c r="BM91" i="26"/>
  <c r="BL91" i="26"/>
  <c r="BK91" i="26"/>
  <c r="BJ91" i="26"/>
  <c r="BI91" i="26"/>
  <c r="BH91" i="26"/>
  <c r="BG91" i="26"/>
  <c r="BF91" i="26"/>
  <c r="BE91" i="26"/>
  <c r="BD91" i="26"/>
  <c r="BC91" i="26"/>
  <c r="BB91" i="26"/>
  <c r="BA91" i="26"/>
  <c r="AZ91" i="26"/>
  <c r="AY91" i="26"/>
  <c r="AX91" i="26"/>
  <c r="AW91" i="26"/>
  <c r="AV91" i="26"/>
  <c r="AU91" i="26"/>
  <c r="AT91" i="26"/>
  <c r="AS91" i="26"/>
  <c r="AR91" i="26"/>
  <c r="AQ91" i="26"/>
  <c r="AP91" i="26"/>
  <c r="AO91" i="26"/>
  <c r="AN91" i="26"/>
  <c r="AM91" i="26"/>
  <c r="AL91" i="26"/>
  <c r="AK91" i="26"/>
  <c r="AJ91" i="26"/>
  <c r="AI91" i="26"/>
  <c r="AH91" i="26"/>
  <c r="AG91" i="26"/>
  <c r="AF91" i="26"/>
  <c r="AE91" i="26"/>
  <c r="AD91" i="26"/>
  <c r="AC91" i="26"/>
  <c r="AB91" i="26"/>
  <c r="AA91" i="26"/>
  <c r="Z91" i="26"/>
  <c r="I91" i="26"/>
  <c r="I86" i="26"/>
  <c r="I78" i="26"/>
  <c r="BQ76" i="26"/>
  <c r="BP76" i="26"/>
  <c r="BO76" i="26"/>
  <c r="BN76" i="26"/>
  <c r="BM76" i="26"/>
  <c r="BL76" i="26"/>
  <c r="BK76" i="26"/>
  <c r="BJ76" i="26"/>
  <c r="BI76" i="26"/>
  <c r="BH76" i="26"/>
  <c r="BG76" i="26"/>
  <c r="BF76" i="26"/>
  <c r="BE76" i="26"/>
  <c r="BD76" i="26"/>
  <c r="BC76" i="26"/>
  <c r="BB76" i="26"/>
  <c r="BA76" i="26"/>
  <c r="AZ76" i="26"/>
  <c r="AY76" i="26"/>
  <c r="AX76" i="26"/>
  <c r="AW76" i="26"/>
  <c r="AV76" i="26"/>
  <c r="AU76" i="26"/>
  <c r="AT76" i="26"/>
  <c r="AS76" i="26"/>
  <c r="AR76" i="26"/>
  <c r="AQ76" i="26"/>
  <c r="AP76" i="26"/>
  <c r="AO76" i="26"/>
  <c r="AN76" i="26"/>
  <c r="AM76" i="26"/>
  <c r="AL76" i="26"/>
  <c r="AK76" i="26"/>
  <c r="AJ76" i="26"/>
  <c r="AI76" i="26"/>
  <c r="AH76" i="26"/>
  <c r="AG76" i="26"/>
  <c r="AF76" i="26"/>
  <c r="AE76" i="26"/>
  <c r="AD76" i="26"/>
  <c r="AC76" i="26"/>
  <c r="AB76" i="26"/>
  <c r="AA76" i="26"/>
  <c r="Z76" i="26"/>
  <c r="I76" i="26"/>
  <c r="BQ75" i="26"/>
  <c r="BP75" i="26"/>
  <c r="BO75" i="26"/>
  <c r="BN75" i="26"/>
  <c r="BM75" i="26"/>
  <c r="BL75" i="26"/>
  <c r="BK75" i="26"/>
  <c r="BJ75" i="26"/>
  <c r="BI75" i="26"/>
  <c r="BH75" i="26"/>
  <c r="BG75" i="26"/>
  <c r="BF75" i="26"/>
  <c r="BE75" i="26"/>
  <c r="BD75" i="26"/>
  <c r="BC75" i="26"/>
  <c r="BB75" i="26"/>
  <c r="BA75" i="26"/>
  <c r="AZ75" i="26"/>
  <c r="AY75" i="26"/>
  <c r="AX75" i="26"/>
  <c r="AW75" i="26"/>
  <c r="AV75" i="26"/>
  <c r="AU75" i="26"/>
  <c r="AT75" i="26"/>
  <c r="AS75" i="26"/>
  <c r="AR75" i="26"/>
  <c r="AQ75" i="26"/>
  <c r="AP75" i="26"/>
  <c r="AO75" i="26"/>
  <c r="AN75" i="26"/>
  <c r="AM75" i="26"/>
  <c r="AL75" i="26"/>
  <c r="AK75" i="26"/>
  <c r="AJ75" i="26"/>
  <c r="AI75" i="26"/>
  <c r="AH75" i="26"/>
  <c r="AG75" i="26"/>
  <c r="AF75" i="26"/>
  <c r="AE75" i="26"/>
  <c r="AD75" i="26"/>
  <c r="AC75" i="26"/>
  <c r="AB75" i="26"/>
  <c r="AA75" i="26"/>
  <c r="Z75" i="26"/>
  <c r="I75" i="26"/>
  <c r="BQ74" i="26"/>
  <c r="BP74" i="26"/>
  <c r="BO74" i="26"/>
  <c r="BN74" i="26"/>
  <c r="BM74" i="26"/>
  <c r="BL74" i="26"/>
  <c r="BK74" i="26"/>
  <c r="BJ74" i="26"/>
  <c r="BI74" i="26"/>
  <c r="BH74" i="26"/>
  <c r="BG74" i="26"/>
  <c r="BF74" i="26"/>
  <c r="BE74" i="26"/>
  <c r="BD74" i="26"/>
  <c r="BC74" i="26"/>
  <c r="BB74" i="26"/>
  <c r="BA74" i="26"/>
  <c r="AZ74" i="26"/>
  <c r="AY74" i="26"/>
  <c r="AX74" i="26"/>
  <c r="AW74" i="26"/>
  <c r="AV74" i="26"/>
  <c r="AU74" i="26"/>
  <c r="AT74" i="26"/>
  <c r="AS74" i="26"/>
  <c r="AR74" i="26"/>
  <c r="AQ74" i="26"/>
  <c r="AP74" i="26"/>
  <c r="AO74" i="26"/>
  <c r="AN74" i="26"/>
  <c r="AM74" i="26"/>
  <c r="AL74" i="26"/>
  <c r="AK74" i="26"/>
  <c r="AJ74" i="26"/>
  <c r="AI74" i="26"/>
  <c r="AH74" i="26"/>
  <c r="AG74" i="26"/>
  <c r="AF74" i="26"/>
  <c r="AE74" i="26"/>
  <c r="AD74" i="26"/>
  <c r="AC74" i="26"/>
  <c r="AB74" i="26"/>
  <c r="AA74" i="26"/>
  <c r="Z74" i="26"/>
  <c r="I74" i="26"/>
  <c r="BQ73" i="26"/>
  <c r="BP73" i="26"/>
  <c r="BO73" i="26"/>
  <c r="BN73" i="26"/>
  <c r="BM73" i="26"/>
  <c r="BL73" i="26"/>
  <c r="BK73" i="26"/>
  <c r="BJ73" i="26"/>
  <c r="BI73" i="26"/>
  <c r="BH73" i="26"/>
  <c r="BG73" i="26"/>
  <c r="BF73" i="26"/>
  <c r="BE73" i="26"/>
  <c r="BD73" i="26"/>
  <c r="BC73" i="26"/>
  <c r="BB73" i="26"/>
  <c r="BA73" i="26"/>
  <c r="AZ73" i="26"/>
  <c r="AY73" i="26"/>
  <c r="AX73" i="26"/>
  <c r="AW73" i="26"/>
  <c r="AV73" i="26"/>
  <c r="AU73" i="26"/>
  <c r="AT73" i="26"/>
  <c r="AS73" i="26"/>
  <c r="AR73" i="26"/>
  <c r="AQ73" i="26"/>
  <c r="AP73" i="26"/>
  <c r="AO73" i="26"/>
  <c r="AN73" i="26"/>
  <c r="AM73" i="26"/>
  <c r="AL73" i="26"/>
  <c r="AK73" i="26"/>
  <c r="AJ73" i="26"/>
  <c r="AI73" i="26"/>
  <c r="AH73" i="26"/>
  <c r="AG73" i="26"/>
  <c r="AF73" i="26"/>
  <c r="AE73" i="26"/>
  <c r="AD73" i="26"/>
  <c r="AC73" i="26"/>
  <c r="AB73" i="26"/>
  <c r="AA73" i="26"/>
  <c r="Z73" i="26"/>
  <c r="I73" i="26"/>
  <c r="BQ72" i="26"/>
  <c r="BP72" i="26"/>
  <c r="BO72" i="26"/>
  <c r="BN72" i="26"/>
  <c r="BM72" i="26"/>
  <c r="BL72" i="26"/>
  <c r="BK72" i="26"/>
  <c r="BJ72" i="26"/>
  <c r="BI72" i="26"/>
  <c r="BH72" i="26"/>
  <c r="BG72" i="26"/>
  <c r="BF72" i="26"/>
  <c r="BE72" i="26"/>
  <c r="BD72" i="26"/>
  <c r="BC72" i="26"/>
  <c r="BB72" i="26"/>
  <c r="BA72" i="26"/>
  <c r="AZ72" i="26"/>
  <c r="AY72" i="26"/>
  <c r="AX72" i="26"/>
  <c r="AW72" i="26"/>
  <c r="AV72" i="26"/>
  <c r="AU72" i="26"/>
  <c r="AT72" i="26"/>
  <c r="AS72" i="26"/>
  <c r="AR72" i="26"/>
  <c r="AQ72" i="26"/>
  <c r="AP72" i="26"/>
  <c r="AO72" i="26"/>
  <c r="AN72" i="26"/>
  <c r="AM72" i="26"/>
  <c r="AL72" i="26"/>
  <c r="AK72" i="26"/>
  <c r="AJ72" i="26"/>
  <c r="AI72" i="26"/>
  <c r="AH72" i="26"/>
  <c r="AG72" i="26"/>
  <c r="AF72" i="26"/>
  <c r="AE72" i="26"/>
  <c r="AD72" i="26"/>
  <c r="AC72" i="26"/>
  <c r="AB72" i="26"/>
  <c r="AA72" i="26"/>
  <c r="Z72" i="26"/>
  <c r="I72" i="26"/>
  <c r="BQ71" i="26"/>
  <c r="BP71" i="26"/>
  <c r="BO71" i="26"/>
  <c r="BN71" i="26"/>
  <c r="BM71" i="26"/>
  <c r="BL71" i="26"/>
  <c r="BK71" i="26"/>
  <c r="BJ71" i="26"/>
  <c r="BI71" i="26"/>
  <c r="BH71" i="26"/>
  <c r="BG71" i="26"/>
  <c r="BF71" i="26"/>
  <c r="BE71" i="26"/>
  <c r="BD71" i="26"/>
  <c r="BC71" i="26"/>
  <c r="BB71" i="26"/>
  <c r="BA71" i="26"/>
  <c r="AZ71" i="26"/>
  <c r="AY71" i="26"/>
  <c r="AX71" i="26"/>
  <c r="AW71" i="26"/>
  <c r="AV71" i="26"/>
  <c r="AU71" i="26"/>
  <c r="AT71" i="26"/>
  <c r="AS71" i="26"/>
  <c r="AR71" i="26"/>
  <c r="AQ71" i="26"/>
  <c r="AP71" i="26"/>
  <c r="AO71" i="26"/>
  <c r="AN71" i="26"/>
  <c r="AM71" i="26"/>
  <c r="AL71" i="26"/>
  <c r="AK71" i="26"/>
  <c r="AJ71" i="26"/>
  <c r="AI71" i="26"/>
  <c r="AH71" i="26"/>
  <c r="AG71" i="26"/>
  <c r="AF71" i="26"/>
  <c r="AE71" i="26"/>
  <c r="AD71" i="26"/>
  <c r="AC71" i="26"/>
  <c r="AB71" i="26"/>
  <c r="AA71" i="26"/>
  <c r="Z71" i="26"/>
  <c r="I71" i="26"/>
  <c r="BQ70" i="26"/>
  <c r="BP70" i="26"/>
  <c r="BO70" i="26"/>
  <c r="BN70" i="26"/>
  <c r="BM70" i="26"/>
  <c r="BL70" i="26"/>
  <c r="BK70" i="26"/>
  <c r="BJ70" i="26"/>
  <c r="BI70" i="26"/>
  <c r="BH70" i="26"/>
  <c r="BG70" i="26"/>
  <c r="BF70" i="26"/>
  <c r="BE70" i="26"/>
  <c r="BD70" i="26"/>
  <c r="BC70" i="26"/>
  <c r="BB70" i="26"/>
  <c r="BA70" i="26"/>
  <c r="AZ70" i="26"/>
  <c r="AY70" i="26"/>
  <c r="AX70" i="26"/>
  <c r="AW70" i="26"/>
  <c r="AV70" i="26"/>
  <c r="AU70" i="26"/>
  <c r="AT70" i="26"/>
  <c r="AS70" i="26"/>
  <c r="AR70" i="26"/>
  <c r="AQ70" i="26"/>
  <c r="AP70" i="26"/>
  <c r="AO70" i="26"/>
  <c r="AN70" i="26"/>
  <c r="AM70" i="26"/>
  <c r="AL70" i="26"/>
  <c r="AK70" i="26"/>
  <c r="AJ70" i="26"/>
  <c r="AI70" i="26"/>
  <c r="AH70" i="26"/>
  <c r="AG70" i="26"/>
  <c r="AF70" i="26"/>
  <c r="AE70" i="26"/>
  <c r="AD70" i="26"/>
  <c r="AC70" i="26"/>
  <c r="AB70" i="26"/>
  <c r="AA70" i="26"/>
  <c r="Z70" i="26"/>
  <c r="I70" i="26"/>
  <c r="BQ69" i="26"/>
  <c r="BP69" i="26"/>
  <c r="BO69" i="26"/>
  <c r="BN69" i="26"/>
  <c r="BM69" i="26"/>
  <c r="BL69" i="26"/>
  <c r="BK69" i="26"/>
  <c r="BJ69" i="26"/>
  <c r="BI69" i="26"/>
  <c r="BH69" i="26"/>
  <c r="BG69" i="26"/>
  <c r="BF69" i="26"/>
  <c r="BE69" i="26"/>
  <c r="BD69" i="26"/>
  <c r="BC69" i="26"/>
  <c r="BB69" i="26"/>
  <c r="BA69" i="26"/>
  <c r="AZ69" i="26"/>
  <c r="AY69" i="26"/>
  <c r="AX69" i="26"/>
  <c r="AW69" i="26"/>
  <c r="AV69" i="26"/>
  <c r="AU69" i="26"/>
  <c r="AT69" i="26"/>
  <c r="AS69" i="26"/>
  <c r="AR69" i="26"/>
  <c r="AQ69" i="26"/>
  <c r="AP69" i="26"/>
  <c r="AO69" i="26"/>
  <c r="AN69" i="26"/>
  <c r="AM69" i="26"/>
  <c r="AL69" i="26"/>
  <c r="AK69" i="26"/>
  <c r="AJ69" i="26"/>
  <c r="AI69" i="26"/>
  <c r="AH69" i="26"/>
  <c r="AG69" i="26"/>
  <c r="AF69" i="26"/>
  <c r="AE69" i="26"/>
  <c r="AD69" i="26"/>
  <c r="AC69" i="26"/>
  <c r="AB69" i="26"/>
  <c r="AA69" i="26"/>
  <c r="Z69" i="26"/>
  <c r="I69" i="26"/>
  <c r="BQ68" i="26"/>
  <c r="BP68" i="26"/>
  <c r="BO68" i="26"/>
  <c r="BN68" i="26"/>
  <c r="BM68" i="26"/>
  <c r="BL68" i="26"/>
  <c r="BK68" i="26"/>
  <c r="BJ68" i="26"/>
  <c r="BI68" i="26"/>
  <c r="BH68" i="26"/>
  <c r="BG68" i="26"/>
  <c r="BF68" i="26"/>
  <c r="BE68" i="26"/>
  <c r="BD68" i="26"/>
  <c r="BC68" i="26"/>
  <c r="BB68" i="26"/>
  <c r="BA68" i="26"/>
  <c r="AZ68" i="26"/>
  <c r="AY68" i="26"/>
  <c r="AX68" i="26"/>
  <c r="AW68" i="26"/>
  <c r="AV68" i="26"/>
  <c r="AU68" i="26"/>
  <c r="AT68" i="26"/>
  <c r="AS68" i="26"/>
  <c r="AR68" i="26"/>
  <c r="AQ68" i="26"/>
  <c r="AP68" i="26"/>
  <c r="AO68" i="26"/>
  <c r="AN68" i="26"/>
  <c r="AM68" i="26"/>
  <c r="AL68" i="26"/>
  <c r="AK68" i="26"/>
  <c r="AJ68" i="26"/>
  <c r="AI68" i="26"/>
  <c r="AH68" i="26"/>
  <c r="AG68" i="26"/>
  <c r="AF68" i="26"/>
  <c r="AE68" i="26"/>
  <c r="AD68" i="26"/>
  <c r="AC68" i="26"/>
  <c r="AB68" i="26"/>
  <c r="AA68" i="26"/>
  <c r="Z68" i="26"/>
  <c r="I68" i="26"/>
  <c r="BQ67" i="26"/>
  <c r="BP67" i="26"/>
  <c r="BO67" i="26"/>
  <c r="BN67" i="26"/>
  <c r="BM67" i="26"/>
  <c r="BL67" i="26"/>
  <c r="BK67" i="26"/>
  <c r="BJ67" i="26"/>
  <c r="BI67" i="26"/>
  <c r="BH67" i="26"/>
  <c r="BG67" i="26"/>
  <c r="BF67" i="26"/>
  <c r="BE67" i="26"/>
  <c r="BD67" i="26"/>
  <c r="BC67" i="26"/>
  <c r="BB67" i="26"/>
  <c r="BA67" i="26"/>
  <c r="AZ67" i="26"/>
  <c r="AY67" i="26"/>
  <c r="AX67" i="26"/>
  <c r="AW67" i="26"/>
  <c r="AV67" i="26"/>
  <c r="AU67" i="26"/>
  <c r="AT67" i="26"/>
  <c r="AS67" i="26"/>
  <c r="AR67" i="26"/>
  <c r="AQ67" i="26"/>
  <c r="AP67" i="26"/>
  <c r="AO67" i="26"/>
  <c r="AN67" i="26"/>
  <c r="AM67" i="26"/>
  <c r="AL67" i="26"/>
  <c r="AK67" i="26"/>
  <c r="AJ67" i="26"/>
  <c r="AI67" i="26"/>
  <c r="AH67" i="26"/>
  <c r="AG67" i="26"/>
  <c r="AF67" i="26"/>
  <c r="AE67" i="26"/>
  <c r="AD67" i="26"/>
  <c r="AC67" i="26"/>
  <c r="AB67" i="26"/>
  <c r="AA67" i="26"/>
  <c r="Z67" i="26"/>
  <c r="I67" i="26"/>
  <c r="BQ66" i="26"/>
  <c r="BP66" i="26"/>
  <c r="BO66" i="26"/>
  <c r="BN66" i="26"/>
  <c r="BM66" i="26"/>
  <c r="BL66" i="26"/>
  <c r="BK66" i="26"/>
  <c r="BJ66" i="26"/>
  <c r="BI66" i="26"/>
  <c r="BH66" i="26"/>
  <c r="BG66" i="26"/>
  <c r="BF66" i="26"/>
  <c r="BE66" i="26"/>
  <c r="BD66" i="26"/>
  <c r="BC66" i="26"/>
  <c r="BB66" i="26"/>
  <c r="BA66" i="26"/>
  <c r="AZ66" i="26"/>
  <c r="AY66" i="26"/>
  <c r="AX66" i="26"/>
  <c r="AW66" i="26"/>
  <c r="AV66" i="26"/>
  <c r="AU66" i="26"/>
  <c r="AT66" i="26"/>
  <c r="AS66" i="26"/>
  <c r="AR66" i="26"/>
  <c r="AQ66" i="26"/>
  <c r="AP66" i="26"/>
  <c r="AO66" i="26"/>
  <c r="AN66" i="26"/>
  <c r="AM66" i="26"/>
  <c r="AL66" i="26"/>
  <c r="AK66" i="26"/>
  <c r="AJ66" i="26"/>
  <c r="AI66" i="26"/>
  <c r="AH66" i="26"/>
  <c r="AG66" i="26"/>
  <c r="AF66" i="26"/>
  <c r="AE66" i="26"/>
  <c r="AD66" i="26"/>
  <c r="AC66" i="26"/>
  <c r="AB66" i="26"/>
  <c r="AA66" i="26"/>
  <c r="Z66" i="26"/>
  <c r="I66" i="26"/>
  <c r="I62" i="26"/>
  <c r="I60" i="26"/>
  <c r="I59" i="26"/>
  <c r="I58" i="26"/>
  <c r="I56" i="26"/>
  <c r="I55" i="26"/>
  <c r="I54" i="26"/>
  <c r="I53" i="26"/>
  <c r="I52" i="26"/>
  <c r="I51" i="26"/>
  <c r="I48" i="26"/>
  <c r="C42" i="26"/>
  <c r="BQ37" i="26"/>
  <c r="BP37" i="26"/>
  <c r="BO37" i="26"/>
  <c r="BN37" i="26"/>
  <c r="BM37" i="26"/>
  <c r="BL37" i="26"/>
  <c r="BK37" i="26"/>
  <c r="BJ37" i="26"/>
  <c r="BI37" i="26"/>
  <c r="BH37" i="26"/>
  <c r="BG37" i="26"/>
  <c r="BF37" i="26"/>
  <c r="BE37" i="26"/>
  <c r="BD37" i="26"/>
  <c r="BC37" i="26"/>
  <c r="BB37" i="26"/>
  <c r="BA37" i="26"/>
  <c r="AZ37" i="26"/>
  <c r="AY37" i="26"/>
  <c r="AX37" i="26"/>
  <c r="AW37" i="26"/>
  <c r="AV37" i="26"/>
  <c r="AU37" i="26"/>
  <c r="AT37" i="26"/>
  <c r="AS37" i="26"/>
  <c r="AR37" i="26"/>
  <c r="AQ37" i="26"/>
  <c r="AP37" i="26"/>
  <c r="AO37" i="26"/>
  <c r="AN37" i="26"/>
  <c r="AM37" i="26"/>
  <c r="AL37" i="26"/>
  <c r="AK37" i="26"/>
  <c r="AJ37" i="26"/>
  <c r="AI37" i="26"/>
  <c r="AH37" i="26"/>
  <c r="AG37" i="26"/>
  <c r="AF37" i="26"/>
  <c r="AE37" i="26"/>
  <c r="AD37" i="26"/>
  <c r="AC37" i="26"/>
  <c r="AB37" i="26"/>
  <c r="AA37" i="26"/>
  <c r="Z37" i="26"/>
  <c r="BQ36" i="26"/>
  <c r="BP36" i="26"/>
  <c r="BO36" i="26"/>
  <c r="BN36" i="26"/>
  <c r="BM36" i="26"/>
  <c r="BL36" i="26"/>
  <c r="BK36" i="26"/>
  <c r="BJ36" i="26"/>
  <c r="BI36" i="26"/>
  <c r="BH36" i="26"/>
  <c r="BG36" i="26"/>
  <c r="BF36" i="26"/>
  <c r="BE36" i="26"/>
  <c r="BD36" i="26"/>
  <c r="BC36" i="26"/>
  <c r="BB36" i="26"/>
  <c r="BA36" i="26"/>
  <c r="AZ36" i="26"/>
  <c r="AY36" i="26"/>
  <c r="AX36" i="26"/>
  <c r="AW36" i="26"/>
  <c r="AV36" i="26"/>
  <c r="AU36" i="26"/>
  <c r="AT36" i="26"/>
  <c r="AS36" i="26"/>
  <c r="AR36" i="26"/>
  <c r="AQ36" i="26"/>
  <c r="AP36" i="26"/>
  <c r="AO36" i="26"/>
  <c r="AN36" i="26"/>
  <c r="AM36" i="26"/>
  <c r="AL36" i="26"/>
  <c r="AK36" i="26"/>
  <c r="AJ36" i="26"/>
  <c r="AI36" i="26"/>
  <c r="AH36" i="26"/>
  <c r="AG36" i="26"/>
  <c r="AF36" i="26"/>
  <c r="AE36" i="26"/>
  <c r="AD36" i="26"/>
  <c r="AC36" i="26"/>
  <c r="AB36" i="26"/>
  <c r="AA36" i="26"/>
  <c r="BQ35" i="26"/>
  <c r="BP35" i="26"/>
  <c r="BO35" i="26"/>
  <c r="BN35" i="26"/>
  <c r="BM35" i="26"/>
  <c r="BL35" i="26"/>
  <c r="BK35" i="26"/>
  <c r="BJ35" i="26"/>
  <c r="BI35" i="26"/>
  <c r="BH35" i="26"/>
  <c r="BG35" i="26"/>
  <c r="BF35" i="26"/>
  <c r="BE35" i="26"/>
  <c r="BD35" i="26"/>
  <c r="BC35" i="26"/>
  <c r="BB35" i="26"/>
  <c r="BA35" i="26"/>
  <c r="AZ35" i="26"/>
  <c r="AY35" i="26"/>
  <c r="AX35" i="26"/>
  <c r="AW35" i="26"/>
  <c r="AV35" i="26"/>
  <c r="AU35" i="26"/>
  <c r="AT35" i="26"/>
  <c r="AS35" i="26"/>
  <c r="AR35" i="26"/>
  <c r="AQ35" i="26"/>
  <c r="AP35" i="26"/>
  <c r="AO35" i="26"/>
  <c r="AN35" i="26"/>
  <c r="AM35" i="26"/>
  <c r="AL35" i="26"/>
  <c r="AK35" i="26"/>
  <c r="AJ35" i="26"/>
  <c r="AI35" i="26"/>
  <c r="AH35" i="26"/>
  <c r="AG35" i="26"/>
  <c r="AF35" i="26"/>
  <c r="AE35" i="26"/>
  <c r="AD35" i="26"/>
  <c r="AC35" i="26"/>
  <c r="AB35" i="26"/>
  <c r="AA35" i="26"/>
  <c r="Z35" i="26"/>
  <c r="BQ34" i="26"/>
  <c r="BP34" i="26"/>
  <c r="BO34" i="26"/>
  <c r="BN34" i="26"/>
  <c r="BM34" i="26"/>
  <c r="BL34" i="26"/>
  <c r="BK34" i="26"/>
  <c r="BJ34" i="26"/>
  <c r="BI34" i="26"/>
  <c r="BH34" i="26"/>
  <c r="BG34" i="26"/>
  <c r="BF34" i="26"/>
  <c r="BE34" i="26"/>
  <c r="BD34" i="26"/>
  <c r="BC34" i="26"/>
  <c r="BB34" i="26"/>
  <c r="BA34" i="26"/>
  <c r="AZ34" i="26"/>
  <c r="AY34" i="26"/>
  <c r="AX34" i="26"/>
  <c r="AW34" i="26"/>
  <c r="AV34" i="26"/>
  <c r="AU34" i="26"/>
  <c r="AT34" i="26"/>
  <c r="AS34" i="26"/>
  <c r="AR34" i="26"/>
  <c r="AQ34" i="26"/>
  <c r="AP34" i="26"/>
  <c r="AO34" i="26"/>
  <c r="AN34" i="26"/>
  <c r="AM34" i="26"/>
  <c r="AL34" i="26"/>
  <c r="AK34" i="26"/>
  <c r="AJ34" i="26"/>
  <c r="AI34" i="26"/>
  <c r="AH34" i="26"/>
  <c r="AG34" i="26"/>
  <c r="AF34" i="26"/>
  <c r="AE34" i="26"/>
  <c r="AD34" i="26"/>
  <c r="AC34" i="26"/>
  <c r="AB34" i="26"/>
  <c r="AA34" i="26"/>
  <c r="Z34" i="26"/>
  <c r="BQ33" i="26"/>
  <c r="BP33" i="26"/>
  <c r="BO33" i="26"/>
  <c r="BN33" i="26"/>
  <c r="BM33" i="26"/>
  <c r="BL33" i="26"/>
  <c r="BK33" i="26"/>
  <c r="BJ33" i="26"/>
  <c r="BI33" i="26"/>
  <c r="BH33" i="26"/>
  <c r="BG33" i="26"/>
  <c r="BF33" i="26"/>
  <c r="BE33" i="26"/>
  <c r="BD33" i="26"/>
  <c r="BC33" i="26"/>
  <c r="BB33" i="26"/>
  <c r="BA33" i="26"/>
  <c r="AZ33" i="26"/>
  <c r="AY33" i="26"/>
  <c r="AX33" i="26"/>
  <c r="AW33" i="26"/>
  <c r="AV33" i="26"/>
  <c r="AU33" i="26"/>
  <c r="AT33" i="26"/>
  <c r="AS33" i="26"/>
  <c r="AR33" i="26"/>
  <c r="AQ33" i="26"/>
  <c r="AP33" i="26"/>
  <c r="AO33" i="26"/>
  <c r="AN33" i="26"/>
  <c r="AM33" i="26"/>
  <c r="AL33" i="26"/>
  <c r="AK33" i="26"/>
  <c r="AJ33" i="26"/>
  <c r="AI33" i="26"/>
  <c r="AH33" i="26"/>
  <c r="AG33" i="26"/>
  <c r="AF33" i="26"/>
  <c r="BQ29" i="26"/>
  <c r="BP29" i="26"/>
  <c r="BO29" i="26"/>
  <c r="BN29" i="26"/>
  <c r="BM29" i="26"/>
  <c r="BL29" i="26"/>
  <c r="BK29" i="26"/>
  <c r="BJ29" i="26"/>
  <c r="BI29" i="26"/>
  <c r="BH29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BQ28" i="26"/>
  <c r="BP28" i="26"/>
  <c r="BO28" i="26"/>
  <c r="BN28" i="26"/>
  <c r="BM28" i="26"/>
  <c r="BL28" i="26"/>
  <c r="BK28" i="26"/>
  <c r="BJ28" i="26"/>
  <c r="BI28" i="26"/>
  <c r="BH28" i="26"/>
  <c r="BG28" i="26"/>
  <c r="BF28" i="26"/>
  <c r="BE28" i="26"/>
  <c r="BD28" i="26"/>
  <c r="BC28" i="26"/>
  <c r="BB28" i="26"/>
  <c r="BA28" i="26"/>
  <c r="AZ28" i="26"/>
  <c r="AY28" i="26"/>
  <c r="AX28" i="26"/>
  <c r="AW28" i="26"/>
  <c r="AV28" i="26"/>
  <c r="AU28" i="26"/>
  <c r="AT28" i="26"/>
  <c r="AS28" i="26"/>
  <c r="AR28" i="26"/>
  <c r="AQ28" i="26"/>
  <c r="AP28" i="26"/>
  <c r="AO28" i="26"/>
  <c r="AN28" i="26"/>
  <c r="AM28" i="26"/>
  <c r="AL28" i="26"/>
  <c r="AK28" i="26"/>
  <c r="AJ28" i="26"/>
  <c r="AI28" i="26"/>
  <c r="AH28" i="26"/>
  <c r="AG28" i="26"/>
  <c r="AF28" i="26"/>
  <c r="AE28" i="26"/>
  <c r="AD28" i="26"/>
  <c r="AC28" i="26"/>
  <c r="AB28" i="26"/>
  <c r="AB28" i="26" a="1"/>
  <c r="AA28" i="26"/>
  <c r="Z28" i="26"/>
  <c r="Y28" i="26"/>
  <c r="X28" i="26"/>
  <c r="W28" i="26"/>
  <c r="V28" i="26"/>
  <c r="U28" i="26"/>
  <c r="T28" i="26"/>
  <c r="S28" i="26"/>
  <c r="R28" i="26"/>
  <c r="Q28" i="26"/>
  <c r="P28" i="26"/>
  <c r="O28" i="26"/>
  <c r="N28" i="26"/>
  <c r="M28" i="26"/>
  <c r="L28" i="26"/>
  <c r="K28" i="26"/>
  <c r="BQ22" i="26"/>
  <c r="BP22" i="26"/>
  <c r="BO22" i="26"/>
  <c r="BN22" i="26"/>
  <c r="BM22" i="26"/>
  <c r="BL22" i="26"/>
  <c r="BK22" i="26"/>
  <c r="BJ22" i="26"/>
  <c r="BI22" i="26"/>
  <c r="BH22" i="26"/>
  <c r="BG22" i="26"/>
  <c r="BF22" i="26"/>
  <c r="BE22" i="26"/>
  <c r="BD22" i="26"/>
  <c r="BC22" i="26"/>
  <c r="BB22" i="26"/>
  <c r="BA22" i="26"/>
  <c r="AZ22" i="26"/>
  <c r="AY22" i="26"/>
  <c r="AX22" i="26"/>
  <c r="AW22" i="26"/>
  <c r="AV22" i="26"/>
  <c r="AU22" i="26"/>
  <c r="AT22" i="26"/>
  <c r="AS22" i="26"/>
  <c r="AR22" i="26"/>
  <c r="AQ22" i="26"/>
  <c r="AP22" i="26"/>
  <c r="AO22" i="26"/>
  <c r="AN22" i="26"/>
  <c r="AM22" i="26"/>
  <c r="AL22" i="26"/>
  <c r="AK22" i="26"/>
  <c r="AJ22" i="26"/>
  <c r="AI22" i="26"/>
  <c r="AH22" i="26"/>
  <c r="AG22" i="26"/>
  <c r="AF22" i="26"/>
  <c r="AE22" i="26"/>
  <c r="AD22" i="26"/>
  <c r="AC22" i="26"/>
  <c r="AB22" i="26"/>
  <c r="AA22" i="26"/>
  <c r="Z22" i="26"/>
  <c r="Y22" i="26"/>
  <c r="X22" i="26"/>
  <c r="W22" i="26"/>
  <c r="V22" i="26"/>
  <c r="U22" i="26"/>
  <c r="T22" i="26"/>
  <c r="S22" i="26"/>
  <c r="R22" i="26"/>
  <c r="Q22" i="26"/>
  <c r="P22" i="26"/>
  <c r="O22" i="26"/>
  <c r="N22" i="26"/>
  <c r="M22" i="26"/>
  <c r="L22" i="26"/>
  <c r="K22" i="26"/>
  <c r="J22" i="26"/>
  <c r="BQ21" i="26"/>
  <c r="BP21" i="26"/>
  <c r="BO21" i="26"/>
  <c r="BN21" i="26"/>
  <c r="BM21" i="26"/>
  <c r="BL21" i="26"/>
  <c r="BK21" i="26"/>
  <c r="BJ21" i="26"/>
  <c r="BI21" i="26"/>
  <c r="BH21" i="26"/>
  <c r="BG21" i="26"/>
  <c r="BF21" i="26"/>
  <c r="BE21" i="26"/>
  <c r="BD21" i="26"/>
  <c r="BC21" i="26"/>
  <c r="BB21" i="26"/>
  <c r="BA21" i="26"/>
  <c r="AZ21" i="26"/>
  <c r="AY21" i="26"/>
  <c r="AX21" i="26"/>
  <c r="AW21" i="26"/>
  <c r="AV21" i="26"/>
  <c r="AU21" i="26"/>
  <c r="AT21" i="26"/>
  <c r="AS21" i="26"/>
  <c r="AR21" i="26"/>
  <c r="AQ21" i="26"/>
  <c r="AP21" i="26"/>
  <c r="AO21" i="26"/>
  <c r="AN21" i="26"/>
  <c r="AM21" i="26"/>
  <c r="AL21" i="26"/>
  <c r="AK21" i="26"/>
  <c r="AJ21" i="26"/>
  <c r="AI21" i="26"/>
  <c r="AH21" i="26"/>
  <c r="AG21" i="26"/>
  <c r="AF21" i="26"/>
  <c r="AE21" i="26"/>
  <c r="AD21" i="26"/>
  <c r="AC21" i="26"/>
  <c r="AB21" i="26"/>
  <c r="AA21" i="26"/>
  <c r="Z21" i="26"/>
  <c r="Y21" i="26"/>
  <c r="Z19" i="26"/>
  <c r="Y19" i="26"/>
  <c r="X19" i="26"/>
  <c r="W19" i="26"/>
  <c r="V19" i="26"/>
  <c r="U19" i="26"/>
  <c r="T19" i="26"/>
  <c r="S19" i="26"/>
  <c r="R19" i="26"/>
  <c r="Q19" i="26"/>
  <c r="P19" i="26"/>
  <c r="O19" i="26"/>
  <c r="N19" i="26"/>
  <c r="M19" i="26"/>
  <c r="L19" i="26"/>
  <c r="K19" i="26"/>
  <c r="BQ13" i="26"/>
  <c r="BP13" i="26"/>
  <c r="BO13" i="26"/>
  <c r="BN13" i="26"/>
  <c r="BM13" i="26"/>
  <c r="BL13" i="26"/>
  <c r="BK13" i="26"/>
  <c r="BJ13" i="26"/>
  <c r="BI13" i="26"/>
  <c r="BH13" i="26"/>
  <c r="BG13" i="26"/>
  <c r="BF13" i="26"/>
  <c r="BE13" i="26"/>
  <c r="BD13" i="26"/>
  <c r="BC13" i="26"/>
  <c r="BB13" i="26"/>
  <c r="BA13" i="26"/>
  <c r="AZ13" i="26"/>
  <c r="AY13" i="26"/>
  <c r="AX13" i="26"/>
  <c r="AW13" i="26"/>
  <c r="AV13" i="26"/>
  <c r="AU13" i="26"/>
  <c r="AT13" i="26"/>
  <c r="AS13" i="26"/>
  <c r="AR13" i="26"/>
  <c r="AQ13" i="26"/>
  <c r="AP13" i="26"/>
  <c r="AO13" i="26"/>
  <c r="AN13" i="26"/>
  <c r="AM13" i="26"/>
  <c r="AL13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BQ12" i="26"/>
  <c r="BQ37" i="17" s="1"/>
  <c r="BP12" i="26"/>
  <c r="BO12" i="26"/>
  <c r="BN12" i="26"/>
  <c r="BM12" i="26"/>
  <c r="BL12" i="26"/>
  <c r="BK12" i="26"/>
  <c r="BJ12" i="26"/>
  <c r="BI12" i="26"/>
  <c r="BH12" i="26"/>
  <c r="BH38" i="161" s="1"/>
  <c r="BG12" i="26"/>
  <c r="BF12" i="26"/>
  <c r="BE12" i="26"/>
  <c r="BD12" i="26"/>
  <c r="BD27" i="17" s="1"/>
  <c r="BC12" i="26"/>
  <c r="BC27" i="17" s="1"/>
  <c r="BB12" i="26"/>
  <c r="BB27" i="17" s="1"/>
  <c r="BA12" i="26"/>
  <c r="BA27" i="17" s="1"/>
  <c r="AZ12" i="26"/>
  <c r="AY12" i="26"/>
  <c r="AX12" i="26"/>
  <c r="AX37" i="17" s="1"/>
  <c r="AW12" i="26"/>
  <c r="AW37" i="17" s="1"/>
  <c r="AV12" i="26"/>
  <c r="AV37" i="17" s="1"/>
  <c r="AU12" i="26"/>
  <c r="AU37" i="17" s="1"/>
  <c r="AT12" i="26"/>
  <c r="AS12" i="26"/>
  <c r="AR12" i="26"/>
  <c r="AQ12" i="26"/>
  <c r="AP12" i="26"/>
  <c r="AO12" i="26"/>
  <c r="AN12" i="26"/>
  <c r="AM12" i="26"/>
  <c r="AL12" i="26"/>
  <c r="AL38" i="161" s="1"/>
  <c r="AK12" i="26"/>
  <c r="AJ12" i="26"/>
  <c r="AI12" i="26"/>
  <c r="AH12" i="26"/>
  <c r="AH27" i="17" s="1"/>
  <c r="AG12" i="26"/>
  <c r="AG27" i="17" s="1"/>
  <c r="AF12" i="26"/>
  <c r="AF27" i="17" s="1"/>
  <c r="AE12" i="26"/>
  <c r="AE27" i="17" s="1"/>
  <c r="AD12" i="26"/>
  <c r="AC12" i="26"/>
  <c r="AB12" i="26"/>
  <c r="AB37" i="17" s="1"/>
  <c r="AA12" i="26"/>
  <c r="AA37" i="17" s="1"/>
  <c r="Z12" i="26"/>
  <c r="Z27" i="17" s="1"/>
  <c r="BQ6" i="26"/>
  <c r="BP6" i="26"/>
  <c r="BO6" i="26"/>
  <c r="BN6" i="26"/>
  <c r="BM6" i="26"/>
  <c r="BL6" i="26"/>
  <c r="BK6" i="26"/>
  <c r="BJ6" i="26"/>
  <c r="BI6" i="26"/>
  <c r="BH6" i="26"/>
  <c r="BG6" i="26"/>
  <c r="BF6" i="26"/>
  <c r="BE6" i="26"/>
  <c r="BD6" i="26"/>
  <c r="BC6" i="26"/>
  <c r="BB6" i="26"/>
  <c r="BA6" i="26"/>
  <c r="AZ6" i="26"/>
  <c r="AY6" i="26"/>
  <c r="AX6" i="26"/>
  <c r="AW6" i="26"/>
  <c r="AV6" i="26"/>
  <c r="AU6" i="26"/>
  <c r="AT6" i="26"/>
  <c r="AS6" i="26"/>
  <c r="AR6" i="26"/>
  <c r="AQ6" i="26"/>
  <c r="AP6" i="26"/>
  <c r="AO6" i="26"/>
  <c r="AN6" i="26"/>
  <c r="AM6" i="26"/>
  <c r="AL6" i="26"/>
  <c r="AK6" i="26"/>
  <c r="AJ6" i="26"/>
  <c r="AI6" i="26"/>
  <c r="AH6" i="26"/>
  <c r="AG6" i="26"/>
  <c r="AF6" i="26"/>
  <c r="AE6" i="26"/>
  <c r="AD6" i="26"/>
  <c r="AC6" i="26"/>
  <c r="AB6" i="26"/>
  <c r="AA6" i="26"/>
  <c r="Z6" i="26"/>
  <c r="Y6" i="26"/>
  <c r="X6" i="26"/>
  <c r="W6" i="26"/>
  <c r="V6" i="26"/>
  <c r="U6" i="26"/>
  <c r="T6" i="26"/>
  <c r="S6" i="26"/>
  <c r="R6" i="26"/>
  <c r="Q6" i="26"/>
  <c r="P6" i="26"/>
  <c r="O6" i="26"/>
  <c r="N6" i="26"/>
  <c r="M6" i="26"/>
  <c r="L6" i="26"/>
  <c r="K6" i="26"/>
  <c r="J6" i="26"/>
  <c r="BQ5" i="26"/>
  <c r="BP5" i="26"/>
  <c r="BO5" i="26"/>
  <c r="BN5" i="26"/>
  <c r="BM5" i="26"/>
  <c r="BL5" i="26"/>
  <c r="BK5" i="26"/>
  <c r="BJ5" i="26"/>
  <c r="BI5" i="26"/>
  <c r="BH5" i="26"/>
  <c r="BG5" i="26"/>
  <c r="BF5" i="26"/>
  <c r="BE5" i="26"/>
  <c r="BD5" i="26"/>
  <c r="BC5" i="26"/>
  <c r="BB5" i="26"/>
  <c r="BA5" i="26"/>
  <c r="AZ5" i="26"/>
  <c r="AY5" i="26"/>
  <c r="AX5" i="26"/>
  <c r="AW5" i="26"/>
  <c r="AV5" i="26"/>
  <c r="AU5" i="26"/>
  <c r="AT5" i="26"/>
  <c r="AS5" i="26"/>
  <c r="AR5" i="26"/>
  <c r="AQ5" i="26"/>
  <c r="AP5" i="26"/>
  <c r="AO5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Y5" i="26"/>
  <c r="X5" i="26"/>
  <c r="W5" i="26"/>
  <c r="V5" i="26"/>
  <c r="U5" i="26"/>
  <c r="T5" i="26"/>
  <c r="S5" i="26"/>
  <c r="R5" i="26"/>
  <c r="Q5" i="26"/>
  <c r="P5" i="26"/>
  <c r="O5" i="26"/>
  <c r="N5" i="26"/>
  <c r="M5" i="26"/>
  <c r="L5" i="26"/>
  <c r="K5" i="26"/>
  <c r="J5" i="26"/>
  <c r="BF70" i="2" l="1"/>
  <c r="BF14" i="179" s="1"/>
  <c r="AK70" i="2"/>
  <c r="AK14" i="179" s="1"/>
  <c r="BG72" i="2"/>
  <c r="AP70" i="2"/>
  <c r="AP14" i="179" s="1"/>
  <c r="BL71" i="2"/>
  <c r="BL15" i="179" s="1"/>
  <c r="AQ71" i="2"/>
  <c r="AQ15" i="179" s="1"/>
  <c r="BM71" i="2"/>
  <c r="BM15" i="179" s="1"/>
  <c r="AN72" i="2"/>
  <c r="AM71" i="2"/>
  <c r="AM15" i="179" s="1"/>
  <c r="BP71" i="2"/>
  <c r="BP15" i="179" s="1"/>
  <c r="AO71" i="2"/>
  <c r="AO15" i="179" s="1"/>
  <c r="AP71" i="2"/>
  <c r="AP15" i="179" s="1"/>
  <c r="AZ72" i="2"/>
  <c r="BA72" i="2"/>
  <c r="BB71" i="2"/>
  <c r="BB15" i="179" s="1"/>
  <c r="BC72" i="2"/>
  <c r="AP72" i="2"/>
  <c r="BD70" i="2"/>
  <c r="BD14" i="179" s="1"/>
  <c r="BJ71" i="2"/>
  <c r="BJ15" i="179" s="1"/>
  <c r="AL71" i="2"/>
  <c r="AL15" i="179" s="1"/>
  <c r="BJ72" i="2"/>
  <c r="AX70" i="2"/>
  <c r="AX14" i="179" s="1"/>
  <c r="BK71" i="2"/>
  <c r="BK15" i="179" s="1"/>
  <c r="BK70" i="2"/>
  <c r="BK14" i="179" s="1"/>
  <c r="AI70" i="2"/>
  <c r="AI14" i="179" s="1"/>
  <c r="BE70" i="2"/>
  <c r="BE14" i="179" s="1"/>
  <c r="AJ70" i="2"/>
  <c r="AJ14" i="179" s="1"/>
  <c r="BJ70" i="2"/>
  <c r="BJ14" i="179" s="1"/>
  <c r="AJ72" i="2"/>
  <c r="BF72" i="2"/>
  <c r="BI70" i="2"/>
  <c r="BI14" i="179" s="1"/>
  <c r="AK71" i="2"/>
  <c r="AK15" i="179" s="1"/>
  <c r="BG71" i="2"/>
  <c r="BG15" i="179" s="1"/>
  <c r="AO72" i="2"/>
  <c r="AH72" i="2"/>
  <c r="BH70" i="2"/>
  <c r="BH14" i="179" s="1"/>
  <c r="AL72" i="2"/>
  <c r="BH71" i="2"/>
  <c r="BH15" i="179" s="1"/>
  <c r="AH70" i="2"/>
  <c r="AH14" i="179" s="1"/>
  <c r="AJ71" i="2"/>
  <c r="AJ15" i="179" s="1"/>
  <c r="AN71" i="2"/>
  <c r="AN15" i="179" s="1"/>
  <c r="BA71" i="2"/>
  <c r="BA15" i="179" s="1"/>
  <c r="AQ72" i="2"/>
  <c r="AM70" i="2"/>
  <c r="AM14" i="179" s="1"/>
  <c r="AL70" i="2"/>
  <c r="AL14" i="179" s="1"/>
  <c r="AS70" i="2"/>
  <c r="AS14" i="179" s="1"/>
  <c r="AV71" i="2"/>
  <c r="AV15" i="179" s="1"/>
  <c r="AQ70" i="2"/>
  <c r="AQ14" i="179" s="1"/>
  <c r="BI71" i="2"/>
  <c r="BI15" i="179" s="1"/>
  <c r="AM72" i="2"/>
  <c r="BI72" i="2"/>
  <c r="BO72" i="2"/>
  <c r="AH71" i="2"/>
  <c r="AH15" i="179" s="1"/>
  <c r="AN70" i="2"/>
  <c r="AN14" i="179" s="1"/>
  <c r="AX71" i="2"/>
  <c r="AX15" i="179" s="1"/>
  <c r="BG70" i="2"/>
  <c r="BG14" i="179" s="1"/>
  <c r="AR9" i="186"/>
  <c r="AR9" i="185"/>
  <c r="AR9" i="184"/>
  <c r="BN9" i="186"/>
  <c r="BN26" i="186" s="1"/>
  <c r="BN30" i="186" s="1"/>
  <c r="BN9" i="185"/>
  <c r="BN39" i="185" s="1"/>
  <c r="BN43" i="185" s="1"/>
  <c r="BN9" i="184"/>
  <c r="BN48" i="184" s="1"/>
  <c r="BN52" i="184" s="1"/>
  <c r="BN72" i="2"/>
  <c r="AS9" i="186"/>
  <c r="AS9" i="185"/>
  <c r="AS9" i="184"/>
  <c r="BP9" i="186"/>
  <c r="BP26" i="186" s="1"/>
  <c r="BP30" i="186" s="1"/>
  <c r="BP9" i="184"/>
  <c r="BP48" i="184" s="1"/>
  <c r="BP52" i="184" s="1"/>
  <c r="BP9" i="185"/>
  <c r="BP39" i="185" s="1"/>
  <c r="BP43" i="185" s="1"/>
  <c r="AU9" i="186"/>
  <c r="AU9" i="185"/>
  <c r="AU9" i="184"/>
  <c r="AV9" i="186"/>
  <c r="AV9" i="185"/>
  <c r="AV9" i="184"/>
  <c r="AA9" i="186"/>
  <c r="AA26" i="186" s="1"/>
  <c r="AA30" i="186" s="1"/>
  <c r="AA9" i="185"/>
  <c r="AA39" i="185" s="1"/>
  <c r="AA43" i="185" s="1"/>
  <c r="AA9" i="184"/>
  <c r="AA48" i="184" s="1"/>
  <c r="AA52" i="184" s="1"/>
  <c r="AW9" i="186"/>
  <c r="AW9" i="184"/>
  <c r="AW9" i="185"/>
  <c r="AB9" i="186"/>
  <c r="AB26" i="186" s="1"/>
  <c r="AB30" i="186" s="1"/>
  <c r="AB9" i="184"/>
  <c r="AB48" i="184" s="1"/>
  <c r="AB52" i="184" s="1"/>
  <c r="AB9" i="185"/>
  <c r="AB39" i="185" s="1"/>
  <c r="AB43" i="185" s="1"/>
  <c r="AW70" i="2"/>
  <c r="AW14" i="179" s="1"/>
  <c r="AC9" i="186"/>
  <c r="AC26" i="186" s="1"/>
  <c r="AC30" i="186" s="1"/>
  <c r="AC9" i="185"/>
  <c r="AC39" i="185" s="1"/>
  <c r="AC43" i="185" s="1"/>
  <c r="AC9" i="184"/>
  <c r="AC48" i="184" s="1"/>
  <c r="AC52" i="184" s="1"/>
  <c r="AY9" i="186"/>
  <c r="AY9" i="185"/>
  <c r="AY9" i="184"/>
  <c r="BN70" i="2"/>
  <c r="BN14" i="179" s="1"/>
  <c r="AY70" i="2"/>
  <c r="AY14" i="179" s="1"/>
  <c r="AV70" i="2"/>
  <c r="AV14" i="179" s="1"/>
  <c r="BE71" i="2"/>
  <c r="BE15" i="179" s="1"/>
  <c r="AD9" i="186"/>
  <c r="AD26" i="186" s="1"/>
  <c r="AD30" i="186" s="1"/>
  <c r="AD9" i="184"/>
  <c r="AD48" i="184" s="1"/>
  <c r="AD52" i="184" s="1"/>
  <c r="AD9" i="185"/>
  <c r="AD39" i="185" s="1"/>
  <c r="AD43" i="185" s="1"/>
  <c r="AZ9" i="186"/>
  <c r="AZ9" i="185"/>
  <c r="AZ9" i="184"/>
  <c r="AR70" i="2"/>
  <c r="AR14" i="179" s="1"/>
  <c r="AX72" i="2"/>
  <c r="AE9" i="186"/>
  <c r="AE26" i="186" s="1"/>
  <c r="AE30" i="186" s="1"/>
  <c r="AE9" i="185"/>
  <c r="AE39" i="185" s="1"/>
  <c r="AE43" i="185" s="1"/>
  <c r="AE9" i="184"/>
  <c r="AE48" i="184" s="1"/>
  <c r="AE52" i="184" s="1"/>
  <c r="AI71" i="2"/>
  <c r="AI15" i="179" s="1"/>
  <c r="AU70" i="2"/>
  <c r="AU14" i="179" s="1"/>
  <c r="AY71" i="2"/>
  <c r="AY15" i="179" s="1"/>
  <c r="BB9" i="186"/>
  <c r="BB9" i="185"/>
  <c r="BB9" i="184"/>
  <c r="AG9" i="186"/>
  <c r="AG9" i="184"/>
  <c r="AG9" i="185"/>
  <c r="BC9" i="186"/>
  <c r="BC9" i="184"/>
  <c r="BC9" i="185"/>
  <c r="AZ71" i="2"/>
  <c r="AZ15" i="179" s="1"/>
  <c r="BB70" i="2"/>
  <c r="BB14" i="179" s="1"/>
  <c r="BO9" i="186"/>
  <c r="BO26" i="186" s="1"/>
  <c r="BO30" i="186" s="1"/>
  <c r="BO9" i="185"/>
  <c r="BO39" i="185" s="1"/>
  <c r="BO43" i="185" s="1"/>
  <c r="BO9" i="184"/>
  <c r="BO48" i="184" s="1"/>
  <c r="BO52" i="184" s="1"/>
  <c r="AT9" i="186"/>
  <c r="AT9" i="184"/>
  <c r="AT9" i="185"/>
  <c r="BQ9" i="186"/>
  <c r="BQ26" i="186" s="1"/>
  <c r="BQ30" i="186" s="1"/>
  <c r="BQ9" i="185"/>
  <c r="BQ39" i="185" s="1"/>
  <c r="BQ43" i="185" s="1"/>
  <c r="BQ9" i="184"/>
  <c r="BQ48" i="184" s="1"/>
  <c r="BQ52" i="184" s="1"/>
  <c r="Z9" i="186"/>
  <c r="Z26" i="186" s="1"/>
  <c r="Z30" i="186" s="1"/>
  <c r="Z9" i="185"/>
  <c r="Z39" i="185" s="1"/>
  <c r="Z43" i="185" s="1"/>
  <c r="Z9" i="184"/>
  <c r="Z48" i="184" s="1"/>
  <c r="Z52" i="184" s="1"/>
  <c r="AX9" i="186"/>
  <c r="AX9" i="185"/>
  <c r="AX9" i="184"/>
  <c r="BA9" i="186"/>
  <c r="BA9" i="185"/>
  <c r="BA9" i="184"/>
  <c r="AF9" i="186"/>
  <c r="AF26" i="186" s="1"/>
  <c r="AF30" i="186" s="1"/>
  <c r="AF9" i="185"/>
  <c r="AF39" i="185" s="1"/>
  <c r="AF43" i="185" s="1"/>
  <c r="AF9" i="184"/>
  <c r="AF48" i="184" s="1"/>
  <c r="AF52" i="184" s="1"/>
  <c r="AK72" i="2"/>
  <c r="AH9" i="186"/>
  <c r="AH9" i="184"/>
  <c r="AH9" i="185"/>
  <c r="BD9" i="186"/>
  <c r="BD9" i="184"/>
  <c r="BD9" i="185"/>
  <c r="BM70" i="2"/>
  <c r="BM14" i="179" s="1"/>
  <c r="BP70" i="2"/>
  <c r="BP14" i="179" s="1"/>
  <c r="AI72" i="2"/>
  <c r="AJ9" i="186"/>
  <c r="AJ9" i="184"/>
  <c r="AJ9" i="185"/>
  <c r="AU72" i="2"/>
  <c r="AM9" i="186"/>
  <c r="AM9" i="185"/>
  <c r="AM9" i="184"/>
  <c r="BI9" i="186"/>
  <c r="BI9" i="184"/>
  <c r="BI9" i="185"/>
  <c r="AT72" i="2"/>
  <c r="BD72" i="2"/>
  <c r="AR71" i="2"/>
  <c r="AR15" i="179" s="1"/>
  <c r="BC70" i="2"/>
  <c r="BC14" i="179" s="1"/>
  <c r="AZ14" i="186"/>
  <c r="AZ22" i="186" s="1"/>
  <c r="AZ21" i="186"/>
  <c r="AN9" i="186"/>
  <c r="AN9" i="184"/>
  <c r="AN9" i="185"/>
  <c r="BJ9" i="186"/>
  <c r="BJ9" i="184"/>
  <c r="BJ9" i="185"/>
  <c r="AS72" i="2"/>
  <c r="AR72" i="2"/>
  <c r="AU71" i="2"/>
  <c r="AU15" i="179" s="1"/>
  <c r="BA70" i="2"/>
  <c r="BA14" i="179" s="1"/>
  <c r="BO70" i="2"/>
  <c r="BO14" i="179" s="1"/>
  <c r="BQ72" i="2"/>
  <c r="AO9" i="186"/>
  <c r="AO9" i="185"/>
  <c r="AO9" i="184"/>
  <c r="BK9" i="186"/>
  <c r="BK26" i="186" s="1"/>
  <c r="BK30" i="186" s="1"/>
  <c r="BK9" i="184"/>
  <c r="BK48" i="184" s="1"/>
  <c r="BK52" i="184" s="1"/>
  <c r="BK9" i="185"/>
  <c r="BK39" i="185" s="1"/>
  <c r="BK43" i="185" s="1"/>
  <c r="BM72" i="2"/>
  <c r="BQ70" i="2"/>
  <c r="BQ14" i="179" s="1"/>
  <c r="BB72" i="2"/>
  <c r="AI9" i="186"/>
  <c r="AI9" i="185"/>
  <c r="AI9" i="184"/>
  <c r="BE9" i="186"/>
  <c r="BE9" i="184"/>
  <c r="BE9" i="185"/>
  <c r="BQ71" i="2"/>
  <c r="BQ15" i="179" s="1"/>
  <c r="AY72" i="2"/>
  <c r="BH9" i="186"/>
  <c r="BH9" i="185"/>
  <c r="BH9" i="184"/>
  <c r="BE72" i="2"/>
  <c r="AP9" i="186"/>
  <c r="AP9" i="185"/>
  <c r="AP9" i="184"/>
  <c r="BL9" i="186"/>
  <c r="BL26" i="186" s="1"/>
  <c r="BL30" i="186" s="1"/>
  <c r="BL9" i="185"/>
  <c r="BL39" i="185" s="1"/>
  <c r="BL43" i="185" s="1"/>
  <c r="BL9" i="184"/>
  <c r="BL48" i="184" s="1"/>
  <c r="BL52" i="184" s="1"/>
  <c r="AT70" i="2"/>
  <c r="AT14" i="179" s="1"/>
  <c r="BL70" i="2"/>
  <c r="BL14" i="179" s="1"/>
  <c r="BO71" i="2"/>
  <c r="BO15" i="179" s="1"/>
  <c r="AZ70" i="2"/>
  <c r="AZ14" i="179" s="1"/>
  <c r="AT71" i="2"/>
  <c r="AT15" i="179" s="1"/>
  <c r="AW72" i="2"/>
  <c r="BF9" i="186"/>
  <c r="BF9" i="184"/>
  <c r="BF9" i="185"/>
  <c r="AK9" i="186"/>
  <c r="AK9" i="185"/>
  <c r="AK9" i="184"/>
  <c r="BG9" i="186"/>
  <c r="BG9" i="185"/>
  <c r="BG9" i="184"/>
  <c r="AV72" i="2"/>
  <c r="AL9" i="186"/>
  <c r="AL9" i="185"/>
  <c r="AL9" i="184"/>
  <c r="BN71" i="2"/>
  <c r="BN15" i="179" s="1"/>
  <c r="AQ9" i="186"/>
  <c r="AQ9" i="185"/>
  <c r="AQ9" i="184"/>
  <c r="BM9" i="186"/>
  <c r="BM26" i="186" s="1"/>
  <c r="BM30" i="186" s="1"/>
  <c r="BM9" i="184"/>
  <c r="BM48" i="184" s="1"/>
  <c r="BM52" i="184" s="1"/>
  <c r="BM9" i="185"/>
  <c r="BM39" i="185" s="1"/>
  <c r="BM43" i="185" s="1"/>
  <c r="BK72" i="2"/>
  <c r="AW71" i="2"/>
  <c r="AW15" i="179" s="1"/>
  <c r="AS71" i="2"/>
  <c r="AS15" i="179" s="1"/>
  <c r="BP72" i="2"/>
  <c r="BF71" i="2"/>
  <c r="BF15" i="179" s="1"/>
  <c r="AY30" i="2"/>
  <c r="B30" i="2"/>
  <c r="BM30" i="2"/>
  <c r="AZ19" i="185"/>
  <c r="AZ18" i="185"/>
  <c r="AZ14" i="185"/>
  <c r="AZ14" i="184"/>
  <c r="Q5" i="175"/>
  <c r="B61" i="2" s="1"/>
  <c r="BD61" i="2" s="1"/>
  <c r="BD16" i="161" s="1"/>
  <c r="K9" i="175"/>
  <c r="AN9" i="182"/>
  <c r="BJ9" i="182"/>
  <c r="AO9" i="182"/>
  <c r="BK9" i="182"/>
  <c r="AP9" i="182"/>
  <c r="BL9" i="182"/>
  <c r="BL38" i="182" s="1"/>
  <c r="BL42" i="182" s="1"/>
  <c r="BB9" i="182"/>
  <c r="BD9" i="182"/>
  <c r="AQ9" i="182"/>
  <c r="BM9" i="182"/>
  <c r="BM38" i="182" s="1"/>
  <c r="BM42" i="182" s="1"/>
  <c r="AR9" i="182"/>
  <c r="BN9" i="182"/>
  <c r="BN38" i="182" s="1"/>
  <c r="BN42" i="182" s="1"/>
  <c r="AU9" i="182"/>
  <c r="BQ9" i="182"/>
  <c r="BQ38" i="182" s="1"/>
  <c r="BQ42" i="182" s="1"/>
  <c r="AV9" i="182"/>
  <c r="AA9" i="182"/>
  <c r="AA38" i="182" s="1"/>
  <c r="AA42" i="182" s="1"/>
  <c r="AW9" i="182"/>
  <c r="AH9" i="182"/>
  <c r="AJ9" i="182"/>
  <c r="AK9" i="182"/>
  <c r="BH9" i="182"/>
  <c r="BI9" i="182"/>
  <c r="AB9" i="182"/>
  <c r="AB38" i="182" s="1"/>
  <c r="AB42" i="182" s="1"/>
  <c r="AX9" i="182"/>
  <c r="AI9" i="182"/>
  <c r="AC9" i="182"/>
  <c r="AC38" i="182" s="1"/>
  <c r="AC42" i="182" s="1"/>
  <c r="AY9" i="182"/>
  <c r="AT9" i="182"/>
  <c r="AD9" i="182"/>
  <c r="AD38" i="182" s="1"/>
  <c r="AD42" i="182" s="1"/>
  <c r="AF9" i="182"/>
  <c r="AF38" i="182" s="1"/>
  <c r="AF42" i="182" s="1"/>
  <c r="AG9" i="182"/>
  <c r="BC9" i="182"/>
  <c r="BE9" i="182"/>
  <c r="BF9" i="182"/>
  <c r="BG9" i="182"/>
  <c r="AL9" i="182"/>
  <c r="AM9" i="182"/>
  <c r="AZ14" i="182"/>
  <c r="AS9" i="182"/>
  <c r="BO9" i="182"/>
  <c r="BO38" i="182" s="1"/>
  <c r="BO42" i="182" s="1"/>
  <c r="BP9" i="182"/>
  <c r="BP38" i="182" s="1"/>
  <c r="BP42" i="182" s="1"/>
  <c r="AE9" i="182"/>
  <c r="AE38" i="182" s="1"/>
  <c r="AE42" i="182" s="1"/>
  <c r="Q7" i="175"/>
  <c r="B63" i="2" s="1"/>
  <c r="BE63" i="2" s="1"/>
  <c r="BE18" i="161" s="1"/>
  <c r="Q8" i="175"/>
  <c r="B64" i="2" s="1"/>
  <c r="BA64" i="2" s="1"/>
  <c r="BA19" i="161" s="1"/>
  <c r="Q6" i="175"/>
  <c r="B62" i="2" s="1"/>
  <c r="AZ62" i="2" s="1"/>
  <c r="AZ17" i="161" s="1"/>
  <c r="Q4" i="175"/>
  <c r="N9" i="175"/>
  <c r="BA9" i="182"/>
  <c r="Z22" i="2"/>
  <c r="Z9" i="182"/>
  <c r="Z38" i="182" s="1"/>
  <c r="Z42" i="182" s="1"/>
  <c r="BK38" i="182"/>
  <c r="BK42" i="182" s="1"/>
  <c r="AZ9" i="182"/>
  <c r="AI22" i="2"/>
  <c r="BE22" i="2"/>
  <c r="AJ22" i="2"/>
  <c r="BF22" i="2"/>
  <c r="AK22" i="2"/>
  <c r="BG22" i="2"/>
  <c r="AL22" i="2"/>
  <c r="BH22" i="2"/>
  <c r="AM22" i="2"/>
  <c r="BI22" i="2"/>
  <c r="AN22" i="2"/>
  <c r="BJ22" i="2"/>
  <c r="AR22" i="2"/>
  <c r="BN22" i="2"/>
  <c r="AS22" i="2"/>
  <c r="BO22" i="2"/>
  <c r="BC22" i="2"/>
  <c r="BL22" i="2"/>
  <c r="BM22" i="2"/>
  <c r="AT22" i="2"/>
  <c r="AU22" i="2"/>
  <c r="BQ22" i="2"/>
  <c r="AG22" i="2"/>
  <c r="AO22" i="2"/>
  <c r="AV22" i="2"/>
  <c r="AH22" i="2"/>
  <c r="AA22" i="2"/>
  <c r="AW22" i="2"/>
  <c r="AB22" i="2"/>
  <c r="AX22" i="2"/>
  <c r="AC22" i="2"/>
  <c r="AY22" i="2"/>
  <c r="AP22" i="2"/>
  <c r="AQ22" i="2"/>
  <c r="BP22" i="2"/>
  <c r="AD22" i="2"/>
  <c r="AZ22" i="2"/>
  <c r="BD22" i="2"/>
  <c r="AE22" i="2"/>
  <c r="BA22" i="2"/>
  <c r="BK22" i="2"/>
  <c r="AF22" i="2"/>
  <c r="BB22" i="2"/>
  <c r="BB23" i="2"/>
  <c r="BB24" i="2" s="1"/>
  <c r="BB13" i="186" s="1"/>
  <c r="AF23" i="2"/>
  <c r="AF24" i="2" s="1"/>
  <c r="AF13" i="186" s="1"/>
  <c r="AU23" i="2"/>
  <c r="AU24" i="2" s="1"/>
  <c r="AU13" i="186" s="1"/>
  <c r="AW23" i="2"/>
  <c r="AW24" i="2" s="1"/>
  <c r="AW13" i="186" s="1"/>
  <c r="BC23" i="2"/>
  <c r="BC24" i="2" s="1"/>
  <c r="BC13" i="186" s="1"/>
  <c r="AG23" i="2"/>
  <c r="AG24" i="2" s="1"/>
  <c r="AG13" i="186" s="1"/>
  <c r="BQ23" i="2"/>
  <c r="BQ24" i="2" s="1"/>
  <c r="BQ13" i="186" s="1"/>
  <c r="AV23" i="2"/>
  <c r="AV24" i="2" s="1"/>
  <c r="AV13" i="186" s="1"/>
  <c r="AA23" i="2"/>
  <c r="AA24" i="2" s="1"/>
  <c r="AA13" i="186" s="1"/>
  <c r="BD23" i="2"/>
  <c r="BD24" i="2" s="1"/>
  <c r="BD13" i="186" s="1"/>
  <c r="AH23" i="2"/>
  <c r="AH24" i="2" s="1"/>
  <c r="AH13" i="186" s="1"/>
  <c r="BE23" i="2"/>
  <c r="BE24" i="2" s="1"/>
  <c r="BE13" i="186" s="1"/>
  <c r="AI23" i="2"/>
  <c r="AI24" i="2" s="1"/>
  <c r="AI13" i="186" s="1"/>
  <c r="AO23" i="2"/>
  <c r="AO24" i="2" s="1"/>
  <c r="AO13" i="186" s="1"/>
  <c r="BN23" i="2"/>
  <c r="BN24" i="2" s="1"/>
  <c r="BN13" i="186" s="1"/>
  <c r="AX23" i="2"/>
  <c r="AX24" i="2" s="1"/>
  <c r="AX13" i="186" s="1"/>
  <c r="BF23" i="2"/>
  <c r="BF24" i="2" s="1"/>
  <c r="BF13" i="186" s="1"/>
  <c r="AJ23" i="2"/>
  <c r="AJ24" i="2" s="1"/>
  <c r="AJ13" i="186" s="1"/>
  <c r="BL23" i="2"/>
  <c r="BL24" i="2" s="1"/>
  <c r="BL13" i="186" s="1"/>
  <c r="AR23" i="2"/>
  <c r="AR24" i="2" s="1"/>
  <c r="AR13" i="186" s="1"/>
  <c r="AB23" i="2"/>
  <c r="AB24" i="2" s="1"/>
  <c r="AB13" i="186" s="1"/>
  <c r="AC23" i="2"/>
  <c r="AC24" i="2" s="1"/>
  <c r="AC13" i="186" s="1"/>
  <c r="BG23" i="2"/>
  <c r="BG24" i="2" s="1"/>
  <c r="BG13" i="186" s="1"/>
  <c r="AK23" i="2"/>
  <c r="AK24" i="2" s="1"/>
  <c r="AK13" i="186" s="1"/>
  <c r="AQ23" i="2"/>
  <c r="AQ24" i="2" s="1"/>
  <c r="AQ13" i="186" s="1"/>
  <c r="BH23" i="2"/>
  <c r="BH24" i="2" s="1"/>
  <c r="BH13" i="186" s="1"/>
  <c r="AL23" i="2"/>
  <c r="AL24" i="2" s="1"/>
  <c r="AL13" i="186" s="1"/>
  <c r="BI23" i="2"/>
  <c r="BI24" i="2" s="1"/>
  <c r="BI13" i="186" s="1"/>
  <c r="AM23" i="2"/>
  <c r="AM24" i="2" s="1"/>
  <c r="AM13" i="186" s="1"/>
  <c r="BJ23" i="2"/>
  <c r="BJ24" i="2" s="1"/>
  <c r="BJ13" i="186" s="1"/>
  <c r="AN23" i="2"/>
  <c r="AN24" i="2" s="1"/>
  <c r="AN13" i="186" s="1"/>
  <c r="BK23" i="2"/>
  <c r="BK24" i="2" s="1"/>
  <c r="BK13" i="186" s="1"/>
  <c r="Z23" i="2"/>
  <c r="Z24" i="2" s="1"/>
  <c r="BM23" i="2"/>
  <c r="BM24" i="2" s="1"/>
  <c r="BM13" i="186" s="1"/>
  <c r="BA23" i="2"/>
  <c r="BA24" i="2" s="1"/>
  <c r="BA13" i="186" s="1"/>
  <c r="AY23" i="2"/>
  <c r="AY24" i="2" s="1"/>
  <c r="AY13" i="186" s="1"/>
  <c r="AP23" i="2"/>
  <c r="AP24" i="2" s="1"/>
  <c r="AP13" i="186" s="1"/>
  <c r="AD23" i="2"/>
  <c r="AD24" i="2" s="1"/>
  <c r="AD13" i="186" s="1"/>
  <c r="AE23" i="2"/>
  <c r="AE24" i="2" s="1"/>
  <c r="AE13" i="186" s="1"/>
  <c r="BO23" i="2"/>
  <c r="BO24" i="2" s="1"/>
  <c r="BO13" i="186" s="1"/>
  <c r="AS23" i="2"/>
  <c r="AS24" i="2" s="1"/>
  <c r="AS13" i="186" s="1"/>
  <c r="BP23" i="2"/>
  <c r="BP24" i="2" s="1"/>
  <c r="BP13" i="186" s="1"/>
  <c r="AT23" i="2"/>
  <c r="AT24" i="2" s="1"/>
  <c r="AT13" i="186" s="1"/>
  <c r="AJ9" i="179"/>
  <c r="AM9" i="179"/>
  <c r="BI9" i="179"/>
  <c r="AN9" i="179"/>
  <c r="BJ9" i="179"/>
  <c r="AO9" i="179"/>
  <c r="BK9" i="179"/>
  <c r="BK54" i="179" s="1"/>
  <c r="BK61" i="179" s="1"/>
  <c r="AP9" i="179"/>
  <c r="BL9" i="179"/>
  <c r="BL54" i="179" s="1"/>
  <c r="BL61" i="179" s="1"/>
  <c r="AQ9" i="179"/>
  <c r="BM9" i="179"/>
  <c r="BM54" i="179" s="1"/>
  <c r="BM61" i="179" s="1"/>
  <c r="AR9" i="179"/>
  <c r="BN9" i="179"/>
  <c r="BN57" i="179" s="1"/>
  <c r="BN64" i="179" s="1"/>
  <c r="AT9" i="179"/>
  <c r="BP9" i="179"/>
  <c r="BP57" i="179" s="1"/>
  <c r="BP64" i="179" s="1"/>
  <c r="AH9" i="179"/>
  <c r="AU9" i="179"/>
  <c r="BQ9" i="179"/>
  <c r="BQ57" i="179" s="1"/>
  <c r="BQ64" i="179" s="1"/>
  <c r="Z9" i="179"/>
  <c r="Z57" i="179" s="1"/>
  <c r="Z64" i="179" s="1"/>
  <c r="AV9" i="179"/>
  <c r="AA9" i="179"/>
  <c r="AA57" i="179" s="1"/>
  <c r="AA64" i="179" s="1"/>
  <c r="AW9" i="179"/>
  <c r="BD9" i="179"/>
  <c r="AK9" i="179"/>
  <c r="BG9" i="179"/>
  <c r="BH9" i="179"/>
  <c r="AB9" i="179"/>
  <c r="AB57" i="179" s="1"/>
  <c r="AB64" i="179" s="1"/>
  <c r="AX9" i="179"/>
  <c r="AI9" i="179"/>
  <c r="BE9" i="179"/>
  <c r="BF9" i="179"/>
  <c r="AL9" i="179"/>
  <c r="BO9" i="179"/>
  <c r="BO57" i="179" s="1"/>
  <c r="BO64" i="179" s="1"/>
  <c r="AC9" i="179"/>
  <c r="AC57" i="179" s="1"/>
  <c r="AC64" i="179" s="1"/>
  <c r="AY9" i="179"/>
  <c r="AD9" i="179"/>
  <c r="AD54" i="179" s="1"/>
  <c r="AD61" i="179" s="1"/>
  <c r="AZ9" i="179"/>
  <c r="AS9" i="179"/>
  <c r="AE9" i="179"/>
  <c r="AE54" i="179" s="1"/>
  <c r="AE61" i="179" s="1"/>
  <c r="BA9" i="179"/>
  <c r="AF9" i="179"/>
  <c r="AF57" i="179" s="1"/>
  <c r="AF64" i="179" s="1"/>
  <c r="BB9" i="179"/>
  <c r="AG9" i="179"/>
  <c r="BC9" i="179"/>
  <c r="AA20" i="17"/>
  <c r="AA34" i="17"/>
  <c r="AA39" i="17" s="1"/>
  <c r="AW20" i="17"/>
  <c r="AW34" i="17"/>
  <c r="AW39" i="17" s="1"/>
  <c r="AB20" i="17"/>
  <c r="AB34" i="17"/>
  <c r="AB39" i="17" s="1"/>
  <c r="AX20" i="17"/>
  <c r="AX34" i="17"/>
  <c r="AX39" i="17" s="1"/>
  <c r="AC20" i="17"/>
  <c r="AC34" i="17"/>
  <c r="AC39" i="17" s="1"/>
  <c r="AY20" i="17"/>
  <c r="AY34" i="17"/>
  <c r="AY39" i="17" s="1"/>
  <c r="AD20" i="17"/>
  <c r="AD34" i="17"/>
  <c r="AD39" i="17" s="1"/>
  <c r="AZ20" i="17"/>
  <c r="AZ34" i="17"/>
  <c r="AZ39" i="17" s="1"/>
  <c r="AF20" i="17"/>
  <c r="AF34" i="17"/>
  <c r="AF39" i="17" s="1"/>
  <c r="BB20" i="17"/>
  <c r="BB34" i="17"/>
  <c r="BB39" i="17" s="1"/>
  <c r="AG20" i="17"/>
  <c r="AG34" i="17"/>
  <c r="AG39" i="17" s="1"/>
  <c r="BC20" i="17"/>
  <c r="BC34" i="17"/>
  <c r="BC39" i="17" s="1"/>
  <c r="AH20" i="17"/>
  <c r="AH34" i="17"/>
  <c r="AH39" i="17" s="1"/>
  <c r="BD20" i="17"/>
  <c r="BD34" i="17"/>
  <c r="BD39" i="17" s="1"/>
  <c r="AI20" i="17"/>
  <c r="AI34" i="17"/>
  <c r="AI39" i="17" s="1"/>
  <c r="BE20" i="17"/>
  <c r="BE34" i="17"/>
  <c r="BE39" i="17" s="1"/>
  <c r="AJ20" i="17"/>
  <c r="AJ34" i="17"/>
  <c r="AJ39" i="17" s="1"/>
  <c r="BF20" i="17"/>
  <c r="BF34" i="17"/>
  <c r="BF39" i="17" s="1"/>
  <c r="AK20" i="17"/>
  <c r="AK34" i="17"/>
  <c r="BG20" i="17"/>
  <c r="BG34" i="17"/>
  <c r="AL20" i="17"/>
  <c r="AL34" i="17"/>
  <c r="BH20" i="17"/>
  <c r="BH34" i="17"/>
  <c r="AM20" i="17"/>
  <c r="AM34" i="17"/>
  <c r="BI20" i="17"/>
  <c r="BI34" i="17"/>
  <c r="AN20" i="17"/>
  <c r="AN34" i="17"/>
  <c r="BJ20" i="17"/>
  <c r="BJ34" i="17"/>
  <c r="AO20" i="17"/>
  <c r="AO34" i="17"/>
  <c r="AO39" i="17" s="1"/>
  <c r="BK20" i="17"/>
  <c r="AP20" i="17"/>
  <c r="AP34" i="17"/>
  <c r="AP39" i="17" s="1"/>
  <c r="BL20" i="17"/>
  <c r="BL34" i="17"/>
  <c r="BL39" i="17" s="1"/>
  <c r="AQ20" i="17"/>
  <c r="AQ34" i="17"/>
  <c r="BM20" i="17"/>
  <c r="BM34" i="17"/>
  <c r="AR20" i="17"/>
  <c r="AR34" i="17"/>
  <c r="BN20" i="17"/>
  <c r="BN34" i="17"/>
  <c r="AS20" i="17"/>
  <c r="AS34" i="17"/>
  <c r="BO20" i="17"/>
  <c r="BO34" i="17"/>
  <c r="AT20" i="17"/>
  <c r="AT34" i="17"/>
  <c r="BP20" i="17"/>
  <c r="BP34" i="17"/>
  <c r="AU20" i="17"/>
  <c r="AU34" i="17"/>
  <c r="AU39" i="17" s="1"/>
  <c r="BQ20" i="17"/>
  <c r="BQ34" i="17"/>
  <c r="BQ39" i="17" s="1"/>
  <c r="AE20" i="17"/>
  <c r="AE34" i="17"/>
  <c r="AE39" i="17" s="1"/>
  <c r="BA20" i="17"/>
  <c r="BA34" i="17"/>
  <c r="BA39" i="17" s="1"/>
  <c r="Z20" i="17"/>
  <c r="Z34" i="17"/>
  <c r="AV20" i="17"/>
  <c r="AV34" i="17"/>
  <c r="AV39" i="17" s="1"/>
  <c r="BA28" i="17"/>
  <c r="BB28" i="17"/>
  <c r="BC28" i="17"/>
  <c r="AO28" i="17"/>
  <c r="BD28" i="17"/>
  <c r="BK28" i="17"/>
  <c r="BL28" i="17"/>
  <c r="BE28" i="17"/>
  <c r="BF28" i="17"/>
  <c r="BH28" i="17"/>
  <c r="BJ28" i="17"/>
  <c r="AF28" i="17"/>
  <c r="AG28" i="17"/>
  <c r="AH28" i="17"/>
  <c r="AJ28" i="17"/>
  <c r="AI28" i="17"/>
  <c r="AL28" i="17"/>
  <c r="AN28" i="17"/>
  <c r="AP28" i="17"/>
  <c r="AY25" i="2"/>
  <c r="AY26" i="2" s="1"/>
  <c r="AC25" i="2"/>
  <c r="AC26" i="2" s="1"/>
  <c r="AV25" i="2"/>
  <c r="AV26" i="2" s="1"/>
  <c r="AA25" i="2"/>
  <c r="AA26" i="2" s="1"/>
  <c r="AW25" i="2"/>
  <c r="AW26" i="2" s="1"/>
  <c r="AB25" i="2"/>
  <c r="AB26" i="2" s="1"/>
  <c r="AX25" i="2"/>
  <c r="AX26" i="2" s="1"/>
  <c r="AE28" i="17"/>
  <c r="AK28" i="17"/>
  <c r="BG28" i="17"/>
  <c r="AM28" i="17"/>
  <c r="BI28" i="17"/>
  <c r="X24" i="17"/>
  <c r="Y24" i="17"/>
  <c r="Y28" i="17" s="1"/>
  <c r="Z28" i="17"/>
  <c r="M9" i="159"/>
  <c r="AT38" i="161"/>
  <c r="AQ27" i="17"/>
  <c r="BM27" i="17"/>
  <c r="AK37" i="17"/>
  <c r="BG37" i="17"/>
  <c r="AU38" i="161"/>
  <c r="BQ38" i="161"/>
  <c r="BP38" i="161"/>
  <c r="AR27" i="17"/>
  <c r="BN27" i="17"/>
  <c r="AL37" i="17"/>
  <c r="BH37" i="17"/>
  <c r="Z38" i="161"/>
  <c r="Z40" i="161" s="1"/>
  <c r="AV38" i="161"/>
  <c r="AS27" i="17"/>
  <c r="BO27" i="17"/>
  <c r="AM37" i="17"/>
  <c r="BI37" i="17"/>
  <c r="AA38" i="161"/>
  <c r="AA40" i="161" s="1"/>
  <c r="AW38" i="161"/>
  <c r="AT27" i="17"/>
  <c r="BP27" i="17"/>
  <c r="AN37" i="17"/>
  <c r="BJ37" i="17"/>
  <c r="AB38" i="161"/>
  <c r="AB40" i="161" s="1"/>
  <c r="AX38" i="161"/>
  <c r="AZ38" i="161"/>
  <c r="AA27" i="17"/>
  <c r="AW27" i="17"/>
  <c r="AQ37" i="17"/>
  <c r="BM37" i="17"/>
  <c r="AE38" i="161"/>
  <c r="AE40" i="161" s="1"/>
  <c r="BA38" i="161"/>
  <c r="AB27" i="17"/>
  <c r="AB28" i="17" s="1"/>
  <c r="AX27" i="17"/>
  <c r="AR37" i="17"/>
  <c r="BN37" i="17"/>
  <c r="AF38" i="161"/>
  <c r="AF40" i="161" s="1"/>
  <c r="BB38" i="161"/>
  <c r="AC40" i="161"/>
  <c r="BQ27" i="17"/>
  <c r="AC27" i="17"/>
  <c r="AY27" i="17"/>
  <c r="AS37" i="17"/>
  <c r="BO37" i="17"/>
  <c r="AG38" i="161"/>
  <c r="BC38" i="161"/>
  <c r="AV27" i="17"/>
  <c r="AD27" i="17"/>
  <c r="AZ27" i="17"/>
  <c r="AT37" i="17"/>
  <c r="BP37" i="17"/>
  <c r="AH38" i="161"/>
  <c r="BD38" i="161"/>
  <c r="AU27" i="17"/>
  <c r="AC38" i="161"/>
  <c r="AD38" i="161"/>
  <c r="AD40" i="161" s="1"/>
  <c r="AI38" i="161"/>
  <c r="BE38" i="161"/>
  <c r="Z37" i="17"/>
  <c r="AJ38" i="161"/>
  <c r="BF38" i="161"/>
  <c r="AY38" i="161"/>
  <c r="AK38" i="161"/>
  <c r="BG38" i="161"/>
  <c r="AD25" i="2"/>
  <c r="AD26" i="2" s="1"/>
  <c r="BC25" i="2"/>
  <c r="BC26" i="2" s="1"/>
  <c r="BD25" i="2"/>
  <c r="BD26" i="2" s="1"/>
  <c r="BI8" i="17"/>
  <c r="Z25" i="2"/>
  <c r="Z26" i="2" s="1"/>
  <c r="AE25" i="2"/>
  <c r="AE26" i="2" s="1"/>
  <c r="BA25" i="2"/>
  <c r="BA26" i="2" s="1"/>
  <c r="AF25" i="2"/>
  <c r="AF26" i="2" s="1"/>
  <c r="BB25" i="2"/>
  <c r="BB26" i="2" s="1"/>
  <c r="AJ25" i="2"/>
  <c r="AJ26" i="2" s="1"/>
  <c r="AK25" i="2"/>
  <c r="AK26" i="2" s="1"/>
  <c r="BG25" i="2"/>
  <c r="BG26" i="2" s="1"/>
  <c r="AI25" i="2"/>
  <c r="AI26" i="2" s="1"/>
  <c r="AL25" i="2"/>
  <c r="AL26" i="2" s="1"/>
  <c r="BH25" i="2"/>
  <c r="BH26" i="2" s="1"/>
  <c r="AM25" i="2"/>
  <c r="AM26" i="2" s="1"/>
  <c r="BI25" i="2"/>
  <c r="BI26" i="2" s="1"/>
  <c r="AG25" i="2"/>
  <c r="AG26" i="2" s="1"/>
  <c r="AN25" i="2"/>
  <c r="AN26" i="2" s="1"/>
  <c r="BJ25" i="2"/>
  <c r="BJ26" i="2" s="1"/>
  <c r="AH25" i="2"/>
  <c r="AH26" i="2" s="1"/>
  <c r="BE25" i="2"/>
  <c r="BE26" i="2" s="1"/>
  <c r="AO25" i="2"/>
  <c r="AO26" i="2" s="1"/>
  <c r="BK25" i="2"/>
  <c r="BK26" i="2" s="1"/>
  <c r="BF25" i="2"/>
  <c r="BF26" i="2" s="1"/>
  <c r="AP25" i="2"/>
  <c r="AP26" i="2" s="1"/>
  <c r="BL25" i="2"/>
  <c r="BL26" i="2" s="1"/>
  <c r="AQ25" i="2"/>
  <c r="AQ26" i="2" s="1"/>
  <c r="BM25" i="2"/>
  <c r="BM26" i="2" s="1"/>
  <c r="AR25" i="2"/>
  <c r="AR26" i="2" s="1"/>
  <c r="BN25" i="2"/>
  <c r="BN26" i="2" s="1"/>
  <c r="AS25" i="2"/>
  <c r="BO25" i="2"/>
  <c r="BO26" i="2" s="1"/>
  <c r="AT25" i="2"/>
  <c r="AT26" i="2" s="1"/>
  <c r="BP25" i="2"/>
  <c r="BP26" i="2" s="1"/>
  <c r="AU25" i="2"/>
  <c r="AU26" i="2" s="1"/>
  <c r="BQ25" i="2"/>
  <c r="BQ26" i="2" s="1"/>
  <c r="BN8" i="17"/>
  <c r="AK8" i="17"/>
  <c r="AN8" i="17"/>
  <c r="BL8" i="17"/>
  <c r="BM8" i="17"/>
  <c r="B8" i="159"/>
  <c r="M8" i="159"/>
  <c r="AG8" i="17"/>
  <c r="AH8" i="17"/>
  <c r="AI8" i="17"/>
  <c r="AJ8" i="17"/>
  <c r="AM8" i="17"/>
  <c r="AT8" i="17"/>
  <c r="AU8" i="17"/>
  <c r="AS8" i="17"/>
  <c r="BF8" i="17"/>
  <c r="BG8" i="17"/>
  <c r="BH8" i="17"/>
  <c r="BQ35" i="161"/>
  <c r="BP35" i="161"/>
  <c r="AY8" i="17"/>
  <c r="AC8" i="17"/>
  <c r="AX8" i="17"/>
  <c r="AW8" i="17"/>
  <c r="AA8" i="17"/>
  <c r="BO8" i="17"/>
  <c r="BE8" i="17"/>
  <c r="AF8" i="17"/>
  <c r="BD8" i="17"/>
  <c r="AE8" i="17"/>
  <c r="BC8" i="17"/>
  <c r="AD8" i="17"/>
  <c r="BB8" i="17"/>
  <c r="AB8" i="17"/>
  <c r="BA8" i="17"/>
  <c r="Z8" i="17"/>
  <c r="AZ8" i="17"/>
  <c r="Y8" i="17"/>
  <c r="AV8" i="17"/>
  <c r="X8" i="17"/>
  <c r="AR8" i="17"/>
  <c r="BQ8" i="17"/>
  <c r="AQ8" i="17"/>
  <c r="BP8" i="17"/>
  <c r="AP8" i="17"/>
  <c r="BK8" i="17"/>
  <c r="AL8" i="17"/>
  <c r="AO8" i="17"/>
  <c r="BJ8" i="17"/>
  <c r="B9" i="159"/>
  <c r="A10" i="159"/>
  <c r="BN14" i="186" l="1"/>
  <c r="BN22" i="186" s="1"/>
  <c r="BN21" i="186"/>
  <c r="BN23" i="186" s="1"/>
  <c r="BN25" i="186" s="1"/>
  <c r="AX14" i="186"/>
  <c r="AX22" i="186" s="1"/>
  <c r="AX21" i="186"/>
  <c r="AP21" i="186"/>
  <c r="AP14" i="186"/>
  <c r="AP22" i="186" s="1"/>
  <c r="AY14" i="186"/>
  <c r="AY22" i="186" s="1"/>
  <c r="AY21" i="186"/>
  <c r="AO21" i="186"/>
  <c r="AO14" i="186"/>
  <c r="AO22" i="186" s="1"/>
  <c r="BA14" i="186"/>
  <c r="BA22" i="186" s="1"/>
  <c r="BA21" i="186"/>
  <c r="AI14" i="186"/>
  <c r="AI22" i="186" s="1"/>
  <c r="AI21" i="186"/>
  <c r="AI23" i="186" s="1"/>
  <c r="AI25" i="186" s="1"/>
  <c r="AI26" i="186" s="1"/>
  <c r="AI30" i="186" s="1"/>
  <c r="BL21" i="186"/>
  <c r="BL14" i="186"/>
  <c r="BL22" i="186" s="1"/>
  <c r="AJ21" i="186"/>
  <c r="AJ14" i="186"/>
  <c r="AJ22" i="186" s="1"/>
  <c r="AD14" i="186"/>
  <c r="AD22" i="186" s="1"/>
  <c r="AD21" i="186"/>
  <c r="AD23" i="186" s="1"/>
  <c r="AD25" i="186" s="1"/>
  <c r="Z14" i="182"/>
  <c r="Z13" i="186"/>
  <c r="BK21" i="186"/>
  <c r="BK14" i="186"/>
  <c r="BK22" i="186" s="1"/>
  <c r="BD14" i="186"/>
  <c r="BD22" i="186" s="1"/>
  <c r="BD21" i="186"/>
  <c r="BF21" i="186"/>
  <c r="BF14" i="186"/>
  <c r="BF22" i="186" s="1"/>
  <c r="AA21" i="186"/>
  <c r="AA14" i="186"/>
  <c r="AA22" i="186" s="1"/>
  <c r="BE14" i="186"/>
  <c r="BE22" i="186" s="1"/>
  <c r="BE21" i="186"/>
  <c r="AH21" i="186"/>
  <c r="AH14" i="186"/>
  <c r="AH22" i="186" s="1"/>
  <c r="AN14" i="186"/>
  <c r="AN22" i="186" s="1"/>
  <c r="AN21" i="186"/>
  <c r="BJ21" i="186"/>
  <c r="BJ14" i="186"/>
  <c r="BJ22" i="186" s="1"/>
  <c r="AV21" i="186"/>
  <c r="AV14" i="186"/>
  <c r="AV22" i="186" s="1"/>
  <c r="BM14" i="186"/>
  <c r="BM22" i="186" s="1"/>
  <c r="BM21" i="186"/>
  <c r="AM14" i="186"/>
  <c r="AM22" i="186" s="1"/>
  <c r="AM21" i="186"/>
  <c r="AM23" i="186" s="1"/>
  <c r="AM25" i="186" s="1"/>
  <c r="AM26" i="186" s="1"/>
  <c r="AM30" i="186" s="1"/>
  <c r="BQ14" i="186"/>
  <c r="BQ22" i="186" s="1"/>
  <c r="BQ21" i="186"/>
  <c r="BH14" i="186"/>
  <c r="BH22" i="186" s="1"/>
  <c r="BH21" i="186"/>
  <c r="AW21" i="186"/>
  <c r="AW14" i="186"/>
  <c r="AW22" i="186" s="1"/>
  <c r="BO21" i="186"/>
  <c r="BO23" i="186" s="1"/>
  <c r="BO25" i="186" s="1"/>
  <c r="BO14" i="186"/>
  <c r="BO22" i="186" s="1"/>
  <c r="AG14" i="186"/>
  <c r="AG22" i="186" s="1"/>
  <c r="AG21" i="186"/>
  <c r="AQ21" i="186"/>
  <c r="AQ14" i="186"/>
  <c r="AQ22" i="186" s="1"/>
  <c r="AK21" i="186"/>
  <c r="AK14" i="186"/>
  <c r="AK22" i="186" s="1"/>
  <c r="AS14" i="186"/>
  <c r="AS22" i="186" s="1"/>
  <c r="AS21" i="186"/>
  <c r="AS23" i="186" s="1"/>
  <c r="AS25" i="186" s="1"/>
  <c r="AS26" i="186" s="1"/>
  <c r="AS30" i="186" s="1"/>
  <c r="AE14" i="186"/>
  <c r="AE22" i="186" s="1"/>
  <c r="AE21" i="186"/>
  <c r="AE23" i="186" s="1"/>
  <c r="AE25" i="186" s="1"/>
  <c r="BG21" i="186"/>
  <c r="BG14" i="186"/>
  <c r="BG22" i="186" s="1"/>
  <c r="AH61" i="2"/>
  <c r="AH16" i="161" s="1"/>
  <c r="AC14" i="186"/>
  <c r="AC22" i="186" s="1"/>
  <c r="AC21" i="186"/>
  <c r="AL21" i="186"/>
  <c r="AL14" i="186"/>
  <c r="AL22" i="186" s="1"/>
  <c r="AU14" i="186"/>
  <c r="AU22" i="186" s="1"/>
  <c r="AU21" i="186"/>
  <c r="AF14" i="186"/>
  <c r="AF22" i="186" s="1"/>
  <c r="AF21" i="186"/>
  <c r="AF23" i="186" s="1"/>
  <c r="AF25" i="186" s="1"/>
  <c r="BB21" i="186"/>
  <c r="BB14" i="186"/>
  <c r="BB22" i="186" s="1"/>
  <c r="AT21" i="186"/>
  <c r="AT14" i="186"/>
  <c r="AT22" i="186" s="1"/>
  <c r="AB14" i="186"/>
  <c r="AB22" i="186" s="1"/>
  <c r="AB21" i="186"/>
  <c r="AZ61" i="2"/>
  <c r="AZ16" i="161" s="1"/>
  <c r="BI14" i="186"/>
  <c r="BI22" i="186" s="1"/>
  <c r="BI21" i="186"/>
  <c r="BI23" i="186" s="1"/>
  <c r="BI25" i="186" s="1"/>
  <c r="BI26" i="186" s="1"/>
  <c r="BI30" i="186" s="1"/>
  <c r="BC21" i="186"/>
  <c r="BC14" i="186"/>
  <c r="BC22" i="186" s="1"/>
  <c r="BP21" i="186"/>
  <c r="BP14" i="186"/>
  <c r="BP22" i="186" s="1"/>
  <c r="AR21" i="186"/>
  <c r="AR14" i="186"/>
  <c r="AR22" i="186" s="1"/>
  <c r="AZ63" i="2"/>
  <c r="AZ18" i="161" s="1"/>
  <c r="AZ23" i="186"/>
  <c r="AZ25" i="186" s="1"/>
  <c r="AZ26" i="186" s="1"/>
  <c r="AZ30" i="186" s="1"/>
  <c r="I8" i="159"/>
  <c r="H8" i="159"/>
  <c r="I9" i="159"/>
  <c r="H9" i="159"/>
  <c r="AS61" i="2"/>
  <c r="AS16" i="161" s="1"/>
  <c r="BN62" i="2"/>
  <c r="BN17" i="161" s="1"/>
  <c r="AY63" i="2"/>
  <c r="AY18" i="161" s="1"/>
  <c r="AX63" i="2"/>
  <c r="AX18" i="161" s="1"/>
  <c r="AX61" i="2"/>
  <c r="AX16" i="161" s="1"/>
  <c r="AB61" i="2"/>
  <c r="AB16" i="161" s="1"/>
  <c r="AS62" i="2"/>
  <c r="AS17" i="161" s="1"/>
  <c r="AA61" i="2"/>
  <c r="AA16" i="161" s="1"/>
  <c r="AV61" i="2"/>
  <c r="AV16" i="161" s="1"/>
  <c r="BQ64" i="2"/>
  <c r="BQ19" i="161" s="1"/>
  <c r="AU63" i="2"/>
  <c r="AU18" i="161" s="1"/>
  <c r="AU61" i="2"/>
  <c r="AU16" i="161" s="1"/>
  <c r="AA63" i="2"/>
  <c r="AA18" i="161" s="1"/>
  <c r="AN61" i="2"/>
  <c r="AN16" i="161" s="1"/>
  <c r="AF61" i="2"/>
  <c r="AF16" i="161" s="1"/>
  <c r="AD61" i="2"/>
  <c r="AD16" i="161" s="1"/>
  <c r="AM63" i="2"/>
  <c r="AM18" i="161" s="1"/>
  <c r="AS64" i="2"/>
  <c r="AS19" i="161" s="1"/>
  <c r="AM61" i="2"/>
  <c r="AM16" i="161" s="1"/>
  <c r="AC63" i="2"/>
  <c r="AC18" i="161" s="1"/>
  <c r="BN61" i="2"/>
  <c r="BN16" i="161" s="1"/>
  <c r="AR63" i="2"/>
  <c r="AR18" i="161" s="1"/>
  <c r="AC64" i="2"/>
  <c r="AC19" i="161" s="1"/>
  <c r="BM61" i="2"/>
  <c r="BM16" i="161" s="1"/>
  <c r="BA61" i="2"/>
  <c r="BA16" i="161" s="1"/>
  <c r="AT61" i="2"/>
  <c r="AT16" i="161" s="1"/>
  <c r="AW61" i="2"/>
  <c r="AW16" i="161" s="1"/>
  <c r="AE62" i="2"/>
  <c r="AE17" i="161" s="1"/>
  <c r="AL63" i="2"/>
  <c r="AL18" i="161" s="1"/>
  <c r="AQ61" i="2"/>
  <c r="AQ16" i="161" s="1"/>
  <c r="Z61" i="2"/>
  <c r="Z16" i="161" s="1"/>
  <c r="AE61" i="2"/>
  <c r="AE16" i="161" s="1"/>
  <c r="AL61" i="2"/>
  <c r="AL16" i="161" s="1"/>
  <c r="BI15" i="185"/>
  <c r="BI15" i="184"/>
  <c r="BI15" i="182"/>
  <c r="AW15" i="185"/>
  <c r="AW15" i="184"/>
  <c r="AW15" i="182"/>
  <c r="AA15" i="185"/>
  <c r="AA15" i="184"/>
  <c r="AA15" i="182"/>
  <c r="BO15" i="185"/>
  <c r="BO15" i="184"/>
  <c r="BO15" i="182"/>
  <c r="AK15" i="184"/>
  <c r="AK15" i="182"/>
  <c r="AK15" i="185"/>
  <c r="AJ15" i="185"/>
  <c r="AJ15" i="184"/>
  <c r="AJ15" i="182"/>
  <c r="AR61" i="2"/>
  <c r="AR16" i="161" s="1"/>
  <c r="BQ62" i="2"/>
  <c r="BQ17" i="161" s="1"/>
  <c r="BH61" i="2"/>
  <c r="BH16" i="161" s="1"/>
  <c r="BP15" i="185"/>
  <c r="BP15" i="184"/>
  <c r="BP15" i="182"/>
  <c r="AT15" i="185"/>
  <c r="AT15" i="184"/>
  <c r="AT15" i="182"/>
  <c r="AR15" i="185"/>
  <c r="AR15" i="184"/>
  <c r="AR15" i="182"/>
  <c r="BP63" i="2"/>
  <c r="BP18" i="161" s="1"/>
  <c r="BL15" i="184"/>
  <c r="BL15" i="182"/>
  <c r="BL15" i="185"/>
  <c r="BG64" i="2"/>
  <c r="BG19" i="161" s="1"/>
  <c r="AP15" i="184"/>
  <c r="AP15" i="182"/>
  <c r="AP15" i="185"/>
  <c r="AP64" i="2"/>
  <c r="AP19" i="161" s="1"/>
  <c r="AO63" i="2"/>
  <c r="AO18" i="161" s="1"/>
  <c r="BG62" i="2"/>
  <c r="BG17" i="161" s="1"/>
  <c r="AG15" i="185"/>
  <c r="AG15" i="184"/>
  <c r="AG15" i="182"/>
  <c r="AY15" i="185"/>
  <c r="AY15" i="184"/>
  <c r="AY15" i="182"/>
  <c r="BN15" i="185"/>
  <c r="BN15" i="184"/>
  <c r="BN15" i="182"/>
  <c r="BA15" i="184"/>
  <c r="BA15" i="185"/>
  <c r="BA15" i="182"/>
  <c r="AP61" i="2"/>
  <c r="AP16" i="161" s="1"/>
  <c r="AP63" i="2"/>
  <c r="AP18" i="161" s="1"/>
  <c r="BG61" i="2"/>
  <c r="BG16" i="161" s="1"/>
  <c r="AX15" i="184"/>
  <c r="AX15" i="182"/>
  <c r="AX15" i="185"/>
  <c r="AM15" i="184"/>
  <c r="AM15" i="182"/>
  <c r="AM15" i="185"/>
  <c r="BQ15" i="184"/>
  <c r="BQ15" i="185"/>
  <c r="BQ15" i="182"/>
  <c r="AC15" i="185"/>
  <c r="AC15" i="184"/>
  <c r="AC15" i="182"/>
  <c r="AQ15" i="184"/>
  <c r="AQ15" i="182"/>
  <c r="AQ15" i="185"/>
  <c r="BD15" i="182"/>
  <c r="BD15" i="185"/>
  <c r="BD15" i="184"/>
  <c r="BJ64" i="2"/>
  <c r="BJ19" i="161" s="1"/>
  <c r="BK15" i="184"/>
  <c r="BK15" i="182"/>
  <c r="BK15" i="185"/>
  <c r="BC15" i="184"/>
  <c r="BC15" i="182"/>
  <c r="BC15" i="185"/>
  <c r="BC61" i="2"/>
  <c r="BC16" i="161" s="1"/>
  <c r="BJ61" i="2"/>
  <c r="BJ16" i="161" s="1"/>
  <c r="AK63" i="2"/>
  <c r="AK18" i="161" s="1"/>
  <c r="AB15" i="184"/>
  <c r="AB15" i="182"/>
  <c r="AB15" i="185"/>
  <c r="AL15" i="182"/>
  <c r="AL15" i="185"/>
  <c r="AL15" i="184"/>
  <c r="BB15" i="185"/>
  <c r="BB15" i="184"/>
  <c r="BB15" i="182"/>
  <c r="AF15" i="185"/>
  <c r="AF15" i="182"/>
  <c r="AF15" i="184"/>
  <c r="AK61" i="2"/>
  <c r="AK16" i="161" s="1"/>
  <c r="AN15" i="184"/>
  <c r="AN15" i="182"/>
  <c r="AN15" i="185"/>
  <c r="AV15" i="185"/>
  <c r="AV15" i="182"/>
  <c r="AV15" i="184"/>
  <c r="BG15" i="184"/>
  <c r="BG15" i="185"/>
  <c r="BG15" i="182"/>
  <c r="AL64" i="2"/>
  <c r="AL19" i="161" s="1"/>
  <c r="Z15" i="185"/>
  <c r="Z15" i="184"/>
  <c r="Z15" i="182"/>
  <c r="AO15" i="184"/>
  <c r="AO15" i="182"/>
  <c r="AO15" i="185"/>
  <c r="BC63" i="2"/>
  <c r="BC18" i="161" s="1"/>
  <c r="BC64" i="2"/>
  <c r="BC19" i="161" s="1"/>
  <c r="AN64" i="2"/>
  <c r="AN19" i="161" s="1"/>
  <c r="BD63" i="2"/>
  <c r="BD18" i="161" s="1"/>
  <c r="BJ15" i="184"/>
  <c r="BJ15" i="182"/>
  <c r="BJ15" i="185"/>
  <c r="BH15" i="185"/>
  <c r="BH15" i="182"/>
  <c r="BH15" i="184"/>
  <c r="AU15" i="182"/>
  <c r="AU15" i="185"/>
  <c r="AU15" i="184"/>
  <c r="AI15" i="182"/>
  <c r="AI15" i="185"/>
  <c r="AI15" i="184"/>
  <c r="BM15" i="185"/>
  <c r="BM15" i="182"/>
  <c r="BM15" i="184"/>
  <c r="AL62" i="2"/>
  <c r="AL17" i="161" s="1"/>
  <c r="AE15" i="185"/>
  <c r="AE15" i="182"/>
  <c r="AE15" i="184"/>
  <c r="BL61" i="2"/>
  <c r="BL16" i="161" s="1"/>
  <c r="BK61" i="2"/>
  <c r="BK16" i="161" s="1"/>
  <c r="BF15" i="182"/>
  <c r="BF15" i="185"/>
  <c r="BF15" i="184"/>
  <c r="AD15" i="185"/>
  <c r="AD15" i="184"/>
  <c r="AD15" i="182"/>
  <c r="AN62" i="2"/>
  <c r="AN17" i="161" s="1"/>
  <c r="BE15" i="185"/>
  <c r="BE15" i="184"/>
  <c r="BE15" i="182"/>
  <c r="AH15" i="184"/>
  <c r="AH15" i="185"/>
  <c r="AH15" i="182"/>
  <c r="AG61" i="2"/>
  <c r="AG16" i="161" s="1"/>
  <c r="AN63" i="2"/>
  <c r="AN18" i="161" s="1"/>
  <c r="AH63" i="2"/>
  <c r="AH18" i="161" s="1"/>
  <c r="BO61" i="2"/>
  <c r="BO16" i="161" s="1"/>
  <c r="AY61" i="2"/>
  <c r="AY16" i="161" s="1"/>
  <c r="BI63" i="2"/>
  <c r="BI18" i="161" s="1"/>
  <c r="BF61" i="2"/>
  <c r="BF16" i="161" s="1"/>
  <c r="BF63" i="2"/>
  <c r="BF18" i="161" s="1"/>
  <c r="AS63" i="2"/>
  <c r="AS18" i="161" s="1"/>
  <c r="AY62" i="2"/>
  <c r="AY17" i="161" s="1"/>
  <c r="BI61" i="2"/>
  <c r="BI16" i="161" s="1"/>
  <c r="AJ61" i="2"/>
  <c r="AJ16" i="161" s="1"/>
  <c r="BE61" i="2"/>
  <c r="BE16" i="161" s="1"/>
  <c r="BE62" i="2"/>
  <c r="BE17" i="161" s="1"/>
  <c r="BL64" i="2"/>
  <c r="BL19" i="161" s="1"/>
  <c r="AV63" i="2"/>
  <c r="AV18" i="161" s="1"/>
  <c r="AD64" i="2"/>
  <c r="AD19" i="161" s="1"/>
  <c r="BL63" i="2"/>
  <c r="BL18" i="161" s="1"/>
  <c r="BQ63" i="2"/>
  <c r="BQ18" i="161" s="1"/>
  <c r="AD62" i="2"/>
  <c r="AD17" i="161" s="1"/>
  <c r="AI61" i="2"/>
  <c r="AI16" i="161" s="1"/>
  <c r="AP62" i="2"/>
  <c r="AP17" i="161" s="1"/>
  <c r="BQ61" i="2"/>
  <c r="BQ16" i="161" s="1"/>
  <c r="AC62" i="2"/>
  <c r="AC17" i="161" s="1"/>
  <c r="AI62" i="2"/>
  <c r="AI17" i="161" s="1"/>
  <c r="BB61" i="2"/>
  <c r="BB16" i="161" s="1"/>
  <c r="BP61" i="2"/>
  <c r="BP16" i="161" s="1"/>
  <c r="AC61" i="2"/>
  <c r="AC16" i="161" s="1"/>
  <c r="BE64" i="2"/>
  <c r="BE19" i="161" s="1"/>
  <c r="AW64" i="2"/>
  <c r="AW19" i="161" s="1"/>
  <c r="BN64" i="2"/>
  <c r="BN19" i="161" s="1"/>
  <c r="AE63" i="2"/>
  <c r="AE18" i="161" s="1"/>
  <c r="AO61" i="2"/>
  <c r="AO16" i="161" s="1"/>
  <c r="AW63" i="2"/>
  <c r="AW18" i="161" s="1"/>
  <c r="AI63" i="2"/>
  <c r="AI18" i="161" s="1"/>
  <c r="BN63" i="2"/>
  <c r="BN18" i="161" s="1"/>
  <c r="AE64" i="2"/>
  <c r="AE19" i="161" s="1"/>
  <c r="BJ63" i="2"/>
  <c r="BJ18" i="161" s="1"/>
  <c r="Z63" i="2"/>
  <c r="Z18" i="161" s="1"/>
  <c r="AI64" i="2"/>
  <c r="AI19" i="161" s="1"/>
  <c r="AY64" i="2"/>
  <c r="AY19" i="161" s="1"/>
  <c r="BJ62" i="2"/>
  <c r="BJ17" i="161" s="1"/>
  <c r="BA14" i="184"/>
  <c r="BA14" i="185"/>
  <c r="AM14" i="184"/>
  <c r="AM14" i="185"/>
  <c r="AU62" i="2"/>
  <c r="AU17" i="161" s="1"/>
  <c r="AW62" i="2"/>
  <c r="AW17" i="161" s="1"/>
  <c r="BG63" i="2"/>
  <c r="BG18" i="161" s="1"/>
  <c r="BD62" i="2"/>
  <c r="BD17" i="161" s="1"/>
  <c r="BI14" i="184"/>
  <c r="BI14" i="185"/>
  <c r="AG14" i="184"/>
  <c r="AG14" i="185"/>
  <c r="BC14" i="185"/>
  <c r="BC14" i="184"/>
  <c r="BI64" i="2"/>
  <c r="BI19" i="161" s="1"/>
  <c r="AX62" i="2"/>
  <c r="AX17" i="161" s="1"/>
  <c r="BI62" i="2"/>
  <c r="BI17" i="161" s="1"/>
  <c r="Z64" i="2"/>
  <c r="Z19" i="161" s="1"/>
  <c r="AK64" i="2"/>
  <c r="AK19" i="161" s="1"/>
  <c r="AQ14" i="185"/>
  <c r="AQ14" i="184"/>
  <c r="AU14" i="184"/>
  <c r="AU14" i="185"/>
  <c r="AI14" i="185"/>
  <c r="AI14" i="184"/>
  <c r="BE14" i="184"/>
  <c r="BE14" i="185"/>
  <c r="AW14" i="184"/>
  <c r="AW14" i="185"/>
  <c r="BB14" i="184"/>
  <c r="BB14" i="185"/>
  <c r="BM63" i="2"/>
  <c r="BM18" i="161" s="1"/>
  <c r="AG63" i="2"/>
  <c r="AG18" i="161" s="1"/>
  <c r="AB64" i="2"/>
  <c r="AB19" i="161" s="1"/>
  <c r="BP62" i="2"/>
  <c r="BP17" i="161" s="1"/>
  <c r="AM62" i="2"/>
  <c r="AM17" i="161" s="1"/>
  <c r="Z62" i="2"/>
  <c r="Z17" i="161" s="1"/>
  <c r="AH62" i="2"/>
  <c r="AH17" i="161" s="1"/>
  <c r="AC14" i="185"/>
  <c r="AC14" i="184"/>
  <c r="BQ14" i="185"/>
  <c r="BQ14" i="184"/>
  <c r="BM62" i="2"/>
  <c r="BM17" i="161" s="1"/>
  <c r="BB63" i="2"/>
  <c r="BB18" i="161" s="1"/>
  <c r="BK62" i="2"/>
  <c r="BK17" i="161" s="1"/>
  <c r="AM64" i="2"/>
  <c r="AM19" i="161" s="1"/>
  <c r="AT63" i="2"/>
  <c r="AT18" i="161" s="1"/>
  <c r="BF64" i="2"/>
  <c r="BF19" i="161" s="1"/>
  <c r="AT14" i="185"/>
  <c r="AT14" i="184"/>
  <c r="AB14" i="184"/>
  <c r="AB14" i="185"/>
  <c r="BK14" i="185"/>
  <c r="BK14" i="184"/>
  <c r="BJ14" i="184"/>
  <c r="BJ14" i="185"/>
  <c r="AL14" i="184"/>
  <c r="AL14" i="185"/>
  <c r="AB63" i="2"/>
  <c r="AB18" i="161" s="1"/>
  <c r="AT62" i="2"/>
  <c r="AT17" i="161" s="1"/>
  <c r="BF62" i="2"/>
  <c r="BF17" i="161" s="1"/>
  <c r="BP14" i="185"/>
  <c r="BP14" i="184"/>
  <c r="AR14" i="185"/>
  <c r="AR14" i="184"/>
  <c r="BM14" i="185"/>
  <c r="BM14" i="184"/>
  <c r="AN14" i="185"/>
  <c r="AN14" i="184"/>
  <c r="BC62" i="2"/>
  <c r="BC17" i="161" s="1"/>
  <c r="AK62" i="2"/>
  <c r="AK17" i="161" s="1"/>
  <c r="BB64" i="2"/>
  <c r="BB19" i="161" s="1"/>
  <c r="AA62" i="2"/>
  <c r="AA17" i="161" s="1"/>
  <c r="BK64" i="2"/>
  <c r="BK19" i="161" s="1"/>
  <c r="AQ63" i="2"/>
  <c r="AQ18" i="161" s="1"/>
  <c r="BB62" i="2"/>
  <c r="BB17" i="161" s="1"/>
  <c r="BK63" i="2"/>
  <c r="BK18" i="161" s="1"/>
  <c r="AF63" i="2"/>
  <c r="AF18" i="161" s="1"/>
  <c r="BO14" i="185"/>
  <c r="BO14" i="184"/>
  <c r="AJ14" i="184"/>
  <c r="AJ14" i="185"/>
  <c r="AA14" i="184"/>
  <c r="AA14" i="185"/>
  <c r="BH14" i="185"/>
  <c r="BH14" i="184"/>
  <c r="AT64" i="2"/>
  <c r="AT19" i="161" s="1"/>
  <c r="AJ64" i="2"/>
  <c r="AJ19" i="161" s="1"/>
  <c r="AS14" i="185"/>
  <c r="AS14" i="184"/>
  <c r="BL14" i="184"/>
  <c r="BL14" i="185"/>
  <c r="BO62" i="2"/>
  <c r="BO17" i="161" s="1"/>
  <c r="AQ64" i="2"/>
  <c r="AQ19" i="161" s="1"/>
  <c r="BA62" i="2"/>
  <c r="BA17" i="161" s="1"/>
  <c r="AA64" i="2"/>
  <c r="AA19" i="161" s="1"/>
  <c r="AO64" i="2"/>
  <c r="AO19" i="161" s="1"/>
  <c r="AF64" i="2"/>
  <c r="AF19" i="161" s="1"/>
  <c r="BH62" i="2"/>
  <c r="BH17" i="161" s="1"/>
  <c r="AJ63" i="2"/>
  <c r="AJ18" i="161" s="1"/>
  <c r="AE14" i="184"/>
  <c r="AE14" i="185"/>
  <c r="BF14" i="185"/>
  <c r="BF14" i="184"/>
  <c r="Z14" i="184"/>
  <c r="Z14" i="185"/>
  <c r="AU64" i="2"/>
  <c r="AU19" i="161" s="1"/>
  <c r="AV14" i="185"/>
  <c r="AV14" i="184"/>
  <c r="BM64" i="2"/>
  <c r="BM19" i="161" s="1"/>
  <c r="AB62" i="2"/>
  <c r="AB17" i="161" s="1"/>
  <c r="AJ62" i="2"/>
  <c r="AJ17" i="161" s="1"/>
  <c r="AD14" i="184"/>
  <c r="AD14" i="185"/>
  <c r="AX14" i="184"/>
  <c r="AX14" i="185"/>
  <c r="BO63" i="2"/>
  <c r="BO18" i="161" s="1"/>
  <c r="BL62" i="2"/>
  <c r="BL17" i="161" s="1"/>
  <c r="AV64" i="2"/>
  <c r="AV19" i="161" s="1"/>
  <c r="AO62" i="2"/>
  <c r="AO17" i="161" s="1"/>
  <c r="BH64" i="2"/>
  <c r="BH19" i="161" s="1"/>
  <c r="AP14" i="184"/>
  <c r="AP14" i="185"/>
  <c r="BN14" i="184"/>
  <c r="BN14" i="185"/>
  <c r="AZ64" i="2"/>
  <c r="AZ19" i="161" s="1"/>
  <c r="AZ19" i="184"/>
  <c r="AZ23" i="184"/>
  <c r="AZ22" i="184"/>
  <c r="AZ18" i="184"/>
  <c r="AH14" i="184"/>
  <c r="AH14" i="185"/>
  <c r="BD14" i="184"/>
  <c r="BD14" i="185"/>
  <c r="AR64" i="2"/>
  <c r="AR19" i="161" s="1"/>
  <c r="AX64" i="2"/>
  <c r="AX19" i="161" s="1"/>
  <c r="BD64" i="2"/>
  <c r="BD19" i="161" s="1"/>
  <c r="AR62" i="2"/>
  <c r="AR17" i="161" s="1"/>
  <c r="AG64" i="2"/>
  <c r="AG19" i="161" s="1"/>
  <c r="BP64" i="2"/>
  <c r="BP19" i="161" s="1"/>
  <c r="AH64" i="2"/>
  <c r="AH19" i="161" s="1"/>
  <c r="AK14" i="185"/>
  <c r="AK14" i="184"/>
  <c r="AF14" i="184"/>
  <c r="AF14" i="185"/>
  <c r="AG62" i="2"/>
  <c r="AG17" i="161" s="1"/>
  <c r="BG14" i="184"/>
  <c r="BG14" i="185"/>
  <c r="BO64" i="2"/>
  <c r="BO19" i="161" s="1"/>
  <c r="AQ62" i="2"/>
  <c r="AQ17" i="161" s="1"/>
  <c r="AF62" i="2"/>
  <c r="AF17" i="161" s="1"/>
  <c r="BA63" i="2"/>
  <c r="BA18" i="161" s="1"/>
  <c r="AV62" i="2"/>
  <c r="AV17" i="161" s="1"/>
  <c r="AD63" i="2"/>
  <c r="AD18" i="161" s="1"/>
  <c r="BH63" i="2"/>
  <c r="BH18" i="161" s="1"/>
  <c r="AY14" i="185"/>
  <c r="AY14" i="184"/>
  <c r="AO14" i="185"/>
  <c r="AO14" i="184"/>
  <c r="AZ23" i="185"/>
  <c r="AZ33" i="185" s="1"/>
  <c r="AZ22" i="185"/>
  <c r="BM14" i="182"/>
  <c r="BE14" i="182"/>
  <c r="BA14" i="182"/>
  <c r="AH14" i="182"/>
  <c r="AC14" i="182"/>
  <c r="AS14" i="182"/>
  <c r="BK14" i="182"/>
  <c r="BD14" i="182"/>
  <c r="BO14" i="182"/>
  <c r="AO14" i="182"/>
  <c r="BF14" i="182"/>
  <c r="AX14" i="182"/>
  <c r="AY14" i="182"/>
  <c r="AM14" i="182"/>
  <c r="BQ14" i="182"/>
  <c r="AR14" i="182"/>
  <c r="AJ14" i="182"/>
  <c r="BJ14" i="182"/>
  <c r="BI14" i="182"/>
  <c r="AG14" i="182"/>
  <c r="AB14" i="182"/>
  <c r="BN14" i="182"/>
  <c r="AN14" i="182"/>
  <c r="AL14" i="182"/>
  <c r="BC14" i="182"/>
  <c r="AT14" i="182"/>
  <c r="BP14" i="182"/>
  <c r="AE14" i="182"/>
  <c r="BH14" i="182"/>
  <c r="AW14" i="182"/>
  <c r="AP14" i="182"/>
  <c r="AV14" i="182"/>
  <c r="AQ14" i="182"/>
  <c r="AU14" i="182"/>
  <c r="BL14" i="182"/>
  <c r="AD14" i="182"/>
  <c r="AI14" i="182"/>
  <c r="AA14" i="182"/>
  <c r="AK14" i="182"/>
  <c r="AF14" i="182"/>
  <c r="BG14" i="182"/>
  <c r="BB14" i="182"/>
  <c r="B60" i="2"/>
  <c r="Q9" i="175"/>
  <c r="G9" i="159"/>
  <c r="U9" i="159" s="1"/>
  <c r="G8" i="159"/>
  <c r="U8" i="159" s="1"/>
  <c r="AN44" i="2"/>
  <c r="AN43" i="2"/>
  <c r="AN42" i="2"/>
  <c r="BP42" i="2"/>
  <c r="BP43" i="2"/>
  <c r="BP44" i="2"/>
  <c r="BI44" i="2"/>
  <c r="BI42" i="2"/>
  <c r="BI43" i="2"/>
  <c r="BC42" i="2"/>
  <c r="BC44" i="2"/>
  <c r="BC43" i="2"/>
  <c r="AF44" i="2"/>
  <c r="AF42" i="2"/>
  <c r="AF43" i="2"/>
  <c r="BJ44" i="2"/>
  <c r="BJ43" i="2"/>
  <c r="BJ42" i="2"/>
  <c r="AU43" i="2"/>
  <c r="AU44" i="2"/>
  <c r="AU42" i="2"/>
  <c r="AJ43" i="2"/>
  <c r="AJ42" i="2"/>
  <c r="AJ44" i="2"/>
  <c r="BO43" i="2"/>
  <c r="BO44" i="2"/>
  <c r="BO42" i="2"/>
  <c r="AM44" i="2"/>
  <c r="AM43" i="2"/>
  <c r="AM42" i="2"/>
  <c r="AO44" i="2"/>
  <c r="AO43" i="2"/>
  <c r="AO42" i="2"/>
  <c r="BA42" i="2"/>
  <c r="BA44" i="2"/>
  <c r="BA43" i="2"/>
  <c r="AE42" i="2"/>
  <c r="AE43" i="2"/>
  <c r="AE44" i="2"/>
  <c r="AC44" i="2"/>
  <c r="AC42" i="2"/>
  <c r="AC43" i="2"/>
  <c r="BD42" i="2"/>
  <c r="BD43" i="2"/>
  <c r="BD44" i="2"/>
  <c r="AB42" i="2"/>
  <c r="AB43" i="2"/>
  <c r="AB44" i="2"/>
  <c r="AW44" i="2"/>
  <c r="AW43" i="2"/>
  <c r="AW42" i="2"/>
  <c r="Z42" i="2"/>
  <c r="Z44" i="2"/>
  <c r="Z43" i="2"/>
  <c r="AT43" i="2"/>
  <c r="AT42" i="2"/>
  <c r="AT44" i="2"/>
  <c r="AL44" i="2"/>
  <c r="AL43" i="2"/>
  <c r="AL42" i="2"/>
  <c r="BB42" i="2"/>
  <c r="BB44" i="2"/>
  <c r="BB43" i="2"/>
  <c r="AA43" i="2"/>
  <c r="AA44" i="2"/>
  <c r="AA42" i="2"/>
  <c r="BM42" i="2"/>
  <c r="BM44" i="2"/>
  <c r="BM43" i="2"/>
  <c r="AD44" i="2"/>
  <c r="AD42" i="2"/>
  <c r="AD43" i="2"/>
  <c r="BH43" i="2"/>
  <c r="BH42" i="2"/>
  <c r="BH44" i="2"/>
  <c r="AQ43" i="2"/>
  <c r="AQ42" i="2"/>
  <c r="AQ44" i="2"/>
  <c r="BK44" i="2"/>
  <c r="BK43" i="2"/>
  <c r="BK42" i="2"/>
  <c r="AV43" i="2"/>
  <c r="AV44" i="2"/>
  <c r="AV42" i="2"/>
  <c r="BN43" i="2"/>
  <c r="BN44" i="2"/>
  <c r="BN42" i="2"/>
  <c r="AR42" i="2"/>
  <c r="AR43" i="2"/>
  <c r="AR44" i="2"/>
  <c r="AI42" i="2"/>
  <c r="AI43" i="2"/>
  <c r="AI44" i="2"/>
  <c r="BL44" i="2"/>
  <c r="BL43" i="2"/>
  <c r="BL42" i="2"/>
  <c r="AH44" i="2"/>
  <c r="AH42" i="2"/>
  <c r="AH43" i="2"/>
  <c r="BQ43" i="2"/>
  <c r="BQ44" i="2"/>
  <c r="BQ42" i="2"/>
  <c r="AP42" i="2"/>
  <c r="AP43" i="2"/>
  <c r="AP44" i="2"/>
  <c r="AX44" i="2"/>
  <c r="AX42" i="2"/>
  <c r="AX43" i="2"/>
  <c r="BE43" i="2"/>
  <c r="BE44" i="2"/>
  <c r="BE42" i="2"/>
  <c r="AG42" i="2"/>
  <c r="AG43" i="2"/>
  <c r="AG44" i="2"/>
  <c r="BG44" i="2"/>
  <c r="BG43" i="2"/>
  <c r="BG42" i="2"/>
  <c r="BF43" i="2"/>
  <c r="BF44" i="2"/>
  <c r="BF42" i="2"/>
  <c r="AK43" i="2"/>
  <c r="AK44" i="2"/>
  <c r="AK42" i="2"/>
  <c r="AY44" i="2"/>
  <c r="AY42" i="2"/>
  <c r="AY43" i="2"/>
  <c r="V9" i="159"/>
  <c r="BL37" i="2"/>
  <c r="BL39" i="2"/>
  <c r="BL38" i="2"/>
  <c r="BK37" i="2"/>
  <c r="BK39" i="2"/>
  <c r="BK38" i="2"/>
  <c r="BH38" i="2"/>
  <c r="BH39" i="2"/>
  <c r="BH37" i="2"/>
  <c r="AO37" i="2"/>
  <c r="AO38" i="2"/>
  <c r="AO39" i="2"/>
  <c r="AB39" i="2"/>
  <c r="AB38" i="2"/>
  <c r="AB37" i="2"/>
  <c r="BE37" i="2"/>
  <c r="BE39" i="2"/>
  <c r="BE38" i="2"/>
  <c r="BB39" i="2"/>
  <c r="BB38" i="2"/>
  <c r="BB37" i="2"/>
  <c r="AW38" i="2"/>
  <c r="AW37" i="2"/>
  <c r="AW39" i="2"/>
  <c r="BN54" i="179"/>
  <c r="BN61" i="179" s="1"/>
  <c r="AH39" i="2"/>
  <c r="AH38" i="2"/>
  <c r="AH37" i="2"/>
  <c r="AF39" i="2"/>
  <c r="AF38" i="2"/>
  <c r="AF37" i="2"/>
  <c r="AA38" i="2"/>
  <c r="AA37" i="2"/>
  <c r="AA39" i="2"/>
  <c r="AD39" i="2"/>
  <c r="AD38" i="2"/>
  <c r="AD37" i="2"/>
  <c r="AM39" i="2"/>
  <c r="AM38" i="2"/>
  <c r="AM37" i="2"/>
  <c r="AQ38" i="2"/>
  <c r="AQ39" i="2"/>
  <c r="AQ37" i="2"/>
  <c r="AX39" i="2"/>
  <c r="AX38" i="2"/>
  <c r="AX37" i="2"/>
  <c r="BA39" i="2"/>
  <c r="BA38" i="2"/>
  <c r="BA37" i="2"/>
  <c r="AV37" i="2"/>
  <c r="AV38" i="2"/>
  <c r="AV39" i="2"/>
  <c r="AC54" i="179"/>
  <c r="AC61" i="179" s="1"/>
  <c r="AT38" i="2"/>
  <c r="AT39" i="2"/>
  <c r="AT37" i="2"/>
  <c r="BO39" i="2"/>
  <c r="BO38" i="2"/>
  <c r="BO37" i="2"/>
  <c r="BG39" i="2"/>
  <c r="BG37" i="2"/>
  <c r="BG38" i="2"/>
  <c r="AK39" i="2"/>
  <c r="AK37" i="2"/>
  <c r="AK38" i="2"/>
  <c r="AE39" i="2"/>
  <c r="AE38" i="2"/>
  <c r="AE37" i="2"/>
  <c r="AI37" i="2"/>
  <c r="AI39" i="2"/>
  <c r="AI38" i="2"/>
  <c r="AJ39" i="2"/>
  <c r="AJ38" i="2"/>
  <c r="AJ37" i="2"/>
  <c r="BJ39" i="2"/>
  <c r="BJ37" i="2"/>
  <c r="BJ38" i="2"/>
  <c r="AN39" i="2"/>
  <c r="AN37" i="2"/>
  <c r="AN38" i="2"/>
  <c r="Z37" i="2"/>
  <c r="Z39" i="2"/>
  <c r="Z38" i="2"/>
  <c r="BN39" i="2"/>
  <c r="BN37" i="2"/>
  <c r="BN38" i="2"/>
  <c r="AL38" i="2"/>
  <c r="AL39" i="2"/>
  <c r="AL37" i="2"/>
  <c r="AP37" i="2"/>
  <c r="AP39" i="2"/>
  <c r="AP38" i="2"/>
  <c r="AU39" i="2"/>
  <c r="AU38" i="2"/>
  <c r="AU37" i="2"/>
  <c r="AG39" i="2"/>
  <c r="AG38" i="2"/>
  <c r="AG37" i="2"/>
  <c r="BD39" i="2"/>
  <c r="BD38" i="2"/>
  <c r="BD37" i="2"/>
  <c r="AC39" i="2"/>
  <c r="AC38" i="2"/>
  <c r="AC37" i="2"/>
  <c r="AR37" i="2"/>
  <c r="AR38" i="2"/>
  <c r="AR39" i="2"/>
  <c r="BM39" i="2"/>
  <c r="BM38" i="2"/>
  <c r="BM37" i="2"/>
  <c r="BF38" i="2"/>
  <c r="BF39" i="2"/>
  <c r="BF37" i="2"/>
  <c r="BQ39" i="2"/>
  <c r="BQ38" i="2"/>
  <c r="BQ37" i="2"/>
  <c r="BP39" i="2"/>
  <c r="BP37" i="2"/>
  <c r="BP38" i="2"/>
  <c r="BI39" i="2"/>
  <c r="BI38" i="2"/>
  <c r="BI37" i="2"/>
  <c r="BC39" i="2"/>
  <c r="BC38" i="2"/>
  <c r="BC37" i="2"/>
  <c r="AY39" i="2"/>
  <c r="AY38" i="2"/>
  <c r="AY37" i="2"/>
  <c r="AD57" i="179"/>
  <c r="AD64" i="179" s="1"/>
  <c r="AF54" i="179"/>
  <c r="AF61" i="179" s="1"/>
  <c r="BL57" i="179"/>
  <c r="BL64" i="179" s="1"/>
  <c r="BP54" i="179"/>
  <c r="BP61" i="179" s="1"/>
  <c r="AA54" i="179"/>
  <c r="AA61" i="179" s="1"/>
  <c r="BM57" i="179"/>
  <c r="BM64" i="179" s="1"/>
  <c r="Z54" i="179"/>
  <c r="Z61" i="179" s="1"/>
  <c r="BK57" i="179"/>
  <c r="BK64" i="179" s="1"/>
  <c r="BQ54" i="179"/>
  <c r="BQ61" i="179" s="1"/>
  <c r="AE57" i="179"/>
  <c r="AE64" i="179" s="1"/>
  <c r="E9" i="159"/>
  <c r="S9" i="159" s="1"/>
  <c r="J9" i="159"/>
  <c r="X9" i="159" s="1"/>
  <c r="J8" i="159"/>
  <c r="X8" i="159" s="1"/>
  <c r="BO54" i="179"/>
  <c r="BO61" i="179" s="1"/>
  <c r="AB54" i="179"/>
  <c r="AB61" i="179" s="1"/>
  <c r="F8" i="159"/>
  <c r="T8" i="159" s="1"/>
  <c r="P8" i="159" s="1"/>
  <c r="E8" i="159"/>
  <c r="S8" i="159" s="1"/>
  <c r="BQ28" i="17"/>
  <c r="AS39" i="17"/>
  <c r="AW28" i="17"/>
  <c r="AQ39" i="17"/>
  <c r="AT39" i="17"/>
  <c r="AT28" i="17"/>
  <c r="BG39" i="17"/>
  <c r="BQ40" i="161"/>
  <c r="AU28" i="17"/>
  <c r="AA28" i="17"/>
  <c r="BO39" i="17"/>
  <c r="BH39" i="17"/>
  <c r="BP39" i="17"/>
  <c r="AL39" i="17"/>
  <c r="AR39" i="17"/>
  <c r="BN39" i="17"/>
  <c r="AY28" i="17"/>
  <c r="AC28" i="17"/>
  <c r="BN28" i="17"/>
  <c r="AR28" i="17"/>
  <c r="BM28" i="17"/>
  <c r="AZ28" i="17"/>
  <c r="AQ28" i="17"/>
  <c r="C24" i="17"/>
  <c r="X28" i="17"/>
  <c r="AX28" i="17"/>
  <c r="AD28" i="17"/>
  <c r="BO28" i="17"/>
  <c r="AV28" i="17"/>
  <c r="BP28" i="17"/>
  <c r="AS28" i="17"/>
  <c r="BI39" i="17"/>
  <c r="BJ39" i="17"/>
  <c r="AM39" i="17"/>
  <c r="AK39" i="17"/>
  <c r="BP40" i="161"/>
  <c r="AN39" i="17"/>
  <c r="BM39" i="17"/>
  <c r="AS26" i="2"/>
  <c r="C8" i="159"/>
  <c r="BN35" i="161"/>
  <c r="BN40" i="161" s="1"/>
  <c r="BO35" i="161"/>
  <c r="BO40" i="161" s="1"/>
  <c r="BL35" i="161"/>
  <c r="BL40" i="161" s="1"/>
  <c r="BK35" i="161"/>
  <c r="BK40" i="161" s="1"/>
  <c r="Z39" i="17"/>
  <c r="D8" i="159"/>
  <c r="BM35" i="161"/>
  <c r="BM40" i="161" s="1"/>
  <c r="M10" i="159"/>
  <c r="B10" i="159"/>
  <c r="A11" i="159"/>
  <c r="W9" i="159"/>
  <c r="F9" i="159"/>
  <c r="T9" i="159" s="1"/>
  <c r="D9" i="159"/>
  <c r="O9" i="159" s="1"/>
  <c r="C9" i="159"/>
  <c r="N9" i="159" s="1"/>
  <c r="BH23" i="186" l="1"/>
  <c r="BH25" i="186" s="1"/>
  <c r="BH26" i="186" s="1"/>
  <c r="BH30" i="186" s="1"/>
  <c r="AB23" i="186"/>
  <c r="AB25" i="186" s="1"/>
  <c r="AN23" i="186"/>
  <c r="AN25" i="186" s="1"/>
  <c r="AN26" i="186" s="1"/>
  <c r="AN30" i="186" s="1"/>
  <c r="AG23" i="186"/>
  <c r="AG25" i="186" s="1"/>
  <c r="AG26" i="186" s="1"/>
  <c r="AG30" i="186" s="1"/>
  <c r="BA23" i="186"/>
  <c r="BA25" i="186" s="1"/>
  <c r="BA26" i="186" s="1"/>
  <c r="BA30" i="186" s="1"/>
  <c r="AR23" i="186"/>
  <c r="AR25" i="186" s="1"/>
  <c r="AR26" i="186" s="1"/>
  <c r="AR30" i="186" s="1"/>
  <c r="AK23" i="186"/>
  <c r="AK25" i="186" s="1"/>
  <c r="AK26" i="186" s="1"/>
  <c r="AK30" i="186" s="1"/>
  <c r="BL23" i="186"/>
  <c r="BL25" i="186" s="1"/>
  <c r="AH23" i="186"/>
  <c r="AH25" i="186" s="1"/>
  <c r="AH26" i="186" s="1"/>
  <c r="AH30" i="186" s="1"/>
  <c r="AJ23" i="186"/>
  <c r="AJ25" i="186" s="1"/>
  <c r="AJ26" i="186" s="1"/>
  <c r="AJ30" i="186" s="1"/>
  <c r="BB23" i="186"/>
  <c r="BB25" i="186" s="1"/>
  <c r="BB26" i="186" s="1"/>
  <c r="BB30" i="186" s="1"/>
  <c r="BE23" i="186"/>
  <c r="BE25" i="186" s="1"/>
  <c r="BE26" i="186" s="1"/>
  <c r="BE30" i="186" s="1"/>
  <c r="AO23" i="186"/>
  <c r="AO25" i="186" s="1"/>
  <c r="AO26" i="186" s="1"/>
  <c r="AO30" i="186" s="1"/>
  <c r="AU23" i="186"/>
  <c r="AU25" i="186" s="1"/>
  <c r="AU26" i="186" s="1"/>
  <c r="AU30" i="186" s="1"/>
  <c r="AW23" i="186"/>
  <c r="AW25" i="186" s="1"/>
  <c r="AW26" i="186" s="1"/>
  <c r="AW30" i="186" s="1"/>
  <c r="AA23" i="186"/>
  <c r="AA25" i="186" s="1"/>
  <c r="AY23" i="186"/>
  <c r="AY25" i="186" s="1"/>
  <c r="AY26" i="186" s="1"/>
  <c r="AY30" i="186" s="1"/>
  <c r="BC23" i="186"/>
  <c r="BC25" i="186" s="1"/>
  <c r="BC26" i="186" s="1"/>
  <c r="BC30" i="186" s="1"/>
  <c r="AL23" i="186"/>
  <c r="AL25" i="186" s="1"/>
  <c r="AL26" i="186" s="1"/>
  <c r="AL30" i="186" s="1"/>
  <c r="BF23" i="186"/>
  <c r="BF25" i="186" s="1"/>
  <c r="BF26" i="186" s="1"/>
  <c r="BF30" i="186" s="1"/>
  <c r="AP23" i="186"/>
  <c r="AP25" i="186" s="1"/>
  <c r="AP26" i="186" s="1"/>
  <c r="AP30" i="186" s="1"/>
  <c r="BJ23" i="186"/>
  <c r="BJ25" i="186" s="1"/>
  <c r="BJ26" i="186" s="1"/>
  <c r="BJ30" i="186" s="1"/>
  <c r="AC23" i="186"/>
  <c r="AC25" i="186" s="1"/>
  <c r="BQ23" i="186"/>
  <c r="BQ25" i="186" s="1"/>
  <c r="BD23" i="186"/>
  <c r="BD25" i="186" s="1"/>
  <c r="BD26" i="186" s="1"/>
  <c r="BD30" i="186" s="1"/>
  <c r="AX23" i="186"/>
  <c r="AX25" i="186" s="1"/>
  <c r="AX26" i="186" s="1"/>
  <c r="AX30" i="186" s="1"/>
  <c r="AV23" i="186"/>
  <c r="AV25" i="186" s="1"/>
  <c r="AV26" i="186" s="1"/>
  <c r="AV30" i="186" s="1"/>
  <c r="AQ23" i="186"/>
  <c r="AQ25" i="186" s="1"/>
  <c r="AQ26" i="186" s="1"/>
  <c r="AQ30" i="186" s="1"/>
  <c r="BK23" i="186"/>
  <c r="BK25" i="186" s="1"/>
  <c r="AT23" i="186"/>
  <c r="AT25" i="186" s="1"/>
  <c r="AT26" i="186" s="1"/>
  <c r="AT30" i="186" s="1"/>
  <c r="BP23" i="186"/>
  <c r="BP25" i="186" s="1"/>
  <c r="BG23" i="186"/>
  <c r="BG25" i="186" s="1"/>
  <c r="BG26" i="186" s="1"/>
  <c r="BG30" i="186" s="1"/>
  <c r="BM23" i="186"/>
  <c r="BM25" i="186" s="1"/>
  <c r="Z14" i="186"/>
  <c r="Z22" i="186" s="1"/>
  <c r="Z21" i="186"/>
  <c r="I10" i="159"/>
  <c r="W10" i="159" s="1"/>
  <c r="H10" i="159"/>
  <c r="V10" i="159" s="1"/>
  <c r="AZ24" i="184"/>
  <c r="AB19" i="185"/>
  <c r="AB18" i="185"/>
  <c r="AH19" i="185"/>
  <c r="AH18" i="185"/>
  <c r="BC19" i="185"/>
  <c r="BC18" i="185"/>
  <c r="BL19" i="185"/>
  <c r="BL18" i="185"/>
  <c r="BF18" i="185"/>
  <c r="BF19" i="185"/>
  <c r="BA19" i="185"/>
  <c r="BA18" i="185"/>
  <c r="BD19" i="185"/>
  <c r="BD18" i="185"/>
  <c r="AA19" i="185"/>
  <c r="AA18" i="185"/>
  <c r="Z18" i="185"/>
  <c r="Z19" i="185"/>
  <c r="AM19" i="185"/>
  <c r="AM18" i="185"/>
  <c r="BK19" i="185"/>
  <c r="BK18" i="185"/>
  <c r="BH19" i="185"/>
  <c r="BH18" i="185"/>
  <c r="BO19" i="185"/>
  <c r="BO18" i="185"/>
  <c r="AR18" i="185"/>
  <c r="AR19" i="185"/>
  <c r="Z19" i="184"/>
  <c r="Z18" i="184"/>
  <c r="BQ19" i="185"/>
  <c r="BQ18" i="185"/>
  <c r="AI18" i="185"/>
  <c r="AI19" i="185"/>
  <c r="AP18" i="185"/>
  <c r="AP19" i="185"/>
  <c r="AV18" i="185"/>
  <c r="AV19" i="185"/>
  <c r="AN18" i="185"/>
  <c r="AN19" i="185"/>
  <c r="AD18" i="185"/>
  <c r="AD19" i="185"/>
  <c r="AQ18" i="185"/>
  <c r="AQ19" i="185"/>
  <c r="BP19" i="185"/>
  <c r="BP18" i="185"/>
  <c r="BE19" i="185"/>
  <c r="BE18" i="185"/>
  <c r="AF18" i="185"/>
  <c r="AF19" i="185"/>
  <c r="BN18" i="185"/>
  <c r="BN19" i="185"/>
  <c r="AW19" i="185"/>
  <c r="AW18" i="185"/>
  <c r="AU19" i="185"/>
  <c r="AU18" i="185"/>
  <c r="AO19" i="185"/>
  <c r="AO18" i="185"/>
  <c r="BB19" i="185"/>
  <c r="BB18" i="185"/>
  <c r="AT19" i="185"/>
  <c r="AT18" i="185"/>
  <c r="AC19" i="185"/>
  <c r="AC18" i="185"/>
  <c r="AG18" i="185"/>
  <c r="AG19" i="185"/>
  <c r="AK19" i="185"/>
  <c r="AK18" i="185"/>
  <c r="Z23" i="184"/>
  <c r="Z22" i="184"/>
  <c r="AS15" i="185"/>
  <c r="AS15" i="182"/>
  <c r="AS15" i="184"/>
  <c r="AE19" i="185"/>
  <c r="AE18" i="185"/>
  <c r="BM18" i="185"/>
  <c r="BM19" i="185"/>
  <c r="BG18" i="185"/>
  <c r="BG19" i="185"/>
  <c r="AJ18" i="185"/>
  <c r="AJ19" i="185"/>
  <c r="AX19" i="185"/>
  <c r="AX18" i="185"/>
  <c r="BJ19" i="185"/>
  <c r="BJ18" i="185"/>
  <c r="AL18" i="185"/>
  <c r="AL19" i="185"/>
  <c r="AY18" i="185"/>
  <c r="AY19" i="185"/>
  <c r="BI18" i="185"/>
  <c r="BI19" i="185"/>
  <c r="BK34" i="17"/>
  <c r="C34" i="17" s="1"/>
  <c r="AH18" i="184"/>
  <c r="AH22" i="184"/>
  <c r="AH23" i="184"/>
  <c r="AH19" i="184"/>
  <c r="BH22" i="184"/>
  <c r="BH18" i="184"/>
  <c r="BH23" i="184"/>
  <c r="BH19" i="184"/>
  <c r="BH22" i="185"/>
  <c r="BH23" i="185"/>
  <c r="AC23" i="184"/>
  <c r="AC18" i="184"/>
  <c r="AC22" i="184"/>
  <c r="AC19" i="184"/>
  <c r="BN23" i="184"/>
  <c r="BN18" i="184"/>
  <c r="BN22" i="184"/>
  <c r="BN19" i="184"/>
  <c r="AE23" i="185"/>
  <c r="AE22" i="185"/>
  <c r="BO19" i="184"/>
  <c r="BO22" i="184"/>
  <c r="BO18" i="184"/>
  <c r="BO23" i="184"/>
  <c r="BC23" i="184"/>
  <c r="BC18" i="184"/>
  <c r="BC22" i="184"/>
  <c r="BC19" i="184"/>
  <c r="AF22" i="185"/>
  <c r="AF23" i="185"/>
  <c r="AP23" i="185"/>
  <c r="AP22" i="185"/>
  <c r="AE22" i="184"/>
  <c r="AE23" i="184"/>
  <c r="AE19" i="184"/>
  <c r="AE18" i="184"/>
  <c r="BO23" i="185"/>
  <c r="BO22" i="185"/>
  <c r="AL23" i="184"/>
  <c r="AL18" i="184"/>
  <c r="AL22" i="184"/>
  <c r="AL19" i="184"/>
  <c r="BC23" i="185"/>
  <c r="BC22" i="185"/>
  <c r="AL23" i="185"/>
  <c r="AL22" i="185"/>
  <c r="AF23" i="184"/>
  <c r="AF18" i="184"/>
  <c r="AF22" i="184"/>
  <c r="AF19" i="184"/>
  <c r="AP23" i="184"/>
  <c r="AP18" i="184"/>
  <c r="AP19" i="184"/>
  <c r="AP22" i="184"/>
  <c r="BJ23" i="185"/>
  <c r="BJ22" i="185"/>
  <c r="AG23" i="185"/>
  <c r="AG22" i="185"/>
  <c r="AQ18" i="184"/>
  <c r="AQ23" i="184"/>
  <c r="AQ19" i="184"/>
  <c r="AQ22" i="184"/>
  <c r="AV23" i="185"/>
  <c r="AV22" i="185"/>
  <c r="AA23" i="185"/>
  <c r="AA22" i="185"/>
  <c r="AJ22" i="185"/>
  <c r="AJ23" i="185"/>
  <c r="BF23" i="185"/>
  <c r="BF22" i="185"/>
  <c r="AK19" i="184"/>
  <c r="AK18" i="184"/>
  <c r="AK23" i="184"/>
  <c r="AK22" i="184"/>
  <c r="BJ19" i="184"/>
  <c r="BJ18" i="184"/>
  <c r="BJ22" i="184"/>
  <c r="BJ23" i="184"/>
  <c r="BK23" i="184"/>
  <c r="BK19" i="184"/>
  <c r="BK18" i="184"/>
  <c r="BK22" i="184"/>
  <c r="BI22" i="185"/>
  <c r="BI23" i="185"/>
  <c r="AZ20" i="185"/>
  <c r="AZ32" i="185"/>
  <c r="AZ37" i="185" s="1"/>
  <c r="BK22" i="185"/>
  <c r="BK23" i="185"/>
  <c r="BB22" i="185"/>
  <c r="BB23" i="185"/>
  <c r="BI18" i="184"/>
  <c r="BI23" i="184"/>
  <c r="BI22" i="184"/>
  <c r="BI19" i="184"/>
  <c r="AV22" i="184"/>
  <c r="AV19" i="184"/>
  <c r="AV18" i="184"/>
  <c r="AV23" i="184"/>
  <c r="AH23" i="185"/>
  <c r="AH22" i="185"/>
  <c r="AR23" i="184"/>
  <c r="AR19" i="184"/>
  <c r="AR18" i="184"/>
  <c r="AR22" i="184"/>
  <c r="Z23" i="185"/>
  <c r="Z22" i="185"/>
  <c r="AJ22" i="184"/>
  <c r="AJ23" i="184"/>
  <c r="AJ18" i="184"/>
  <c r="AJ19" i="184"/>
  <c r="AG19" i="184"/>
  <c r="AG18" i="184"/>
  <c r="AG23" i="184"/>
  <c r="AG22" i="184"/>
  <c r="AB23" i="185"/>
  <c r="AB22" i="185"/>
  <c r="AZ24" i="185"/>
  <c r="AB23" i="184"/>
  <c r="AB22" i="184"/>
  <c r="AB19" i="184"/>
  <c r="AB18" i="184"/>
  <c r="AW23" i="185"/>
  <c r="AW22" i="185"/>
  <c r="AZ28" i="184"/>
  <c r="AZ20" i="184"/>
  <c r="BQ23" i="185"/>
  <c r="BQ22" i="185"/>
  <c r="BP22" i="185"/>
  <c r="BP23" i="185"/>
  <c r="BP33" i="185" s="1"/>
  <c r="AC23" i="185"/>
  <c r="AC22" i="185"/>
  <c r="BF23" i="184"/>
  <c r="BF18" i="184"/>
  <c r="BF22" i="184"/>
  <c r="BF19" i="184"/>
  <c r="BG23" i="184"/>
  <c r="BG22" i="184"/>
  <c r="BG19" i="184"/>
  <c r="BG18" i="184"/>
  <c r="BB22" i="184"/>
  <c r="BB23" i="184"/>
  <c r="BB19" i="184"/>
  <c r="BB18" i="184"/>
  <c r="AX23" i="185"/>
  <c r="AX22" i="185"/>
  <c r="AT18" i="184"/>
  <c r="AT22" i="184"/>
  <c r="AT19" i="184"/>
  <c r="AT23" i="184"/>
  <c r="AW23" i="184"/>
  <c r="AW22" i="184"/>
  <c r="AW19" i="184"/>
  <c r="AW18" i="184"/>
  <c r="BQ19" i="184"/>
  <c r="BQ18" i="184"/>
  <c r="BQ23" i="184"/>
  <c r="BQ22" i="184"/>
  <c r="AZ29" i="184"/>
  <c r="AZ44" i="184" s="1"/>
  <c r="AK22" i="185"/>
  <c r="AK23" i="185"/>
  <c r="AO19" i="184"/>
  <c r="AO18" i="184"/>
  <c r="AO22" i="184"/>
  <c r="AO23" i="184"/>
  <c r="AX22" i="184"/>
  <c r="AX23" i="184"/>
  <c r="AX19" i="184"/>
  <c r="AX18" i="184"/>
  <c r="AT22" i="185"/>
  <c r="AT23" i="185"/>
  <c r="BE22" i="185"/>
  <c r="BE23" i="185"/>
  <c r="AR22" i="185"/>
  <c r="AR23" i="185"/>
  <c r="BE22" i="184"/>
  <c r="BE19" i="184"/>
  <c r="BE23" i="184"/>
  <c r="BE18" i="184"/>
  <c r="AM22" i="185"/>
  <c r="AM23" i="185"/>
  <c r="BM22" i="185"/>
  <c r="BM23" i="185"/>
  <c r="BP18" i="184"/>
  <c r="BP19" i="184"/>
  <c r="BP23" i="184"/>
  <c r="BP22" i="184"/>
  <c r="AD23" i="185"/>
  <c r="AD22" i="185"/>
  <c r="AD24" i="185" s="1"/>
  <c r="AY18" i="184"/>
  <c r="AY23" i="184"/>
  <c r="AY22" i="184"/>
  <c r="AY19" i="184"/>
  <c r="AD18" i="184"/>
  <c r="AD23" i="184"/>
  <c r="AD22" i="184"/>
  <c r="AD19" i="184"/>
  <c r="BL18" i="184"/>
  <c r="BL22" i="184"/>
  <c r="BL23" i="184"/>
  <c r="BL19" i="184"/>
  <c r="AN22" i="184"/>
  <c r="AN18" i="184"/>
  <c r="AN19" i="184"/>
  <c r="AN23" i="184"/>
  <c r="AI19" i="184"/>
  <c r="AI23" i="184"/>
  <c r="AI22" i="184"/>
  <c r="AI18" i="184"/>
  <c r="AM23" i="184"/>
  <c r="AM18" i="184"/>
  <c r="AM22" i="184"/>
  <c r="AM24" i="184" s="1"/>
  <c r="AM19" i="184"/>
  <c r="AU19" i="184"/>
  <c r="AU22" i="184"/>
  <c r="AU18" i="184"/>
  <c r="AU23" i="184"/>
  <c r="AA23" i="184"/>
  <c r="AA22" i="184"/>
  <c r="AA19" i="184"/>
  <c r="AA18" i="184"/>
  <c r="BG22" i="185"/>
  <c r="BG23" i="185"/>
  <c r="BN22" i="185"/>
  <c r="BN23" i="185"/>
  <c r="AO23" i="185"/>
  <c r="AO22" i="185"/>
  <c r="BL23" i="185"/>
  <c r="BL22" i="185"/>
  <c r="AY23" i="185"/>
  <c r="AY22" i="185"/>
  <c r="BD23" i="185"/>
  <c r="BD22" i="185"/>
  <c r="AS23" i="184"/>
  <c r="AS19" i="184"/>
  <c r="AS18" i="184"/>
  <c r="AS22" i="184"/>
  <c r="AN22" i="185"/>
  <c r="AN23" i="185"/>
  <c r="AI23" i="185"/>
  <c r="AI22" i="185"/>
  <c r="BA23" i="185"/>
  <c r="BA22" i="185"/>
  <c r="AQ22" i="185"/>
  <c r="AQ23" i="185"/>
  <c r="BD18" i="184"/>
  <c r="BD19" i="184"/>
  <c r="BD22" i="184"/>
  <c r="BD23" i="184"/>
  <c r="AS22" i="185"/>
  <c r="AS23" i="185"/>
  <c r="BM19" i="184"/>
  <c r="BM22" i="184"/>
  <c r="BM23" i="184"/>
  <c r="BM18" i="184"/>
  <c r="AU23" i="185"/>
  <c r="AU22" i="185"/>
  <c r="BA19" i="184"/>
  <c r="BA22" i="184"/>
  <c r="BA23" i="184"/>
  <c r="BA18" i="184"/>
  <c r="V8" i="159"/>
  <c r="B65" i="2"/>
  <c r="BG60" i="2"/>
  <c r="BG15" i="161" s="1"/>
  <c r="BG33" i="161" s="1"/>
  <c r="BG35" i="161" s="1"/>
  <c r="BG40" i="161" s="1"/>
  <c r="AM60" i="2"/>
  <c r="AM15" i="161" s="1"/>
  <c r="AM33" i="161" s="1"/>
  <c r="AM35" i="161" s="1"/>
  <c r="AM40" i="161" s="1"/>
  <c r="AV60" i="2"/>
  <c r="AV15" i="161" s="1"/>
  <c r="AV33" i="161" s="1"/>
  <c r="AV35" i="161" s="1"/>
  <c r="AV40" i="161" s="1"/>
  <c r="AG60" i="2"/>
  <c r="AG15" i="161" s="1"/>
  <c r="AG33" i="161" s="1"/>
  <c r="AG35" i="161" s="1"/>
  <c r="AG40" i="161" s="1"/>
  <c r="AT60" i="2"/>
  <c r="AT15" i="161" s="1"/>
  <c r="AT33" i="161" s="1"/>
  <c r="AT35" i="161" s="1"/>
  <c r="AT40" i="161" s="1"/>
  <c r="AF60" i="2"/>
  <c r="AF15" i="161" s="1"/>
  <c r="AF33" i="161" s="1"/>
  <c r="AL60" i="2"/>
  <c r="AL15" i="161" s="1"/>
  <c r="AL33" i="161" s="1"/>
  <c r="AL35" i="161" s="1"/>
  <c r="AL40" i="161" s="1"/>
  <c r="AW60" i="2"/>
  <c r="AW15" i="161" s="1"/>
  <c r="AW33" i="161" s="1"/>
  <c r="AW35" i="161" s="1"/>
  <c r="AW40" i="161" s="1"/>
  <c r="AD60" i="2"/>
  <c r="AD15" i="161" s="1"/>
  <c r="AD33" i="161" s="1"/>
  <c r="BK60" i="2"/>
  <c r="BK15" i="161" s="1"/>
  <c r="BK33" i="161" s="1"/>
  <c r="BC60" i="2"/>
  <c r="BC15" i="161" s="1"/>
  <c r="BC33" i="161" s="1"/>
  <c r="BC35" i="161" s="1"/>
  <c r="BC40" i="161" s="1"/>
  <c r="AR60" i="2"/>
  <c r="AR15" i="161" s="1"/>
  <c r="AR33" i="161" s="1"/>
  <c r="AR35" i="161" s="1"/>
  <c r="AR40" i="161" s="1"/>
  <c r="BL60" i="2"/>
  <c r="BL15" i="161" s="1"/>
  <c r="BL33" i="161" s="1"/>
  <c r="AH60" i="2"/>
  <c r="AH15" i="161" s="1"/>
  <c r="AH33" i="161" s="1"/>
  <c r="AH35" i="161" s="1"/>
  <c r="AH40" i="161" s="1"/>
  <c r="AJ60" i="2"/>
  <c r="AJ15" i="161" s="1"/>
  <c r="AJ33" i="161" s="1"/>
  <c r="AJ35" i="161" s="1"/>
  <c r="AJ40" i="161" s="1"/>
  <c r="BI60" i="2"/>
  <c r="BI15" i="161" s="1"/>
  <c r="BI33" i="161" s="1"/>
  <c r="BI35" i="161" s="1"/>
  <c r="BI40" i="161" s="1"/>
  <c r="AA60" i="2"/>
  <c r="AA15" i="161" s="1"/>
  <c r="AA33" i="161" s="1"/>
  <c r="BM60" i="2"/>
  <c r="BM15" i="161" s="1"/>
  <c r="BM33" i="161" s="1"/>
  <c r="BP60" i="2"/>
  <c r="BP15" i="161" s="1"/>
  <c r="BP33" i="161" s="1"/>
  <c r="BN60" i="2"/>
  <c r="BN15" i="161" s="1"/>
  <c r="BN33" i="161" s="1"/>
  <c r="BQ60" i="2"/>
  <c r="BQ15" i="161" s="1"/>
  <c r="BQ33" i="161" s="1"/>
  <c r="BB60" i="2"/>
  <c r="BB15" i="161" s="1"/>
  <c r="BB33" i="161" s="1"/>
  <c r="BB35" i="161" s="1"/>
  <c r="BB40" i="161" s="1"/>
  <c r="AI60" i="2"/>
  <c r="AI15" i="161" s="1"/>
  <c r="AI33" i="161" s="1"/>
  <c r="AI35" i="161" s="1"/>
  <c r="AI40" i="161" s="1"/>
  <c r="AS60" i="2"/>
  <c r="AS15" i="161" s="1"/>
  <c r="BO60" i="2"/>
  <c r="BO15" i="161" s="1"/>
  <c r="BO33" i="161" s="1"/>
  <c r="BA60" i="2"/>
  <c r="BA15" i="161" s="1"/>
  <c r="BA33" i="161" s="1"/>
  <c r="BA35" i="161" s="1"/>
  <c r="BA40" i="161" s="1"/>
  <c r="AK60" i="2"/>
  <c r="AK15" i="161" s="1"/>
  <c r="AK33" i="161" s="1"/>
  <c r="AK35" i="161" s="1"/>
  <c r="AK40" i="161" s="1"/>
  <c r="AX60" i="2"/>
  <c r="AX15" i="161" s="1"/>
  <c r="AX33" i="161" s="1"/>
  <c r="AX35" i="161" s="1"/>
  <c r="AX40" i="161" s="1"/>
  <c r="AY60" i="2"/>
  <c r="AY15" i="161" s="1"/>
  <c r="AY33" i="161" s="1"/>
  <c r="AY35" i="161" s="1"/>
  <c r="AY40" i="161" s="1"/>
  <c r="BE60" i="2"/>
  <c r="BE15" i="161" s="1"/>
  <c r="BE33" i="161" s="1"/>
  <c r="BE35" i="161" s="1"/>
  <c r="BE40" i="161" s="1"/>
  <c r="AO60" i="2"/>
  <c r="AO15" i="161" s="1"/>
  <c r="AO33" i="161" s="1"/>
  <c r="AO35" i="161" s="1"/>
  <c r="AO40" i="161" s="1"/>
  <c r="AE60" i="2"/>
  <c r="AE15" i="161" s="1"/>
  <c r="AE33" i="161" s="1"/>
  <c r="AC60" i="2"/>
  <c r="AC15" i="161" s="1"/>
  <c r="AC33" i="161" s="1"/>
  <c r="AN60" i="2"/>
  <c r="AN15" i="161" s="1"/>
  <c r="AN33" i="161" s="1"/>
  <c r="AN35" i="161" s="1"/>
  <c r="AN40" i="161" s="1"/>
  <c r="AB60" i="2"/>
  <c r="AB15" i="161" s="1"/>
  <c r="AB33" i="161" s="1"/>
  <c r="BH60" i="2"/>
  <c r="BH15" i="161" s="1"/>
  <c r="BH33" i="161" s="1"/>
  <c r="BH35" i="161" s="1"/>
  <c r="BH40" i="161" s="1"/>
  <c r="BJ60" i="2"/>
  <c r="BJ15" i="161" s="1"/>
  <c r="BJ33" i="161" s="1"/>
  <c r="BJ35" i="161" s="1"/>
  <c r="BJ40" i="161" s="1"/>
  <c r="AZ60" i="2"/>
  <c r="AZ15" i="161" s="1"/>
  <c r="AZ33" i="161" s="1"/>
  <c r="AZ35" i="161" s="1"/>
  <c r="AZ40" i="161" s="1"/>
  <c r="Z60" i="2"/>
  <c r="Z15" i="161" s="1"/>
  <c r="Z33" i="161" s="1"/>
  <c r="AP60" i="2"/>
  <c r="AP15" i="161" s="1"/>
  <c r="AP33" i="161" s="1"/>
  <c r="AP35" i="161" s="1"/>
  <c r="AP40" i="161" s="1"/>
  <c r="BD60" i="2"/>
  <c r="BD15" i="161" s="1"/>
  <c r="BD33" i="161" s="1"/>
  <c r="BD35" i="161" s="1"/>
  <c r="BD40" i="161" s="1"/>
  <c r="BF60" i="2"/>
  <c r="BF15" i="161" s="1"/>
  <c r="BF33" i="161" s="1"/>
  <c r="BF35" i="161" s="1"/>
  <c r="BF40" i="161" s="1"/>
  <c r="AU60" i="2"/>
  <c r="AU15" i="161" s="1"/>
  <c r="AU33" i="161" s="1"/>
  <c r="AU35" i="161" s="1"/>
  <c r="AU40" i="161" s="1"/>
  <c r="AQ60" i="2"/>
  <c r="AQ15" i="161" s="1"/>
  <c r="AQ33" i="161" s="1"/>
  <c r="AQ35" i="161" s="1"/>
  <c r="AQ40" i="161" s="1"/>
  <c r="G10" i="159"/>
  <c r="U10" i="159" s="1"/>
  <c r="AS43" i="2"/>
  <c r="AS44" i="2"/>
  <c r="AS42" i="2"/>
  <c r="AS38" i="2"/>
  <c r="AS37" i="2"/>
  <c r="AS39" i="2"/>
  <c r="N8" i="159"/>
  <c r="E10" i="159"/>
  <c r="S10" i="159" s="1"/>
  <c r="J10" i="159"/>
  <c r="X10" i="159" s="1"/>
  <c r="C28" i="17"/>
  <c r="C16" i="160" s="1"/>
  <c r="W8" i="159"/>
  <c r="F10" i="159"/>
  <c r="T10" i="159" s="1"/>
  <c r="D10" i="159"/>
  <c r="O10" i="159" s="1"/>
  <c r="C10" i="159"/>
  <c r="M11" i="159"/>
  <c r="B11" i="159"/>
  <c r="A12" i="159"/>
  <c r="O8" i="159"/>
  <c r="BJ33" i="185" l="1"/>
  <c r="Z29" i="184"/>
  <c r="Z44" i="184" s="1"/>
  <c r="Z23" i="186"/>
  <c r="Z25" i="186" s="1"/>
  <c r="AX24" i="185"/>
  <c r="AW24" i="185"/>
  <c r="AE29" i="184"/>
  <c r="AE44" i="184" s="1"/>
  <c r="B30" i="186"/>
  <c r="C13" i="160" s="1"/>
  <c r="D13" i="160" s="1"/>
  <c r="Z33" i="185"/>
  <c r="AS33" i="161"/>
  <c r="AS35" i="161" s="1"/>
  <c r="AS40" i="161" s="1"/>
  <c r="B40" i="161" s="1"/>
  <c r="C8" i="160" s="1"/>
  <c r="D8" i="160" s="1"/>
  <c r="AV33" i="185"/>
  <c r="BO33" i="185"/>
  <c r="AY33" i="185"/>
  <c r="AF33" i="185"/>
  <c r="AZ38" i="185"/>
  <c r="AZ39" i="185" s="1"/>
  <c r="AZ43" i="185" s="1"/>
  <c r="AL33" i="185"/>
  <c r="BK33" i="185"/>
  <c r="AQ29" i="184"/>
  <c r="AQ44" i="184" s="1"/>
  <c r="G11" i="159"/>
  <c r="U11" i="159" s="1"/>
  <c r="I11" i="159"/>
  <c r="W11" i="159" s="1"/>
  <c r="H11" i="159"/>
  <c r="V11" i="159" s="1"/>
  <c r="BN24" i="184"/>
  <c r="AG24" i="185"/>
  <c r="BO24" i="185"/>
  <c r="AM33" i="185"/>
  <c r="AJ33" i="185"/>
  <c r="AG24" i="184"/>
  <c r="AV24" i="185"/>
  <c r="BG29" i="184"/>
  <c r="BG44" i="184" s="1"/>
  <c r="AA29" i="184"/>
  <c r="AA44" i="184" s="1"/>
  <c r="BC24" i="185"/>
  <c r="AI33" i="185"/>
  <c r="BK29" i="184"/>
  <c r="BK44" i="184" s="1"/>
  <c r="BN29" i="184"/>
  <c r="BN44" i="184" s="1"/>
  <c r="AG33" i="185"/>
  <c r="AQ33" i="185"/>
  <c r="BJ24" i="185"/>
  <c r="AC29" i="184"/>
  <c r="AC44" i="184" s="1"/>
  <c r="AB24" i="185"/>
  <c r="BG33" i="185"/>
  <c r="BF29" i="184"/>
  <c r="BF44" i="184" s="1"/>
  <c r="AX29" i="184"/>
  <c r="AX44" i="184" s="1"/>
  <c r="BQ24" i="185"/>
  <c r="AB24" i="184"/>
  <c r="BF24" i="185"/>
  <c r="BL29" i="184"/>
  <c r="BL44" i="184" s="1"/>
  <c r="AP24" i="185"/>
  <c r="BD33" i="185"/>
  <c r="BF24" i="184"/>
  <c r="BC29" i="184"/>
  <c r="BC44" i="184" s="1"/>
  <c r="AN24" i="184"/>
  <c r="BC24" i="184"/>
  <c r="AI24" i="185"/>
  <c r="AL24" i="185"/>
  <c r="AY24" i="185"/>
  <c r="AC24" i="184"/>
  <c r="AY29" i="184"/>
  <c r="AY44" i="184" s="1"/>
  <c r="AX33" i="185"/>
  <c r="BI29" i="184"/>
  <c r="BI44" i="184" s="1"/>
  <c r="BI24" i="184"/>
  <c r="BA33" i="185"/>
  <c r="BN33" i="185"/>
  <c r="AA24" i="184"/>
  <c r="AD29" i="184"/>
  <c r="AD44" i="184" s="1"/>
  <c r="AC24" i="185"/>
  <c r="AD24" i="184"/>
  <c r="Z24" i="185"/>
  <c r="AD33" i="185"/>
  <c r="AM29" i="184"/>
  <c r="AM44" i="184" s="1"/>
  <c r="AR24" i="184"/>
  <c r="BK24" i="184"/>
  <c r="AJ29" i="184"/>
  <c r="AJ44" i="184" s="1"/>
  <c r="AF29" i="184"/>
  <c r="AF44" i="184" s="1"/>
  <c r="AF24" i="184"/>
  <c r="BH29" i="184"/>
  <c r="BH44" i="184" s="1"/>
  <c r="BD24" i="185"/>
  <c r="AY24" i="184"/>
  <c r="AA24" i="185"/>
  <c r="AS19" i="185"/>
  <c r="AS33" i="185" s="1"/>
  <c r="AS18" i="185"/>
  <c r="AS32" i="185" s="1"/>
  <c r="AB29" i="184"/>
  <c r="AB44" i="184" s="1"/>
  <c r="BQ33" i="185"/>
  <c r="BE33" i="185"/>
  <c r="AU33" i="185"/>
  <c r="BB33" i="185"/>
  <c r="AU24" i="185"/>
  <c r="BL24" i="185"/>
  <c r="BC33" i="185"/>
  <c r="AF24" i="185"/>
  <c r="AW33" i="185"/>
  <c r="AS24" i="185"/>
  <c r="BM33" i="185"/>
  <c r="AC33" i="185"/>
  <c r="AB33" i="185"/>
  <c r="AH33" i="185"/>
  <c r="AA33" i="185"/>
  <c r="AE24" i="185"/>
  <c r="AQ24" i="184"/>
  <c r="AL29" i="184"/>
  <c r="AL44" i="184" s="1"/>
  <c r="AL24" i="184"/>
  <c r="BD24" i="184"/>
  <c r="AJ24" i="184"/>
  <c r="BP24" i="184"/>
  <c r="AR29" i="184"/>
  <c r="AR44" i="184" s="1"/>
  <c r="AH29" i="184"/>
  <c r="AH44" i="184" s="1"/>
  <c r="Z24" i="184"/>
  <c r="AS29" i="184"/>
  <c r="AS44" i="184" s="1"/>
  <c r="BK39" i="17"/>
  <c r="C39" i="17" s="1"/>
  <c r="C14" i="160" s="1"/>
  <c r="D14" i="160" s="1"/>
  <c r="BG24" i="185"/>
  <c r="AA28" i="184"/>
  <c r="AA20" i="184"/>
  <c r="AP20" i="185"/>
  <c r="AP32" i="185"/>
  <c r="AX32" i="185"/>
  <c r="AX20" i="185"/>
  <c r="AG29" i="184"/>
  <c r="AG44" i="184" s="1"/>
  <c r="BJ20" i="184"/>
  <c r="BJ28" i="184"/>
  <c r="BM28" i="184"/>
  <c r="BM20" i="184"/>
  <c r="BA24" i="185"/>
  <c r="BL20" i="185"/>
  <c r="BL32" i="185"/>
  <c r="AU24" i="184"/>
  <c r="BE29" i="184"/>
  <c r="BE44" i="184" s="1"/>
  <c r="AK33" i="185"/>
  <c r="BB29" i="184"/>
  <c r="BB44" i="184" s="1"/>
  <c r="BQ32" i="185"/>
  <c r="BQ20" i="185"/>
  <c r="AK24" i="184"/>
  <c r="BC32" i="185"/>
  <c r="BC20" i="185"/>
  <c r="BH20" i="185"/>
  <c r="BH32" i="185"/>
  <c r="BG32" i="185"/>
  <c r="BG20" i="185"/>
  <c r="BK20" i="184"/>
  <c r="BK28" i="184"/>
  <c r="AV29" i="184"/>
  <c r="AV44" i="184" s="1"/>
  <c r="BP24" i="185"/>
  <c r="BE28" i="184"/>
  <c r="BE20" i="184"/>
  <c r="AU28" i="184"/>
  <c r="AU20" i="184"/>
  <c r="BB20" i="184"/>
  <c r="BB28" i="184"/>
  <c r="AF32" i="185"/>
  <c r="AF20" i="185"/>
  <c r="AU29" i="184"/>
  <c r="AU44" i="184" s="1"/>
  <c r="BE24" i="184"/>
  <c r="BM24" i="184"/>
  <c r="AI20" i="185"/>
  <c r="AI32" i="185"/>
  <c r="AK32" i="185"/>
  <c r="AK20" i="185"/>
  <c r="BB24" i="184"/>
  <c r="AZ43" i="184"/>
  <c r="AZ45" i="184" s="1"/>
  <c r="AZ30" i="184"/>
  <c r="Z20" i="185"/>
  <c r="Z32" i="185"/>
  <c r="Z37" i="185" s="1"/>
  <c r="Z38" i="185" s="1"/>
  <c r="AK20" i="184"/>
  <c r="AK28" i="184"/>
  <c r="AG20" i="185"/>
  <c r="AG32" i="185"/>
  <c r="BH24" i="185"/>
  <c r="AE28" i="184"/>
  <c r="AE20" i="184"/>
  <c r="AT29" i="184"/>
  <c r="AT44" i="184" s="1"/>
  <c r="BM29" i="184"/>
  <c r="BM44" i="184" s="1"/>
  <c r="BL33" i="185"/>
  <c r="AY20" i="184"/>
  <c r="AY28" i="184"/>
  <c r="AR24" i="185"/>
  <c r="AK24" i="185"/>
  <c r="BG20" i="184"/>
  <c r="BG28" i="184"/>
  <c r="AW32" i="185"/>
  <c r="AW20" i="185"/>
  <c r="BB24" i="185"/>
  <c r="AK29" i="184"/>
  <c r="AK44" i="184" s="1"/>
  <c r="BH33" i="185"/>
  <c r="AT24" i="185"/>
  <c r="AA32" i="185"/>
  <c r="AA20" i="185"/>
  <c r="AT24" i="184"/>
  <c r="AV28" i="184"/>
  <c r="AV20" i="184"/>
  <c r="BL20" i="184"/>
  <c r="BL28" i="184"/>
  <c r="AG20" i="184"/>
  <c r="AG28" i="184"/>
  <c r="AM20" i="185"/>
  <c r="AM32" i="185"/>
  <c r="AL32" i="185"/>
  <c r="AL37" i="185" s="1"/>
  <c r="AL20" i="185"/>
  <c r="AO32" i="185"/>
  <c r="AO20" i="185"/>
  <c r="AM28" i="184"/>
  <c r="AM20" i="184"/>
  <c r="AR32" i="185"/>
  <c r="AR20" i="185"/>
  <c r="BF20" i="185"/>
  <c r="BF32" i="185"/>
  <c r="BC20" i="184"/>
  <c r="BC28" i="184"/>
  <c r="BP32" i="185"/>
  <c r="BP37" i="185" s="1"/>
  <c r="BP38" i="185" s="1"/>
  <c r="BP20" i="185"/>
  <c r="AF28" i="184"/>
  <c r="AF20" i="184"/>
  <c r="AX24" i="184"/>
  <c r="AQ20" i="185"/>
  <c r="AQ32" i="185"/>
  <c r="AO24" i="184"/>
  <c r="AD20" i="184"/>
  <c r="AD28" i="184"/>
  <c r="BJ29" i="184"/>
  <c r="BJ44" i="184" s="1"/>
  <c r="BB20" i="185"/>
  <c r="BB32" i="185"/>
  <c r="AQ28" i="184"/>
  <c r="AQ20" i="184"/>
  <c r="AO33" i="185"/>
  <c r="AD20" i="185"/>
  <c r="AD32" i="185"/>
  <c r="AR33" i="185"/>
  <c r="BQ24" i="184"/>
  <c r="BG24" i="184"/>
  <c r="AN20" i="184"/>
  <c r="AN28" i="184"/>
  <c r="AP28" i="184"/>
  <c r="AP20" i="184"/>
  <c r="BM20" i="185"/>
  <c r="BM32" i="185"/>
  <c r="AB32" i="185"/>
  <c r="AB20" i="185"/>
  <c r="BD20" i="185"/>
  <c r="BD32" i="185"/>
  <c r="AE24" i="184"/>
  <c r="AV20" i="185"/>
  <c r="AV32" i="185"/>
  <c r="AC20" i="184"/>
  <c r="AC28" i="184"/>
  <c r="AN32" i="185"/>
  <c r="AN20" i="185"/>
  <c r="AO24" i="185"/>
  <c r="AI28" i="184"/>
  <c r="AI20" i="184"/>
  <c r="BK24" i="185"/>
  <c r="AL28" i="184"/>
  <c r="AL20" i="184"/>
  <c r="BH28" i="184"/>
  <c r="BH20" i="184"/>
  <c r="AO29" i="184"/>
  <c r="AO44" i="184" s="1"/>
  <c r="AI24" i="184"/>
  <c r="BE20" i="185"/>
  <c r="BE32" i="185"/>
  <c r="BQ28" i="184"/>
  <c r="BQ20" i="184"/>
  <c r="AB28" i="184"/>
  <c r="AB20" i="184"/>
  <c r="AR20" i="184"/>
  <c r="AR28" i="184"/>
  <c r="BK32" i="185"/>
  <c r="BK20" i="185"/>
  <c r="BF33" i="185"/>
  <c r="BJ32" i="185"/>
  <c r="BJ37" i="185" s="1"/>
  <c r="BJ20" i="185"/>
  <c r="BO28" i="184"/>
  <c r="BO20" i="184"/>
  <c r="BH24" i="184"/>
  <c r="BA29" i="184"/>
  <c r="BA44" i="184" s="1"/>
  <c r="AU20" i="185"/>
  <c r="AU32" i="185"/>
  <c r="AQ24" i="185"/>
  <c r="AY20" i="185"/>
  <c r="AY32" i="185"/>
  <c r="AY37" i="185" s="1"/>
  <c r="AM24" i="185"/>
  <c r="AO20" i="184"/>
  <c r="AO28" i="184"/>
  <c r="BA32" i="185"/>
  <c r="BA20" i="185"/>
  <c r="AJ28" i="184"/>
  <c r="AJ20" i="184"/>
  <c r="AN24" i="185"/>
  <c r="BN32" i="185"/>
  <c r="BN20" i="185"/>
  <c r="BQ29" i="184"/>
  <c r="BQ44" i="184" s="1"/>
  <c r="BO24" i="184"/>
  <c r="BA20" i="184"/>
  <c r="BA28" i="184"/>
  <c r="AV24" i="184"/>
  <c r="AP33" i="185"/>
  <c r="BI20" i="184"/>
  <c r="BI28" i="184"/>
  <c r="AN33" i="185"/>
  <c r="AI29" i="184"/>
  <c r="AI44" i="184" s="1"/>
  <c r="BE24" i="185"/>
  <c r="AW28" i="184"/>
  <c r="AW20" i="184"/>
  <c r="BF20" i="184"/>
  <c r="BF28" i="184"/>
  <c r="AJ32" i="185"/>
  <c r="AJ20" i="185"/>
  <c r="BO20" i="185"/>
  <c r="BO32" i="185"/>
  <c r="BO37" i="185" s="1"/>
  <c r="BO38" i="185" s="1"/>
  <c r="BO29" i="184"/>
  <c r="BO44" i="184" s="1"/>
  <c r="BA24" i="184"/>
  <c r="BN20" i="184"/>
  <c r="BN28" i="184"/>
  <c r="BD29" i="184"/>
  <c r="BD44" i="184" s="1"/>
  <c r="AS24" i="184"/>
  <c r="BP29" i="184"/>
  <c r="BP44" i="184" s="1"/>
  <c r="AT33" i="185"/>
  <c r="AW29" i="184"/>
  <c r="AW44" i="184" s="1"/>
  <c r="AH20" i="185"/>
  <c r="AH32" i="185"/>
  <c r="AH37" i="185" s="1"/>
  <c r="BI32" i="185"/>
  <c r="BI20" i="185"/>
  <c r="AP24" i="184"/>
  <c r="AE33" i="185"/>
  <c r="AH24" i="184"/>
  <c r="BI24" i="185"/>
  <c r="Z28" i="184"/>
  <c r="Z20" i="184"/>
  <c r="AX28" i="184"/>
  <c r="AX20" i="184"/>
  <c r="BM24" i="185"/>
  <c r="BL24" i="184"/>
  <c r="AT28" i="184"/>
  <c r="AT20" i="184"/>
  <c r="BJ24" i="184"/>
  <c r="BD28" i="184"/>
  <c r="BD20" i="184"/>
  <c r="AS28" i="184"/>
  <c r="AS20" i="184"/>
  <c r="BN24" i="185"/>
  <c r="AN29" i="184"/>
  <c r="AN44" i="184" s="1"/>
  <c r="BP28" i="184"/>
  <c r="BP20" i="184"/>
  <c r="AT20" i="185"/>
  <c r="AT32" i="185"/>
  <c r="AW24" i="184"/>
  <c r="AC32" i="185"/>
  <c r="AC20" i="185"/>
  <c r="AH24" i="185"/>
  <c r="BI33" i="185"/>
  <c r="AJ24" i="185"/>
  <c r="AP29" i="184"/>
  <c r="AP44" i="184" s="1"/>
  <c r="AE20" i="185"/>
  <c r="AE32" i="185"/>
  <c r="AH28" i="184"/>
  <c r="AH20" i="184"/>
  <c r="E11" i="159"/>
  <c r="S11" i="159" s="1"/>
  <c r="J11" i="159"/>
  <c r="X11" i="159" s="1"/>
  <c r="Z43" i="179"/>
  <c r="L8" i="159"/>
  <c r="D16" i="160"/>
  <c r="A13" i="159"/>
  <c r="B12" i="159"/>
  <c r="M12" i="159"/>
  <c r="L9" i="159"/>
  <c r="N10" i="159"/>
  <c r="D11" i="159"/>
  <c r="O11" i="159" s="1"/>
  <c r="C11" i="159"/>
  <c r="N11" i="159" s="1"/>
  <c r="F11" i="159"/>
  <c r="T11" i="159" s="1"/>
  <c r="L10" i="159"/>
  <c r="P9" i="159"/>
  <c r="AW37" i="185" l="1"/>
  <c r="AF37" i="185"/>
  <c r="AF38" i="185" s="1"/>
  <c r="BK37" i="185"/>
  <c r="BK38" i="185" s="1"/>
  <c r="AV37" i="185"/>
  <c r="AZ47" i="184"/>
  <c r="AZ48" i="184" s="1"/>
  <c r="AZ52" i="184" s="1"/>
  <c r="AW38" i="185"/>
  <c r="AW39" i="185" s="1"/>
  <c r="AH38" i="185"/>
  <c r="AH39" i="185" s="1"/>
  <c r="BJ38" i="185"/>
  <c r="BJ39" i="185" s="1"/>
  <c r="BJ43" i="185" s="1"/>
  <c r="AV38" i="185"/>
  <c r="AV39" i="185" s="1"/>
  <c r="AV43" i="185" s="1"/>
  <c r="AY38" i="185"/>
  <c r="AY39" i="185" s="1"/>
  <c r="AL38" i="185"/>
  <c r="AL39" i="185" s="1"/>
  <c r="BA37" i="185"/>
  <c r="AG37" i="185"/>
  <c r="AM37" i="185"/>
  <c r="AJ37" i="185"/>
  <c r="G12" i="159"/>
  <c r="U12" i="159" s="1"/>
  <c r="I12" i="159"/>
  <c r="W12" i="159" s="1"/>
  <c r="H12" i="159"/>
  <c r="V12" i="159" s="1"/>
  <c r="BQ37" i="185"/>
  <c r="BQ38" i="185" s="1"/>
  <c r="BG37" i="185"/>
  <c r="AI37" i="185"/>
  <c r="AQ37" i="185"/>
  <c r="BD37" i="185"/>
  <c r="BN37" i="185"/>
  <c r="BN38" i="185" s="1"/>
  <c r="BE37" i="185"/>
  <c r="BB37" i="185"/>
  <c r="AD37" i="185"/>
  <c r="AD38" i="185" s="1"/>
  <c r="AX37" i="185"/>
  <c r="AS37" i="185"/>
  <c r="BC37" i="185"/>
  <c r="AS20" i="185"/>
  <c r="AU37" i="185"/>
  <c r="BF37" i="185"/>
  <c r="AB37" i="185"/>
  <c r="AB38" i="185" s="1"/>
  <c r="AC37" i="185"/>
  <c r="AC38" i="185" s="1"/>
  <c r="BM37" i="185"/>
  <c r="BM38" i="185" s="1"/>
  <c r="AY43" i="185"/>
  <c r="AO37" i="185"/>
  <c r="AH43" i="185"/>
  <c r="AA37" i="185"/>
  <c r="AA38" i="185" s="1"/>
  <c r="AL43" i="185"/>
  <c r="AW43" i="185"/>
  <c r="AG30" i="184"/>
  <c r="AG43" i="184"/>
  <c r="AG45" i="184" s="1"/>
  <c r="BL43" i="184"/>
  <c r="BL45" i="184" s="1"/>
  <c r="BL47" i="184" s="1"/>
  <c r="BL30" i="184"/>
  <c r="BL37" i="185"/>
  <c r="BL38" i="185" s="1"/>
  <c r="AT37" i="185"/>
  <c r="AE43" i="184"/>
  <c r="AE45" i="184" s="1"/>
  <c r="AE47" i="184" s="1"/>
  <c r="AE30" i="184"/>
  <c r="AW30" i="184"/>
  <c r="AW43" i="184"/>
  <c r="AW45" i="184" s="1"/>
  <c r="AU30" i="184"/>
  <c r="AU43" i="184"/>
  <c r="AU45" i="184" s="1"/>
  <c r="AJ30" i="184"/>
  <c r="AJ43" i="184"/>
  <c r="AJ45" i="184" s="1"/>
  <c r="AO30" i="184"/>
  <c r="AO43" i="184"/>
  <c r="AO45" i="184" s="1"/>
  <c r="BB43" i="184"/>
  <c r="BB45" i="184" s="1"/>
  <c r="BB30" i="184"/>
  <c r="AP43" i="184"/>
  <c r="AP45" i="184" s="1"/>
  <c r="AP30" i="184"/>
  <c r="BI37" i="185"/>
  <c r="BH30" i="184"/>
  <c r="BH43" i="184"/>
  <c r="BH45" i="184" s="1"/>
  <c r="AN30" i="184"/>
  <c r="AN43" i="184"/>
  <c r="AN45" i="184" s="1"/>
  <c r="AF43" i="184"/>
  <c r="AF45" i="184" s="1"/>
  <c r="AF47" i="184" s="1"/>
  <c r="AF30" i="184"/>
  <c r="AV30" i="184"/>
  <c r="AV43" i="184"/>
  <c r="AV45" i="184" s="1"/>
  <c r="BK30" i="184"/>
  <c r="BK43" i="184"/>
  <c r="BK45" i="184" s="1"/>
  <c r="BK47" i="184" s="1"/>
  <c r="AD43" i="184"/>
  <c r="AD45" i="184" s="1"/>
  <c r="AD47" i="184" s="1"/>
  <c r="AD30" i="184"/>
  <c r="BQ43" i="184"/>
  <c r="BQ45" i="184" s="1"/>
  <c r="BQ47" i="184" s="1"/>
  <c r="BQ30" i="184"/>
  <c r="BJ43" i="184"/>
  <c r="BJ45" i="184" s="1"/>
  <c r="BJ30" i="184"/>
  <c r="BC30" i="184"/>
  <c r="BC43" i="184"/>
  <c r="BC45" i="184" s="1"/>
  <c r="AS43" i="184"/>
  <c r="AS45" i="184" s="1"/>
  <c r="AS30" i="184"/>
  <c r="BA43" i="184"/>
  <c r="BA45" i="184" s="1"/>
  <c r="BA30" i="184"/>
  <c r="BO30" i="184"/>
  <c r="BO43" i="184"/>
  <c r="BO45" i="184" s="1"/>
  <c r="BO47" i="184" s="1"/>
  <c r="AI30" i="184"/>
  <c r="AI43" i="184"/>
  <c r="AI45" i="184" s="1"/>
  <c r="AB43" i="184"/>
  <c r="AB45" i="184" s="1"/>
  <c r="AB47" i="184" s="1"/>
  <c r="AB30" i="184"/>
  <c r="BE30" i="184"/>
  <c r="BE43" i="184"/>
  <c r="BE45" i="184" s="1"/>
  <c r="BD43" i="184"/>
  <c r="BD45" i="184" s="1"/>
  <c r="BD30" i="184"/>
  <c r="AP37" i="185"/>
  <c r="AY30" i="184"/>
  <c r="AY43" i="184"/>
  <c r="AY45" i="184" s="1"/>
  <c r="BF30" i="184"/>
  <c r="BF43" i="184"/>
  <c r="BF45" i="184" s="1"/>
  <c r="BI30" i="184"/>
  <c r="BI43" i="184"/>
  <c r="BI45" i="184" s="1"/>
  <c r="BN30" i="184"/>
  <c r="BN43" i="184"/>
  <c r="BN45" i="184" s="1"/>
  <c r="BN47" i="184" s="1"/>
  <c r="AN37" i="185"/>
  <c r="AR37" i="185"/>
  <c r="BH37" i="185"/>
  <c r="AX43" i="184"/>
  <c r="AX45" i="184" s="1"/>
  <c r="AX30" i="184"/>
  <c r="BP30" i="184"/>
  <c r="BP43" i="184"/>
  <c r="BP45" i="184" s="1"/>
  <c r="BP47" i="184" s="1"/>
  <c r="BM30" i="184"/>
  <c r="BM43" i="184"/>
  <c r="BM45" i="184" s="1"/>
  <c r="BM47" i="184" s="1"/>
  <c r="AL30" i="184"/>
  <c r="AL43" i="184"/>
  <c r="AL45" i="184" s="1"/>
  <c r="AC30" i="184"/>
  <c r="AC43" i="184"/>
  <c r="AC45" i="184" s="1"/>
  <c r="AC47" i="184" s="1"/>
  <c r="Z30" i="184"/>
  <c r="Z43" i="184"/>
  <c r="Z45" i="184" s="1"/>
  <c r="Z47" i="184" s="1"/>
  <c r="AK30" i="184"/>
  <c r="AK43" i="184"/>
  <c r="AK45" i="184" s="1"/>
  <c r="AH43" i="184"/>
  <c r="AH45" i="184" s="1"/>
  <c r="AH30" i="184"/>
  <c r="AT30" i="184"/>
  <c r="AT43" i="184"/>
  <c r="AT45" i="184" s="1"/>
  <c r="AM43" i="184"/>
  <c r="AM45" i="184" s="1"/>
  <c r="AM30" i="184"/>
  <c r="BG30" i="184"/>
  <c r="BG43" i="184"/>
  <c r="BG45" i="184" s="1"/>
  <c r="AK37" i="185"/>
  <c r="AA30" i="184"/>
  <c r="AA43" i="184"/>
  <c r="AA45" i="184" s="1"/>
  <c r="AA47" i="184" s="1"/>
  <c r="AE37" i="185"/>
  <c r="AE38" i="185" s="1"/>
  <c r="AR43" i="184"/>
  <c r="AR45" i="184" s="1"/>
  <c r="AR30" i="184"/>
  <c r="AQ30" i="184"/>
  <c r="AQ43" i="184"/>
  <c r="AQ45" i="184" s="1"/>
  <c r="E12" i="159"/>
  <c r="S12" i="159" s="1"/>
  <c r="J12" i="159"/>
  <c r="X12" i="159" s="1"/>
  <c r="AD43" i="179"/>
  <c r="AD28" i="179"/>
  <c r="AO43" i="179"/>
  <c r="AO28" i="179"/>
  <c r="BN43" i="179"/>
  <c r="BN28" i="179"/>
  <c r="BL43" i="179"/>
  <c r="BL28" i="179"/>
  <c r="AK28" i="179"/>
  <c r="AK43" i="179"/>
  <c r="AA43" i="179"/>
  <c r="AA28" i="179"/>
  <c r="BM43" i="179"/>
  <c r="BM28" i="179"/>
  <c r="AN43" i="179"/>
  <c r="AN28" i="179"/>
  <c r="AM43" i="179"/>
  <c r="AM28" i="179"/>
  <c r="Z42" i="179"/>
  <c r="Z49" i="179" s="1"/>
  <c r="Z29" i="179"/>
  <c r="Z48" i="179" s="1"/>
  <c r="AG28" i="179"/>
  <c r="AG43" i="179"/>
  <c r="AL43" i="179"/>
  <c r="AL28" i="179"/>
  <c r="BK43" i="179"/>
  <c r="BK28" i="179"/>
  <c r="BE28" i="179"/>
  <c r="BE43" i="179"/>
  <c r="P10" i="159"/>
  <c r="F12" i="159"/>
  <c r="T12" i="159" s="1"/>
  <c r="C12" i="159"/>
  <c r="N12" i="159" s="1"/>
  <c r="D12" i="159"/>
  <c r="O12" i="159" s="1"/>
  <c r="B13" i="159"/>
  <c r="A14" i="159"/>
  <c r="M13" i="159"/>
  <c r="L11" i="159"/>
  <c r="AP47" i="184" l="1"/>
  <c r="AP48" i="184" s="1"/>
  <c r="AP52" i="184" s="1"/>
  <c r="BC47" i="184"/>
  <c r="BC48" i="184" s="1"/>
  <c r="BC52" i="184" s="1"/>
  <c r="AH47" i="184"/>
  <c r="AH48" i="184" s="1"/>
  <c r="AH52" i="184" s="1"/>
  <c r="AI47" i="184"/>
  <c r="AI48" i="184" s="1"/>
  <c r="AI52" i="184" s="1"/>
  <c r="BH47" i="184"/>
  <c r="BH48" i="184" s="1"/>
  <c r="BH52" i="184" s="1"/>
  <c r="AO47" i="184"/>
  <c r="AO48" i="184" s="1"/>
  <c r="AO52" i="184" s="1"/>
  <c r="BF47" i="184"/>
  <c r="BF48" i="184" s="1"/>
  <c r="BF52" i="184" s="1"/>
  <c r="AX47" i="184"/>
  <c r="AX48" i="184" s="1"/>
  <c r="AX52" i="184" s="1"/>
  <c r="BG47" i="184"/>
  <c r="BG48" i="184" s="1"/>
  <c r="BG52" i="184" s="1"/>
  <c r="AU47" i="184"/>
  <c r="AU48" i="184" s="1"/>
  <c r="AU52" i="184" s="1"/>
  <c r="BD47" i="184"/>
  <c r="BD48" i="184" s="1"/>
  <c r="BD52" i="184" s="1"/>
  <c r="AG47" i="184"/>
  <c r="AG48" i="184" s="1"/>
  <c r="AS47" i="184"/>
  <c r="AS48" i="184" s="1"/>
  <c r="AS52" i="184" s="1"/>
  <c r="AT47" i="184"/>
  <c r="AT48" i="184" s="1"/>
  <c r="AT52" i="184" s="1"/>
  <c r="AY47" i="184"/>
  <c r="AY48" i="184" s="1"/>
  <c r="AY52" i="184" s="1"/>
  <c r="AN47" i="184"/>
  <c r="AN48" i="184" s="1"/>
  <c r="AN52" i="184" s="1"/>
  <c r="AM47" i="184"/>
  <c r="AM48" i="184" s="1"/>
  <c r="AM52" i="184" s="1"/>
  <c r="BB47" i="184"/>
  <c r="BB48" i="184" s="1"/>
  <c r="BB52" i="184" s="1"/>
  <c r="AJ47" i="184"/>
  <c r="AJ48" i="184" s="1"/>
  <c r="AJ52" i="184" s="1"/>
  <c r="AQ47" i="184"/>
  <c r="AQ48" i="184" s="1"/>
  <c r="AQ52" i="184" s="1"/>
  <c r="BE47" i="184"/>
  <c r="BE48" i="184" s="1"/>
  <c r="BE52" i="184" s="1"/>
  <c r="AV47" i="184"/>
  <c r="AV48" i="184" s="1"/>
  <c r="AV52" i="184" s="1"/>
  <c r="BJ47" i="184"/>
  <c r="BJ48" i="184" s="1"/>
  <c r="BJ52" i="184" s="1"/>
  <c r="AL47" i="184"/>
  <c r="AL48" i="184" s="1"/>
  <c r="AL52" i="184" s="1"/>
  <c r="BA47" i="184"/>
  <c r="BA48" i="184" s="1"/>
  <c r="BA52" i="184" s="1"/>
  <c r="BI47" i="184"/>
  <c r="BI48" i="184" s="1"/>
  <c r="BI52" i="184" s="1"/>
  <c r="AK47" i="184"/>
  <c r="AK48" i="184" s="1"/>
  <c r="AK52" i="184" s="1"/>
  <c r="AW47" i="184"/>
  <c r="AW48" i="184" s="1"/>
  <c r="AW52" i="184" s="1"/>
  <c r="AR47" i="184"/>
  <c r="AR48" i="184" s="1"/>
  <c r="AR52" i="184" s="1"/>
  <c r="AG38" i="185"/>
  <c r="AG39" i="185" s="1"/>
  <c r="AG43" i="185" s="1"/>
  <c r="AM38" i="185"/>
  <c r="AM39" i="185" s="1"/>
  <c r="AM43" i="185" s="1"/>
  <c r="AI38" i="185"/>
  <c r="AI39" i="185" s="1"/>
  <c r="AI43" i="185" s="1"/>
  <c r="AJ38" i="185"/>
  <c r="AJ39" i="185" s="1"/>
  <c r="AJ43" i="185" s="1"/>
  <c r="BG38" i="185"/>
  <c r="BG39" i="185" s="1"/>
  <c r="BG43" i="185" s="1"/>
  <c r="BC38" i="185"/>
  <c r="BC39" i="185" s="1"/>
  <c r="BC43" i="185" s="1"/>
  <c r="BE38" i="185"/>
  <c r="BE39" i="185" s="1"/>
  <c r="BE43" i="185" s="1"/>
  <c r="AP38" i="185"/>
  <c r="AP39" i="185" s="1"/>
  <c r="AP43" i="185" s="1"/>
  <c r="BA38" i="185"/>
  <c r="BA39" i="185" s="1"/>
  <c r="BA43" i="185" s="1"/>
  <c r="AT38" i="185"/>
  <c r="AT39" i="185" s="1"/>
  <c r="AT43" i="185" s="1"/>
  <c r="AS38" i="185"/>
  <c r="AS39" i="185" s="1"/>
  <c r="AS43" i="185" s="1"/>
  <c r="BF38" i="185"/>
  <c r="BF39" i="185" s="1"/>
  <c r="BF43" i="185" s="1"/>
  <c r="AU38" i="185"/>
  <c r="AU39" i="185" s="1"/>
  <c r="AU43" i="185" s="1"/>
  <c r="BB38" i="185"/>
  <c r="BB39" i="185" s="1"/>
  <c r="BB43" i="185" s="1"/>
  <c r="BH38" i="185"/>
  <c r="BH39" i="185" s="1"/>
  <c r="BH43" i="185" s="1"/>
  <c r="BD38" i="185"/>
  <c r="BD39" i="185" s="1"/>
  <c r="BD43" i="185" s="1"/>
  <c r="AO38" i="185"/>
  <c r="AO39" i="185" s="1"/>
  <c r="AO43" i="185" s="1"/>
  <c r="AX38" i="185"/>
  <c r="AX39" i="185" s="1"/>
  <c r="AX43" i="185" s="1"/>
  <c r="AK38" i="185"/>
  <c r="AK39" i="185" s="1"/>
  <c r="AK43" i="185" s="1"/>
  <c r="BI38" i="185"/>
  <c r="BI39" i="185" s="1"/>
  <c r="BI43" i="185" s="1"/>
  <c r="AR38" i="185"/>
  <c r="AR39" i="185" s="1"/>
  <c r="AR43" i="185" s="1"/>
  <c r="AN38" i="185"/>
  <c r="AN39" i="185" s="1"/>
  <c r="AN43" i="185" s="1"/>
  <c r="AQ38" i="185"/>
  <c r="AQ39" i="185" s="1"/>
  <c r="AQ43" i="185" s="1"/>
  <c r="G13" i="159"/>
  <c r="U13" i="159" s="1"/>
  <c r="I13" i="159"/>
  <c r="W13" i="159" s="1"/>
  <c r="H13" i="159"/>
  <c r="V13" i="159" s="1"/>
  <c r="E13" i="159"/>
  <c r="S13" i="159" s="1"/>
  <c r="J13" i="159"/>
  <c r="X13" i="159" s="1"/>
  <c r="BF43" i="179"/>
  <c r="BF28" i="179"/>
  <c r="AH28" i="179"/>
  <c r="AH43" i="179"/>
  <c r="BE42" i="179"/>
  <c r="BE49" i="179" s="1"/>
  <c r="BE29" i="179"/>
  <c r="BE48" i="179" s="1"/>
  <c r="AK42" i="179"/>
  <c r="AK49" i="179" s="1"/>
  <c r="AK29" i="179"/>
  <c r="AK48" i="179" s="1"/>
  <c r="AY43" i="179"/>
  <c r="AY28" i="179"/>
  <c r="AP42" i="179"/>
  <c r="AP29" i="179"/>
  <c r="BK42" i="179"/>
  <c r="BK49" i="179" s="1"/>
  <c r="BK29" i="179"/>
  <c r="BK48" i="179" s="1"/>
  <c r="BK50" i="179" s="1"/>
  <c r="BK52" i="179" s="1"/>
  <c r="BI43" i="179"/>
  <c r="BI28" i="179"/>
  <c r="BD42" i="179"/>
  <c r="BD29" i="179"/>
  <c r="AI42" i="179"/>
  <c r="AI29" i="179"/>
  <c r="BO28" i="179"/>
  <c r="BO43" i="179"/>
  <c r="AS43" i="179"/>
  <c r="AS28" i="179"/>
  <c r="AF42" i="179"/>
  <c r="AF29" i="179"/>
  <c r="AH42" i="179"/>
  <c r="AH29" i="179"/>
  <c r="AH48" i="179" s="1"/>
  <c r="BJ43" i="179"/>
  <c r="BJ28" i="179"/>
  <c r="AR43" i="179"/>
  <c r="AR28" i="179"/>
  <c r="BM42" i="179"/>
  <c r="BM49" i="179" s="1"/>
  <c r="BM29" i="179"/>
  <c r="BM48" i="179" s="1"/>
  <c r="AP43" i="179"/>
  <c r="AP28" i="179"/>
  <c r="BG42" i="179"/>
  <c r="BG29" i="179"/>
  <c r="BI42" i="179"/>
  <c r="BI29" i="179"/>
  <c r="BG28" i="179"/>
  <c r="BG43" i="179"/>
  <c r="BF42" i="179"/>
  <c r="BF29" i="179"/>
  <c r="AY42" i="179"/>
  <c r="AY29" i="179"/>
  <c r="BC42" i="179"/>
  <c r="BC29" i="179"/>
  <c r="AC43" i="179"/>
  <c r="AC28" i="179"/>
  <c r="AT28" i="179"/>
  <c r="AT43" i="179"/>
  <c r="AL42" i="179"/>
  <c r="AL49" i="179" s="1"/>
  <c r="AL29" i="179"/>
  <c r="AL48" i="179" s="1"/>
  <c r="AC42" i="179"/>
  <c r="AC29" i="179"/>
  <c r="BA42" i="179"/>
  <c r="BA29" i="179"/>
  <c r="BA43" i="179"/>
  <c r="BA28" i="179"/>
  <c r="AB42" i="179"/>
  <c r="AB29" i="179"/>
  <c r="AD42" i="179"/>
  <c r="AD49" i="179" s="1"/>
  <c r="AD29" i="179"/>
  <c r="AD48" i="179" s="1"/>
  <c r="BH42" i="179"/>
  <c r="BH29" i="179"/>
  <c r="AW28" i="179"/>
  <c r="AW43" i="179"/>
  <c r="BC28" i="179"/>
  <c r="BC43" i="179"/>
  <c r="AJ42" i="179"/>
  <c r="AJ29" i="179"/>
  <c r="AQ28" i="179"/>
  <c r="AQ43" i="179"/>
  <c r="AS42" i="179"/>
  <c r="AS29" i="179"/>
  <c r="BN42" i="179"/>
  <c r="BN49" i="179" s="1"/>
  <c r="BN29" i="179"/>
  <c r="BN48" i="179" s="1"/>
  <c r="AQ42" i="179"/>
  <c r="AQ29" i="179"/>
  <c r="AW42" i="179"/>
  <c r="AW29" i="179"/>
  <c r="AV42" i="179"/>
  <c r="AV29" i="179"/>
  <c r="AG42" i="179"/>
  <c r="AG49" i="179" s="1"/>
  <c r="AG29" i="179"/>
  <c r="AG48" i="179" s="1"/>
  <c r="AF43" i="179"/>
  <c r="AF28" i="179"/>
  <c r="BP28" i="179"/>
  <c r="BP43" i="179"/>
  <c r="AT42" i="179"/>
  <c r="AT29" i="179"/>
  <c r="AX43" i="179"/>
  <c r="AX28" i="179"/>
  <c r="AO42" i="179"/>
  <c r="AO49" i="179" s="1"/>
  <c r="AO29" i="179"/>
  <c r="AO48" i="179" s="1"/>
  <c r="AR42" i="179"/>
  <c r="AR29" i="179"/>
  <c r="BJ42" i="179"/>
  <c r="BJ29" i="179"/>
  <c r="AM42" i="179"/>
  <c r="AM49" i="179" s="1"/>
  <c r="AM29" i="179"/>
  <c r="AM48" i="179" s="1"/>
  <c r="Z50" i="179"/>
  <c r="Z52" i="179" s="1"/>
  <c r="BH43" i="179"/>
  <c r="BH28" i="179"/>
  <c r="BQ42" i="179"/>
  <c r="BQ29" i="179"/>
  <c r="BB42" i="179"/>
  <c r="BB29" i="179"/>
  <c r="AV43" i="179"/>
  <c r="AV28" i="179"/>
  <c r="AE43" i="179"/>
  <c r="AE28" i="179"/>
  <c r="BD28" i="179"/>
  <c r="BD43" i="179"/>
  <c r="BL42" i="179"/>
  <c r="BL49" i="179" s="1"/>
  <c r="BL29" i="179"/>
  <c r="BL48" i="179" s="1"/>
  <c r="AI28" i="179"/>
  <c r="AI43" i="179"/>
  <c r="BO42" i="179"/>
  <c r="BO29" i="179"/>
  <c r="AZ43" i="179"/>
  <c r="AZ28" i="179"/>
  <c r="AX42" i="179"/>
  <c r="AX29" i="179"/>
  <c r="AB43" i="179"/>
  <c r="AB28" i="179"/>
  <c r="BB43" i="179"/>
  <c r="BB28" i="179"/>
  <c r="AU42" i="179"/>
  <c r="AU29" i="179"/>
  <c r="AE42" i="179"/>
  <c r="AE29" i="179"/>
  <c r="AJ43" i="179"/>
  <c r="AJ28" i="179"/>
  <c r="AU43" i="179"/>
  <c r="AU28" i="179"/>
  <c r="AN42" i="179"/>
  <c r="AN49" i="179" s="1"/>
  <c r="AN29" i="179"/>
  <c r="AN48" i="179" s="1"/>
  <c r="AA49" i="179"/>
  <c r="AA29" i="179"/>
  <c r="AA48" i="179" s="1"/>
  <c r="BP42" i="179"/>
  <c r="BP29" i="179"/>
  <c r="AZ42" i="179"/>
  <c r="AZ29" i="179"/>
  <c r="BQ28" i="179"/>
  <c r="BQ43" i="179"/>
  <c r="P11" i="159"/>
  <c r="B14" i="159"/>
  <c r="A15" i="159"/>
  <c r="M14" i="159"/>
  <c r="D13" i="159"/>
  <c r="O13" i="159" s="1"/>
  <c r="C13" i="159"/>
  <c r="N13" i="159" s="1"/>
  <c r="F13" i="159"/>
  <c r="T13" i="159" s="1"/>
  <c r="P12" i="159"/>
  <c r="L12" i="159"/>
  <c r="B43" i="185" l="1"/>
  <c r="C11" i="160" s="1"/>
  <c r="B52" i="184"/>
  <c r="C10" i="160" s="1"/>
  <c r="G14" i="159"/>
  <c r="H14" i="159"/>
  <c r="V14" i="159" s="1"/>
  <c r="I14" i="159"/>
  <c r="W14" i="159" s="1"/>
  <c r="U14" i="159"/>
  <c r="AY48" i="179"/>
  <c r="AB48" i="179"/>
  <c r="AV48" i="179"/>
  <c r="BH48" i="179"/>
  <c r="BN50" i="179"/>
  <c r="BN52" i="179" s="1"/>
  <c r="AW48" i="179"/>
  <c r="AG50" i="179"/>
  <c r="AG52" i="179" s="1"/>
  <c r="AG57" i="179" s="1"/>
  <c r="AG64" i="179" s="1"/>
  <c r="AK50" i="179"/>
  <c r="AK52" i="179" s="1"/>
  <c r="AK57" i="179" s="1"/>
  <c r="AK64" i="179" s="1"/>
  <c r="BQ49" i="179"/>
  <c r="AJ49" i="179"/>
  <c r="AH49" i="179"/>
  <c r="AH50" i="179" s="1"/>
  <c r="AH52" i="179" s="1"/>
  <c r="AH57" i="179" s="1"/>
  <c r="AH64" i="179" s="1"/>
  <c r="E14" i="159"/>
  <c r="S14" i="159" s="1"/>
  <c r="J14" i="159"/>
  <c r="X14" i="159" s="1"/>
  <c r="BF49" i="179"/>
  <c r="BB49" i="179"/>
  <c r="BQ48" i="179"/>
  <c r="AD50" i="179"/>
  <c r="AD52" i="179" s="1"/>
  <c r="AU48" i="179"/>
  <c r="AT48" i="179"/>
  <c r="AF48" i="179"/>
  <c r="BI49" i="179"/>
  <c r="BG48" i="179"/>
  <c r="BO49" i="179"/>
  <c r="BG49" i="179"/>
  <c r="AR49" i="179"/>
  <c r="AS48" i="179"/>
  <c r="AC49" i="179"/>
  <c r="AN50" i="179"/>
  <c r="AN52" i="179" s="1"/>
  <c r="AN57" i="179" s="1"/>
  <c r="AN64" i="179" s="1"/>
  <c r="BL50" i="179"/>
  <c r="BL52" i="179" s="1"/>
  <c r="AO50" i="179"/>
  <c r="AO52" i="179" s="1"/>
  <c r="AO57" i="179" s="1"/>
  <c r="AO64" i="179" s="1"/>
  <c r="AS49" i="179"/>
  <c r="AL50" i="179"/>
  <c r="AL54" i="179" s="1"/>
  <c r="AL61" i="179" s="1"/>
  <c r="BM50" i="179"/>
  <c r="BM52" i="179" s="1"/>
  <c r="BC48" i="179"/>
  <c r="AZ49" i="179"/>
  <c r="AQ48" i="179"/>
  <c r="BJ48" i="179"/>
  <c r="AI48" i="179"/>
  <c r="AJ48" i="179"/>
  <c r="AT49" i="179"/>
  <c r="AE49" i="179"/>
  <c r="AZ48" i="179"/>
  <c r="AM50" i="179"/>
  <c r="AM52" i="179" s="1"/>
  <c r="AM57" i="179" s="1"/>
  <c r="AM64" i="179" s="1"/>
  <c r="AA50" i="179"/>
  <c r="AA52" i="179" s="1"/>
  <c r="BD48" i="179"/>
  <c r="AE48" i="179"/>
  <c r="AC48" i="179"/>
  <c r="AP48" i="179"/>
  <c r="BB48" i="179"/>
  <c r="BC49" i="179"/>
  <c r="AP49" i="179"/>
  <c r="AR48" i="179"/>
  <c r="AU49" i="179"/>
  <c r="BH49" i="179"/>
  <c r="AY49" i="179"/>
  <c r="AY50" i="179" s="1"/>
  <c r="BA49" i="179"/>
  <c r="BD49" i="179"/>
  <c r="AF49" i="179"/>
  <c r="AX48" i="179"/>
  <c r="AV49" i="179"/>
  <c r="BE50" i="179"/>
  <c r="AI49" i="179"/>
  <c r="BP48" i="179"/>
  <c r="AW49" i="179"/>
  <c r="AB49" i="179"/>
  <c r="AX49" i="179"/>
  <c r="BP49" i="179"/>
  <c r="BO48" i="179"/>
  <c r="BF48" i="179"/>
  <c r="BJ49" i="179"/>
  <c r="AQ49" i="179"/>
  <c r="BA48" i="179"/>
  <c r="BI48" i="179"/>
  <c r="L13" i="159"/>
  <c r="F14" i="159"/>
  <c r="T14" i="159" s="1"/>
  <c r="D14" i="159"/>
  <c r="C14" i="159"/>
  <c r="M15" i="159"/>
  <c r="B15" i="159"/>
  <c r="A16" i="159"/>
  <c r="AB50" i="179" l="1"/>
  <c r="AB52" i="179" s="1"/>
  <c r="I15" i="159"/>
  <c r="H15" i="159"/>
  <c r="AV50" i="179"/>
  <c r="AG54" i="179"/>
  <c r="AG61" i="179" s="1"/>
  <c r="AW50" i="179"/>
  <c r="AW52" i="179" s="1"/>
  <c r="AW57" i="179" s="1"/>
  <c r="AW64" i="179" s="1"/>
  <c r="BH50" i="179"/>
  <c r="BH52" i="179" s="1"/>
  <c r="BH57" i="179" s="1"/>
  <c r="BH64" i="179" s="1"/>
  <c r="AJ50" i="179"/>
  <c r="AJ52" i="179" s="1"/>
  <c r="AJ57" i="179" s="1"/>
  <c r="AJ64" i="179" s="1"/>
  <c r="AK54" i="179"/>
  <c r="AK61" i="179" s="1"/>
  <c r="BQ50" i="179"/>
  <c r="BQ52" i="179" s="1"/>
  <c r="AF50" i="179"/>
  <c r="AF52" i="179" s="1"/>
  <c r="BO50" i="179"/>
  <c r="BO52" i="179" s="1"/>
  <c r="AH54" i="179"/>
  <c r="AH61" i="179" s="1"/>
  <c r="AU50" i="179"/>
  <c r="AU52" i="179" s="1"/>
  <c r="AU57" i="179" s="1"/>
  <c r="AU64" i="179" s="1"/>
  <c r="BB50" i="179"/>
  <c r="BB52" i="179" s="1"/>
  <c r="BB57" i="179" s="1"/>
  <c r="BB64" i="179" s="1"/>
  <c r="BF50" i="179"/>
  <c r="BF52" i="179" s="1"/>
  <c r="BF57" i="179" s="1"/>
  <c r="BF64" i="179" s="1"/>
  <c r="E15" i="159"/>
  <c r="S15" i="159" s="1"/>
  <c r="J15" i="159"/>
  <c r="X15" i="159" s="1"/>
  <c r="AT50" i="179"/>
  <c r="AT54" i="179" s="1"/>
  <c r="AT61" i="179" s="1"/>
  <c r="AE50" i="179"/>
  <c r="AE52" i="179" s="1"/>
  <c r="BC50" i="179"/>
  <c r="BC54" i="179" s="1"/>
  <c r="BC61" i="179" s="1"/>
  <c r="AC50" i="179"/>
  <c r="AC52" i="179" s="1"/>
  <c r="BI50" i="179"/>
  <c r="BI54" i="179" s="1"/>
  <c r="BI61" i="179" s="1"/>
  <c r="AI50" i="179"/>
  <c r="AI52" i="179" s="1"/>
  <c r="AI57" i="179" s="1"/>
  <c r="AI64" i="179" s="1"/>
  <c r="AL52" i="179"/>
  <c r="AL57" i="179" s="1"/>
  <c r="AL64" i="179" s="1"/>
  <c r="AO54" i="179"/>
  <c r="AO61" i="179" s="1"/>
  <c r="AS50" i="179"/>
  <c r="AN54" i="179"/>
  <c r="AN61" i="179" s="1"/>
  <c r="BG50" i="179"/>
  <c r="AR50" i="179"/>
  <c r="AR54" i="179" s="1"/>
  <c r="AR61" i="179" s="1"/>
  <c r="AZ50" i="179"/>
  <c r="AZ52" i="179" s="1"/>
  <c r="AZ57" i="179" s="1"/>
  <c r="AZ64" i="179" s="1"/>
  <c r="AM54" i="179"/>
  <c r="AM61" i="179" s="1"/>
  <c r="BP50" i="179"/>
  <c r="BP52" i="179" s="1"/>
  <c r="B49" i="179"/>
  <c r="BJ50" i="179"/>
  <c r="BJ52" i="179" s="1"/>
  <c r="BJ57" i="179" s="1"/>
  <c r="BJ64" i="179" s="1"/>
  <c r="AX50" i="179"/>
  <c r="AX52" i="179" s="1"/>
  <c r="AX57" i="179" s="1"/>
  <c r="AX64" i="179" s="1"/>
  <c r="AV52" i="179"/>
  <c r="AV57" i="179" s="1"/>
  <c r="AV64" i="179" s="1"/>
  <c r="AV54" i="179"/>
  <c r="AV61" i="179" s="1"/>
  <c r="AQ50" i="179"/>
  <c r="AP50" i="179"/>
  <c r="BD50" i="179"/>
  <c r="AY52" i="179"/>
  <c r="AY57" i="179" s="1"/>
  <c r="AY64" i="179" s="1"/>
  <c r="AY54" i="179"/>
  <c r="AY61" i="179" s="1"/>
  <c r="B48" i="179"/>
  <c r="BA50" i="179"/>
  <c r="BE52" i="179"/>
  <c r="BE57" i="179" s="1"/>
  <c r="BE64" i="179" s="1"/>
  <c r="BE54" i="179"/>
  <c r="BE61" i="179" s="1"/>
  <c r="P13" i="159"/>
  <c r="F15" i="159"/>
  <c r="T15" i="159" s="1"/>
  <c r="D15" i="159"/>
  <c r="O15" i="159" s="1"/>
  <c r="C15" i="159"/>
  <c r="N15" i="159" s="1"/>
  <c r="O14" i="159"/>
  <c r="P14" i="159"/>
  <c r="L14" i="159"/>
  <c r="N14" i="159"/>
  <c r="A17" i="159"/>
  <c r="M16" i="159"/>
  <c r="B16" i="159"/>
  <c r="I16" i="159" l="1"/>
  <c r="H16" i="159"/>
  <c r="AW54" i="179"/>
  <c r="AW61" i="179" s="1"/>
  <c r="BH54" i="179"/>
  <c r="BH61" i="179" s="1"/>
  <c r="AJ54" i="179"/>
  <c r="AJ61" i="179" s="1"/>
  <c r="AZ54" i="179"/>
  <c r="AZ61" i="179" s="1"/>
  <c r="BF54" i="179"/>
  <c r="BF61" i="179" s="1"/>
  <c r="BB54" i="179"/>
  <c r="BB61" i="179" s="1"/>
  <c r="BI52" i="179"/>
  <c r="BI57" i="179" s="1"/>
  <c r="BI64" i="179" s="1"/>
  <c r="AT52" i="179"/>
  <c r="AT57" i="179" s="1"/>
  <c r="AT64" i="179" s="1"/>
  <c r="E16" i="159"/>
  <c r="S16" i="159" s="1"/>
  <c r="J16" i="159"/>
  <c r="X16" i="159" s="1"/>
  <c r="BC52" i="179"/>
  <c r="BC57" i="179" s="1"/>
  <c r="BC64" i="179" s="1"/>
  <c r="AU54" i="179"/>
  <c r="AU61" i="179" s="1"/>
  <c r="AR52" i="179"/>
  <c r="AR57" i="179" s="1"/>
  <c r="AR64" i="179" s="1"/>
  <c r="AI54" i="179"/>
  <c r="AI61" i="179" s="1"/>
  <c r="BJ54" i="179"/>
  <c r="BJ61" i="179" s="1"/>
  <c r="B50" i="179"/>
  <c r="BG54" i="179"/>
  <c r="BG61" i="179" s="1"/>
  <c r="BG52" i="179"/>
  <c r="BG57" i="179" s="1"/>
  <c r="BG64" i="179" s="1"/>
  <c r="AX54" i="179"/>
  <c r="AX61" i="179" s="1"/>
  <c r="AS54" i="179"/>
  <c r="AS61" i="179" s="1"/>
  <c r="AS52" i="179"/>
  <c r="AS57" i="179" s="1"/>
  <c r="AS64" i="179" s="1"/>
  <c r="BD52" i="179"/>
  <c r="BD57" i="179" s="1"/>
  <c r="BD64" i="179" s="1"/>
  <c r="BD54" i="179"/>
  <c r="BD61" i="179" s="1"/>
  <c r="AQ52" i="179"/>
  <c r="AQ57" i="179" s="1"/>
  <c r="AQ64" i="179" s="1"/>
  <c r="AQ54" i="179"/>
  <c r="AQ61" i="179" s="1"/>
  <c r="AP52" i="179"/>
  <c r="AP57" i="179" s="1"/>
  <c r="AP64" i="179" s="1"/>
  <c r="AP54" i="179"/>
  <c r="AP61" i="179" s="1"/>
  <c r="BA52" i="179"/>
  <c r="BA57" i="179" s="1"/>
  <c r="BA64" i="179" s="1"/>
  <c r="BA54" i="179"/>
  <c r="BA61" i="179" s="1"/>
  <c r="F16" i="159"/>
  <c r="T16" i="159" s="1"/>
  <c r="D16" i="159"/>
  <c r="O16" i="159" s="1"/>
  <c r="C16" i="159"/>
  <c r="N16" i="159" s="1"/>
  <c r="B17" i="159"/>
  <c r="A18" i="159"/>
  <c r="M17" i="159"/>
  <c r="I17" i="159" l="1"/>
  <c r="H17" i="159"/>
  <c r="E17" i="159"/>
  <c r="S17" i="159" s="1"/>
  <c r="J17" i="159"/>
  <c r="X17" i="159" s="1"/>
  <c r="B64" i="179"/>
  <c r="C12" i="160" s="1"/>
  <c r="D12" i="160" s="1"/>
  <c r="B61" i="179"/>
  <c r="C17" i="159"/>
  <c r="N17" i="159" s="1"/>
  <c r="D17" i="159"/>
  <c r="O17" i="159" s="1"/>
  <c r="F17" i="159"/>
  <c r="T17" i="159" s="1"/>
  <c r="B18" i="159"/>
  <c r="A19" i="159"/>
  <c r="M18" i="159"/>
  <c r="I18" i="159" l="1"/>
  <c r="H18" i="159"/>
  <c r="E18" i="159"/>
  <c r="S18" i="159" s="1"/>
  <c r="J18" i="159"/>
  <c r="X18" i="159" s="1"/>
  <c r="F18" i="159"/>
  <c r="T18" i="159" s="1"/>
  <c r="D18" i="159"/>
  <c r="O18" i="159" s="1"/>
  <c r="C18" i="159"/>
  <c r="N18" i="159" s="1"/>
  <c r="M19" i="159"/>
  <c r="B19" i="159"/>
  <c r="A20" i="159"/>
  <c r="I19" i="159" l="1"/>
  <c r="H19" i="159"/>
  <c r="E19" i="159"/>
  <c r="S19" i="159" s="1"/>
  <c r="J19" i="159"/>
  <c r="X19" i="159" s="1"/>
  <c r="F19" i="159"/>
  <c r="T19" i="159" s="1"/>
  <c r="D19" i="159"/>
  <c r="O19" i="159" s="1"/>
  <c r="C19" i="159"/>
  <c r="N19" i="159" s="1"/>
  <c r="M20" i="159"/>
  <c r="B20" i="159"/>
  <c r="A21" i="159"/>
  <c r="I20" i="159" l="1"/>
  <c r="H20" i="159"/>
  <c r="E20" i="159"/>
  <c r="S20" i="159" s="1"/>
  <c r="J20" i="159"/>
  <c r="X20" i="159" s="1"/>
  <c r="F20" i="159"/>
  <c r="T20" i="159" s="1"/>
  <c r="D20" i="159"/>
  <c r="O20" i="159" s="1"/>
  <c r="C20" i="159"/>
  <c r="N20" i="159" s="1"/>
  <c r="A22" i="159"/>
  <c r="M21" i="159"/>
  <c r="B21" i="159"/>
  <c r="I21" i="159" l="1"/>
  <c r="H21" i="159"/>
  <c r="E21" i="159"/>
  <c r="S21" i="159" s="1"/>
  <c r="J21" i="159"/>
  <c r="X21" i="159" s="1"/>
  <c r="W15" i="159"/>
  <c r="F21" i="159"/>
  <c r="T21" i="159" s="1"/>
  <c r="D21" i="159"/>
  <c r="O21" i="159" s="1"/>
  <c r="C21" i="159"/>
  <c r="N21" i="159" s="1"/>
  <c r="B22" i="159"/>
  <c r="A23" i="159"/>
  <c r="M22" i="159"/>
  <c r="I22" i="159" l="1"/>
  <c r="H22" i="159"/>
  <c r="E22" i="159"/>
  <c r="S22" i="159" s="1"/>
  <c r="J22" i="159"/>
  <c r="X22" i="159" s="1"/>
  <c r="W16" i="159"/>
  <c r="F22" i="159"/>
  <c r="T22" i="159" s="1"/>
  <c r="D22" i="159"/>
  <c r="O22" i="159" s="1"/>
  <c r="C22" i="159"/>
  <c r="N22" i="159" s="1"/>
  <c r="M23" i="159"/>
  <c r="B23" i="159"/>
  <c r="A24" i="159"/>
  <c r="I23" i="159" l="1"/>
  <c r="H23" i="159"/>
  <c r="E23" i="159"/>
  <c r="S23" i="159" s="1"/>
  <c r="J23" i="159"/>
  <c r="X23" i="159" s="1"/>
  <c r="W17" i="159"/>
  <c r="F23" i="159"/>
  <c r="T23" i="159" s="1"/>
  <c r="D23" i="159"/>
  <c r="O23" i="159" s="1"/>
  <c r="C23" i="159"/>
  <c r="N23" i="159" s="1"/>
  <c r="M24" i="159"/>
  <c r="B24" i="159"/>
  <c r="A25" i="159"/>
  <c r="I24" i="159" l="1"/>
  <c r="H24" i="159"/>
  <c r="V15" i="159"/>
  <c r="E24" i="159"/>
  <c r="S24" i="159" s="1"/>
  <c r="J24" i="159"/>
  <c r="X24" i="159" s="1"/>
  <c r="W18" i="159"/>
  <c r="F24" i="159"/>
  <c r="T24" i="159" s="1"/>
  <c r="C24" i="159"/>
  <c r="N24" i="159" s="1"/>
  <c r="D24" i="159"/>
  <c r="O24" i="159" s="1"/>
  <c r="A26" i="159"/>
  <c r="M25" i="159"/>
  <c r="B25" i="159"/>
  <c r="I25" i="159" l="1"/>
  <c r="H25" i="159"/>
  <c r="V16" i="159"/>
  <c r="V17" i="159"/>
  <c r="E25" i="159"/>
  <c r="S25" i="159" s="1"/>
  <c r="J25" i="159"/>
  <c r="X25" i="159" s="1"/>
  <c r="W19" i="159"/>
  <c r="B26" i="159"/>
  <c r="A27" i="159"/>
  <c r="M26" i="159"/>
  <c r="F25" i="159"/>
  <c r="T25" i="159" s="1"/>
  <c r="D25" i="159"/>
  <c r="O25" i="159" s="1"/>
  <c r="C25" i="159"/>
  <c r="N25" i="159" s="1"/>
  <c r="I26" i="159" l="1"/>
  <c r="H26" i="159"/>
  <c r="V18" i="159"/>
  <c r="E26" i="159"/>
  <c r="S26" i="159" s="1"/>
  <c r="J26" i="159"/>
  <c r="X26" i="159" s="1"/>
  <c r="W21" i="159"/>
  <c r="C26" i="159"/>
  <c r="N26" i="159" s="1"/>
  <c r="F26" i="159"/>
  <c r="T26" i="159" s="1"/>
  <c r="D26" i="159"/>
  <c r="O26" i="159" s="1"/>
  <c r="B27" i="159"/>
  <c r="A28" i="159"/>
  <c r="M27" i="159"/>
  <c r="W20" i="159"/>
  <c r="I27" i="159" l="1"/>
  <c r="H27" i="159"/>
  <c r="E27" i="159"/>
  <c r="S27" i="159" s="1"/>
  <c r="J27" i="159"/>
  <c r="X27" i="159" s="1"/>
  <c r="M28" i="159"/>
  <c r="B28" i="159"/>
  <c r="A29" i="159"/>
  <c r="F27" i="159"/>
  <c r="T27" i="159" s="1"/>
  <c r="D27" i="159"/>
  <c r="O27" i="159" s="1"/>
  <c r="C27" i="159"/>
  <c r="N27" i="159" s="1"/>
  <c r="I28" i="159" l="1"/>
  <c r="H28" i="159"/>
  <c r="V19" i="159"/>
  <c r="E28" i="159"/>
  <c r="S28" i="159" s="1"/>
  <c r="J28" i="159"/>
  <c r="X28" i="159" s="1"/>
  <c r="W22" i="159"/>
  <c r="F28" i="159"/>
  <c r="T28" i="159" s="1"/>
  <c r="D28" i="159"/>
  <c r="O28" i="159" s="1"/>
  <c r="C28" i="159"/>
  <c r="N28" i="159" s="1"/>
  <c r="A30" i="159"/>
  <c r="M29" i="159"/>
  <c r="B29" i="159"/>
  <c r="H29" i="159" l="1"/>
  <c r="I29" i="159"/>
  <c r="V20" i="159"/>
  <c r="W23" i="159"/>
  <c r="E29" i="159"/>
  <c r="S29" i="159" s="1"/>
  <c r="J29" i="159"/>
  <c r="X29" i="159" s="1"/>
  <c r="A31" i="159"/>
  <c r="M30" i="159"/>
  <c r="B30" i="159"/>
  <c r="F29" i="159"/>
  <c r="T29" i="159" s="1"/>
  <c r="D29" i="159"/>
  <c r="O29" i="159" s="1"/>
  <c r="C29" i="159"/>
  <c r="N29" i="159" s="1"/>
  <c r="I30" i="159" l="1"/>
  <c r="H30" i="159"/>
  <c r="V21" i="159"/>
  <c r="E30" i="159"/>
  <c r="S30" i="159" s="1"/>
  <c r="J30" i="159"/>
  <c r="X30" i="159" s="1"/>
  <c r="B31" i="159"/>
  <c r="A32" i="159"/>
  <c r="M31" i="159"/>
  <c r="F30" i="159"/>
  <c r="T30" i="159" s="1"/>
  <c r="D30" i="159"/>
  <c r="O30" i="159" s="1"/>
  <c r="C30" i="159"/>
  <c r="N30" i="159" s="1"/>
  <c r="W24" i="159"/>
  <c r="I31" i="159" l="1"/>
  <c r="H31" i="159"/>
  <c r="V22" i="159"/>
  <c r="W25" i="159"/>
  <c r="E31" i="159"/>
  <c r="S31" i="159" s="1"/>
  <c r="J31" i="159"/>
  <c r="X31" i="159" s="1"/>
  <c r="M32" i="159"/>
  <c r="B32" i="159"/>
  <c r="A33" i="159"/>
  <c r="F31" i="159"/>
  <c r="T31" i="159" s="1"/>
  <c r="D31" i="159"/>
  <c r="O31" i="159" s="1"/>
  <c r="C31" i="159"/>
  <c r="N31" i="159" s="1"/>
  <c r="H32" i="159" l="1"/>
  <c r="I32" i="159"/>
  <c r="V23" i="159"/>
  <c r="E32" i="159"/>
  <c r="S32" i="159" s="1"/>
  <c r="J32" i="159"/>
  <c r="X32" i="159" s="1"/>
  <c r="M33" i="159"/>
  <c r="B33" i="159"/>
  <c r="A34" i="159"/>
  <c r="F32" i="159"/>
  <c r="T32" i="159" s="1"/>
  <c r="D32" i="159"/>
  <c r="O32" i="159" s="1"/>
  <c r="C32" i="159"/>
  <c r="N32" i="159" s="1"/>
  <c r="W26" i="159"/>
  <c r="I33" i="159" l="1"/>
  <c r="H33" i="159"/>
  <c r="V24" i="159"/>
  <c r="E33" i="159"/>
  <c r="S33" i="159" s="1"/>
  <c r="J33" i="159"/>
  <c r="X33" i="159" s="1"/>
  <c r="F33" i="159"/>
  <c r="T33" i="159" s="1"/>
  <c r="D33" i="159"/>
  <c r="O33" i="159" s="1"/>
  <c r="C33" i="159"/>
  <c r="N33" i="159" s="1"/>
  <c r="A35" i="159"/>
  <c r="M34" i="159"/>
  <c r="B34" i="159"/>
  <c r="W27" i="159"/>
  <c r="I34" i="159" l="1"/>
  <c r="H34" i="159"/>
  <c r="V25" i="159"/>
  <c r="E34" i="159"/>
  <c r="S34" i="159" s="1"/>
  <c r="J34" i="159"/>
  <c r="X34" i="159" s="1"/>
  <c r="D34" i="159"/>
  <c r="O34" i="159" s="1"/>
  <c r="C34" i="159"/>
  <c r="N34" i="159" s="1"/>
  <c r="F34" i="159"/>
  <c r="T34" i="159" s="1"/>
  <c r="B35" i="159"/>
  <c r="A36" i="159"/>
  <c r="M35" i="159"/>
  <c r="W28" i="159"/>
  <c r="I35" i="159" l="1"/>
  <c r="H35" i="159"/>
  <c r="V26" i="159"/>
  <c r="W29" i="159"/>
  <c r="E35" i="159"/>
  <c r="S35" i="159" s="1"/>
  <c r="J35" i="159"/>
  <c r="X35" i="159" s="1"/>
  <c r="B36" i="159"/>
  <c r="A37" i="159"/>
  <c r="M36" i="159"/>
  <c r="D35" i="159"/>
  <c r="O35" i="159" s="1"/>
  <c r="C35" i="159"/>
  <c r="N35" i="159" s="1"/>
  <c r="F35" i="159"/>
  <c r="T35" i="159" s="1"/>
  <c r="I36" i="159" l="1"/>
  <c r="H36" i="159"/>
  <c r="V27" i="159"/>
  <c r="E36" i="159"/>
  <c r="S36" i="159" s="1"/>
  <c r="J36" i="159"/>
  <c r="X36" i="159" s="1"/>
  <c r="W30" i="159"/>
  <c r="W31" i="159"/>
  <c r="M37" i="159"/>
  <c r="B37" i="159"/>
  <c r="A38" i="159"/>
  <c r="F36" i="159"/>
  <c r="T36" i="159" s="1"/>
  <c r="D36" i="159"/>
  <c r="O36" i="159" s="1"/>
  <c r="C36" i="159"/>
  <c r="N36" i="159" s="1"/>
  <c r="H37" i="159" l="1"/>
  <c r="I37" i="159"/>
  <c r="V28" i="159"/>
  <c r="E37" i="159"/>
  <c r="S37" i="159" s="1"/>
  <c r="J37" i="159"/>
  <c r="X37" i="159" s="1"/>
  <c r="F37" i="159"/>
  <c r="T37" i="159" s="1"/>
  <c r="D37" i="159"/>
  <c r="O37" i="159" s="1"/>
  <c r="C37" i="159"/>
  <c r="N37" i="159" s="1"/>
  <c r="A39" i="159"/>
  <c r="M38" i="159"/>
  <c r="B38" i="159"/>
  <c r="I38" i="159" l="1"/>
  <c r="H38" i="159"/>
  <c r="V29" i="159"/>
  <c r="E38" i="159"/>
  <c r="S38" i="159" s="1"/>
  <c r="J38" i="159"/>
  <c r="X38" i="159" s="1"/>
  <c r="W32" i="159"/>
  <c r="B39" i="159"/>
  <c r="A40" i="159"/>
  <c r="M39" i="159"/>
  <c r="F38" i="159"/>
  <c r="T38" i="159" s="1"/>
  <c r="D38" i="159"/>
  <c r="O38" i="159" s="1"/>
  <c r="C38" i="159"/>
  <c r="N38" i="159" s="1"/>
  <c r="I39" i="159" l="1"/>
  <c r="H39" i="159"/>
  <c r="V30" i="159"/>
  <c r="W33" i="159"/>
  <c r="E39" i="159"/>
  <c r="S39" i="159" s="1"/>
  <c r="J39" i="159"/>
  <c r="X39" i="159" s="1"/>
  <c r="F39" i="159"/>
  <c r="T39" i="159" s="1"/>
  <c r="D39" i="159"/>
  <c r="O39" i="159" s="1"/>
  <c r="C39" i="159"/>
  <c r="N39" i="159" s="1"/>
  <c r="B40" i="159"/>
  <c r="A41" i="159"/>
  <c r="M40" i="159"/>
  <c r="I40" i="159" l="1"/>
  <c r="H40" i="159"/>
  <c r="V31" i="159"/>
  <c r="E40" i="159"/>
  <c r="S40" i="159" s="1"/>
  <c r="J40" i="159"/>
  <c r="X40" i="159" s="1"/>
  <c r="M41" i="159"/>
  <c r="B41" i="159"/>
  <c r="A42" i="159"/>
  <c r="W34" i="159"/>
  <c r="F40" i="159"/>
  <c r="T40" i="159" s="1"/>
  <c r="D40" i="159"/>
  <c r="O40" i="159" s="1"/>
  <c r="C40" i="159"/>
  <c r="N40" i="159" s="1"/>
  <c r="I41" i="159" l="1"/>
  <c r="H41" i="159"/>
  <c r="V32" i="159"/>
  <c r="W35" i="159"/>
  <c r="E41" i="159"/>
  <c r="S41" i="159" s="1"/>
  <c r="J41" i="159"/>
  <c r="X41" i="159" s="1"/>
  <c r="M42" i="159"/>
  <c r="B42" i="159"/>
  <c r="A43" i="159"/>
  <c r="F41" i="159"/>
  <c r="T41" i="159" s="1"/>
  <c r="D41" i="159"/>
  <c r="O41" i="159" s="1"/>
  <c r="C41" i="159"/>
  <c r="N41" i="159" s="1"/>
  <c r="I42" i="159" l="1"/>
  <c r="H42" i="159"/>
  <c r="V33" i="159"/>
  <c r="E42" i="159"/>
  <c r="S42" i="159" s="1"/>
  <c r="J42" i="159"/>
  <c r="X42" i="159" s="1"/>
  <c r="W36" i="159"/>
  <c r="F42" i="159"/>
  <c r="T42" i="159" s="1"/>
  <c r="D42" i="159"/>
  <c r="O42" i="159" s="1"/>
  <c r="C42" i="159"/>
  <c r="N42" i="159" s="1"/>
  <c r="A44" i="159"/>
  <c r="M43" i="159"/>
  <c r="B43" i="159"/>
  <c r="I43" i="159" l="1"/>
  <c r="H43" i="159"/>
  <c r="V34" i="159"/>
  <c r="E43" i="159"/>
  <c r="S43" i="159" s="1"/>
  <c r="J43" i="159"/>
  <c r="X43" i="159" s="1"/>
  <c r="D43" i="159"/>
  <c r="O43" i="159" s="1"/>
  <c r="C43" i="159"/>
  <c r="N43" i="159" s="1"/>
  <c r="F43" i="159"/>
  <c r="T43" i="159" s="1"/>
  <c r="W37" i="159"/>
  <c r="B44" i="159"/>
  <c r="A45" i="159"/>
  <c r="M44" i="159"/>
  <c r="I44" i="159" l="1"/>
  <c r="H44" i="159"/>
  <c r="V35" i="159"/>
  <c r="W38" i="159"/>
  <c r="E44" i="159"/>
  <c r="S44" i="159" s="1"/>
  <c r="J44" i="159"/>
  <c r="X44" i="159" s="1"/>
  <c r="M45" i="159"/>
  <c r="B45" i="159"/>
  <c r="A46" i="159"/>
  <c r="F44" i="159"/>
  <c r="T44" i="159" s="1"/>
  <c r="D44" i="159"/>
  <c r="O44" i="159" s="1"/>
  <c r="C44" i="159"/>
  <c r="N44" i="159" s="1"/>
  <c r="G45" i="159" l="1"/>
  <c r="I45" i="159"/>
  <c r="H45" i="159"/>
  <c r="V45" i="159" s="1"/>
  <c r="U45" i="159"/>
  <c r="V36" i="159"/>
  <c r="E45" i="159"/>
  <c r="S45" i="159" s="1"/>
  <c r="J45" i="159"/>
  <c r="X45" i="159" s="1"/>
  <c r="M46" i="159"/>
  <c r="B46" i="159"/>
  <c r="A47" i="159"/>
  <c r="F45" i="159"/>
  <c r="T45" i="159" s="1"/>
  <c r="D45" i="159"/>
  <c r="O45" i="159" s="1"/>
  <c r="C45" i="159"/>
  <c r="N45" i="159" s="1"/>
  <c r="W39" i="159"/>
  <c r="G46" i="159" l="1"/>
  <c r="I46" i="159"/>
  <c r="H46" i="159"/>
  <c r="V46" i="159" s="1"/>
  <c r="U46" i="159"/>
  <c r="V37" i="159"/>
  <c r="E46" i="159"/>
  <c r="S46" i="159" s="1"/>
  <c r="J46" i="159"/>
  <c r="X46" i="159" s="1"/>
  <c r="A48" i="159"/>
  <c r="M47" i="159"/>
  <c r="B47" i="159"/>
  <c r="W40" i="159"/>
  <c r="F46" i="159"/>
  <c r="T46" i="159" s="1"/>
  <c r="D46" i="159"/>
  <c r="O46" i="159" s="1"/>
  <c r="C46" i="159"/>
  <c r="N46" i="159" s="1"/>
  <c r="G47" i="159" l="1"/>
  <c r="U47" i="159" s="1"/>
  <c r="I47" i="159"/>
  <c r="H47" i="159"/>
  <c r="V47" i="159" s="1"/>
  <c r="V38" i="159"/>
  <c r="E47" i="159"/>
  <c r="S47" i="159" s="1"/>
  <c r="J47" i="159"/>
  <c r="X47" i="159" s="1"/>
  <c r="F47" i="159"/>
  <c r="T47" i="159" s="1"/>
  <c r="D47" i="159"/>
  <c r="O47" i="159" s="1"/>
  <c r="C47" i="159"/>
  <c r="N47" i="159" s="1"/>
  <c r="W41" i="159"/>
  <c r="B48" i="159"/>
  <c r="A49" i="159"/>
  <c r="M48" i="159"/>
  <c r="G48" i="159" l="1"/>
  <c r="U48" i="159" s="1"/>
  <c r="I48" i="159"/>
  <c r="H48" i="159"/>
  <c r="V48" i="159" s="1"/>
  <c r="V39" i="159"/>
  <c r="E48" i="159"/>
  <c r="S48" i="159" s="1"/>
  <c r="J48" i="159"/>
  <c r="X48" i="159" s="1"/>
  <c r="W42" i="159"/>
  <c r="B49" i="159"/>
  <c r="K51" i="159" s="1"/>
  <c r="A50" i="159"/>
  <c r="M49" i="159"/>
  <c r="C48" i="159"/>
  <c r="N48" i="159" s="1"/>
  <c r="F48" i="159"/>
  <c r="T48" i="159" s="1"/>
  <c r="D48" i="159"/>
  <c r="O48" i="159" s="1"/>
  <c r="G49" i="159" l="1"/>
  <c r="U49" i="159" s="1"/>
  <c r="I49" i="159"/>
  <c r="H49" i="159"/>
  <c r="V49" i="159" s="1"/>
  <c r="V40" i="159"/>
  <c r="E49" i="159"/>
  <c r="J49" i="159"/>
  <c r="W43" i="159"/>
  <c r="F49" i="159"/>
  <c r="D49" i="159"/>
  <c r="D51" i="159" s="1"/>
  <c r="C49" i="159"/>
  <c r="C51" i="159" s="1"/>
  <c r="M50" i="159"/>
  <c r="B50" i="159"/>
  <c r="G50" i="159" l="1"/>
  <c r="U50" i="159" s="1"/>
  <c r="I50" i="159"/>
  <c r="W50" i="159" s="1"/>
  <c r="H50" i="159"/>
  <c r="V50" i="159" s="1"/>
  <c r="E51" i="159"/>
  <c r="S49" i="159"/>
  <c r="J51" i="159"/>
  <c r="X49" i="159"/>
  <c r="F51" i="159"/>
  <c r="T49" i="159"/>
  <c r="V41" i="159"/>
  <c r="E50" i="159"/>
  <c r="J50" i="159"/>
  <c r="X50" i="159" s="1"/>
  <c r="W45" i="159"/>
  <c r="F50" i="159"/>
  <c r="T50" i="159" s="1"/>
  <c r="D50" i="159"/>
  <c r="O50" i="159" s="1"/>
  <c r="C50" i="159"/>
  <c r="N50" i="159" s="1"/>
  <c r="W44" i="159"/>
  <c r="O49" i="159"/>
  <c r="O51" i="159" s="1"/>
  <c r="N49" i="159"/>
  <c r="N51" i="159" s="1"/>
  <c r="S50" i="159" l="1"/>
  <c r="S51" i="159" s="1"/>
  <c r="V42" i="159"/>
  <c r="X51" i="159"/>
  <c r="T51" i="159"/>
  <c r="L50" i="159"/>
  <c r="V43" i="159" l="1"/>
  <c r="P50" i="159"/>
  <c r="W46" i="159"/>
  <c r="H51" i="159" l="1"/>
  <c r="V44" i="159"/>
  <c r="V51" i="159" s="1"/>
  <c r="D10" i="160"/>
  <c r="W48" i="159"/>
  <c r="L45" i="159"/>
  <c r="W47" i="159"/>
  <c r="P45" i="159" l="1"/>
  <c r="L46" i="159"/>
  <c r="P46" i="159"/>
  <c r="D11" i="160" l="1"/>
  <c r="P47" i="159"/>
  <c r="L47" i="159"/>
  <c r="I51" i="159" l="1"/>
  <c r="W49" i="159"/>
  <c r="L48" i="159"/>
  <c r="P48" i="159" l="1"/>
  <c r="P49" i="159"/>
  <c r="L49" i="159"/>
  <c r="W51" i="159" l="1"/>
  <c r="AN30" i="2"/>
  <c r="AN18" i="182" s="1"/>
  <c r="AC30" i="2"/>
  <c r="AC18" i="182" s="1"/>
  <c r="BF30" i="2"/>
  <c r="BF18" i="182" s="1"/>
  <c r="BQ30" i="2"/>
  <c r="BQ19" i="182" s="1"/>
  <c r="BQ34" i="182" s="1"/>
  <c r="AW30" i="2"/>
  <c r="AW18" i="182" s="1"/>
  <c r="BG30" i="2"/>
  <c r="BG18" i="182" s="1"/>
  <c r="Z30" i="2"/>
  <c r="Z18" i="182" s="1"/>
  <c r="AZ19" i="182"/>
  <c r="AZ34" i="182" s="1"/>
  <c r="BG33" i="182" l="1"/>
  <c r="AW19" i="182"/>
  <c r="AW34" i="182" s="1"/>
  <c r="AN19" i="182"/>
  <c r="AN34" i="182" s="1"/>
  <c r="BG19" i="182"/>
  <c r="BG34" i="182" s="1"/>
  <c r="AC19" i="182"/>
  <c r="AC34" i="182" s="1"/>
  <c r="Z33" i="182"/>
  <c r="BM19" i="182"/>
  <c r="BM34" i="182" s="1"/>
  <c r="BM18" i="182"/>
  <c r="AW33" i="182"/>
  <c r="BF33" i="182"/>
  <c r="AC33" i="182"/>
  <c r="AC35" i="182" s="1"/>
  <c r="AC20" i="182"/>
  <c r="AN33" i="182"/>
  <c r="AN35" i="182" s="1"/>
  <c r="AN38" i="182" s="1"/>
  <c r="AN42" i="182" s="1"/>
  <c r="G22" i="159" s="1"/>
  <c r="AN20" i="182"/>
  <c r="BG35" i="182"/>
  <c r="BG38" i="182" s="1"/>
  <c r="BG42" i="182" s="1"/>
  <c r="G41" i="159" s="1"/>
  <c r="BF19" i="182"/>
  <c r="BF34" i="182" s="1"/>
  <c r="BH30" i="2"/>
  <c r="AD30" i="2"/>
  <c r="AZ18" i="182"/>
  <c r="AG30" i="2"/>
  <c r="AT30" i="2"/>
  <c r="AF30" i="2"/>
  <c r="BO30" i="2"/>
  <c r="BE30" i="2"/>
  <c r="AE30" i="2"/>
  <c r="BQ18" i="182"/>
  <c r="BC30" i="2"/>
  <c r="AH30" i="2"/>
  <c r="Z19" i="182"/>
  <c r="Z34" i="182" s="1"/>
  <c r="BA30" i="2"/>
  <c r="BN30" i="2"/>
  <c r="AJ30" i="2"/>
  <c r="AM30" i="2"/>
  <c r="AL30" i="2"/>
  <c r="BK30" i="2"/>
  <c r="AI30" i="2"/>
  <c r="BJ30" i="2"/>
  <c r="AK30" i="2"/>
  <c r="AU30" i="2"/>
  <c r="BB30" i="2"/>
  <c r="AB30" i="2"/>
  <c r="BD30" i="2"/>
  <c r="AA30" i="2"/>
  <c r="BL30" i="2"/>
  <c r="BI30" i="2"/>
  <c r="AV30" i="2"/>
  <c r="BP30" i="2"/>
  <c r="AS30" i="2"/>
  <c r="AQ30" i="2"/>
  <c r="AO30" i="2"/>
  <c r="AP30" i="2"/>
  <c r="AR30" i="2"/>
  <c r="AX30" i="2"/>
  <c r="AW35" i="182" l="1"/>
  <c r="AW38" i="182" s="1"/>
  <c r="AW42" i="182" s="1"/>
  <c r="G31" i="159" s="1"/>
  <c r="AW20" i="182"/>
  <c r="BG20" i="182"/>
  <c r="AA18" i="182"/>
  <c r="AA19" i="182"/>
  <c r="AA34" i="182" s="1"/>
  <c r="AF18" i="182"/>
  <c r="AF19" i="182"/>
  <c r="AF34" i="182" s="1"/>
  <c r="BO18" i="182"/>
  <c r="BO19" i="182"/>
  <c r="BO34" i="182" s="1"/>
  <c r="AZ33" i="182"/>
  <c r="AZ35" i="182" s="1"/>
  <c r="AZ38" i="182" s="1"/>
  <c r="AZ42" i="182" s="1"/>
  <c r="G34" i="159" s="1"/>
  <c r="AZ20" i="182"/>
  <c r="AK19" i="182"/>
  <c r="AK34" i="182" s="1"/>
  <c r="AK18" i="182"/>
  <c r="AL18" i="182"/>
  <c r="AL19" i="182"/>
  <c r="AL34" i="182" s="1"/>
  <c r="BE18" i="182"/>
  <c r="BE19" i="182"/>
  <c r="BE34" i="182" s="1"/>
  <c r="BD18" i="182"/>
  <c r="BD19" i="182"/>
  <c r="BD34" i="182" s="1"/>
  <c r="AG18" i="182"/>
  <c r="AG19" i="182"/>
  <c r="AG34" i="182" s="1"/>
  <c r="AU18" i="182"/>
  <c r="AU19" i="182"/>
  <c r="AU34" i="182" s="1"/>
  <c r="AI18" i="182"/>
  <c r="AI19" i="182"/>
  <c r="AI34" i="182" s="1"/>
  <c r="BF20" i="182"/>
  <c r="L41" i="159"/>
  <c r="U41" i="159"/>
  <c r="P41" i="159" s="1"/>
  <c r="AX18" i="182"/>
  <c r="AX19" i="182"/>
  <c r="AX34" i="182" s="1"/>
  <c r="AP19" i="182"/>
  <c r="AP34" i="182" s="1"/>
  <c r="AP18" i="182"/>
  <c r="U22" i="159"/>
  <c r="P22" i="159" s="1"/>
  <c r="L22" i="159"/>
  <c r="AM18" i="182"/>
  <c r="AM19" i="182"/>
  <c r="AM34" i="182" s="1"/>
  <c r="AJ18" i="182"/>
  <c r="AJ19" i="182"/>
  <c r="AJ34" i="182" s="1"/>
  <c r="BN18" i="182"/>
  <c r="BN19" i="182"/>
  <c r="BN34" i="182" s="1"/>
  <c r="AR18" i="182"/>
  <c r="AR19" i="182"/>
  <c r="AR34" i="182" s="1"/>
  <c r="BF35" i="182"/>
  <c r="BF38" i="182" s="1"/>
  <c r="BF42" i="182" s="1"/>
  <c r="G40" i="159" s="1"/>
  <c r="AO19" i="182"/>
  <c r="AO34" i="182" s="1"/>
  <c r="AO18" i="182"/>
  <c r="AQ19" i="182"/>
  <c r="AQ34" i="182" s="1"/>
  <c r="AQ18" i="182"/>
  <c r="BL19" i="182"/>
  <c r="BL34" i="182" s="1"/>
  <c r="BL18" i="182"/>
  <c r="AT18" i="182"/>
  <c r="AT19" i="182"/>
  <c r="AT34" i="182" s="1"/>
  <c r="AB19" i="182"/>
  <c r="AB34" i="182" s="1"/>
  <c r="AB18" i="182"/>
  <c r="BB19" i="182"/>
  <c r="BB34" i="182" s="1"/>
  <c r="BB18" i="182"/>
  <c r="BH18" i="182"/>
  <c r="BH19" i="182"/>
  <c r="BH34" i="182" s="1"/>
  <c r="BJ18" i="182"/>
  <c r="BJ19" i="182"/>
  <c r="BJ34" i="182" s="1"/>
  <c r="BK18" i="182"/>
  <c r="BK19" i="182"/>
  <c r="BK34" i="182" s="1"/>
  <c r="BA19" i="182"/>
  <c r="BA34" i="182" s="1"/>
  <c r="BA18" i="182"/>
  <c r="AH18" i="182"/>
  <c r="AH19" i="182"/>
  <c r="AH34" i="182" s="1"/>
  <c r="AY18" i="182"/>
  <c r="AY19" i="182"/>
  <c r="AY34" i="182" s="1"/>
  <c r="BI18" i="182"/>
  <c r="BI19" i="182"/>
  <c r="BI34" i="182" s="1"/>
  <c r="AD18" i="182"/>
  <c r="AD19" i="182"/>
  <c r="AD34" i="182" s="1"/>
  <c r="U31" i="159"/>
  <c r="P31" i="159" s="1"/>
  <c r="L31" i="159"/>
  <c r="BC18" i="182"/>
  <c r="BC19" i="182"/>
  <c r="BC34" i="182" s="1"/>
  <c r="BM20" i="182"/>
  <c r="BM33" i="182"/>
  <c r="BM35" i="182" s="1"/>
  <c r="AS19" i="182"/>
  <c r="AS34" i="182" s="1"/>
  <c r="AS18" i="182"/>
  <c r="BP19" i="182"/>
  <c r="BP34" i="182" s="1"/>
  <c r="BP18" i="182"/>
  <c r="BQ33" i="182"/>
  <c r="BQ35" i="182" s="1"/>
  <c r="BQ20" i="182"/>
  <c r="Z35" i="182"/>
  <c r="AV18" i="182"/>
  <c r="AV19" i="182"/>
  <c r="AV34" i="182" s="1"/>
  <c r="AE18" i="182"/>
  <c r="AE19" i="182"/>
  <c r="AE34" i="182" s="1"/>
  <c r="Z20" i="182"/>
  <c r="AE20" i="182" l="1"/>
  <c r="AE33" i="182"/>
  <c r="AE35" i="182" s="1"/>
  <c r="AJ20" i="182"/>
  <c r="AJ33" i="182"/>
  <c r="AJ35" i="182" s="1"/>
  <c r="AJ38" i="182" s="1"/>
  <c r="AJ42" i="182" s="1"/>
  <c r="G18" i="159" s="1"/>
  <c r="AU20" i="182"/>
  <c r="AU33" i="182"/>
  <c r="AU35" i="182" s="1"/>
  <c r="AU38" i="182" s="1"/>
  <c r="AU42" i="182" s="1"/>
  <c r="G29" i="159" s="1"/>
  <c r="BP20" i="182"/>
  <c r="BP33" i="182"/>
  <c r="BP35" i="182" s="1"/>
  <c r="BH20" i="182"/>
  <c r="BH33" i="182"/>
  <c r="BH35" i="182" s="1"/>
  <c r="BH38" i="182" s="1"/>
  <c r="BH42" i="182" s="1"/>
  <c r="G42" i="159" s="1"/>
  <c r="AO20" i="182"/>
  <c r="AO33" i="182"/>
  <c r="AO35" i="182" s="1"/>
  <c r="AO38" i="182" s="1"/>
  <c r="AO42" i="182" s="1"/>
  <c r="G23" i="159" s="1"/>
  <c r="AR20" i="182"/>
  <c r="AR33" i="182"/>
  <c r="AR35" i="182" s="1"/>
  <c r="AR38" i="182" s="1"/>
  <c r="AR42" i="182" s="1"/>
  <c r="G26" i="159" s="1"/>
  <c r="BE20" i="182"/>
  <c r="BE33" i="182"/>
  <c r="BE35" i="182" s="1"/>
  <c r="BE38" i="182" s="1"/>
  <c r="BE42" i="182" s="1"/>
  <c r="G39" i="159" s="1"/>
  <c r="AL20" i="182"/>
  <c r="AL33" i="182"/>
  <c r="AL35" i="182" s="1"/>
  <c r="AL38" i="182" s="1"/>
  <c r="AL42" i="182" s="1"/>
  <c r="G20" i="159" s="1"/>
  <c r="AQ20" i="182"/>
  <c r="AQ33" i="182"/>
  <c r="AQ35" i="182" s="1"/>
  <c r="AQ38" i="182" s="1"/>
  <c r="AQ42" i="182" s="1"/>
  <c r="G25" i="159" s="1"/>
  <c r="BA20" i="182"/>
  <c r="BA33" i="182"/>
  <c r="BA35" i="182" s="1"/>
  <c r="BA38" i="182" s="1"/>
  <c r="BA42" i="182" s="1"/>
  <c r="G35" i="159" s="1"/>
  <c r="BN20" i="182"/>
  <c r="BN33" i="182"/>
  <c r="BN35" i="182" s="1"/>
  <c r="BK20" i="182"/>
  <c r="BK33" i="182"/>
  <c r="BK35" i="182" s="1"/>
  <c r="BO33" i="182"/>
  <c r="BO35" i="182" s="1"/>
  <c r="BO20" i="182"/>
  <c r="AI20" i="182"/>
  <c r="AI33" i="182"/>
  <c r="AI35" i="182" s="1"/>
  <c r="AI38" i="182" s="1"/>
  <c r="AI42" i="182" s="1"/>
  <c r="G17" i="159" s="1"/>
  <c r="AH33" i="182"/>
  <c r="AH35" i="182" s="1"/>
  <c r="AH38" i="182" s="1"/>
  <c r="AH42" i="182" s="1"/>
  <c r="G16" i="159" s="1"/>
  <c r="AH20" i="182"/>
  <c r="AX33" i="182"/>
  <c r="AX35" i="182" s="1"/>
  <c r="AX38" i="182" s="1"/>
  <c r="AX42" i="182" s="1"/>
  <c r="G32" i="159" s="1"/>
  <c r="AX20" i="182"/>
  <c r="U40" i="159"/>
  <c r="P40" i="159" s="1"/>
  <c r="L40" i="159"/>
  <c r="BJ20" i="182"/>
  <c r="BJ33" i="182"/>
  <c r="BJ35" i="182" s="1"/>
  <c r="BJ38" i="182" s="1"/>
  <c r="BJ42" i="182" s="1"/>
  <c r="G44" i="159" s="1"/>
  <c r="AS33" i="182"/>
  <c r="AS35" i="182" s="1"/>
  <c r="AS38" i="182" s="1"/>
  <c r="AS42" i="182" s="1"/>
  <c r="G27" i="159" s="1"/>
  <c r="AS20" i="182"/>
  <c r="AM33" i="182"/>
  <c r="AM35" i="182" s="1"/>
  <c r="AM38" i="182" s="1"/>
  <c r="AM42" i="182" s="1"/>
  <c r="G21" i="159" s="1"/>
  <c r="AM20" i="182"/>
  <c r="AP33" i="182"/>
  <c r="AP35" i="182" s="1"/>
  <c r="AP38" i="182" s="1"/>
  <c r="AP42" i="182" s="1"/>
  <c r="G24" i="159" s="1"/>
  <c r="AP20" i="182"/>
  <c r="AB33" i="182"/>
  <c r="AB35" i="182" s="1"/>
  <c r="AB20" i="182"/>
  <c r="BC33" i="182"/>
  <c r="BC35" i="182" s="1"/>
  <c r="BC38" i="182" s="1"/>
  <c r="BC42" i="182" s="1"/>
  <c r="G37" i="159" s="1"/>
  <c r="BC20" i="182"/>
  <c r="AT20" i="182"/>
  <c r="AT33" i="182"/>
  <c r="AT35" i="182" s="1"/>
  <c r="AT38" i="182" s="1"/>
  <c r="AT42" i="182" s="1"/>
  <c r="G28" i="159" s="1"/>
  <c r="AF20" i="182"/>
  <c r="AF33" i="182"/>
  <c r="AF35" i="182" s="1"/>
  <c r="BI33" i="182"/>
  <c r="BI35" i="182" s="1"/>
  <c r="BI38" i="182" s="1"/>
  <c r="BI42" i="182" s="1"/>
  <c r="G43" i="159" s="1"/>
  <c r="BI20" i="182"/>
  <c r="BD20" i="182"/>
  <c r="BD33" i="182"/>
  <c r="BD35" i="182" s="1"/>
  <c r="BD38" i="182" s="1"/>
  <c r="BD42" i="182" s="1"/>
  <c r="G38" i="159" s="1"/>
  <c r="AK20" i="182"/>
  <c r="AK33" i="182"/>
  <c r="AK35" i="182" s="1"/>
  <c r="AK38" i="182" s="1"/>
  <c r="AK42" i="182" s="1"/>
  <c r="G19" i="159" s="1"/>
  <c r="BB33" i="182"/>
  <c r="BB35" i="182" s="1"/>
  <c r="BB38" i="182" s="1"/>
  <c r="BB42" i="182" s="1"/>
  <c r="G36" i="159" s="1"/>
  <c r="BB20" i="182"/>
  <c r="BL20" i="182"/>
  <c r="BL33" i="182"/>
  <c r="BL35" i="182" s="1"/>
  <c r="AY20" i="182"/>
  <c r="AY33" i="182"/>
  <c r="AY35" i="182" s="1"/>
  <c r="AY38" i="182" s="1"/>
  <c r="AY42" i="182" s="1"/>
  <c r="G33" i="159" s="1"/>
  <c r="AG33" i="182"/>
  <c r="AG35" i="182" s="1"/>
  <c r="AG38" i="182" s="1"/>
  <c r="AG42" i="182" s="1"/>
  <c r="AG20" i="182"/>
  <c r="AV33" i="182"/>
  <c r="AV35" i="182" s="1"/>
  <c r="AV38" i="182" s="1"/>
  <c r="AV42" i="182" s="1"/>
  <c r="G30" i="159" s="1"/>
  <c r="AV20" i="182"/>
  <c r="L34" i="159"/>
  <c r="U34" i="159"/>
  <c r="P34" i="159" s="1"/>
  <c r="AD33" i="182"/>
  <c r="AD35" i="182" s="1"/>
  <c r="AD20" i="182"/>
  <c r="AA20" i="182"/>
  <c r="AA33" i="182"/>
  <c r="AA35" i="182" s="1"/>
  <c r="B42" i="182" l="1"/>
  <c r="C9" i="160"/>
  <c r="C15" i="160" s="1"/>
  <c r="U24" i="159"/>
  <c r="P24" i="159" s="1"/>
  <c r="L24" i="159"/>
  <c r="L20" i="159"/>
  <c r="U20" i="159"/>
  <c r="P20" i="159" s="1"/>
  <c r="L19" i="159"/>
  <c r="U19" i="159"/>
  <c r="P19" i="159" s="1"/>
  <c r="U26" i="159"/>
  <c r="P26" i="159" s="1"/>
  <c r="L26" i="159"/>
  <c r="U32" i="159"/>
  <c r="P32" i="159" s="1"/>
  <c r="L32" i="159"/>
  <c r="L33" i="159"/>
  <c r="U33" i="159"/>
  <c r="P33" i="159" s="1"/>
  <c r="L27" i="159"/>
  <c r="U27" i="159"/>
  <c r="P27" i="159" s="1"/>
  <c r="U17" i="159"/>
  <c r="P17" i="159" s="1"/>
  <c r="L17" i="159"/>
  <c r="U25" i="159"/>
  <c r="P25" i="159" s="1"/>
  <c r="L25" i="159"/>
  <c r="U23" i="159"/>
  <c r="P23" i="159" s="1"/>
  <c r="L23" i="159"/>
  <c r="U35" i="159"/>
  <c r="P35" i="159" s="1"/>
  <c r="L35" i="159"/>
  <c r="G15" i="159"/>
  <c r="L44" i="159"/>
  <c r="U44" i="159"/>
  <c r="P44" i="159" s="1"/>
  <c r="U16" i="159"/>
  <c r="P16" i="159" s="1"/>
  <c r="L16" i="159"/>
  <c r="L21" i="159"/>
  <c r="U21" i="159"/>
  <c r="P21" i="159" s="1"/>
  <c r="U39" i="159"/>
  <c r="P39" i="159" s="1"/>
  <c r="L39" i="159"/>
  <c r="U38" i="159"/>
  <c r="P38" i="159" s="1"/>
  <c r="L38" i="159"/>
  <c r="U43" i="159"/>
  <c r="P43" i="159" s="1"/>
  <c r="L43" i="159"/>
  <c r="L28" i="159"/>
  <c r="U28" i="159"/>
  <c r="P28" i="159" s="1"/>
  <c r="U37" i="159"/>
  <c r="P37" i="159" s="1"/>
  <c r="L37" i="159"/>
  <c r="U36" i="159"/>
  <c r="P36" i="159" s="1"/>
  <c r="L36" i="159"/>
  <c r="L42" i="159"/>
  <c r="U42" i="159"/>
  <c r="P42" i="159" s="1"/>
  <c r="L29" i="159"/>
  <c r="U29" i="159"/>
  <c r="P29" i="159" s="1"/>
  <c r="U18" i="159"/>
  <c r="P18" i="159" s="1"/>
  <c r="L18" i="159"/>
  <c r="L30" i="159"/>
  <c r="U30" i="159"/>
  <c r="P30" i="159" s="1"/>
  <c r="C18" i="160" l="1"/>
  <c r="C17" i="160"/>
  <c r="U15" i="159"/>
  <c r="G51" i="159"/>
  <c r="L15" i="159"/>
  <c r="L51" i="159" s="1"/>
  <c r="D9" i="160"/>
  <c r="D15" i="160" l="1"/>
  <c r="D17" i="160" s="1"/>
  <c r="D18" i="160"/>
  <c r="U51" i="159"/>
  <c r="P15" i="159"/>
  <c r="P51" i="159" s="1"/>
  <c r="C58" i="159" l="1"/>
  <c r="C59" i="15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tc={0CF2C2D9-4541-455E-806C-74144AC1E6A5}</author>
    <author>tc={4A083F20-14F9-4B22-9BBB-7AC631B0BF8B}</author>
  </authors>
  <commentList>
    <comment ref="G51" authorId="0" shapeId="0" xr:uid="{0CF2C2D9-4541-455E-806C-74144AC1E6A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- See Ben2 Tab</t>
      </text>
    </comment>
    <comment ref="H51" authorId="1" shapeId="0" xr:uid="{4A083F20-14F9-4B22-9BBB-7AC631B0BF8B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- See Ben2 Tab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<sst xmlns="http://schemas.openxmlformats.org/spreadsheetml/2006/main" count="2411" uniqueCount="696">
  <si>
    <t>Parameter Format Version 2026.1</t>
  </si>
  <si>
    <t>Base Year</t>
  </si>
  <si>
    <t>Year</t>
  </si>
  <si>
    <t>Base Year of Analysis</t>
  </si>
  <si>
    <t>Base Dollar Year</t>
  </si>
  <si>
    <t>units</t>
  </si>
  <si>
    <t>Source/Notes</t>
  </si>
  <si>
    <t>URL</t>
  </si>
  <si>
    <t>Financial Factors</t>
  </si>
  <si>
    <t>Discount Factor</t>
  </si>
  <si>
    <t>Last Updated:</t>
  </si>
  <si>
    <t>12/2025</t>
  </si>
  <si>
    <t>Discount Rate</t>
  </si>
  <si>
    <t>U.S.  Department of Transportation.  Benefit Cost Analysis Guidance for Discretionary Grant Programs, May 2025.</t>
  </si>
  <si>
    <t>https://www.transportation.gov/sites/dot.gov/files/2025-05/Benefit%20Cost%20Analysis%20Guidance%202025%20Update%20II%20%28Final%29.pdf</t>
  </si>
  <si>
    <t>Discount Rate (NOT USED)</t>
  </si>
  <si>
    <t>not recommended</t>
  </si>
  <si>
    <t>Inflation</t>
  </si>
  <si>
    <t>GDP Deflator</t>
  </si>
  <si>
    <t>Historical, national</t>
  </si>
  <si>
    <t>U.S.  Department of Transportation.  Benefit Cost Analysis Guidance for Discretionary Grant Programs, May 2025.  Table A-7: Inflation Adjustment Values.</t>
  </si>
  <si>
    <t>Percent change</t>
  </si>
  <si>
    <t>Forecast, national</t>
  </si>
  <si>
    <t>Index Series (nominal)</t>
  </si>
  <si>
    <t>Escalation</t>
  </si>
  <si>
    <t>12/2023</t>
  </si>
  <si>
    <t>National ENR Index</t>
  </si>
  <si>
    <t>Escalation Factor</t>
  </si>
  <si>
    <t>GDP Growth</t>
  </si>
  <si>
    <t>Nominal GDP</t>
  </si>
  <si>
    <t>U.S. Congressional Budget Office 10-year Economic Projections, September 2025.  Gross domestic Product (GDP).</t>
  </si>
  <si>
    <t xml:space="preserve">https://www.cbo.gov/about/products/budget-economic-data#4 </t>
  </si>
  <si>
    <t>GDP Price Index</t>
  </si>
  <si>
    <t>Real GDP</t>
  </si>
  <si>
    <t>Growth Rate</t>
  </si>
  <si>
    <t>Growth Factor from Base Dollar Year</t>
  </si>
  <si>
    <t>Unit Conversions</t>
  </si>
  <si>
    <t>Metric Ton</t>
  </si>
  <si>
    <t>grams/metric ton</t>
  </si>
  <si>
    <t>Traffic Annualization Factor</t>
  </si>
  <si>
    <t>days/year</t>
  </si>
  <si>
    <t>Weekday Only Annualization</t>
  </si>
  <si>
    <t>USDOT BCA Guidance Parameters</t>
  </si>
  <si>
    <t>Unit Value of Avoided Fatalities, Injuries, and Crashes</t>
  </si>
  <si>
    <t>KABCO</t>
  </si>
  <si>
    <t>O - No Injury</t>
  </si>
  <si>
    <t>U.S.  Department of Transportation. Benefit Cost Analysis Guidance for Discretionary Grant Programs, May 2025.  Table A-1: Value of Reduced Fatalities, Injuries, and Crashes.</t>
  </si>
  <si>
    <t>C - Possible Injury</t>
  </si>
  <si>
    <t>Ibid.</t>
  </si>
  <si>
    <t>B - Non-incapacitating</t>
  </si>
  <si>
    <t>A - Incapacitating</t>
  </si>
  <si>
    <t>K - Killed</t>
  </si>
  <si>
    <t>U - Injured (Severity Unknown)</t>
  </si>
  <si>
    <t>Property Damage Only</t>
  </si>
  <si>
    <t>Injury Crash</t>
  </si>
  <si>
    <t>Fatal Crash</t>
  </si>
  <si>
    <t>Recommended Hourly Values of Travel Time Savings</t>
  </si>
  <si>
    <t>Apply Growth Rate (0/1)</t>
  </si>
  <si>
    <t>In-Vehicle Travel, Personal</t>
  </si>
  <si>
    <t>U.S.  Department of Transportation. Benefit Cost Analysis Guidance for Discretionary Grant Programs, May 2025.  Table A-2: Value of Travel Time Savings, including footnotes.</t>
  </si>
  <si>
    <t>In-Vehicle Travel, Business</t>
  </si>
  <si>
    <t>In-Vehicle Travel, All Purposes</t>
  </si>
  <si>
    <t>Truck Drivers</t>
  </si>
  <si>
    <t>Bus Drivers</t>
  </si>
  <si>
    <t>Transit Rail Operators</t>
  </si>
  <si>
    <t>Locomotive Engineers</t>
  </si>
  <si>
    <t>Walking/Cycling/Waiting</t>
  </si>
  <si>
    <t>Intercity Personal Travel</t>
  </si>
  <si>
    <t>High-Speed Travel, Personal</t>
  </si>
  <si>
    <t>High-Speed Travel, Business</t>
  </si>
  <si>
    <t>Average Vehicle Occupancy</t>
  </si>
  <si>
    <t>Passenger Vehicles, Weekday Peak</t>
  </si>
  <si>
    <t>persons/automobile</t>
  </si>
  <si>
    <t>U.S.  Department of Transportation. Benefit Cost Analysis Guidance for Discretionary Grant Programs, May 2025.  Table A-3: Average Vehicle Occupancy Rates for Highway Passenger Vehicles.</t>
  </si>
  <si>
    <t>Passenger Vehicles, Weekday Off-Peak</t>
  </si>
  <si>
    <t>Passenger Vehicles, Weekend</t>
  </si>
  <si>
    <t>Passenger Vehicles, All Travel</t>
  </si>
  <si>
    <t>Trucks</t>
  </si>
  <si>
    <t>persons/truck</t>
  </si>
  <si>
    <t>Assumption.</t>
  </si>
  <si>
    <t>Highway Vehicle Operating Cost</t>
  </si>
  <si>
    <t>Total Operating Cost</t>
  </si>
  <si>
    <t>Light Duty Vehicles</t>
  </si>
  <si>
    <t>U.S.  Department of Transportation. Benefit Cost Analysis Guidance for Discretionary Grant Programs, May 2025.  Table A-4: Vehicle Operating Costs.</t>
  </si>
  <si>
    <t>Commercial Trucks</t>
  </si>
  <si>
    <t>Rail Vehicle Operating Costs</t>
  </si>
  <si>
    <t>Train and Movement Type</t>
  </si>
  <si>
    <t>Idling</t>
  </si>
  <si>
    <t>Freight Train</t>
  </si>
  <si>
    <t>U.S.  Department of Transportation. Benefit Cost Analysis Guidance for Discretionary Grant Programs, May 2025.  Table A-5: Train Operating and Social Costs.</t>
  </si>
  <si>
    <t>Commuter Train</t>
  </si>
  <si>
    <t>Amtrak Long-Distance</t>
  </si>
  <si>
    <t>Amtrak State-Supported</t>
  </si>
  <si>
    <t>Hauling</t>
  </si>
  <si>
    <t>All Movements</t>
  </si>
  <si>
    <t>Freight Railcar</t>
  </si>
  <si>
    <t>Rail Vehicle Emissions Damage Costs</t>
  </si>
  <si>
    <r>
      <t>Non-CO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Emissions Costs</t>
    </r>
  </si>
  <si>
    <t>(based on 2035 emissions rates and unit values of emissions avoided)</t>
  </si>
  <si>
    <t>Unit Value of Emissions Damage Avoided</t>
  </si>
  <si>
    <r>
      <t>Nitrogen oxides (NO</t>
    </r>
    <r>
      <rPr>
        <vertAlign val="subscript"/>
        <sz val="11"/>
        <color rgb="FF000000"/>
        <rFont val="Calibri"/>
        <family val="2"/>
      </rPr>
      <t>x</t>
    </r>
    <r>
      <rPr>
        <sz val="11"/>
        <color theme="1"/>
        <rFont val="Calibri"/>
        <family val="2"/>
        <scheme val="minor"/>
      </rPr>
      <t>)</t>
    </r>
  </si>
  <si>
    <t>(varies by year)</t>
  </si>
  <si>
    <t>U.S.  Department of Transportation. Benefit Cost Analysis Guidance for Discretionary Grant Programs, May 2025.  Table A-6: Damage Costs for Emissions per Metric Ton.</t>
  </si>
  <si>
    <r>
      <t>Sulfur Oxides (SO</t>
    </r>
    <r>
      <rPr>
        <vertAlign val="subscript"/>
        <sz val="10"/>
        <color rgb="FF000000"/>
        <rFont val="Arial"/>
        <family val="2"/>
      </rPr>
      <t>x</t>
    </r>
    <r>
      <rPr>
        <sz val="11"/>
        <color theme="1"/>
        <rFont val="Calibri"/>
        <family val="2"/>
        <scheme val="minor"/>
      </rPr>
      <t>)</t>
    </r>
  </si>
  <si>
    <r>
      <t>Particulate matter (PM</t>
    </r>
    <r>
      <rPr>
        <vertAlign val="subscript"/>
        <sz val="11"/>
        <color rgb="FF000000"/>
        <rFont val="Calibri"/>
        <family val="2"/>
      </rPr>
      <t>2.5</t>
    </r>
    <r>
      <rPr>
        <sz val="11"/>
        <color theme="1"/>
        <rFont val="Calibri"/>
        <family val="2"/>
        <scheme val="minor"/>
      </rPr>
      <t>)</t>
    </r>
  </si>
  <si>
    <r>
      <t>Carbon Dioxide (CO</t>
    </r>
    <r>
      <rPr>
        <vertAlign val="subscript"/>
        <sz val="11"/>
        <color rgb="FF000000"/>
        <rFont val="Calibri"/>
        <family val="2"/>
      </rPr>
      <t>2</t>
    </r>
    <r>
      <rPr>
        <sz val="11"/>
        <color theme="1"/>
        <rFont val="Calibri"/>
        <family val="2"/>
        <scheme val="minor"/>
      </rPr>
      <t>)</t>
    </r>
  </si>
  <si>
    <t>Pedestrian Facility Improvements (up to 0.86 miles)</t>
  </si>
  <si>
    <t>Expand Sidewalk per foot of added width up to 31 feet</t>
  </si>
  <si>
    <t>U.S.  Department of Transportation. Benefit Cost Analysis Guidance for Discretionary Grant Programs, May 2025.  Table A-8: Pedestrian Facility Improvements Revealed Preference Values.</t>
  </si>
  <si>
    <t>Reducing Upslope by 1%</t>
  </si>
  <si>
    <t>Reducing Traffic Speed by 1 mph (speeds &lt;45mph)</t>
  </si>
  <si>
    <t>Reducing Traffic Volume by 1 vehicle per hour (ADT &lt; 55,000)</t>
  </si>
  <si>
    <t>Install Marked-Crosswalk on Roadway with volumes &gt;= 10,000 vehicles per day</t>
  </si>
  <si>
    <t>Install Signal for Pedestrian Crossing on Roadway with volumes &gt;= 13,000 vehicles per day</t>
  </si>
  <si>
    <t>Cycling Facility Improvements (up to 2.38 miles)</t>
  </si>
  <si>
    <t>Cycling Path with At-Grade Crossings</t>
  </si>
  <si>
    <t>U.S.  Department of Transportation. Benefit Cost Analysis Guidance for Discretionary Grant Programs, May 2025.  Table A-9: Cycling Facility Improvement Revealed Preference Values.</t>
  </si>
  <si>
    <t>Cycling Path with no At-Grade Crossings</t>
  </si>
  <si>
    <t>Dedicated Cycling Lane</t>
  </si>
  <si>
    <t>Cycling Boulevard/"Sharrow"</t>
  </si>
  <si>
    <t>Separated Cycle Track</t>
  </si>
  <si>
    <t>Transit Facility Amenities</t>
  </si>
  <si>
    <t>Bus</t>
  </si>
  <si>
    <t>Clocks</t>
  </si>
  <si>
    <t>U.S.  Department of Transportation. Benefit Cost Analysis Guidance for Discretionary Grant Programs, May 2025.  Table A-10: Transit Facility Amenity Revealed and Stated Preference Values.</t>
  </si>
  <si>
    <t>Electronic Real-Time Information Displays</t>
  </si>
  <si>
    <t>Information/Emergency Button</t>
  </si>
  <si>
    <t>PA System</t>
  </si>
  <si>
    <t>Platform/Stop Seating Availability</t>
  </si>
  <si>
    <t>Platform/Stop Weather Protection</t>
  </si>
  <si>
    <t>Restroom Availability</t>
  </si>
  <si>
    <t>Retail/Food Outlet Availability</t>
  </si>
  <si>
    <t>Staff Availability</t>
  </si>
  <si>
    <t>Step-Free Access to Station/Stop</t>
  </si>
  <si>
    <t>Step-Free Access to Vehicle</t>
  </si>
  <si>
    <t>Surveillance Cameras</t>
  </si>
  <si>
    <t>Temperature Controlled Environment</t>
  </si>
  <si>
    <t>Ticket Machines</t>
  </si>
  <si>
    <t>Timetables</t>
  </si>
  <si>
    <t>Light Rail / Street Car</t>
  </si>
  <si>
    <t>Rail Station</t>
  </si>
  <si>
    <t>Bike Facilities</t>
  </si>
  <si>
    <t>Car Access Facilities</t>
  </si>
  <si>
    <t>Elevator</t>
  </si>
  <si>
    <t>Escalators</t>
  </si>
  <si>
    <t>On-Site Ticket Office</t>
  </si>
  <si>
    <t>Taxi Pickup/Dropoff</t>
  </si>
  <si>
    <t>Waiting Room</t>
  </si>
  <si>
    <t>Transit Vehicle Amenities</t>
  </si>
  <si>
    <t>U.S.  Department of Transportation. Benefit Cost Analysis Guidance for Discretionary Grant Programs, May 2025.  Table A-11: Transit Vehicle Amenity Values.</t>
  </si>
  <si>
    <t>Handrails</t>
  </si>
  <si>
    <t>Luggage Storage</t>
  </si>
  <si>
    <t>Temperature Control</t>
  </si>
  <si>
    <t>Wheelchair Space</t>
  </si>
  <si>
    <t>Rail</t>
  </si>
  <si>
    <t>Food Service Availability</t>
  </si>
  <si>
    <t>Transit Mode Revealed Preference</t>
  </si>
  <si>
    <t xml:space="preserve">Boarding Quality </t>
  </si>
  <si>
    <t>Low-Intensive BRT</t>
  </si>
  <si>
    <t>U.S.  Department of Transportation. Benefit Cost Analysis Guidance for Discretionary Grant Programs, May 2025.  Table A-12: Transit Mode Ride and Boarding Quality Revealed Preference Values.</t>
  </si>
  <si>
    <t>Medium-Intensive BRT</t>
  </si>
  <si>
    <t>High-Intensive BRT</t>
  </si>
  <si>
    <t>Streetcar or On-Street Light Rail Transit</t>
  </si>
  <si>
    <t>Off-Street Light Rail Transit</t>
  </si>
  <si>
    <t>Heavy Rail</t>
  </si>
  <si>
    <t>Commuter Rail</t>
  </si>
  <si>
    <t>Ferry</t>
  </si>
  <si>
    <t>Vehicle Ride Quality</t>
  </si>
  <si>
    <t>Mortality Reduction Benefits</t>
  </si>
  <si>
    <t>Walking (Ages 20-74)</t>
  </si>
  <si>
    <t>U.S.  Department of Transportation. Benefit Cost Analysis Guidance for Discretionary Grant Programs, May 2025.  Table A-13: Mortality Reduction Benefits of Induced Active Transportation Values.</t>
  </si>
  <si>
    <t>Cycling (Ages 20-64)</t>
  </si>
  <si>
    <t>Share of users within applicable age range</t>
  </si>
  <si>
    <t>Walking</t>
  </si>
  <si>
    <t>Cycling</t>
  </si>
  <si>
    <t>Share of trips induced from non-active modes</t>
  </si>
  <si>
    <t>External Highway Use Cost</t>
  </si>
  <si>
    <t>Congestion</t>
  </si>
  <si>
    <t>Light-Duty Vehicles - Urban</t>
  </si>
  <si>
    <t>U.S.  Department of Transportation. Benefit Cost Analysis Guidance for Discretionary Grant Programs, May 2025.  Table A-14: External Highway Use Costs.</t>
  </si>
  <si>
    <t>Light-Duty Vehicles - Rural</t>
  </si>
  <si>
    <t>Light-Duty Vehicles - All Locations</t>
  </si>
  <si>
    <t>Buses and Trucks - Urban</t>
  </si>
  <si>
    <t>Buses and Trucks - Rural</t>
  </si>
  <si>
    <t>Buses and Trucks - All Locations</t>
  </si>
  <si>
    <t>All Vehicles - Urban</t>
  </si>
  <si>
    <t>All Vehicles - Rural</t>
  </si>
  <si>
    <t>All Vehicles - All Locations</t>
  </si>
  <si>
    <t>Noise</t>
  </si>
  <si>
    <t>Safety</t>
  </si>
  <si>
    <t>Highway Vehicle Emissions Damage Costs</t>
  </si>
  <si>
    <r>
      <t>Non-CO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 xml:space="preserve"> Emissions Costs</t>
    </r>
  </si>
  <si>
    <r>
      <t>CO</t>
    </r>
    <r>
      <rPr>
        <b/>
        <vertAlign val="subscript"/>
        <sz val="11"/>
        <color rgb="FF000000"/>
        <rFont val="Calibri"/>
        <family val="2"/>
        <scheme val="minor"/>
      </rPr>
      <t>2</t>
    </r>
    <r>
      <rPr>
        <b/>
        <sz val="11"/>
        <color rgb="FF000000"/>
        <rFont val="Calibri"/>
        <family val="2"/>
        <scheme val="minor"/>
      </rPr>
      <t xml:space="preserve"> Emissions Costs</t>
    </r>
  </si>
  <si>
    <t>Roadway Parameters</t>
  </si>
  <si>
    <t>Passenger Vehicle Miles</t>
  </si>
  <si>
    <t xml:space="preserve">check against NHTSA value </t>
  </si>
  <si>
    <t>MVMT/year</t>
  </si>
  <si>
    <t>U.S. Federal Highway Administration. Highway Statistics, Table VM-1, Annual Vehicle Distance Traveled in Miles and Related Data by Highway Category and Vehicle Type, 2021.</t>
  </si>
  <si>
    <t>https://www.fhwa.dot.gov/policyinformation/statistics/2021/pdf/vm1.pdf</t>
  </si>
  <si>
    <t>Truck Vehicle Miles</t>
  </si>
  <si>
    <t>Truck Percentage</t>
  </si>
  <si>
    <t>National Crash Rates</t>
  </si>
  <si>
    <t>Total VMT</t>
  </si>
  <si>
    <t>Fatalities</t>
  </si>
  <si>
    <t>persons/year</t>
  </si>
  <si>
    <t>U.S. National Highway Traffic Safety Administration.  Traffic Safety Facts Annual Report, 2021.  Table 46: Large Trucks Involved in Crashes by Most Harmful Event and Crash Severity.</t>
  </si>
  <si>
    <t>https://cdan.dot.gov/tsftables/tsfar.htm#</t>
  </si>
  <si>
    <t>Injuries</t>
  </si>
  <si>
    <t>U.S. Federal Motor Carrier Safety Administration.  Large Truck and Bus Crash Facts. Trends Table 2. Large Truck and Bus Injury Crash Statistics, 1999-2019.</t>
  </si>
  <si>
    <t>Crash Exposure</t>
  </si>
  <si>
    <t>Fatality Rate</t>
  </si>
  <si>
    <t>fatalities/100MVMT</t>
  </si>
  <si>
    <t>Injury Rate</t>
  </si>
  <si>
    <t>injuries/100MVMT</t>
  </si>
  <si>
    <t>Marginal Public Infrastructure Costs</t>
  </si>
  <si>
    <t>Pavement Damage (ton-mile)</t>
  </si>
  <si>
    <t>2010$/ton-mile</t>
  </si>
  <si>
    <t>U.S. Government Accountability Office.  GAO-11-134 Freight Transportation, 2011, Table 3.  Based on $7,000 per million ton-miles.</t>
  </si>
  <si>
    <t>https://www.gao.gov/new.items/d11134.pdf</t>
  </si>
  <si>
    <t>Pavement Damange (vehicle-mile)</t>
  </si>
  <si>
    <t>Auto/Urban Interstate</t>
  </si>
  <si>
    <t>2010$/VMT</t>
  </si>
  <si>
    <t>40 kip 4-axle S.U. Truck/Urban Interstate</t>
  </si>
  <si>
    <t xml:space="preserve"> </t>
  </si>
  <si>
    <t>National Crash Statistics</t>
  </si>
  <si>
    <t>U.S. National Highway Traffic Safety Administration. Traffic Safety Facts Annual Report Tables.</t>
  </si>
  <si>
    <t>Vehicles Involved</t>
  </si>
  <si>
    <t>vehicles/year</t>
  </si>
  <si>
    <t>Fatal Crashes</t>
  </si>
  <si>
    <t>crashes</t>
  </si>
  <si>
    <t>Injury Crashes</t>
  </si>
  <si>
    <t>PDO crashes</t>
  </si>
  <si>
    <t>crashes/year</t>
  </si>
  <si>
    <t>Total Crashes</t>
  </si>
  <si>
    <t>Conversion to Persons/Vehicles</t>
  </si>
  <si>
    <t>Persons killed per fatal crash</t>
  </si>
  <si>
    <t>persons/crash</t>
  </si>
  <si>
    <t>Persons injured per injury crash</t>
  </si>
  <si>
    <t>Vehicles per crash</t>
  </si>
  <si>
    <t>vehicles/crash</t>
  </si>
  <si>
    <t>crashes/100MVMT</t>
  </si>
  <si>
    <t>PD Rate</t>
  </si>
  <si>
    <t>vehicles damaged/100MVMT</t>
  </si>
  <si>
    <t>Crash Probabilities</t>
  </si>
  <si>
    <t>Fatal crash per crash</t>
  </si>
  <si>
    <t>% of crashes</t>
  </si>
  <si>
    <t>Injury crash per crash</t>
  </si>
  <si>
    <t>PDO per crash</t>
  </si>
  <si>
    <t>Fuel Cost</t>
  </si>
  <si>
    <t>Fuel Cost, national aggregate including federal, state, and local taxes</t>
  </si>
  <si>
    <t>Gasoline</t>
  </si>
  <si>
    <t>2020$/gallon</t>
  </si>
  <si>
    <t>U.S. Energy Information Administration.  Annual projections to 2050, Table A12.</t>
  </si>
  <si>
    <t xml:space="preserve">https://www.eia.gov/analysis/projection-data.php#annualproj </t>
  </si>
  <si>
    <t>Diesel</t>
  </si>
  <si>
    <t>Convert to Base Dollar</t>
  </si>
  <si>
    <t>State + Federal Gas Tax</t>
  </si>
  <si>
    <t>2023$/gallon</t>
  </si>
  <si>
    <t>U.S. Energy Information Administration.   Federal and state motor fuel taxes, updated July 2023.</t>
  </si>
  <si>
    <t>https://www.eia.gov/petroleum/marketing/monthly/xls/fueltaxes.xlsx</t>
  </si>
  <si>
    <t>Fuel Cost, less taxes</t>
  </si>
  <si>
    <t>Freight Parameters</t>
  </si>
  <si>
    <t>Freight Reliability Cost</t>
  </si>
  <si>
    <t>2019$/hour</t>
  </si>
  <si>
    <t>Association of American Railroads, 2019 Class I Train Delay Cost Worksheet prepared using Public Data, 9/26/2021, aggregate of all train types, excludes time cost of lading.</t>
  </si>
  <si>
    <t>Shipper Cost</t>
  </si>
  <si>
    <t>Truck</t>
  </si>
  <si>
    <t>2014$/ton-mile</t>
  </si>
  <si>
    <t>U.S. Congressional Budget Office. 2015 Pricing Freight Transport to Account for External Costs, Table A-4</t>
  </si>
  <si>
    <t>http://www.cbo.gov/sites/default/files/114th-congress-2015-2016/workingpaper/50049-Freight_Transport_Working_Paper-2.pdf</t>
  </si>
  <si>
    <t>Truck Payload</t>
  </si>
  <si>
    <t>Truck Type</t>
  </si>
  <si>
    <t>Payload Capacity</t>
  </si>
  <si>
    <t>Platform/Flatbed</t>
  </si>
  <si>
    <t>pounds/truck</t>
  </si>
  <si>
    <t>tons/truck</t>
  </si>
  <si>
    <t>U.S. Department of Transportation. Comprehensive Truck Size and Weight Study. Vol 2, Chapter 3. September, 2000. Values based on 5-axle truck-trailer.  Accessed at http://www.fhwa.dot.gov/reports/tswstudy/tswfinal.htm</t>
  </si>
  <si>
    <t>http://www.fhwa.dot.gov/reports/tswstudy/tswfinal.htm</t>
  </si>
  <si>
    <t>Van</t>
  </si>
  <si>
    <t>Grain Body</t>
  </si>
  <si>
    <t>Dump Truck</t>
  </si>
  <si>
    <t>Tank Body</t>
  </si>
  <si>
    <t>Tons per train load (2016)</t>
  </si>
  <si>
    <t>tons/train</t>
  </si>
  <si>
    <t>American Associaation of Railroads.  Railroad Facts, 2017 edition.</t>
  </si>
  <si>
    <t>Transit Parameters</t>
  </si>
  <si>
    <t>Crash Rates by Transit Mode</t>
  </si>
  <si>
    <t xml:space="preserve">U.S. Bureau of Transportation Statistics. Table 2-42:  Railroad Passenger Safety Data. </t>
  </si>
  <si>
    <t>https://www.bts.gov/content/railroad-passenger-safety-data</t>
  </si>
  <si>
    <t>Automobile (for reference only - use highway rates)</t>
  </si>
  <si>
    <t>persons/million bus-miles</t>
  </si>
  <si>
    <t>Bus – Diesel</t>
  </si>
  <si>
    <t>Bus – Hybrid</t>
  </si>
  <si>
    <t>Bus – CNG</t>
  </si>
  <si>
    <t>Bus - Electric</t>
  </si>
  <si>
    <t>persons/million passenger car-miles</t>
  </si>
  <si>
    <t>Light Rail and Streetcar</t>
  </si>
  <si>
    <t>Commuter Rail - Diesel (new) and DMU</t>
  </si>
  <si>
    <t>Commuter Rail - Diesel (used)</t>
  </si>
  <si>
    <t>Commuter Rail - Electric and EMU</t>
  </si>
  <si>
    <t>Passenger Rail Parameters</t>
  </si>
  <si>
    <t>Passenger Fatalities</t>
  </si>
  <si>
    <t>persons</t>
  </si>
  <si>
    <t>Injured Persons</t>
  </si>
  <si>
    <t>Train Miles, passenger trains (millions)</t>
  </si>
  <si>
    <t>1M passenger train-miles</t>
  </si>
  <si>
    <t>persons/100M train-miles</t>
  </si>
  <si>
    <t>Fuel Consumption Rates</t>
  </si>
  <si>
    <t>Rail Fuel Consumption Rates</t>
  </si>
  <si>
    <t>Locomotive Idle Fuel Consumption</t>
  </si>
  <si>
    <t>gallons/hour</t>
  </si>
  <si>
    <t>Argonne National Laboratory. 2002. Railroad and Locomotive Technology Roadmap. Page 20</t>
  </si>
  <si>
    <t>https://publications.anl.gov/anlpubs/2003/02/45512.pdf</t>
  </si>
  <si>
    <t>Freight Rail Fuel Consumption</t>
  </si>
  <si>
    <t>ton-miles/gallon</t>
  </si>
  <si>
    <t>Association of American Railroads. 2019. The Environmental Benefits of Moving Freight by Rail</t>
  </si>
  <si>
    <t>https://www.aar.org/wp-content/uploads/2018/07/AAR-Environmental-Benefits-Movig-Freight-by-Rail.pdf</t>
  </si>
  <si>
    <t>Amtrak</t>
  </si>
  <si>
    <t>Electric</t>
  </si>
  <si>
    <t>million of kWh</t>
  </si>
  <si>
    <t>U.S. Bureau of Transportation Statistics. Table 4-18: Amtrak Fuel Consumption and Travel.</t>
  </si>
  <si>
    <t>https://www.bts.gov/content/amtrak-fuel-consumption-and-travel-1</t>
  </si>
  <si>
    <t>million gallons</t>
  </si>
  <si>
    <t>Train Miles</t>
  </si>
  <si>
    <t>millions of train-miles</t>
  </si>
  <si>
    <t>Diesel Conversion</t>
  </si>
  <si>
    <t>kWh/gallon</t>
  </si>
  <si>
    <t>American Bus Association. 2014. Updated Comparison of Energy Use and CO2 Emissions from Different Transportation Modes. Page 2</t>
  </si>
  <si>
    <t>https://www.buses.org/assets/images/uploads/general/Report%20-%20Energy%20Use%20and%20Emissions.pdf</t>
  </si>
  <si>
    <t>Amtrak Fuel Consumption</t>
  </si>
  <si>
    <t>train-miles/gallon</t>
  </si>
  <si>
    <t>Highway Fuel Consumption Rates</t>
  </si>
  <si>
    <t>Automobile</t>
  </si>
  <si>
    <t>Speed</t>
  </si>
  <si>
    <t>gallons/vehicle-mile</t>
  </si>
  <si>
    <t>California Department of Transportation Life-Cycle Benefit-Cost Analysis Model, Cal-B/C V8.1 Emissions Tables.  Based on California Air Resources Board, EMFAC 2021 model, average of 2024 and 2044 values.</t>
  </si>
  <si>
    <t>https://dot.ca.gov/programs/transportation-planning/division-of-transportation-planning/data-analytics-services/transportation-economics</t>
  </si>
  <si>
    <t>Emission Rates</t>
  </si>
  <si>
    <t>Freight Transportation</t>
  </si>
  <si>
    <r>
      <t>Nitrogen oxides (NO</t>
    </r>
    <r>
      <rPr>
        <vertAlign val="subscript"/>
        <sz val="11"/>
        <rFont val="Calibri"/>
        <family val="2"/>
      </rPr>
      <t>x</t>
    </r>
    <r>
      <rPr>
        <sz val="11"/>
        <rFont val="Calibri"/>
        <family val="2"/>
      </rPr>
      <t>)</t>
    </r>
  </si>
  <si>
    <t>grams/ton-mile</t>
  </si>
  <si>
    <t>U.S. Maritime Administration and National Waterways Foundation. A Modal Comparison of Domestic Freight Transportation Effects on the General Public, 2001-2019. Texas Transportation Institute, January 2022.  Table 15: Emissions Results by Mode in Analysis Year 2019.</t>
  </si>
  <si>
    <t>https://nationalwaterwaysfoundation.org/file/28/tti%202022%20final%20report%202001-2019%201.pdf</t>
  </si>
  <si>
    <r>
      <t>Particulate matter (PM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>)</t>
    </r>
  </si>
  <si>
    <t>Locomotive</t>
  </si>
  <si>
    <r>
      <t>CO</t>
    </r>
    <r>
      <rPr>
        <vertAlign val="subscript"/>
        <sz val="11"/>
        <color rgb="FF000000"/>
        <rFont val="Calibri"/>
        <family val="2"/>
      </rPr>
      <t xml:space="preserve">2 </t>
    </r>
    <r>
      <rPr>
        <sz val="11"/>
        <color theme="1"/>
        <rFont val="Calibri"/>
        <family val="2"/>
        <scheme val="minor"/>
      </rPr>
      <t>Emissions Factor</t>
    </r>
  </si>
  <si>
    <t>g/gallon</t>
  </si>
  <si>
    <t>U.S. Energy Information Administration.  Carbon Dioxide Emissions Coefficients.</t>
  </si>
  <si>
    <t>https://www.eia.gov/environment/emissions/co2_vol_mass.php</t>
  </si>
  <si>
    <r>
      <t>PM</t>
    </r>
    <r>
      <rPr>
        <vertAlign val="subscript"/>
        <sz val="11"/>
        <rFont val="Calibri"/>
        <family val="2"/>
      </rPr>
      <t>2.5</t>
    </r>
    <r>
      <rPr>
        <sz val="11"/>
        <rFont val="Calibri"/>
        <family val="2"/>
      </rPr>
      <t>/PM</t>
    </r>
    <r>
      <rPr>
        <vertAlign val="subscript"/>
        <sz val="11"/>
        <rFont val="Calibri"/>
        <family val="2"/>
      </rPr>
      <t>10</t>
    </r>
    <r>
      <rPr>
        <sz val="11"/>
        <rFont val="Calibri"/>
        <family val="2"/>
      </rPr>
      <t xml:space="preserve"> Conversion Factor</t>
    </r>
  </si>
  <si>
    <r>
      <t>g PM</t>
    </r>
    <r>
      <rPr>
        <i/>
        <vertAlign val="subscript"/>
        <sz val="11"/>
        <color rgb="FF000000"/>
        <rFont val="Calibri"/>
        <family val="2"/>
      </rPr>
      <t>2.5</t>
    </r>
    <r>
      <rPr>
        <i/>
        <sz val="11"/>
        <color rgb="FF000000"/>
        <rFont val="Calibri"/>
        <family val="2"/>
      </rPr>
      <t>/g PM</t>
    </r>
    <r>
      <rPr>
        <i/>
        <vertAlign val="subscript"/>
        <sz val="11"/>
        <color rgb="FF000000"/>
        <rFont val="Calibri"/>
        <family val="2"/>
      </rPr>
      <t>10</t>
    </r>
  </si>
  <si>
    <t>Large Linehaul</t>
  </si>
  <si>
    <t>Hydrocarbon (HC)</t>
  </si>
  <si>
    <t>U.S. Environmental Protection Agency. 2009. Emissions Factors for Locomotives</t>
  </si>
  <si>
    <t>https://nepis.epa.gov/Exe/ZyPDF.cgi/P100500B.PDF?Dockey=P100500B.PDF</t>
  </si>
  <si>
    <r>
      <t>Particulate matter (PM</t>
    </r>
    <r>
      <rPr>
        <vertAlign val="subscript"/>
        <sz val="11"/>
        <color rgb="FF000000"/>
        <rFont val="Calibri"/>
        <family val="2"/>
      </rPr>
      <t>10</t>
    </r>
    <r>
      <rPr>
        <sz val="11"/>
        <color theme="1"/>
        <rFont val="Calibri"/>
        <family val="2"/>
        <scheme val="minor"/>
      </rPr>
      <t>)</t>
    </r>
  </si>
  <si>
    <t>Large Switch</t>
  </si>
  <si>
    <t>Small Railroads</t>
  </si>
  <si>
    <t>Passenger/Commuter</t>
  </si>
  <si>
    <t>Average</t>
  </si>
  <si>
    <t>Fuel Consumption (Idling)</t>
  </si>
  <si>
    <t>Argonne National Laboratory. Idling Reduction Savings Calculator</t>
  </si>
  <si>
    <t>https://www.anl.gov/sites/www/files/2018-02/idling_worksheet.pdf</t>
  </si>
  <si>
    <t>Light-Duty Vehicles</t>
  </si>
  <si>
    <t>gal/h</t>
  </si>
  <si>
    <t>assume average of loaded/unloaded large passenger car</t>
  </si>
  <si>
    <t>Buses and Trucks</t>
  </si>
  <si>
    <t>loaded tractor-semitrailer</t>
  </si>
  <si>
    <t>Vehicle Emissions by Fuel Consumption</t>
  </si>
  <si>
    <r>
      <t>Carbon Dioxide (CO</t>
    </r>
    <r>
      <rPr>
        <vertAlign val="sub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</si>
  <si>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>EPA. Greenhouse Gases Equivalencies Calculator</t>
  </si>
  <si>
    <t>https://www.epa.gov/energy/greenhouse-gases-equivalencies-calculator-calculations-and-references</t>
  </si>
  <si>
    <t>grams/gal</t>
  </si>
  <si>
    <t>Nitrogen Oxides (NOx)</t>
  </si>
  <si>
    <t>estimated based on implied MPG for CO2 emissions rates, conservatively uses 5mph for emissions rate</t>
  </si>
  <si>
    <t>Particulate Matter (PM2.5)</t>
  </si>
  <si>
    <t>Sulfur Oxides (SOx)</t>
  </si>
  <si>
    <t>Vehicle Emissions by Travel Speed</t>
  </si>
  <si>
    <t>Caltrans. The California Life-Cycle Benefit/Cost Analysis Model. Emissions Calculator</t>
  </si>
  <si>
    <r>
      <t>Carbon Dioxide (CO</t>
    </r>
    <r>
      <rPr>
        <b/>
        <vertAlign val="subscript"/>
        <sz val="12"/>
        <color rgb="FF000000"/>
        <rFont val="Calibri"/>
        <family val="2"/>
      </rPr>
      <t>2</t>
    </r>
    <r>
      <rPr>
        <b/>
        <sz val="12"/>
        <color rgb="FF000000"/>
        <rFont val="Calibri"/>
        <family val="2"/>
      </rPr>
      <t>)</t>
    </r>
  </si>
  <si>
    <t>Auto</t>
  </si>
  <si>
    <t>g/vehicle-mile</t>
  </si>
  <si>
    <r>
      <t>Nitrogen Oxides (NO</t>
    </r>
    <r>
      <rPr>
        <b/>
        <vertAlign val="subscript"/>
        <sz val="12"/>
        <color rgb="FF000000"/>
        <rFont val="Calibri"/>
        <family val="2"/>
      </rPr>
      <t>x</t>
    </r>
    <r>
      <rPr>
        <b/>
        <sz val="12"/>
        <color rgb="FF000000"/>
        <rFont val="Calibri"/>
        <family val="2"/>
      </rPr>
      <t>)</t>
    </r>
  </si>
  <si>
    <r>
      <t>Particulate Matter (PM</t>
    </r>
    <r>
      <rPr>
        <b/>
        <vertAlign val="subscript"/>
        <sz val="12"/>
        <color rgb="FF000000"/>
        <rFont val="Calibri"/>
        <family val="2"/>
      </rPr>
      <t>2.5</t>
    </r>
    <r>
      <rPr>
        <b/>
        <sz val="12"/>
        <color rgb="FF000000"/>
        <rFont val="Calibri"/>
        <family val="2"/>
      </rPr>
      <t>)</t>
    </r>
  </si>
  <si>
    <r>
      <t>Sulfur Oxides (SO</t>
    </r>
    <r>
      <rPr>
        <b/>
        <vertAlign val="subscript"/>
        <sz val="12"/>
        <color rgb="FF000000"/>
        <rFont val="Calibri"/>
        <family val="2"/>
      </rPr>
      <t>x</t>
    </r>
    <r>
      <rPr>
        <b/>
        <sz val="12"/>
        <color rgb="FF000000"/>
        <rFont val="Calibri"/>
        <family val="2"/>
      </rPr>
      <t>)</t>
    </r>
  </si>
  <si>
    <t>INFRA - U-4700A</t>
  </si>
  <si>
    <t>Project Characteristics</t>
  </si>
  <si>
    <t>Project Details</t>
  </si>
  <si>
    <t>Project Open Year</t>
  </si>
  <si>
    <t>Total Years of Analysis</t>
  </si>
  <si>
    <t>years</t>
  </si>
  <si>
    <t>Final Year of Operations Period</t>
  </si>
  <si>
    <t>Traffic Data</t>
  </si>
  <si>
    <t>See Traffic Data Tab</t>
  </si>
  <si>
    <t>Model Base Year</t>
  </si>
  <si>
    <t>Model Future Build Year</t>
  </si>
  <si>
    <t>No-Build CAGR</t>
  </si>
  <si>
    <t>Build CAGR</t>
  </si>
  <si>
    <t>Combined AADT</t>
  </si>
  <si>
    <t>BYNB</t>
  </si>
  <si>
    <t>vehicles/day</t>
  </si>
  <si>
    <t>FYNB</t>
  </si>
  <si>
    <t>No-Build Annual Traffic</t>
  </si>
  <si>
    <t xml:space="preserve">FYB </t>
  </si>
  <si>
    <t>FYB Annual Traffic</t>
  </si>
  <si>
    <t>Vehicle Hours Traveled Savings</t>
  </si>
  <si>
    <t>Daily</t>
  </si>
  <si>
    <t>hours/vehicle</t>
  </si>
  <si>
    <t>Annual</t>
  </si>
  <si>
    <t>hours</t>
  </si>
  <si>
    <t>Estimated Use of Detour</t>
  </si>
  <si>
    <t>Passenger Cars</t>
  </si>
  <si>
    <t>Heavy Vehicles</t>
  </si>
  <si>
    <t>Time spent:</t>
  </si>
  <si>
    <t>Existing Route [via 321]</t>
  </si>
  <si>
    <t>PC Detour [via 127]</t>
  </si>
  <si>
    <t>HV Detour [via 16]</t>
  </si>
  <si>
    <t>Miles traveled:</t>
  </si>
  <si>
    <t>miles</t>
  </si>
  <si>
    <t>See Safety Data Tab</t>
  </si>
  <si>
    <t>Crashes</t>
  </si>
  <si>
    <t>Classification</t>
  </si>
  <si>
    <t>Existing Crash Rate</t>
  </si>
  <si>
    <t>O</t>
  </si>
  <si>
    <t>C</t>
  </si>
  <si>
    <t>B</t>
  </si>
  <si>
    <t>A</t>
  </si>
  <si>
    <t>K</t>
  </si>
  <si>
    <t>Total</t>
  </si>
  <si>
    <t>Annual Avoided Crashes (with CMF)</t>
  </si>
  <si>
    <t>Crashes Avoided</t>
  </si>
  <si>
    <t/>
  </si>
  <si>
    <t>avoided crashes/year</t>
  </si>
  <si>
    <t>Bike/Pedestrian Use</t>
  </si>
  <si>
    <t>Annual Bridge Conversion Estimates*</t>
  </si>
  <si>
    <t>Bicycles</t>
  </si>
  <si>
    <t>bicycles/year</t>
  </si>
  <si>
    <t>Pedestrians</t>
  </si>
  <si>
    <t>pedestrians/year</t>
  </si>
  <si>
    <t>per year</t>
  </si>
  <si>
    <t>*Starts Year after Project Opening Year</t>
  </si>
  <si>
    <t>Bridge Length</t>
  </si>
  <si>
    <t>Bridge Width</t>
  </si>
  <si>
    <t>feet</t>
  </si>
  <si>
    <t>Total Trip Time Savings</t>
  </si>
  <si>
    <t>hours/year</t>
  </si>
  <si>
    <t>Total Hours Saved</t>
  </si>
  <si>
    <t>Include? (1/0)</t>
  </si>
  <si>
    <t>Source / Notes</t>
  </si>
  <si>
    <t>Initial Construction Costs</t>
  </si>
  <si>
    <t>Begin Pre-CST Activities</t>
  </si>
  <si>
    <t>Cost Input Year</t>
  </si>
  <si>
    <t>Begin CST</t>
  </si>
  <si>
    <t>End CST</t>
  </si>
  <si>
    <t>Opening Year</t>
  </si>
  <si>
    <t>Previously Incurred Costs (ROW, Utilities)</t>
  </si>
  <si>
    <t>Project Costs (Engineering, Construction)</t>
  </si>
  <si>
    <t>Total Cost</t>
  </si>
  <si>
    <t>Cost Conversion to Base Year</t>
  </si>
  <si>
    <t>Value of Real Construction Cost</t>
  </si>
  <si>
    <t>Discounted Initial Construction Costs</t>
  </si>
  <si>
    <t>Total Costs</t>
  </si>
  <si>
    <t>Residual Value</t>
  </si>
  <si>
    <t>Opening Year of Project</t>
  </si>
  <si>
    <t>Aggregate Useful Life of Project</t>
  </si>
  <si>
    <t>Total Value at End of Analysis Period</t>
  </si>
  <si>
    <t>Discounted Residual Value</t>
  </si>
  <si>
    <t>Total Discounted Residual Value</t>
  </si>
  <si>
    <t>Benefit 1: Operations and Maintenance Cost Savings resulting from Project</t>
  </si>
  <si>
    <t>Operations &amp; Maintenance Cost</t>
  </si>
  <si>
    <t>See O&amp;M Data Tab</t>
  </si>
  <si>
    <t>No-Build Scenario (Bridge Detour)</t>
  </si>
  <si>
    <t>Routine &amp; Bridge Maintenance</t>
  </si>
  <si>
    <t>2026$ per year</t>
  </si>
  <si>
    <t>Resurfacing</t>
  </si>
  <si>
    <t>2026$ per 10 years</t>
  </si>
  <si>
    <t>Interim Bridge Repairs</t>
  </si>
  <si>
    <t>Bridge Rehabilitation</t>
  </si>
  <si>
    <t>2026$</t>
  </si>
  <si>
    <t>Total O&amp;M</t>
  </si>
  <si>
    <t>Build Scenario</t>
  </si>
  <si>
    <t>Routine Maintenance</t>
  </si>
  <si>
    <t>O&amp;M Savings</t>
  </si>
  <si>
    <t>2024$</t>
  </si>
  <si>
    <t>Total Discounted O&amp;M Savings</t>
  </si>
  <si>
    <t>Benefit 2: Crash Cost Savings resulting from Project</t>
  </si>
  <si>
    <t>Avoided Crashes</t>
  </si>
  <si>
    <t>vehicles damaged/year</t>
  </si>
  <si>
    <t>injuries/year</t>
  </si>
  <si>
    <t>fatalities/year</t>
  </si>
  <si>
    <t>Value of Avoided Crashes</t>
  </si>
  <si>
    <t>Monetization</t>
  </si>
  <si>
    <t>2024$/vehicle</t>
  </si>
  <si>
    <t>Traffic Safety Cost Avoided</t>
  </si>
  <si>
    <t>2024$/year</t>
  </si>
  <si>
    <t>Value Used in Analysis</t>
  </si>
  <si>
    <t>applies benefits only after opening of project</t>
  </si>
  <si>
    <t>7% Discounted Benefits</t>
  </si>
  <si>
    <t>Total Benefits</t>
  </si>
  <si>
    <t>Benefit 3:  Travel Time Savings resulting from Project</t>
  </si>
  <si>
    <t>Annual Vehicle Hours Traveled (VHT)</t>
  </si>
  <si>
    <t>Future Year Annual Traffic</t>
  </si>
  <si>
    <t>No-Build</t>
  </si>
  <si>
    <t>Build</t>
  </si>
  <si>
    <t>Build Scenario (No Detour) Savings</t>
  </si>
  <si>
    <t>Passenger Car</t>
  </si>
  <si>
    <t>VHT/year</t>
  </si>
  <si>
    <t>Heavy Vehicle</t>
  </si>
  <si>
    <t>All Vehicles</t>
  </si>
  <si>
    <t>2024$/person-hour</t>
  </si>
  <si>
    <t>Value of Travel Time Savings Benefit</t>
  </si>
  <si>
    <t>Travel Time Savings Benefit</t>
  </si>
  <si>
    <t>All Users</t>
  </si>
  <si>
    <t>Benefit 4: Avoided Travel Time Savings resulting from Detour</t>
  </si>
  <si>
    <t>Build Scenario (No Detour)</t>
  </si>
  <si>
    <t>No-Build Scenario (Detour)</t>
  </si>
  <si>
    <t>Annual Reduction in Vehicle Hours Traveled (VHT) due to Project</t>
  </si>
  <si>
    <t>Assumed Bridge Failure Rate</t>
  </si>
  <si>
    <t>see O&amp;M Data Tab</t>
  </si>
  <si>
    <t>Benefit 5: Avoided Operating Costs Savings resulting from Detour</t>
  </si>
  <si>
    <t>Daily Vehicle Miles Traveled (VMT)</t>
  </si>
  <si>
    <t>Automobiles</t>
  </si>
  <si>
    <t>VMT/year</t>
  </si>
  <si>
    <t>Detour Scenario</t>
  </si>
  <si>
    <t>Vehicle Operating Cost</t>
  </si>
  <si>
    <t>Non-fuel Operating Cost</t>
  </si>
  <si>
    <t>Avoided Operating Cost</t>
  </si>
  <si>
    <t>Values of Benefit</t>
  </si>
  <si>
    <t>Total Benefit</t>
  </si>
  <si>
    <t>Benefit 6:  Bike/Ped Health Savings &amp; Amenity Benefit resulting from Project</t>
  </si>
  <si>
    <t>User Statistics</t>
  </si>
  <si>
    <t>Pedestrian Bridge</t>
  </si>
  <si>
    <t>Cyclist Users</t>
  </si>
  <si>
    <t>cyclists/year</t>
  </si>
  <si>
    <t>Pedestrian Users</t>
  </si>
  <si>
    <t>Amenities Benefit</t>
  </si>
  <si>
    <t>2024$/person-mile walked up to 0.86 miles/foot</t>
  </si>
  <si>
    <t>Sidewalk Length</t>
  </si>
  <si>
    <t>Sidewalk Width</t>
  </si>
  <si>
    <t>Expanded Sidewalk</t>
  </si>
  <si>
    <t>2024$/cycling-mile up to 2.38 miles</t>
  </si>
  <si>
    <t>Cycle Length</t>
  </si>
  <si>
    <t>Seperated Cycle Track</t>
  </si>
  <si>
    <t>Pedestrian Benefit</t>
  </si>
  <si>
    <t>Cycling Benefit</t>
  </si>
  <si>
    <t>Value per Induced Trip</t>
  </si>
  <si>
    <t>2024$/induced trip</t>
  </si>
  <si>
    <t>Share of Trips within Age Range</t>
  </si>
  <si>
    <t>Share of Trips induced from non-active mode</t>
  </si>
  <si>
    <t>Bridge</t>
  </si>
  <si>
    <t>Pedestrian users</t>
  </si>
  <si>
    <t>Amenity Benefit</t>
  </si>
  <si>
    <t>Morality Benefit</t>
  </si>
  <si>
    <t>XX</t>
  </si>
  <si>
    <t>2023$/year</t>
  </si>
  <si>
    <t>Benefit 7:  Avoided Freight Disruption Costs from Detour</t>
  </si>
  <si>
    <t>Avoided Freight Disruption Savings</t>
  </si>
  <si>
    <t>FYNB Heavy Vehicle Annual Traffic</t>
  </si>
  <si>
    <t>trucks/year</t>
  </si>
  <si>
    <t>Truck Detour</t>
  </si>
  <si>
    <t>Mileage Increase</t>
  </si>
  <si>
    <t>Time Increase</t>
  </si>
  <si>
    <t>No-Build Scenario (Detour) Savings</t>
  </si>
  <si>
    <t>Reliability Cost</t>
  </si>
  <si>
    <t>2024$/truck-hour</t>
  </si>
  <si>
    <t>2024$/ton-mile</t>
  </si>
  <si>
    <t>Total Savings</t>
  </si>
  <si>
    <t>INFRA - US 321 (U-4700A)</t>
  </si>
  <si>
    <t>Discounted Benefits and Costs</t>
  </si>
  <si>
    <t>Total ($M)</t>
  </si>
  <si>
    <t>Operations and Maintenance Cost Savings</t>
  </si>
  <si>
    <t>Crash Cost Savings</t>
  </si>
  <si>
    <t>Travel Times Savings from Project</t>
  </si>
  <si>
    <t>Avoided Travel Times Savings from Detour</t>
  </si>
  <si>
    <t>Avoided Operating Costs Savings from Detour</t>
  </si>
  <si>
    <t>Bike/Ped Amenity &amp; Mortality Savings</t>
  </si>
  <si>
    <t>plus Residual Value</t>
  </si>
  <si>
    <t>Net Benefits</t>
  </si>
  <si>
    <t>B/C Ratio</t>
  </si>
  <si>
    <t>Net Present Value</t>
  </si>
  <si>
    <t>BUILD - Broadway Station Pedestrian Bridge</t>
  </si>
  <si>
    <t>Calendar Year</t>
  </si>
  <si>
    <t>Initial
Construction
Costs</t>
  </si>
  <si>
    <t>Avoided O&amp;M Costs</t>
  </si>
  <si>
    <t>Travel Time Savings (Project)</t>
  </si>
  <si>
    <t>Travel Time Savings (Detour)</t>
  </si>
  <si>
    <t>Avoided Operating Costs</t>
  </si>
  <si>
    <t>Bike/Ped Health Savings &amp; Amenity Benefit</t>
  </si>
  <si>
    <t>Total Benefits 
less 
Other Costs</t>
  </si>
  <si>
    <t>7% 
Discount Factor</t>
  </si>
  <si>
    <t>Discounted
Capital Costs</t>
  </si>
  <si>
    <t>Discounted
Residual Value</t>
  </si>
  <si>
    <t>Discounted Total Benefits 
less 
Other Costs</t>
  </si>
  <si>
    <t>Benefit Cost Ratio</t>
  </si>
  <si>
    <t>Project Cost</t>
  </si>
  <si>
    <t>Milestone</t>
  </si>
  <si>
    <t>Timeline</t>
  </si>
  <si>
    <t>INFRA Funding Obligated</t>
  </si>
  <si>
    <t>Month 0</t>
  </si>
  <si>
    <t>Previously Incurred Costs</t>
  </si>
  <si>
    <t>ROW</t>
  </si>
  <si>
    <t xml:space="preserve">Design </t>
  </si>
  <si>
    <t>Existing</t>
  </si>
  <si>
    <t>Year$</t>
  </si>
  <si>
    <t>Cost</t>
  </si>
  <si>
    <t>Occurrence</t>
  </si>
  <si>
    <t>Year of bridge built</t>
  </si>
  <si>
    <t>year</t>
  </si>
  <si>
    <t>Useful life of bridge</t>
  </si>
  <si>
    <t>Bridge Maintenance</t>
  </si>
  <si>
    <t>End of bridge useful life</t>
  </si>
  <si>
    <t>Resurfacing*</t>
  </si>
  <si>
    <t>Assumed Year of Bridge failure</t>
  </si>
  <si>
    <t>*Existing resurfacing to start 2027</t>
  </si>
  <si>
    <t>Assumed Bridge Failure Rate*</t>
  </si>
  <si>
    <t>*Based on bridge current and expected rating</t>
  </si>
  <si>
    <t>No-Build (Detour Scenario)</t>
  </si>
  <si>
    <t>Interim Bridge Repairs**</t>
  </si>
  <si>
    <t>Bridge Repair^</t>
  </si>
  <si>
    <t>Structures &amp; Utilities Costs</t>
  </si>
  <si>
    <t>Miscellaneous S&amp;U Costs</t>
  </si>
  <si>
    <t>*No-Build resurfacing to start 2027</t>
  </si>
  <si>
    <t>** Interim bridge repairs based on repairs needed on southbound bridge</t>
  </si>
  <si>
    <t>^In the event of a bridge failure and detour (Source: U-4700A 90% Roadway Plans Cost Estimate</t>
  </si>
  <si>
    <t>*Build resurfacing would begin 10 years after construction completion (2041)</t>
  </si>
  <si>
    <t>2018-2022 Crashes</t>
  </si>
  <si>
    <t>2020-2024 Crashes</t>
  </si>
  <si>
    <t>No-Build Estimated Crashes</t>
  </si>
  <si>
    <t>Build Estimated Crashes</t>
  </si>
  <si>
    <t>FY Avoided Crashes</t>
  </si>
  <si>
    <t>Type</t>
  </si>
  <si>
    <t>1-Year Average</t>
  </si>
  <si>
    <t>CAGR</t>
  </si>
  <si>
    <t>CRF IDs</t>
  </si>
  <si>
    <t>2.4.1</t>
  </si>
  <si>
    <t>Signalized to Signalized RCI</t>
  </si>
  <si>
    <t>CMF (calculated)</t>
  </si>
  <si>
    <t>2.3.1</t>
  </si>
  <si>
    <t>Two-Way Stop to Unsignalized RCI</t>
  </si>
  <si>
    <t>CMF</t>
  </si>
  <si>
    <t>https://connect.ncdot.gov/resources/safety/TrafficSafetyResources/NCDOT%20CRF%20Update.pdf</t>
  </si>
  <si>
    <t>US 321 Traffic Data</t>
  </si>
  <si>
    <t>Existing Route</t>
  </si>
  <si>
    <t>Passenger Vehicle Detour</t>
  </si>
  <si>
    <t>Heavy Vehicle Detour</t>
  </si>
  <si>
    <t>US 70 to US 321 A</t>
  </si>
  <si>
    <t>Length (mi)</t>
  </si>
  <si>
    <t>Drive Time (min)</t>
  </si>
  <si>
    <t>via US 321</t>
  </si>
  <si>
    <t>Detour Route (Passenger Vehicle)</t>
  </si>
  <si>
    <t>∆</t>
  </si>
  <si>
    <t>Detour Route (Heavy Vehicle)</t>
  </si>
  <si>
    <t>Source: Google Maps</t>
  </si>
  <si>
    <t>Source: NCDOT TCDS</t>
  </si>
  <si>
    <t>Future Year</t>
  </si>
  <si>
    <t>USDOT Guidance</t>
  </si>
  <si>
    <t>Walking Speed</t>
  </si>
  <si>
    <t>Cycling Speed</t>
  </si>
  <si>
    <t>Vehicle Travel Time Savings (RCI)</t>
  </si>
  <si>
    <t>min/veh</t>
  </si>
  <si>
    <t>Decrease</t>
  </si>
  <si>
    <t>Freight</t>
  </si>
  <si>
    <t>Baseline (2015)</t>
  </si>
  <si>
    <t>million tons of freight</t>
  </si>
  <si>
    <t>Value</t>
  </si>
  <si>
    <t>billion</t>
  </si>
  <si>
    <t>Projected (2045)</t>
  </si>
  <si>
    <t>TransCAD Outputs</t>
  </si>
  <si>
    <t>TCDS</t>
  </si>
  <si>
    <t>FYB</t>
  </si>
  <si>
    <t>Source: NC Strategic Transportation Corridors: Vision Plan</t>
  </si>
  <si>
    <t>Segment</t>
  </si>
  <si>
    <t>Truck %</t>
  </si>
  <si>
    <t>2022 AADT</t>
  </si>
  <si>
    <t>2023 AADT</t>
  </si>
  <si>
    <t>2024 AADT</t>
  </si>
  <si>
    <t>2025 AADT</t>
  </si>
  <si>
    <t>Flow Daily</t>
  </si>
  <si>
    <t>VMT Daily</t>
  </si>
  <si>
    <t>VHT Daily</t>
  </si>
  <si>
    <t>Freight Calculations</t>
  </si>
  <si>
    <t>Tonnage CAGR</t>
  </si>
  <si>
    <t>Value CAGR</t>
  </si>
  <si>
    <t>2026 Baseline</t>
  </si>
  <si>
    <t xml:space="preserve">2040 Projected </t>
  </si>
  <si>
    <t>US 321</t>
  </si>
  <si>
    <t>Measure</t>
  </si>
  <si>
    <t>Baseline</t>
  </si>
  <si>
    <t>With Bridge Conversion</t>
  </si>
  <si>
    <t>Increment</t>
  </si>
  <si>
    <t>Pedestrians (daily)</t>
  </si>
  <si>
    <t>Bicyclists (daily)</t>
  </si>
  <si>
    <t>Combined bike + ped users (daily)</t>
  </si>
  <si>
    <t>Pedestrians (annual)</t>
  </si>
  <si>
    <t>Bicyclists (annual)</t>
  </si>
  <si>
    <t>Combined bike + ped users (annual)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</si>
</sst>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4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%;[Red]\(#,##0.00%\);&quot;-&quot;"/>
    <numFmt numFmtId="165" formatCode="#,##0;[Red]\(#,##0\);&quot;-&quot;"/>
    <numFmt numFmtId="166" formatCode="#,##0.00;[Red]\(#,##0.00\);&quot;-&quot;"/>
    <numFmt numFmtId="167" formatCode="_(* #,##0_);_(* \(#,##0\)"/>
    <numFmt numFmtId="168" formatCode="mmm\-yyyy"/>
    <numFmt numFmtId="169" formatCode="dd\ mmm\ yy"/>
    <numFmt numFmtId="170" formatCode="#,##0;\(#,##0\)"/>
    <numFmt numFmtId="171" formatCode="#,##0;\-#,##0;\-"/>
    <numFmt numFmtId="172" formatCode="#,##0_ ;[Red]\(#,##0\);\-\ "/>
    <numFmt numFmtId="173" formatCode="#,##0;\(#,##0\);\-"/>
    <numFmt numFmtId="174" formatCode="&quot;þ&quot;;&quot;ý&quot;;&quot;¨&quot;"/>
    <numFmt numFmtId="175" formatCode="&quot;þ&quot;;;&quot;o&quot;;"/>
    <numFmt numFmtId="176" formatCode="#,##0.00\ ;[Red]\(#,##0.00\)"/>
    <numFmt numFmtId="177" formatCode="###0.00_)"/>
    <numFmt numFmtId="178" formatCode="#,##0_)"/>
    <numFmt numFmtId="179" formatCode="#,##0_);\(#,##0\);&quot;- &quot;;&quot;  &quot;@"/>
    <numFmt numFmtId="180" formatCode="_-* #,##0_-;\-* #,##0_-;_-* &quot;-&quot;_-;_-@_-"/>
    <numFmt numFmtId="181" formatCode="_-* #,##0.00_-;\-* #,##0.00_-;_-* &quot;-&quot;??_-;_-@_-"/>
    <numFmt numFmtId="182" formatCode="[Green]&quot;é&quot;;[Red]&quot;ê&quot;;&quot;ù&quot;;"/>
    <numFmt numFmtId="183" formatCode="_([$€-2]* #,##0.00_);_([$€-2]* \(#,##0.00\);_([$€-2]* &quot;-&quot;??_)"/>
    <numFmt numFmtId="184" formatCode="#,##0;\(#,##0\);0"/>
    <numFmt numFmtId="185" formatCode="_(* #,##0.0_%_);_(* \(#,##0.0_%\);_(* &quot; - &quot;_%_);_(@_)"/>
    <numFmt numFmtId="186" formatCode="_(* #,##0.0%_);_(* \(#,##0.0%\);_(* &quot; - &quot;\%_);_(@_)"/>
    <numFmt numFmtId="187" formatCode="_(* #,##0.0_);_(* \(#,##0.0\);_(* &quot; - &quot;_);_(@_)"/>
    <numFmt numFmtId="188" formatCode="_(* #,##0.00_);_(* \(#,##0.00\);_(* &quot; - &quot;_);_(@_)"/>
    <numFmt numFmtId="189" formatCode="_(* #,##0.000_);_(* \(#,##0.000\);_(* &quot; - &quot;_);_(@_)"/>
    <numFmt numFmtId="190" formatCode="#,##0;\(#,##0\);&quot;-&quot;"/>
    <numFmt numFmtId="191" formatCode="#,##0.0000_);\(#,##0.0000\);&quot;- &quot;;&quot;  &quot;@"/>
    <numFmt numFmtId="192" formatCode="#,##0\ ;[Red]\(#,##0\);\-\ "/>
    <numFmt numFmtId="193" formatCode="&quot;Lookup&quot;\ 0"/>
    <numFmt numFmtId="194" formatCode="###0_);\(###0\);&quot;- &quot;;&quot;  &quot;@"/>
    <numFmt numFmtId="195" formatCode="_-&quot;£&quot;* #,##0_-;\-&quot;£&quot;* #,##0_-;_-&quot;£&quot;* &quot;-&quot;_-;_-@_-"/>
    <numFmt numFmtId="196" formatCode="_-&quot;£&quot;* #,##0.00_-;\-&quot;£&quot;* #,##0.00_-;_-&quot;£&quot;* &quot;-&quot;??_-;_-@_-"/>
    <numFmt numFmtId="197" formatCode="&quot;$&quot;#,##0"/>
    <numFmt numFmtId="198" formatCode="0.000"/>
    <numFmt numFmtId="199" formatCode="0.0000"/>
    <numFmt numFmtId="200" formatCode="&quot;$&quot;#,##0.00"/>
    <numFmt numFmtId="201" formatCode="#,##0.000"/>
    <numFmt numFmtId="202" formatCode="&quot;$&quot;#,##0.000"/>
    <numFmt numFmtId="203" formatCode="0.0"/>
    <numFmt numFmtId="204" formatCode="#0.0000"/>
    <numFmt numFmtId="205" formatCode="0.00000"/>
    <numFmt numFmtId="206" formatCode="_(* #,##0_);_(* \(#,##0\);_(* &quot;-&quot;??_);_(@_)"/>
    <numFmt numFmtId="207" formatCode="[$£-809]#,##0.000"/>
    <numFmt numFmtId="208" formatCode="[$$-409]#,##0"/>
    <numFmt numFmtId="209" formatCode="#,##0\ "/>
    <numFmt numFmtId="210" formatCode="_(* #,##0.0_);_(* \(#,##0.0\);_(* &quot;-&quot;??_);_(@_)"/>
    <numFmt numFmtId="211" formatCode="0.0_W"/>
    <numFmt numFmtId="212" formatCode="0.00_)"/>
    <numFmt numFmtId="213" formatCode="_(* #,##0.000_);_(* \(#,##0.000\);_(* &quot;-&quot;??_);_(@_)"/>
    <numFmt numFmtId="214" formatCode="#,##0.0"/>
    <numFmt numFmtId="215" formatCode="&quot;$&quot;#,##0.000_);[Red]\(&quot;$&quot;#,##0.000\)"/>
    <numFmt numFmtId="216" formatCode="_(* #,##0.0000_);_(* \(#,##0.0000\);_(* &quot;-&quot;??_);_(@_)"/>
    <numFmt numFmtId="217" formatCode="&quot;$&quot;#,##0.0000"/>
    <numFmt numFmtId="218" formatCode="0.0%"/>
    <numFmt numFmtId="219" formatCode="#,##0.0000"/>
    <numFmt numFmtId="220" formatCode="&quot;$&quot;#,##0.0"/>
    <numFmt numFmtId="221" formatCode="_(&quot;$&quot;* #,##0_);_(&quot;$&quot;* \(#,##0\);_(&quot;$&quot;* &quot;-&quot;??_);_(@_)"/>
    <numFmt numFmtId="222" formatCode="_(* #,##0.00_);_(* \(#,##0.00\);_(* &quot;-&quot;_);_(@_)"/>
  </numFmts>
  <fonts count="1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sz val="10"/>
      <name val="Book Antiqua"/>
      <family val="1"/>
    </font>
    <font>
      <b/>
      <sz val="9"/>
      <name val="Helv"/>
    </font>
    <font>
      <sz val="10"/>
      <color indexed="12"/>
      <name val="Arial"/>
      <family val="2"/>
    </font>
    <font>
      <sz val="10"/>
      <name val="MS Sans Serif"/>
      <family val="2"/>
    </font>
    <font>
      <sz val="9"/>
      <color indexed="12"/>
      <name val="Arial"/>
      <family val="2"/>
    </font>
    <font>
      <b/>
      <sz val="11"/>
      <name val="Arial"/>
      <family val="2"/>
    </font>
    <font>
      <sz val="10"/>
      <name val="ZapfDingbats"/>
      <family val="2"/>
    </font>
    <font>
      <sz val="10"/>
      <color indexed="9"/>
      <name val="Arial"/>
      <family val="2"/>
    </font>
    <font>
      <sz val="10"/>
      <color indexed="40"/>
      <name val="Arial"/>
      <family val="2"/>
    </font>
    <font>
      <sz val="11"/>
      <name val="Arial"/>
      <family val="2"/>
    </font>
    <font>
      <sz val="14"/>
      <name val="Wingdings"/>
      <charset val="2"/>
    </font>
    <font>
      <sz val="22"/>
      <color indexed="12"/>
      <name val="Wingdings"/>
      <charset val="2"/>
    </font>
    <font>
      <sz val="22"/>
      <name val="Wingdings"/>
      <charset val="2"/>
    </font>
    <font>
      <sz val="12"/>
      <name val="Helv"/>
    </font>
    <font>
      <b/>
      <u val="singleAccounting"/>
      <sz val="1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indexed="10"/>
      <name val="Arial"/>
      <family val="2"/>
    </font>
    <font>
      <b/>
      <sz val="16"/>
      <color indexed="9"/>
      <name val="Arial"/>
      <family val="2"/>
    </font>
    <font>
      <b/>
      <sz val="16"/>
      <name val="Arial"/>
      <family val="2"/>
    </font>
    <font>
      <b/>
      <sz val="12"/>
      <name val="Helv"/>
    </font>
    <font>
      <sz val="10"/>
      <name val="BERNHARD"/>
    </font>
    <font>
      <sz val="10"/>
      <color indexed="50"/>
      <name val="Arial"/>
      <family val="2"/>
    </font>
    <font>
      <sz val="10"/>
      <name val="Helv"/>
    </font>
    <font>
      <sz val="9"/>
      <name val="Helv"/>
    </font>
    <font>
      <vertAlign val="superscript"/>
      <sz val="12"/>
      <name val="Helv"/>
    </font>
    <font>
      <sz val="16"/>
      <name val="Wingdings"/>
      <charset val="2"/>
    </font>
    <font>
      <b/>
      <sz val="32"/>
      <name val="Helvetica"/>
      <family val="2"/>
    </font>
    <font>
      <sz val="12"/>
      <name val="Times New Roman"/>
      <family val="1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b/>
      <sz val="10"/>
      <name val="Arial"/>
      <family val="2"/>
    </font>
    <font>
      <sz val="10"/>
      <name val="Helvetica"/>
      <family val="2"/>
    </font>
    <font>
      <sz val="10"/>
      <color indexed="18"/>
      <name val="Arial"/>
      <family val="2"/>
    </font>
    <font>
      <sz val="10"/>
      <color indexed="23"/>
      <name val="Arial"/>
      <family val="2"/>
    </font>
    <font>
      <b/>
      <sz val="12"/>
      <name val="Arial"/>
      <family val="2"/>
    </font>
    <font>
      <b/>
      <u/>
      <sz val="16"/>
      <color indexed="10"/>
      <name val="Palatino"/>
      <family val="1"/>
    </font>
    <font>
      <b/>
      <sz val="10"/>
      <name val="Helv"/>
    </font>
    <font>
      <sz val="8.5"/>
      <name val="Helv"/>
    </font>
    <font>
      <sz val="8"/>
      <color indexed="12"/>
      <name val="Helv"/>
    </font>
    <font>
      <b/>
      <sz val="8"/>
      <color indexed="12"/>
      <name val="Arial"/>
      <family val="2"/>
    </font>
    <font>
      <sz val="10"/>
      <color indexed="12"/>
      <name val="Times New Roman"/>
      <family val="1"/>
    </font>
    <font>
      <sz val="10"/>
      <color indexed="24"/>
      <name val="Arial"/>
      <family val="2"/>
    </font>
    <font>
      <sz val="8"/>
      <color indexed="17"/>
      <name val="Arial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0"/>
      <color indexed="18"/>
      <name val="Arial"/>
      <family val="2"/>
    </font>
    <font>
      <b/>
      <sz val="18"/>
      <name val="Helvetica"/>
      <family val="2"/>
    </font>
    <font>
      <sz val="8"/>
      <color indexed="47"/>
      <name val="Arial"/>
      <family val="2"/>
    </font>
    <font>
      <sz val="14"/>
      <name val="Helvetica"/>
      <family val="2"/>
    </font>
    <font>
      <sz val="8"/>
      <color indexed="40"/>
      <name val="Arial"/>
      <family val="2"/>
    </font>
    <font>
      <sz val="8"/>
      <color indexed="10"/>
      <name val="Arial"/>
      <family val="2"/>
    </font>
    <font>
      <sz val="10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0"/>
      <color indexed="54"/>
      <name val="Arial"/>
      <family val="2"/>
    </font>
    <font>
      <sz val="9"/>
      <color indexed="8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8"/>
      <name val="Helvetica"/>
      <family val="2"/>
    </font>
    <font>
      <sz val="8"/>
      <name val="Helv"/>
    </font>
    <font>
      <sz val="10"/>
      <color indexed="19"/>
      <name val="Arial"/>
      <family val="2"/>
    </font>
    <font>
      <b/>
      <sz val="14"/>
      <name val="Helv"/>
    </font>
    <font>
      <b/>
      <sz val="16"/>
      <color indexed="24"/>
      <name val="Univers 45 Light"/>
      <family val="2"/>
    </font>
    <font>
      <b/>
      <sz val="14"/>
      <name val="Arial"/>
      <family val="2"/>
    </font>
    <font>
      <sz val="10"/>
      <color indexed="10"/>
      <name val="Arial"/>
      <family val="2"/>
    </font>
    <font>
      <b/>
      <sz val="10"/>
      <color indexed="57"/>
      <name val="Arial"/>
      <family val="2"/>
    </font>
    <font>
      <b/>
      <sz val="24"/>
      <name val="Helvetica"/>
      <family val="2"/>
    </font>
    <font>
      <b/>
      <sz val="11"/>
      <name val="Calibri"/>
      <family val="2"/>
      <scheme val="minor"/>
    </font>
    <font>
      <i/>
      <sz val="11"/>
      <color theme="3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1"/>
      <color theme="3"/>
      <name val="Arial"/>
      <family val="2"/>
    </font>
    <font>
      <u/>
      <sz val="10"/>
      <color theme="10"/>
      <name val="Arial"/>
      <family val="2"/>
    </font>
    <font>
      <u/>
      <sz val="11"/>
      <color theme="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</font>
    <font>
      <sz val="10"/>
      <name val="Tahoma"/>
      <family val="2"/>
    </font>
    <font>
      <b/>
      <i/>
      <sz val="16"/>
      <name val="Helv"/>
    </font>
    <font>
      <sz val="10"/>
      <color theme="0"/>
      <name val="Arial"/>
      <family val="2"/>
    </font>
    <font>
      <sz val="12"/>
      <color theme="0"/>
      <name val="Arial"/>
      <family val="2"/>
    </font>
    <font>
      <sz val="12"/>
      <color theme="0"/>
      <name val="Arial Narrow"/>
      <family val="2"/>
    </font>
    <font>
      <sz val="11"/>
      <color theme="0"/>
      <name val="Times New Roman"/>
      <family val="2"/>
    </font>
    <font>
      <sz val="11"/>
      <color rgb="FF9C0006"/>
      <name val="Times New Roman"/>
      <family val="2"/>
    </font>
    <font>
      <b/>
      <sz val="12"/>
      <color rgb="FFFA7D00"/>
      <name val="Arial"/>
      <family val="2"/>
    </font>
    <font>
      <b/>
      <sz val="12"/>
      <color rgb="FFFA7D00"/>
      <name val="Arial Narrow"/>
      <family val="2"/>
    </font>
    <font>
      <sz val="10"/>
      <color theme="1"/>
      <name val="Tahoma"/>
      <family val="2"/>
    </font>
    <font>
      <sz val="12"/>
      <color theme="1"/>
      <name val="Arial Narrow"/>
      <family val="2"/>
    </font>
    <font>
      <b/>
      <sz val="13"/>
      <color theme="3"/>
      <name val="Arial"/>
      <family val="2"/>
    </font>
    <font>
      <b/>
      <sz val="13"/>
      <color theme="3"/>
      <name val="Arial Narrow"/>
      <family val="2"/>
    </font>
    <font>
      <u/>
      <sz val="11"/>
      <color theme="10"/>
      <name val="Calibri"/>
      <family val="2"/>
      <scheme val="minor"/>
    </font>
    <font>
      <sz val="12"/>
      <color rgb="FF3F3F76"/>
      <name val="Arial"/>
      <family val="2"/>
    </font>
    <font>
      <sz val="12"/>
      <color rgb="FF3F3F76"/>
      <name val="Arial Narrow"/>
      <family val="2"/>
    </font>
    <font>
      <sz val="10"/>
      <color theme="4"/>
      <name val="Arial"/>
      <family val="2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2"/>
    </font>
    <font>
      <sz val="10"/>
      <color theme="1"/>
      <name val="Arial Narrow"/>
      <family val="2"/>
    </font>
    <font>
      <b/>
      <sz val="12"/>
      <color theme="5"/>
      <name val="Tahoma"/>
      <family val="2"/>
    </font>
    <font>
      <b/>
      <sz val="11"/>
      <color theme="1"/>
      <name val="Times New Roman"/>
      <family val="2"/>
    </font>
    <font>
      <sz val="18"/>
      <color theme="3"/>
      <name val="Cambria"/>
      <family val="2"/>
      <scheme val="major"/>
    </font>
    <font>
      <b/>
      <sz val="9"/>
      <color indexed="8"/>
      <name val="Calibri"/>
      <family val="2"/>
    </font>
    <font>
      <b/>
      <sz val="12"/>
      <color indexed="3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E26B0A"/>
      <name val="Calibri"/>
      <family val="2"/>
    </font>
    <font>
      <b/>
      <sz val="14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1F497D"/>
      <name val="Calibri"/>
      <family val="2"/>
    </font>
    <font>
      <b/>
      <sz val="11"/>
      <color rgb="FF1F497D"/>
      <name val="Calibri"/>
      <family val="2"/>
    </font>
    <font>
      <i/>
      <sz val="11"/>
      <name val="Calibri"/>
      <family val="2"/>
    </font>
    <font>
      <i/>
      <sz val="11"/>
      <color rgb="FF1F497D"/>
      <name val="Calibri"/>
      <family val="2"/>
    </font>
    <font>
      <sz val="12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  <font>
      <sz val="12"/>
      <color rgb="FF1F497D"/>
      <name val="Calibri"/>
      <family val="2"/>
    </font>
    <font>
      <b/>
      <i/>
      <sz val="11"/>
      <color rgb="FF000000"/>
      <name val="Calibri"/>
      <family val="2"/>
    </font>
    <font>
      <b/>
      <vertAlign val="subscript"/>
      <sz val="11"/>
      <color rgb="FF000000"/>
      <name val="Calibri"/>
      <family val="2"/>
    </font>
    <font>
      <vertAlign val="subscript"/>
      <sz val="11"/>
      <color rgb="FF000000"/>
      <name val="Calibri"/>
      <family val="2"/>
    </font>
    <font>
      <vertAlign val="subscript"/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theme="3"/>
      <name val="Calibri"/>
      <family val="2"/>
    </font>
    <font>
      <sz val="10"/>
      <color rgb="FF000000"/>
      <name val="Calibri"/>
      <family val="2"/>
    </font>
    <font>
      <i/>
      <sz val="11"/>
      <color rgb="FFC0504D"/>
      <name val="Calibri"/>
      <family val="2"/>
    </font>
    <font>
      <i/>
      <sz val="11"/>
      <color rgb="FFE26B0A"/>
      <name val="Calibri"/>
      <family val="2"/>
    </font>
    <font>
      <vertAlign val="subscript"/>
      <sz val="11"/>
      <name val="Calibri"/>
      <family val="2"/>
    </font>
    <font>
      <i/>
      <vertAlign val="subscript"/>
      <sz val="11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sz val="11"/>
      <color rgb="FFE26B0A"/>
      <name val="Calibri"/>
      <family val="2"/>
    </font>
    <font>
      <b/>
      <sz val="10"/>
      <color rgb="FF0000FF"/>
      <name val="Arial"/>
      <family val="2"/>
    </font>
    <font>
      <i/>
      <sz val="11"/>
      <color theme="1"/>
      <name val="Calibri"/>
      <family val="2"/>
    </font>
    <font>
      <vertAlign val="subscript"/>
      <sz val="12"/>
      <color rgb="FF000000"/>
      <name val="Calibri"/>
      <family val="2"/>
    </font>
    <font>
      <i/>
      <sz val="10"/>
      <color theme="1"/>
      <name val="Calibri"/>
      <family val="2"/>
      <scheme val="minor"/>
    </font>
    <font>
      <u/>
      <sz val="11"/>
      <color theme="3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44546A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E26B0A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u/>
      <sz val="8"/>
      <color theme="3"/>
      <name val="Arial"/>
      <family val="2"/>
    </font>
  </fonts>
  <fills count="8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fgColor indexed="23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30"/>
        <bgColor indexed="64"/>
      </patternFill>
    </fill>
    <fill>
      <patternFill patternType="mediumGray">
        <fgColor indexed="11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indexed="24"/>
        <bgColor indexed="64"/>
      </patternFill>
    </fill>
    <fill>
      <patternFill patternType="darkUp">
        <fgColor indexed="8"/>
        <bgColor indexed="13"/>
      </patternFill>
    </fill>
    <fill>
      <patternFill patternType="solid">
        <fgColor indexed="1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1FF00"/>
        <bgColor indexed="64"/>
      </patternFill>
    </fill>
    <fill>
      <patternFill patternType="solid">
        <fgColor rgb="FFFF333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6666"/>
        <bgColor indexed="64"/>
      </patternFill>
    </fill>
    <fill>
      <patternFill patternType="solid">
        <fgColor rgb="FFCC66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1FFFF"/>
        <bgColor indexed="64"/>
      </patternFill>
    </fill>
    <fill>
      <patternFill patternType="solid">
        <fgColor rgb="FF99CCCC"/>
        <bgColor indexed="64"/>
      </patternFill>
    </fill>
    <fill>
      <patternFill patternType="solid">
        <fgColor rgb="FF00CCCC"/>
        <bgColor indexed="64"/>
      </patternFill>
    </fill>
    <fill>
      <patternFill patternType="solid">
        <fgColor rgb="FF669999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33FF"/>
        <bgColor indexed="64"/>
      </patternFill>
    </fill>
    <fill>
      <patternFill patternType="solid">
        <fgColor rgb="FFCC99CC"/>
        <bgColor indexed="64"/>
      </patternFill>
    </fill>
    <fill>
      <patternFill patternType="solid">
        <fgColor rgb="FFCC66CC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/>
      <top/>
      <bottom style="hair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9"/>
      </top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19"/>
      </top>
      <bottom style="double">
        <color indexed="1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n">
        <color rgb="FFBFBFBF"/>
      </bottom>
      <diagonal/>
    </border>
    <border>
      <left style="thin">
        <color rgb="FF9BBB59"/>
      </left>
      <right style="thin">
        <color rgb="FF9BBB59"/>
      </right>
      <top style="thin">
        <color rgb="FF9BBB59"/>
      </top>
      <bottom style="thin">
        <color rgb="FF9BBB59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rgb="FF9BBB59"/>
      </left>
      <right style="thin">
        <color rgb="FF9BBB59"/>
      </right>
      <top style="thin">
        <color rgb="FF9BBB59"/>
      </top>
      <bottom style="thin">
        <color indexed="64"/>
      </bottom>
      <diagonal/>
    </border>
    <border>
      <left style="thin">
        <color rgb="FF9BBB59"/>
      </left>
      <right/>
      <top/>
      <bottom/>
      <diagonal/>
    </border>
    <border>
      <left style="thin">
        <color rgb="FF9BBB59"/>
      </left>
      <right style="thin">
        <color rgb="FF9BBB59"/>
      </right>
      <top style="thin">
        <color rgb="FF9BBB59"/>
      </top>
      <bottom/>
      <diagonal/>
    </border>
    <border>
      <left style="thin">
        <color rgb="FF9BBB59"/>
      </left>
      <right/>
      <top style="thin">
        <color rgb="FF9BBB59"/>
      </top>
      <bottom style="thin">
        <color rgb="FF9BBB59"/>
      </bottom>
      <diagonal/>
    </border>
    <border>
      <left/>
      <right/>
      <top/>
      <bottom style="thin">
        <color rgb="FF9BBB59"/>
      </bottom>
      <diagonal/>
    </border>
    <border>
      <left style="thin">
        <color rgb="FF1F497D"/>
      </left>
      <right style="thin">
        <color rgb="FF9BBB59"/>
      </right>
      <top/>
      <bottom style="thin">
        <color rgb="FF9BBB59"/>
      </bottom>
      <diagonal/>
    </border>
    <border>
      <left style="thin">
        <color rgb="FF9BBB59"/>
      </left>
      <right style="thin">
        <color rgb="FF9BBB59"/>
      </right>
      <top/>
      <bottom style="thin">
        <color rgb="FF9BBB5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rgb="FF9BBB59"/>
      </right>
      <top/>
      <bottom/>
      <diagonal/>
    </border>
    <border>
      <left/>
      <right style="thin">
        <color rgb="FF9BBB59"/>
      </right>
      <top/>
      <bottom style="thin">
        <color rgb="FF9BBB59"/>
      </bottom>
      <diagonal/>
    </border>
    <border>
      <left/>
      <right style="thin">
        <color rgb="FF9BBB59"/>
      </right>
      <top style="thin">
        <color rgb="FF9BBB59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/>
      <right/>
      <top style="thin">
        <color auto="1"/>
      </top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339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23" fillId="34" borderId="0" applyBorder="0">
      <alignment horizontal="center"/>
      <protection locked="0"/>
    </xf>
    <xf numFmtId="164" fontId="23" fillId="0" borderId="0" applyFill="0" applyBorder="0">
      <alignment horizontal="center"/>
    </xf>
    <xf numFmtId="0" fontId="24" fillId="0" borderId="0" applyNumberFormat="0" applyFill="0" applyBorder="0" applyAlignment="0" applyProtection="0"/>
    <xf numFmtId="0" fontId="25" fillId="0" borderId="0" applyFont="0" applyFill="0" applyBorder="0" applyAlignment="0" applyProtection="0"/>
    <xf numFmtId="0" fontId="24" fillId="0" borderId="0" applyFont="0" applyFill="0" applyBorder="0" applyAlignment="0" applyProtection="0"/>
    <xf numFmtId="165" fontId="23" fillId="34" borderId="0" applyBorder="0">
      <alignment horizontal="center"/>
      <protection locked="0"/>
    </xf>
    <xf numFmtId="165" fontId="23" fillId="0" borderId="0" applyFill="0" applyBorder="0">
      <alignment horizontal="center"/>
    </xf>
    <xf numFmtId="166" fontId="23" fillId="34" borderId="0" applyBorder="0">
      <alignment horizontal="center"/>
      <protection locked="0"/>
    </xf>
    <xf numFmtId="166" fontId="23" fillId="0" borderId="0" applyFill="0" applyBorder="0">
      <alignment horizont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0" borderId="0"/>
    <xf numFmtId="0" fontId="26" fillId="0" borderId="12">
      <alignment horizontal="center" vertical="center"/>
    </xf>
    <xf numFmtId="0" fontId="27" fillId="35" borderId="12"/>
    <xf numFmtId="0" fontId="28" fillId="0" borderId="0" applyFont="0" applyFill="0" applyBorder="0" applyAlignment="0" applyProtection="0"/>
    <xf numFmtId="167" fontId="29" fillId="35" borderId="12" applyBorder="0"/>
    <xf numFmtId="0" fontId="27" fillId="35" borderId="12">
      <alignment horizontal="center"/>
      <protection locked="0"/>
    </xf>
    <xf numFmtId="168" fontId="30" fillId="0" borderId="0" applyNumberFormat="0" applyFont="0" applyAlignment="0">
      <alignment vertical="top"/>
    </xf>
    <xf numFmtId="0" fontId="31" fillId="0" borderId="0"/>
    <xf numFmtId="169" fontId="32" fillId="36" borderId="13">
      <alignment horizontal="center"/>
    </xf>
    <xf numFmtId="170" fontId="24" fillId="37" borderId="14" applyNumberFormat="0">
      <alignment vertical="center"/>
    </xf>
    <xf numFmtId="171" fontId="24" fillId="38" borderId="14" applyNumberFormat="0">
      <alignment vertical="center"/>
    </xf>
    <xf numFmtId="1" fontId="24" fillId="39" borderId="14" applyNumberFormat="0">
      <alignment vertical="center"/>
    </xf>
    <xf numFmtId="170" fontId="24" fillId="39" borderId="14" applyNumberFormat="0">
      <alignment vertical="center"/>
    </xf>
    <xf numFmtId="170" fontId="24" fillId="40" borderId="14" applyNumberFormat="0">
      <alignment vertical="center"/>
    </xf>
    <xf numFmtId="172" fontId="33" fillId="0" borderId="0"/>
    <xf numFmtId="3" fontId="24" fillId="0" borderId="14" applyNumberFormat="0">
      <alignment vertical="center"/>
    </xf>
    <xf numFmtId="173" fontId="34" fillId="41" borderId="14" applyNumberFormat="0" applyFont="0" applyAlignment="0">
      <alignment vertical="center"/>
    </xf>
    <xf numFmtId="170" fontId="34" fillId="42" borderId="14" applyNumberFormat="0">
      <alignment vertical="center"/>
    </xf>
    <xf numFmtId="174" fontId="35" fillId="0" borderId="0" applyFill="0" applyBorder="0" applyProtection="0">
      <alignment horizontal="center" vertical="center"/>
    </xf>
    <xf numFmtId="175" fontId="36" fillId="34" borderId="15">
      <alignment horizontal="center" vertical="center"/>
      <protection locked="0"/>
    </xf>
    <xf numFmtId="175" fontId="37" fillId="0" borderId="0" applyFill="0" applyBorder="0">
      <alignment horizontal="center" vertical="center"/>
    </xf>
    <xf numFmtId="0" fontId="38" fillId="0" borderId="0">
      <alignment horizontal="center" vertical="center" wrapText="1"/>
    </xf>
    <xf numFmtId="0" fontId="39" fillId="0" borderId="0" applyNumberFormat="0">
      <alignment horizontal="center" wrapText="1"/>
    </xf>
    <xf numFmtId="17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16" applyFont="0" applyFill="0" applyBorder="0" applyAlignment="0" applyProtection="0">
      <alignment horizontal="right"/>
    </xf>
    <xf numFmtId="0" fontId="43" fillId="0" borderId="0" applyFill="0" applyBorder="0"/>
    <xf numFmtId="170" fontId="44" fillId="43" borderId="0" applyFont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170" fontId="45" fillId="43" borderId="13" applyNumberFormat="0" applyBorder="0" applyAlignment="0">
      <alignment vertical="center" wrapText="1"/>
    </xf>
    <xf numFmtId="0" fontId="46" fillId="0" borderId="0">
      <alignment horizontal="left" vertical="center" wrapText="1"/>
    </xf>
    <xf numFmtId="0" fontId="47" fillId="0" borderId="0"/>
    <xf numFmtId="0" fontId="47" fillId="0" borderId="0"/>
    <xf numFmtId="44" fontId="24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2" fillId="0" borderId="0" applyFont="0" applyFill="0" applyBorder="0" applyAlignment="0" applyProtection="0"/>
    <xf numFmtId="38" fontId="48" fillId="35" borderId="17"/>
    <xf numFmtId="177" fontId="49" fillId="0" borderId="18" applyNumberFormat="0" applyFill="0">
      <alignment horizontal="right"/>
    </xf>
    <xf numFmtId="178" fontId="50" fillId="0" borderId="18">
      <alignment horizontal="right" vertical="center"/>
    </xf>
    <xf numFmtId="49" fontId="51" fillId="0" borderId="18">
      <alignment horizontal="left" vertical="center"/>
    </xf>
    <xf numFmtId="177" fontId="49" fillId="0" borderId="18" applyNumberFormat="0" applyFill="0">
      <alignment horizontal="right"/>
    </xf>
    <xf numFmtId="0" fontId="24" fillId="0" borderId="0" applyFont="0" applyFill="0" applyBorder="0" applyAlignment="0" applyProtection="0"/>
    <xf numFmtId="179" fontId="24" fillId="44" borderId="0" applyNumberFormat="0" applyFont="0" applyBorder="0" applyAlignment="0" applyProtection="0"/>
    <xf numFmtId="180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182" fontId="52" fillId="0" borderId="0" applyFill="0" applyBorder="0">
      <alignment horizontal="center" vertical="center"/>
    </xf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24" fillId="45" borderId="19" applyNumberFormat="0">
      <alignment vertical="center"/>
    </xf>
    <xf numFmtId="184" fontId="24" fillId="46" borderId="0" applyNumberFormat="0" applyFont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85" fontId="55" fillId="0" borderId="0">
      <alignment horizontal="right" vertical="top"/>
    </xf>
    <xf numFmtId="186" fontId="56" fillId="0" borderId="0">
      <alignment horizontal="right" vertical="top"/>
    </xf>
    <xf numFmtId="0" fontId="55" fillId="0" borderId="0">
      <alignment horizontal="right" vertical="top"/>
    </xf>
    <xf numFmtId="0" fontId="56" fillId="0" borderId="0" applyFill="0" applyBorder="0">
      <alignment horizontal="right" vertical="top"/>
    </xf>
    <xf numFmtId="187" fontId="56" fillId="0" borderId="0" applyFill="0" applyBorder="0">
      <alignment horizontal="right" vertical="top"/>
    </xf>
    <xf numFmtId="188" fontId="56" fillId="0" borderId="0" applyFill="0" applyBorder="0">
      <alignment horizontal="right" vertical="top"/>
    </xf>
    <xf numFmtId="189" fontId="56" fillId="0" borderId="0" applyFill="0" applyBorder="0">
      <alignment horizontal="right" vertical="top"/>
    </xf>
    <xf numFmtId="0" fontId="57" fillId="0" borderId="0">
      <alignment horizontal="center" wrapText="1"/>
    </xf>
    <xf numFmtId="190" fontId="58" fillId="0" borderId="0" applyFill="0" applyBorder="0">
      <alignment vertical="top"/>
    </xf>
    <xf numFmtId="190" fontId="59" fillId="0" borderId="0" applyFill="0" applyBorder="0" applyProtection="0">
      <alignment vertical="top"/>
    </xf>
    <xf numFmtId="190" fontId="60" fillId="0" borderId="0">
      <alignment vertical="top"/>
    </xf>
    <xf numFmtId="180" fontId="56" fillId="0" borderId="0" applyFill="0" applyBorder="0" applyAlignment="0" applyProtection="0">
      <alignment horizontal="right" vertical="top"/>
    </xf>
    <xf numFmtId="190" fontId="45" fillId="0" borderId="0"/>
    <xf numFmtId="0" fontId="56" fillId="0" borderId="0" applyFill="0" applyBorder="0">
      <alignment horizontal="left" vertical="top"/>
    </xf>
    <xf numFmtId="191" fontId="24" fillId="0" borderId="0" applyFont="0" applyFill="0" applyBorder="0" applyAlignment="0" applyProtection="0"/>
    <xf numFmtId="173" fontId="61" fillId="0" borderId="0">
      <alignment vertical="top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62" fillId="0" borderId="0" applyNumberFormat="0" applyFill="0" applyBorder="0" applyAlignment="0" applyProtection="0"/>
    <xf numFmtId="0" fontId="47" fillId="0" borderId="0"/>
    <xf numFmtId="179" fontId="63" fillId="0" borderId="0" applyNumberFormat="0" applyFill="0" applyBorder="0" applyAlignment="0" applyProtection="0"/>
    <xf numFmtId="0" fontId="34" fillId="0" borderId="0"/>
    <xf numFmtId="172" fontId="34" fillId="0" borderId="0"/>
    <xf numFmtId="0" fontId="64" fillId="40" borderId="21" applyNumberFormat="0">
      <alignment vertical="center"/>
    </xf>
    <xf numFmtId="184" fontId="65" fillId="0" borderId="0" applyNumberFormat="0" applyFill="0" applyBorder="0" applyAlignment="0" applyProtection="0"/>
    <xf numFmtId="0" fontId="66" fillId="47" borderId="0"/>
    <xf numFmtId="0" fontId="67" fillId="0" borderId="18">
      <alignment horizontal="left"/>
    </xf>
    <xf numFmtId="0" fontId="26" fillId="0" borderId="22">
      <alignment horizontal="right" vertical="center"/>
    </xf>
    <xf numFmtId="0" fontId="68" fillId="0" borderId="18">
      <alignment horizontal="left" vertical="center"/>
    </xf>
    <xf numFmtId="0" fontId="49" fillId="0" borderId="18">
      <alignment horizontal="left" vertical="center"/>
    </xf>
    <xf numFmtId="0" fontId="67" fillId="0" borderId="18">
      <alignment horizontal="left"/>
    </xf>
    <xf numFmtId="0" fontId="67" fillId="48" borderId="0">
      <alignment horizontal="centerContinuous" wrapText="1"/>
    </xf>
    <xf numFmtId="49" fontId="67" fillId="48" borderId="10">
      <alignment horizontal="left" vertical="center"/>
    </xf>
    <xf numFmtId="0" fontId="67" fillId="48" borderId="0">
      <alignment horizontal="centerContinuous" vertical="center" wrapText="1"/>
    </xf>
    <xf numFmtId="0" fontId="69" fillId="0" borderId="0" applyFill="0" applyBorder="0" applyProtection="0">
      <alignment horizontal="right"/>
    </xf>
    <xf numFmtId="192" fontId="54" fillId="0" borderId="0" applyFont="0" applyBorder="0" applyAlignment="0"/>
    <xf numFmtId="173" fontId="70" fillId="0" borderId="0">
      <alignment vertical="top"/>
    </xf>
    <xf numFmtId="0" fontId="71" fillId="35" borderId="23"/>
    <xf numFmtId="170" fontId="72" fillId="35" borderId="15" applyNumberFormat="0">
      <alignment vertical="center"/>
      <protection locked="0"/>
    </xf>
    <xf numFmtId="0" fontId="72" fillId="49" borderId="15" applyNumberFormat="0">
      <alignment vertical="center"/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73" fillId="0" borderId="0" applyNumberFormat="0" applyFill="0" applyBorder="0" applyProtection="0">
      <alignment horizontal="centerContinuous" wrapText="1"/>
    </xf>
    <xf numFmtId="38" fontId="74" fillId="0" borderId="0"/>
    <xf numFmtId="38" fontId="75" fillId="0" borderId="0"/>
    <xf numFmtId="38" fontId="76" fillId="0" borderId="0"/>
    <xf numFmtId="38" fontId="77" fillId="0" borderId="0"/>
    <xf numFmtId="0" fontId="23" fillId="0" borderId="0"/>
    <xf numFmtId="0" fontId="23" fillId="0" borderId="0"/>
    <xf numFmtId="173" fontId="78" fillId="0" borderId="0" applyFont="0">
      <alignment vertical="top"/>
    </xf>
    <xf numFmtId="0" fontId="79" fillId="0" borderId="0" applyNumberFormat="0" applyFill="0" applyBorder="0" applyAlignment="0" applyProtection="0"/>
    <xf numFmtId="193" fontId="80" fillId="0" borderId="0" applyFill="0">
      <alignment horizontal="center"/>
    </xf>
    <xf numFmtId="0" fontId="81" fillId="0" borderId="0" applyNumberFormat="0" applyFill="0" applyBorder="0" applyAlignment="0" applyProtection="0"/>
    <xf numFmtId="180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0" fontId="82" fillId="0" borderId="0" applyNumberFormat="0" applyFill="0">
      <alignment vertical="center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72" fillId="37" borderId="25" applyNumberFormat="0" applyFont="0" applyFill="0" applyAlignment="0" applyProtection="0">
      <alignment vertical="center"/>
      <protection locked="0"/>
    </xf>
    <xf numFmtId="0" fontId="83" fillId="0" borderId="0" applyNumberFormat="0" applyBorder="0">
      <alignment horizontal="left" vertical="top"/>
    </xf>
    <xf numFmtId="0" fontId="72" fillId="37" borderId="25" applyNumberFormat="0" applyFont="0" applyFill="0" applyAlignment="0" applyProtection="0">
      <alignment vertical="center"/>
      <protection locked="0"/>
    </xf>
    <xf numFmtId="0" fontId="84" fillId="0" borderId="0"/>
    <xf numFmtId="0" fontId="84" fillId="0" borderId="0"/>
    <xf numFmtId="0" fontId="4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84" fillId="0" borderId="0"/>
    <xf numFmtId="0" fontId="1" fillId="0" borderId="0"/>
    <xf numFmtId="0" fontId="42" fillId="0" borderId="0"/>
    <xf numFmtId="0" fontId="24" fillId="0" borderId="0"/>
    <xf numFmtId="0" fontId="40" fillId="0" borderId="0"/>
    <xf numFmtId="0" fontId="40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42" fillId="0" borderId="0"/>
    <xf numFmtId="0" fontId="4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85" fillId="0" borderId="0"/>
    <xf numFmtId="0" fontId="85" fillId="0" borderId="0"/>
    <xf numFmtId="0" fontId="42" fillId="0" borderId="0"/>
    <xf numFmtId="0" fontId="1" fillId="0" borderId="0"/>
    <xf numFmtId="0" fontId="1" fillId="0" borderId="0"/>
    <xf numFmtId="0" fontId="40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24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84" fontId="86" fillId="0" borderId="0" applyNumberFormat="0" applyFill="0" applyBorder="0" applyAlignment="0" applyProtection="0"/>
    <xf numFmtId="194" fontId="24" fillId="0" borderId="0" applyFont="0" applyFill="0" applyBorder="0" applyAlignment="0" applyProtection="0"/>
    <xf numFmtId="0" fontId="24" fillId="0" borderId="12"/>
    <xf numFmtId="0" fontId="24" fillId="0" borderId="0" applyFont="0" applyFill="0" applyBorder="0" applyAlignment="0" applyProtection="0"/>
    <xf numFmtId="14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67" fontId="87" fillId="0" borderId="12" applyBorder="0"/>
    <xf numFmtId="1" fontId="24" fillId="0" borderId="0" applyFont="0" applyFill="0" applyBorder="0" applyAlignment="0" applyProtection="0"/>
    <xf numFmtId="0" fontId="47" fillId="0" borderId="0"/>
    <xf numFmtId="9" fontId="88" fillId="0" borderId="0" applyFont="0" applyFill="0" applyBorder="0" applyAlignment="0" applyProtection="0"/>
    <xf numFmtId="10" fontId="8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89" fillId="50" borderId="26" applyNumberFormat="0" applyFont="0" applyBorder="0" applyAlignment="0" applyProtection="0"/>
    <xf numFmtId="0" fontId="89" fillId="50" borderId="26" applyNumberFormat="0" applyFont="0" applyBorder="0" applyAlignment="0" applyProtection="0"/>
    <xf numFmtId="0" fontId="89" fillId="50" borderId="26" applyNumberFormat="0" applyFont="0" applyBorder="0" applyAlignment="0" applyProtection="0"/>
    <xf numFmtId="3" fontId="50" fillId="0" borderId="0">
      <alignment horizontal="left" vertical="center"/>
    </xf>
    <xf numFmtId="0" fontId="24" fillId="0" borderId="0" applyFill="0" applyBorder="0" applyProtection="0">
      <alignment vertical="center"/>
    </xf>
    <xf numFmtId="0" fontId="38" fillId="0" borderId="0">
      <alignment horizontal="left" vertical="center"/>
    </xf>
    <xf numFmtId="170" fontId="44" fillId="43" borderId="0">
      <alignment vertical="center"/>
    </xf>
    <xf numFmtId="170" fontId="30" fillId="51" borderId="0"/>
    <xf numFmtId="0" fontId="90" fillId="0" borderId="0" applyNumberFormat="0" applyFill="0" applyBorder="0" applyAlignment="0" applyProtection="0"/>
    <xf numFmtId="0" fontId="34" fillId="52" borderId="14" applyNumberFormat="0">
      <alignment horizontal="center" vertical="center"/>
      <protection locked="0"/>
    </xf>
    <xf numFmtId="0" fontId="91" fillId="0" borderId="0">
      <alignment horizontal="right"/>
    </xf>
    <xf numFmtId="49" fontId="91" fillId="0" borderId="0">
      <alignment horizontal="center"/>
    </xf>
    <xf numFmtId="0" fontId="51" fillId="0" borderId="0">
      <alignment horizontal="right"/>
    </xf>
    <xf numFmtId="0" fontId="91" fillId="0" borderId="0">
      <alignment horizontal="left"/>
    </xf>
    <xf numFmtId="0" fontId="24" fillId="53" borderId="0"/>
    <xf numFmtId="49" fontId="50" fillId="0" borderId="0">
      <alignment horizontal="left" vertical="center"/>
    </xf>
    <xf numFmtId="0" fontId="24" fillId="0" borderId="0" applyNumberFormat="0" applyFill="0" applyBorder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49" fontId="51" fillId="0" borderId="18">
      <alignment horizontal="left"/>
    </xf>
    <xf numFmtId="177" fontId="50" fillId="0" borderId="0" applyNumberFormat="0">
      <alignment horizontal="right"/>
    </xf>
    <xf numFmtId="0" fontId="26" fillId="54" borderId="0">
      <alignment horizontal="centerContinuous" vertical="center" wrapText="1"/>
    </xf>
    <xf numFmtId="0" fontId="26" fillId="0" borderId="29">
      <alignment horizontal="left" vertical="center"/>
    </xf>
    <xf numFmtId="0" fontId="93" fillId="0" borderId="0">
      <alignment horizontal="left" vertical="top"/>
    </xf>
    <xf numFmtId="0" fontId="89" fillId="0" borderId="30" applyNumberFormat="0" applyFont="0" applyFill="0" applyAlignment="0" applyProtection="0">
      <alignment horizontal="right"/>
    </xf>
    <xf numFmtId="0" fontId="89" fillId="0" borderId="30" applyNumberFormat="0" applyFont="0" applyFill="0" applyAlignment="0" applyProtection="0">
      <alignment horizontal="right"/>
    </xf>
    <xf numFmtId="0" fontId="89" fillId="0" borderId="30" applyNumberFormat="0" applyFont="0" applyFill="0" applyAlignment="0" applyProtection="0">
      <alignment horizontal="right"/>
    </xf>
    <xf numFmtId="0" fontId="54" fillId="0" borderId="0" applyFont="0" applyFill="0" applyBorder="0" applyAlignment="0" applyProtection="0"/>
    <xf numFmtId="170" fontId="44" fillId="55" borderId="0" applyNumberFormat="0">
      <alignment vertical="center"/>
    </xf>
    <xf numFmtId="170" fontId="94" fillId="37" borderId="0" applyNumberFormat="0">
      <alignment vertical="center"/>
    </xf>
    <xf numFmtId="170" fontId="95" fillId="0" borderId="0" applyNumberFormat="0">
      <alignment vertical="center"/>
    </xf>
    <xf numFmtId="170" fontId="30" fillId="0" borderId="0" applyNumberFormat="0">
      <alignment vertical="center"/>
    </xf>
    <xf numFmtId="0" fontId="67" fillId="0" borderId="0">
      <alignment horizontal="left"/>
    </xf>
    <xf numFmtId="0" fontId="46" fillId="0" borderId="0">
      <alignment horizontal="left"/>
    </xf>
    <xf numFmtId="0" fontId="49" fillId="0" borderId="0">
      <alignment horizontal="left"/>
    </xf>
    <xf numFmtId="0" fontId="93" fillId="0" borderId="0">
      <alignment horizontal="left" vertical="top"/>
    </xf>
    <xf numFmtId="0" fontId="46" fillId="0" borderId="0">
      <alignment horizontal="left"/>
    </xf>
    <xf numFmtId="0" fontId="49" fillId="0" borderId="0">
      <alignment horizontal="left"/>
    </xf>
    <xf numFmtId="0" fontId="67" fillId="0" borderId="0">
      <alignment vertical="center"/>
    </xf>
    <xf numFmtId="179" fontId="96" fillId="0" borderId="0" applyNumberFormat="0" applyFill="0" applyBorder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0" fontId="54" fillId="0" borderId="32" applyFont="0" applyFill="0" applyAlignment="0" applyProtection="0"/>
    <xf numFmtId="170" fontId="34" fillId="56" borderId="0" applyNumberFormat="0" applyFont="0" applyBorder="0" applyAlignment="0" applyProtection="0"/>
    <xf numFmtId="0" fontId="97" fillId="0" borderId="0">
      <alignment vertical="center"/>
    </xf>
    <xf numFmtId="0" fontId="98" fillId="0" borderId="0" applyNumberFormat="0" applyFill="0" applyBorder="0" applyAlignment="0" applyProtection="0"/>
    <xf numFmtId="195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28" fillId="0" borderId="0"/>
    <xf numFmtId="0" fontId="24" fillId="57" borderId="0" applyNumberFormat="0" applyFont="0" applyBorder="0" applyAlignment="0" applyProtection="0"/>
    <xf numFmtId="49" fontId="50" fillId="0" borderId="18">
      <alignment horizontal="left"/>
    </xf>
    <xf numFmtId="0" fontId="26" fillId="0" borderId="22">
      <alignment horizontal="left"/>
    </xf>
    <xf numFmtId="0" fontId="67" fillId="0" borderId="0">
      <alignment horizontal="left" vertical="center"/>
    </xf>
    <xf numFmtId="49" fontId="91" fillId="0" borderId="18">
      <alignment horizontal="left"/>
    </xf>
    <xf numFmtId="9" fontId="1" fillId="0" borderId="0" applyFont="0" applyFill="0" applyBorder="0" applyAlignment="0" applyProtection="0"/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170" fontId="45" fillId="43" borderId="33" applyNumberFormat="0" applyBorder="0" applyAlignment="0">
      <alignment vertical="center" wrapText="1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40" borderId="20" applyNumberFormat="0">
      <alignment vertical="center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35" borderId="24" applyNumberFormat="0" applyAlignment="0">
      <protection locked="0"/>
    </xf>
    <xf numFmtId="0" fontId="24" fillId="0" borderId="0"/>
    <xf numFmtId="0" fontId="42" fillId="0" borderId="0"/>
    <xf numFmtId="9" fontId="42" fillId="0" borderId="0" applyFont="0" applyFill="0" applyBorder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0" fontId="54" fillId="0" borderId="27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28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184" fontId="92" fillId="0" borderId="31" applyNumberFormat="0" applyFont="0" applyFill="0" applyAlignment="0" applyProtection="0"/>
    <xf numFmtId="44" fontId="1" fillId="0" borderId="0" applyFont="0" applyFill="0" applyBorder="0" applyAlignment="0" applyProtection="0"/>
    <xf numFmtId="0" fontId="103" fillId="0" borderId="0"/>
    <xf numFmtId="0" fontId="1" fillId="0" borderId="0"/>
    <xf numFmtId="0" fontId="1" fillId="0" borderId="0"/>
    <xf numFmtId="0" fontId="1" fillId="0" borderId="0"/>
    <xf numFmtId="0" fontId="105" fillId="0" borderId="0"/>
    <xf numFmtId="43" fontId="24" fillId="0" borderId="0" applyFon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8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17" fillId="0" borderId="0"/>
    <xf numFmtId="207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61" borderId="0"/>
    <xf numFmtId="0" fontId="1" fillId="62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22" fillId="9" borderId="0" applyNumberFormat="0" applyBorder="0" applyAlignment="0" applyProtection="0"/>
    <xf numFmtId="0" fontId="122" fillId="9" borderId="0" applyNumberFormat="0" applyBorder="0" applyAlignment="0" applyProtection="0"/>
    <xf numFmtId="0" fontId="123" fillId="9" borderId="0" applyNumberFormat="0" applyBorder="0" applyAlignment="0" applyProtection="0"/>
    <xf numFmtId="0" fontId="124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22" fillId="13" borderId="0" applyNumberFormat="0" applyBorder="0" applyAlignment="0" applyProtection="0"/>
    <xf numFmtId="208" fontId="125" fillId="13" borderId="0" applyNumberFormat="0" applyBorder="0" applyAlignment="0" applyProtection="0"/>
    <xf numFmtId="0" fontId="123" fillId="13" borderId="0" applyNumberFormat="0" applyBorder="0" applyAlignment="0" applyProtection="0"/>
    <xf numFmtId="0" fontId="124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23" fillId="17" borderId="0" applyNumberFormat="0" applyBorder="0" applyAlignment="0" applyProtection="0"/>
    <xf numFmtId="0" fontId="124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209" fontId="34" fillId="0" borderId="0">
      <alignment vertical="center"/>
    </xf>
    <xf numFmtId="0" fontId="7" fillId="3" borderId="0" applyNumberFormat="0" applyBorder="0" applyAlignment="0" applyProtection="0"/>
    <xf numFmtId="208" fontId="126" fillId="3" borderId="0" applyNumberFormat="0" applyBorder="0" applyAlignment="0" applyProtection="0"/>
    <xf numFmtId="0" fontId="119" fillId="0" borderId="36" applyNumberFormat="0" applyFont="0" applyProtection="0">
      <alignment wrapText="1"/>
    </xf>
    <xf numFmtId="0" fontId="11" fillId="6" borderId="4" applyNumberFormat="0" applyAlignment="0" applyProtection="0"/>
    <xf numFmtId="0" fontId="11" fillId="6" borderId="4" applyNumberFormat="0" applyAlignment="0" applyProtection="0"/>
    <xf numFmtId="0" fontId="127" fillId="6" borderId="4" applyNumberFormat="0" applyAlignment="0" applyProtection="0"/>
    <xf numFmtId="0" fontId="128" fillId="6" borderId="4" applyNumberFormat="0" applyAlignment="0" applyProtection="0"/>
    <xf numFmtId="0" fontId="13" fillId="7" borderId="7" applyNumberFormat="0" applyAlignment="0" applyProtection="0"/>
    <xf numFmtId="0" fontId="1" fillId="63" borderId="0"/>
    <xf numFmtId="0" fontId="1" fillId="64" borderId="0"/>
    <xf numFmtId="0" fontId="1" fillId="65" borderId="0"/>
    <xf numFmtId="0" fontId="1" fillId="66" borderId="0"/>
    <xf numFmtId="43" fontId="24" fillId="0" borderId="0" applyFont="0" applyFill="0" applyBorder="0" applyAlignment="0" applyProtection="0"/>
    <xf numFmtId="43" fontId="118" fillId="0" borderId="0" applyFont="0" applyFill="0" applyBorder="0" applyAlignment="0" applyProtection="0">
      <alignment vertical="top"/>
    </xf>
    <xf numFmtId="43" fontId="12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1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44" fontId="118" fillId="0" borderId="0" applyFont="0" applyFill="0" applyBorder="0" applyAlignment="0" applyProtection="0">
      <alignment vertical="top"/>
    </xf>
    <xf numFmtId="44" fontId="118" fillId="0" borderId="0" applyFont="0" applyFill="0" applyBorder="0" applyAlignment="0" applyProtection="0">
      <alignment vertical="top"/>
    </xf>
    <xf numFmtId="44" fontId="12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3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5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49" fillId="0" borderId="18">
      <alignment horizontal="right"/>
    </xf>
    <xf numFmtId="0" fontId="15" fillId="0" borderId="0" applyNumberFormat="0" applyFill="0" applyBorder="0" applyAlignment="0" applyProtection="0"/>
    <xf numFmtId="2" fontId="24" fillId="0" borderId="0" applyFont="0" applyFill="0" applyBorder="0" applyAlignment="0" applyProtection="0"/>
    <xf numFmtId="0" fontId="6" fillId="2" borderId="0" applyNumberFormat="0" applyBorder="0" applyAlignment="0" applyProtection="0"/>
    <xf numFmtId="38" fontId="89" fillId="40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31" fillId="0" borderId="2" applyNumberFormat="0" applyFill="0" applyAlignment="0" applyProtection="0"/>
    <xf numFmtId="0" fontId="132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208" fontId="67" fillId="0" borderId="18">
      <alignment horizontal="left"/>
    </xf>
    <xf numFmtId="208" fontId="67" fillId="0" borderId="18">
      <alignment horizontal="left"/>
    </xf>
    <xf numFmtId="208" fontId="67" fillId="48" borderId="0">
      <alignment horizontal="centerContinuous" wrapText="1"/>
    </xf>
    <xf numFmtId="208" fontId="67" fillId="48" borderId="0">
      <alignment horizontal="centerContinuous" wrapText="1"/>
    </xf>
    <xf numFmtId="0" fontId="106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/>
    <xf numFmtId="10" fontId="89" fillId="38" borderId="33" applyNumberFormat="0" applyBorder="0" applyAlignment="0" applyProtection="0"/>
    <xf numFmtId="0" fontId="134" fillId="5" borderId="4" applyNumberFormat="0" applyAlignment="0" applyProtection="0"/>
    <xf numFmtId="0" fontId="134" fillId="5" borderId="4" applyNumberFormat="0" applyAlignment="0" applyProtection="0"/>
    <xf numFmtId="0" fontId="134" fillId="5" borderId="4" applyNumberFormat="0" applyAlignment="0" applyProtection="0"/>
    <xf numFmtId="0" fontId="134" fillId="5" borderId="4" applyNumberFormat="0" applyAlignment="0" applyProtection="0"/>
    <xf numFmtId="0" fontId="134" fillId="5" borderId="4" applyNumberFormat="0" applyAlignment="0" applyProtection="0"/>
    <xf numFmtId="0" fontId="135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36" fillId="0" borderId="4" applyNumberFormat="0" applyAlignment="0" applyProtection="0"/>
    <xf numFmtId="0" fontId="136" fillId="0" borderId="4" applyNumberFormat="0" applyAlignment="0" applyProtection="0"/>
    <xf numFmtId="0" fontId="136" fillId="0" borderId="4" applyNumberFormat="0" applyAlignment="0" applyProtection="0"/>
    <xf numFmtId="0" fontId="136" fillId="0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34" fillId="5" borderId="4" applyNumberFormat="0" applyAlignment="0" applyProtection="0"/>
    <xf numFmtId="0" fontId="134" fillId="5" borderId="4" applyNumberFormat="0" applyAlignment="0" applyProtection="0"/>
    <xf numFmtId="0" fontId="134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212" fontId="1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7" fillId="0" borderId="0"/>
    <xf numFmtId="0" fontId="24" fillId="0" borderId="0"/>
    <xf numFmtId="0" fontId="118" fillId="0" borderId="0">
      <alignment vertical="top"/>
    </xf>
    <xf numFmtId="208" fontId="120" fillId="0" borderId="0"/>
    <xf numFmtId="0" fontId="41" fillId="0" borderId="0"/>
    <xf numFmtId="0" fontId="11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" fillId="0" borderId="0"/>
    <xf numFmtId="0" fontId="85" fillId="0" borderId="0"/>
    <xf numFmtId="0" fontId="1" fillId="0" borderId="0"/>
    <xf numFmtId="0" fontId="1" fillId="0" borderId="0"/>
    <xf numFmtId="0" fontId="1" fillId="0" borderId="0"/>
    <xf numFmtId="207" fontId="1" fillId="0" borderId="0"/>
    <xf numFmtId="207" fontId="1" fillId="0" borderId="0"/>
    <xf numFmtId="208" fontId="24" fillId="0" borderId="0"/>
    <xf numFmtId="0" fontId="24" fillId="0" borderId="0"/>
    <xf numFmtId="0" fontId="1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207" fontId="1" fillId="0" borderId="0"/>
    <xf numFmtId="208" fontId="24" fillId="0" borderId="0"/>
    <xf numFmtId="207" fontId="1" fillId="0" borderId="0"/>
    <xf numFmtId="208" fontId="28" fillId="0" borderId="0"/>
    <xf numFmtId="208" fontId="28" fillId="0" borderId="0"/>
    <xf numFmtId="0" fontId="138" fillId="0" borderId="0"/>
    <xf numFmtId="0" fontId="42" fillId="0" borderId="0"/>
    <xf numFmtId="0" fontId="42" fillId="0" borderId="0"/>
    <xf numFmtId="207" fontId="1" fillId="0" borderId="0"/>
    <xf numFmtId="208" fontId="120" fillId="0" borderId="0"/>
    <xf numFmtId="0" fontId="1" fillId="0" borderId="0"/>
    <xf numFmtId="0" fontId="139" fillId="0" borderId="0"/>
    <xf numFmtId="0" fontId="41" fillId="8" borderId="8" applyNumberFormat="0" applyFont="0" applyAlignment="0" applyProtection="0"/>
    <xf numFmtId="0" fontId="10" fillId="6" borderId="5" applyNumberFormat="0" applyAlignment="0" applyProtection="0"/>
    <xf numFmtId="9" fontId="24" fillId="0" borderId="0" applyFont="0" applyFill="0" applyBorder="0" applyAlignment="0" applyProtection="0"/>
    <xf numFmtId="10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18" fillId="0" borderId="0" applyFont="0" applyFill="0" applyBorder="0" applyAlignment="0" applyProtection="0">
      <alignment vertical="top"/>
    </xf>
    <xf numFmtId="9" fontId="12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1" fillId="67" borderId="0"/>
    <xf numFmtId="0" fontId="1" fillId="68" borderId="0"/>
    <xf numFmtId="0" fontId="1" fillId="69" borderId="0"/>
    <xf numFmtId="0" fontId="1" fillId="70" borderId="0"/>
    <xf numFmtId="0" fontId="1" fillId="71" borderId="0"/>
    <xf numFmtId="0" fontId="1" fillId="72" borderId="0"/>
    <xf numFmtId="0" fontId="1" fillId="73" borderId="0"/>
    <xf numFmtId="0" fontId="1" fillId="74" borderId="0"/>
    <xf numFmtId="0" fontId="1" fillId="75" borderId="0"/>
    <xf numFmtId="0" fontId="1" fillId="76" borderId="0"/>
    <xf numFmtId="0" fontId="1" fillId="77" borderId="0"/>
    <xf numFmtId="208" fontId="51" fillId="0" borderId="0">
      <alignment horizontal="right"/>
    </xf>
    <xf numFmtId="208" fontId="51" fillId="0" borderId="0">
      <alignment horizontal="right"/>
    </xf>
    <xf numFmtId="208" fontId="91" fillId="0" borderId="0">
      <alignment horizontal="left"/>
    </xf>
    <xf numFmtId="208" fontId="91" fillId="0" borderId="0">
      <alignment horizontal="left"/>
    </xf>
    <xf numFmtId="0" fontId="91" fillId="0" borderId="0">
      <alignment horizontal="left"/>
    </xf>
    <xf numFmtId="0" fontId="140" fillId="0" borderId="0"/>
    <xf numFmtId="49" fontId="51" fillId="0" borderId="18">
      <alignment horizontal="left" vertical="center"/>
    </xf>
    <xf numFmtId="49" fontId="38" fillId="0" borderId="18" applyFill="0">
      <alignment horizontal="left" vertical="center"/>
    </xf>
    <xf numFmtId="49" fontId="51" fillId="0" borderId="18">
      <alignment horizontal="left"/>
    </xf>
    <xf numFmtId="40" fontId="58" fillId="0" borderId="0"/>
    <xf numFmtId="208" fontId="93" fillId="0" borderId="0">
      <alignment horizontal="left" vertical="top"/>
    </xf>
    <xf numFmtId="208" fontId="93" fillId="0" borderId="0">
      <alignment horizontal="left" vertical="top"/>
    </xf>
    <xf numFmtId="0" fontId="93" fillId="0" borderId="0">
      <alignment horizontal="left" vertical="top"/>
    </xf>
    <xf numFmtId="208" fontId="46" fillId="0" borderId="0">
      <alignment horizontal="left"/>
    </xf>
    <xf numFmtId="208" fontId="46" fillId="0" borderId="0">
      <alignment horizontal="left"/>
    </xf>
    <xf numFmtId="0" fontId="16" fillId="0" borderId="9" applyNumberFormat="0" applyFill="0" applyAlignment="0" applyProtection="0"/>
    <xf numFmtId="208" fontId="141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119" fillId="0" borderId="0"/>
    <xf numFmtId="0" fontId="142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37" applyNumberFormat="0" applyProtection="0">
      <alignment wrapText="1"/>
    </xf>
    <xf numFmtId="0" fontId="143" fillId="0" borderId="38" applyNumberFormat="0" applyProtection="0">
      <alignment wrapText="1"/>
    </xf>
    <xf numFmtId="0" fontId="143" fillId="0" borderId="39" applyNumberFormat="0" applyProtection="0">
      <alignment wrapText="1"/>
    </xf>
    <xf numFmtId="0" fontId="144" fillId="0" borderId="0" applyNumberFormat="0" applyProtection="0">
      <alignment horizontal="left"/>
    </xf>
    <xf numFmtId="0" fontId="84" fillId="0" borderId="0"/>
    <xf numFmtId="0" fontId="84" fillId="0" borderId="0"/>
    <xf numFmtId="0" fontId="84" fillId="0" borderId="0"/>
    <xf numFmtId="0" fontId="1" fillId="0" borderId="0"/>
  </cellStyleXfs>
  <cellXfs count="468">
    <xf numFmtId="0" fontId="0" fillId="0" borderId="0" xfId="0"/>
    <xf numFmtId="0" fontId="18" fillId="0" borderId="0" xfId="0" applyFont="1"/>
    <xf numFmtId="0" fontId="19" fillId="0" borderId="0" xfId="0" applyFont="1"/>
    <xf numFmtId="0" fontId="0" fillId="58" borderId="0" xfId="0" applyFill="1"/>
    <xf numFmtId="0" fontId="22" fillId="0" borderId="0" xfId="0" applyFont="1"/>
    <xf numFmtId="0" fontId="0" fillId="0" borderId="0" xfId="0" applyAlignment="1">
      <alignment horizontal="left" indent="2"/>
    </xf>
    <xf numFmtId="0" fontId="100" fillId="0" borderId="0" xfId="0" applyFont="1" applyAlignment="1">
      <alignment horizontal="center"/>
    </xf>
    <xf numFmtId="197" fontId="21" fillId="0" borderId="0" xfId="0" applyNumberFormat="1" applyFont="1"/>
    <xf numFmtId="0" fontId="102" fillId="0" borderId="0" xfId="0" applyFont="1"/>
    <xf numFmtId="0" fontId="5" fillId="0" borderId="0" xfId="0" applyFont="1" applyAlignment="1">
      <alignment horizontal="center"/>
    </xf>
    <xf numFmtId="197" fontId="0" fillId="0" borderId="0" xfId="0" applyNumberFormat="1"/>
    <xf numFmtId="0" fontId="16" fillId="0" borderId="0" xfId="0" applyFont="1"/>
    <xf numFmtId="198" fontId="21" fillId="0" borderId="0" xfId="0" applyNumberFormat="1" applyFont="1"/>
    <xf numFmtId="0" fontId="102" fillId="0" borderId="0" xfId="0" applyFont="1" applyAlignment="1">
      <alignment horizontal="left"/>
    </xf>
    <xf numFmtId="0" fontId="99" fillId="0" borderId="33" xfId="0" applyFont="1" applyBorder="1"/>
    <xf numFmtId="197" fontId="0" fillId="0" borderId="33" xfId="0" applyNumberFormat="1" applyBorder="1"/>
    <xf numFmtId="197" fontId="16" fillId="0" borderId="33" xfId="0" applyNumberFormat="1" applyFont="1" applyBorder="1"/>
    <xf numFmtId="0" fontId="85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203" fontId="0" fillId="0" borderId="0" xfId="0" applyNumberFormat="1"/>
    <xf numFmtId="0" fontId="20" fillId="0" borderId="0" xfId="0" applyFont="1"/>
    <xf numFmtId="0" fontId="20" fillId="33" borderId="11" xfId="0" applyFont="1" applyFill="1" applyBorder="1"/>
    <xf numFmtId="0" fontId="0" fillId="60" borderId="0" xfId="0" applyFill="1"/>
    <xf numFmtId="0" fontId="112" fillId="58" borderId="0" xfId="0" applyFont="1" applyFill="1"/>
    <xf numFmtId="0" fontId="113" fillId="0" borderId="0" xfId="0" applyFont="1"/>
    <xf numFmtId="0" fontId="112" fillId="58" borderId="0" xfId="0" applyFont="1" applyFill="1" applyAlignment="1">
      <alignment horizontal="left"/>
    </xf>
    <xf numFmtId="0" fontId="112" fillId="60" borderId="0" xfId="0" applyFont="1" applyFill="1"/>
    <xf numFmtId="0" fontId="112" fillId="0" borderId="0" xfId="0" applyFont="1"/>
    <xf numFmtId="0" fontId="0" fillId="0" borderId="0" xfId="0" applyAlignment="1">
      <alignment horizontal="center" wrapText="1"/>
    </xf>
    <xf numFmtId="0" fontId="16" fillId="0" borderId="33" xfId="0" applyFont="1" applyBorder="1"/>
    <xf numFmtId="3" fontId="0" fillId="0" borderId="0" xfId="0" applyNumberFormat="1"/>
    <xf numFmtId="0" fontId="85" fillId="0" borderId="33" xfId="0" applyFont="1" applyBorder="1"/>
    <xf numFmtId="197" fontId="5" fillId="0" borderId="0" xfId="0" applyNumberFormat="1" applyFont="1"/>
    <xf numFmtId="0" fontId="0" fillId="0" borderId="0" xfId="0" applyAlignment="1">
      <alignment horizontal="left"/>
    </xf>
    <xf numFmtId="0" fontId="21" fillId="0" borderId="0" xfId="0" applyFont="1"/>
    <xf numFmtId="0" fontId="112" fillId="58" borderId="0" xfId="0" applyFont="1" applyFill="1" applyAlignment="1">
      <alignment horizontal="right"/>
    </xf>
    <xf numFmtId="197" fontId="102" fillId="58" borderId="0" xfId="0" applyNumberFormat="1" applyFont="1" applyFill="1" applyAlignment="1">
      <alignment horizontal="left" indent="1"/>
    </xf>
    <xf numFmtId="0" fontId="16" fillId="0" borderId="0" xfId="0" applyFont="1" applyAlignment="1">
      <alignment horizontal="left" indent="1"/>
    </xf>
    <xf numFmtId="197" fontId="21" fillId="0" borderId="0" xfId="0" applyNumberFormat="1" applyFont="1" applyAlignment="1">
      <alignment horizontal="right"/>
    </xf>
    <xf numFmtId="0" fontId="20" fillId="0" borderId="33" xfId="0" applyFont="1" applyBorder="1" applyAlignment="1">
      <alignment horizontal="center"/>
    </xf>
    <xf numFmtId="0" fontId="115" fillId="0" borderId="0" xfId="0" applyFont="1"/>
    <xf numFmtId="0" fontId="0" fillId="0" borderId="33" xfId="3289" applyFont="1" applyBorder="1" applyAlignment="1">
      <alignment horizontal="left" wrapText="1"/>
    </xf>
    <xf numFmtId="0" fontId="85" fillId="0" borderId="33" xfId="0" applyFont="1" applyBorder="1" applyAlignment="1">
      <alignment horizontal="left" indent="1"/>
    </xf>
    <xf numFmtId="1" fontId="21" fillId="0" borderId="0" xfId="0" applyNumberFormat="1" applyFont="1"/>
    <xf numFmtId="0" fontId="110" fillId="0" borderId="0" xfId="53012"/>
    <xf numFmtId="0" fontId="40" fillId="0" borderId="0" xfId="0" applyFont="1"/>
    <xf numFmtId="0" fontId="145" fillId="0" borderId="0" xfId="0" applyFont="1"/>
    <xf numFmtId="0" fontId="16" fillId="0" borderId="0" xfId="0" applyFont="1" applyAlignment="1">
      <alignment horizontal="center"/>
    </xf>
    <xf numFmtId="6" fontId="0" fillId="0" borderId="0" xfId="0" applyNumberFormat="1"/>
    <xf numFmtId="0" fontId="24" fillId="0" borderId="0" xfId="3253"/>
    <xf numFmtId="0" fontId="24" fillId="0" borderId="0" xfId="3253" applyAlignment="1">
      <alignment vertical="top"/>
    </xf>
    <xf numFmtId="2" fontId="20" fillId="33" borderId="11" xfId="0" applyNumberFormat="1" applyFont="1" applyFill="1" applyBorder="1"/>
    <xf numFmtId="3" fontId="0" fillId="0" borderId="0" xfId="0" applyNumberFormat="1" applyAlignment="1">
      <alignment horizontal="right"/>
    </xf>
    <xf numFmtId="206" fontId="0" fillId="0" borderId="0" xfId="53172" applyNumberFormat="1" applyFont="1"/>
    <xf numFmtId="0" fontId="147" fillId="0" borderId="0" xfId="0" applyFont="1"/>
    <xf numFmtId="0" fontId="148" fillId="0" borderId="0" xfId="0" applyFont="1"/>
    <xf numFmtId="0" fontId="148" fillId="0" borderId="0" xfId="0" applyFont="1" applyAlignment="1">
      <alignment horizontal="left"/>
    </xf>
    <xf numFmtId="0" fontId="149" fillId="0" borderId="0" xfId="0" applyFont="1"/>
    <xf numFmtId="0" fontId="150" fillId="78" borderId="0" xfId="0" applyFont="1" applyFill="1"/>
    <xf numFmtId="0" fontId="148" fillId="78" borderId="0" xfId="0" applyFont="1" applyFill="1"/>
    <xf numFmtId="0" fontId="148" fillId="78" borderId="0" xfId="0" applyFont="1" applyFill="1" applyAlignment="1">
      <alignment horizontal="left"/>
    </xf>
    <xf numFmtId="0" fontId="151" fillId="0" borderId="0" xfId="0" applyFont="1"/>
    <xf numFmtId="0" fontId="152" fillId="0" borderId="0" xfId="0" applyFont="1"/>
    <xf numFmtId="0" fontId="153" fillId="79" borderId="40" xfId="0" applyFont="1" applyFill="1" applyBorder="1"/>
    <xf numFmtId="0" fontId="154" fillId="0" borderId="0" xfId="0" applyFont="1"/>
    <xf numFmtId="0" fontId="155" fillId="0" borderId="0" xfId="0" applyFont="1"/>
    <xf numFmtId="0" fontId="148" fillId="0" borderId="0" xfId="0" applyFont="1" applyAlignment="1">
      <alignment horizontal="left" indent="1"/>
    </xf>
    <xf numFmtId="199" fontId="154" fillId="0" borderId="0" xfId="0" applyNumberFormat="1" applyFont="1"/>
    <xf numFmtId="201" fontId="154" fillId="0" borderId="0" xfId="0" applyNumberFormat="1" applyFont="1"/>
    <xf numFmtId="202" fontId="154" fillId="0" borderId="0" xfId="0" applyNumberFormat="1" applyFont="1"/>
    <xf numFmtId="0" fontId="152" fillId="0" borderId="0" xfId="0" applyFont="1" applyAlignment="1">
      <alignment horizontal="center"/>
    </xf>
    <xf numFmtId="0" fontId="156" fillId="0" borderId="0" xfId="0" applyFont="1" applyAlignment="1">
      <alignment horizontal="center"/>
    </xf>
    <xf numFmtId="0" fontId="157" fillId="0" borderId="0" xfId="0" applyFont="1" applyAlignment="1">
      <alignment horizontal="center"/>
    </xf>
    <xf numFmtId="0" fontId="147" fillId="79" borderId="42" xfId="0" applyFont="1" applyFill="1" applyBorder="1" applyAlignment="1">
      <alignment horizontal="center" vertical="center"/>
    </xf>
    <xf numFmtId="0" fontId="155" fillId="0" borderId="0" xfId="0" applyFont="1" applyAlignment="1">
      <alignment horizontal="center"/>
    </xf>
    <xf numFmtId="0" fontId="147" fillId="0" borderId="0" xfId="0" applyFont="1" applyAlignment="1">
      <alignment horizontal="center"/>
    </xf>
    <xf numFmtId="0" fontId="158" fillId="81" borderId="0" xfId="0" applyFont="1" applyFill="1"/>
    <xf numFmtId="0" fontId="158" fillId="81" borderId="0" xfId="0" applyFont="1" applyFill="1" applyAlignment="1">
      <alignment horizontal="left" indent="1"/>
    </xf>
    <xf numFmtId="0" fontId="158" fillId="81" borderId="0" xfId="0" applyFont="1" applyFill="1" applyAlignment="1">
      <alignment horizontal="right"/>
    </xf>
    <xf numFmtId="0" fontId="158" fillId="81" borderId="0" xfId="0" applyFont="1" applyFill="1" applyAlignment="1">
      <alignment horizontal="left"/>
    </xf>
    <xf numFmtId="0" fontId="158" fillId="81" borderId="0" xfId="0" quotePrefix="1" applyFont="1" applyFill="1" applyAlignment="1">
      <alignment horizontal="left"/>
    </xf>
    <xf numFmtId="0" fontId="158" fillId="0" borderId="0" xfId="0" applyFont="1"/>
    <xf numFmtId="0" fontId="158" fillId="0" borderId="0" xfId="0" applyFont="1" applyAlignment="1">
      <alignment horizontal="left" indent="1"/>
    </xf>
    <xf numFmtId="0" fontId="158" fillId="0" borderId="0" xfId="0" applyFont="1" applyAlignment="1">
      <alignment horizontal="right"/>
    </xf>
    <xf numFmtId="0" fontId="158" fillId="0" borderId="0" xfId="0" applyFont="1" applyAlignment="1">
      <alignment horizontal="left"/>
    </xf>
    <xf numFmtId="218" fontId="148" fillId="79" borderId="40" xfId="0" applyNumberFormat="1" applyFont="1" applyFill="1" applyBorder="1"/>
    <xf numFmtId="198" fontId="154" fillId="0" borderId="0" xfId="0" applyNumberFormat="1" applyFont="1"/>
    <xf numFmtId="0" fontId="159" fillId="0" borderId="0" xfId="53263" applyFont="1" applyFill="1" applyBorder="1"/>
    <xf numFmtId="0" fontId="148" fillId="81" borderId="0" xfId="0" applyFont="1" applyFill="1"/>
    <xf numFmtId="204" fontId="160" fillId="79" borderId="40" xfId="0" applyNumberFormat="1" applyFont="1" applyFill="1" applyBorder="1" applyAlignment="1">
      <alignment horizontal="right"/>
    </xf>
    <xf numFmtId="0" fontId="148" fillId="0" borderId="0" xfId="0" applyFont="1" applyAlignment="1">
      <alignment horizontal="left" indent="2"/>
    </xf>
    <xf numFmtId="10" fontId="154" fillId="0" borderId="0" xfId="7388" applyNumberFormat="1" applyFont="1" applyFill="1" applyBorder="1"/>
    <xf numFmtId="203" fontId="148" fillId="0" borderId="0" xfId="0" applyNumberFormat="1" applyFont="1"/>
    <xf numFmtId="2" fontId="153" fillId="79" borderId="40" xfId="0" applyNumberFormat="1" applyFont="1" applyFill="1" applyBorder="1" applyAlignment="1">
      <alignment horizontal="right"/>
    </xf>
    <xf numFmtId="4" fontId="154" fillId="0" borderId="43" xfId="0" applyNumberFormat="1" applyFont="1" applyBorder="1"/>
    <xf numFmtId="0" fontId="159" fillId="0" borderId="0" xfId="53263" applyFont="1" applyFill="1" applyBorder="1" applyAlignment="1"/>
    <xf numFmtId="10" fontId="154" fillId="0" borderId="0" xfId="7388" applyNumberFormat="1" applyFont="1" applyFill="1" applyBorder="1" applyAlignment="1"/>
    <xf numFmtId="10" fontId="154" fillId="79" borderId="44" xfId="0" applyNumberFormat="1" applyFont="1" applyFill="1" applyBorder="1"/>
    <xf numFmtId="10" fontId="154" fillId="0" borderId="0" xfId="0" applyNumberFormat="1" applyFont="1"/>
    <xf numFmtId="201" fontId="154" fillId="80" borderId="41" xfId="0" applyNumberFormat="1" applyFont="1" applyFill="1" applyBorder="1"/>
    <xf numFmtId="3" fontId="153" fillId="79" borderId="40" xfId="0" applyNumberFormat="1" applyFont="1" applyFill="1" applyBorder="1" applyAlignment="1">
      <alignment horizontal="right"/>
    </xf>
    <xf numFmtId="10" fontId="154" fillId="80" borderId="41" xfId="7388" applyNumberFormat="1" applyFont="1" applyFill="1" applyBorder="1"/>
    <xf numFmtId="10" fontId="154" fillId="79" borderId="47" xfId="0" applyNumberFormat="1" applyFont="1" applyFill="1" applyBorder="1"/>
    <xf numFmtId="10" fontId="154" fillId="79" borderId="48" xfId="0" applyNumberFormat="1" applyFont="1" applyFill="1" applyBorder="1"/>
    <xf numFmtId="3" fontId="154" fillId="0" borderId="0" xfId="0" applyNumberFormat="1" applyFont="1"/>
    <xf numFmtId="2" fontId="154" fillId="79" borderId="40" xfId="0" applyNumberFormat="1" applyFont="1" applyFill="1" applyBorder="1" applyAlignment="1">
      <alignment horizontal="right"/>
    </xf>
    <xf numFmtId="3" fontId="154" fillId="80" borderId="41" xfId="53172" applyNumberFormat="1" applyFont="1" applyFill="1" applyBorder="1"/>
    <xf numFmtId="213" fontId="154" fillId="0" borderId="0" xfId="53172" applyNumberFormat="1" applyFont="1" applyFill="1" applyBorder="1"/>
    <xf numFmtId="0" fontId="152" fillId="78" borderId="0" xfId="0" applyFont="1" applyFill="1"/>
    <xf numFmtId="0" fontId="152" fillId="78" borderId="0" xfId="0" applyFont="1" applyFill="1" applyAlignment="1">
      <alignment horizontal="left"/>
    </xf>
    <xf numFmtId="0" fontId="150" fillId="0" borderId="0" xfId="0" applyFont="1"/>
    <xf numFmtId="0" fontId="152" fillId="0" borderId="0" xfId="0" applyFont="1" applyAlignment="1">
      <alignment horizontal="left"/>
    </xf>
    <xf numFmtId="3" fontId="148" fillId="79" borderId="40" xfId="0" applyNumberFormat="1" applyFont="1" applyFill="1" applyBorder="1"/>
    <xf numFmtId="198" fontId="151" fillId="0" borderId="0" xfId="0" applyNumberFormat="1" applyFont="1" applyAlignment="1">
      <alignment horizontal="left"/>
    </xf>
    <xf numFmtId="198" fontId="151" fillId="0" borderId="0" xfId="0" applyNumberFormat="1" applyFont="1" applyAlignment="1">
      <alignment horizontal="left" indent="1"/>
    </xf>
    <xf numFmtId="198" fontId="151" fillId="0" borderId="0" xfId="0" applyNumberFormat="1" applyFont="1"/>
    <xf numFmtId="0" fontId="152" fillId="78" borderId="0" xfId="0" applyFont="1" applyFill="1" applyAlignment="1">
      <alignment horizontal="right"/>
    </xf>
    <xf numFmtId="17" fontId="152" fillId="78" borderId="0" xfId="0" quotePrefix="1" applyNumberFormat="1" applyFont="1" applyFill="1" applyAlignment="1">
      <alignment horizontal="left"/>
    </xf>
    <xf numFmtId="17" fontId="161" fillId="81" borderId="0" xfId="0" applyNumberFormat="1" applyFont="1" applyFill="1"/>
    <xf numFmtId="0" fontId="158" fillId="0" borderId="0" xfId="3253" applyFont="1" applyAlignment="1">
      <alignment vertical="top"/>
    </xf>
    <xf numFmtId="9" fontId="158" fillId="0" borderId="0" xfId="3376" applyFont="1" applyFill="1" applyBorder="1" applyAlignment="1">
      <alignment vertical="center"/>
    </xf>
    <xf numFmtId="9" fontId="158" fillId="0" borderId="0" xfId="3376" applyFont="1" applyFill="1" applyBorder="1" applyAlignment="1">
      <alignment horizontal="left" vertical="center" indent="1"/>
    </xf>
    <xf numFmtId="9" fontId="158" fillId="0" borderId="0" xfId="3376" applyFont="1" applyFill="1" applyBorder="1" applyAlignment="1">
      <alignment horizontal="left" vertical="center"/>
    </xf>
    <xf numFmtId="197" fontId="162" fillId="0" borderId="0" xfId="0" applyNumberFormat="1" applyFont="1" applyAlignment="1">
      <alignment horizontal="left" indent="1"/>
    </xf>
    <xf numFmtId="205" fontId="155" fillId="0" borderId="0" xfId="0" applyNumberFormat="1" applyFont="1"/>
    <xf numFmtId="197" fontId="148" fillId="79" borderId="40" xfId="0" applyNumberFormat="1" applyFont="1" applyFill="1" applyBorder="1"/>
    <xf numFmtId="197" fontId="151" fillId="0" borderId="0" xfId="0" applyNumberFormat="1" applyFont="1" applyAlignment="1">
      <alignment horizontal="left"/>
    </xf>
    <xf numFmtId="197" fontId="151" fillId="0" borderId="0" xfId="0" applyNumberFormat="1" applyFont="1" applyAlignment="1">
      <alignment horizontal="left" indent="1"/>
    </xf>
    <xf numFmtId="205" fontId="148" fillId="0" borderId="0" xfId="0" applyNumberFormat="1" applyFont="1"/>
    <xf numFmtId="3" fontId="148" fillId="79" borderId="40" xfId="0" applyNumberFormat="1" applyFont="1" applyFill="1" applyBorder="1" applyAlignment="1">
      <alignment horizontal="right"/>
    </xf>
    <xf numFmtId="200" fontId="148" fillId="79" borderId="40" xfId="0" applyNumberFormat="1" applyFont="1" applyFill="1" applyBorder="1" applyAlignment="1">
      <alignment horizontal="right"/>
    </xf>
    <xf numFmtId="200" fontId="154" fillId="0" borderId="0" xfId="0" applyNumberFormat="1" applyFont="1"/>
    <xf numFmtId="3" fontId="155" fillId="0" borderId="0" xfId="0" applyNumberFormat="1" applyFont="1"/>
    <xf numFmtId="4" fontId="148" fillId="0" borderId="0" xfId="0" applyNumberFormat="1" applyFont="1" applyAlignment="1">
      <alignment horizontal="right"/>
    </xf>
    <xf numFmtId="0" fontId="148" fillId="0" borderId="0" xfId="0" applyFont="1" applyAlignment="1">
      <alignment horizontal="left" indent="3"/>
    </xf>
    <xf numFmtId="0" fontId="148" fillId="0" borderId="0" xfId="0" applyFont="1" applyAlignment="1">
      <alignment horizontal="center"/>
    </xf>
    <xf numFmtId="197" fontId="154" fillId="0" borderId="0" xfId="0" applyNumberFormat="1" applyFont="1"/>
    <xf numFmtId="200" fontId="148" fillId="79" borderId="40" xfId="0" applyNumberFormat="1" applyFont="1" applyFill="1" applyBorder="1"/>
    <xf numFmtId="197" fontId="148" fillId="0" borderId="0" xfId="0" applyNumberFormat="1" applyFont="1"/>
    <xf numFmtId="0" fontId="151" fillId="0" borderId="0" xfId="0" applyFont="1" applyAlignment="1">
      <alignment horizontal="left"/>
    </xf>
    <xf numFmtId="0" fontId="151" fillId="0" borderId="0" xfId="0" applyFont="1" applyAlignment="1">
      <alignment horizontal="left" indent="1"/>
    </xf>
    <xf numFmtId="197" fontId="153" fillId="79" borderId="40" xfId="0" applyNumberFormat="1" applyFont="1" applyFill="1" applyBorder="1"/>
    <xf numFmtId="197" fontId="154" fillId="79" borderId="40" xfId="0" applyNumberFormat="1" applyFont="1" applyFill="1" applyBorder="1"/>
    <xf numFmtId="0" fontId="148" fillId="0" borderId="0" xfId="0" applyFont="1" applyAlignment="1">
      <alignment horizontal="left" wrapText="1"/>
    </xf>
    <xf numFmtId="202" fontId="148" fillId="79" borderId="40" xfId="0" applyNumberFormat="1" applyFont="1" applyFill="1" applyBorder="1" applyAlignment="1">
      <alignment horizontal="right"/>
    </xf>
    <xf numFmtId="0" fontId="148" fillId="0" borderId="0" xfId="0" applyFont="1" applyAlignment="1">
      <alignment horizontal="left" wrapText="1" indent="1"/>
    </xf>
    <xf numFmtId="8" fontId="148" fillId="0" borderId="0" xfId="0" applyNumberFormat="1" applyFont="1" applyAlignment="1">
      <alignment horizontal="right"/>
    </xf>
    <xf numFmtId="200" fontId="148" fillId="0" borderId="0" xfId="0" applyNumberFormat="1" applyFont="1" applyAlignment="1">
      <alignment horizontal="right"/>
    </xf>
    <xf numFmtId="8" fontId="148" fillId="79" borderId="40" xfId="0" applyNumberFormat="1" applyFont="1" applyFill="1" applyBorder="1" applyAlignment="1">
      <alignment horizontal="right"/>
    </xf>
    <xf numFmtId="9" fontId="148" fillId="79" borderId="40" xfId="7388" applyFont="1" applyFill="1" applyBorder="1" applyAlignment="1">
      <alignment horizontal="right"/>
    </xf>
    <xf numFmtId="217" fontId="148" fillId="79" borderId="40" xfId="0" applyNumberFormat="1" applyFont="1" applyFill="1" applyBorder="1" applyAlignment="1">
      <alignment horizontal="right"/>
    </xf>
    <xf numFmtId="0" fontId="166" fillId="0" borderId="0" xfId="0" applyFont="1" applyAlignment="1">
      <alignment horizontal="center"/>
    </xf>
    <xf numFmtId="215" fontId="154" fillId="0" borderId="0" xfId="0" applyNumberFormat="1" applyFont="1" applyAlignment="1">
      <alignment horizontal="right"/>
    </xf>
    <xf numFmtId="0" fontId="149" fillId="0" borderId="0" xfId="53395" applyFont="1"/>
    <xf numFmtId="216" fontId="154" fillId="0" borderId="0" xfId="53172" applyNumberFormat="1" applyFont="1" applyFill="1" applyBorder="1" applyAlignment="1">
      <alignment horizontal="right"/>
    </xf>
    <xf numFmtId="199" fontId="154" fillId="0" borderId="0" xfId="53172" applyNumberFormat="1" applyFont="1" applyFill="1" applyBorder="1" applyAlignment="1">
      <alignment horizontal="right"/>
    </xf>
    <xf numFmtId="0" fontId="149" fillId="0" borderId="0" xfId="0" applyFont="1" applyAlignment="1">
      <alignment wrapText="1"/>
    </xf>
    <xf numFmtId="8" fontId="154" fillId="0" borderId="0" xfId="0" applyNumberFormat="1" applyFont="1" applyAlignment="1">
      <alignment horizontal="right"/>
    </xf>
    <xf numFmtId="0" fontId="160" fillId="0" borderId="0" xfId="0" applyFont="1"/>
    <xf numFmtId="0" fontId="160" fillId="0" borderId="0" xfId="0" applyFont="1" applyAlignment="1">
      <alignment horizontal="left"/>
    </xf>
    <xf numFmtId="0" fontId="167" fillId="0" borderId="0" xfId="0" applyFont="1"/>
    <xf numFmtId="0" fontId="160" fillId="0" borderId="0" xfId="0" applyFont="1" applyAlignment="1">
      <alignment horizontal="left" indent="3"/>
    </xf>
    <xf numFmtId="206" fontId="160" fillId="0" borderId="0" xfId="53172" applyNumberFormat="1" applyFont="1" applyFill="1" applyBorder="1"/>
    <xf numFmtId="0" fontId="160" fillId="0" borderId="0" xfId="0" applyFont="1" applyAlignment="1">
      <alignment horizontal="left" indent="6"/>
    </xf>
    <xf numFmtId="2" fontId="154" fillId="0" borderId="0" xfId="0" applyNumberFormat="1" applyFont="1" applyAlignment="1">
      <alignment horizontal="right"/>
    </xf>
    <xf numFmtId="43" fontId="154" fillId="0" borderId="0" xfId="53172" applyFont="1" applyFill="1" applyBorder="1" applyAlignment="1">
      <alignment horizontal="right"/>
    </xf>
    <xf numFmtId="10" fontId="154" fillId="0" borderId="0" xfId="7388" applyNumberFormat="1" applyFont="1" applyFill="1" applyBorder="1" applyAlignment="1">
      <alignment horizontal="right"/>
    </xf>
    <xf numFmtId="3" fontId="154" fillId="0" borderId="0" xfId="0" applyNumberFormat="1" applyFont="1" applyAlignment="1">
      <alignment horizontal="right"/>
    </xf>
    <xf numFmtId="0" fontId="169" fillId="0" borderId="0" xfId="0" applyFont="1"/>
    <xf numFmtId="0" fontId="156" fillId="0" borderId="0" xfId="0" applyFont="1"/>
    <xf numFmtId="3" fontId="152" fillId="0" borderId="0" xfId="0" applyNumberFormat="1" applyFont="1"/>
    <xf numFmtId="200" fontId="160" fillId="79" borderId="40" xfId="52865" applyNumberFormat="1" applyFont="1" applyFill="1" applyBorder="1" applyAlignment="1">
      <alignment horizontal="right"/>
    </xf>
    <xf numFmtId="0" fontId="152" fillId="0" borderId="0" xfId="0" applyFont="1" applyAlignment="1">
      <alignment horizontal="left" indent="3"/>
    </xf>
    <xf numFmtId="215" fontId="153" fillId="79" borderId="40" xfId="0" applyNumberFormat="1" applyFont="1" applyFill="1" applyBorder="1" applyAlignment="1">
      <alignment horizontal="right"/>
    </xf>
    <xf numFmtId="215" fontId="148" fillId="79" borderId="40" xfId="0" applyNumberFormat="1" applyFont="1" applyFill="1" applyBorder="1" applyAlignment="1">
      <alignment horizontal="right"/>
    </xf>
    <xf numFmtId="0" fontId="152" fillId="0" borderId="0" xfId="0" applyFont="1" applyAlignment="1">
      <alignment horizontal="center" wrapText="1"/>
    </xf>
    <xf numFmtId="214" fontId="154" fillId="0" borderId="0" xfId="0" applyNumberFormat="1" applyFont="1"/>
    <xf numFmtId="3" fontId="154" fillId="0" borderId="0" xfId="0" applyNumberFormat="1" applyFont="1" applyAlignment="1">
      <alignment horizontal="center"/>
    </xf>
    <xf numFmtId="3" fontId="156" fillId="0" borderId="0" xfId="0" applyNumberFormat="1" applyFont="1" applyAlignment="1">
      <alignment horizontal="left"/>
    </xf>
    <xf numFmtId="0" fontId="151" fillId="0" borderId="0" xfId="0" applyFont="1" applyAlignment="1">
      <alignment horizontal="center"/>
    </xf>
    <xf numFmtId="0" fontId="170" fillId="0" borderId="0" xfId="0" applyFont="1"/>
    <xf numFmtId="0" fontId="149" fillId="0" borderId="0" xfId="0" applyFont="1" applyAlignment="1">
      <alignment horizontal="left" vertical="top"/>
    </xf>
    <xf numFmtId="3" fontId="156" fillId="0" borderId="0" xfId="0" applyNumberFormat="1" applyFont="1" applyAlignment="1">
      <alignment horizontal="left" indent="1"/>
    </xf>
    <xf numFmtId="3" fontId="154" fillId="0" borderId="0" xfId="0" applyNumberFormat="1" applyFont="1" applyAlignment="1">
      <alignment horizontal="left"/>
    </xf>
    <xf numFmtId="3" fontId="160" fillId="79" borderId="40" xfId="3253" applyNumberFormat="1" applyFont="1" applyFill="1" applyBorder="1" applyAlignment="1">
      <alignment horizontal="right" vertical="top"/>
    </xf>
    <xf numFmtId="0" fontId="155" fillId="79" borderId="42" xfId="0" applyFont="1" applyFill="1" applyBorder="1" applyAlignment="1">
      <alignment horizontal="center"/>
    </xf>
    <xf numFmtId="219" fontId="153" fillId="79" borderId="40" xfId="0" applyNumberFormat="1" applyFont="1" applyFill="1" applyBorder="1"/>
    <xf numFmtId="205" fontId="154" fillId="0" borderId="0" xfId="0" applyNumberFormat="1" applyFont="1"/>
    <xf numFmtId="0" fontId="153" fillId="0" borderId="0" xfId="0" applyFont="1"/>
    <xf numFmtId="0" fontId="147" fillId="0" borderId="0" xfId="3253" applyFont="1" applyAlignment="1">
      <alignment horizontal="left" vertical="center"/>
    </xf>
    <xf numFmtId="0" fontId="147" fillId="0" borderId="0" xfId="3253" quotePrefix="1" applyFont="1" applyAlignment="1">
      <alignment horizontal="center" vertical="top"/>
    </xf>
    <xf numFmtId="0" fontId="171" fillId="0" borderId="0" xfId="0" applyFont="1"/>
    <xf numFmtId="0" fontId="153" fillId="0" borderId="0" xfId="0" applyFont="1" applyAlignment="1">
      <alignment horizontal="left" vertical="top" indent="1"/>
    </xf>
    <xf numFmtId="199" fontId="153" fillId="79" borderId="40" xfId="3253" applyNumberFormat="1" applyFont="1" applyFill="1" applyBorder="1"/>
    <xf numFmtId="0" fontId="156" fillId="0" borderId="0" xfId="3253" applyFont="1" applyAlignment="1">
      <alignment vertical="top"/>
    </xf>
    <xf numFmtId="0" fontId="153" fillId="0" borderId="0" xfId="0" applyFont="1" applyAlignment="1">
      <alignment horizontal="left" vertical="top" indent="2"/>
    </xf>
    <xf numFmtId="2" fontId="153" fillId="0" borderId="0" xfId="3253" applyNumberFormat="1" applyFont="1"/>
    <xf numFmtId="0" fontId="153" fillId="0" borderId="0" xfId="3253" applyFont="1"/>
    <xf numFmtId="0" fontId="153" fillId="0" borderId="0" xfId="3253" applyFont="1" applyAlignment="1">
      <alignment horizontal="left" vertical="top"/>
    </xf>
    <xf numFmtId="9" fontId="156" fillId="0" borderId="0" xfId="3376" applyFont="1" applyFill="1" applyBorder="1" applyAlignment="1">
      <alignment vertical="top"/>
    </xf>
    <xf numFmtId="0" fontId="153" fillId="0" borderId="0" xfId="3253" applyFont="1" applyAlignment="1">
      <alignment vertical="top" wrapText="1"/>
    </xf>
    <xf numFmtId="199" fontId="153" fillId="79" borderId="40" xfId="3253" applyNumberFormat="1" applyFont="1" applyFill="1" applyBorder="1" applyAlignment="1">
      <alignment horizontal="right" vertical="top"/>
    </xf>
    <xf numFmtId="3" fontId="153" fillId="0" borderId="0" xfId="0" applyNumberFormat="1" applyFont="1"/>
    <xf numFmtId="3" fontId="153" fillId="79" borderId="40" xfId="0" applyNumberFormat="1" applyFont="1" applyFill="1" applyBorder="1"/>
    <xf numFmtId="0" fontId="153" fillId="0" borderId="0" xfId="0" applyFont="1" applyAlignment="1">
      <alignment horizontal="left"/>
    </xf>
    <xf numFmtId="4" fontId="153" fillId="79" borderId="40" xfId="0" applyNumberFormat="1" applyFont="1" applyFill="1" applyBorder="1"/>
    <xf numFmtId="0" fontId="156" fillId="0" borderId="0" xfId="3253" applyFont="1" applyAlignment="1">
      <alignment horizontal="left" vertical="top" indent="1"/>
    </xf>
    <xf numFmtId="214" fontId="153" fillId="79" borderId="40" xfId="0" applyNumberFormat="1" applyFont="1" applyFill="1" applyBorder="1"/>
    <xf numFmtId="214" fontId="154" fillId="80" borderId="41" xfId="0" applyNumberFormat="1" applyFont="1" applyFill="1" applyBorder="1"/>
    <xf numFmtId="0" fontId="166" fillId="0" borderId="0" xfId="0" applyFont="1"/>
    <xf numFmtId="0" fontId="166" fillId="0" borderId="0" xfId="0" applyFont="1" applyAlignment="1">
      <alignment horizontal="left"/>
    </xf>
    <xf numFmtId="0" fontId="175" fillId="0" borderId="0" xfId="0" applyFont="1"/>
    <xf numFmtId="199" fontId="153" fillId="79" borderId="40" xfId="0" applyNumberFormat="1" applyFont="1" applyFill="1" applyBorder="1"/>
    <xf numFmtId="0" fontId="160" fillId="0" borderId="0" xfId="0" applyFont="1" applyAlignment="1">
      <alignment horizontal="center"/>
    </xf>
    <xf numFmtId="205" fontId="160" fillId="0" borderId="0" xfId="0" applyNumberFormat="1" applyFont="1" applyAlignment="1">
      <alignment horizontal="center"/>
    </xf>
    <xf numFmtId="2" fontId="24" fillId="0" borderId="0" xfId="3249" applyNumberFormat="1"/>
    <xf numFmtId="2" fontId="176" fillId="0" borderId="0" xfId="3249" applyNumberFormat="1" applyFont="1"/>
    <xf numFmtId="3" fontId="102" fillId="0" borderId="0" xfId="0" applyNumberFormat="1" applyFont="1" applyAlignment="1">
      <alignment horizontal="right"/>
    </xf>
    <xf numFmtId="0" fontId="114" fillId="58" borderId="0" xfId="0" applyFont="1" applyFill="1" applyAlignment="1">
      <alignment horizontal="right"/>
    </xf>
    <xf numFmtId="0" fontId="0" fillId="0" borderId="0" xfId="3248" applyFont="1"/>
    <xf numFmtId="202" fontId="168" fillId="0" borderId="0" xfId="0" applyNumberFormat="1" applyFont="1"/>
    <xf numFmtId="2" fontId="148" fillId="79" borderId="40" xfId="0" applyNumberFormat="1" applyFont="1" applyFill="1" applyBorder="1"/>
    <xf numFmtId="0" fontId="177" fillId="0" borderId="0" xfId="0" applyFont="1"/>
    <xf numFmtId="201" fontId="168" fillId="79" borderId="40" xfId="0" applyNumberFormat="1" applyFont="1" applyFill="1" applyBorder="1"/>
    <xf numFmtId="0" fontId="179" fillId="0" borderId="0" xfId="0" applyFont="1"/>
    <xf numFmtId="0" fontId="0" fillId="33" borderId="11" xfId="3248" applyFont="1" applyFill="1" applyBorder="1" applyAlignment="1">
      <alignment horizontal="center"/>
    </xf>
    <xf numFmtId="0" fontId="102" fillId="0" borderId="0" xfId="0" applyFont="1" applyAlignment="1">
      <alignment horizontal="center"/>
    </xf>
    <xf numFmtId="0" fontId="22" fillId="0" borderId="0" xfId="53012" applyFont="1" applyFill="1" applyAlignment="1">
      <alignment horizontal="left" vertical="center"/>
    </xf>
    <xf numFmtId="0" fontId="180" fillId="0" borderId="0" xfId="53012" applyFont="1" applyFill="1"/>
    <xf numFmtId="0" fontId="21" fillId="0" borderId="0" xfId="0" applyFont="1" applyAlignment="1">
      <alignment horizontal="center"/>
    </xf>
    <xf numFmtId="0" fontId="110" fillId="0" borderId="0" xfId="53012" applyFill="1"/>
    <xf numFmtId="0" fontId="16" fillId="0" borderId="0" xfId="0" applyFont="1" applyAlignment="1">
      <alignment horizontal="left" indent="2"/>
    </xf>
    <xf numFmtId="0" fontId="0" fillId="0" borderId="0" xfId="0" applyAlignment="1">
      <alignment horizontal="left" indent="1"/>
    </xf>
    <xf numFmtId="2" fontId="21" fillId="0" borderId="0" xfId="0" applyNumberFormat="1" applyFont="1"/>
    <xf numFmtId="197" fontId="1" fillId="0" borderId="33" xfId="3289" applyNumberFormat="1" applyFont="1" applyBorder="1"/>
    <xf numFmtId="0" fontId="5" fillId="0" borderId="10" xfId="0" applyFont="1" applyBorder="1" applyAlignment="1">
      <alignment horizontal="center"/>
    </xf>
    <xf numFmtId="0" fontId="155" fillId="0" borderId="10" xfId="0" applyFont="1" applyBorder="1" applyAlignment="1">
      <alignment horizontal="center"/>
    </xf>
    <xf numFmtId="0" fontId="152" fillId="0" borderId="10" xfId="0" applyFont="1" applyBorder="1"/>
    <xf numFmtId="1" fontId="21" fillId="0" borderId="0" xfId="53172" applyNumberFormat="1" applyFont="1" applyFill="1" applyBorder="1" applyAlignment="1">
      <alignment horizontal="right"/>
    </xf>
    <xf numFmtId="0" fontId="16" fillId="58" borderId="0" xfId="0" applyFont="1" applyFill="1"/>
    <xf numFmtId="0" fontId="181" fillId="0" borderId="0" xfId="0" applyFont="1"/>
    <xf numFmtId="0" fontId="0" fillId="0" borderId="33" xfId="0" applyBorder="1" applyAlignment="1">
      <alignment horizontal="center" vertical="center"/>
    </xf>
    <xf numFmtId="0" fontId="0" fillId="0" borderId="33" xfId="0" applyBorder="1"/>
    <xf numFmtId="1" fontId="0" fillId="0" borderId="0" xfId="0" applyNumberFormat="1"/>
    <xf numFmtId="0" fontId="182" fillId="0" borderId="0" xfId="0" applyFont="1"/>
    <xf numFmtId="0" fontId="99" fillId="58" borderId="0" xfId="0" applyFont="1" applyFill="1" applyAlignment="1">
      <alignment horizontal="left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0" xfId="0" applyBorder="1" applyAlignment="1">
      <alignment horizontal="left"/>
    </xf>
    <xf numFmtId="0" fontId="21" fillId="0" borderId="50" xfId="0" applyFont="1" applyBorder="1" applyAlignment="1">
      <alignment horizontal="center"/>
    </xf>
    <xf numFmtId="0" fontId="0" fillId="0" borderId="33" xfId="0" applyBorder="1" applyAlignment="1">
      <alignment horizontal="left"/>
    </xf>
    <xf numFmtId="0" fontId="16" fillId="0" borderId="0" xfId="0" applyFont="1" applyAlignment="1">
      <alignment horizontal="left"/>
    </xf>
    <xf numFmtId="0" fontId="148" fillId="0" borderId="0" xfId="0" applyFont="1" applyAlignment="1">
      <alignment horizontal="center" vertical="center"/>
    </xf>
    <xf numFmtId="203" fontId="0" fillId="0" borderId="33" xfId="0" applyNumberFormat="1" applyBorder="1"/>
    <xf numFmtId="0" fontId="0" fillId="0" borderId="34" xfId="3289" applyFont="1" applyBorder="1"/>
    <xf numFmtId="4" fontId="1" fillId="0" borderId="35" xfId="3289" applyNumberFormat="1" applyFont="1" applyBorder="1"/>
    <xf numFmtId="0" fontId="0" fillId="0" borderId="34" xfId="3289" applyFont="1" applyBorder="1" applyAlignment="1">
      <alignment horizontal="left" indent="1"/>
    </xf>
    <xf numFmtId="197" fontId="16" fillId="0" borderId="0" xfId="0" applyNumberFormat="1" applyFont="1"/>
    <xf numFmtId="0" fontId="0" fillId="0" borderId="33" xfId="3289" applyFont="1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101" fillId="0" borderId="33" xfId="3289" applyFont="1" applyBorder="1" applyAlignment="1">
      <alignment horizontal="center"/>
    </xf>
    <xf numFmtId="0" fontId="85" fillId="0" borderId="0" xfId="0" applyFont="1"/>
    <xf numFmtId="0" fontId="116" fillId="0" borderId="0" xfId="0" applyFont="1" applyAlignment="1">
      <alignment horizontal="left"/>
    </xf>
    <xf numFmtId="0" fontId="116" fillId="0" borderId="0" xfId="0" applyFont="1" applyAlignment="1">
      <alignment horizontal="center"/>
    </xf>
    <xf numFmtId="0" fontId="16" fillId="82" borderId="34" xfId="3289" applyFont="1" applyFill="1" applyBorder="1" applyAlignment="1">
      <alignment horizontal="center" vertical="center" wrapText="1"/>
    </xf>
    <xf numFmtId="0" fontId="16" fillId="0" borderId="53" xfId="3289" applyFont="1" applyBorder="1" applyAlignment="1">
      <alignment horizontal="center" wrapText="1"/>
    </xf>
    <xf numFmtId="0" fontId="85" fillId="0" borderId="49" xfId="0" applyFont="1" applyBorder="1"/>
    <xf numFmtId="197" fontId="5" fillId="0" borderId="54" xfId="0" applyNumberFormat="1" applyFont="1" applyBorder="1" applyAlignment="1">
      <alignment horizontal="right"/>
    </xf>
    <xf numFmtId="0" fontId="0" fillId="0" borderId="33" xfId="0" applyBorder="1" applyAlignment="1">
      <alignment horizontal="left" indent="2"/>
    </xf>
    <xf numFmtId="6" fontId="0" fillId="0" borderId="34" xfId="0" applyNumberFormat="1" applyBorder="1" applyAlignment="1">
      <alignment horizontal="right" vertical="center"/>
    </xf>
    <xf numFmtId="220" fontId="21" fillId="0" borderId="54" xfId="0" applyNumberFormat="1" applyFont="1" applyBorder="1" applyAlignment="1">
      <alignment horizontal="right"/>
    </xf>
    <xf numFmtId="0" fontId="20" fillId="0" borderId="33" xfId="0" applyFont="1" applyBorder="1" applyAlignment="1">
      <alignment horizontal="left" indent="2"/>
    </xf>
    <xf numFmtId="0" fontId="85" fillId="0" borderId="55" xfId="0" applyFont="1" applyBorder="1" applyAlignment="1">
      <alignment horizontal="left" indent="2"/>
    </xf>
    <xf numFmtId="6" fontId="16" fillId="0" borderId="56" xfId="0" applyNumberFormat="1" applyFont="1" applyBorder="1" applyAlignment="1">
      <alignment horizontal="right" vertical="center"/>
    </xf>
    <xf numFmtId="220" fontId="5" fillId="0" borderId="57" xfId="0" applyNumberFormat="1" applyFont="1" applyBorder="1" applyAlignment="1">
      <alignment horizontal="right"/>
    </xf>
    <xf numFmtId="0" fontId="85" fillId="59" borderId="50" xfId="0" applyFont="1" applyFill="1" applyBorder="1"/>
    <xf numFmtId="6" fontId="16" fillId="59" borderId="34" xfId="0" applyNumberFormat="1" applyFont="1" applyFill="1" applyBorder="1" applyAlignment="1">
      <alignment horizontal="right" vertical="center"/>
    </xf>
    <xf numFmtId="220" fontId="5" fillId="59" borderId="58" xfId="0" applyNumberFormat="1" applyFont="1" applyFill="1" applyBorder="1" applyAlignment="1">
      <alignment horizontal="right"/>
    </xf>
    <xf numFmtId="2" fontId="0" fillId="0" borderId="34" xfId="3289" applyNumberFormat="1" applyFont="1" applyBorder="1" applyAlignment="1">
      <alignment horizontal="right" wrapText="1"/>
    </xf>
    <xf numFmtId="2" fontId="5" fillId="0" borderId="54" xfId="0" applyNumberFormat="1" applyFont="1" applyBorder="1"/>
    <xf numFmtId="6" fontId="0" fillId="0" borderId="34" xfId="3289" applyNumberFormat="1" applyFont="1" applyBorder="1" applyAlignment="1">
      <alignment horizontal="right" vertical="center" wrapText="1"/>
    </xf>
    <xf numFmtId="220" fontId="5" fillId="0" borderId="59" xfId="0" applyNumberFormat="1" applyFont="1" applyBorder="1" applyAlignment="1">
      <alignment horizontal="right"/>
    </xf>
    <xf numFmtId="0" fontId="102" fillId="0" borderId="0" xfId="0" applyFont="1" applyAlignment="1">
      <alignment horizontal="right"/>
    </xf>
    <xf numFmtId="206" fontId="0" fillId="0" borderId="0" xfId="0" applyNumberFormat="1"/>
    <xf numFmtId="3" fontId="16" fillId="0" borderId="0" xfId="0" applyNumberFormat="1" applyFont="1"/>
    <xf numFmtId="206" fontId="16" fillId="0" borderId="0" xfId="0" applyNumberFormat="1" applyFont="1"/>
    <xf numFmtId="0" fontId="0" fillId="0" borderId="0" xfId="0" quotePrefix="1"/>
    <xf numFmtId="2" fontId="0" fillId="0" borderId="0" xfId="0" quotePrefix="1" applyNumberFormat="1"/>
    <xf numFmtId="0" fontId="0" fillId="0" borderId="0" xfId="3248" applyFont="1" applyAlignment="1">
      <alignment horizontal="center"/>
    </xf>
    <xf numFmtId="0" fontId="0" fillId="0" borderId="0" xfId="0" applyAlignment="1">
      <alignment horizontal="left" indent="4"/>
    </xf>
    <xf numFmtId="0" fontId="5" fillId="0" borderId="0" xfId="0" applyFont="1"/>
    <xf numFmtId="197" fontId="5" fillId="0" borderId="0" xfId="0" applyNumberFormat="1" applyFont="1" applyAlignment="1">
      <alignment horizontal="right"/>
    </xf>
    <xf numFmtId="6" fontId="5" fillId="0" borderId="0" xfId="0" applyNumberFormat="1" applyFont="1"/>
    <xf numFmtId="0" fontId="99" fillId="0" borderId="0" xfId="0" applyFont="1" applyAlignment="1">
      <alignment horizontal="left" indent="1"/>
    </xf>
    <xf numFmtId="197" fontId="102" fillId="0" borderId="0" xfId="0" applyNumberFormat="1" applyFont="1" applyAlignment="1">
      <alignment horizontal="left"/>
    </xf>
    <xf numFmtId="0" fontId="114" fillId="0" borderId="0" xfId="0" applyFont="1"/>
    <xf numFmtId="0" fontId="16" fillId="0" borderId="0" xfId="0" applyFont="1" applyAlignment="1">
      <alignment horizontal="left" indent="5"/>
    </xf>
    <xf numFmtId="198" fontId="102" fillId="0" borderId="0" xfId="0" applyNumberFormat="1" applyFont="1"/>
    <xf numFmtId="198" fontId="102" fillId="0" borderId="0" xfId="0" applyNumberFormat="1" applyFont="1" applyAlignment="1">
      <alignment horizontal="left" indent="1"/>
    </xf>
    <xf numFmtId="206" fontId="21" fillId="0" borderId="0" xfId="53172" applyNumberFormat="1" applyFont="1"/>
    <xf numFmtId="205" fontId="5" fillId="0" borderId="0" xfId="0" applyNumberFormat="1" applyFont="1"/>
    <xf numFmtId="197" fontId="114" fillId="59" borderId="0" xfId="0" applyNumberFormat="1" applyFont="1" applyFill="1" applyAlignment="1">
      <alignment horizontal="left" indent="1"/>
    </xf>
    <xf numFmtId="9" fontId="184" fillId="59" borderId="0" xfId="3376" applyFont="1" applyFill="1" applyAlignment="1">
      <alignment horizontal="left" vertical="center" indent="1"/>
    </xf>
    <xf numFmtId="9" fontId="184" fillId="59" borderId="0" xfId="3376" applyFont="1" applyFill="1" applyAlignment="1">
      <alignment vertical="center"/>
    </xf>
    <xf numFmtId="0" fontId="184" fillId="59" borderId="0" xfId="3253" applyFont="1" applyFill="1" applyAlignment="1">
      <alignment vertical="top"/>
    </xf>
    <xf numFmtId="0" fontId="85" fillId="59" borderId="0" xfId="0" applyFont="1" applyFill="1"/>
    <xf numFmtId="0" fontId="184" fillId="59" borderId="0" xfId="3253" applyFont="1" applyFill="1" applyAlignment="1">
      <alignment horizontal="left" vertical="top"/>
    </xf>
    <xf numFmtId="205" fontId="0" fillId="0" borderId="0" xfId="0" applyNumberFormat="1"/>
    <xf numFmtId="197" fontId="102" fillId="0" borderId="0" xfId="0" applyNumberFormat="1" applyFont="1" applyAlignment="1">
      <alignment horizontal="left" indent="1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3"/>
    </xf>
    <xf numFmtId="0" fontId="0" fillId="0" borderId="0" xfId="0" applyAlignment="1">
      <alignment horizontal="right"/>
    </xf>
    <xf numFmtId="200" fontId="0" fillId="0" borderId="0" xfId="0" applyNumberFormat="1"/>
    <xf numFmtId="4" fontId="21" fillId="0" borderId="0" xfId="0" applyNumberFormat="1" applyFont="1"/>
    <xf numFmtId="216" fontId="21" fillId="0" borderId="0" xfId="53172" applyNumberFormat="1" applyFont="1" applyFill="1" applyBorder="1" applyAlignment="1">
      <alignment horizontal="right"/>
    </xf>
    <xf numFmtId="0" fontId="183" fillId="59" borderId="0" xfId="0" applyFont="1" applyFill="1" applyAlignment="1">
      <alignment horizontal="left"/>
    </xf>
    <xf numFmtId="0" fontId="1" fillId="0" borderId="0" xfId="3248" applyFont="1"/>
    <xf numFmtId="0" fontId="1" fillId="33" borderId="11" xfId="3248" applyFont="1" applyFill="1" applyBorder="1" applyAlignment="1">
      <alignment horizontal="center"/>
    </xf>
    <xf numFmtId="0" fontId="133" fillId="0" borderId="0" xfId="53263"/>
    <xf numFmtId="200" fontId="21" fillId="0" borderId="0" xfId="0" applyNumberFormat="1" applyFont="1"/>
    <xf numFmtId="3" fontId="100" fillId="0" borderId="0" xfId="0" applyNumberFormat="1" applyFont="1" applyAlignment="1">
      <alignment horizontal="center"/>
    </xf>
    <xf numFmtId="202" fontId="21" fillId="0" borderId="0" xfId="0" applyNumberFormat="1" applyFont="1"/>
    <xf numFmtId="201" fontId="21" fillId="0" borderId="0" xfId="0" applyNumberFormat="1" applyFont="1"/>
    <xf numFmtId="199" fontId="21" fillId="0" borderId="0" xfId="0" applyNumberFormat="1" applyFont="1"/>
    <xf numFmtId="0" fontId="85" fillId="59" borderId="0" xfId="0" applyFont="1" applyFill="1" applyAlignment="1">
      <alignment horizontal="left"/>
    </xf>
    <xf numFmtId="0" fontId="85" fillId="59" borderId="0" xfId="0" applyFont="1" applyFill="1" applyAlignment="1">
      <alignment horizontal="right"/>
    </xf>
    <xf numFmtId="0" fontId="85" fillId="59" borderId="0" xfId="0" applyFont="1" applyFill="1" applyAlignment="1">
      <alignment horizontal="left" indent="1"/>
    </xf>
    <xf numFmtId="3" fontId="5" fillId="0" borderId="0" xfId="0" applyNumberFormat="1" applyFont="1"/>
    <xf numFmtId="0" fontId="16" fillId="0" borderId="0" xfId="0" applyFont="1" applyAlignment="1">
      <alignment horizontal="left" indent="4"/>
    </xf>
    <xf numFmtId="3" fontId="21" fillId="0" borderId="0" xfId="0" applyNumberFormat="1" applyFont="1"/>
    <xf numFmtId="218" fontId="21" fillId="0" borderId="0" xfId="0" applyNumberFormat="1" applyFont="1"/>
    <xf numFmtId="0" fontId="183" fillId="0" borderId="0" xfId="0" applyFont="1" applyAlignment="1">
      <alignment horizontal="left"/>
    </xf>
    <xf numFmtId="197" fontId="5" fillId="0" borderId="0" xfId="52865" applyNumberFormat="1" applyFont="1"/>
    <xf numFmtId="197" fontId="21" fillId="0" borderId="0" xfId="52865" applyNumberFormat="1" applyFont="1"/>
    <xf numFmtId="0" fontId="0" fillId="59" borderId="0" xfId="0" applyFill="1"/>
    <xf numFmtId="200" fontId="21" fillId="0" borderId="0" xfId="52865" applyNumberFormat="1" applyFont="1"/>
    <xf numFmtId="1" fontId="21" fillId="0" borderId="0" xfId="0" applyNumberFormat="1" applyFont="1" applyAlignment="1">
      <alignment horizontal="right"/>
    </xf>
    <xf numFmtId="2" fontId="21" fillId="0" borderId="0" xfId="0" applyNumberFormat="1" applyFont="1" applyAlignment="1">
      <alignment horizontal="right"/>
    </xf>
    <xf numFmtId="0" fontId="16" fillId="0" borderId="0" xfId="0" applyFont="1" applyAlignment="1">
      <alignment horizontal="left" indent="6"/>
    </xf>
    <xf numFmtId="6" fontId="21" fillId="0" borderId="0" xfId="0" applyNumberFormat="1" applyFont="1"/>
    <xf numFmtId="0" fontId="0" fillId="82" borderId="0" xfId="0" applyFill="1" applyAlignment="1">
      <alignment horizontal="left" indent="2"/>
    </xf>
    <xf numFmtId="197" fontId="102" fillId="82" borderId="0" xfId="0" applyNumberFormat="1" applyFont="1" applyFill="1" applyAlignment="1">
      <alignment horizontal="left" indent="1"/>
    </xf>
    <xf numFmtId="0" fontId="0" fillId="82" borderId="0" xfId="0" applyFill="1"/>
    <xf numFmtId="9" fontId="21" fillId="82" borderId="0" xfId="0" applyNumberFormat="1" applyFont="1" applyFill="1"/>
    <xf numFmtId="9" fontId="21" fillId="0" borderId="0" xfId="0" applyNumberFormat="1" applyFont="1"/>
    <xf numFmtId="8" fontId="21" fillId="0" borderId="0" xfId="0" applyNumberFormat="1" applyFont="1"/>
    <xf numFmtId="0" fontId="0" fillId="0" borderId="0" xfId="0" applyAlignment="1">
      <alignment horizontal="left" wrapText="1" indent="1"/>
    </xf>
    <xf numFmtId="8" fontId="5" fillId="0" borderId="0" xfId="0" applyNumberFormat="1" applyFont="1"/>
    <xf numFmtId="200" fontId="5" fillId="0" borderId="0" xfId="53172" applyNumberFormat="1" applyFont="1"/>
    <xf numFmtId="43" fontId="21" fillId="0" borderId="0" xfId="0" applyNumberFormat="1" applyFont="1"/>
    <xf numFmtId="43" fontId="21" fillId="82" borderId="0" xfId="0" applyNumberFormat="1" applyFont="1" applyFill="1"/>
    <xf numFmtId="200" fontId="99" fillId="0" borderId="0" xfId="0" applyNumberFormat="1" applyFont="1"/>
    <xf numFmtId="198" fontId="0" fillId="0" borderId="33" xfId="0" applyNumberFormat="1" applyBorder="1"/>
    <xf numFmtId="2" fontId="0" fillId="0" borderId="0" xfId="0" applyNumberFormat="1"/>
    <xf numFmtId="0" fontId="0" fillId="82" borderId="0" xfId="0" applyFill="1" applyAlignment="1">
      <alignment horizontal="left"/>
    </xf>
    <xf numFmtId="6" fontId="0" fillId="0" borderId="0" xfId="0" applyNumberFormat="1" applyAlignment="1">
      <alignment horizontal="right" vertical="center"/>
    </xf>
    <xf numFmtId="8" fontId="137" fillId="79" borderId="40" xfId="0" applyNumberFormat="1" applyFont="1" applyFill="1" applyBorder="1" applyAlignment="1">
      <alignment horizontal="right"/>
    </xf>
    <xf numFmtId="0" fontId="137" fillId="79" borderId="40" xfId="0" applyFont="1" applyFill="1" applyBorder="1" applyAlignment="1">
      <alignment horizontal="right"/>
    </xf>
    <xf numFmtId="2" fontId="137" fillId="79" borderId="40" xfId="0" applyNumberFormat="1" applyFont="1" applyFill="1" applyBorder="1" applyAlignment="1">
      <alignment horizontal="right"/>
    </xf>
    <xf numFmtId="6" fontId="137" fillId="79" borderId="40" xfId="0" applyNumberFormat="1" applyFont="1" applyFill="1" applyBorder="1"/>
    <xf numFmtId="0" fontId="137" fillId="0" borderId="0" xfId="0" applyFont="1"/>
    <xf numFmtId="0" fontId="137" fillId="0" borderId="0" xfId="0" applyFont="1" applyAlignment="1">
      <alignment horizontal="right"/>
    </xf>
    <xf numFmtId="0" fontId="185" fillId="0" borderId="0" xfId="0" applyFont="1"/>
    <xf numFmtId="0" fontId="185" fillId="0" borderId="0" xfId="0" applyFont="1" applyAlignment="1">
      <alignment horizontal="center"/>
    </xf>
    <xf numFmtId="3" fontId="148" fillId="0" borderId="0" xfId="0" applyNumberFormat="1" applyFont="1" applyAlignment="1">
      <alignment horizontal="right"/>
    </xf>
    <xf numFmtId="0" fontId="137" fillId="0" borderId="60" xfId="0" applyFont="1" applyBorder="1"/>
    <xf numFmtId="8" fontId="137" fillId="79" borderId="40" xfId="0" applyNumberFormat="1" applyFont="1" applyFill="1" applyBorder="1"/>
    <xf numFmtId="0" fontId="137" fillId="0" borderId="61" xfId="0" applyFont="1" applyBorder="1"/>
    <xf numFmtId="0" fontId="137" fillId="0" borderId="62" xfId="0" applyFont="1" applyBorder="1"/>
    <xf numFmtId="3" fontId="137" fillId="79" borderId="40" xfId="0" applyNumberFormat="1" applyFont="1" applyFill="1" applyBorder="1" applyAlignment="1">
      <alignment horizontal="right"/>
    </xf>
    <xf numFmtId="10" fontId="187" fillId="0" borderId="0" xfId="0" applyNumberFormat="1" applyFont="1"/>
    <xf numFmtId="0" fontId="188" fillId="0" borderId="0" xfId="0" applyFont="1"/>
    <xf numFmtId="3" fontId="187" fillId="79" borderId="40" xfId="0" applyNumberFormat="1" applyFont="1" applyFill="1" applyBorder="1" applyAlignment="1">
      <alignment horizontal="right"/>
    </xf>
    <xf numFmtId="0" fontId="187" fillId="0" borderId="0" xfId="0" applyFont="1" applyAlignment="1">
      <alignment horizontal="right"/>
    </xf>
    <xf numFmtId="3" fontId="20" fillId="79" borderId="40" xfId="0" applyNumberFormat="1" applyFont="1" applyFill="1" applyBorder="1" applyAlignment="1">
      <alignment horizontal="right"/>
    </xf>
    <xf numFmtId="3" fontId="189" fillId="79" borderId="40" xfId="0" applyNumberFormat="1" applyFont="1" applyFill="1" applyBorder="1" applyAlignment="1">
      <alignment horizontal="right"/>
    </xf>
    <xf numFmtId="8" fontId="187" fillId="0" borderId="0" xfId="0" applyNumberFormat="1" applyFont="1" applyAlignment="1">
      <alignment horizontal="right"/>
    </xf>
    <xf numFmtId="215" fontId="187" fillId="0" borderId="0" xfId="0" applyNumberFormat="1" applyFont="1" applyAlignment="1">
      <alignment horizontal="right"/>
    </xf>
    <xf numFmtId="3" fontId="160" fillId="0" borderId="0" xfId="3253" applyNumberFormat="1" applyFont="1" applyAlignment="1">
      <alignment horizontal="right" vertical="top"/>
    </xf>
    <xf numFmtId="0" fontId="137" fillId="79" borderId="40" xfId="0" applyFont="1" applyFill="1" applyBorder="1" applyAlignment="1">
      <alignment horizontal="right" vertical="top"/>
    </xf>
    <xf numFmtId="0" fontId="190" fillId="0" borderId="0" xfId="0" applyFont="1"/>
    <xf numFmtId="0" fontId="191" fillId="78" borderId="0" xfId="0" applyFont="1" applyFill="1"/>
    <xf numFmtId="0" fontId="192" fillId="81" borderId="0" xfId="0" applyFont="1" applyFill="1"/>
    <xf numFmtId="0" fontId="137" fillId="78" borderId="0" xfId="0" applyFont="1" applyFill="1"/>
    <xf numFmtId="0" fontId="192" fillId="81" borderId="0" xfId="0" applyFont="1" applyFill="1" applyAlignment="1">
      <alignment horizontal="left" indent="1"/>
    </xf>
    <xf numFmtId="0" fontId="192" fillId="81" borderId="0" xfId="0" applyFont="1" applyFill="1" applyAlignment="1">
      <alignment horizontal="right"/>
    </xf>
    <xf numFmtId="17" fontId="193" fillId="81" borderId="0" xfId="0" applyNumberFormat="1" applyFont="1" applyFill="1"/>
    <xf numFmtId="0" fontId="194" fillId="0" borderId="0" xfId="0" applyFont="1"/>
    <xf numFmtId="0" fontId="195" fillId="0" borderId="0" xfId="0" applyFont="1"/>
    <xf numFmtId="0" fontId="137" fillId="0" borderId="0" xfId="0" applyFont="1" applyAlignment="1">
      <alignment horizontal="left" indent="3"/>
    </xf>
    <xf numFmtId="0" fontId="20" fillId="79" borderId="40" xfId="0" applyFont="1" applyFill="1" applyBorder="1"/>
    <xf numFmtId="0" fontId="187" fillId="0" borderId="0" xfId="0" applyFont="1"/>
    <xf numFmtId="0" fontId="0" fillId="0" borderId="33" xfId="0" applyBorder="1" applyAlignment="1">
      <alignment horizontal="center" vertical="center" wrapText="1"/>
    </xf>
    <xf numFmtId="221" fontId="0" fillId="0" borderId="0" xfId="52865" applyNumberFormat="1" applyFont="1"/>
    <xf numFmtId="8" fontId="0" fillId="0" borderId="0" xfId="0" applyNumberFormat="1"/>
    <xf numFmtId="214" fontId="21" fillId="0" borderId="0" xfId="0" applyNumberFormat="1" applyFont="1"/>
    <xf numFmtId="0" fontId="99" fillId="33" borderId="11" xfId="3248" applyFont="1" applyFill="1" applyBorder="1" applyAlignment="1">
      <alignment horizontal="center"/>
    </xf>
    <xf numFmtId="10" fontId="154" fillId="0" borderId="0" xfId="7388" applyNumberFormat="1" applyFont="1"/>
    <xf numFmtId="10" fontId="154" fillId="0" borderId="44" xfId="0" applyNumberFormat="1" applyFont="1" applyBorder="1"/>
    <xf numFmtId="201" fontId="153" fillId="79" borderId="40" xfId="0" applyNumberFormat="1" applyFont="1" applyFill="1" applyBorder="1" applyAlignment="1">
      <alignment horizontal="right"/>
    </xf>
    <xf numFmtId="201" fontId="153" fillId="79" borderId="45" xfId="0" applyNumberFormat="1" applyFont="1" applyFill="1" applyBorder="1" applyAlignment="1">
      <alignment horizontal="right"/>
    </xf>
    <xf numFmtId="201" fontId="154" fillId="0" borderId="43" xfId="0" applyNumberFormat="1" applyFont="1" applyBorder="1"/>
    <xf numFmtId="201" fontId="154" fillId="0" borderId="46" xfId="0" applyNumberFormat="1" applyFont="1" applyBorder="1"/>
    <xf numFmtId="203" fontId="0" fillId="0" borderId="49" xfId="0" applyNumberFormat="1" applyBorder="1"/>
    <xf numFmtId="9" fontId="0" fillId="0" borderId="33" xfId="0" applyNumberFormat="1" applyBorder="1"/>
    <xf numFmtId="10" fontId="0" fillId="0" borderId="33" xfId="0" applyNumberFormat="1" applyBorder="1"/>
    <xf numFmtId="0" fontId="0" fillId="58" borderId="33" xfId="0" applyFill="1" applyBorder="1"/>
    <xf numFmtId="9" fontId="0" fillId="58" borderId="33" xfId="0" applyNumberFormat="1" applyFill="1" applyBorder="1"/>
    <xf numFmtId="9" fontId="16" fillId="84" borderId="33" xfId="0" applyNumberFormat="1" applyFont="1" applyFill="1" applyBorder="1"/>
    <xf numFmtId="1" fontId="16" fillId="84" borderId="33" xfId="0" applyNumberFormat="1" applyFont="1" applyFill="1" applyBorder="1"/>
    <xf numFmtId="206" fontId="21" fillId="83" borderId="64" xfId="53172" applyNumberFormat="1" applyFont="1" applyFill="1" applyBorder="1"/>
    <xf numFmtId="206" fontId="21" fillId="83" borderId="65" xfId="53172" applyNumberFormat="1" applyFont="1" applyFill="1" applyBorder="1"/>
    <xf numFmtId="41" fontId="0" fillId="0" borderId="0" xfId="0" applyNumberFormat="1"/>
    <xf numFmtId="0" fontId="16" fillId="0" borderId="33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41" fontId="21" fillId="0" borderId="0" xfId="0" applyNumberFormat="1" applyFont="1"/>
    <xf numFmtId="0" fontId="99" fillId="0" borderId="0" xfId="0" applyFont="1"/>
    <xf numFmtId="0" fontId="20" fillId="0" borderId="33" xfId="0" applyFont="1" applyBorder="1"/>
    <xf numFmtId="2" fontId="0" fillId="0" borderId="33" xfId="0" applyNumberFormat="1" applyBorder="1"/>
    <xf numFmtId="2" fontId="21" fillId="0" borderId="50" xfId="0" applyNumberFormat="1" applyFont="1" applyBorder="1" applyAlignment="1">
      <alignment horizontal="center"/>
    </xf>
    <xf numFmtId="0" fontId="0" fillId="0" borderId="63" xfId="0" applyBorder="1" applyAlignment="1">
      <alignment horizontal="left"/>
    </xf>
    <xf numFmtId="0" fontId="21" fillId="0" borderId="66" xfId="0" applyFont="1" applyBorder="1" applyAlignment="1">
      <alignment horizontal="center"/>
    </xf>
    <xf numFmtId="0" fontId="14" fillId="0" borderId="0" xfId="0" applyFont="1"/>
    <xf numFmtId="2" fontId="14" fillId="0" borderId="0" xfId="0" applyNumberFormat="1" applyFont="1"/>
    <xf numFmtId="0" fontId="197" fillId="0" borderId="33" xfId="0" applyFont="1" applyBorder="1" applyAlignment="1">
      <alignment vertical="center" wrapText="1"/>
    </xf>
    <xf numFmtId="3" fontId="197" fillId="0" borderId="33" xfId="0" applyNumberFormat="1" applyFont="1" applyBorder="1" applyAlignment="1">
      <alignment vertical="center" wrapText="1"/>
    </xf>
    <xf numFmtId="0" fontId="196" fillId="0" borderId="33" xfId="0" applyFont="1" applyBorder="1" applyAlignment="1">
      <alignment horizontal="center" vertical="center" wrapText="1"/>
    </xf>
    <xf numFmtId="222" fontId="0" fillId="0" borderId="0" xfId="0" applyNumberFormat="1"/>
    <xf numFmtId="4" fontId="21" fillId="83" borderId="64" xfId="53172" applyNumberFormat="1" applyFont="1" applyFill="1" applyBorder="1"/>
    <xf numFmtId="4" fontId="21" fillId="83" borderId="67" xfId="53172" applyNumberFormat="1" applyFont="1" applyFill="1" applyBorder="1"/>
    <xf numFmtId="4" fontId="21" fillId="83" borderId="65" xfId="53172" applyNumberFormat="1" applyFont="1" applyFill="1" applyBorder="1"/>
    <xf numFmtId="206" fontId="21" fillId="83" borderId="67" xfId="53172" applyNumberFormat="1" applyFont="1" applyFill="1" applyBorder="1"/>
    <xf numFmtId="0" fontId="198" fillId="0" borderId="0" xfId="53012" applyFont="1"/>
    <xf numFmtId="10" fontId="21" fillId="0" borderId="0" xfId="53172" applyNumberFormat="1" applyFont="1" applyFill="1" applyBorder="1" applyAlignment="1">
      <alignment horizontal="right"/>
    </xf>
    <xf numFmtId="9" fontId="21" fillId="0" borderId="0" xfId="53172" applyNumberFormat="1" applyFont="1" applyFill="1" applyBorder="1" applyAlignment="1">
      <alignment horizontal="right"/>
    </xf>
    <xf numFmtId="3" fontId="21" fillId="0" borderId="0" xfId="53172" applyNumberFormat="1" applyFont="1" applyFill="1" applyBorder="1" applyAlignment="1">
      <alignment horizontal="right"/>
    </xf>
    <xf numFmtId="4" fontId="21" fillId="0" borderId="0" xfId="53172" applyNumberFormat="1" applyFont="1" applyFill="1" applyBorder="1" applyAlignment="1">
      <alignment horizontal="right"/>
    </xf>
    <xf numFmtId="206" fontId="21" fillId="83" borderId="68" xfId="53172" applyNumberFormat="1" applyFont="1" applyFill="1" applyBorder="1"/>
    <xf numFmtId="9" fontId="21" fillId="0" borderId="0" xfId="7388" applyFont="1" applyFill="1" applyBorder="1" applyAlignment="1">
      <alignment horizontal="right"/>
    </xf>
    <xf numFmtId="10" fontId="0" fillId="0" borderId="33" xfId="7388" applyNumberFormat="1" applyFont="1" applyBorder="1"/>
    <xf numFmtId="0" fontId="0" fillId="0" borderId="66" xfId="0" applyBorder="1"/>
    <xf numFmtId="197" fontId="0" fillId="58" borderId="33" xfId="0" applyNumberFormat="1" applyFill="1" applyBorder="1"/>
    <xf numFmtId="197" fontId="0" fillId="0" borderId="33" xfId="52865" applyNumberFormat="1" applyFont="1" applyBorder="1"/>
    <xf numFmtId="220" fontId="0" fillId="0" borderId="33" xfId="0" applyNumberFormat="1" applyBorder="1"/>
    <xf numFmtId="220" fontId="0" fillId="58" borderId="33" xfId="0" applyNumberFormat="1" applyFill="1" applyBorder="1"/>
    <xf numFmtId="0" fontId="102" fillId="0" borderId="33" xfId="0" applyFont="1" applyBorder="1"/>
    <xf numFmtId="200" fontId="21" fillId="0" borderId="0" xfId="0" applyNumberFormat="1" applyFont="1" applyAlignment="1">
      <alignment horizontal="right"/>
    </xf>
    <xf numFmtId="0" fontId="0" fillId="0" borderId="0" xfId="0" applyAlignment="1">
      <alignment horizontal="left" indent="5"/>
    </xf>
    <xf numFmtId="0" fontId="0" fillId="0" borderId="69" xfId="0" applyBorder="1"/>
    <xf numFmtId="2" fontId="0" fillId="0" borderId="66" xfId="0" applyNumberFormat="1" applyBorder="1"/>
    <xf numFmtId="1" fontId="0" fillId="0" borderId="33" xfId="0" applyNumberFormat="1" applyBorder="1"/>
    <xf numFmtId="198" fontId="100" fillId="0" borderId="0" xfId="0" applyNumberFormat="1" applyFont="1" applyAlignment="1">
      <alignment horizontal="center"/>
    </xf>
    <xf numFmtId="0" fontId="185" fillId="78" borderId="0" xfId="0" applyFont="1" applyFill="1" applyAlignment="1">
      <alignment horizontal="left"/>
    </xf>
    <xf numFmtId="0" fontId="137" fillId="0" borderId="0" xfId="0" applyFont="1" applyAlignment="1">
      <alignment horizontal="left"/>
    </xf>
    <xf numFmtId="0" fontId="0" fillId="0" borderId="33" xfId="0" applyBorder="1" applyAlignment="1">
      <alignment horizontal="center"/>
    </xf>
    <xf numFmtId="0" fontId="0" fillId="0" borderId="0" xfId="0" applyAlignment="1">
      <alignment horizontal="center"/>
    </xf>
    <xf numFmtId="0" fontId="137" fillId="0" borderId="0" xfId="0" applyFont="1" applyAlignment="1">
      <alignment horizontal="left"/>
    </xf>
    <xf numFmtId="0" fontId="185" fillId="78" borderId="0" xfId="0" applyFont="1" applyFill="1" applyAlignment="1">
      <alignment horizontal="left"/>
    </xf>
    <xf numFmtId="0" fontId="192" fillId="81" borderId="0" xfId="0" applyFont="1" applyFill="1" applyAlignment="1">
      <alignment horizontal="left"/>
    </xf>
    <xf numFmtId="198" fontId="100" fillId="0" borderId="0" xfId="0" applyNumberFormat="1" applyFont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58" borderId="33" xfId="0" applyFill="1" applyBorder="1" applyAlignment="1">
      <alignment horizontal="center"/>
    </xf>
    <xf numFmtId="0" fontId="99" fillId="0" borderId="33" xfId="0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0" fillId="0" borderId="0" xfId="0" applyAlignment="1">
      <alignment horizontal="center"/>
    </xf>
  </cellXfs>
  <cellStyles count="53396">
    <cellStyle name="%_2DP_in" xfId="42" xr:uid="{00000000-0005-0000-0000-000000000000}"/>
    <cellStyle name="%_2DP_out" xfId="43" xr:uid="{00000000-0005-0000-0000-000001000000}"/>
    <cellStyle name="_example template 14" xfId="44" xr:uid="{00000000-0005-0000-0000-000002000000}"/>
    <cellStyle name="£'000" xfId="45" xr:uid="{00000000-0005-0000-0000-000003000000}"/>
    <cellStyle name="£k" xfId="46" xr:uid="{00000000-0005-0000-0000-000004000000}"/>
    <cellStyle name="0_DP_in" xfId="47" xr:uid="{00000000-0005-0000-0000-000005000000}"/>
    <cellStyle name="0_DP_out" xfId="48" xr:uid="{00000000-0005-0000-0000-000006000000}"/>
    <cellStyle name="2_DP_in" xfId="49" xr:uid="{00000000-0005-0000-0000-000007000000}"/>
    <cellStyle name="2_DP_out" xfId="50" xr:uid="{00000000-0005-0000-0000-000008000000}"/>
    <cellStyle name="20% - Accent1" xfId="19" builtinId="30" customBuiltin="1"/>
    <cellStyle name="20% - Accent1 2" xfId="51" xr:uid="{00000000-0005-0000-0000-00000A000000}"/>
    <cellStyle name="20% - Accent1 2 2" xfId="52" xr:uid="{00000000-0005-0000-0000-00000B000000}"/>
    <cellStyle name="20% - Accent1 2 2 2" xfId="53" xr:uid="{00000000-0005-0000-0000-00000C000000}"/>
    <cellStyle name="20% - Accent1 2 3" xfId="54" xr:uid="{00000000-0005-0000-0000-00000D000000}"/>
    <cellStyle name="20% - Accent2" xfId="23" builtinId="34" customBuiltin="1"/>
    <cellStyle name="20% - Accent2 2" xfId="55" xr:uid="{00000000-0005-0000-0000-00000F000000}"/>
    <cellStyle name="20% - Accent2 2 2" xfId="56" xr:uid="{00000000-0005-0000-0000-000010000000}"/>
    <cellStyle name="20% - Accent2 2 2 2" xfId="57" xr:uid="{00000000-0005-0000-0000-000011000000}"/>
    <cellStyle name="20% - Accent2 2 3" xfId="58" xr:uid="{00000000-0005-0000-0000-000012000000}"/>
    <cellStyle name="20% - Accent3" xfId="27" builtinId="38" customBuiltin="1"/>
    <cellStyle name="20% - Accent3 2" xfId="59" xr:uid="{00000000-0005-0000-0000-000014000000}"/>
    <cellStyle name="20% - Accent3 2 2" xfId="60" xr:uid="{00000000-0005-0000-0000-000015000000}"/>
    <cellStyle name="20% - Accent3 2 2 2" xfId="61" xr:uid="{00000000-0005-0000-0000-000016000000}"/>
    <cellStyle name="20% - Accent3 2 3" xfId="62" xr:uid="{00000000-0005-0000-0000-000017000000}"/>
    <cellStyle name="20% - Accent4" xfId="31" builtinId="42" customBuiltin="1"/>
    <cellStyle name="20% - Accent4 2" xfId="63" xr:uid="{00000000-0005-0000-0000-000019000000}"/>
    <cellStyle name="20% - Accent4 2 2" xfId="64" xr:uid="{00000000-0005-0000-0000-00001A000000}"/>
    <cellStyle name="20% - Accent4 2 2 2" xfId="65" xr:uid="{00000000-0005-0000-0000-00001B000000}"/>
    <cellStyle name="20% - Accent4 2 3" xfId="66" xr:uid="{00000000-0005-0000-0000-00001C000000}"/>
    <cellStyle name="20% - Accent5" xfId="35" builtinId="46" customBuiltin="1"/>
    <cellStyle name="20% - Accent5 2" xfId="67" xr:uid="{00000000-0005-0000-0000-00001E000000}"/>
    <cellStyle name="20% - Accent5 2 2" xfId="68" xr:uid="{00000000-0005-0000-0000-00001F000000}"/>
    <cellStyle name="20% - Accent5 2 2 2" xfId="69" xr:uid="{00000000-0005-0000-0000-000020000000}"/>
    <cellStyle name="20% - Accent5 2 3" xfId="70" xr:uid="{00000000-0005-0000-0000-000021000000}"/>
    <cellStyle name="20% - Accent6" xfId="39" builtinId="50" customBuiltin="1"/>
    <cellStyle name="20% - Accent6 2" xfId="71" xr:uid="{00000000-0005-0000-0000-000023000000}"/>
    <cellStyle name="20% - Accent6 2 2" xfId="72" xr:uid="{00000000-0005-0000-0000-000024000000}"/>
    <cellStyle name="20% - Accent6 2 2 2" xfId="73" xr:uid="{00000000-0005-0000-0000-000025000000}"/>
    <cellStyle name="20% - Accent6 2 3" xfId="74" xr:uid="{00000000-0005-0000-0000-000026000000}"/>
    <cellStyle name="20% - Accent6 2 4" xfId="53174" xr:uid="{00000000-0005-0000-0000-000027000000}"/>
    <cellStyle name="20% - Accent6 3" xfId="53175" xr:uid="{00000000-0005-0000-0000-000028000000}"/>
    <cellStyle name="40% - Accent1" xfId="20" builtinId="31" customBuiltin="1"/>
    <cellStyle name="40% - Accent1 2" xfId="75" xr:uid="{00000000-0005-0000-0000-00002A000000}"/>
    <cellStyle name="40% - Accent1 2 2" xfId="76" xr:uid="{00000000-0005-0000-0000-00002B000000}"/>
    <cellStyle name="40% - Accent1 2 2 2" xfId="77" xr:uid="{00000000-0005-0000-0000-00002C000000}"/>
    <cellStyle name="40% - Accent1 2 3" xfId="78" xr:uid="{00000000-0005-0000-0000-00002D000000}"/>
    <cellStyle name="40% - Accent2" xfId="24" builtinId="35" customBuiltin="1"/>
    <cellStyle name="40% - Accent2 2" xfId="79" xr:uid="{00000000-0005-0000-0000-00002F000000}"/>
    <cellStyle name="40% - Accent2 2 2" xfId="80" xr:uid="{00000000-0005-0000-0000-000030000000}"/>
    <cellStyle name="40% - Accent2 2 2 2" xfId="81" xr:uid="{00000000-0005-0000-0000-000031000000}"/>
    <cellStyle name="40% - Accent2 2 3" xfId="82" xr:uid="{00000000-0005-0000-0000-000032000000}"/>
    <cellStyle name="40% - Accent2 2 4" xfId="53176" xr:uid="{00000000-0005-0000-0000-000033000000}"/>
    <cellStyle name="40% - Accent3" xfId="28" builtinId="39" customBuiltin="1"/>
    <cellStyle name="40% - Accent3 2" xfId="83" xr:uid="{00000000-0005-0000-0000-000035000000}"/>
    <cellStyle name="40% - Accent3 2 2" xfId="84" xr:uid="{00000000-0005-0000-0000-000036000000}"/>
    <cellStyle name="40% - Accent3 2 2 2" xfId="85" xr:uid="{00000000-0005-0000-0000-000037000000}"/>
    <cellStyle name="40% - Accent3 2 3" xfId="86" xr:uid="{00000000-0005-0000-0000-000038000000}"/>
    <cellStyle name="40% - Accent4" xfId="32" builtinId="43" customBuiltin="1"/>
    <cellStyle name="40% - Accent4 2" xfId="87" xr:uid="{00000000-0005-0000-0000-00003A000000}"/>
    <cellStyle name="40% - Accent4 2 2" xfId="88" xr:uid="{00000000-0005-0000-0000-00003B000000}"/>
    <cellStyle name="40% - Accent4 2 2 2" xfId="89" xr:uid="{00000000-0005-0000-0000-00003C000000}"/>
    <cellStyle name="40% - Accent4 2 3" xfId="90" xr:uid="{00000000-0005-0000-0000-00003D000000}"/>
    <cellStyle name="40% - Accent5" xfId="36" builtinId="47" customBuiltin="1"/>
    <cellStyle name="40% - Accent5 2" xfId="91" xr:uid="{00000000-0005-0000-0000-00003F000000}"/>
    <cellStyle name="40% - Accent5 2 2" xfId="92" xr:uid="{00000000-0005-0000-0000-000040000000}"/>
    <cellStyle name="40% - Accent5 2 2 2" xfId="93" xr:uid="{00000000-0005-0000-0000-000041000000}"/>
    <cellStyle name="40% - Accent5 2 3" xfId="94" xr:uid="{00000000-0005-0000-0000-000042000000}"/>
    <cellStyle name="40% - Accent6" xfId="40" builtinId="51" customBuiltin="1"/>
    <cellStyle name="40% - Accent6 2" xfId="95" xr:uid="{00000000-0005-0000-0000-000044000000}"/>
    <cellStyle name="40% - Accent6 2 2" xfId="96" xr:uid="{00000000-0005-0000-0000-000045000000}"/>
    <cellStyle name="40% - Accent6 2 2 2" xfId="97" xr:uid="{00000000-0005-0000-0000-000046000000}"/>
    <cellStyle name="40% - Accent6 2 3" xfId="98" xr:uid="{00000000-0005-0000-0000-000047000000}"/>
    <cellStyle name="508Table-Start" xfId="53177" xr:uid="{00000000-0005-0000-0000-000048000000}"/>
    <cellStyle name="508Table-Stop" xfId="53178" xr:uid="{00000000-0005-0000-0000-000049000000}"/>
    <cellStyle name="60% - Accent1" xfId="21" builtinId="32" customBuiltin="1"/>
    <cellStyle name="60% - Accent1 2" xfId="53179" xr:uid="{00000000-0005-0000-0000-00004B000000}"/>
    <cellStyle name="60% - Accent2" xfId="25" builtinId="36" customBuiltin="1"/>
    <cellStyle name="60% - Accent2 2" xfId="53180" xr:uid="{00000000-0005-0000-0000-00004D000000}"/>
    <cellStyle name="60% - Accent3" xfId="29" builtinId="40" customBuiltin="1"/>
    <cellStyle name="60% - Accent3 2" xfId="53181" xr:uid="{00000000-0005-0000-0000-00004F000000}"/>
    <cellStyle name="60% - Accent4" xfId="33" builtinId="44" customBuiltin="1"/>
    <cellStyle name="60% - Accent4 2" xfId="53182" xr:uid="{00000000-0005-0000-0000-000051000000}"/>
    <cellStyle name="60% - Accent5" xfId="37" builtinId="48" customBuiltin="1"/>
    <cellStyle name="60% - Accent5 2" xfId="53183" xr:uid="{00000000-0005-0000-0000-000053000000}"/>
    <cellStyle name="60% - Accent6" xfId="41" builtinId="52" customBuiltin="1"/>
    <cellStyle name="60% - Accent6 2" xfId="53184" xr:uid="{00000000-0005-0000-0000-000055000000}"/>
    <cellStyle name="AA Nombre" xfId="99" xr:uid="{00000000-0005-0000-0000-000056000000}"/>
    <cellStyle name="Accent1" xfId="18" builtinId="29" customBuiltin="1"/>
    <cellStyle name="Accent1 2" xfId="53185" xr:uid="{00000000-0005-0000-0000-000058000000}"/>
    <cellStyle name="Accent1 2 2" xfId="53186" xr:uid="{00000000-0005-0000-0000-000059000000}"/>
    <cellStyle name="Accent1 2 3" xfId="53187" xr:uid="{00000000-0005-0000-0000-00005A000000}"/>
    <cellStyle name="Accent1 2 4" xfId="53188" xr:uid="{00000000-0005-0000-0000-00005B000000}"/>
    <cellStyle name="Accent1 2 5" xfId="53189" xr:uid="{00000000-0005-0000-0000-00005C000000}"/>
    <cellStyle name="Accent1 2 6" xfId="53190" xr:uid="{00000000-0005-0000-0000-00005D000000}"/>
    <cellStyle name="Accent1 3" xfId="53191" xr:uid="{00000000-0005-0000-0000-00005E000000}"/>
    <cellStyle name="Accent1 4" xfId="53192" xr:uid="{00000000-0005-0000-0000-00005F000000}"/>
    <cellStyle name="Accent2" xfId="22" builtinId="33" customBuiltin="1"/>
    <cellStyle name="Accent2 2" xfId="53193" xr:uid="{00000000-0005-0000-0000-000061000000}"/>
    <cellStyle name="Accent2 2 2" xfId="53194" xr:uid="{00000000-0005-0000-0000-000062000000}"/>
    <cellStyle name="Accent2 2 3" xfId="53195" xr:uid="{00000000-0005-0000-0000-000063000000}"/>
    <cellStyle name="Accent2 2 4" xfId="53196" xr:uid="{00000000-0005-0000-0000-000064000000}"/>
    <cellStyle name="Accent2 2 5" xfId="53197" xr:uid="{00000000-0005-0000-0000-000065000000}"/>
    <cellStyle name="Accent2 3" xfId="53198" xr:uid="{00000000-0005-0000-0000-000066000000}"/>
    <cellStyle name="Accent2 4" xfId="53199" xr:uid="{00000000-0005-0000-0000-000067000000}"/>
    <cellStyle name="Accent2 5" xfId="53200" xr:uid="{00000000-0005-0000-0000-000068000000}"/>
    <cellStyle name="Accent3" xfId="26" builtinId="37" customBuiltin="1"/>
    <cellStyle name="Accent3 2" xfId="53201" xr:uid="{00000000-0005-0000-0000-00006A000000}"/>
    <cellStyle name="Accent3 2 2" xfId="53202" xr:uid="{00000000-0005-0000-0000-00006B000000}"/>
    <cellStyle name="Accent3 2 3" xfId="53203" xr:uid="{00000000-0005-0000-0000-00006C000000}"/>
    <cellStyle name="Accent3 2 4" xfId="53204" xr:uid="{00000000-0005-0000-0000-00006D000000}"/>
    <cellStyle name="Accent3 3" xfId="53205" xr:uid="{00000000-0005-0000-0000-00006E000000}"/>
    <cellStyle name="Accent3 4" xfId="53206" xr:uid="{00000000-0005-0000-0000-00006F000000}"/>
    <cellStyle name="Accent4" xfId="30" builtinId="41" customBuiltin="1"/>
    <cellStyle name="Accent4 2" xfId="53207" xr:uid="{00000000-0005-0000-0000-000071000000}"/>
    <cellStyle name="Accent4 2 2" xfId="53208" xr:uid="{00000000-0005-0000-0000-000072000000}"/>
    <cellStyle name="Accent4 2 3" xfId="53209" xr:uid="{00000000-0005-0000-0000-000073000000}"/>
    <cellStyle name="Accent4 2 4" xfId="53210" xr:uid="{00000000-0005-0000-0000-000074000000}"/>
    <cellStyle name="Accent5" xfId="34" builtinId="45" customBuiltin="1"/>
    <cellStyle name="Accent5 2" xfId="53211" xr:uid="{00000000-0005-0000-0000-000076000000}"/>
    <cellStyle name="Accent6" xfId="38" builtinId="49" customBuiltin="1"/>
    <cellStyle name="Accent6 2" xfId="53212" xr:uid="{00000000-0005-0000-0000-000078000000}"/>
    <cellStyle name="Anos" xfId="100" xr:uid="{00000000-0005-0000-0000-000079000000}"/>
    <cellStyle name="Arial 11" xfId="53213" xr:uid="{00000000-0005-0000-0000-00007A000000}"/>
    <cellStyle name="assumption 1" xfId="101" xr:uid="{00000000-0005-0000-0000-00007B000000}"/>
    <cellStyle name="assumption 2" xfId="102" xr:uid="{00000000-0005-0000-0000-00007C000000}"/>
    <cellStyle name="assumption 4" xfId="103" xr:uid="{00000000-0005-0000-0000-00007D000000}"/>
    <cellStyle name="Assumption Date" xfId="104" xr:uid="{00000000-0005-0000-0000-00007E000000}"/>
    <cellStyle name="Bad" xfId="7" builtinId="27" customBuiltin="1"/>
    <cellStyle name="Bad 2" xfId="53214" xr:uid="{00000000-0005-0000-0000-000080000000}"/>
    <cellStyle name="Bad 3" xfId="53215" xr:uid="{00000000-0005-0000-0000-000081000000}"/>
    <cellStyle name="BlankRow" xfId="105" xr:uid="{00000000-0005-0000-0000-000082000000}"/>
    <cellStyle name="Body: normal cell" xfId="53216" xr:uid="{00000000-0005-0000-0000-000083000000}"/>
    <cellStyle name="bullet" xfId="106" xr:uid="{00000000-0005-0000-0000-000084000000}"/>
    <cellStyle name="Calander_heading" xfId="107" xr:uid="{00000000-0005-0000-0000-000085000000}"/>
    <cellStyle name="Calc" xfId="108" xr:uid="{00000000-0005-0000-0000-000086000000}"/>
    <cellStyle name="Calc - Blue" xfId="109" xr:uid="{00000000-0005-0000-0000-000087000000}"/>
    <cellStyle name="Calc - Feed" xfId="110" xr:uid="{00000000-0005-0000-0000-000088000000}"/>
    <cellStyle name="Calc - Green" xfId="111" xr:uid="{00000000-0005-0000-0000-000089000000}"/>
    <cellStyle name="Calc - Grey" xfId="112" xr:uid="{00000000-0005-0000-0000-00008A000000}"/>
    <cellStyle name="Calc - Index" xfId="113" xr:uid="{00000000-0005-0000-0000-00008B000000}"/>
    <cellStyle name="Calc - White" xfId="114" xr:uid="{00000000-0005-0000-0000-00008C000000}"/>
    <cellStyle name="Calc - yellow" xfId="115" xr:uid="{00000000-0005-0000-0000-00008D000000}"/>
    <cellStyle name="Calc_BizMo" xfId="116" xr:uid="{00000000-0005-0000-0000-00008E000000}"/>
    <cellStyle name="Calculation" xfId="11" builtinId="22" customBuiltin="1"/>
    <cellStyle name="Calculation 2" xfId="53217" xr:uid="{00000000-0005-0000-0000-000090000000}"/>
    <cellStyle name="Calculation 2 2" xfId="53218" xr:uid="{00000000-0005-0000-0000-000091000000}"/>
    <cellStyle name="Calculation 3" xfId="53219" xr:uid="{00000000-0005-0000-0000-000092000000}"/>
    <cellStyle name="Calculation 4" xfId="53220" xr:uid="{00000000-0005-0000-0000-000093000000}"/>
    <cellStyle name="Check Box" xfId="117" xr:uid="{00000000-0005-0000-0000-000094000000}"/>
    <cellStyle name="Check Box Input" xfId="118" xr:uid="{00000000-0005-0000-0000-000095000000}"/>
    <cellStyle name="Check Box_First Capital Connect Financial Model" xfId="119" xr:uid="{00000000-0005-0000-0000-000096000000}"/>
    <cellStyle name="Check Cell" xfId="13" builtinId="23" customBuiltin="1"/>
    <cellStyle name="Check Cell 2" xfId="53221" xr:uid="{00000000-0005-0000-0000-000098000000}"/>
    <cellStyle name="CHlevel1" xfId="53222" xr:uid="{00000000-0005-0000-0000-000099000000}"/>
    <cellStyle name="CHlevel2" xfId="53223" xr:uid="{00000000-0005-0000-0000-00009A000000}"/>
    <cellStyle name="CHlevel3" xfId="53224" xr:uid="{00000000-0005-0000-0000-00009B000000}"/>
    <cellStyle name="CHlevel4" xfId="53225" xr:uid="{00000000-0005-0000-0000-00009C000000}"/>
    <cellStyle name="Column heading" xfId="120" xr:uid="{00000000-0005-0000-0000-00009D000000}"/>
    <cellStyle name="Column Title" xfId="121" xr:uid="{00000000-0005-0000-0000-00009E000000}"/>
    <cellStyle name="Comma" xfId="53172" builtinId="3"/>
    <cellStyle name="comma (2)" xfId="122" xr:uid="{00000000-0005-0000-0000-0000A0000000}"/>
    <cellStyle name="Comma 10" xfId="123" xr:uid="{00000000-0005-0000-0000-0000A1000000}"/>
    <cellStyle name="Comma 100" xfId="124" xr:uid="{00000000-0005-0000-0000-0000A2000000}"/>
    <cellStyle name="Comma 101" xfId="125" xr:uid="{00000000-0005-0000-0000-0000A3000000}"/>
    <cellStyle name="Comma 102" xfId="126" xr:uid="{00000000-0005-0000-0000-0000A4000000}"/>
    <cellStyle name="Comma 103" xfId="127" xr:uid="{00000000-0005-0000-0000-0000A5000000}"/>
    <cellStyle name="Comma 104" xfId="128" xr:uid="{00000000-0005-0000-0000-0000A6000000}"/>
    <cellStyle name="Comma 105" xfId="129" xr:uid="{00000000-0005-0000-0000-0000A7000000}"/>
    <cellStyle name="Comma 106" xfId="130" xr:uid="{00000000-0005-0000-0000-0000A8000000}"/>
    <cellStyle name="Comma 107" xfId="131" xr:uid="{00000000-0005-0000-0000-0000A9000000}"/>
    <cellStyle name="Comma 108" xfId="132" xr:uid="{00000000-0005-0000-0000-0000AA000000}"/>
    <cellStyle name="Comma 109" xfId="133" xr:uid="{00000000-0005-0000-0000-0000AB000000}"/>
    <cellStyle name="Comma 11" xfId="134" xr:uid="{00000000-0005-0000-0000-0000AC000000}"/>
    <cellStyle name="Comma 110" xfId="135" xr:uid="{00000000-0005-0000-0000-0000AD000000}"/>
    <cellStyle name="Comma 111" xfId="136" xr:uid="{00000000-0005-0000-0000-0000AE000000}"/>
    <cellStyle name="Comma 112" xfId="137" xr:uid="{00000000-0005-0000-0000-0000AF000000}"/>
    <cellStyle name="Comma 113" xfId="138" xr:uid="{00000000-0005-0000-0000-0000B0000000}"/>
    <cellStyle name="Comma 114" xfId="139" xr:uid="{00000000-0005-0000-0000-0000B1000000}"/>
    <cellStyle name="Comma 115" xfId="140" xr:uid="{00000000-0005-0000-0000-0000B2000000}"/>
    <cellStyle name="Comma 116" xfId="141" xr:uid="{00000000-0005-0000-0000-0000B3000000}"/>
    <cellStyle name="Comma 117" xfId="142" xr:uid="{00000000-0005-0000-0000-0000B4000000}"/>
    <cellStyle name="Comma 118" xfId="143" xr:uid="{00000000-0005-0000-0000-0000B5000000}"/>
    <cellStyle name="Comma 119" xfId="144" xr:uid="{00000000-0005-0000-0000-0000B6000000}"/>
    <cellStyle name="Comma 12" xfId="145" xr:uid="{00000000-0005-0000-0000-0000B7000000}"/>
    <cellStyle name="Comma 120" xfId="146" xr:uid="{00000000-0005-0000-0000-0000B8000000}"/>
    <cellStyle name="Comma 121" xfId="147" xr:uid="{00000000-0005-0000-0000-0000B9000000}"/>
    <cellStyle name="Comma 122" xfId="148" xr:uid="{00000000-0005-0000-0000-0000BA000000}"/>
    <cellStyle name="Comma 123" xfId="149" xr:uid="{00000000-0005-0000-0000-0000BB000000}"/>
    <cellStyle name="Comma 124" xfId="150" xr:uid="{00000000-0005-0000-0000-0000BC000000}"/>
    <cellStyle name="Comma 125" xfId="151" xr:uid="{00000000-0005-0000-0000-0000BD000000}"/>
    <cellStyle name="Comma 126" xfId="152" xr:uid="{00000000-0005-0000-0000-0000BE000000}"/>
    <cellStyle name="Comma 127" xfId="153" xr:uid="{00000000-0005-0000-0000-0000BF000000}"/>
    <cellStyle name="Comma 128" xfId="154" xr:uid="{00000000-0005-0000-0000-0000C0000000}"/>
    <cellStyle name="Comma 129" xfId="155" xr:uid="{00000000-0005-0000-0000-0000C1000000}"/>
    <cellStyle name="Comma 13" xfId="156" xr:uid="{00000000-0005-0000-0000-0000C2000000}"/>
    <cellStyle name="Comma 130" xfId="157" xr:uid="{00000000-0005-0000-0000-0000C3000000}"/>
    <cellStyle name="Comma 131" xfId="158" xr:uid="{00000000-0005-0000-0000-0000C4000000}"/>
    <cellStyle name="Comma 132" xfId="159" xr:uid="{00000000-0005-0000-0000-0000C5000000}"/>
    <cellStyle name="Comma 133" xfId="160" xr:uid="{00000000-0005-0000-0000-0000C6000000}"/>
    <cellStyle name="Comma 134" xfId="53226" xr:uid="{00000000-0005-0000-0000-0000C7000000}"/>
    <cellStyle name="Comma 14" xfId="161" xr:uid="{00000000-0005-0000-0000-0000C8000000}"/>
    <cellStyle name="Comma 15" xfId="162" xr:uid="{00000000-0005-0000-0000-0000C9000000}"/>
    <cellStyle name="Comma 16" xfId="163" xr:uid="{00000000-0005-0000-0000-0000CA000000}"/>
    <cellStyle name="Comma 17" xfId="164" xr:uid="{00000000-0005-0000-0000-0000CB000000}"/>
    <cellStyle name="Comma 18" xfId="165" xr:uid="{00000000-0005-0000-0000-0000CC000000}"/>
    <cellStyle name="Comma 19" xfId="166" xr:uid="{00000000-0005-0000-0000-0000CD000000}"/>
    <cellStyle name="Comma 2" xfId="167" xr:uid="{00000000-0005-0000-0000-0000CE000000}"/>
    <cellStyle name="Comma 2 2" xfId="168" xr:uid="{00000000-0005-0000-0000-0000CF000000}"/>
    <cellStyle name="Comma 2 2 2" xfId="169" xr:uid="{00000000-0005-0000-0000-0000D0000000}"/>
    <cellStyle name="Comma 2 2 2 2" xfId="170" xr:uid="{00000000-0005-0000-0000-0000D1000000}"/>
    <cellStyle name="Comma 2 2 3" xfId="171" xr:uid="{00000000-0005-0000-0000-0000D2000000}"/>
    <cellStyle name="Comma 2 2 4" xfId="52871" xr:uid="{00000000-0005-0000-0000-0000D3000000}"/>
    <cellStyle name="Comma 2 2 5" xfId="53227" xr:uid="{00000000-0005-0000-0000-0000D4000000}"/>
    <cellStyle name="Comma 2 3" xfId="172" xr:uid="{00000000-0005-0000-0000-0000D5000000}"/>
    <cellStyle name="Comma 2 3 2" xfId="53228" xr:uid="{00000000-0005-0000-0000-0000D6000000}"/>
    <cellStyle name="Comma 2 4" xfId="173" xr:uid="{00000000-0005-0000-0000-0000D7000000}"/>
    <cellStyle name="Comma 2 4 2" xfId="174" xr:uid="{00000000-0005-0000-0000-0000D8000000}"/>
    <cellStyle name="Comma 2 5" xfId="175" xr:uid="{00000000-0005-0000-0000-0000D9000000}"/>
    <cellStyle name="Comma 20" xfId="176" xr:uid="{00000000-0005-0000-0000-0000DA000000}"/>
    <cellStyle name="Comma 21" xfId="177" xr:uid="{00000000-0005-0000-0000-0000DB000000}"/>
    <cellStyle name="Comma 22" xfId="178" xr:uid="{00000000-0005-0000-0000-0000DC000000}"/>
    <cellStyle name="Comma 23" xfId="179" xr:uid="{00000000-0005-0000-0000-0000DD000000}"/>
    <cellStyle name="Comma 24" xfId="180" xr:uid="{00000000-0005-0000-0000-0000DE000000}"/>
    <cellStyle name="Comma 25" xfId="181" xr:uid="{00000000-0005-0000-0000-0000DF000000}"/>
    <cellStyle name="Comma 26" xfId="182" xr:uid="{00000000-0005-0000-0000-0000E0000000}"/>
    <cellStyle name="Comma 27" xfId="183" xr:uid="{00000000-0005-0000-0000-0000E1000000}"/>
    <cellStyle name="Comma 28" xfId="184" xr:uid="{00000000-0005-0000-0000-0000E2000000}"/>
    <cellStyle name="Comma 29" xfId="185" xr:uid="{00000000-0005-0000-0000-0000E3000000}"/>
    <cellStyle name="Comma 3" xfId="186" xr:uid="{00000000-0005-0000-0000-0000E4000000}"/>
    <cellStyle name="Comma 3 2" xfId="187" xr:uid="{00000000-0005-0000-0000-0000E5000000}"/>
    <cellStyle name="Comma 3 2 2" xfId="53230" xr:uid="{00000000-0005-0000-0000-0000E6000000}"/>
    <cellStyle name="Comma 3 3" xfId="188" xr:uid="{00000000-0005-0000-0000-0000E7000000}"/>
    <cellStyle name="Comma 3 4" xfId="53229" xr:uid="{00000000-0005-0000-0000-0000E8000000}"/>
    <cellStyle name="Comma 30" xfId="189" xr:uid="{00000000-0005-0000-0000-0000E9000000}"/>
    <cellStyle name="Comma 31" xfId="190" xr:uid="{00000000-0005-0000-0000-0000EA000000}"/>
    <cellStyle name="Comma 32" xfId="191" xr:uid="{00000000-0005-0000-0000-0000EB000000}"/>
    <cellStyle name="Comma 33" xfId="192" xr:uid="{00000000-0005-0000-0000-0000EC000000}"/>
    <cellStyle name="Comma 34" xfId="193" xr:uid="{00000000-0005-0000-0000-0000ED000000}"/>
    <cellStyle name="Comma 35" xfId="194" xr:uid="{00000000-0005-0000-0000-0000EE000000}"/>
    <cellStyle name="Comma 36" xfId="195" xr:uid="{00000000-0005-0000-0000-0000EF000000}"/>
    <cellStyle name="Comma 37" xfId="196" xr:uid="{00000000-0005-0000-0000-0000F0000000}"/>
    <cellStyle name="Comma 38" xfId="197" xr:uid="{00000000-0005-0000-0000-0000F1000000}"/>
    <cellStyle name="Comma 39" xfId="198" xr:uid="{00000000-0005-0000-0000-0000F2000000}"/>
    <cellStyle name="Comma 4" xfId="199" xr:uid="{00000000-0005-0000-0000-0000F3000000}"/>
    <cellStyle name="Comma 4 2" xfId="53232" xr:uid="{00000000-0005-0000-0000-0000F4000000}"/>
    <cellStyle name="Comma 4 3" xfId="53231" xr:uid="{00000000-0005-0000-0000-0000F5000000}"/>
    <cellStyle name="Comma 40" xfId="200" xr:uid="{00000000-0005-0000-0000-0000F6000000}"/>
    <cellStyle name="Comma 41" xfId="201" xr:uid="{00000000-0005-0000-0000-0000F7000000}"/>
    <cellStyle name="Comma 42" xfId="202" xr:uid="{00000000-0005-0000-0000-0000F8000000}"/>
    <cellStyle name="Comma 43" xfId="203" xr:uid="{00000000-0005-0000-0000-0000F9000000}"/>
    <cellStyle name="Comma 44" xfId="204" xr:uid="{00000000-0005-0000-0000-0000FA000000}"/>
    <cellStyle name="Comma 45" xfId="205" xr:uid="{00000000-0005-0000-0000-0000FB000000}"/>
    <cellStyle name="Comma 46" xfId="206" xr:uid="{00000000-0005-0000-0000-0000FC000000}"/>
    <cellStyle name="Comma 47" xfId="207" xr:uid="{00000000-0005-0000-0000-0000FD000000}"/>
    <cellStyle name="Comma 48" xfId="208" xr:uid="{00000000-0005-0000-0000-0000FE000000}"/>
    <cellStyle name="Comma 49" xfId="209" xr:uid="{00000000-0005-0000-0000-0000FF000000}"/>
    <cellStyle name="Comma 5" xfId="210" xr:uid="{00000000-0005-0000-0000-000000010000}"/>
    <cellStyle name="Comma 5 2" xfId="53233" xr:uid="{00000000-0005-0000-0000-000001010000}"/>
    <cellStyle name="Comma 50" xfId="211" xr:uid="{00000000-0005-0000-0000-000002010000}"/>
    <cellStyle name="Comma 51" xfId="212" xr:uid="{00000000-0005-0000-0000-000003010000}"/>
    <cellStyle name="Comma 52" xfId="213" xr:uid="{00000000-0005-0000-0000-000004010000}"/>
    <cellStyle name="Comma 53" xfId="214" xr:uid="{00000000-0005-0000-0000-000005010000}"/>
    <cellStyle name="Comma 54" xfId="215" xr:uid="{00000000-0005-0000-0000-000006010000}"/>
    <cellStyle name="Comma 55" xfId="216" xr:uid="{00000000-0005-0000-0000-000007010000}"/>
    <cellStyle name="Comma 56" xfId="217" xr:uid="{00000000-0005-0000-0000-000008010000}"/>
    <cellStyle name="Comma 57" xfId="218" xr:uid="{00000000-0005-0000-0000-000009010000}"/>
    <cellStyle name="Comma 58" xfId="219" xr:uid="{00000000-0005-0000-0000-00000A010000}"/>
    <cellStyle name="Comma 59" xfId="220" xr:uid="{00000000-0005-0000-0000-00000B010000}"/>
    <cellStyle name="Comma 6" xfId="221" xr:uid="{00000000-0005-0000-0000-00000C010000}"/>
    <cellStyle name="Comma 6 2" xfId="53234" xr:uid="{00000000-0005-0000-0000-00000D010000}"/>
    <cellStyle name="Comma 60" xfId="222" xr:uid="{00000000-0005-0000-0000-00000E010000}"/>
    <cellStyle name="Comma 61" xfId="223" xr:uid="{00000000-0005-0000-0000-00000F010000}"/>
    <cellStyle name="Comma 62" xfId="224" xr:uid="{00000000-0005-0000-0000-000010010000}"/>
    <cellStyle name="Comma 63" xfId="225" xr:uid="{00000000-0005-0000-0000-000011010000}"/>
    <cellStyle name="Comma 64" xfId="226" xr:uid="{00000000-0005-0000-0000-000012010000}"/>
    <cellStyle name="Comma 65" xfId="227" xr:uid="{00000000-0005-0000-0000-000013010000}"/>
    <cellStyle name="Comma 66" xfId="228" xr:uid="{00000000-0005-0000-0000-000014010000}"/>
    <cellStyle name="Comma 67" xfId="229" xr:uid="{00000000-0005-0000-0000-000015010000}"/>
    <cellStyle name="Comma 68" xfId="230" xr:uid="{00000000-0005-0000-0000-000016010000}"/>
    <cellStyle name="Comma 69" xfId="231" xr:uid="{00000000-0005-0000-0000-000017010000}"/>
    <cellStyle name="Comma 7" xfId="232" xr:uid="{00000000-0005-0000-0000-000018010000}"/>
    <cellStyle name="Comma 7 2" xfId="53235" xr:uid="{00000000-0005-0000-0000-000019010000}"/>
    <cellStyle name="Comma 70" xfId="233" xr:uid="{00000000-0005-0000-0000-00001A010000}"/>
    <cellStyle name="Comma 71" xfId="234" xr:uid="{00000000-0005-0000-0000-00001B010000}"/>
    <cellStyle name="Comma 72" xfId="235" xr:uid="{00000000-0005-0000-0000-00001C010000}"/>
    <cellStyle name="Comma 73" xfId="236" xr:uid="{00000000-0005-0000-0000-00001D010000}"/>
    <cellStyle name="Comma 74" xfId="237" xr:uid="{00000000-0005-0000-0000-00001E010000}"/>
    <cellStyle name="Comma 75" xfId="238" xr:uid="{00000000-0005-0000-0000-00001F010000}"/>
    <cellStyle name="Comma 76" xfId="239" xr:uid="{00000000-0005-0000-0000-000020010000}"/>
    <cellStyle name="Comma 77" xfId="240" xr:uid="{00000000-0005-0000-0000-000021010000}"/>
    <cellStyle name="Comma 78" xfId="241" xr:uid="{00000000-0005-0000-0000-000022010000}"/>
    <cellStyle name="Comma 79" xfId="242" xr:uid="{00000000-0005-0000-0000-000023010000}"/>
    <cellStyle name="Comma 8" xfId="243" xr:uid="{00000000-0005-0000-0000-000024010000}"/>
    <cellStyle name="Comma 80" xfId="244" xr:uid="{00000000-0005-0000-0000-000025010000}"/>
    <cellStyle name="Comma 81" xfId="245" xr:uid="{00000000-0005-0000-0000-000026010000}"/>
    <cellStyle name="Comma 82" xfId="246" xr:uid="{00000000-0005-0000-0000-000027010000}"/>
    <cellStyle name="Comma 83" xfId="247" xr:uid="{00000000-0005-0000-0000-000028010000}"/>
    <cellStyle name="Comma 84" xfId="248" xr:uid="{00000000-0005-0000-0000-000029010000}"/>
    <cellStyle name="Comma 85" xfId="249" xr:uid="{00000000-0005-0000-0000-00002A010000}"/>
    <cellStyle name="Comma 86" xfId="250" xr:uid="{00000000-0005-0000-0000-00002B010000}"/>
    <cellStyle name="Comma 87" xfId="251" xr:uid="{00000000-0005-0000-0000-00002C010000}"/>
    <cellStyle name="Comma 88" xfId="252" xr:uid="{00000000-0005-0000-0000-00002D010000}"/>
    <cellStyle name="Comma 89" xfId="253" xr:uid="{00000000-0005-0000-0000-00002E010000}"/>
    <cellStyle name="Comma 9" xfId="254" xr:uid="{00000000-0005-0000-0000-00002F010000}"/>
    <cellStyle name="Comma 90" xfId="255" xr:uid="{00000000-0005-0000-0000-000030010000}"/>
    <cellStyle name="Comma 91" xfId="256" xr:uid="{00000000-0005-0000-0000-000031010000}"/>
    <cellStyle name="Comma 92" xfId="257" xr:uid="{00000000-0005-0000-0000-000032010000}"/>
    <cellStyle name="Comma 93" xfId="258" xr:uid="{00000000-0005-0000-0000-000033010000}"/>
    <cellStyle name="Comma 94" xfId="259" xr:uid="{00000000-0005-0000-0000-000034010000}"/>
    <cellStyle name="Comma 95" xfId="260" xr:uid="{00000000-0005-0000-0000-000035010000}"/>
    <cellStyle name="Comma 96" xfId="261" xr:uid="{00000000-0005-0000-0000-000036010000}"/>
    <cellStyle name="Comma 97" xfId="262" xr:uid="{00000000-0005-0000-0000-000037010000}"/>
    <cellStyle name="Comma 98" xfId="263" xr:uid="{00000000-0005-0000-0000-000038010000}"/>
    <cellStyle name="Comma 99" xfId="264" xr:uid="{00000000-0005-0000-0000-000039010000}"/>
    <cellStyle name="Comma(2)" xfId="265" xr:uid="{00000000-0005-0000-0000-00003A010000}"/>
    <cellStyle name="Comma0" xfId="53236" xr:uid="{00000000-0005-0000-0000-00003B010000}"/>
    <cellStyle name="Control Check" xfId="266" xr:uid="{00000000-0005-0000-0000-00003C010000}"/>
    <cellStyle name="control table footer 1" xfId="267" xr:uid="{00000000-0005-0000-0000-00003D010000}"/>
    <cellStyle name="control table header 1" xfId="268" xr:uid="{00000000-0005-0000-0000-00003E010000}"/>
    <cellStyle name="control table header 1 2" xfId="269" xr:uid="{00000000-0005-0000-0000-00003F010000}"/>
    <cellStyle name="control table header 1 2 10" xfId="270" xr:uid="{00000000-0005-0000-0000-000040010000}"/>
    <cellStyle name="control table header 1 2 10 2" xfId="7389" xr:uid="{00000000-0005-0000-0000-000041010000}"/>
    <cellStyle name="control table header 1 2 10 2 2" xfId="7390" xr:uid="{00000000-0005-0000-0000-000042010000}"/>
    <cellStyle name="control table header 1 2 10 2 3" xfId="7391" xr:uid="{00000000-0005-0000-0000-000043010000}"/>
    <cellStyle name="control table header 1 2 10 2 4" xfId="7392" xr:uid="{00000000-0005-0000-0000-000044010000}"/>
    <cellStyle name="control table header 1 2 10 3" xfId="7393" xr:uid="{00000000-0005-0000-0000-000045010000}"/>
    <cellStyle name="control table header 1 2 10 3 2" xfId="7394" xr:uid="{00000000-0005-0000-0000-000046010000}"/>
    <cellStyle name="control table header 1 2 10 3 3" xfId="7395" xr:uid="{00000000-0005-0000-0000-000047010000}"/>
    <cellStyle name="control table header 1 2 10 3 4" xfId="7396" xr:uid="{00000000-0005-0000-0000-000048010000}"/>
    <cellStyle name="control table header 1 2 10 4" xfId="7397" xr:uid="{00000000-0005-0000-0000-000049010000}"/>
    <cellStyle name="control table header 1 2 11" xfId="271" xr:uid="{00000000-0005-0000-0000-00004A010000}"/>
    <cellStyle name="control table header 1 2 11 2" xfId="7398" xr:uid="{00000000-0005-0000-0000-00004B010000}"/>
    <cellStyle name="control table header 1 2 11 2 2" xfId="7399" xr:uid="{00000000-0005-0000-0000-00004C010000}"/>
    <cellStyle name="control table header 1 2 11 2 3" xfId="7400" xr:uid="{00000000-0005-0000-0000-00004D010000}"/>
    <cellStyle name="control table header 1 2 11 2 4" xfId="7401" xr:uid="{00000000-0005-0000-0000-00004E010000}"/>
    <cellStyle name="control table header 1 2 11 3" xfId="7402" xr:uid="{00000000-0005-0000-0000-00004F010000}"/>
    <cellStyle name="control table header 1 2 11 3 2" xfId="7403" xr:uid="{00000000-0005-0000-0000-000050010000}"/>
    <cellStyle name="control table header 1 2 11 3 3" xfId="7404" xr:uid="{00000000-0005-0000-0000-000051010000}"/>
    <cellStyle name="control table header 1 2 11 3 4" xfId="7405" xr:uid="{00000000-0005-0000-0000-000052010000}"/>
    <cellStyle name="control table header 1 2 11 4" xfId="7406" xr:uid="{00000000-0005-0000-0000-000053010000}"/>
    <cellStyle name="control table header 1 2 12" xfId="272" xr:uid="{00000000-0005-0000-0000-000054010000}"/>
    <cellStyle name="control table header 1 2 12 2" xfId="7407" xr:uid="{00000000-0005-0000-0000-000055010000}"/>
    <cellStyle name="control table header 1 2 12 2 2" xfId="7408" xr:uid="{00000000-0005-0000-0000-000056010000}"/>
    <cellStyle name="control table header 1 2 12 2 3" xfId="7409" xr:uid="{00000000-0005-0000-0000-000057010000}"/>
    <cellStyle name="control table header 1 2 12 2 4" xfId="7410" xr:uid="{00000000-0005-0000-0000-000058010000}"/>
    <cellStyle name="control table header 1 2 12 3" xfId="7411" xr:uid="{00000000-0005-0000-0000-000059010000}"/>
    <cellStyle name="control table header 1 2 12 3 2" xfId="7412" xr:uid="{00000000-0005-0000-0000-00005A010000}"/>
    <cellStyle name="control table header 1 2 12 3 3" xfId="7413" xr:uid="{00000000-0005-0000-0000-00005B010000}"/>
    <cellStyle name="control table header 1 2 12 3 4" xfId="7414" xr:uid="{00000000-0005-0000-0000-00005C010000}"/>
    <cellStyle name="control table header 1 2 12 4" xfId="7415" xr:uid="{00000000-0005-0000-0000-00005D010000}"/>
    <cellStyle name="control table header 1 2 13" xfId="273" xr:uid="{00000000-0005-0000-0000-00005E010000}"/>
    <cellStyle name="control table header 1 2 13 2" xfId="7416" xr:uid="{00000000-0005-0000-0000-00005F010000}"/>
    <cellStyle name="control table header 1 2 13 2 2" xfId="7417" xr:uid="{00000000-0005-0000-0000-000060010000}"/>
    <cellStyle name="control table header 1 2 13 2 3" xfId="7418" xr:uid="{00000000-0005-0000-0000-000061010000}"/>
    <cellStyle name="control table header 1 2 13 2 4" xfId="7419" xr:uid="{00000000-0005-0000-0000-000062010000}"/>
    <cellStyle name="control table header 1 2 13 3" xfId="7420" xr:uid="{00000000-0005-0000-0000-000063010000}"/>
    <cellStyle name="control table header 1 2 13 3 2" xfId="7421" xr:uid="{00000000-0005-0000-0000-000064010000}"/>
    <cellStyle name="control table header 1 2 13 3 3" xfId="7422" xr:uid="{00000000-0005-0000-0000-000065010000}"/>
    <cellStyle name="control table header 1 2 13 3 4" xfId="7423" xr:uid="{00000000-0005-0000-0000-000066010000}"/>
    <cellStyle name="control table header 1 2 13 4" xfId="7424" xr:uid="{00000000-0005-0000-0000-000067010000}"/>
    <cellStyle name="control table header 1 2 14" xfId="274" xr:uid="{00000000-0005-0000-0000-000068010000}"/>
    <cellStyle name="control table header 1 2 14 2" xfId="7425" xr:uid="{00000000-0005-0000-0000-000069010000}"/>
    <cellStyle name="control table header 1 2 14 2 2" xfId="7426" xr:uid="{00000000-0005-0000-0000-00006A010000}"/>
    <cellStyle name="control table header 1 2 14 2 3" xfId="7427" xr:uid="{00000000-0005-0000-0000-00006B010000}"/>
    <cellStyle name="control table header 1 2 14 2 4" xfId="7428" xr:uid="{00000000-0005-0000-0000-00006C010000}"/>
    <cellStyle name="control table header 1 2 14 3" xfId="7429" xr:uid="{00000000-0005-0000-0000-00006D010000}"/>
    <cellStyle name="control table header 1 2 14 3 2" xfId="7430" xr:uid="{00000000-0005-0000-0000-00006E010000}"/>
    <cellStyle name="control table header 1 2 14 3 3" xfId="7431" xr:uid="{00000000-0005-0000-0000-00006F010000}"/>
    <cellStyle name="control table header 1 2 14 3 4" xfId="7432" xr:uid="{00000000-0005-0000-0000-000070010000}"/>
    <cellStyle name="control table header 1 2 14 4" xfId="7433" xr:uid="{00000000-0005-0000-0000-000071010000}"/>
    <cellStyle name="control table header 1 2 15" xfId="275" xr:uid="{00000000-0005-0000-0000-000072010000}"/>
    <cellStyle name="control table header 1 2 15 2" xfId="7434" xr:uid="{00000000-0005-0000-0000-000073010000}"/>
    <cellStyle name="control table header 1 2 15 2 2" xfId="7435" xr:uid="{00000000-0005-0000-0000-000074010000}"/>
    <cellStyle name="control table header 1 2 15 2 3" xfId="7436" xr:uid="{00000000-0005-0000-0000-000075010000}"/>
    <cellStyle name="control table header 1 2 15 2 4" xfId="7437" xr:uid="{00000000-0005-0000-0000-000076010000}"/>
    <cellStyle name="control table header 1 2 15 3" xfId="7438" xr:uid="{00000000-0005-0000-0000-000077010000}"/>
    <cellStyle name="control table header 1 2 15 3 2" xfId="7439" xr:uid="{00000000-0005-0000-0000-000078010000}"/>
    <cellStyle name="control table header 1 2 15 3 3" xfId="7440" xr:uid="{00000000-0005-0000-0000-000079010000}"/>
    <cellStyle name="control table header 1 2 15 3 4" xfId="7441" xr:uid="{00000000-0005-0000-0000-00007A010000}"/>
    <cellStyle name="control table header 1 2 15 4" xfId="7442" xr:uid="{00000000-0005-0000-0000-00007B010000}"/>
    <cellStyle name="control table header 1 2 16" xfId="276" xr:uid="{00000000-0005-0000-0000-00007C010000}"/>
    <cellStyle name="control table header 1 2 16 2" xfId="7443" xr:uid="{00000000-0005-0000-0000-00007D010000}"/>
    <cellStyle name="control table header 1 2 16 2 2" xfId="7444" xr:uid="{00000000-0005-0000-0000-00007E010000}"/>
    <cellStyle name="control table header 1 2 16 2 3" xfId="7445" xr:uid="{00000000-0005-0000-0000-00007F010000}"/>
    <cellStyle name="control table header 1 2 16 2 4" xfId="7446" xr:uid="{00000000-0005-0000-0000-000080010000}"/>
    <cellStyle name="control table header 1 2 16 3" xfId="7447" xr:uid="{00000000-0005-0000-0000-000081010000}"/>
    <cellStyle name="control table header 1 2 16 3 2" xfId="7448" xr:uid="{00000000-0005-0000-0000-000082010000}"/>
    <cellStyle name="control table header 1 2 16 3 3" xfId="7449" xr:uid="{00000000-0005-0000-0000-000083010000}"/>
    <cellStyle name="control table header 1 2 16 3 4" xfId="7450" xr:uid="{00000000-0005-0000-0000-000084010000}"/>
    <cellStyle name="control table header 1 2 16 4" xfId="7451" xr:uid="{00000000-0005-0000-0000-000085010000}"/>
    <cellStyle name="control table header 1 2 17" xfId="7452" xr:uid="{00000000-0005-0000-0000-000086010000}"/>
    <cellStyle name="control table header 1 2 17 2" xfId="7453" xr:uid="{00000000-0005-0000-0000-000087010000}"/>
    <cellStyle name="control table header 1 2 17 3" xfId="7454" xr:uid="{00000000-0005-0000-0000-000088010000}"/>
    <cellStyle name="control table header 1 2 17 4" xfId="7455" xr:uid="{00000000-0005-0000-0000-000089010000}"/>
    <cellStyle name="control table header 1 2 2" xfId="277" xr:uid="{00000000-0005-0000-0000-00008A010000}"/>
    <cellStyle name="control table header 1 2 2 10" xfId="278" xr:uid="{00000000-0005-0000-0000-00008B010000}"/>
    <cellStyle name="control table header 1 2 2 10 2" xfId="7456" xr:uid="{00000000-0005-0000-0000-00008C010000}"/>
    <cellStyle name="control table header 1 2 2 10 2 2" xfId="7457" xr:uid="{00000000-0005-0000-0000-00008D010000}"/>
    <cellStyle name="control table header 1 2 2 10 2 3" xfId="7458" xr:uid="{00000000-0005-0000-0000-00008E010000}"/>
    <cellStyle name="control table header 1 2 2 10 2 4" xfId="7459" xr:uid="{00000000-0005-0000-0000-00008F010000}"/>
    <cellStyle name="control table header 1 2 2 10 3" xfId="7460" xr:uid="{00000000-0005-0000-0000-000090010000}"/>
    <cellStyle name="control table header 1 2 2 10 3 2" xfId="7461" xr:uid="{00000000-0005-0000-0000-000091010000}"/>
    <cellStyle name="control table header 1 2 2 10 3 3" xfId="7462" xr:uid="{00000000-0005-0000-0000-000092010000}"/>
    <cellStyle name="control table header 1 2 2 10 3 4" xfId="7463" xr:uid="{00000000-0005-0000-0000-000093010000}"/>
    <cellStyle name="control table header 1 2 2 10 4" xfId="7464" xr:uid="{00000000-0005-0000-0000-000094010000}"/>
    <cellStyle name="control table header 1 2 2 11" xfId="279" xr:uid="{00000000-0005-0000-0000-000095010000}"/>
    <cellStyle name="control table header 1 2 2 11 2" xfId="7465" xr:uid="{00000000-0005-0000-0000-000096010000}"/>
    <cellStyle name="control table header 1 2 2 11 2 2" xfId="7466" xr:uid="{00000000-0005-0000-0000-000097010000}"/>
    <cellStyle name="control table header 1 2 2 11 2 3" xfId="7467" xr:uid="{00000000-0005-0000-0000-000098010000}"/>
    <cellStyle name="control table header 1 2 2 11 2 4" xfId="7468" xr:uid="{00000000-0005-0000-0000-000099010000}"/>
    <cellStyle name="control table header 1 2 2 11 3" xfId="7469" xr:uid="{00000000-0005-0000-0000-00009A010000}"/>
    <cellStyle name="control table header 1 2 2 11 3 2" xfId="7470" xr:uid="{00000000-0005-0000-0000-00009B010000}"/>
    <cellStyle name="control table header 1 2 2 11 3 3" xfId="7471" xr:uid="{00000000-0005-0000-0000-00009C010000}"/>
    <cellStyle name="control table header 1 2 2 11 3 4" xfId="7472" xr:uid="{00000000-0005-0000-0000-00009D010000}"/>
    <cellStyle name="control table header 1 2 2 11 4" xfId="7473" xr:uid="{00000000-0005-0000-0000-00009E010000}"/>
    <cellStyle name="control table header 1 2 2 12" xfId="280" xr:uid="{00000000-0005-0000-0000-00009F010000}"/>
    <cellStyle name="control table header 1 2 2 12 2" xfId="7474" xr:uid="{00000000-0005-0000-0000-0000A0010000}"/>
    <cellStyle name="control table header 1 2 2 12 2 2" xfId="7475" xr:uid="{00000000-0005-0000-0000-0000A1010000}"/>
    <cellStyle name="control table header 1 2 2 12 2 3" xfId="7476" xr:uid="{00000000-0005-0000-0000-0000A2010000}"/>
    <cellStyle name="control table header 1 2 2 12 2 4" xfId="7477" xr:uid="{00000000-0005-0000-0000-0000A3010000}"/>
    <cellStyle name="control table header 1 2 2 12 3" xfId="7478" xr:uid="{00000000-0005-0000-0000-0000A4010000}"/>
    <cellStyle name="control table header 1 2 2 12 3 2" xfId="7479" xr:uid="{00000000-0005-0000-0000-0000A5010000}"/>
    <cellStyle name="control table header 1 2 2 12 3 3" xfId="7480" xr:uid="{00000000-0005-0000-0000-0000A6010000}"/>
    <cellStyle name="control table header 1 2 2 12 3 4" xfId="7481" xr:uid="{00000000-0005-0000-0000-0000A7010000}"/>
    <cellStyle name="control table header 1 2 2 12 4" xfId="7482" xr:uid="{00000000-0005-0000-0000-0000A8010000}"/>
    <cellStyle name="control table header 1 2 2 13" xfId="281" xr:uid="{00000000-0005-0000-0000-0000A9010000}"/>
    <cellStyle name="control table header 1 2 2 13 2" xfId="7483" xr:uid="{00000000-0005-0000-0000-0000AA010000}"/>
    <cellStyle name="control table header 1 2 2 13 2 2" xfId="7484" xr:uid="{00000000-0005-0000-0000-0000AB010000}"/>
    <cellStyle name="control table header 1 2 2 13 2 3" xfId="7485" xr:uid="{00000000-0005-0000-0000-0000AC010000}"/>
    <cellStyle name="control table header 1 2 2 13 2 4" xfId="7486" xr:uid="{00000000-0005-0000-0000-0000AD010000}"/>
    <cellStyle name="control table header 1 2 2 13 3" xfId="7487" xr:uid="{00000000-0005-0000-0000-0000AE010000}"/>
    <cellStyle name="control table header 1 2 2 13 3 2" xfId="7488" xr:uid="{00000000-0005-0000-0000-0000AF010000}"/>
    <cellStyle name="control table header 1 2 2 13 3 3" xfId="7489" xr:uid="{00000000-0005-0000-0000-0000B0010000}"/>
    <cellStyle name="control table header 1 2 2 13 3 4" xfId="7490" xr:uid="{00000000-0005-0000-0000-0000B1010000}"/>
    <cellStyle name="control table header 1 2 2 13 4" xfId="7491" xr:uid="{00000000-0005-0000-0000-0000B2010000}"/>
    <cellStyle name="control table header 1 2 2 14" xfId="282" xr:uid="{00000000-0005-0000-0000-0000B3010000}"/>
    <cellStyle name="control table header 1 2 2 14 2" xfId="7492" xr:uid="{00000000-0005-0000-0000-0000B4010000}"/>
    <cellStyle name="control table header 1 2 2 14 2 2" xfId="7493" xr:uid="{00000000-0005-0000-0000-0000B5010000}"/>
    <cellStyle name="control table header 1 2 2 14 2 3" xfId="7494" xr:uid="{00000000-0005-0000-0000-0000B6010000}"/>
    <cellStyle name="control table header 1 2 2 14 2 4" xfId="7495" xr:uid="{00000000-0005-0000-0000-0000B7010000}"/>
    <cellStyle name="control table header 1 2 2 14 3" xfId="7496" xr:uid="{00000000-0005-0000-0000-0000B8010000}"/>
    <cellStyle name="control table header 1 2 2 14 3 2" xfId="7497" xr:uid="{00000000-0005-0000-0000-0000B9010000}"/>
    <cellStyle name="control table header 1 2 2 14 3 3" xfId="7498" xr:uid="{00000000-0005-0000-0000-0000BA010000}"/>
    <cellStyle name="control table header 1 2 2 14 3 4" xfId="7499" xr:uid="{00000000-0005-0000-0000-0000BB010000}"/>
    <cellStyle name="control table header 1 2 2 14 4" xfId="7500" xr:uid="{00000000-0005-0000-0000-0000BC010000}"/>
    <cellStyle name="control table header 1 2 2 15" xfId="283" xr:uid="{00000000-0005-0000-0000-0000BD010000}"/>
    <cellStyle name="control table header 1 2 2 15 2" xfId="7501" xr:uid="{00000000-0005-0000-0000-0000BE010000}"/>
    <cellStyle name="control table header 1 2 2 15 2 2" xfId="7502" xr:uid="{00000000-0005-0000-0000-0000BF010000}"/>
    <cellStyle name="control table header 1 2 2 15 2 3" xfId="7503" xr:uid="{00000000-0005-0000-0000-0000C0010000}"/>
    <cellStyle name="control table header 1 2 2 15 2 4" xfId="7504" xr:uid="{00000000-0005-0000-0000-0000C1010000}"/>
    <cellStyle name="control table header 1 2 2 15 3" xfId="7505" xr:uid="{00000000-0005-0000-0000-0000C2010000}"/>
    <cellStyle name="control table header 1 2 2 15 3 2" xfId="7506" xr:uid="{00000000-0005-0000-0000-0000C3010000}"/>
    <cellStyle name="control table header 1 2 2 15 3 3" xfId="7507" xr:uid="{00000000-0005-0000-0000-0000C4010000}"/>
    <cellStyle name="control table header 1 2 2 15 3 4" xfId="7508" xr:uid="{00000000-0005-0000-0000-0000C5010000}"/>
    <cellStyle name="control table header 1 2 2 15 4" xfId="7509" xr:uid="{00000000-0005-0000-0000-0000C6010000}"/>
    <cellStyle name="control table header 1 2 2 16" xfId="284" xr:uid="{00000000-0005-0000-0000-0000C7010000}"/>
    <cellStyle name="control table header 1 2 2 16 2" xfId="7510" xr:uid="{00000000-0005-0000-0000-0000C8010000}"/>
    <cellStyle name="control table header 1 2 2 16 2 2" xfId="7511" xr:uid="{00000000-0005-0000-0000-0000C9010000}"/>
    <cellStyle name="control table header 1 2 2 16 2 3" xfId="7512" xr:uid="{00000000-0005-0000-0000-0000CA010000}"/>
    <cellStyle name="control table header 1 2 2 16 2 4" xfId="7513" xr:uid="{00000000-0005-0000-0000-0000CB010000}"/>
    <cellStyle name="control table header 1 2 2 16 3" xfId="7514" xr:uid="{00000000-0005-0000-0000-0000CC010000}"/>
    <cellStyle name="control table header 1 2 2 16 3 2" xfId="7515" xr:uid="{00000000-0005-0000-0000-0000CD010000}"/>
    <cellStyle name="control table header 1 2 2 16 3 3" xfId="7516" xr:uid="{00000000-0005-0000-0000-0000CE010000}"/>
    <cellStyle name="control table header 1 2 2 16 3 4" xfId="7517" xr:uid="{00000000-0005-0000-0000-0000CF010000}"/>
    <cellStyle name="control table header 1 2 2 16 4" xfId="7518" xr:uid="{00000000-0005-0000-0000-0000D0010000}"/>
    <cellStyle name="control table header 1 2 2 17" xfId="285" xr:uid="{00000000-0005-0000-0000-0000D1010000}"/>
    <cellStyle name="control table header 1 2 2 17 2" xfId="7519" xr:uid="{00000000-0005-0000-0000-0000D2010000}"/>
    <cellStyle name="control table header 1 2 2 17 2 2" xfId="7520" xr:uid="{00000000-0005-0000-0000-0000D3010000}"/>
    <cellStyle name="control table header 1 2 2 17 2 3" xfId="7521" xr:uid="{00000000-0005-0000-0000-0000D4010000}"/>
    <cellStyle name="control table header 1 2 2 17 2 4" xfId="7522" xr:uid="{00000000-0005-0000-0000-0000D5010000}"/>
    <cellStyle name="control table header 1 2 2 17 3" xfId="7523" xr:uid="{00000000-0005-0000-0000-0000D6010000}"/>
    <cellStyle name="control table header 1 2 2 17 3 2" xfId="7524" xr:uid="{00000000-0005-0000-0000-0000D7010000}"/>
    <cellStyle name="control table header 1 2 2 17 3 3" xfId="7525" xr:uid="{00000000-0005-0000-0000-0000D8010000}"/>
    <cellStyle name="control table header 1 2 2 17 3 4" xfId="7526" xr:uid="{00000000-0005-0000-0000-0000D9010000}"/>
    <cellStyle name="control table header 1 2 2 17 4" xfId="7527" xr:uid="{00000000-0005-0000-0000-0000DA010000}"/>
    <cellStyle name="control table header 1 2 2 18" xfId="286" xr:uid="{00000000-0005-0000-0000-0000DB010000}"/>
    <cellStyle name="control table header 1 2 2 18 2" xfId="7528" xr:uid="{00000000-0005-0000-0000-0000DC010000}"/>
    <cellStyle name="control table header 1 2 2 18 2 2" xfId="7529" xr:uid="{00000000-0005-0000-0000-0000DD010000}"/>
    <cellStyle name="control table header 1 2 2 18 2 3" xfId="7530" xr:uid="{00000000-0005-0000-0000-0000DE010000}"/>
    <cellStyle name="control table header 1 2 2 18 2 4" xfId="7531" xr:uid="{00000000-0005-0000-0000-0000DF010000}"/>
    <cellStyle name="control table header 1 2 2 18 3" xfId="7532" xr:uid="{00000000-0005-0000-0000-0000E0010000}"/>
    <cellStyle name="control table header 1 2 2 18 3 2" xfId="7533" xr:uid="{00000000-0005-0000-0000-0000E1010000}"/>
    <cellStyle name="control table header 1 2 2 18 3 3" xfId="7534" xr:uid="{00000000-0005-0000-0000-0000E2010000}"/>
    <cellStyle name="control table header 1 2 2 18 3 4" xfId="7535" xr:uid="{00000000-0005-0000-0000-0000E3010000}"/>
    <cellStyle name="control table header 1 2 2 18 4" xfId="7536" xr:uid="{00000000-0005-0000-0000-0000E4010000}"/>
    <cellStyle name="control table header 1 2 2 19" xfId="287" xr:uid="{00000000-0005-0000-0000-0000E5010000}"/>
    <cellStyle name="control table header 1 2 2 19 2" xfId="7537" xr:uid="{00000000-0005-0000-0000-0000E6010000}"/>
    <cellStyle name="control table header 1 2 2 19 2 2" xfId="7538" xr:uid="{00000000-0005-0000-0000-0000E7010000}"/>
    <cellStyle name="control table header 1 2 2 19 2 3" xfId="7539" xr:uid="{00000000-0005-0000-0000-0000E8010000}"/>
    <cellStyle name="control table header 1 2 2 19 2 4" xfId="7540" xr:uid="{00000000-0005-0000-0000-0000E9010000}"/>
    <cellStyle name="control table header 1 2 2 19 3" xfId="7541" xr:uid="{00000000-0005-0000-0000-0000EA010000}"/>
    <cellStyle name="control table header 1 2 2 19 3 2" xfId="7542" xr:uid="{00000000-0005-0000-0000-0000EB010000}"/>
    <cellStyle name="control table header 1 2 2 19 3 3" xfId="7543" xr:uid="{00000000-0005-0000-0000-0000EC010000}"/>
    <cellStyle name="control table header 1 2 2 19 3 4" xfId="7544" xr:uid="{00000000-0005-0000-0000-0000ED010000}"/>
    <cellStyle name="control table header 1 2 2 19 4" xfId="7545" xr:uid="{00000000-0005-0000-0000-0000EE010000}"/>
    <cellStyle name="control table header 1 2 2 2" xfId="288" xr:uid="{00000000-0005-0000-0000-0000EF010000}"/>
    <cellStyle name="control table header 1 2 2 2 10" xfId="289" xr:uid="{00000000-0005-0000-0000-0000F0010000}"/>
    <cellStyle name="control table header 1 2 2 2 10 2" xfId="7546" xr:uid="{00000000-0005-0000-0000-0000F1010000}"/>
    <cellStyle name="control table header 1 2 2 2 10 2 2" xfId="7547" xr:uid="{00000000-0005-0000-0000-0000F2010000}"/>
    <cellStyle name="control table header 1 2 2 2 10 2 3" xfId="7548" xr:uid="{00000000-0005-0000-0000-0000F3010000}"/>
    <cellStyle name="control table header 1 2 2 2 10 2 4" xfId="7549" xr:uid="{00000000-0005-0000-0000-0000F4010000}"/>
    <cellStyle name="control table header 1 2 2 2 10 3" xfId="7550" xr:uid="{00000000-0005-0000-0000-0000F5010000}"/>
    <cellStyle name="control table header 1 2 2 2 10 3 2" xfId="7551" xr:uid="{00000000-0005-0000-0000-0000F6010000}"/>
    <cellStyle name="control table header 1 2 2 2 10 3 3" xfId="7552" xr:uid="{00000000-0005-0000-0000-0000F7010000}"/>
    <cellStyle name="control table header 1 2 2 2 10 3 4" xfId="7553" xr:uid="{00000000-0005-0000-0000-0000F8010000}"/>
    <cellStyle name="control table header 1 2 2 2 10 4" xfId="7554" xr:uid="{00000000-0005-0000-0000-0000F9010000}"/>
    <cellStyle name="control table header 1 2 2 2 11" xfId="290" xr:uid="{00000000-0005-0000-0000-0000FA010000}"/>
    <cellStyle name="control table header 1 2 2 2 11 2" xfId="7555" xr:uid="{00000000-0005-0000-0000-0000FB010000}"/>
    <cellStyle name="control table header 1 2 2 2 11 2 2" xfId="7556" xr:uid="{00000000-0005-0000-0000-0000FC010000}"/>
    <cellStyle name="control table header 1 2 2 2 11 2 3" xfId="7557" xr:uid="{00000000-0005-0000-0000-0000FD010000}"/>
    <cellStyle name="control table header 1 2 2 2 11 2 4" xfId="7558" xr:uid="{00000000-0005-0000-0000-0000FE010000}"/>
    <cellStyle name="control table header 1 2 2 2 11 3" xfId="7559" xr:uid="{00000000-0005-0000-0000-0000FF010000}"/>
    <cellStyle name="control table header 1 2 2 2 11 3 2" xfId="7560" xr:uid="{00000000-0005-0000-0000-000000020000}"/>
    <cellStyle name="control table header 1 2 2 2 11 3 3" xfId="7561" xr:uid="{00000000-0005-0000-0000-000001020000}"/>
    <cellStyle name="control table header 1 2 2 2 11 3 4" xfId="7562" xr:uid="{00000000-0005-0000-0000-000002020000}"/>
    <cellStyle name="control table header 1 2 2 2 11 4" xfId="7563" xr:uid="{00000000-0005-0000-0000-000003020000}"/>
    <cellStyle name="control table header 1 2 2 2 12" xfId="291" xr:uid="{00000000-0005-0000-0000-000004020000}"/>
    <cellStyle name="control table header 1 2 2 2 12 2" xfId="7564" xr:uid="{00000000-0005-0000-0000-000005020000}"/>
    <cellStyle name="control table header 1 2 2 2 12 2 2" xfId="7565" xr:uid="{00000000-0005-0000-0000-000006020000}"/>
    <cellStyle name="control table header 1 2 2 2 12 2 3" xfId="7566" xr:uid="{00000000-0005-0000-0000-000007020000}"/>
    <cellStyle name="control table header 1 2 2 2 12 2 4" xfId="7567" xr:uid="{00000000-0005-0000-0000-000008020000}"/>
    <cellStyle name="control table header 1 2 2 2 12 3" xfId="7568" xr:uid="{00000000-0005-0000-0000-000009020000}"/>
    <cellStyle name="control table header 1 2 2 2 12 3 2" xfId="7569" xr:uid="{00000000-0005-0000-0000-00000A020000}"/>
    <cellStyle name="control table header 1 2 2 2 12 3 3" xfId="7570" xr:uid="{00000000-0005-0000-0000-00000B020000}"/>
    <cellStyle name="control table header 1 2 2 2 12 3 4" xfId="7571" xr:uid="{00000000-0005-0000-0000-00000C020000}"/>
    <cellStyle name="control table header 1 2 2 2 12 4" xfId="7572" xr:uid="{00000000-0005-0000-0000-00000D020000}"/>
    <cellStyle name="control table header 1 2 2 2 13" xfId="292" xr:uid="{00000000-0005-0000-0000-00000E020000}"/>
    <cellStyle name="control table header 1 2 2 2 13 2" xfId="7573" xr:uid="{00000000-0005-0000-0000-00000F020000}"/>
    <cellStyle name="control table header 1 2 2 2 13 2 2" xfId="7574" xr:uid="{00000000-0005-0000-0000-000010020000}"/>
    <cellStyle name="control table header 1 2 2 2 13 2 3" xfId="7575" xr:uid="{00000000-0005-0000-0000-000011020000}"/>
    <cellStyle name="control table header 1 2 2 2 13 2 4" xfId="7576" xr:uid="{00000000-0005-0000-0000-000012020000}"/>
    <cellStyle name="control table header 1 2 2 2 13 3" xfId="7577" xr:uid="{00000000-0005-0000-0000-000013020000}"/>
    <cellStyle name="control table header 1 2 2 2 13 3 2" xfId="7578" xr:uid="{00000000-0005-0000-0000-000014020000}"/>
    <cellStyle name="control table header 1 2 2 2 13 3 3" xfId="7579" xr:uid="{00000000-0005-0000-0000-000015020000}"/>
    <cellStyle name="control table header 1 2 2 2 13 3 4" xfId="7580" xr:uid="{00000000-0005-0000-0000-000016020000}"/>
    <cellStyle name="control table header 1 2 2 2 13 4" xfId="7581" xr:uid="{00000000-0005-0000-0000-000017020000}"/>
    <cellStyle name="control table header 1 2 2 2 14" xfId="293" xr:uid="{00000000-0005-0000-0000-000018020000}"/>
    <cellStyle name="control table header 1 2 2 2 14 2" xfId="7582" xr:uid="{00000000-0005-0000-0000-000019020000}"/>
    <cellStyle name="control table header 1 2 2 2 14 2 2" xfId="7583" xr:uid="{00000000-0005-0000-0000-00001A020000}"/>
    <cellStyle name="control table header 1 2 2 2 14 2 3" xfId="7584" xr:uid="{00000000-0005-0000-0000-00001B020000}"/>
    <cellStyle name="control table header 1 2 2 2 14 2 4" xfId="7585" xr:uid="{00000000-0005-0000-0000-00001C020000}"/>
    <cellStyle name="control table header 1 2 2 2 14 3" xfId="7586" xr:uid="{00000000-0005-0000-0000-00001D020000}"/>
    <cellStyle name="control table header 1 2 2 2 14 3 2" xfId="7587" xr:uid="{00000000-0005-0000-0000-00001E020000}"/>
    <cellStyle name="control table header 1 2 2 2 14 3 3" xfId="7588" xr:uid="{00000000-0005-0000-0000-00001F020000}"/>
    <cellStyle name="control table header 1 2 2 2 14 3 4" xfId="7589" xr:uid="{00000000-0005-0000-0000-000020020000}"/>
    <cellStyle name="control table header 1 2 2 2 14 4" xfId="7590" xr:uid="{00000000-0005-0000-0000-000021020000}"/>
    <cellStyle name="control table header 1 2 2 2 15" xfId="294" xr:uid="{00000000-0005-0000-0000-000022020000}"/>
    <cellStyle name="control table header 1 2 2 2 15 2" xfId="7591" xr:uid="{00000000-0005-0000-0000-000023020000}"/>
    <cellStyle name="control table header 1 2 2 2 15 2 2" xfId="7592" xr:uid="{00000000-0005-0000-0000-000024020000}"/>
    <cellStyle name="control table header 1 2 2 2 15 2 3" xfId="7593" xr:uid="{00000000-0005-0000-0000-000025020000}"/>
    <cellStyle name="control table header 1 2 2 2 15 2 4" xfId="7594" xr:uid="{00000000-0005-0000-0000-000026020000}"/>
    <cellStyle name="control table header 1 2 2 2 15 3" xfId="7595" xr:uid="{00000000-0005-0000-0000-000027020000}"/>
    <cellStyle name="control table header 1 2 2 2 15 3 2" xfId="7596" xr:uid="{00000000-0005-0000-0000-000028020000}"/>
    <cellStyle name="control table header 1 2 2 2 15 3 3" xfId="7597" xr:uid="{00000000-0005-0000-0000-000029020000}"/>
    <cellStyle name="control table header 1 2 2 2 15 3 4" xfId="7598" xr:uid="{00000000-0005-0000-0000-00002A020000}"/>
    <cellStyle name="control table header 1 2 2 2 15 4" xfId="7599" xr:uid="{00000000-0005-0000-0000-00002B020000}"/>
    <cellStyle name="control table header 1 2 2 2 16" xfId="295" xr:uid="{00000000-0005-0000-0000-00002C020000}"/>
    <cellStyle name="control table header 1 2 2 2 16 2" xfId="7600" xr:uid="{00000000-0005-0000-0000-00002D020000}"/>
    <cellStyle name="control table header 1 2 2 2 16 2 2" xfId="7601" xr:uid="{00000000-0005-0000-0000-00002E020000}"/>
    <cellStyle name="control table header 1 2 2 2 16 2 3" xfId="7602" xr:uid="{00000000-0005-0000-0000-00002F020000}"/>
    <cellStyle name="control table header 1 2 2 2 16 2 4" xfId="7603" xr:uid="{00000000-0005-0000-0000-000030020000}"/>
    <cellStyle name="control table header 1 2 2 2 16 3" xfId="7604" xr:uid="{00000000-0005-0000-0000-000031020000}"/>
    <cellStyle name="control table header 1 2 2 2 16 3 2" xfId="7605" xr:uid="{00000000-0005-0000-0000-000032020000}"/>
    <cellStyle name="control table header 1 2 2 2 16 3 3" xfId="7606" xr:uid="{00000000-0005-0000-0000-000033020000}"/>
    <cellStyle name="control table header 1 2 2 2 16 3 4" xfId="7607" xr:uid="{00000000-0005-0000-0000-000034020000}"/>
    <cellStyle name="control table header 1 2 2 2 16 4" xfId="7608" xr:uid="{00000000-0005-0000-0000-000035020000}"/>
    <cellStyle name="control table header 1 2 2 2 17" xfId="296" xr:uid="{00000000-0005-0000-0000-000036020000}"/>
    <cellStyle name="control table header 1 2 2 2 17 2" xfId="7609" xr:uid="{00000000-0005-0000-0000-000037020000}"/>
    <cellStyle name="control table header 1 2 2 2 17 2 2" xfId="7610" xr:uid="{00000000-0005-0000-0000-000038020000}"/>
    <cellStyle name="control table header 1 2 2 2 17 2 3" xfId="7611" xr:uid="{00000000-0005-0000-0000-000039020000}"/>
    <cellStyle name="control table header 1 2 2 2 17 2 4" xfId="7612" xr:uid="{00000000-0005-0000-0000-00003A020000}"/>
    <cellStyle name="control table header 1 2 2 2 17 3" xfId="7613" xr:uid="{00000000-0005-0000-0000-00003B020000}"/>
    <cellStyle name="control table header 1 2 2 2 17 3 2" xfId="7614" xr:uid="{00000000-0005-0000-0000-00003C020000}"/>
    <cellStyle name="control table header 1 2 2 2 17 3 3" xfId="7615" xr:uid="{00000000-0005-0000-0000-00003D020000}"/>
    <cellStyle name="control table header 1 2 2 2 17 3 4" xfId="7616" xr:uid="{00000000-0005-0000-0000-00003E020000}"/>
    <cellStyle name="control table header 1 2 2 2 17 4" xfId="7617" xr:uid="{00000000-0005-0000-0000-00003F020000}"/>
    <cellStyle name="control table header 1 2 2 2 18" xfId="297" xr:uid="{00000000-0005-0000-0000-000040020000}"/>
    <cellStyle name="control table header 1 2 2 2 18 2" xfId="7618" xr:uid="{00000000-0005-0000-0000-000041020000}"/>
    <cellStyle name="control table header 1 2 2 2 18 2 2" xfId="7619" xr:uid="{00000000-0005-0000-0000-000042020000}"/>
    <cellStyle name="control table header 1 2 2 2 18 2 3" xfId="7620" xr:uid="{00000000-0005-0000-0000-000043020000}"/>
    <cellStyle name="control table header 1 2 2 2 18 2 4" xfId="7621" xr:uid="{00000000-0005-0000-0000-000044020000}"/>
    <cellStyle name="control table header 1 2 2 2 18 3" xfId="7622" xr:uid="{00000000-0005-0000-0000-000045020000}"/>
    <cellStyle name="control table header 1 2 2 2 18 3 2" xfId="7623" xr:uid="{00000000-0005-0000-0000-000046020000}"/>
    <cellStyle name="control table header 1 2 2 2 18 3 3" xfId="7624" xr:uid="{00000000-0005-0000-0000-000047020000}"/>
    <cellStyle name="control table header 1 2 2 2 18 3 4" xfId="7625" xr:uid="{00000000-0005-0000-0000-000048020000}"/>
    <cellStyle name="control table header 1 2 2 2 18 4" xfId="7626" xr:uid="{00000000-0005-0000-0000-000049020000}"/>
    <cellStyle name="control table header 1 2 2 2 19" xfId="298" xr:uid="{00000000-0005-0000-0000-00004A020000}"/>
    <cellStyle name="control table header 1 2 2 2 19 2" xfId="7627" xr:uid="{00000000-0005-0000-0000-00004B020000}"/>
    <cellStyle name="control table header 1 2 2 2 19 2 2" xfId="7628" xr:uid="{00000000-0005-0000-0000-00004C020000}"/>
    <cellStyle name="control table header 1 2 2 2 19 2 3" xfId="7629" xr:uid="{00000000-0005-0000-0000-00004D020000}"/>
    <cellStyle name="control table header 1 2 2 2 19 2 4" xfId="7630" xr:uid="{00000000-0005-0000-0000-00004E020000}"/>
    <cellStyle name="control table header 1 2 2 2 19 3" xfId="7631" xr:uid="{00000000-0005-0000-0000-00004F020000}"/>
    <cellStyle name="control table header 1 2 2 2 19 3 2" xfId="7632" xr:uid="{00000000-0005-0000-0000-000050020000}"/>
    <cellStyle name="control table header 1 2 2 2 19 3 3" xfId="7633" xr:uid="{00000000-0005-0000-0000-000051020000}"/>
    <cellStyle name="control table header 1 2 2 2 19 3 4" xfId="7634" xr:uid="{00000000-0005-0000-0000-000052020000}"/>
    <cellStyle name="control table header 1 2 2 2 19 4" xfId="7635" xr:uid="{00000000-0005-0000-0000-000053020000}"/>
    <cellStyle name="control table header 1 2 2 2 2" xfId="299" xr:uid="{00000000-0005-0000-0000-000054020000}"/>
    <cellStyle name="control table header 1 2 2 2 2 2" xfId="7636" xr:uid="{00000000-0005-0000-0000-000055020000}"/>
    <cellStyle name="control table header 1 2 2 2 2 2 2" xfId="7637" xr:uid="{00000000-0005-0000-0000-000056020000}"/>
    <cellStyle name="control table header 1 2 2 2 2 2 3" xfId="7638" xr:uid="{00000000-0005-0000-0000-000057020000}"/>
    <cellStyle name="control table header 1 2 2 2 2 2 4" xfId="7639" xr:uid="{00000000-0005-0000-0000-000058020000}"/>
    <cellStyle name="control table header 1 2 2 2 2 3" xfId="7640" xr:uid="{00000000-0005-0000-0000-000059020000}"/>
    <cellStyle name="control table header 1 2 2 2 2 3 2" xfId="7641" xr:uid="{00000000-0005-0000-0000-00005A020000}"/>
    <cellStyle name="control table header 1 2 2 2 2 3 3" xfId="7642" xr:uid="{00000000-0005-0000-0000-00005B020000}"/>
    <cellStyle name="control table header 1 2 2 2 2 3 4" xfId="7643" xr:uid="{00000000-0005-0000-0000-00005C020000}"/>
    <cellStyle name="control table header 1 2 2 2 2 4" xfId="7644" xr:uid="{00000000-0005-0000-0000-00005D020000}"/>
    <cellStyle name="control table header 1 2 2 2 20" xfId="300" xr:uid="{00000000-0005-0000-0000-00005E020000}"/>
    <cellStyle name="control table header 1 2 2 2 20 2" xfId="7645" xr:uid="{00000000-0005-0000-0000-00005F020000}"/>
    <cellStyle name="control table header 1 2 2 2 20 2 2" xfId="7646" xr:uid="{00000000-0005-0000-0000-000060020000}"/>
    <cellStyle name="control table header 1 2 2 2 20 2 3" xfId="7647" xr:uid="{00000000-0005-0000-0000-000061020000}"/>
    <cellStyle name="control table header 1 2 2 2 20 2 4" xfId="7648" xr:uid="{00000000-0005-0000-0000-000062020000}"/>
    <cellStyle name="control table header 1 2 2 2 20 3" xfId="7649" xr:uid="{00000000-0005-0000-0000-000063020000}"/>
    <cellStyle name="control table header 1 2 2 2 20 3 2" xfId="7650" xr:uid="{00000000-0005-0000-0000-000064020000}"/>
    <cellStyle name="control table header 1 2 2 2 20 3 3" xfId="7651" xr:uid="{00000000-0005-0000-0000-000065020000}"/>
    <cellStyle name="control table header 1 2 2 2 20 3 4" xfId="7652" xr:uid="{00000000-0005-0000-0000-000066020000}"/>
    <cellStyle name="control table header 1 2 2 2 20 4" xfId="7653" xr:uid="{00000000-0005-0000-0000-000067020000}"/>
    <cellStyle name="control table header 1 2 2 2 21" xfId="301" xr:uid="{00000000-0005-0000-0000-000068020000}"/>
    <cellStyle name="control table header 1 2 2 2 21 2" xfId="7654" xr:uid="{00000000-0005-0000-0000-000069020000}"/>
    <cellStyle name="control table header 1 2 2 2 21 2 2" xfId="7655" xr:uid="{00000000-0005-0000-0000-00006A020000}"/>
    <cellStyle name="control table header 1 2 2 2 21 2 3" xfId="7656" xr:uid="{00000000-0005-0000-0000-00006B020000}"/>
    <cellStyle name="control table header 1 2 2 2 21 2 4" xfId="7657" xr:uid="{00000000-0005-0000-0000-00006C020000}"/>
    <cellStyle name="control table header 1 2 2 2 21 3" xfId="7658" xr:uid="{00000000-0005-0000-0000-00006D020000}"/>
    <cellStyle name="control table header 1 2 2 2 21 3 2" xfId="7659" xr:uid="{00000000-0005-0000-0000-00006E020000}"/>
    <cellStyle name="control table header 1 2 2 2 21 3 3" xfId="7660" xr:uid="{00000000-0005-0000-0000-00006F020000}"/>
    <cellStyle name="control table header 1 2 2 2 21 3 4" xfId="7661" xr:uid="{00000000-0005-0000-0000-000070020000}"/>
    <cellStyle name="control table header 1 2 2 2 21 4" xfId="7662" xr:uid="{00000000-0005-0000-0000-000071020000}"/>
    <cellStyle name="control table header 1 2 2 2 22" xfId="302" xr:uid="{00000000-0005-0000-0000-000072020000}"/>
    <cellStyle name="control table header 1 2 2 2 22 2" xfId="7663" xr:uid="{00000000-0005-0000-0000-000073020000}"/>
    <cellStyle name="control table header 1 2 2 2 22 2 2" xfId="7664" xr:uid="{00000000-0005-0000-0000-000074020000}"/>
    <cellStyle name="control table header 1 2 2 2 22 2 3" xfId="7665" xr:uid="{00000000-0005-0000-0000-000075020000}"/>
    <cellStyle name="control table header 1 2 2 2 22 2 4" xfId="7666" xr:uid="{00000000-0005-0000-0000-000076020000}"/>
    <cellStyle name="control table header 1 2 2 2 22 3" xfId="7667" xr:uid="{00000000-0005-0000-0000-000077020000}"/>
    <cellStyle name="control table header 1 2 2 2 22 3 2" xfId="7668" xr:uid="{00000000-0005-0000-0000-000078020000}"/>
    <cellStyle name="control table header 1 2 2 2 22 3 3" xfId="7669" xr:uid="{00000000-0005-0000-0000-000079020000}"/>
    <cellStyle name="control table header 1 2 2 2 22 3 4" xfId="7670" xr:uid="{00000000-0005-0000-0000-00007A020000}"/>
    <cellStyle name="control table header 1 2 2 2 22 4" xfId="7671" xr:uid="{00000000-0005-0000-0000-00007B020000}"/>
    <cellStyle name="control table header 1 2 2 2 23" xfId="303" xr:uid="{00000000-0005-0000-0000-00007C020000}"/>
    <cellStyle name="control table header 1 2 2 2 23 2" xfId="7672" xr:uid="{00000000-0005-0000-0000-00007D020000}"/>
    <cellStyle name="control table header 1 2 2 2 23 2 2" xfId="7673" xr:uid="{00000000-0005-0000-0000-00007E020000}"/>
    <cellStyle name="control table header 1 2 2 2 23 2 3" xfId="7674" xr:uid="{00000000-0005-0000-0000-00007F020000}"/>
    <cellStyle name="control table header 1 2 2 2 23 2 4" xfId="7675" xr:uid="{00000000-0005-0000-0000-000080020000}"/>
    <cellStyle name="control table header 1 2 2 2 23 3" xfId="7676" xr:uid="{00000000-0005-0000-0000-000081020000}"/>
    <cellStyle name="control table header 1 2 2 2 23 3 2" xfId="7677" xr:uid="{00000000-0005-0000-0000-000082020000}"/>
    <cellStyle name="control table header 1 2 2 2 23 3 3" xfId="7678" xr:uid="{00000000-0005-0000-0000-000083020000}"/>
    <cellStyle name="control table header 1 2 2 2 23 3 4" xfId="7679" xr:uid="{00000000-0005-0000-0000-000084020000}"/>
    <cellStyle name="control table header 1 2 2 2 23 4" xfId="7680" xr:uid="{00000000-0005-0000-0000-000085020000}"/>
    <cellStyle name="control table header 1 2 2 2 24" xfId="304" xr:uid="{00000000-0005-0000-0000-000086020000}"/>
    <cellStyle name="control table header 1 2 2 2 24 2" xfId="7681" xr:uid="{00000000-0005-0000-0000-000087020000}"/>
    <cellStyle name="control table header 1 2 2 2 24 2 2" xfId="7682" xr:uid="{00000000-0005-0000-0000-000088020000}"/>
    <cellStyle name="control table header 1 2 2 2 24 2 3" xfId="7683" xr:uid="{00000000-0005-0000-0000-000089020000}"/>
    <cellStyle name="control table header 1 2 2 2 24 2 4" xfId="7684" xr:uid="{00000000-0005-0000-0000-00008A020000}"/>
    <cellStyle name="control table header 1 2 2 2 24 3" xfId="7685" xr:uid="{00000000-0005-0000-0000-00008B020000}"/>
    <cellStyle name="control table header 1 2 2 2 24 3 2" xfId="7686" xr:uid="{00000000-0005-0000-0000-00008C020000}"/>
    <cellStyle name="control table header 1 2 2 2 24 3 3" xfId="7687" xr:uid="{00000000-0005-0000-0000-00008D020000}"/>
    <cellStyle name="control table header 1 2 2 2 24 3 4" xfId="7688" xr:uid="{00000000-0005-0000-0000-00008E020000}"/>
    <cellStyle name="control table header 1 2 2 2 24 4" xfId="7689" xr:uid="{00000000-0005-0000-0000-00008F020000}"/>
    <cellStyle name="control table header 1 2 2 2 25" xfId="305" xr:uid="{00000000-0005-0000-0000-000090020000}"/>
    <cellStyle name="control table header 1 2 2 2 25 2" xfId="7690" xr:uid="{00000000-0005-0000-0000-000091020000}"/>
    <cellStyle name="control table header 1 2 2 2 25 2 2" xfId="7691" xr:uid="{00000000-0005-0000-0000-000092020000}"/>
    <cellStyle name="control table header 1 2 2 2 25 2 3" xfId="7692" xr:uid="{00000000-0005-0000-0000-000093020000}"/>
    <cellStyle name="control table header 1 2 2 2 25 2 4" xfId="7693" xr:uid="{00000000-0005-0000-0000-000094020000}"/>
    <cellStyle name="control table header 1 2 2 2 25 3" xfId="7694" xr:uid="{00000000-0005-0000-0000-000095020000}"/>
    <cellStyle name="control table header 1 2 2 2 25 3 2" xfId="7695" xr:uid="{00000000-0005-0000-0000-000096020000}"/>
    <cellStyle name="control table header 1 2 2 2 25 3 3" xfId="7696" xr:uid="{00000000-0005-0000-0000-000097020000}"/>
    <cellStyle name="control table header 1 2 2 2 25 3 4" xfId="7697" xr:uid="{00000000-0005-0000-0000-000098020000}"/>
    <cellStyle name="control table header 1 2 2 2 25 4" xfId="7698" xr:uid="{00000000-0005-0000-0000-000099020000}"/>
    <cellStyle name="control table header 1 2 2 2 26" xfId="306" xr:uid="{00000000-0005-0000-0000-00009A020000}"/>
    <cellStyle name="control table header 1 2 2 2 26 2" xfId="7699" xr:uid="{00000000-0005-0000-0000-00009B020000}"/>
    <cellStyle name="control table header 1 2 2 2 26 2 2" xfId="7700" xr:uid="{00000000-0005-0000-0000-00009C020000}"/>
    <cellStyle name="control table header 1 2 2 2 26 2 3" xfId="7701" xr:uid="{00000000-0005-0000-0000-00009D020000}"/>
    <cellStyle name="control table header 1 2 2 2 26 2 4" xfId="7702" xr:uid="{00000000-0005-0000-0000-00009E020000}"/>
    <cellStyle name="control table header 1 2 2 2 26 3" xfId="7703" xr:uid="{00000000-0005-0000-0000-00009F020000}"/>
    <cellStyle name="control table header 1 2 2 2 26 3 2" xfId="7704" xr:uid="{00000000-0005-0000-0000-0000A0020000}"/>
    <cellStyle name="control table header 1 2 2 2 26 3 3" xfId="7705" xr:uid="{00000000-0005-0000-0000-0000A1020000}"/>
    <cellStyle name="control table header 1 2 2 2 26 3 4" xfId="7706" xr:uid="{00000000-0005-0000-0000-0000A2020000}"/>
    <cellStyle name="control table header 1 2 2 2 26 4" xfId="7707" xr:uid="{00000000-0005-0000-0000-0000A3020000}"/>
    <cellStyle name="control table header 1 2 2 2 27" xfId="307" xr:uid="{00000000-0005-0000-0000-0000A4020000}"/>
    <cellStyle name="control table header 1 2 2 2 27 2" xfId="7708" xr:uid="{00000000-0005-0000-0000-0000A5020000}"/>
    <cellStyle name="control table header 1 2 2 2 27 2 2" xfId="7709" xr:uid="{00000000-0005-0000-0000-0000A6020000}"/>
    <cellStyle name="control table header 1 2 2 2 27 2 3" xfId="7710" xr:uid="{00000000-0005-0000-0000-0000A7020000}"/>
    <cellStyle name="control table header 1 2 2 2 27 2 4" xfId="7711" xr:uid="{00000000-0005-0000-0000-0000A8020000}"/>
    <cellStyle name="control table header 1 2 2 2 27 3" xfId="7712" xr:uid="{00000000-0005-0000-0000-0000A9020000}"/>
    <cellStyle name="control table header 1 2 2 2 27 3 2" xfId="7713" xr:uid="{00000000-0005-0000-0000-0000AA020000}"/>
    <cellStyle name="control table header 1 2 2 2 27 3 3" xfId="7714" xr:uid="{00000000-0005-0000-0000-0000AB020000}"/>
    <cellStyle name="control table header 1 2 2 2 27 3 4" xfId="7715" xr:uid="{00000000-0005-0000-0000-0000AC020000}"/>
    <cellStyle name="control table header 1 2 2 2 27 4" xfId="7716" xr:uid="{00000000-0005-0000-0000-0000AD020000}"/>
    <cellStyle name="control table header 1 2 2 2 28" xfId="308" xr:uid="{00000000-0005-0000-0000-0000AE020000}"/>
    <cellStyle name="control table header 1 2 2 2 28 2" xfId="7717" xr:uid="{00000000-0005-0000-0000-0000AF020000}"/>
    <cellStyle name="control table header 1 2 2 2 28 2 2" xfId="7718" xr:uid="{00000000-0005-0000-0000-0000B0020000}"/>
    <cellStyle name="control table header 1 2 2 2 28 2 3" xfId="7719" xr:uid="{00000000-0005-0000-0000-0000B1020000}"/>
    <cellStyle name="control table header 1 2 2 2 28 2 4" xfId="7720" xr:uid="{00000000-0005-0000-0000-0000B2020000}"/>
    <cellStyle name="control table header 1 2 2 2 28 3" xfId="7721" xr:uid="{00000000-0005-0000-0000-0000B3020000}"/>
    <cellStyle name="control table header 1 2 2 2 28 3 2" xfId="7722" xr:uid="{00000000-0005-0000-0000-0000B4020000}"/>
    <cellStyle name="control table header 1 2 2 2 28 3 3" xfId="7723" xr:uid="{00000000-0005-0000-0000-0000B5020000}"/>
    <cellStyle name="control table header 1 2 2 2 28 3 4" xfId="7724" xr:uid="{00000000-0005-0000-0000-0000B6020000}"/>
    <cellStyle name="control table header 1 2 2 2 28 4" xfId="7725" xr:uid="{00000000-0005-0000-0000-0000B7020000}"/>
    <cellStyle name="control table header 1 2 2 2 29" xfId="309" xr:uid="{00000000-0005-0000-0000-0000B8020000}"/>
    <cellStyle name="control table header 1 2 2 2 29 2" xfId="7726" xr:uid="{00000000-0005-0000-0000-0000B9020000}"/>
    <cellStyle name="control table header 1 2 2 2 29 2 2" xfId="7727" xr:uid="{00000000-0005-0000-0000-0000BA020000}"/>
    <cellStyle name="control table header 1 2 2 2 29 2 3" xfId="7728" xr:uid="{00000000-0005-0000-0000-0000BB020000}"/>
    <cellStyle name="control table header 1 2 2 2 29 2 4" xfId="7729" xr:uid="{00000000-0005-0000-0000-0000BC020000}"/>
    <cellStyle name="control table header 1 2 2 2 29 3" xfId="7730" xr:uid="{00000000-0005-0000-0000-0000BD020000}"/>
    <cellStyle name="control table header 1 2 2 2 29 3 2" xfId="7731" xr:uid="{00000000-0005-0000-0000-0000BE020000}"/>
    <cellStyle name="control table header 1 2 2 2 29 3 3" xfId="7732" xr:uid="{00000000-0005-0000-0000-0000BF020000}"/>
    <cellStyle name="control table header 1 2 2 2 29 3 4" xfId="7733" xr:uid="{00000000-0005-0000-0000-0000C0020000}"/>
    <cellStyle name="control table header 1 2 2 2 29 4" xfId="7734" xr:uid="{00000000-0005-0000-0000-0000C1020000}"/>
    <cellStyle name="control table header 1 2 2 2 3" xfId="310" xr:uid="{00000000-0005-0000-0000-0000C2020000}"/>
    <cellStyle name="control table header 1 2 2 2 3 2" xfId="7735" xr:uid="{00000000-0005-0000-0000-0000C3020000}"/>
    <cellStyle name="control table header 1 2 2 2 3 2 2" xfId="7736" xr:uid="{00000000-0005-0000-0000-0000C4020000}"/>
    <cellStyle name="control table header 1 2 2 2 3 2 3" xfId="7737" xr:uid="{00000000-0005-0000-0000-0000C5020000}"/>
    <cellStyle name="control table header 1 2 2 2 3 2 4" xfId="7738" xr:uid="{00000000-0005-0000-0000-0000C6020000}"/>
    <cellStyle name="control table header 1 2 2 2 3 3" xfId="7739" xr:uid="{00000000-0005-0000-0000-0000C7020000}"/>
    <cellStyle name="control table header 1 2 2 2 3 3 2" xfId="7740" xr:uid="{00000000-0005-0000-0000-0000C8020000}"/>
    <cellStyle name="control table header 1 2 2 2 3 3 3" xfId="7741" xr:uid="{00000000-0005-0000-0000-0000C9020000}"/>
    <cellStyle name="control table header 1 2 2 2 3 3 4" xfId="7742" xr:uid="{00000000-0005-0000-0000-0000CA020000}"/>
    <cellStyle name="control table header 1 2 2 2 3 4" xfId="7743" xr:uid="{00000000-0005-0000-0000-0000CB020000}"/>
    <cellStyle name="control table header 1 2 2 2 30" xfId="311" xr:uid="{00000000-0005-0000-0000-0000CC020000}"/>
    <cellStyle name="control table header 1 2 2 2 30 2" xfId="7744" xr:uid="{00000000-0005-0000-0000-0000CD020000}"/>
    <cellStyle name="control table header 1 2 2 2 30 2 2" xfId="7745" xr:uid="{00000000-0005-0000-0000-0000CE020000}"/>
    <cellStyle name="control table header 1 2 2 2 30 2 3" xfId="7746" xr:uid="{00000000-0005-0000-0000-0000CF020000}"/>
    <cellStyle name="control table header 1 2 2 2 30 2 4" xfId="7747" xr:uid="{00000000-0005-0000-0000-0000D0020000}"/>
    <cellStyle name="control table header 1 2 2 2 30 3" xfId="7748" xr:uid="{00000000-0005-0000-0000-0000D1020000}"/>
    <cellStyle name="control table header 1 2 2 2 30 3 2" xfId="7749" xr:uid="{00000000-0005-0000-0000-0000D2020000}"/>
    <cellStyle name="control table header 1 2 2 2 30 3 3" xfId="7750" xr:uid="{00000000-0005-0000-0000-0000D3020000}"/>
    <cellStyle name="control table header 1 2 2 2 30 3 4" xfId="7751" xr:uid="{00000000-0005-0000-0000-0000D4020000}"/>
    <cellStyle name="control table header 1 2 2 2 30 4" xfId="7752" xr:uid="{00000000-0005-0000-0000-0000D5020000}"/>
    <cellStyle name="control table header 1 2 2 2 31" xfId="312" xr:uid="{00000000-0005-0000-0000-0000D6020000}"/>
    <cellStyle name="control table header 1 2 2 2 31 2" xfId="7753" xr:uid="{00000000-0005-0000-0000-0000D7020000}"/>
    <cellStyle name="control table header 1 2 2 2 31 2 2" xfId="7754" xr:uid="{00000000-0005-0000-0000-0000D8020000}"/>
    <cellStyle name="control table header 1 2 2 2 31 2 3" xfId="7755" xr:uid="{00000000-0005-0000-0000-0000D9020000}"/>
    <cellStyle name="control table header 1 2 2 2 31 2 4" xfId="7756" xr:uid="{00000000-0005-0000-0000-0000DA020000}"/>
    <cellStyle name="control table header 1 2 2 2 31 3" xfId="7757" xr:uid="{00000000-0005-0000-0000-0000DB020000}"/>
    <cellStyle name="control table header 1 2 2 2 31 3 2" xfId="7758" xr:uid="{00000000-0005-0000-0000-0000DC020000}"/>
    <cellStyle name="control table header 1 2 2 2 31 3 3" xfId="7759" xr:uid="{00000000-0005-0000-0000-0000DD020000}"/>
    <cellStyle name="control table header 1 2 2 2 31 3 4" xfId="7760" xr:uid="{00000000-0005-0000-0000-0000DE020000}"/>
    <cellStyle name="control table header 1 2 2 2 31 4" xfId="7761" xr:uid="{00000000-0005-0000-0000-0000DF020000}"/>
    <cellStyle name="control table header 1 2 2 2 32" xfId="313" xr:uid="{00000000-0005-0000-0000-0000E0020000}"/>
    <cellStyle name="control table header 1 2 2 2 32 2" xfId="7762" xr:uid="{00000000-0005-0000-0000-0000E1020000}"/>
    <cellStyle name="control table header 1 2 2 2 32 2 2" xfId="7763" xr:uid="{00000000-0005-0000-0000-0000E2020000}"/>
    <cellStyle name="control table header 1 2 2 2 32 2 3" xfId="7764" xr:uid="{00000000-0005-0000-0000-0000E3020000}"/>
    <cellStyle name="control table header 1 2 2 2 32 2 4" xfId="7765" xr:uid="{00000000-0005-0000-0000-0000E4020000}"/>
    <cellStyle name="control table header 1 2 2 2 32 3" xfId="7766" xr:uid="{00000000-0005-0000-0000-0000E5020000}"/>
    <cellStyle name="control table header 1 2 2 2 32 3 2" xfId="7767" xr:uid="{00000000-0005-0000-0000-0000E6020000}"/>
    <cellStyle name="control table header 1 2 2 2 32 3 3" xfId="7768" xr:uid="{00000000-0005-0000-0000-0000E7020000}"/>
    <cellStyle name="control table header 1 2 2 2 32 3 4" xfId="7769" xr:uid="{00000000-0005-0000-0000-0000E8020000}"/>
    <cellStyle name="control table header 1 2 2 2 32 4" xfId="7770" xr:uid="{00000000-0005-0000-0000-0000E9020000}"/>
    <cellStyle name="control table header 1 2 2 2 33" xfId="314" xr:uid="{00000000-0005-0000-0000-0000EA020000}"/>
    <cellStyle name="control table header 1 2 2 2 33 2" xfId="7771" xr:uid="{00000000-0005-0000-0000-0000EB020000}"/>
    <cellStyle name="control table header 1 2 2 2 33 2 2" xfId="7772" xr:uid="{00000000-0005-0000-0000-0000EC020000}"/>
    <cellStyle name="control table header 1 2 2 2 33 2 3" xfId="7773" xr:uid="{00000000-0005-0000-0000-0000ED020000}"/>
    <cellStyle name="control table header 1 2 2 2 33 2 4" xfId="7774" xr:uid="{00000000-0005-0000-0000-0000EE020000}"/>
    <cellStyle name="control table header 1 2 2 2 33 3" xfId="7775" xr:uid="{00000000-0005-0000-0000-0000EF020000}"/>
    <cellStyle name="control table header 1 2 2 2 33 3 2" xfId="7776" xr:uid="{00000000-0005-0000-0000-0000F0020000}"/>
    <cellStyle name="control table header 1 2 2 2 33 3 3" xfId="7777" xr:uid="{00000000-0005-0000-0000-0000F1020000}"/>
    <cellStyle name="control table header 1 2 2 2 33 3 4" xfId="7778" xr:uid="{00000000-0005-0000-0000-0000F2020000}"/>
    <cellStyle name="control table header 1 2 2 2 33 4" xfId="7779" xr:uid="{00000000-0005-0000-0000-0000F3020000}"/>
    <cellStyle name="control table header 1 2 2 2 34" xfId="315" xr:uid="{00000000-0005-0000-0000-0000F4020000}"/>
    <cellStyle name="control table header 1 2 2 2 34 2" xfId="7780" xr:uid="{00000000-0005-0000-0000-0000F5020000}"/>
    <cellStyle name="control table header 1 2 2 2 34 2 2" xfId="7781" xr:uid="{00000000-0005-0000-0000-0000F6020000}"/>
    <cellStyle name="control table header 1 2 2 2 34 2 3" xfId="7782" xr:uid="{00000000-0005-0000-0000-0000F7020000}"/>
    <cellStyle name="control table header 1 2 2 2 34 2 4" xfId="7783" xr:uid="{00000000-0005-0000-0000-0000F8020000}"/>
    <cellStyle name="control table header 1 2 2 2 34 3" xfId="7784" xr:uid="{00000000-0005-0000-0000-0000F9020000}"/>
    <cellStyle name="control table header 1 2 2 2 34 3 2" xfId="7785" xr:uid="{00000000-0005-0000-0000-0000FA020000}"/>
    <cellStyle name="control table header 1 2 2 2 34 3 3" xfId="7786" xr:uid="{00000000-0005-0000-0000-0000FB020000}"/>
    <cellStyle name="control table header 1 2 2 2 34 3 4" xfId="7787" xr:uid="{00000000-0005-0000-0000-0000FC020000}"/>
    <cellStyle name="control table header 1 2 2 2 34 4" xfId="7788" xr:uid="{00000000-0005-0000-0000-0000FD020000}"/>
    <cellStyle name="control table header 1 2 2 2 35" xfId="316" xr:uid="{00000000-0005-0000-0000-0000FE020000}"/>
    <cellStyle name="control table header 1 2 2 2 35 2" xfId="7789" xr:uid="{00000000-0005-0000-0000-0000FF020000}"/>
    <cellStyle name="control table header 1 2 2 2 35 2 2" xfId="7790" xr:uid="{00000000-0005-0000-0000-000000030000}"/>
    <cellStyle name="control table header 1 2 2 2 35 2 3" xfId="7791" xr:uid="{00000000-0005-0000-0000-000001030000}"/>
    <cellStyle name="control table header 1 2 2 2 35 2 4" xfId="7792" xr:uid="{00000000-0005-0000-0000-000002030000}"/>
    <cellStyle name="control table header 1 2 2 2 35 3" xfId="7793" xr:uid="{00000000-0005-0000-0000-000003030000}"/>
    <cellStyle name="control table header 1 2 2 2 35 3 2" xfId="7794" xr:uid="{00000000-0005-0000-0000-000004030000}"/>
    <cellStyle name="control table header 1 2 2 2 35 3 3" xfId="7795" xr:uid="{00000000-0005-0000-0000-000005030000}"/>
    <cellStyle name="control table header 1 2 2 2 35 3 4" xfId="7796" xr:uid="{00000000-0005-0000-0000-000006030000}"/>
    <cellStyle name="control table header 1 2 2 2 35 4" xfId="7797" xr:uid="{00000000-0005-0000-0000-000007030000}"/>
    <cellStyle name="control table header 1 2 2 2 36" xfId="317" xr:uid="{00000000-0005-0000-0000-000008030000}"/>
    <cellStyle name="control table header 1 2 2 2 36 2" xfId="7798" xr:uid="{00000000-0005-0000-0000-000009030000}"/>
    <cellStyle name="control table header 1 2 2 2 36 2 2" xfId="7799" xr:uid="{00000000-0005-0000-0000-00000A030000}"/>
    <cellStyle name="control table header 1 2 2 2 36 2 3" xfId="7800" xr:uid="{00000000-0005-0000-0000-00000B030000}"/>
    <cellStyle name="control table header 1 2 2 2 36 2 4" xfId="7801" xr:uid="{00000000-0005-0000-0000-00000C030000}"/>
    <cellStyle name="control table header 1 2 2 2 36 3" xfId="7802" xr:uid="{00000000-0005-0000-0000-00000D030000}"/>
    <cellStyle name="control table header 1 2 2 2 36 3 2" xfId="7803" xr:uid="{00000000-0005-0000-0000-00000E030000}"/>
    <cellStyle name="control table header 1 2 2 2 36 3 3" xfId="7804" xr:uid="{00000000-0005-0000-0000-00000F030000}"/>
    <cellStyle name="control table header 1 2 2 2 36 3 4" xfId="7805" xr:uid="{00000000-0005-0000-0000-000010030000}"/>
    <cellStyle name="control table header 1 2 2 2 36 4" xfId="7806" xr:uid="{00000000-0005-0000-0000-000011030000}"/>
    <cellStyle name="control table header 1 2 2 2 37" xfId="318" xr:uid="{00000000-0005-0000-0000-000012030000}"/>
    <cellStyle name="control table header 1 2 2 2 37 2" xfId="7807" xr:uid="{00000000-0005-0000-0000-000013030000}"/>
    <cellStyle name="control table header 1 2 2 2 37 2 2" xfId="7808" xr:uid="{00000000-0005-0000-0000-000014030000}"/>
    <cellStyle name="control table header 1 2 2 2 37 2 3" xfId="7809" xr:uid="{00000000-0005-0000-0000-000015030000}"/>
    <cellStyle name="control table header 1 2 2 2 37 2 4" xfId="7810" xr:uid="{00000000-0005-0000-0000-000016030000}"/>
    <cellStyle name="control table header 1 2 2 2 37 3" xfId="7811" xr:uid="{00000000-0005-0000-0000-000017030000}"/>
    <cellStyle name="control table header 1 2 2 2 37 3 2" xfId="7812" xr:uid="{00000000-0005-0000-0000-000018030000}"/>
    <cellStyle name="control table header 1 2 2 2 37 3 3" xfId="7813" xr:uid="{00000000-0005-0000-0000-000019030000}"/>
    <cellStyle name="control table header 1 2 2 2 37 3 4" xfId="7814" xr:uid="{00000000-0005-0000-0000-00001A030000}"/>
    <cellStyle name="control table header 1 2 2 2 37 4" xfId="7815" xr:uid="{00000000-0005-0000-0000-00001B030000}"/>
    <cellStyle name="control table header 1 2 2 2 38" xfId="319" xr:uid="{00000000-0005-0000-0000-00001C030000}"/>
    <cellStyle name="control table header 1 2 2 2 38 2" xfId="7816" xr:uid="{00000000-0005-0000-0000-00001D030000}"/>
    <cellStyle name="control table header 1 2 2 2 38 2 2" xfId="7817" xr:uid="{00000000-0005-0000-0000-00001E030000}"/>
    <cellStyle name="control table header 1 2 2 2 38 2 3" xfId="7818" xr:uid="{00000000-0005-0000-0000-00001F030000}"/>
    <cellStyle name="control table header 1 2 2 2 38 2 4" xfId="7819" xr:uid="{00000000-0005-0000-0000-000020030000}"/>
    <cellStyle name="control table header 1 2 2 2 38 3" xfId="7820" xr:uid="{00000000-0005-0000-0000-000021030000}"/>
    <cellStyle name="control table header 1 2 2 2 38 3 2" xfId="7821" xr:uid="{00000000-0005-0000-0000-000022030000}"/>
    <cellStyle name="control table header 1 2 2 2 38 3 3" xfId="7822" xr:uid="{00000000-0005-0000-0000-000023030000}"/>
    <cellStyle name="control table header 1 2 2 2 38 3 4" xfId="7823" xr:uid="{00000000-0005-0000-0000-000024030000}"/>
    <cellStyle name="control table header 1 2 2 2 38 4" xfId="7824" xr:uid="{00000000-0005-0000-0000-000025030000}"/>
    <cellStyle name="control table header 1 2 2 2 39" xfId="320" xr:uid="{00000000-0005-0000-0000-000026030000}"/>
    <cellStyle name="control table header 1 2 2 2 39 2" xfId="7825" xr:uid="{00000000-0005-0000-0000-000027030000}"/>
    <cellStyle name="control table header 1 2 2 2 39 2 2" xfId="7826" xr:uid="{00000000-0005-0000-0000-000028030000}"/>
    <cellStyle name="control table header 1 2 2 2 39 2 3" xfId="7827" xr:uid="{00000000-0005-0000-0000-000029030000}"/>
    <cellStyle name="control table header 1 2 2 2 39 2 4" xfId="7828" xr:uid="{00000000-0005-0000-0000-00002A030000}"/>
    <cellStyle name="control table header 1 2 2 2 39 3" xfId="7829" xr:uid="{00000000-0005-0000-0000-00002B030000}"/>
    <cellStyle name="control table header 1 2 2 2 39 3 2" xfId="7830" xr:uid="{00000000-0005-0000-0000-00002C030000}"/>
    <cellStyle name="control table header 1 2 2 2 39 3 3" xfId="7831" xr:uid="{00000000-0005-0000-0000-00002D030000}"/>
    <cellStyle name="control table header 1 2 2 2 39 3 4" xfId="7832" xr:uid="{00000000-0005-0000-0000-00002E030000}"/>
    <cellStyle name="control table header 1 2 2 2 39 4" xfId="7833" xr:uid="{00000000-0005-0000-0000-00002F030000}"/>
    <cellStyle name="control table header 1 2 2 2 4" xfId="321" xr:uid="{00000000-0005-0000-0000-000030030000}"/>
    <cellStyle name="control table header 1 2 2 2 4 2" xfId="7834" xr:uid="{00000000-0005-0000-0000-000031030000}"/>
    <cellStyle name="control table header 1 2 2 2 4 2 2" xfId="7835" xr:uid="{00000000-0005-0000-0000-000032030000}"/>
    <cellStyle name="control table header 1 2 2 2 4 2 3" xfId="7836" xr:uid="{00000000-0005-0000-0000-000033030000}"/>
    <cellStyle name="control table header 1 2 2 2 4 2 4" xfId="7837" xr:uid="{00000000-0005-0000-0000-000034030000}"/>
    <cellStyle name="control table header 1 2 2 2 4 3" xfId="7838" xr:uid="{00000000-0005-0000-0000-000035030000}"/>
    <cellStyle name="control table header 1 2 2 2 4 3 2" xfId="7839" xr:uid="{00000000-0005-0000-0000-000036030000}"/>
    <cellStyle name="control table header 1 2 2 2 4 3 3" xfId="7840" xr:uid="{00000000-0005-0000-0000-000037030000}"/>
    <cellStyle name="control table header 1 2 2 2 4 3 4" xfId="7841" xr:uid="{00000000-0005-0000-0000-000038030000}"/>
    <cellStyle name="control table header 1 2 2 2 4 4" xfId="7842" xr:uid="{00000000-0005-0000-0000-000039030000}"/>
    <cellStyle name="control table header 1 2 2 2 40" xfId="322" xr:uid="{00000000-0005-0000-0000-00003A030000}"/>
    <cellStyle name="control table header 1 2 2 2 40 2" xfId="7843" xr:uid="{00000000-0005-0000-0000-00003B030000}"/>
    <cellStyle name="control table header 1 2 2 2 40 2 2" xfId="7844" xr:uid="{00000000-0005-0000-0000-00003C030000}"/>
    <cellStyle name="control table header 1 2 2 2 40 2 3" xfId="7845" xr:uid="{00000000-0005-0000-0000-00003D030000}"/>
    <cellStyle name="control table header 1 2 2 2 40 2 4" xfId="7846" xr:uid="{00000000-0005-0000-0000-00003E030000}"/>
    <cellStyle name="control table header 1 2 2 2 40 3" xfId="7847" xr:uid="{00000000-0005-0000-0000-00003F030000}"/>
    <cellStyle name="control table header 1 2 2 2 40 3 2" xfId="7848" xr:uid="{00000000-0005-0000-0000-000040030000}"/>
    <cellStyle name="control table header 1 2 2 2 40 3 3" xfId="7849" xr:uid="{00000000-0005-0000-0000-000041030000}"/>
    <cellStyle name="control table header 1 2 2 2 40 3 4" xfId="7850" xr:uid="{00000000-0005-0000-0000-000042030000}"/>
    <cellStyle name="control table header 1 2 2 2 40 4" xfId="7851" xr:uid="{00000000-0005-0000-0000-000043030000}"/>
    <cellStyle name="control table header 1 2 2 2 41" xfId="323" xr:uid="{00000000-0005-0000-0000-000044030000}"/>
    <cellStyle name="control table header 1 2 2 2 41 2" xfId="7852" xr:uid="{00000000-0005-0000-0000-000045030000}"/>
    <cellStyle name="control table header 1 2 2 2 41 2 2" xfId="7853" xr:uid="{00000000-0005-0000-0000-000046030000}"/>
    <cellStyle name="control table header 1 2 2 2 41 2 3" xfId="7854" xr:uid="{00000000-0005-0000-0000-000047030000}"/>
    <cellStyle name="control table header 1 2 2 2 41 2 4" xfId="7855" xr:uid="{00000000-0005-0000-0000-000048030000}"/>
    <cellStyle name="control table header 1 2 2 2 41 3" xfId="7856" xr:uid="{00000000-0005-0000-0000-000049030000}"/>
    <cellStyle name="control table header 1 2 2 2 41 3 2" xfId="7857" xr:uid="{00000000-0005-0000-0000-00004A030000}"/>
    <cellStyle name="control table header 1 2 2 2 41 3 3" xfId="7858" xr:uid="{00000000-0005-0000-0000-00004B030000}"/>
    <cellStyle name="control table header 1 2 2 2 41 3 4" xfId="7859" xr:uid="{00000000-0005-0000-0000-00004C030000}"/>
    <cellStyle name="control table header 1 2 2 2 41 4" xfId="7860" xr:uid="{00000000-0005-0000-0000-00004D030000}"/>
    <cellStyle name="control table header 1 2 2 2 42" xfId="324" xr:uid="{00000000-0005-0000-0000-00004E030000}"/>
    <cellStyle name="control table header 1 2 2 2 42 2" xfId="7861" xr:uid="{00000000-0005-0000-0000-00004F030000}"/>
    <cellStyle name="control table header 1 2 2 2 42 2 2" xfId="7862" xr:uid="{00000000-0005-0000-0000-000050030000}"/>
    <cellStyle name="control table header 1 2 2 2 42 2 3" xfId="7863" xr:uid="{00000000-0005-0000-0000-000051030000}"/>
    <cellStyle name="control table header 1 2 2 2 42 2 4" xfId="7864" xr:uid="{00000000-0005-0000-0000-000052030000}"/>
    <cellStyle name="control table header 1 2 2 2 42 3" xfId="7865" xr:uid="{00000000-0005-0000-0000-000053030000}"/>
    <cellStyle name="control table header 1 2 2 2 42 3 2" xfId="7866" xr:uid="{00000000-0005-0000-0000-000054030000}"/>
    <cellStyle name="control table header 1 2 2 2 42 3 3" xfId="7867" xr:uid="{00000000-0005-0000-0000-000055030000}"/>
    <cellStyle name="control table header 1 2 2 2 42 3 4" xfId="7868" xr:uid="{00000000-0005-0000-0000-000056030000}"/>
    <cellStyle name="control table header 1 2 2 2 42 4" xfId="7869" xr:uid="{00000000-0005-0000-0000-000057030000}"/>
    <cellStyle name="control table header 1 2 2 2 43" xfId="325" xr:uid="{00000000-0005-0000-0000-000058030000}"/>
    <cellStyle name="control table header 1 2 2 2 43 2" xfId="7870" xr:uid="{00000000-0005-0000-0000-000059030000}"/>
    <cellStyle name="control table header 1 2 2 2 43 2 2" xfId="7871" xr:uid="{00000000-0005-0000-0000-00005A030000}"/>
    <cellStyle name="control table header 1 2 2 2 43 2 3" xfId="7872" xr:uid="{00000000-0005-0000-0000-00005B030000}"/>
    <cellStyle name="control table header 1 2 2 2 43 2 4" xfId="7873" xr:uid="{00000000-0005-0000-0000-00005C030000}"/>
    <cellStyle name="control table header 1 2 2 2 43 3" xfId="7874" xr:uid="{00000000-0005-0000-0000-00005D030000}"/>
    <cellStyle name="control table header 1 2 2 2 43 3 2" xfId="7875" xr:uid="{00000000-0005-0000-0000-00005E030000}"/>
    <cellStyle name="control table header 1 2 2 2 43 3 3" xfId="7876" xr:uid="{00000000-0005-0000-0000-00005F030000}"/>
    <cellStyle name="control table header 1 2 2 2 43 3 4" xfId="7877" xr:uid="{00000000-0005-0000-0000-000060030000}"/>
    <cellStyle name="control table header 1 2 2 2 43 4" xfId="7878" xr:uid="{00000000-0005-0000-0000-000061030000}"/>
    <cellStyle name="control table header 1 2 2 2 44" xfId="326" xr:uid="{00000000-0005-0000-0000-000062030000}"/>
    <cellStyle name="control table header 1 2 2 2 44 2" xfId="7879" xr:uid="{00000000-0005-0000-0000-000063030000}"/>
    <cellStyle name="control table header 1 2 2 2 44 2 2" xfId="7880" xr:uid="{00000000-0005-0000-0000-000064030000}"/>
    <cellStyle name="control table header 1 2 2 2 44 2 3" xfId="7881" xr:uid="{00000000-0005-0000-0000-000065030000}"/>
    <cellStyle name="control table header 1 2 2 2 44 2 4" xfId="7882" xr:uid="{00000000-0005-0000-0000-000066030000}"/>
    <cellStyle name="control table header 1 2 2 2 44 3" xfId="7883" xr:uid="{00000000-0005-0000-0000-000067030000}"/>
    <cellStyle name="control table header 1 2 2 2 44 3 2" xfId="7884" xr:uid="{00000000-0005-0000-0000-000068030000}"/>
    <cellStyle name="control table header 1 2 2 2 44 3 3" xfId="7885" xr:uid="{00000000-0005-0000-0000-000069030000}"/>
    <cellStyle name="control table header 1 2 2 2 44 3 4" xfId="7886" xr:uid="{00000000-0005-0000-0000-00006A030000}"/>
    <cellStyle name="control table header 1 2 2 2 44 4" xfId="7887" xr:uid="{00000000-0005-0000-0000-00006B030000}"/>
    <cellStyle name="control table header 1 2 2 2 45" xfId="7888" xr:uid="{00000000-0005-0000-0000-00006C030000}"/>
    <cellStyle name="control table header 1 2 2 2 45 2" xfId="7889" xr:uid="{00000000-0005-0000-0000-00006D030000}"/>
    <cellStyle name="control table header 1 2 2 2 45 3" xfId="7890" xr:uid="{00000000-0005-0000-0000-00006E030000}"/>
    <cellStyle name="control table header 1 2 2 2 45 4" xfId="7891" xr:uid="{00000000-0005-0000-0000-00006F030000}"/>
    <cellStyle name="control table header 1 2 2 2 46" xfId="7892" xr:uid="{00000000-0005-0000-0000-000070030000}"/>
    <cellStyle name="control table header 1 2 2 2 46 2" xfId="7893" xr:uid="{00000000-0005-0000-0000-000071030000}"/>
    <cellStyle name="control table header 1 2 2 2 46 3" xfId="7894" xr:uid="{00000000-0005-0000-0000-000072030000}"/>
    <cellStyle name="control table header 1 2 2 2 46 4" xfId="7895" xr:uid="{00000000-0005-0000-0000-000073030000}"/>
    <cellStyle name="control table header 1 2 2 2 47" xfId="7896" xr:uid="{00000000-0005-0000-0000-000074030000}"/>
    <cellStyle name="control table header 1 2 2 2 47 2" xfId="7897" xr:uid="{00000000-0005-0000-0000-000075030000}"/>
    <cellStyle name="control table header 1 2 2 2 47 3" xfId="7898" xr:uid="{00000000-0005-0000-0000-000076030000}"/>
    <cellStyle name="control table header 1 2 2 2 47 4" xfId="7899" xr:uid="{00000000-0005-0000-0000-000077030000}"/>
    <cellStyle name="control table header 1 2 2 2 48" xfId="7900" xr:uid="{00000000-0005-0000-0000-000078030000}"/>
    <cellStyle name="control table header 1 2 2 2 5" xfId="327" xr:uid="{00000000-0005-0000-0000-000079030000}"/>
    <cellStyle name="control table header 1 2 2 2 5 2" xfId="7901" xr:uid="{00000000-0005-0000-0000-00007A030000}"/>
    <cellStyle name="control table header 1 2 2 2 5 2 2" xfId="7902" xr:uid="{00000000-0005-0000-0000-00007B030000}"/>
    <cellStyle name="control table header 1 2 2 2 5 2 3" xfId="7903" xr:uid="{00000000-0005-0000-0000-00007C030000}"/>
    <cellStyle name="control table header 1 2 2 2 5 2 4" xfId="7904" xr:uid="{00000000-0005-0000-0000-00007D030000}"/>
    <cellStyle name="control table header 1 2 2 2 5 3" xfId="7905" xr:uid="{00000000-0005-0000-0000-00007E030000}"/>
    <cellStyle name="control table header 1 2 2 2 5 3 2" xfId="7906" xr:uid="{00000000-0005-0000-0000-00007F030000}"/>
    <cellStyle name="control table header 1 2 2 2 5 3 3" xfId="7907" xr:uid="{00000000-0005-0000-0000-000080030000}"/>
    <cellStyle name="control table header 1 2 2 2 5 3 4" xfId="7908" xr:uid="{00000000-0005-0000-0000-000081030000}"/>
    <cellStyle name="control table header 1 2 2 2 5 4" xfId="7909" xr:uid="{00000000-0005-0000-0000-000082030000}"/>
    <cellStyle name="control table header 1 2 2 2 6" xfId="328" xr:uid="{00000000-0005-0000-0000-000083030000}"/>
    <cellStyle name="control table header 1 2 2 2 6 2" xfId="7910" xr:uid="{00000000-0005-0000-0000-000084030000}"/>
    <cellStyle name="control table header 1 2 2 2 6 2 2" xfId="7911" xr:uid="{00000000-0005-0000-0000-000085030000}"/>
    <cellStyle name="control table header 1 2 2 2 6 2 3" xfId="7912" xr:uid="{00000000-0005-0000-0000-000086030000}"/>
    <cellStyle name="control table header 1 2 2 2 6 2 4" xfId="7913" xr:uid="{00000000-0005-0000-0000-000087030000}"/>
    <cellStyle name="control table header 1 2 2 2 6 3" xfId="7914" xr:uid="{00000000-0005-0000-0000-000088030000}"/>
    <cellStyle name="control table header 1 2 2 2 6 3 2" xfId="7915" xr:uid="{00000000-0005-0000-0000-000089030000}"/>
    <cellStyle name="control table header 1 2 2 2 6 3 3" xfId="7916" xr:uid="{00000000-0005-0000-0000-00008A030000}"/>
    <cellStyle name="control table header 1 2 2 2 6 3 4" xfId="7917" xr:uid="{00000000-0005-0000-0000-00008B030000}"/>
    <cellStyle name="control table header 1 2 2 2 6 4" xfId="7918" xr:uid="{00000000-0005-0000-0000-00008C030000}"/>
    <cellStyle name="control table header 1 2 2 2 7" xfId="329" xr:uid="{00000000-0005-0000-0000-00008D030000}"/>
    <cellStyle name="control table header 1 2 2 2 7 2" xfId="7919" xr:uid="{00000000-0005-0000-0000-00008E030000}"/>
    <cellStyle name="control table header 1 2 2 2 7 2 2" xfId="7920" xr:uid="{00000000-0005-0000-0000-00008F030000}"/>
    <cellStyle name="control table header 1 2 2 2 7 2 3" xfId="7921" xr:uid="{00000000-0005-0000-0000-000090030000}"/>
    <cellStyle name="control table header 1 2 2 2 7 2 4" xfId="7922" xr:uid="{00000000-0005-0000-0000-000091030000}"/>
    <cellStyle name="control table header 1 2 2 2 7 3" xfId="7923" xr:uid="{00000000-0005-0000-0000-000092030000}"/>
    <cellStyle name="control table header 1 2 2 2 7 3 2" xfId="7924" xr:uid="{00000000-0005-0000-0000-000093030000}"/>
    <cellStyle name="control table header 1 2 2 2 7 3 3" xfId="7925" xr:uid="{00000000-0005-0000-0000-000094030000}"/>
    <cellStyle name="control table header 1 2 2 2 7 3 4" xfId="7926" xr:uid="{00000000-0005-0000-0000-000095030000}"/>
    <cellStyle name="control table header 1 2 2 2 7 4" xfId="7927" xr:uid="{00000000-0005-0000-0000-000096030000}"/>
    <cellStyle name="control table header 1 2 2 2 8" xfId="330" xr:uid="{00000000-0005-0000-0000-000097030000}"/>
    <cellStyle name="control table header 1 2 2 2 8 2" xfId="7928" xr:uid="{00000000-0005-0000-0000-000098030000}"/>
    <cellStyle name="control table header 1 2 2 2 8 2 2" xfId="7929" xr:uid="{00000000-0005-0000-0000-000099030000}"/>
    <cellStyle name="control table header 1 2 2 2 8 2 3" xfId="7930" xr:uid="{00000000-0005-0000-0000-00009A030000}"/>
    <cellStyle name="control table header 1 2 2 2 8 2 4" xfId="7931" xr:uid="{00000000-0005-0000-0000-00009B030000}"/>
    <cellStyle name="control table header 1 2 2 2 8 3" xfId="7932" xr:uid="{00000000-0005-0000-0000-00009C030000}"/>
    <cellStyle name="control table header 1 2 2 2 8 3 2" xfId="7933" xr:uid="{00000000-0005-0000-0000-00009D030000}"/>
    <cellStyle name="control table header 1 2 2 2 8 3 3" xfId="7934" xr:uid="{00000000-0005-0000-0000-00009E030000}"/>
    <cellStyle name="control table header 1 2 2 2 8 3 4" xfId="7935" xr:uid="{00000000-0005-0000-0000-00009F030000}"/>
    <cellStyle name="control table header 1 2 2 2 8 4" xfId="7936" xr:uid="{00000000-0005-0000-0000-0000A0030000}"/>
    <cellStyle name="control table header 1 2 2 2 9" xfId="331" xr:uid="{00000000-0005-0000-0000-0000A1030000}"/>
    <cellStyle name="control table header 1 2 2 2 9 2" xfId="7937" xr:uid="{00000000-0005-0000-0000-0000A2030000}"/>
    <cellStyle name="control table header 1 2 2 2 9 2 2" xfId="7938" xr:uid="{00000000-0005-0000-0000-0000A3030000}"/>
    <cellStyle name="control table header 1 2 2 2 9 2 3" xfId="7939" xr:uid="{00000000-0005-0000-0000-0000A4030000}"/>
    <cellStyle name="control table header 1 2 2 2 9 2 4" xfId="7940" xr:uid="{00000000-0005-0000-0000-0000A5030000}"/>
    <cellStyle name="control table header 1 2 2 2 9 3" xfId="7941" xr:uid="{00000000-0005-0000-0000-0000A6030000}"/>
    <cellStyle name="control table header 1 2 2 2 9 3 2" xfId="7942" xr:uid="{00000000-0005-0000-0000-0000A7030000}"/>
    <cellStyle name="control table header 1 2 2 2 9 3 3" xfId="7943" xr:uid="{00000000-0005-0000-0000-0000A8030000}"/>
    <cellStyle name="control table header 1 2 2 2 9 3 4" xfId="7944" xr:uid="{00000000-0005-0000-0000-0000A9030000}"/>
    <cellStyle name="control table header 1 2 2 2 9 4" xfId="7945" xr:uid="{00000000-0005-0000-0000-0000AA030000}"/>
    <cellStyle name="control table header 1 2 2 20" xfId="332" xr:uid="{00000000-0005-0000-0000-0000AB030000}"/>
    <cellStyle name="control table header 1 2 2 20 2" xfId="7946" xr:uid="{00000000-0005-0000-0000-0000AC030000}"/>
    <cellStyle name="control table header 1 2 2 20 2 2" xfId="7947" xr:uid="{00000000-0005-0000-0000-0000AD030000}"/>
    <cellStyle name="control table header 1 2 2 20 2 3" xfId="7948" xr:uid="{00000000-0005-0000-0000-0000AE030000}"/>
    <cellStyle name="control table header 1 2 2 20 2 4" xfId="7949" xr:uid="{00000000-0005-0000-0000-0000AF030000}"/>
    <cellStyle name="control table header 1 2 2 20 3" xfId="7950" xr:uid="{00000000-0005-0000-0000-0000B0030000}"/>
    <cellStyle name="control table header 1 2 2 20 3 2" xfId="7951" xr:uid="{00000000-0005-0000-0000-0000B1030000}"/>
    <cellStyle name="control table header 1 2 2 20 3 3" xfId="7952" xr:uid="{00000000-0005-0000-0000-0000B2030000}"/>
    <cellStyle name="control table header 1 2 2 20 3 4" xfId="7953" xr:uid="{00000000-0005-0000-0000-0000B3030000}"/>
    <cellStyle name="control table header 1 2 2 20 4" xfId="7954" xr:uid="{00000000-0005-0000-0000-0000B4030000}"/>
    <cellStyle name="control table header 1 2 2 21" xfId="333" xr:uid="{00000000-0005-0000-0000-0000B5030000}"/>
    <cellStyle name="control table header 1 2 2 21 2" xfId="7955" xr:uid="{00000000-0005-0000-0000-0000B6030000}"/>
    <cellStyle name="control table header 1 2 2 21 2 2" xfId="7956" xr:uid="{00000000-0005-0000-0000-0000B7030000}"/>
    <cellStyle name="control table header 1 2 2 21 2 3" xfId="7957" xr:uid="{00000000-0005-0000-0000-0000B8030000}"/>
    <cellStyle name="control table header 1 2 2 21 2 4" xfId="7958" xr:uid="{00000000-0005-0000-0000-0000B9030000}"/>
    <cellStyle name="control table header 1 2 2 21 3" xfId="7959" xr:uid="{00000000-0005-0000-0000-0000BA030000}"/>
    <cellStyle name="control table header 1 2 2 21 3 2" xfId="7960" xr:uid="{00000000-0005-0000-0000-0000BB030000}"/>
    <cellStyle name="control table header 1 2 2 21 3 3" xfId="7961" xr:uid="{00000000-0005-0000-0000-0000BC030000}"/>
    <cellStyle name="control table header 1 2 2 21 3 4" xfId="7962" xr:uid="{00000000-0005-0000-0000-0000BD030000}"/>
    <cellStyle name="control table header 1 2 2 21 4" xfId="7963" xr:uid="{00000000-0005-0000-0000-0000BE030000}"/>
    <cellStyle name="control table header 1 2 2 22" xfId="334" xr:uid="{00000000-0005-0000-0000-0000BF030000}"/>
    <cellStyle name="control table header 1 2 2 22 2" xfId="7964" xr:uid="{00000000-0005-0000-0000-0000C0030000}"/>
    <cellStyle name="control table header 1 2 2 22 2 2" xfId="7965" xr:uid="{00000000-0005-0000-0000-0000C1030000}"/>
    <cellStyle name="control table header 1 2 2 22 2 3" xfId="7966" xr:uid="{00000000-0005-0000-0000-0000C2030000}"/>
    <cellStyle name="control table header 1 2 2 22 2 4" xfId="7967" xr:uid="{00000000-0005-0000-0000-0000C3030000}"/>
    <cellStyle name="control table header 1 2 2 22 3" xfId="7968" xr:uid="{00000000-0005-0000-0000-0000C4030000}"/>
    <cellStyle name="control table header 1 2 2 22 3 2" xfId="7969" xr:uid="{00000000-0005-0000-0000-0000C5030000}"/>
    <cellStyle name="control table header 1 2 2 22 3 3" xfId="7970" xr:uid="{00000000-0005-0000-0000-0000C6030000}"/>
    <cellStyle name="control table header 1 2 2 22 3 4" xfId="7971" xr:uid="{00000000-0005-0000-0000-0000C7030000}"/>
    <cellStyle name="control table header 1 2 2 22 4" xfId="7972" xr:uid="{00000000-0005-0000-0000-0000C8030000}"/>
    <cellStyle name="control table header 1 2 2 23" xfId="335" xr:uid="{00000000-0005-0000-0000-0000C9030000}"/>
    <cellStyle name="control table header 1 2 2 23 2" xfId="7973" xr:uid="{00000000-0005-0000-0000-0000CA030000}"/>
    <cellStyle name="control table header 1 2 2 23 2 2" xfId="7974" xr:uid="{00000000-0005-0000-0000-0000CB030000}"/>
    <cellStyle name="control table header 1 2 2 23 2 3" xfId="7975" xr:uid="{00000000-0005-0000-0000-0000CC030000}"/>
    <cellStyle name="control table header 1 2 2 23 2 4" xfId="7976" xr:uid="{00000000-0005-0000-0000-0000CD030000}"/>
    <cellStyle name="control table header 1 2 2 23 3" xfId="7977" xr:uid="{00000000-0005-0000-0000-0000CE030000}"/>
    <cellStyle name="control table header 1 2 2 23 3 2" xfId="7978" xr:uid="{00000000-0005-0000-0000-0000CF030000}"/>
    <cellStyle name="control table header 1 2 2 23 3 3" xfId="7979" xr:uid="{00000000-0005-0000-0000-0000D0030000}"/>
    <cellStyle name="control table header 1 2 2 23 3 4" xfId="7980" xr:uid="{00000000-0005-0000-0000-0000D1030000}"/>
    <cellStyle name="control table header 1 2 2 23 4" xfId="7981" xr:uid="{00000000-0005-0000-0000-0000D2030000}"/>
    <cellStyle name="control table header 1 2 2 24" xfId="336" xr:uid="{00000000-0005-0000-0000-0000D3030000}"/>
    <cellStyle name="control table header 1 2 2 24 2" xfId="7982" xr:uid="{00000000-0005-0000-0000-0000D4030000}"/>
    <cellStyle name="control table header 1 2 2 24 2 2" xfId="7983" xr:uid="{00000000-0005-0000-0000-0000D5030000}"/>
    <cellStyle name="control table header 1 2 2 24 2 3" xfId="7984" xr:uid="{00000000-0005-0000-0000-0000D6030000}"/>
    <cellStyle name="control table header 1 2 2 24 2 4" xfId="7985" xr:uid="{00000000-0005-0000-0000-0000D7030000}"/>
    <cellStyle name="control table header 1 2 2 24 3" xfId="7986" xr:uid="{00000000-0005-0000-0000-0000D8030000}"/>
    <cellStyle name="control table header 1 2 2 24 3 2" xfId="7987" xr:uid="{00000000-0005-0000-0000-0000D9030000}"/>
    <cellStyle name="control table header 1 2 2 24 3 3" xfId="7988" xr:uid="{00000000-0005-0000-0000-0000DA030000}"/>
    <cellStyle name="control table header 1 2 2 24 3 4" xfId="7989" xr:uid="{00000000-0005-0000-0000-0000DB030000}"/>
    <cellStyle name="control table header 1 2 2 24 4" xfId="7990" xr:uid="{00000000-0005-0000-0000-0000DC030000}"/>
    <cellStyle name="control table header 1 2 2 25" xfId="337" xr:uid="{00000000-0005-0000-0000-0000DD030000}"/>
    <cellStyle name="control table header 1 2 2 25 2" xfId="7991" xr:uid="{00000000-0005-0000-0000-0000DE030000}"/>
    <cellStyle name="control table header 1 2 2 25 2 2" xfId="7992" xr:uid="{00000000-0005-0000-0000-0000DF030000}"/>
    <cellStyle name="control table header 1 2 2 25 2 3" xfId="7993" xr:uid="{00000000-0005-0000-0000-0000E0030000}"/>
    <cellStyle name="control table header 1 2 2 25 2 4" xfId="7994" xr:uid="{00000000-0005-0000-0000-0000E1030000}"/>
    <cellStyle name="control table header 1 2 2 25 3" xfId="7995" xr:uid="{00000000-0005-0000-0000-0000E2030000}"/>
    <cellStyle name="control table header 1 2 2 25 3 2" xfId="7996" xr:uid="{00000000-0005-0000-0000-0000E3030000}"/>
    <cellStyle name="control table header 1 2 2 25 3 3" xfId="7997" xr:uid="{00000000-0005-0000-0000-0000E4030000}"/>
    <cellStyle name="control table header 1 2 2 25 3 4" xfId="7998" xr:uid="{00000000-0005-0000-0000-0000E5030000}"/>
    <cellStyle name="control table header 1 2 2 25 4" xfId="7999" xr:uid="{00000000-0005-0000-0000-0000E6030000}"/>
    <cellStyle name="control table header 1 2 2 26" xfId="338" xr:uid="{00000000-0005-0000-0000-0000E7030000}"/>
    <cellStyle name="control table header 1 2 2 26 2" xfId="8000" xr:uid="{00000000-0005-0000-0000-0000E8030000}"/>
    <cellStyle name="control table header 1 2 2 26 2 2" xfId="8001" xr:uid="{00000000-0005-0000-0000-0000E9030000}"/>
    <cellStyle name="control table header 1 2 2 26 2 3" xfId="8002" xr:uid="{00000000-0005-0000-0000-0000EA030000}"/>
    <cellStyle name="control table header 1 2 2 26 2 4" xfId="8003" xr:uid="{00000000-0005-0000-0000-0000EB030000}"/>
    <cellStyle name="control table header 1 2 2 26 3" xfId="8004" xr:uid="{00000000-0005-0000-0000-0000EC030000}"/>
    <cellStyle name="control table header 1 2 2 26 3 2" xfId="8005" xr:uid="{00000000-0005-0000-0000-0000ED030000}"/>
    <cellStyle name="control table header 1 2 2 26 3 3" xfId="8006" xr:uid="{00000000-0005-0000-0000-0000EE030000}"/>
    <cellStyle name="control table header 1 2 2 26 3 4" xfId="8007" xr:uid="{00000000-0005-0000-0000-0000EF030000}"/>
    <cellStyle name="control table header 1 2 2 26 4" xfId="8008" xr:uid="{00000000-0005-0000-0000-0000F0030000}"/>
    <cellStyle name="control table header 1 2 2 27" xfId="339" xr:uid="{00000000-0005-0000-0000-0000F1030000}"/>
    <cellStyle name="control table header 1 2 2 27 2" xfId="8009" xr:uid="{00000000-0005-0000-0000-0000F2030000}"/>
    <cellStyle name="control table header 1 2 2 27 2 2" xfId="8010" xr:uid="{00000000-0005-0000-0000-0000F3030000}"/>
    <cellStyle name="control table header 1 2 2 27 2 3" xfId="8011" xr:uid="{00000000-0005-0000-0000-0000F4030000}"/>
    <cellStyle name="control table header 1 2 2 27 2 4" xfId="8012" xr:uid="{00000000-0005-0000-0000-0000F5030000}"/>
    <cellStyle name="control table header 1 2 2 27 3" xfId="8013" xr:uid="{00000000-0005-0000-0000-0000F6030000}"/>
    <cellStyle name="control table header 1 2 2 27 3 2" xfId="8014" xr:uid="{00000000-0005-0000-0000-0000F7030000}"/>
    <cellStyle name="control table header 1 2 2 27 3 3" xfId="8015" xr:uid="{00000000-0005-0000-0000-0000F8030000}"/>
    <cellStyle name="control table header 1 2 2 27 3 4" xfId="8016" xr:uid="{00000000-0005-0000-0000-0000F9030000}"/>
    <cellStyle name="control table header 1 2 2 27 4" xfId="8017" xr:uid="{00000000-0005-0000-0000-0000FA030000}"/>
    <cellStyle name="control table header 1 2 2 28" xfId="340" xr:uid="{00000000-0005-0000-0000-0000FB030000}"/>
    <cellStyle name="control table header 1 2 2 28 2" xfId="8018" xr:uid="{00000000-0005-0000-0000-0000FC030000}"/>
    <cellStyle name="control table header 1 2 2 28 2 2" xfId="8019" xr:uid="{00000000-0005-0000-0000-0000FD030000}"/>
    <cellStyle name="control table header 1 2 2 28 2 3" xfId="8020" xr:uid="{00000000-0005-0000-0000-0000FE030000}"/>
    <cellStyle name="control table header 1 2 2 28 2 4" xfId="8021" xr:uid="{00000000-0005-0000-0000-0000FF030000}"/>
    <cellStyle name="control table header 1 2 2 28 3" xfId="8022" xr:uid="{00000000-0005-0000-0000-000000040000}"/>
    <cellStyle name="control table header 1 2 2 28 3 2" xfId="8023" xr:uid="{00000000-0005-0000-0000-000001040000}"/>
    <cellStyle name="control table header 1 2 2 28 3 3" xfId="8024" xr:uid="{00000000-0005-0000-0000-000002040000}"/>
    <cellStyle name="control table header 1 2 2 28 3 4" xfId="8025" xr:uid="{00000000-0005-0000-0000-000003040000}"/>
    <cellStyle name="control table header 1 2 2 28 4" xfId="8026" xr:uid="{00000000-0005-0000-0000-000004040000}"/>
    <cellStyle name="control table header 1 2 2 29" xfId="341" xr:uid="{00000000-0005-0000-0000-000005040000}"/>
    <cellStyle name="control table header 1 2 2 29 2" xfId="8027" xr:uid="{00000000-0005-0000-0000-000006040000}"/>
    <cellStyle name="control table header 1 2 2 29 2 2" xfId="8028" xr:uid="{00000000-0005-0000-0000-000007040000}"/>
    <cellStyle name="control table header 1 2 2 29 2 3" xfId="8029" xr:uid="{00000000-0005-0000-0000-000008040000}"/>
    <cellStyle name="control table header 1 2 2 29 2 4" xfId="8030" xr:uid="{00000000-0005-0000-0000-000009040000}"/>
    <cellStyle name="control table header 1 2 2 29 3" xfId="8031" xr:uid="{00000000-0005-0000-0000-00000A040000}"/>
    <cellStyle name="control table header 1 2 2 29 3 2" xfId="8032" xr:uid="{00000000-0005-0000-0000-00000B040000}"/>
    <cellStyle name="control table header 1 2 2 29 3 3" xfId="8033" xr:uid="{00000000-0005-0000-0000-00000C040000}"/>
    <cellStyle name="control table header 1 2 2 29 3 4" xfId="8034" xr:uid="{00000000-0005-0000-0000-00000D040000}"/>
    <cellStyle name="control table header 1 2 2 29 4" xfId="8035" xr:uid="{00000000-0005-0000-0000-00000E040000}"/>
    <cellStyle name="control table header 1 2 2 3" xfId="342" xr:uid="{00000000-0005-0000-0000-00000F040000}"/>
    <cellStyle name="control table header 1 2 2 3 2" xfId="8036" xr:uid="{00000000-0005-0000-0000-000010040000}"/>
    <cellStyle name="control table header 1 2 2 3 2 2" xfId="8037" xr:uid="{00000000-0005-0000-0000-000011040000}"/>
    <cellStyle name="control table header 1 2 2 3 2 3" xfId="8038" xr:uid="{00000000-0005-0000-0000-000012040000}"/>
    <cellStyle name="control table header 1 2 2 3 2 4" xfId="8039" xr:uid="{00000000-0005-0000-0000-000013040000}"/>
    <cellStyle name="control table header 1 2 2 3 3" xfId="8040" xr:uid="{00000000-0005-0000-0000-000014040000}"/>
    <cellStyle name="control table header 1 2 2 3 3 2" xfId="8041" xr:uid="{00000000-0005-0000-0000-000015040000}"/>
    <cellStyle name="control table header 1 2 2 3 3 3" xfId="8042" xr:uid="{00000000-0005-0000-0000-000016040000}"/>
    <cellStyle name="control table header 1 2 2 3 3 4" xfId="8043" xr:uid="{00000000-0005-0000-0000-000017040000}"/>
    <cellStyle name="control table header 1 2 2 3 4" xfId="8044" xr:uid="{00000000-0005-0000-0000-000018040000}"/>
    <cellStyle name="control table header 1 2 2 30" xfId="343" xr:uid="{00000000-0005-0000-0000-000019040000}"/>
    <cellStyle name="control table header 1 2 2 30 2" xfId="8045" xr:uid="{00000000-0005-0000-0000-00001A040000}"/>
    <cellStyle name="control table header 1 2 2 30 2 2" xfId="8046" xr:uid="{00000000-0005-0000-0000-00001B040000}"/>
    <cellStyle name="control table header 1 2 2 30 2 3" xfId="8047" xr:uid="{00000000-0005-0000-0000-00001C040000}"/>
    <cellStyle name="control table header 1 2 2 30 2 4" xfId="8048" xr:uid="{00000000-0005-0000-0000-00001D040000}"/>
    <cellStyle name="control table header 1 2 2 30 3" xfId="8049" xr:uid="{00000000-0005-0000-0000-00001E040000}"/>
    <cellStyle name="control table header 1 2 2 30 3 2" xfId="8050" xr:uid="{00000000-0005-0000-0000-00001F040000}"/>
    <cellStyle name="control table header 1 2 2 30 3 3" xfId="8051" xr:uid="{00000000-0005-0000-0000-000020040000}"/>
    <cellStyle name="control table header 1 2 2 30 3 4" xfId="8052" xr:uid="{00000000-0005-0000-0000-000021040000}"/>
    <cellStyle name="control table header 1 2 2 30 4" xfId="8053" xr:uid="{00000000-0005-0000-0000-000022040000}"/>
    <cellStyle name="control table header 1 2 2 31" xfId="344" xr:uid="{00000000-0005-0000-0000-000023040000}"/>
    <cellStyle name="control table header 1 2 2 31 2" xfId="8054" xr:uid="{00000000-0005-0000-0000-000024040000}"/>
    <cellStyle name="control table header 1 2 2 31 2 2" xfId="8055" xr:uid="{00000000-0005-0000-0000-000025040000}"/>
    <cellStyle name="control table header 1 2 2 31 2 3" xfId="8056" xr:uid="{00000000-0005-0000-0000-000026040000}"/>
    <cellStyle name="control table header 1 2 2 31 2 4" xfId="8057" xr:uid="{00000000-0005-0000-0000-000027040000}"/>
    <cellStyle name="control table header 1 2 2 31 3" xfId="8058" xr:uid="{00000000-0005-0000-0000-000028040000}"/>
    <cellStyle name="control table header 1 2 2 31 3 2" xfId="8059" xr:uid="{00000000-0005-0000-0000-000029040000}"/>
    <cellStyle name="control table header 1 2 2 31 3 3" xfId="8060" xr:uid="{00000000-0005-0000-0000-00002A040000}"/>
    <cellStyle name="control table header 1 2 2 31 3 4" xfId="8061" xr:uid="{00000000-0005-0000-0000-00002B040000}"/>
    <cellStyle name="control table header 1 2 2 31 4" xfId="8062" xr:uid="{00000000-0005-0000-0000-00002C040000}"/>
    <cellStyle name="control table header 1 2 2 32" xfId="345" xr:uid="{00000000-0005-0000-0000-00002D040000}"/>
    <cellStyle name="control table header 1 2 2 32 2" xfId="8063" xr:uid="{00000000-0005-0000-0000-00002E040000}"/>
    <cellStyle name="control table header 1 2 2 32 2 2" xfId="8064" xr:uid="{00000000-0005-0000-0000-00002F040000}"/>
    <cellStyle name="control table header 1 2 2 32 2 3" xfId="8065" xr:uid="{00000000-0005-0000-0000-000030040000}"/>
    <cellStyle name="control table header 1 2 2 32 2 4" xfId="8066" xr:uid="{00000000-0005-0000-0000-000031040000}"/>
    <cellStyle name="control table header 1 2 2 32 3" xfId="8067" xr:uid="{00000000-0005-0000-0000-000032040000}"/>
    <cellStyle name="control table header 1 2 2 32 3 2" xfId="8068" xr:uid="{00000000-0005-0000-0000-000033040000}"/>
    <cellStyle name="control table header 1 2 2 32 3 3" xfId="8069" xr:uid="{00000000-0005-0000-0000-000034040000}"/>
    <cellStyle name="control table header 1 2 2 32 3 4" xfId="8070" xr:uid="{00000000-0005-0000-0000-000035040000}"/>
    <cellStyle name="control table header 1 2 2 32 4" xfId="8071" xr:uid="{00000000-0005-0000-0000-000036040000}"/>
    <cellStyle name="control table header 1 2 2 33" xfId="346" xr:uid="{00000000-0005-0000-0000-000037040000}"/>
    <cellStyle name="control table header 1 2 2 33 2" xfId="8072" xr:uid="{00000000-0005-0000-0000-000038040000}"/>
    <cellStyle name="control table header 1 2 2 33 2 2" xfId="8073" xr:uid="{00000000-0005-0000-0000-000039040000}"/>
    <cellStyle name="control table header 1 2 2 33 2 3" xfId="8074" xr:uid="{00000000-0005-0000-0000-00003A040000}"/>
    <cellStyle name="control table header 1 2 2 33 2 4" xfId="8075" xr:uid="{00000000-0005-0000-0000-00003B040000}"/>
    <cellStyle name="control table header 1 2 2 33 3" xfId="8076" xr:uid="{00000000-0005-0000-0000-00003C040000}"/>
    <cellStyle name="control table header 1 2 2 33 3 2" xfId="8077" xr:uid="{00000000-0005-0000-0000-00003D040000}"/>
    <cellStyle name="control table header 1 2 2 33 3 3" xfId="8078" xr:uid="{00000000-0005-0000-0000-00003E040000}"/>
    <cellStyle name="control table header 1 2 2 33 3 4" xfId="8079" xr:uid="{00000000-0005-0000-0000-00003F040000}"/>
    <cellStyle name="control table header 1 2 2 33 4" xfId="8080" xr:uid="{00000000-0005-0000-0000-000040040000}"/>
    <cellStyle name="control table header 1 2 2 34" xfId="347" xr:uid="{00000000-0005-0000-0000-000041040000}"/>
    <cellStyle name="control table header 1 2 2 34 2" xfId="8081" xr:uid="{00000000-0005-0000-0000-000042040000}"/>
    <cellStyle name="control table header 1 2 2 34 2 2" xfId="8082" xr:uid="{00000000-0005-0000-0000-000043040000}"/>
    <cellStyle name="control table header 1 2 2 34 2 3" xfId="8083" xr:uid="{00000000-0005-0000-0000-000044040000}"/>
    <cellStyle name="control table header 1 2 2 34 2 4" xfId="8084" xr:uid="{00000000-0005-0000-0000-000045040000}"/>
    <cellStyle name="control table header 1 2 2 34 3" xfId="8085" xr:uid="{00000000-0005-0000-0000-000046040000}"/>
    <cellStyle name="control table header 1 2 2 34 3 2" xfId="8086" xr:uid="{00000000-0005-0000-0000-000047040000}"/>
    <cellStyle name="control table header 1 2 2 34 3 3" xfId="8087" xr:uid="{00000000-0005-0000-0000-000048040000}"/>
    <cellStyle name="control table header 1 2 2 34 3 4" xfId="8088" xr:uid="{00000000-0005-0000-0000-000049040000}"/>
    <cellStyle name="control table header 1 2 2 34 4" xfId="8089" xr:uid="{00000000-0005-0000-0000-00004A040000}"/>
    <cellStyle name="control table header 1 2 2 35" xfId="348" xr:uid="{00000000-0005-0000-0000-00004B040000}"/>
    <cellStyle name="control table header 1 2 2 35 2" xfId="8090" xr:uid="{00000000-0005-0000-0000-00004C040000}"/>
    <cellStyle name="control table header 1 2 2 35 2 2" xfId="8091" xr:uid="{00000000-0005-0000-0000-00004D040000}"/>
    <cellStyle name="control table header 1 2 2 35 2 3" xfId="8092" xr:uid="{00000000-0005-0000-0000-00004E040000}"/>
    <cellStyle name="control table header 1 2 2 35 2 4" xfId="8093" xr:uid="{00000000-0005-0000-0000-00004F040000}"/>
    <cellStyle name="control table header 1 2 2 35 3" xfId="8094" xr:uid="{00000000-0005-0000-0000-000050040000}"/>
    <cellStyle name="control table header 1 2 2 35 3 2" xfId="8095" xr:uid="{00000000-0005-0000-0000-000051040000}"/>
    <cellStyle name="control table header 1 2 2 35 3 3" xfId="8096" xr:uid="{00000000-0005-0000-0000-000052040000}"/>
    <cellStyle name="control table header 1 2 2 35 3 4" xfId="8097" xr:uid="{00000000-0005-0000-0000-000053040000}"/>
    <cellStyle name="control table header 1 2 2 35 4" xfId="8098" xr:uid="{00000000-0005-0000-0000-000054040000}"/>
    <cellStyle name="control table header 1 2 2 36" xfId="349" xr:uid="{00000000-0005-0000-0000-000055040000}"/>
    <cellStyle name="control table header 1 2 2 36 2" xfId="8099" xr:uid="{00000000-0005-0000-0000-000056040000}"/>
    <cellStyle name="control table header 1 2 2 36 2 2" xfId="8100" xr:uid="{00000000-0005-0000-0000-000057040000}"/>
    <cellStyle name="control table header 1 2 2 36 2 3" xfId="8101" xr:uid="{00000000-0005-0000-0000-000058040000}"/>
    <cellStyle name="control table header 1 2 2 36 2 4" xfId="8102" xr:uid="{00000000-0005-0000-0000-000059040000}"/>
    <cellStyle name="control table header 1 2 2 36 3" xfId="8103" xr:uid="{00000000-0005-0000-0000-00005A040000}"/>
    <cellStyle name="control table header 1 2 2 36 3 2" xfId="8104" xr:uid="{00000000-0005-0000-0000-00005B040000}"/>
    <cellStyle name="control table header 1 2 2 36 3 3" xfId="8105" xr:uid="{00000000-0005-0000-0000-00005C040000}"/>
    <cellStyle name="control table header 1 2 2 36 3 4" xfId="8106" xr:uid="{00000000-0005-0000-0000-00005D040000}"/>
    <cellStyle name="control table header 1 2 2 36 4" xfId="8107" xr:uid="{00000000-0005-0000-0000-00005E040000}"/>
    <cellStyle name="control table header 1 2 2 37" xfId="350" xr:uid="{00000000-0005-0000-0000-00005F040000}"/>
    <cellStyle name="control table header 1 2 2 37 2" xfId="8108" xr:uid="{00000000-0005-0000-0000-000060040000}"/>
    <cellStyle name="control table header 1 2 2 37 2 2" xfId="8109" xr:uid="{00000000-0005-0000-0000-000061040000}"/>
    <cellStyle name="control table header 1 2 2 37 2 3" xfId="8110" xr:uid="{00000000-0005-0000-0000-000062040000}"/>
    <cellStyle name="control table header 1 2 2 37 2 4" xfId="8111" xr:uid="{00000000-0005-0000-0000-000063040000}"/>
    <cellStyle name="control table header 1 2 2 37 3" xfId="8112" xr:uid="{00000000-0005-0000-0000-000064040000}"/>
    <cellStyle name="control table header 1 2 2 37 3 2" xfId="8113" xr:uid="{00000000-0005-0000-0000-000065040000}"/>
    <cellStyle name="control table header 1 2 2 37 3 3" xfId="8114" xr:uid="{00000000-0005-0000-0000-000066040000}"/>
    <cellStyle name="control table header 1 2 2 37 3 4" xfId="8115" xr:uid="{00000000-0005-0000-0000-000067040000}"/>
    <cellStyle name="control table header 1 2 2 37 4" xfId="8116" xr:uid="{00000000-0005-0000-0000-000068040000}"/>
    <cellStyle name="control table header 1 2 2 38" xfId="351" xr:uid="{00000000-0005-0000-0000-000069040000}"/>
    <cellStyle name="control table header 1 2 2 38 2" xfId="8117" xr:uid="{00000000-0005-0000-0000-00006A040000}"/>
    <cellStyle name="control table header 1 2 2 38 2 2" xfId="8118" xr:uid="{00000000-0005-0000-0000-00006B040000}"/>
    <cellStyle name="control table header 1 2 2 38 2 3" xfId="8119" xr:uid="{00000000-0005-0000-0000-00006C040000}"/>
    <cellStyle name="control table header 1 2 2 38 2 4" xfId="8120" xr:uid="{00000000-0005-0000-0000-00006D040000}"/>
    <cellStyle name="control table header 1 2 2 38 3" xfId="8121" xr:uid="{00000000-0005-0000-0000-00006E040000}"/>
    <cellStyle name="control table header 1 2 2 38 3 2" xfId="8122" xr:uid="{00000000-0005-0000-0000-00006F040000}"/>
    <cellStyle name="control table header 1 2 2 38 3 3" xfId="8123" xr:uid="{00000000-0005-0000-0000-000070040000}"/>
    <cellStyle name="control table header 1 2 2 38 3 4" xfId="8124" xr:uid="{00000000-0005-0000-0000-000071040000}"/>
    <cellStyle name="control table header 1 2 2 38 4" xfId="8125" xr:uid="{00000000-0005-0000-0000-000072040000}"/>
    <cellStyle name="control table header 1 2 2 39" xfId="352" xr:uid="{00000000-0005-0000-0000-000073040000}"/>
    <cellStyle name="control table header 1 2 2 39 2" xfId="8126" xr:uid="{00000000-0005-0000-0000-000074040000}"/>
    <cellStyle name="control table header 1 2 2 39 2 2" xfId="8127" xr:uid="{00000000-0005-0000-0000-000075040000}"/>
    <cellStyle name="control table header 1 2 2 39 2 3" xfId="8128" xr:uid="{00000000-0005-0000-0000-000076040000}"/>
    <cellStyle name="control table header 1 2 2 39 2 4" xfId="8129" xr:uid="{00000000-0005-0000-0000-000077040000}"/>
    <cellStyle name="control table header 1 2 2 39 3" xfId="8130" xr:uid="{00000000-0005-0000-0000-000078040000}"/>
    <cellStyle name="control table header 1 2 2 39 3 2" xfId="8131" xr:uid="{00000000-0005-0000-0000-000079040000}"/>
    <cellStyle name="control table header 1 2 2 39 3 3" xfId="8132" xr:uid="{00000000-0005-0000-0000-00007A040000}"/>
    <cellStyle name="control table header 1 2 2 39 3 4" xfId="8133" xr:uid="{00000000-0005-0000-0000-00007B040000}"/>
    <cellStyle name="control table header 1 2 2 39 4" xfId="8134" xr:uid="{00000000-0005-0000-0000-00007C040000}"/>
    <cellStyle name="control table header 1 2 2 4" xfId="353" xr:uid="{00000000-0005-0000-0000-00007D040000}"/>
    <cellStyle name="control table header 1 2 2 4 2" xfId="8135" xr:uid="{00000000-0005-0000-0000-00007E040000}"/>
    <cellStyle name="control table header 1 2 2 4 2 2" xfId="8136" xr:uid="{00000000-0005-0000-0000-00007F040000}"/>
    <cellStyle name="control table header 1 2 2 4 2 3" xfId="8137" xr:uid="{00000000-0005-0000-0000-000080040000}"/>
    <cellStyle name="control table header 1 2 2 4 2 4" xfId="8138" xr:uid="{00000000-0005-0000-0000-000081040000}"/>
    <cellStyle name="control table header 1 2 2 4 3" xfId="8139" xr:uid="{00000000-0005-0000-0000-000082040000}"/>
    <cellStyle name="control table header 1 2 2 4 3 2" xfId="8140" xr:uid="{00000000-0005-0000-0000-000083040000}"/>
    <cellStyle name="control table header 1 2 2 4 3 3" xfId="8141" xr:uid="{00000000-0005-0000-0000-000084040000}"/>
    <cellStyle name="control table header 1 2 2 4 3 4" xfId="8142" xr:uid="{00000000-0005-0000-0000-000085040000}"/>
    <cellStyle name="control table header 1 2 2 4 4" xfId="8143" xr:uid="{00000000-0005-0000-0000-000086040000}"/>
    <cellStyle name="control table header 1 2 2 40" xfId="354" xr:uid="{00000000-0005-0000-0000-000087040000}"/>
    <cellStyle name="control table header 1 2 2 40 2" xfId="8144" xr:uid="{00000000-0005-0000-0000-000088040000}"/>
    <cellStyle name="control table header 1 2 2 40 2 2" xfId="8145" xr:uid="{00000000-0005-0000-0000-000089040000}"/>
    <cellStyle name="control table header 1 2 2 40 2 3" xfId="8146" xr:uid="{00000000-0005-0000-0000-00008A040000}"/>
    <cellStyle name="control table header 1 2 2 40 2 4" xfId="8147" xr:uid="{00000000-0005-0000-0000-00008B040000}"/>
    <cellStyle name="control table header 1 2 2 40 3" xfId="8148" xr:uid="{00000000-0005-0000-0000-00008C040000}"/>
    <cellStyle name="control table header 1 2 2 40 3 2" xfId="8149" xr:uid="{00000000-0005-0000-0000-00008D040000}"/>
    <cellStyle name="control table header 1 2 2 40 3 3" xfId="8150" xr:uid="{00000000-0005-0000-0000-00008E040000}"/>
    <cellStyle name="control table header 1 2 2 40 3 4" xfId="8151" xr:uid="{00000000-0005-0000-0000-00008F040000}"/>
    <cellStyle name="control table header 1 2 2 40 4" xfId="8152" xr:uid="{00000000-0005-0000-0000-000090040000}"/>
    <cellStyle name="control table header 1 2 2 41" xfId="355" xr:uid="{00000000-0005-0000-0000-000091040000}"/>
    <cellStyle name="control table header 1 2 2 41 2" xfId="8153" xr:uid="{00000000-0005-0000-0000-000092040000}"/>
    <cellStyle name="control table header 1 2 2 41 2 2" xfId="8154" xr:uid="{00000000-0005-0000-0000-000093040000}"/>
    <cellStyle name="control table header 1 2 2 41 2 3" xfId="8155" xr:uid="{00000000-0005-0000-0000-000094040000}"/>
    <cellStyle name="control table header 1 2 2 41 2 4" xfId="8156" xr:uid="{00000000-0005-0000-0000-000095040000}"/>
    <cellStyle name="control table header 1 2 2 41 3" xfId="8157" xr:uid="{00000000-0005-0000-0000-000096040000}"/>
    <cellStyle name="control table header 1 2 2 41 3 2" xfId="8158" xr:uid="{00000000-0005-0000-0000-000097040000}"/>
    <cellStyle name="control table header 1 2 2 41 3 3" xfId="8159" xr:uid="{00000000-0005-0000-0000-000098040000}"/>
    <cellStyle name="control table header 1 2 2 41 3 4" xfId="8160" xr:uid="{00000000-0005-0000-0000-000099040000}"/>
    <cellStyle name="control table header 1 2 2 41 4" xfId="8161" xr:uid="{00000000-0005-0000-0000-00009A040000}"/>
    <cellStyle name="control table header 1 2 2 42" xfId="356" xr:uid="{00000000-0005-0000-0000-00009B040000}"/>
    <cellStyle name="control table header 1 2 2 42 2" xfId="8162" xr:uid="{00000000-0005-0000-0000-00009C040000}"/>
    <cellStyle name="control table header 1 2 2 42 2 2" xfId="8163" xr:uid="{00000000-0005-0000-0000-00009D040000}"/>
    <cellStyle name="control table header 1 2 2 42 2 3" xfId="8164" xr:uid="{00000000-0005-0000-0000-00009E040000}"/>
    <cellStyle name="control table header 1 2 2 42 2 4" xfId="8165" xr:uid="{00000000-0005-0000-0000-00009F040000}"/>
    <cellStyle name="control table header 1 2 2 42 3" xfId="8166" xr:uid="{00000000-0005-0000-0000-0000A0040000}"/>
    <cellStyle name="control table header 1 2 2 42 3 2" xfId="8167" xr:uid="{00000000-0005-0000-0000-0000A1040000}"/>
    <cellStyle name="control table header 1 2 2 42 3 3" xfId="8168" xr:uid="{00000000-0005-0000-0000-0000A2040000}"/>
    <cellStyle name="control table header 1 2 2 42 3 4" xfId="8169" xr:uid="{00000000-0005-0000-0000-0000A3040000}"/>
    <cellStyle name="control table header 1 2 2 42 4" xfId="8170" xr:uid="{00000000-0005-0000-0000-0000A4040000}"/>
    <cellStyle name="control table header 1 2 2 43" xfId="357" xr:uid="{00000000-0005-0000-0000-0000A5040000}"/>
    <cellStyle name="control table header 1 2 2 43 2" xfId="8171" xr:uid="{00000000-0005-0000-0000-0000A6040000}"/>
    <cellStyle name="control table header 1 2 2 43 2 2" xfId="8172" xr:uid="{00000000-0005-0000-0000-0000A7040000}"/>
    <cellStyle name="control table header 1 2 2 43 2 3" xfId="8173" xr:uid="{00000000-0005-0000-0000-0000A8040000}"/>
    <cellStyle name="control table header 1 2 2 43 2 4" xfId="8174" xr:uid="{00000000-0005-0000-0000-0000A9040000}"/>
    <cellStyle name="control table header 1 2 2 43 3" xfId="8175" xr:uid="{00000000-0005-0000-0000-0000AA040000}"/>
    <cellStyle name="control table header 1 2 2 43 3 2" xfId="8176" xr:uid="{00000000-0005-0000-0000-0000AB040000}"/>
    <cellStyle name="control table header 1 2 2 43 3 3" xfId="8177" xr:uid="{00000000-0005-0000-0000-0000AC040000}"/>
    <cellStyle name="control table header 1 2 2 43 3 4" xfId="8178" xr:uid="{00000000-0005-0000-0000-0000AD040000}"/>
    <cellStyle name="control table header 1 2 2 43 4" xfId="8179" xr:uid="{00000000-0005-0000-0000-0000AE040000}"/>
    <cellStyle name="control table header 1 2 2 44" xfId="358" xr:uid="{00000000-0005-0000-0000-0000AF040000}"/>
    <cellStyle name="control table header 1 2 2 44 2" xfId="8180" xr:uid="{00000000-0005-0000-0000-0000B0040000}"/>
    <cellStyle name="control table header 1 2 2 44 2 2" xfId="8181" xr:uid="{00000000-0005-0000-0000-0000B1040000}"/>
    <cellStyle name="control table header 1 2 2 44 2 3" xfId="8182" xr:uid="{00000000-0005-0000-0000-0000B2040000}"/>
    <cellStyle name="control table header 1 2 2 44 2 4" xfId="8183" xr:uid="{00000000-0005-0000-0000-0000B3040000}"/>
    <cellStyle name="control table header 1 2 2 44 3" xfId="8184" xr:uid="{00000000-0005-0000-0000-0000B4040000}"/>
    <cellStyle name="control table header 1 2 2 44 3 2" xfId="8185" xr:uid="{00000000-0005-0000-0000-0000B5040000}"/>
    <cellStyle name="control table header 1 2 2 44 3 3" xfId="8186" xr:uid="{00000000-0005-0000-0000-0000B6040000}"/>
    <cellStyle name="control table header 1 2 2 44 3 4" xfId="8187" xr:uid="{00000000-0005-0000-0000-0000B7040000}"/>
    <cellStyle name="control table header 1 2 2 44 4" xfId="8188" xr:uid="{00000000-0005-0000-0000-0000B8040000}"/>
    <cellStyle name="control table header 1 2 2 45" xfId="359" xr:uid="{00000000-0005-0000-0000-0000B9040000}"/>
    <cellStyle name="control table header 1 2 2 45 2" xfId="8189" xr:uid="{00000000-0005-0000-0000-0000BA040000}"/>
    <cellStyle name="control table header 1 2 2 45 2 2" xfId="8190" xr:uid="{00000000-0005-0000-0000-0000BB040000}"/>
    <cellStyle name="control table header 1 2 2 45 2 3" xfId="8191" xr:uid="{00000000-0005-0000-0000-0000BC040000}"/>
    <cellStyle name="control table header 1 2 2 45 2 4" xfId="8192" xr:uid="{00000000-0005-0000-0000-0000BD040000}"/>
    <cellStyle name="control table header 1 2 2 45 3" xfId="8193" xr:uid="{00000000-0005-0000-0000-0000BE040000}"/>
    <cellStyle name="control table header 1 2 2 45 3 2" xfId="8194" xr:uid="{00000000-0005-0000-0000-0000BF040000}"/>
    <cellStyle name="control table header 1 2 2 45 3 3" xfId="8195" xr:uid="{00000000-0005-0000-0000-0000C0040000}"/>
    <cellStyle name="control table header 1 2 2 45 3 4" xfId="8196" xr:uid="{00000000-0005-0000-0000-0000C1040000}"/>
    <cellStyle name="control table header 1 2 2 45 4" xfId="8197" xr:uid="{00000000-0005-0000-0000-0000C2040000}"/>
    <cellStyle name="control table header 1 2 2 46" xfId="8198" xr:uid="{00000000-0005-0000-0000-0000C3040000}"/>
    <cellStyle name="control table header 1 2 2 46 2" xfId="8199" xr:uid="{00000000-0005-0000-0000-0000C4040000}"/>
    <cellStyle name="control table header 1 2 2 46 3" xfId="8200" xr:uid="{00000000-0005-0000-0000-0000C5040000}"/>
    <cellStyle name="control table header 1 2 2 46 4" xfId="8201" xr:uid="{00000000-0005-0000-0000-0000C6040000}"/>
    <cellStyle name="control table header 1 2 2 47" xfId="8202" xr:uid="{00000000-0005-0000-0000-0000C7040000}"/>
    <cellStyle name="control table header 1 2 2 47 2" xfId="8203" xr:uid="{00000000-0005-0000-0000-0000C8040000}"/>
    <cellStyle name="control table header 1 2 2 47 3" xfId="8204" xr:uid="{00000000-0005-0000-0000-0000C9040000}"/>
    <cellStyle name="control table header 1 2 2 47 4" xfId="8205" xr:uid="{00000000-0005-0000-0000-0000CA040000}"/>
    <cellStyle name="control table header 1 2 2 48" xfId="8206" xr:uid="{00000000-0005-0000-0000-0000CB040000}"/>
    <cellStyle name="control table header 1 2 2 48 2" xfId="8207" xr:uid="{00000000-0005-0000-0000-0000CC040000}"/>
    <cellStyle name="control table header 1 2 2 48 3" xfId="8208" xr:uid="{00000000-0005-0000-0000-0000CD040000}"/>
    <cellStyle name="control table header 1 2 2 48 4" xfId="8209" xr:uid="{00000000-0005-0000-0000-0000CE040000}"/>
    <cellStyle name="control table header 1 2 2 49" xfId="8210" xr:uid="{00000000-0005-0000-0000-0000CF040000}"/>
    <cellStyle name="control table header 1 2 2 5" xfId="360" xr:uid="{00000000-0005-0000-0000-0000D0040000}"/>
    <cellStyle name="control table header 1 2 2 5 2" xfId="8211" xr:uid="{00000000-0005-0000-0000-0000D1040000}"/>
    <cellStyle name="control table header 1 2 2 5 2 2" xfId="8212" xr:uid="{00000000-0005-0000-0000-0000D2040000}"/>
    <cellStyle name="control table header 1 2 2 5 2 3" xfId="8213" xr:uid="{00000000-0005-0000-0000-0000D3040000}"/>
    <cellStyle name="control table header 1 2 2 5 2 4" xfId="8214" xr:uid="{00000000-0005-0000-0000-0000D4040000}"/>
    <cellStyle name="control table header 1 2 2 5 3" xfId="8215" xr:uid="{00000000-0005-0000-0000-0000D5040000}"/>
    <cellStyle name="control table header 1 2 2 5 3 2" xfId="8216" xr:uid="{00000000-0005-0000-0000-0000D6040000}"/>
    <cellStyle name="control table header 1 2 2 5 3 3" xfId="8217" xr:uid="{00000000-0005-0000-0000-0000D7040000}"/>
    <cellStyle name="control table header 1 2 2 5 3 4" xfId="8218" xr:uid="{00000000-0005-0000-0000-0000D8040000}"/>
    <cellStyle name="control table header 1 2 2 5 4" xfId="8219" xr:uid="{00000000-0005-0000-0000-0000D9040000}"/>
    <cellStyle name="control table header 1 2 2 6" xfId="361" xr:uid="{00000000-0005-0000-0000-0000DA040000}"/>
    <cellStyle name="control table header 1 2 2 6 2" xfId="8220" xr:uid="{00000000-0005-0000-0000-0000DB040000}"/>
    <cellStyle name="control table header 1 2 2 6 2 2" xfId="8221" xr:uid="{00000000-0005-0000-0000-0000DC040000}"/>
    <cellStyle name="control table header 1 2 2 6 2 3" xfId="8222" xr:uid="{00000000-0005-0000-0000-0000DD040000}"/>
    <cellStyle name="control table header 1 2 2 6 2 4" xfId="8223" xr:uid="{00000000-0005-0000-0000-0000DE040000}"/>
    <cellStyle name="control table header 1 2 2 6 3" xfId="8224" xr:uid="{00000000-0005-0000-0000-0000DF040000}"/>
    <cellStyle name="control table header 1 2 2 6 3 2" xfId="8225" xr:uid="{00000000-0005-0000-0000-0000E0040000}"/>
    <cellStyle name="control table header 1 2 2 6 3 3" xfId="8226" xr:uid="{00000000-0005-0000-0000-0000E1040000}"/>
    <cellStyle name="control table header 1 2 2 6 3 4" xfId="8227" xr:uid="{00000000-0005-0000-0000-0000E2040000}"/>
    <cellStyle name="control table header 1 2 2 6 4" xfId="8228" xr:uid="{00000000-0005-0000-0000-0000E3040000}"/>
    <cellStyle name="control table header 1 2 2 7" xfId="362" xr:uid="{00000000-0005-0000-0000-0000E4040000}"/>
    <cellStyle name="control table header 1 2 2 7 2" xfId="8229" xr:uid="{00000000-0005-0000-0000-0000E5040000}"/>
    <cellStyle name="control table header 1 2 2 7 2 2" xfId="8230" xr:uid="{00000000-0005-0000-0000-0000E6040000}"/>
    <cellStyle name="control table header 1 2 2 7 2 3" xfId="8231" xr:uid="{00000000-0005-0000-0000-0000E7040000}"/>
    <cellStyle name="control table header 1 2 2 7 2 4" xfId="8232" xr:uid="{00000000-0005-0000-0000-0000E8040000}"/>
    <cellStyle name="control table header 1 2 2 7 3" xfId="8233" xr:uid="{00000000-0005-0000-0000-0000E9040000}"/>
    <cellStyle name="control table header 1 2 2 7 3 2" xfId="8234" xr:uid="{00000000-0005-0000-0000-0000EA040000}"/>
    <cellStyle name="control table header 1 2 2 7 3 3" xfId="8235" xr:uid="{00000000-0005-0000-0000-0000EB040000}"/>
    <cellStyle name="control table header 1 2 2 7 3 4" xfId="8236" xr:uid="{00000000-0005-0000-0000-0000EC040000}"/>
    <cellStyle name="control table header 1 2 2 7 4" xfId="8237" xr:uid="{00000000-0005-0000-0000-0000ED040000}"/>
    <cellStyle name="control table header 1 2 2 8" xfId="363" xr:uid="{00000000-0005-0000-0000-0000EE040000}"/>
    <cellStyle name="control table header 1 2 2 8 2" xfId="8238" xr:uid="{00000000-0005-0000-0000-0000EF040000}"/>
    <cellStyle name="control table header 1 2 2 8 2 2" xfId="8239" xr:uid="{00000000-0005-0000-0000-0000F0040000}"/>
    <cellStyle name="control table header 1 2 2 8 2 3" xfId="8240" xr:uid="{00000000-0005-0000-0000-0000F1040000}"/>
    <cellStyle name="control table header 1 2 2 8 2 4" xfId="8241" xr:uid="{00000000-0005-0000-0000-0000F2040000}"/>
    <cellStyle name="control table header 1 2 2 8 3" xfId="8242" xr:uid="{00000000-0005-0000-0000-0000F3040000}"/>
    <cellStyle name="control table header 1 2 2 8 3 2" xfId="8243" xr:uid="{00000000-0005-0000-0000-0000F4040000}"/>
    <cellStyle name="control table header 1 2 2 8 3 3" xfId="8244" xr:uid="{00000000-0005-0000-0000-0000F5040000}"/>
    <cellStyle name="control table header 1 2 2 8 3 4" xfId="8245" xr:uid="{00000000-0005-0000-0000-0000F6040000}"/>
    <cellStyle name="control table header 1 2 2 8 4" xfId="8246" xr:uid="{00000000-0005-0000-0000-0000F7040000}"/>
    <cellStyle name="control table header 1 2 2 9" xfId="364" xr:uid="{00000000-0005-0000-0000-0000F8040000}"/>
    <cellStyle name="control table header 1 2 2 9 2" xfId="8247" xr:uid="{00000000-0005-0000-0000-0000F9040000}"/>
    <cellStyle name="control table header 1 2 2 9 2 2" xfId="8248" xr:uid="{00000000-0005-0000-0000-0000FA040000}"/>
    <cellStyle name="control table header 1 2 2 9 2 3" xfId="8249" xr:uid="{00000000-0005-0000-0000-0000FB040000}"/>
    <cellStyle name="control table header 1 2 2 9 2 4" xfId="8250" xr:uid="{00000000-0005-0000-0000-0000FC040000}"/>
    <cellStyle name="control table header 1 2 2 9 3" xfId="8251" xr:uid="{00000000-0005-0000-0000-0000FD040000}"/>
    <cellStyle name="control table header 1 2 2 9 3 2" xfId="8252" xr:uid="{00000000-0005-0000-0000-0000FE040000}"/>
    <cellStyle name="control table header 1 2 2 9 3 3" xfId="8253" xr:uid="{00000000-0005-0000-0000-0000FF040000}"/>
    <cellStyle name="control table header 1 2 2 9 3 4" xfId="8254" xr:uid="{00000000-0005-0000-0000-000000050000}"/>
    <cellStyle name="control table header 1 2 2 9 4" xfId="8255" xr:uid="{00000000-0005-0000-0000-000001050000}"/>
    <cellStyle name="control table header 1 2 3" xfId="365" xr:uid="{00000000-0005-0000-0000-000002050000}"/>
    <cellStyle name="control table header 1 2 3 10" xfId="366" xr:uid="{00000000-0005-0000-0000-000003050000}"/>
    <cellStyle name="control table header 1 2 3 10 2" xfId="8256" xr:uid="{00000000-0005-0000-0000-000004050000}"/>
    <cellStyle name="control table header 1 2 3 10 2 2" xfId="8257" xr:uid="{00000000-0005-0000-0000-000005050000}"/>
    <cellStyle name="control table header 1 2 3 10 2 3" xfId="8258" xr:uid="{00000000-0005-0000-0000-000006050000}"/>
    <cellStyle name="control table header 1 2 3 10 2 4" xfId="8259" xr:uid="{00000000-0005-0000-0000-000007050000}"/>
    <cellStyle name="control table header 1 2 3 10 3" xfId="8260" xr:uid="{00000000-0005-0000-0000-000008050000}"/>
    <cellStyle name="control table header 1 2 3 10 3 2" xfId="8261" xr:uid="{00000000-0005-0000-0000-000009050000}"/>
    <cellStyle name="control table header 1 2 3 10 3 3" xfId="8262" xr:uid="{00000000-0005-0000-0000-00000A050000}"/>
    <cellStyle name="control table header 1 2 3 10 3 4" xfId="8263" xr:uid="{00000000-0005-0000-0000-00000B050000}"/>
    <cellStyle name="control table header 1 2 3 10 4" xfId="8264" xr:uid="{00000000-0005-0000-0000-00000C050000}"/>
    <cellStyle name="control table header 1 2 3 11" xfId="367" xr:uid="{00000000-0005-0000-0000-00000D050000}"/>
    <cellStyle name="control table header 1 2 3 11 2" xfId="8265" xr:uid="{00000000-0005-0000-0000-00000E050000}"/>
    <cellStyle name="control table header 1 2 3 11 2 2" xfId="8266" xr:uid="{00000000-0005-0000-0000-00000F050000}"/>
    <cellStyle name="control table header 1 2 3 11 2 3" xfId="8267" xr:uid="{00000000-0005-0000-0000-000010050000}"/>
    <cellStyle name="control table header 1 2 3 11 2 4" xfId="8268" xr:uid="{00000000-0005-0000-0000-000011050000}"/>
    <cellStyle name="control table header 1 2 3 11 3" xfId="8269" xr:uid="{00000000-0005-0000-0000-000012050000}"/>
    <cellStyle name="control table header 1 2 3 11 3 2" xfId="8270" xr:uid="{00000000-0005-0000-0000-000013050000}"/>
    <cellStyle name="control table header 1 2 3 11 3 3" xfId="8271" xr:uid="{00000000-0005-0000-0000-000014050000}"/>
    <cellStyle name="control table header 1 2 3 11 3 4" xfId="8272" xr:uid="{00000000-0005-0000-0000-000015050000}"/>
    <cellStyle name="control table header 1 2 3 11 4" xfId="8273" xr:uid="{00000000-0005-0000-0000-000016050000}"/>
    <cellStyle name="control table header 1 2 3 12" xfId="368" xr:uid="{00000000-0005-0000-0000-000017050000}"/>
    <cellStyle name="control table header 1 2 3 12 2" xfId="8274" xr:uid="{00000000-0005-0000-0000-000018050000}"/>
    <cellStyle name="control table header 1 2 3 12 2 2" xfId="8275" xr:uid="{00000000-0005-0000-0000-000019050000}"/>
    <cellStyle name="control table header 1 2 3 12 2 3" xfId="8276" xr:uid="{00000000-0005-0000-0000-00001A050000}"/>
    <cellStyle name="control table header 1 2 3 12 2 4" xfId="8277" xr:uid="{00000000-0005-0000-0000-00001B050000}"/>
    <cellStyle name="control table header 1 2 3 12 3" xfId="8278" xr:uid="{00000000-0005-0000-0000-00001C050000}"/>
    <cellStyle name="control table header 1 2 3 12 3 2" xfId="8279" xr:uid="{00000000-0005-0000-0000-00001D050000}"/>
    <cellStyle name="control table header 1 2 3 12 3 3" xfId="8280" xr:uid="{00000000-0005-0000-0000-00001E050000}"/>
    <cellStyle name="control table header 1 2 3 12 3 4" xfId="8281" xr:uid="{00000000-0005-0000-0000-00001F050000}"/>
    <cellStyle name="control table header 1 2 3 12 4" xfId="8282" xr:uid="{00000000-0005-0000-0000-000020050000}"/>
    <cellStyle name="control table header 1 2 3 13" xfId="369" xr:uid="{00000000-0005-0000-0000-000021050000}"/>
    <cellStyle name="control table header 1 2 3 13 2" xfId="8283" xr:uid="{00000000-0005-0000-0000-000022050000}"/>
    <cellStyle name="control table header 1 2 3 13 2 2" xfId="8284" xr:uid="{00000000-0005-0000-0000-000023050000}"/>
    <cellStyle name="control table header 1 2 3 13 2 3" xfId="8285" xr:uid="{00000000-0005-0000-0000-000024050000}"/>
    <cellStyle name="control table header 1 2 3 13 2 4" xfId="8286" xr:uid="{00000000-0005-0000-0000-000025050000}"/>
    <cellStyle name="control table header 1 2 3 13 3" xfId="8287" xr:uid="{00000000-0005-0000-0000-000026050000}"/>
    <cellStyle name="control table header 1 2 3 13 3 2" xfId="8288" xr:uid="{00000000-0005-0000-0000-000027050000}"/>
    <cellStyle name="control table header 1 2 3 13 3 3" xfId="8289" xr:uid="{00000000-0005-0000-0000-000028050000}"/>
    <cellStyle name="control table header 1 2 3 13 3 4" xfId="8290" xr:uid="{00000000-0005-0000-0000-000029050000}"/>
    <cellStyle name="control table header 1 2 3 13 4" xfId="8291" xr:uid="{00000000-0005-0000-0000-00002A050000}"/>
    <cellStyle name="control table header 1 2 3 14" xfId="370" xr:uid="{00000000-0005-0000-0000-00002B050000}"/>
    <cellStyle name="control table header 1 2 3 14 2" xfId="8292" xr:uid="{00000000-0005-0000-0000-00002C050000}"/>
    <cellStyle name="control table header 1 2 3 14 2 2" xfId="8293" xr:uid="{00000000-0005-0000-0000-00002D050000}"/>
    <cellStyle name="control table header 1 2 3 14 2 3" xfId="8294" xr:uid="{00000000-0005-0000-0000-00002E050000}"/>
    <cellStyle name="control table header 1 2 3 14 2 4" xfId="8295" xr:uid="{00000000-0005-0000-0000-00002F050000}"/>
    <cellStyle name="control table header 1 2 3 14 3" xfId="8296" xr:uid="{00000000-0005-0000-0000-000030050000}"/>
    <cellStyle name="control table header 1 2 3 14 3 2" xfId="8297" xr:uid="{00000000-0005-0000-0000-000031050000}"/>
    <cellStyle name="control table header 1 2 3 14 3 3" xfId="8298" xr:uid="{00000000-0005-0000-0000-000032050000}"/>
    <cellStyle name="control table header 1 2 3 14 3 4" xfId="8299" xr:uid="{00000000-0005-0000-0000-000033050000}"/>
    <cellStyle name="control table header 1 2 3 14 4" xfId="8300" xr:uid="{00000000-0005-0000-0000-000034050000}"/>
    <cellStyle name="control table header 1 2 3 15" xfId="371" xr:uid="{00000000-0005-0000-0000-000035050000}"/>
    <cellStyle name="control table header 1 2 3 15 2" xfId="8301" xr:uid="{00000000-0005-0000-0000-000036050000}"/>
    <cellStyle name="control table header 1 2 3 15 2 2" xfId="8302" xr:uid="{00000000-0005-0000-0000-000037050000}"/>
    <cellStyle name="control table header 1 2 3 15 2 3" xfId="8303" xr:uid="{00000000-0005-0000-0000-000038050000}"/>
    <cellStyle name="control table header 1 2 3 15 2 4" xfId="8304" xr:uid="{00000000-0005-0000-0000-000039050000}"/>
    <cellStyle name="control table header 1 2 3 15 3" xfId="8305" xr:uid="{00000000-0005-0000-0000-00003A050000}"/>
    <cellStyle name="control table header 1 2 3 15 3 2" xfId="8306" xr:uid="{00000000-0005-0000-0000-00003B050000}"/>
    <cellStyle name="control table header 1 2 3 15 3 3" xfId="8307" xr:uid="{00000000-0005-0000-0000-00003C050000}"/>
    <cellStyle name="control table header 1 2 3 15 3 4" xfId="8308" xr:uid="{00000000-0005-0000-0000-00003D050000}"/>
    <cellStyle name="control table header 1 2 3 15 4" xfId="8309" xr:uid="{00000000-0005-0000-0000-00003E050000}"/>
    <cellStyle name="control table header 1 2 3 16" xfId="372" xr:uid="{00000000-0005-0000-0000-00003F050000}"/>
    <cellStyle name="control table header 1 2 3 16 2" xfId="8310" xr:uid="{00000000-0005-0000-0000-000040050000}"/>
    <cellStyle name="control table header 1 2 3 16 2 2" xfId="8311" xr:uid="{00000000-0005-0000-0000-000041050000}"/>
    <cellStyle name="control table header 1 2 3 16 2 3" xfId="8312" xr:uid="{00000000-0005-0000-0000-000042050000}"/>
    <cellStyle name="control table header 1 2 3 16 2 4" xfId="8313" xr:uid="{00000000-0005-0000-0000-000043050000}"/>
    <cellStyle name="control table header 1 2 3 16 3" xfId="8314" xr:uid="{00000000-0005-0000-0000-000044050000}"/>
    <cellStyle name="control table header 1 2 3 16 3 2" xfId="8315" xr:uid="{00000000-0005-0000-0000-000045050000}"/>
    <cellStyle name="control table header 1 2 3 16 3 3" xfId="8316" xr:uid="{00000000-0005-0000-0000-000046050000}"/>
    <cellStyle name="control table header 1 2 3 16 3 4" xfId="8317" xr:uid="{00000000-0005-0000-0000-000047050000}"/>
    <cellStyle name="control table header 1 2 3 16 4" xfId="8318" xr:uid="{00000000-0005-0000-0000-000048050000}"/>
    <cellStyle name="control table header 1 2 3 17" xfId="373" xr:uid="{00000000-0005-0000-0000-000049050000}"/>
    <cellStyle name="control table header 1 2 3 17 2" xfId="8319" xr:uid="{00000000-0005-0000-0000-00004A050000}"/>
    <cellStyle name="control table header 1 2 3 17 2 2" xfId="8320" xr:uid="{00000000-0005-0000-0000-00004B050000}"/>
    <cellStyle name="control table header 1 2 3 17 2 3" xfId="8321" xr:uid="{00000000-0005-0000-0000-00004C050000}"/>
    <cellStyle name="control table header 1 2 3 17 2 4" xfId="8322" xr:uid="{00000000-0005-0000-0000-00004D050000}"/>
    <cellStyle name="control table header 1 2 3 17 3" xfId="8323" xr:uid="{00000000-0005-0000-0000-00004E050000}"/>
    <cellStyle name="control table header 1 2 3 17 3 2" xfId="8324" xr:uid="{00000000-0005-0000-0000-00004F050000}"/>
    <cellStyle name="control table header 1 2 3 17 3 3" xfId="8325" xr:uid="{00000000-0005-0000-0000-000050050000}"/>
    <cellStyle name="control table header 1 2 3 17 3 4" xfId="8326" xr:uid="{00000000-0005-0000-0000-000051050000}"/>
    <cellStyle name="control table header 1 2 3 17 4" xfId="8327" xr:uid="{00000000-0005-0000-0000-000052050000}"/>
    <cellStyle name="control table header 1 2 3 18" xfId="374" xr:uid="{00000000-0005-0000-0000-000053050000}"/>
    <cellStyle name="control table header 1 2 3 18 2" xfId="8328" xr:uid="{00000000-0005-0000-0000-000054050000}"/>
    <cellStyle name="control table header 1 2 3 18 2 2" xfId="8329" xr:uid="{00000000-0005-0000-0000-000055050000}"/>
    <cellStyle name="control table header 1 2 3 18 2 3" xfId="8330" xr:uid="{00000000-0005-0000-0000-000056050000}"/>
    <cellStyle name="control table header 1 2 3 18 2 4" xfId="8331" xr:uid="{00000000-0005-0000-0000-000057050000}"/>
    <cellStyle name="control table header 1 2 3 18 3" xfId="8332" xr:uid="{00000000-0005-0000-0000-000058050000}"/>
    <cellStyle name="control table header 1 2 3 18 3 2" xfId="8333" xr:uid="{00000000-0005-0000-0000-000059050000}"/>
    <cellStyle name="control table header 1 2 3 18 3 3" xfId="8334" xr:uid="{00000000-0005-0000-0000-00005A050000}"/>
    <cellStyle name="control table header 1 2 3 18 3 4" xfId="8335" xr:uid="{00000000-0005-0000-0000-00005B050000}"/>
    <cellStyle name="control table header 1 2 3 18 4" xfId="8336" xr:uid="{00000000-0005-0000-0000-00005C050000}"/>
    <cellStyle name="control table header 1 2 3 19" xfId="375" xr:uid="{00000000-0005-0000-0000-00005D050000}"/>
    <cellStyle name="control table header 1 2 3 19 2" xfId="8337" xr:uid="{00000000-0005-0000-0000-00005E050000}"/>
    <cellStyle name="control table header 1 2 3 19 2 2" xfId="8338" xr:uid="{00000000-0005-0000-0000-00005F050000}"/>
    <cellStyle name="control table header 1 2 3 19 2 3" xfId="8339" xr:uid="{00000000-0005-0000-0000-000060050000}"/>
    <cellStyle name="control table header 1 2 3 19 2 4" xfId="8340" xr:uid="{00000000-0005-0000-0000-000061050000}"/>
    <cellStyle name="control table header 1 2 3 19 3" xfId="8341" xr:uid="{00000000-0005-0000-0000-000062050000}"/>
    <cellStyle name="control table header 1 2 3 19 3 2" xfId="8342" xr:uid="{00000000-0005-0000-0000-000063050000}"/>
    <cellStyle name="control table header 1 2 3 19 3 3" xfId="8343" xr:uid="{00000000-0005-0000-0000-000064050000}"/>
    <cellStyle name="control table header 1 2 3 19 3 4" xfId="8344" xr:uid="{00000000-0005-0000-0000-000065050000}"/>
    <cellStyle name="control table header 1 2 3 19 4" xfId="8345" xr:uid="{00000000-0005-0000-0000-000066050000}"/>
    <cellStyle name="control table header 1 2 3 2" xfId="376" xr:uid="{00000000-0005-0000-0000-000067050000}"/>
    <cellStyle name="control table header 1 2 3 2 10" xfId="377" xr:uid="{00000000-0005-0000-0000-000068050000}"/>
    <cellStyle name="control table header 1 2 3 2 10 2" xfId="8346" xr:uid="{00000000-0005-0000-0000-000069050000}"/>
    <cellStyle name="control table header 1 2 3 2 10 2 2" xfId="8347" xr:uid="{00000000-0005-0000-0000-00006A050000}"/>
    <cellStyle name="control table header 1 2 3 2 10 2 3" xfId="8348" xr:uid="{00000000-0005-0000-0000-00006B050000}"/>
    <cellStyle name="control table header 1 2 3 2 10 2 4" xfId="8349" xr:uid="{00000000-0005-0000-0000-00006C050000}"/>
    <cellStyle name="control table header 1 2 3 2 10 3" xfId="8350" xr:uid="{00000000-0005-0000-0000-00006D050000}"/>
    <cellStyle name="control table header 1 2 3 2 10 3 2" xfId="8351" xr:uid="{00000000-0005-0000-0000-00006E050000}"/>
    <cellStyle name="control table header 1 2 3 2 10 3 3" xfId="8352" xr:uid="{00000000-0005-0000-0000-00006F050000}"/>
    <cellStyle name="control table header 1 2 3 2 10 3 4" xfId="8353" xr:uid="{00000000-0005-0000-0000-000070050000}"/>
    <cellStyle name="control table header 1 2 3 2 10 4" xfId="8354" xr:uid="{00000000-0005-0000-0000-000071050000}"/>
    <cellStyle name="control table header 1 2 3 2 11" xfId="378" xr:uid="{00000000-0005-0000-0000-000072050000}"/>
    <cellStyle name="control table header 1 2 3 2 11 2" xfId="8355" xr:uid="{00000000-0005-0000-0000-000073050000}"/>
    <cellStyle name="control table header 1 2 3 2 11 2 2" xfId="8356" xr:uid="{00000000-0005-0000-0000-000074050000}"/>
    <cellStyle name="control table header 1 2 3 2 11 2 3" xfId="8357" xr:uid="{00000000-0005-0000-0000-000075050000}"/>
    <cellStyle name="control table header 1 2 3 2 11 2 4" xfId="8358" xr:uid="{00000000-0005-0000-0000-000076050000}"/>
    <cellStyle name="control table header 1 2 3 2 11 3" xfId="8359" xr:uid="{00000000-0005-0000-0000-000077050000}"/>
    <cellStyle name="control table header 1 2 3 2 11 3 2" xfId="8360" xr:uid="{00000000-0005-0000-0000-000078050000}"/>
    <cellStyle name="control table header 1 2 3 2 11 3 3" xfId="8361" xr:uid="{00000000-0005-0000-0000-000079050000}"/>
    <cellStyle name="control table header 1 2 3 2 11 3 4" xfId="8362" xr:uid="{00000000-0005-0000-0000-00007A050000}"/>
    <cellStyle name="control table header 1 2 3 2 11 4" xfId="8363" xr:uid="{00000000-0005-0000-0000-00007B050000}"/>
    <cellStyle name="control table header 1 2 3 2 12" xfId="379" xr:uid="{00000000-0005-0000-0000-00007C050000}"/>
    <cellStyle name="control table header 1 2 3 2 12 2" xfId="8364" xr:uid="{00000000-0005-0000-0000-00007D050000}"/>
    <cellStyle name="control table header 1 2 3 2 12 2 2" xfId="8365" xr:uid="{00000000-0005-0000-0000-00007E050000}"/>
    <cellStyle name="control table header 1 2 3 2 12 2 3" xfId="8366" xr:uid="{00000000-0005-0000-0000-00007F050000}"/>
    <cellStyle name="control table header 1 2 3 2 12 2 4" xfId="8367" xr:uid="{00000000-0005-0000-0000-000080050000}"/>
    <cellStyle name="control table header 1 2 3 2 12 3" xfId="8368" xr:uid="{00000000-0005-0000-0000-000081050000}"/>
    <cellStyle name="control table header 1 2 3 2 12 3 2" xfId="8369" xr:uid="{00000000-0005-0000-0000-000082050000}"/>
    <cellStyle name="control table header 1 2 3 2 12 3 3" xfId="8370" xr:uid="{00000000-0005-0000-0000-000083050000}"/>
    <cellStyle name="control table header 1 2 3 2 12 3 4" xfId="8371" xr:uid="{00000000-0005-0000-0000-000084050000}"/>
    <cellStyle name="control table header 1 2 3 2 12 4" xfId="8372" xr:uid="{00000000-0005-0000-0000-000085050000}"/>
    <cellStyle name="control table header 1 2 3 2 13" xfId="380" xr:uid="{00000000-0005-0000-0000-000086050000}"/>
    <cellStyle name="control table header 1 2 3 2 13 2" xfId="8373" xr:uid="{00000000-0005-0000-0000-000087050000}"/>
    <cellStyle name="control table header 1 2 3 2 13 2 2" xfId="8374" xr:uid="{00000000-0005-0000-0000-000088050000}"/>
    <cellStyle name="control table header 1 2 3 2 13 2 3" xfId="8375" xr:uid="{00000000-0005-0000-0000-000089050000}"/>
    <cellStyle name="control table header 1 2 3 2 13 2 4" xfId="8376" xr:uid="{00000000-0005-0000-0000-00008A050000}"/>
    <cellStyle name="control table header 1 2 3 2 13 3" xfId="8377" xr:uid="{00000000-0005-0000-0000-00008B050000}"/>
    <cellStyle name="control table header 1 2 3 2 13 3 2" xfId="8378" xr:uid="{00000000-0005-0000-0000-00008C050000}"/>
    <cellStyle name="control table header 1 2 3 2 13 3 3" xfId="8379" xr:uid="{00000000-0005-0000-0000-00008D050000}"/>
    <cellStyle name="control table header 1 2 3 2 13 3 4" xfId="8380" xr:uid="{00000000-0005-0000-0000-00008E050000}"/>
    <cellStyle name="control table header 1 2 3 2 13 4" xfId="8381" xr:uid="{00000000-0005-0000-0000-00008F050000}"/>
    <cellStyle name="control table header 1 2 3 2 14" xfId="381" xr:uid="{00000000-0005-0000-0000-000090050000}"/>
    <cellStyle name="control table header 1 2 3 2 14 2" xfId="8382" xr:uid="{00000000-0005-0000-0000-000091050000}"/>
    <cellStyle name="control table header 1 2 3 2 14 2 2" xfId="8383" xr:uid="{00000000-0005-0000-0000-000092050000}"/>
    <cellStyle name="control table header 1 2 3 2 14 2 3" xfId="8384" xr:uid="{00000000-0005-0000-0000-000093050000}"/>
    <cellStyle name="control table header 1 2 3 2 14 2 4" xfId="8385" xr:uid="{00000000-0005-0000-0000-000094050000}"/>
    <cellStyle name="control table header 1 2 3 2 14 3" xfId="8386" xr:uid="{00000000-0005-0000-0000-000095050000}"/>
    <cellStyle name="control table header 1 2 3 2 14 3 2" xfId="8387" xr:uid="{00000000-0005-0000-0000-000096050000}"/>
    <cellStyle name="control table header 1 2 3 2 14 3 3" xfId="8388" xr:uid="{00000000-0005-0000-0000-000097050000}"/>
    <cellStyle name="control table header 1 2 3 2 14 3 4" xfId="8389" xr:uid="{00000000-0005-0000-0000-000098050000}"/>
    <cellStyle name="control table header 1 2 3 2 14 4" xfId="8390" xr:uid="{00000000-0005-0000-0000-000099050000}"/>
    <cellStyle name="control table header 1 2 3 2 15" xfId="382" xr:uid="{00000000-0005-0000-0000-00009A050000}"/>
    <cellStyle name="control table header 1 2 3 2 15 2" xfId="8391" xr:uid="{00000000-0005-0000-0000-00009B050000}"/>
    <cellStyle name="control table header 1 2 3 2 15 2 2" xfId="8392" xr:uid="{00000000-0005-0000-0000-00009C050000}"/>
    <cellStyle name="control table header 1 2 3 2 15 2 3" xfId="8393" xr:uid="{00000000-0005-0000-0000-00009D050000}"/>
    <cellStyle name="control table header 1 2 3 2 15 2 4" xfId="8394" xr:uid="{00000000-0005-0000-0000-00009E050000}"/>
    <cellStyle name="control table header 1 2 3 2 15 3" xfId="8395" xr:uid="{00000000-0005-0000-0000-00009F050000}"/>
    <cellStyle name="control table header 1 2 3 2 15 3 2" xfId="8396" xr:uid="{00000000-0005-0000-0000-0000A0050000}"/>
    <cellStyle name="control table header 1 2 3 2 15 3 3" xfId="8397" xr:uid="{00000000-0005-0000-0000-0000A1050000}"/>
    <cellStyle name="control table header 1 2 3 2 15 3 4" xfId="8398" xr:uid="{00000000-0005-0000-0000-0000A2050000}"/>
    <cellStyle name="control table header 1 2 3 2 15 4" xfId="8399" xr:uid="{00000000-0005-0000-0000-0000A3050000}"/>
    <cellStyle name="control table header 1 2 3 2 16" xfId="383" xr:uid="{00000000-0005-0000-0000-0000A4050000}"/>
    <cellStyle name="control table header 1 2 3 2 16 2" xfId="8400" xr:uid="{00000000-0005-0000-0000-0000A5050000}"/>
    <cellStyle name="control table header 1 2 3 2 16 2 2" xfId="8401" xr:uid="{00000000-0005-0000-0000-0000A6050000}"/>
    <cellStyle name="control table header 1 2 3 2 16 2 3" xfId="8402" xr:uid="{00000000-0005-0000-0000-0000A7050000}"/>
    <cellStyle name="control table header 1 2 3 2 16 2 4" xfId="8403" xr:uid="{00000000-0005-0000-0000-0000A8050000}"/>
    <cellStyle name="control table header 1 2 3 2 16 3" xfId="8404" xr:uid="{00000000-0005-0000-0000-0000A9050000}"/>
    <cellStyle name="control table header 1 2 3 2 16 3 2" xfId="8405" xr:uid="{00000000-0005-0000-0000-0000AA050000}"/>
    <cellStyle name="control table header 1 2 3 2 16 3 3" xfId="8406" xr:uid="{00000000-0005-0000-0000-0000AB050000}"/>
    <cellStyle name="control table header 1 2 3 2 16 3 4" xfId="8407" xr:uid="{00000000-0005-0000-0000-0000AC050000}"/>
    <cellStyle name="control table header 1 2 3 2 16 4" xfId="8408" xr:uid="{00000000-0005-0000-0000-0000AD050000}"/>
    <cellStyle name="control table header 1 2 3 2 17" xfId="384" xr:uid="{00000000-0005-0000-0000-0000AE050000}"/>
    <cellStyle name="control table header 1 2 3 2 17 2" xfId="8409" xr:uid="{00000000-0005-0000-0000-0000AF050000}"/>
    <cellStyle name="control table header 1 2 3 2 17 2 2" xfId="8410" xr:uid="{00000000-0005-0000-0000-0000B0050000}"/>
    <cellStyle name="control table header 1 2 3 2 17 2 3" xfId="8411" xr:uid="{00000000-0005-0000-0000-0000B1050000}"/>
    <cellStyle name="control table header 1 2 3 2 17 2 4" xfId="8412" xr:uid="{00000000-0005-0000-0000-0000B2050000}"/>
    <cellStyle name="control table header 1 2 3 2 17 3" xfId="8413" xr:uid="{00000000-0005-0000-0000-0000B3050000}"/>
    <cellStyle name="control table header 1 2 3 2 17 3 2" xfId="8414" xr:uid="{00000000-0005-0000-0000-0000B4050000}"/>
    <cellStyle name="control table header 1 2 3 2 17 3 3" xfId="8415" xr:uid="{00000000-0005-0000-0000-0000B5050000}"/>
    <cellStyle name="control table header 1 2 3 2 17 3 4" xfId="8416" xr:uid="{00000000-0005-0000-0000-0000B6050000}"/>
    <cellStyle name="control table header 1 2 3 2 17 4" xfId="8417" xr:uid="{00000000-0005-0000-0000-0000B7050000}"/>
    <cellStyle name="control table header 1 2 3 2 18" xfId="385" xr:uid="{00000000-0005-0000-0000-0000B8050000}"/>
    <cellStyle name="control table header 1 2 3 2 18 2" xfId="8418" xr:uid="{00000000-0005-0000-0000-0000B9050000}"/>
    <cellStyle name="control table header 1 2 3 2 18 2 2" xfId="8419" xr:uid="{00000000-0005-0000-0000-0000BA050000}"/>
    <cellStyle name="control table header 1 2 3 2 18 2 3" xfId="8420" xr:uid="{00000000-0005-0000-0000-0000BB050000}"/>
    <cellStyle name="control table header 1 2 3 2 18 2 4" xfId="8421" xr:uid="{00000000-0005-0000-0000-0000BC050000}"/>
    <cellStyle name="control table header 1 2 3 2 18 3" xfId="8422" xr:uid="{00000000-0005-0000-0000-0000BD050000}"/>
    <cellStyle name="control table header 1 2 3 2 18 3 2" xfId="8423" xr:uid="{00000000-0005-0000-0000-0000BE050000}"/>
    <cellStyle name="control table header 1 2 3 2 18 3 3" xfId="8424" xr:uid="{00000000-0005-0000-0000-0000BF050000}"/>
    <cellStyle name="control table header 1 2 3 2 18 3 4" xfId="8425" xr:uid="{00000000-0005-0000-0000-0000C0050000}"/>
    <cellStyle name="control table header 1 2 3 2 18 4" xfId="8426" xr:uid="{00000000-0005-0000-0000-0000C1050000}"/>
    <cellStyle name="control table header 1 2 3 2 19" xfId="386" xr:uid="{00000000-0005-0000-0000-0000C2050000}"/>
    <cellStyle name="control table header 1 2 3 2 19 2" xfId="8427" xr:uid="{00000000-0005-0000-0000-0000C3050000}"/>
    <cellStyle name="control table header 1 2 3 2 19 2 2" xfId="8428" xr:uid="{00000000-0005-0000-0000-0000C4050000}"/>
    <cellStyle name="control table header 1 2 3 2 19 2 3" xfId="8429" xr:uid="{00000000-0005-0000-0000-0000C5050000}"/>
    <cellStyle name="control table header 1 2 3 2 19 2 4" xfId="8430" xr:uid="{00000000-0005-0000-0000-0000C6050000}"/>
    <cellStyle name="control table header 1 2 3 2 19 3" xfId="8431" xr:uid="{00000000-0005-0000-0000-0000C7050000}"/>
    <cellStyle name="control table header 1 2 3 2 19 3 2" xfId="8432" xr:uid="{00000000-0005-0000-0000-0000C8050000}"/>
    <cellStyle name="control table header 1 2 3 2 19 3 3" xfId="8433" xr:uid="{00000000-0005-0000-0000-0000C9050000}"/>
    <cellStyle name="control table header 1 2 3 2 19 3 4" xfId="8434" xr:uid="{00000000-0005-0000-0000-0000CA050000}"/>
    <cellStyle name="control table header 1 2 3 2 19 4" xfId="8435" xr:uid="{00000000-0005-0000-0000-0000CB050000}"/>
    <cellStyle name="control table header 1 2 3 2 2" xfId="387" xr:uid="{00000000-0005-0000-0000-0000CC050000}"/>
    <cellStyle name="control table header 1 2 3 2 2 2" xfId="8436" xr:uid="{00000000-0005-0000-0000-0000CD050000}"/>
    <cellStyle name="control table header 1 2 3 2 2 2 2" xfId="8437" xr:uid="{00000000-0005-0000-0000-0000CE050000}"/>
    <cellStyle name="control table header 1 2 3 2 2 2 3" xfId="8438" xr:uid="{00000000-0005-0000-0000-0000CF050000}"/>
    <cellStyle name="control table header 1 2 3 2 2 2 4" xfId="8439" xr:uid="{00000000-0005-0000-0000-0000D0050000}"/>
    <cellStyle name="control table header 1 2 3 2 2 3" xfId="8440" xr:uid="{00000000-0005-0000-0000-0000D1050000}"/>
    <cellStyle name="control table header 1 2 3 2 2 3 2" xfId="8441" xr:uid="{00000000-0005-0000-0000-0000D2050000}"/>
    <cellStyle name="control table header 1 2 3 2 2 3 3" xfId="8442" xr:uid="{00000000-0005-0000-0000-0000D3050000}"/>
    <cellStyle name="control table header 1 2 3 2 2 3 4" xfId="8443" xr:uid="{00000000-0005-0000-0000-0000D4050000}"/>
    <cellStyle name="control table header 1 2 3 2 2 4" xfId="8444" xr:uid="{00000000-0005-0000-0000-0000D5050000}"/>
    <cellStyle name="control table header 1 2 3 2 20" xfId="388" xr:uid="{00000000-0005-0000-0000-0000D6050000}"/>
    <cellStyle name="control table header 1 2 3 2 20 2" xfId="8445" xr:uid="{00000000-0005-0000-0000-0000D7050000}"/>
    <cellStyle name="control table header 1 2 3 2 20 2 2" xfId="8446" xr:uid="{00000000-0005-0000-0000-0000D8050000}"/>
    <cellStyle name="control table header 1 2 3 2 20 2 3" xfId="8447" xr:uid="{00000000-0005-0000-0000-0000D9050000}"/>
    <cellStyle name="control table header 1 2 3 2 20 2 4" xfId="8448" xr:uid="{00000000-0005-0000-0000-0000DA050000}"/>
    <cellStyle name="control table header 1 2 3 2 20 3" xfId="8449" xr:uid="{00000000-0005-0000-0000-0000DB050000}"/>
    <cellStyle name="control table header 1 2 3 2 20 3 2" xfId="8450" xr:uid="{00000000-0005-0000-0000-0000DC050000}"/>
    <cellStyle name="control table header 1 2 3 2 20 3 3" xfId="8451" xr:uid="{00000000-0005-0000-0000-0000DD050000}"/>
    <cellStyle name="control table header 1 2 3 2 20 3 4" xfId="8452" xr:uid="{00000000-0005-0000-0000-0000DE050000}"/>
    <cellStyle name="control table header 1 2 3 2 20 4" xfId="8453" xr:uid="{00000000-0005-0000-0000-0000DF050000}"/>
    <cellStyle name="control table header 1 2 3 2 21" xfId="389" xr:uid="{00000000-0005-0000-0000-0000E0050000}"/>
    <cellStyle name="control table header 1 2 3 2 21 2" xfId="8454" xr:uid="{00000000-0005-0000-0000-0000E1050000}"/>
    <cellStyle name="control table header 1 2 3 2 21 2 2" xfId="8455" xr:uid="{00000000-0005-0000-0000-0000E2050000}"/>
    <cellStyle name="control table header 1 2 3 2 21 2 3" xfId="8456" xr:uid="{00000000-0005-0000-0000-0000E3050000}"/>
    <cellStyle name="control table header 1 2 3 2 21 2 4" xfId="8457" xr:uid="{00000000-0005-0000-0000-0000E4050000}"/>
    <cellStyle name="control table header 1 2 3 2 21 3" xfId="8458" xr:uid="{00000000-0005-0000-0000-0000E5050000}"/>
    <cellStyle name="control table header 1 2 3 2 21 3 2" xfId="8459" xr:uid="{00000000-0005-0000-0000-0000E6050000}"/>
    <cellStyle name="control table header 1 2 3 2 21 3 3" xfId="8460" xr:uid="{00000000-0005-0000-0000-0000E7050000}"/>
    <cellStyle name="control table header 1 2 3 2 21 3 4" xfId="8461" xr:uid="{00000000-0005-0000-0000-0000E8050000}"/>
    <cellStyle name="control table header 1 2 3 2 21 4" xfId="8462" xr:uid="{00000000-0005-0000-0000-0000E9050000}"/>
    <cellStyle name="control table header 1 2 3 2 22" xfId="390" xr:uid="{00000000-0005-0000-0000-0000EA050000}"/>
    <cellStyle name="control table header 1 2 3 2 22 2" xfId="8463" xr:uid="{00000000-0005-0000-0000-0000EB050000}"/>
    <cellStyle name="control table header 1 2 3 2 22 2 2" xfId="8464" xr:uid="{00000000-0005-0000-0000-0000EC050000}"/>
    <cellStyle name="control table header 1 2 3 2 22 2 3" xfId="8465" xr:uid="{00000000-0005-0000-0000-0000ED050000}"/>
    <cellStyle name="control table header 1 2 3 2 22 2 4" xfId="8466" xr:uid="{00000000-0005-0000-0000-0000EE050000}"/>
    <cellStyle name="control table header 1 2 3 2 22 3" xfId="8467" xr:uid="{00000000-0005-0000-0000-0000EF050000}"/>
    <cellStyle name="control table header 1 2 3 2 22 3 2" xfId="8468" xr:uid="{00000000-0005-0000-0000-0000F0050000}"/>
    <cellStyle name="control table header 1 2 3 2 22 3 3" xfId="8469" xr:uid="{00000000-0005-0000-0000-0000F1050000}"/>
    <cellStyle name="control table header 1 2 3 2 22 3 4" xfId="8470" xr:uid="{00000000-0005-0000-0000-0000F2050000}"/>
    <cellStyle name="control table header 1 2 3 2 22 4" xfId="8471" xr:uid="{00000000-0005-0000-0000-0000F3050000}"/>
    <cellStyle name="control table header 1 2 3 2 23" xfId="391" xr:uid="{00000000-0005-0000-0000-0000F4050000}"/>
    <cellStyle name="control table header 1 2 3 2 23 2" xfId="8472" xr:uid="{00000000-0005-0000-0000-0000F5050000}"/>
    <cellStyle name="control table header 1 2 3 2 23 2 2" xfId="8473" xr:uid="{00000000-0005-0000-0000-0000F6050000}"/>
    <cellStyle name="control table header 1 2 3 2 23 2 3" xfId="8474" xr:uid="{00000000-0005-0000-0000-0000F7050000}"/>
    <cellStyle name="control table header 1 2 3 2 23 2 4" xfId="8475" xr:uid="{00000000-0005-0000-0000-0000F8050000}"/>
    <cellStyle name="control table header 1 2 3 2 23 3" xfId="8476" xr:uid="{00000000-0005-0000-0000-0000F9050000}"/>
    <cellStyle name="control table header 1 2 3 2 23 3 2" xfId="8477" xr:uid="{00000000-0005-0000-0000-0000FA050000}"/>
    <cellStyle name="control table header 1 2 3 2 23 3 3" xfId="8478" xr:uid="{00000000-0005-0000-0000-0000FB050000}"/>
    <cellStyle name="control table header 1 2 3 2 23 3 4" xfId="8479" xr:uid="{00000000-0005-0000-0000-0000FC050000}"/>
    <cellStyle name="control table header 1 2 3 2 23 4" xfId="8480" xr:uid="{00000000-0005-0000-0000-0000FD050000}"/>
    <cellStyle name="control table header 1 2 3 2 24" xfId="392" xr:uid="{00000000-0005-0000-0000-0000FE050000}"/>
    <cellStyle name="control table header 1 2 3 2 24 2" xfId="8481" xr:uid="{00000000-0005-0000-0000-0000FF050000}"/>
    <cellStyle name="control table header 1 2 3 2 24 2 2" xfId="8482" xr:uid="{00000000-0005-0000-0000-000000060000}"/>
    <cellStyle name="control table header 1 2 3 2 24 2 3" xfId="8483" xr:uid="{00000000-0005-0000-0000-000001060000}"/>
    <cellStyle name="control table header 1 2 3 2 24 2 4" xfId="8484" xr:uid="{00000000-0005-0000-0000-000002060000}"/>
    <cellStyle name="control table header 1 2 3 2 24 3" xfId="8485" xr:uid="{00000000-0005-0000-0000-000003060000}"/>
    <cellStyle name="control table header 1 2 3 2 24 3 2" xfId="8486" xr:uid="{00000000-0005-0000-0000-000004060000}"/>
    <cellStyle name="control table header 1 2 3 2 24 3 3" xfId="8487" xr:uid="{00000000-0005-0000-0000-000005060000}"/>
    <cellStyle name="control table header 1 2 3 2 24 3 4" xfId="8488" xr:uid="{00000000-0005-0000-0000-000006060000}"/>
    <cellStyle name="control table header 1 2 3 2 24 4" xfId="8489" xr:uid="{00000000-0005-0000-0000-000007060000}"/>
    <cellStyle name="control table header 1 2 3 2 25" xfId="393" xr:uid="{00000000-0005-0000-0000-000008060000}"/>
    <cellStyle name="control table header 1 2 3 2 25 2" xfId="8490" xr:uid="{00000000-0005-0000-0000-000009060000}"/>
    <cellStyle name="control table header 1 2 3 2 25 2 2" xfId="8491" xr:uid="{00000000-0005-0000-0000-00000A060000}"/>
    <cellStyle name="control table header 1 2 3 2 25 2 3" xfId="8492" xr:uid="{00000000-0005-0000-0000-00000B060000}"/>
    <cellStyle name="control table header 1 2 3 2 25 2 4" xfId="8493" xr:uid="{00000000-0005-0000-0000-00000C060000}"/>
    <cellStyle name="control table header 1 2 3 2 25 3" xfId="8494" xr:uid="{00000000-0005-0000-0000-00000D060000}"/>
    <cellStyle name="control table header 1 2 3 2 25 3 2" xfId="8495" xr:uid="{00000000-0005-0000-0000-00000E060000}"/>
    <cellStyle name="control table header 1 2 3 2 25 3 3" xfId="8496" xr:uid="{00000000-0005-0000-0000-00000F060000}"/>
    <cellStyle name="control table header 1 2 3 2 25 3 4" xfId="8497" xr:uid="{00000000-0005-0000-0000-000010060000}"/>
    <cellStyle name="control table header 1 2 3 2 25 4" xfId="8498" xr:uid="{00000000-0005-0000-0000-000011060000}"/>
    <cellStyle name="control table header 1 2 3 2 26" xfId="394" xr:uid="{00000000-0005-0000-0000-000012060000}"/>
    <cellStyle name="control table header 1 2 3 2 26 2" xfId="8499" xr:uid="{00000000-0005-0000-0000-000013060000}"/>
    <cellStyle name="control table header 1 2 3 2 26 2 2" xfId="8500" xr:uid="{00000000-0005-0000-0000-000014060000}"/>
    <cellStyle name="control table header 1 2 3 2 26 2 3" xfId="8501" xr:uid="{00000000-0005-0000-0000-000015060000}"/>
    <cellStyle name="control table header 1 2 3 2 26 2 4" xfId="8502" xr:uid="{00000000-0005-0000-0000-000016060000}"/>
    <cellStyle name="control table header 1 2 3 2 26 3" xfId="8503" xr:uid="{00000000-0005-0000-0000-000017060000}"/>
    <cellStyle name="control table header 1 2 3 2 26 3 2" xfId="8504" xr:uid="{00000000-0005-0000-0000-000018060000}"/>
    <cellStyle name="control table header 1 2 3 2 26 3 3" xfId="8505" xr:uid="{00000000-0005-0000-0000-000019060000}"/>
    <cellStyle name="control table header 1 2 3 2 26 3 4" xfId="8506" xr:uid="{00000000-0005-0000-0000-00001A060000}"/>
    <cellStyle name="control table header 1 2 3 2 26 4" xfId="8507" xr:uid="{00000000-0005-0000-0000-00001B060000}"/>
    <cellStyle name="control table header 1 2 3 2 27" xfId="395" xr:uid="{00000000-0005-0000-0000-00001C060000}"/>
    <cellStyle name="control table header 1 2 3 2 27 2" xfId="8508" xr:uid="{00000000-0005-0000-0000-00001D060000}"/>
    <cellStyle name="control table header 1 2 3 2 27 2 2" xfId="8509" xr:uid="{00000000-0005-0000-0000-00001E060000}"/>
    <cellStyle name="control table header 1 2 3 2 27 2 3" xfId="8510" xr:uid="{00000000-0005-0000-0000-00001F060000}"/>
    <cellStyle name="control table header 1 2 3 2 27 2 4" xfId="8511" xr:uid="{00000000-0005-0000-0000-000020060000}"/>
    <cellStyle name="control table header 1 2 3 2 27 3" xfId="8512" xr:uid="{00000000-0005-0000-0000-000021060000}"/>
    <cellStyle name="control table header 1 2 3 2 27 3 2" xfId="8513" xr:uid="{00000000-0005-0000-0000-000022060000}"/>
    <cellStyle name="control table header 1 2 3 2 27 3 3" xfId="8514" xr:uid="{00000000-0005-0000-0000-000023060000}"/>
    <cellStyle name="control table header 1 2 3 2 27 3 4" xfId="8515" xr:uid="{00000000-0005-0000-0000-000024060000}"/>
    <cellStyle name="control table header 1 2 3 2 27 4" xfId="8516" xr:uid="{00000000-0005-0000-0000-000025060000}"/>
    <cellStyle name="control table header 1 2 3 2 28" xfId="396" xr:uid="{00000000-0005-0000-0000-000026060000}"/>
    <cellStyle name="control table header 1 2 3 2 28 2" xfId="8517" xr:uid="{00000000-0005-0000-0000-000027060000}"/>
    <cellStyle name="control table header 1 2 3 2 28 2 2" xfId="8518" xr:uid="{00000000-0005-0000-0000-000028060000}"/>
    <cellStyle name="control table header 1 2 3 2 28 2 3" xfId="8519" xr:uid="{00000000-0005-0000-0000-000029060000}"/>
    <cellStyle name="control table header 1 2 3 2 28 2 4" xfId="8520" xr:uid="{00000000-0005-0000-0000-00002A060000}"/>
    <cellStyle name="control table header 1 2 3 2 28 3" xfId="8521" xr:uid="{00000000-0005-0000-0000-00002B060000}"/>
    <cellStyle name="control table header 1 2 3 2 28 3 2" xfId="8522" xr:uid="{00000000-0005-0000-0000-00002C060000}"/>
    <cellStyle name="control table header 1 2 3 2 28 3 3" xfId="8523" xr:uid="{00000000-0005-0000-0000-00002D060000}"/>
    <cellStyle name="control table header 1 2 3 2 28 3 4" xfId="8524" xr:uid="{00000000-0005-0000-0000-00002E060000}"/>
    <cellStyle name="control table header 1 2 3 2 28 4" xfId="8525" xr:uid="{00000000-0005-0000-0000-00002F060000}"/>
    <cellStyle name="control table header 1 2 3 2 29" xfId="397" xr:uid="{00000000-0005-0000-0000-000030060000}"/>
    <cellStyle name="control table header 1 2 3 2 29 2" xfId="8526" xr:uid="{00000000-0005-0000-0000-000031060000}"/>
    <cellStyle name="control table header 1 2 3 2 29 2 2" xfId="8527" xr:uid="{00000000-0005-0000-0000-000032060000}"/>
    <cellStyle name="control table header 1 2 3 2 29 2 3" xfId="8528" xr:uid="{00000000-0005-0000-0000-000033060000}"/>
    <cellStyle name="control table header 1 2 3 2 29 2 4" xfId="8529" xr:uid="{00000000-0005-0000-0000-000034060000}"/>
    <cellStyle name="control table header 1 2 3 2 29 3" xfId="8530" xr:uid="{00000000-0005-0000-0000-000035060000}"/>
    <cellStyle name="control table header 1 2 3 2 29 3 2" xfId="8531" xr:uid="{00000000-0005-0000-0000-000036060000}"/>
    <cellStyle name="control table header 1 2 3 2 29 3 3" xfId="8532" xr:uid="{00000000-0005-0000-0000-000037060000}"/>
    <cellStyle name="control table header 1 2 3 2 29 3 4" xfId="8533" xr:uid="{00000000-0005-0000-0000-000038060000}"/>
    <cellStyle name="control table header 1 2 3 2 29 4" xfId="8534" xr:uid="{00000000-0005-0000-0000-000039060000}"/>
    <cellStyle name="control table header 1 2 3 2 3" xfId="398" xr:uid="{00000000-0005-0000-0000-00003A060000}"/>
    <cellStyle name="control table header 1 2 3 2 3 2" xfId="8535" xr:uid="{00000000-0005-0000-0000-00003B060000}"/>
    <cellStyle name="control table header 1 2 3 2 3 2 2" xfId="8536" xr:uid="{00000000-0005-0000-0000-00003C060000}"/>
    <cellStyle name="control table header 1 2 3 2 3 2 3" xfId="8537" xr:uid="{00000000-0005-0000-0000-00003D060000}"/>
    <cellStyle name="control table header 1 2 3 2 3 2 4" xfId="8538" xr:uid="{00000000-0005-0000-0000-00003E060000}"/>
    <cellStyle name="control table header 1 2 3 2 3 3" xfId="8539" xr:uid="{00000000-0005-0000-0000-00003F060000}"/>
    <cellStyle name="control table header 1 2 3 2 3 3 2" xfId="8540" xr:uid="{00000000-0005-0000-0000-000040060000}"/>
    <cellStyle name="control table header 1 2 3 2 3 3 3" xfId="8541" xr:uid="{00000000-0005-0000-0000-000041060000}"/>
    <cellStyle name="control table header 1 2 3 2 3 3 4" xfId="8542" xr:uid="{00000000-0005-0000-0000-000042060000}"/>
    <cellStyle name="control table header 1 2 3 2 3 4" xfId="8543" xr:uid="{00000000-0005-0000-0000-000043060000}"/>
    <cellStyle name="control table header 1 2 3 2 30" xfId="399" xr:uid="{00000000-0005-0000-0000-000044060000}"/>
    <cellStyle name="control table header 1 2 3 2 30 2" xfId="8544" xr:uid="{00000000-0005-0000-0000-000045060000}"/>
    <cellStyle name="control table header 1 2 3 2 30 2 2" xfId="8545" xr:uid="{00000000-0005-0000-0000-000046060000}"/>
    <cellStyle name="control table header 1 2 3 2 30 2 3" xfId="8546" xr:uid="{00000000-0005-0000-0000-000047060000}"/>
    <cellStyle name="control table header 1 2 3 2 30 2 4" xfId="8547" xr:uid="{00000000-0005-0000-0000-000048060000}"/>
    <cellStyle name="control table header 1 2 3 2 30 3" xfId="8548" xr:uid="{00000000-0005-0000-0000-000049060000}"/>
    <cellStyle name="control table header 1 2 3 2 30 3 2" xfId="8549" xr:uid="{00000000-0005-0000-0000-00004A060000}"/>
    <cellStyle name="control table header 1 2 3 2 30 3 3" xfId="8550" xr:uid="{00000000-0005-0000-0000-00004B060000}"/>
    <cellStyle name="control table header 1 2 3 2 30 3 4" xfId="8551" xr:uid="{00000000-0005-0000-0000-00004C060000}"/>
    <cellStyle name="control table header 1 2 3 2 30 4" xfId="8552" xr:uid="{00000000-0005-0000-0000-00004D060000}"/>
    <cellStyle name="control table header 1 2 3 2 31" xfId="400" xr:uid="{00000000-0005-0000-0000-00004E060000}"/>
    <cellStyle name="control table header 1 2 3 2 31 2" xfId="8553" xr:uid="{00000000-0005-0000-0000-00004F060000}"/>
    <cellStyle name="control table header 1 2 3 2 31 2 2" xfId="8554" xr:uid="{00000000-0005-0000-0000-000050060000}"/>
    <cellStyle name="control table header 1 2 3 2 31 2 3" xfId="8555" xr:uid="{00000000-0005-0000-0000-000051060000}"/>
    <cellStyle name="control table header 1 2 3 2 31 2 4" xfId="8556" xr:uid="{00000000-0005-0000-0000-000052060000}"/>
    <cellStyle name="control table header 1 2 3 2 31 3" xfId="8557" xr:uid="{00000000-0005-0000-0000-000053060000}"/>
    <cellStyle name="control table header 1 2 3 2 31 3 2" xfId="8558" xr:uid="{00000000-0005-0000-0000-000054060000}"/>
    <cellStyle name="control table header 1 2 3 2 31 3 3" xfId="8559" xr:uid="{00000000-0005-0000-0000-000055060000}"/>
    <cellStyle name="control table header 1 2 3 2 31 3 4" xfId="8560" xr:uid="{00000000-0005-0000-0000-000056060000}"/>
    <cellStyle name="control table header 1 2 3 2 31 4" xfId="8561" xr:uid="{00000000-0005-0000-0000-000057060000}"/>
    <cellStyle name="control table header 1 2 3 2 32" xfId="401" xr:uid="{00000000-0005-0000-0000-000058060000}"/>
    <cellStyle name="control table header 1 2 3 2 32 2" xfId="8562" xr:uid="{00000000-0005-0000-0000-000059060000}"/>
    <cellStyle name="control table header 1 2 3 2 32 2 2" xfId="8563" xr:uid="{00000000-0005-0000-0000-00005A060000}"/>
    <cellStyle name="control table header 1 2 3 2 32 2 3" xfId="8564" xr:uid="{00000000-0005-0000-0000-00005B060000}"/>
    <cellStyle name="control table header 1 2 3 2 32 2 4" xfId="8565" xr:uid="{00000000-0005-0000-0000-00005C060000}"/>
    <cellStyle name="control table header 1 2 3 2 32 3" xfId="8566" xr:uid="{00000000-0005-0000-0000-00005D060000}"/>
    <cellStyle name="control table header 1 2 3 2 32 3 2" xfId="8567" xr:uid="{00000000-0005-0000-0000-00005E060000}"/>
    <cellStyle name="control table header 1 2 3 2 32 3 3" xfId="8568" xr:uid="{00000000-0005-0000-0000-00005F060000}"/>
    <cellStyle name="control table header 1 2 3 2 32 3 4" xfId="8569" xr:uid="{00000000-0005-0000-0000-000060060000}"/>
    <cellStyle name="control table header 1 2 3 2 32 4" xfId="8570" xr:uid="{00000000-0005-0000-0000-000061060000}"/>
    <cellStyle name="control table header 1 2 3 2 33" xfId="402" xr:uid="{00000000-0005-0000-0000-000062060000}"/>
    <cellStyle name="control table header 1 2 3 2 33 2" xfId="8571" xr:uid="{00000000-0005-0000-0000-000063060000}"/>
    <cellStyle name="control table header 1 2 3 2 33 2 2" xfId="8572" xr:uid="{00000000-0005-0000-0000-000064060000}"/>
    <cellStyle name="control table header 1 2 3 2 33 2 3" xfId="8573" xr:uid="{00000000-0005-0000-0000-000065060000}"/>
    <cellStyle name="control table header 1 2 3 2 33 2 4" xfId="8574" xr:uid="{00000000-0005-0000-0000-000066060000}"/>
    <cellStyle name="control table header 1 2 3 2 33 3" xfId="8575" xr:uid="{00000000-0005-0000-0000-000067060000}"/>
    <cellStyle name="control table header 1 2 3 2 33 3 2" xfId="8576" xr:uid="{00000000-0005-0000-0000-000068060000}"/>
    <cellStyle name="control table header 1 2 3 2 33 3 3" xfId="8577" xr:uid="{00000000-0005-0000-0000-000069060000}"/>
    <cellStyle name="control table header 1 2 3 2 33 3 4" xfId="8578" xr:uid="{00000000-0005-0000-0000-00006A060000}"/>
    <cellStyle name="control table header 1 2 3 2 33 4" xfId="8579" xr:uid="{00000000-0005-0000-0000-00006B060000}"/>
    <cellStyle name="control table header 1 2 3 2 34" xfId="403" xr:uid="{00000000-0005-0000-0000-00006C060000}"/>
    <cellStyle name="control table header 1 2 3 2 34 2" xfId="8580" xr:uid="{00000000-0005-0000-0000-00006D060000}"/>
    <cellStyle name="control table header 1 2 3 2 34 2 2" xfId="8581" xr:uid="{00000000-0005-0000-0000-00006E060000}"/>
    <cellStyle name="control table header 1 2 3 2 34 2 3" xfId="8582" xr:uid="{00000000-0005-0000-0000-00006F060000}"/>
    <cellStyle name="control table header 1 2 3 2 34 2 4" xfId="8583" xr:uid="{00000000-0005-0000-0000-000070060000}"/>
    <cellStyle name="control table header 1 2 3 2 34 3" xfId="8584" xr:uid="{00000000-0005-0000-0000-000071060000}"/>
    <cellStyle name="control table header 1 2 3 2 34 3 2" xfId="8585" xr:uid="{00000000-0005-0000-0000-000072060000}"/>
    <cellStyle name="control table header 1 2 3 2 34 3 3" xfId="8586" xr:uid="{00000000-0005-0000-0000-000073060000}"/>
    <cellStyle name="control table header 1 2 3 2 34 3 4" xfId="8587" xr:uid="{00000000-0005-0000-0000-000074060000}"/>
    <cellStyle name="control table header 1 2 3 2 34 4" xfId="8588" xr:uid="{00000000-0005-0000-0000-000075060000}"/>
    <cellStyle name="control table header 1 2 3 2 35" xfId="404" xr:uid="{00000000-0005-0000-0000-000076060000}"/>
    <cellStyle name="control table header 1 2 3 2 35 2" xfId="8589" xr:uid="{00000000-0005-0000-0000-000077060000}"/>
    <cellStyle name="control table header 1 2 3 2 35 2 2" xfId="8590" xr:uid="{00000000-0005-0000-0000-000078060000}"/>
    <cellStyle name="control table header 1 2 3 2 35 2 3" xfId="8591" xr:uid="{00000000-0005-0000-0000-000079060000}"/>
    <cellStyle name="control table header 1 2 3 2 35 2 4" xfId="8592" xr:uid="{00000000-0005-0000-0000-00007A060000}"/>
    <cellStyle name="control table header 1 2 3 2 35 3" xfId="8593" xr:uid="{00000000-0005-0000-0000-00007B060000}"/>
    <cellStyle name="control table header 1 2 3 2 35 3 2" xfId="8594" xr:uid="{00000000-0005-0000-0000-00007C060000}"/>
    <cellStyle name="control table header 1 2 3 2 35 3 3" xfId="8595" xr:uid="{00000000-0005-0000-0000-00007D060000}"/>
    <cellStyle name="control table header 1 2 3 2 35 3 4" xfId="8596" xr:uid="{00000000-0005-0000-0000-00007E060000}"/>
    <cellStyle name="control table header 1 2 3 2 35 4" xfId="8597" xr:uid="{00000000-0005-0000-0000-00007F060000}"/>
    <cellStyle name="control table header 1 2 3 2 36" xfId="405" xr:uid="{00000000-0005-0000-0000-000080060000}"/>
    <cellStyle name="control table header 1 2 3 2 36 2" xfId="8598" xr:uid="{00000000-0005-0000-0000-000081060000}"/>
    <cellStyle name="control table header 1 2 3 2 36 2 2" xfId="8599" xr:uid="{00000000-0005-0000-0000-000082060000}"/>
    <cellStyle name="control table header 1 2 3 2 36 2 3" xfId="8600" xr:uid="{00000000-0005-0000-0000-000083060000}"/>
    <cellStyle name="control table header 1 2 3 2 36 2 4" xfId="8601" xr:uid="{00000000-0005-0000-0000-000084060000}"/>
    <cellStyle name="control table header 1 2 3 2 36 3" xfId="8602" xr:uid="{00000000-0005-0000-0000-000085060000}"/>
    <cellStyle name="control table header 1 2 3 2 36 3 2" xfId="8603" xr:uid="{00000000-0005-0000-0000-000086060000}"/>
    <cellStyle name="control table header 1 2 3 2 36 3 3" xfId="8604" xr:uid="{00000000-0005-0000-0000-000087060000}"/>
    <cellStyle name="control table header 1 2 3 2 36 3 4" xfId="8605" xr:uid="{00000000-0005-0000-0000-000088060000}"/>
    <cellStyle name="control table header 1 2 3 2 36 4" xfId="8606" xr:uid="{00000000-0005-0000-0000-000089060000}"/>
    <cellStyle name="control table header 1 2 3 2 37" xfId="406" xr:uid="{00000000-0005-0000-0000-00008A060000}"/>
    <cellStyle name="control table header 1 2 3 2 37 2" xfId="8607" xr:uid="{00000000-0005-0000-0000-00008B060000}"/>
    <cellStyle name="control table header 1 2 3 2 37 2 2" xfId="8608" xr:uid="{00000000-0005-0000-0000-00008C060000}"/>
    <cellStyle name="control table header 1 2 3 2 37 2 3" xfId="8609" xr:uid="{00000000-0005-0000-0000-00008D060000}"/>
    <cellStyle name="control table header 1 2 3 2 37 2 4" xfId="8610" xr:uid="{00000000-0005-0000-0000-00008E060000}"/>
    <cellStyle name="control table header 1 2 3 2 37 3" xfId="8611" xr:uid="{00000000-0005-0000-0000-00008F060000}"/>
    <cellStyle name="control table header 1 2 3 2 37 3 2" xfId="8612" xr:uid="{00000000-0005-0000-0000-000090060000}"/>
    <cellStyle name="control table header 1 2 3 2 37 3 3" xfId="8613" xr:uid="{00000000-0005-0000-0000-000091060000}"/>
    <cellStyle name="control table header 1 2 3 2 37 3 4" xfId="8614" xr:uid="{00000000-0005-0000-0000-000092060000}"/>
    <cellStyle name="control table header 1 2 3 2 37 4" xfId="8615" xr:uid="{00000000-0005-0000-0000-000093060000}"/>
    <cellStyle name="control table header 1 2 3 2 38" xfId="407" xr:uid="{00000000-0005-0000-0000-000094060000}"/>
    <cellStyle name="control table header 1 2 3 2 38 2" xfId="8616" xr:uid="{00000000-0005-0000-0000-000095060000}"/>
    <cellStyle name="control table header 1 2 3 2 38 2 2" xfId="8617" xr:uid="{00000000-0005-0000-0000-000096060000}"/>
    <cellStyle name="control table header 1 2 3 2 38 2 3" xfId="8618" xr:uid="{00000000-0005-0000-0000-000097060000}"/>
    <cellStyle name="control table header 1 2 3 2 38 2 4" xfId="8619" xr:uid="{00000000-0005-0000-0000-000098060000}"/>
    <cellStyle name="control table header 1 2 3 2 38 3" xfId="8620" xr:uid="{00000000-0005-0000-0000-000099060000}"/>
    <cellStyle name="control table header 1 2 3 2 38 3 2" xfId="8621" xr:uid="{00000000-0005-0000-0000-00009A060000}"/>
    <cellStyle name="control table header 1 2 3 2 38 3 3" xfId="8622" xr:uid="{00000000-0005-0000-0000-00009B060000}"/>
    <cellStyle name="control table header 1 2 3 2 38 3 4" xfId="8623" xr:uid="{00000000-0005-0000-0000-00009C060000}"/>
    <cellStyle name="control table header 1 2 3 2 38 4" xfId="8624" xr:uid="{00000000-0005-0000-0000-00009D060000}"/>
    <cellStyle name="control table header 1 2 3 2 39" xfId="408" xr:uid="{00000000-0005-0000-0000-00009E060000}"/>
    <cellStyle name="control table header 1 2 3 2 39 2" xfId="8625" xr:uid="{00000000-0005-0000-0000-00009F060000}"/>
    <cellStyle name="control table header 1 2 3 2 39 2 2" xfId="8626" xr:uid="{00000000-0005-0000-0000-0000A0060000}"/>
    <cellStyle name="control table header 1 2 3 2 39 2 3" xfId="8627" xr:uid="{00000000-0005-0000-0000-0000A1060000}"/>
    <cellStyle name="control table header 1 2 3 2 39 2 4" xfId="8628" xr:uid="{00000000-0005-0000-0000-0000A2060000}"/>
    <cellStyle name="control table header 1 2 3 2 39 3" xfId="8629" xr:uid="{00000000-0005-0000-0000-0000A3060000}"/>
    <cellStyle name="control table header 1 2 3 2 39 3 2" xfId="8630" xr:uid="{00000000-0005-0000-0000-0000A4060000}"/>
    <cellStyle name="control table header 1 2 3 2 39 3 3" xfId="8631" xr:uid="{00000000-0005-0000-0000-0000A5060000}"/>
    <cellStyle name="control table header 1 2 3 2 39 3 4" xfId="8632" xr:uid="{00000000-0005-0000-0000-0000A6060000}"/>
    <cellStyle name="control table header 1 2 3 2 39 4" xfId="8633" xr:uid="{00000000-0005-0000-0000-0000A7060000}"/>
    <cellStyle name="control table header 1 2 3 2 4" xfId="409" xr:uid="{00000000-0005-0000-0000-0000A8060000}"/>
    <cellStyle name="control table header 1 2 3 2 4 2" xfId="8634" xr:uid="{00000000-0005-0000-0000-0000A9060000}"/>
    <cellStyle name="control table header 1 2 3 2 4 2 2" xfId="8635" xr:uid="{00000000-0005-0000-0000-0000AA060000}"/>
    <cellStyle name="control table header 1 2 3 2 4 2 3" xfId="8636" xr:uid="{00000000-0005-0000-0000-0000AB060000}"/>
    <cellStyle name="control table header 1 2 3 2 4 2 4" xfId="8637" xr:uid="{00000000-0005-0000-0000-0000AC060000}"/>
    <cellStyle name="control table header 1 2 3 2 4 3" xfId="8638" xr:uid="{00000000-0005-0000-0000-0000AD060000}"/>
    <cellStyle name="control table header 1 2 3 2 4 3 2" xfId="8639" xr:uid="{00000000-0005-0000-0000-0000AE060000}"/>
    <cellStyle name="control table header 1 2 3 2 4 3 3" xfId="8640" xr:uid="{00000000-0005-0000-0000-0000AF060000}"/>
    <cellStyle name="control table header 1 2 3 2 4 3 4" xfId="8641" xr:uid="{00000000-0005-0000-0000-0000B0060000}"/>
    <cellStyle name="control table header 1 2 3 2 4 4" xfId="8642" xr:uid="{00000000-0005-0000-0000-0000B1060000}"/>
    <cellStyle name="control table header 1 2 3 2 40" xfId="410" xr:uid="{00000000-0005-0000-0000-0000B2060000}"/>
    <cellStyle name="control table header 1 2 3 2 40 2" xfId="8643" xr:uid="{00000000-0005-0000-0000-0000B3060000}"/>
    <cellStyle name="control table header 1 2 3 2 40 2 2" xfId="8644" xr:uid="{00000000-0005-0000-0000-0000B4060000}"/>
    <cellStyle name="control table header 1 2 3 2 40 2 3" xfId="8645" xr:uid="{00000000-0005-0000-0000-0000B5060000}"/>
    <cellStyle name="control table header 1 2 3 2 40 2 4" xfId="8646" xr:uid="{00000000-0005-0000-0000-0000B6060000}"/>
    <cellStyle name="control table header 1 2 3 2 40 3" xfId="8647" xr:uid="{00000000-0005-0000-0000-0000B7060000}"/>
    <cellStyle name="control table header 1 2 3 2 40 3 2" xfId="8648" xr:uid="{00000000-0005-0000-0000-0000B8060000}"/>
    <cellStyle name="control table header 1 2 3 2 40 3 3" xfId="8649" xr:uid="{00000000-0005-0000-0000-0000B9060000}"/>
    <cellStyle name="control table header 1 2 3 2 40 3 4" xfId="8650" xr:uid="{00000000-0005-0000-0000-0000BA060000}"/>
    <cellStyle name="control table header 1 2 3 2 40 4" xfId="8651" xr:uid="{00000000-0005-0000-0000-0000BB060000}"/>
    <cellStyle name="control table header 1 2 3 2 41" xfId="411" xr:uid="{00000000-0005-0000-0000-0000BC060000}"/>
    <cellStyle name="control table header 1 2 3 2 41 2" xfId="8652" xr:uid="{00000000-0005-0000-0000-0000BD060000}"/>
    <cellStyle name="control table header 1 2 3 2 41 2 2" xfId="8653" xr:uid="{00000000-0005-0000-0000-0000BE060000}"/>
    <cellStyle name="control table header 1 2 3 2 41 2 3" xfId="8654" xr:uid="{00000000-0005-0000-0000-0000BF060000}"/>
    <cellStyle name="control table header 1 2 3 2 41 2 4" xfId="8655" xr:uid="{00000000-0005-0000-0000-0000C0060000}"/>
    <cellStyle name="control table header 1 2 3 2 41 3" xfId="8656" xr:uid="{00000000-0005-0000-0000-0000C1060000}"/>
    <cellStyle name="control table header 1 2 3 2 41 3 2" xfId="8657" xr:uid="{00000000-0005-0000-0000-0000C2060000}"/>
    <cellStyle name="control table header 1 2 3 2 41 3 3" xfId="8658" xr:uid="{00000000-0005-0000-0000-0000C3060000}"/>
    <cellStyle name="control table header 1 2 3 2 41 3 4" xfId="8659" xr:uid="{00000000-0005-0000-0000-0000C4060000}"/>
    <cellStyle name="control table header 1 2 3 2 41 4" xfId="8660" xr:uid="{00000000-0005-0000-0000-0000C5060000}"/>
    <cellStyle name="control table header 1 2 3 2 42" xfId="412" xr:uid="{00000000-0005-0000-0000-0000C6060000}"/>
    <cellStyle name="control table header 1 2 3 2 42 2" xfId="8661" xr:uid="{00000000-0005-0000-0000-0000C7060000}"/>
    <cellStyle name="control table header 1 2 3 2 42 2 2" xfId="8662" xr:uid="{00000000-0005-0000-0000-0000C8060000}"/>
    <cellStyle name="control table header 1 2 3 2 42 2 3" xfId="8663" xr:uid="{00000000-0005-0000-0000-0000C9060000}"/>
    <cellStyle name="control table header 1 2 3 2 42 2 4" xfId="8664" xr:uid="{00000000-0005-0000-0000-0000CA060000}"/>
    <cellStyle name="control table header 1 2 3 2 42 3" xfId="8665" xr:uid="{00000000-0005-0000-0000-0000CB060000}"/>
    <cellStyle name="control table header 1 2 3 2 42 3 2" xfId="8666" xr:uid="{00000000-0005-0000-0000-0000CC060000}"/>
    <cellStyle name="control table header 1 2 3 2 42 3 3" xfId="8667" xr:uid="{00000000-0005-0000-0000-0000CD060000}"/>
    <cellStyle name="control table header 1 2 3 2 42 3 4" xfId="8668" xr:uid="{00000000-0005-0000-0000-0000CE060000}"/>
    <cellStyle name="control table header 1 2 3 2 42 4" xfId="8669" xr:uid="{00000000-0005-0000-0000-0000CF060000}"/>
    <cellStyle name="control table header 1 2 3 2 43" xfId="413" xr:uid="{00000000-0005-0000-0000-0000D0060000}"/>
    <cellStyle name="control table header 1 2 3 2 43 2" xfId="8670" xr:uid="{00000000-0005-0000-0000-0000D1060000}"/>
    <cellStyle name="control table header 1 2 3 2 43 2 2" xfId="8671" xr:uid="{00000000-0005-0000-0000-0000D2060000}"/>
    <cellStyle name="control table header 1 2 3 2 43 2 3" xfId="8672" xr:uid="{00000000-0005-0000-0000-0000D3060000}"/>
    <cellStyle name="control table header 1 2 3 2 43 2 4" xfId="8673" xr:uid="{00000000-0005-0000-0000-0000D4060000}"/>
    <cellStyle name="control table header 1 2 3 2 43 3" xfId="8674" xr:uid="{00000000-0005-0000-0000-0000D5060000}"/>
    <cellStyle name="control table header 1 2 3 2 43 3 2" xfId="8675" xr:uid="{00000000-0005-0000-0000-0000D6060000}"/>
    <cellStyle name="control table header 1 2 3 2 43 3 3" xfId="8676" xr:uid="{00000000-0005-0000-0000-0000D7060000}"/>
    <cellStyle name="control table header 1 2 3 2 43 3 4" xfId="8677" xr:uid="{00000000-0005-0000-0000-0000D8060000}"/>
    <cellStyle name="control table header 1 2 3 2 43 4" xfId="8678" xr:uid="{00000000-0005-0000-0000-0000D9060000}"/>
    <cellStyle name="control table header 1 2 3 2 44" xfId="414" xr:uid="{00000000-0005-0000-0000-0000DA060000}"/>
    <cellStyle name="control table header 1 2 3 2 44 2" xfId="8679" xr:uid="{00000000-0005-0000-0000-0000DB060000}"/>
    <cellStyle name="control table header 1 2 3 2 44 2 2" xfId="8680" xr:uid="{00000000-0005-0000-0000-0000DC060000}"/>
    <cellStyle name="control table header 1 2 3 2 44 2 3" xfId="8681" xr:uid="{00000000-0005-0000-0000-0000DD060000}"/>
    <cellStyle name="control table header 1 2 3 2 44 2 4" xfId="8682" xr:uid="{00000000-0005-0000-0000-0000DE060000}"/>
    <cellStyle name="control table header 1 2 3 2 44 3" xfId="8683" xr:uid="{00000000-0005-0000-0000-0000DF060000}"/>
    <cellStyle name="control table header 1 2 3 2 44 3 2" xfId="8684" xr:uid="{00000000-0005-0000-0000-0000E0060000}"/>
    <cellStyle name="control table header 1 2 3 2 44 3 3" xfId="8685" xr:uid="{00000000-0005-0000-0000-0000E1060000}"/>
    <cellStyle name="control table header 1 2 3 2 44 3 4" xfId="8686" xr:uid="{00000000-0005-0000-0000-0000E2060000}"/>
    <cellStyle name="control table header 1 2 3 2 44 4" xfId="8687" xr:uid="{00000000-0005-0000-0000-0000E3060000}"/>
    <cellStyle name="control table header 1 2 3 2 45" xfId="8688" xr:uid="{00000000-0005-0000-0000-0000E4060000}"/>
    <cellStyle name="control table header 1 2 3 2 45 2" xfId="8689" xr:uid="{00000000-0005-0000-0000-0000E5060000}"/>
    <cellStyle name="control table header 1 2 3 2 45 3" xfId="8690" xr:uid="{00000000-0005-0000-0000-0000E6060000}"/>
    <cellStyle name="control table header 1 2 3 2 45 4" xfId="8691" xr:uid="{00000000-0005-0000-0000-0000E7060000}"/>
    <cellStyle name="control table header 1 2 3 2 46" xfId="8692" xr:uid="{00000000-0005-0000-0000-0000E8060000}"/>
    <cellStyle name="control table header 1 2 3 2 46 2" xfId="8693" xr:uid="{00000000-0005-0000-0000-0000E9060000}"/>
    <cellStyle name="control table header 1 2 3 2 46 3" xfId="8694" xr:uid="{00000000-0005-0000-0000-0000EA060000}"/>
    <cellStyle name="control table header 1 2 3 2 46 4" xfId="8695" xr:uid="{00000000-0005-0000-0000-0000EB060000}"/>
    <cellStyle name="control table header 1 2 3 2 47" xfId="8696" xr:uid="{00000000-0005-0000-0000-0000EC060000}"/>
    <cellStyle name="control table header 1 2 3 2 47 2" xfId="8697" xr:uid="{00000000-0005-0000-0000-0000ED060000}"/>
    <cellStyle name="control table header 1 2 3 2 47 3" xfId="8698" xr:uid="{00000000-0005-0000-0000-0000EE060000}"/>
    <cellStyle name="control table header 1 2 3 2 47 4" xfId="8699" xr:uid="{00000000-0005-0000-0000-0000EF060000}"/>
    <cellStyle name="control table header 1 2 3 2 5" xfId="415" xr:uid="{00000000-0005-0000-0000-0000F0060000}"/>
    <cellStyle name="control table header 1 2 3 2 5 2" xfId="8700" xr:uid="{00000000-0005-0000-0000-0000F1060000}"/>
    <cellStyle name="control table header 1 2 3 2 5 2 2" xfId="8701" xr:uid="{00000000-0005-0000-0000-0000F2060000}"/>
    <cellStyle name="control table header 1 2 3 2 5 2 3" xfId="8702" xr:uid="{00000000-0005-0000-0000-0000F3060000}"/>
    <cellStyle name="control table header 1 2 3 2 5 2 4" xfId="8703" xr:uid="{00000000-0005-0000-0000-0000F4060000}"/>
    <cellStyle name="control table header 1 2 3 2 5 3" xfId="8704" xr:uid="{00000000-0005-0000-0000-0000F5060000}"/>
    <cellStyle name="control table header 1 2 3 2 5 3 2" xfId="8705" xr:uid="{00000000-0005-0000-0000-0000F6060000}"/>
    <cellStyle name="control table header 1 2 3 2 5 3 3" xfId="8706" xr:uid="{00000000-0005-0000-0000-0000F7060000}"/>
    <cellStyle name="control table header 1 2 3 2 5 3 4" xfId="8707" xr:uid="{00000000-0005-0000-0000-0000F8060000}"/>
    <cellStyle name="control table header 1 2 3 2 5 4" xfId="8708" xr:uid="{00000000-0005-0000-0000-0000F9060000}"/>
    <cellStyle name="control table header 1 2 3 2 6" xfId="416" xr:uid="{00000000-0005-0000-0000-0000FA060000}"/>
    <cellStyle name="control table header 1 2 3 2 6 2" xfId="8709" xr:uid="{00000000-0005-0000-0000-0000FB060000}"/>
    <cellStyle name="control table header 1 2 3 2 6 2 2" xfId="8710" xr:uid="{00000000-0005-0000-0000-0000FC060000}"/>
    <cellStyle name="control table header 1 2 3 2 6 2 3" xfId="8711" xr:uid="{00000000-0005-0000-0000-0000FD060000}"/>
    <cellStyle name="control table header 1 2 3 2 6 2 4" xfId="8712" xr:uid="{00000000-0005-0000-0000-0000FE060000}"/>
    <cellStyle name="control table header 1 2 3 2 6 3" xfId="8713" xr:uid="{00000000-0005-0000-0000-0000FF060000}"/>
    <cellStyle name="control table header 1 2 3 2 6 3 2" xfId="8714" xr:uid="{00000000-0005-0000-0000-000000070000}"/>
    <cellStyle name="control table header 1 2 3 2 6 3 3" xfId="8715" xr:uid="{00000000-0005-0000-0000-000001070000}"/>
    <cellStyle name="control table header 1 2 3 2 6 3 4" xfId="8716" xr:uid="{00000000-0005-0000-0000-000002070000}"/>
    <cellStyle name="control table header 1 2 3 2 6 4" xfId="8717" xr:uid="{00000000-0005-0000-0000-000003070000}"/>
    <cellStyle name="control table header 1 2 3 2 7" xfId="417" xr:uid="{00000000-0005-0000-0000-000004070000}"/>
    <cellStyle name="control table header 1 2 3 2 7 2" xfId="8718" xr:uid="{00000000-0005-0000-0000-000005070000}"/>
    <cellStyle name="control table header 1 2 3 2 7 2 2" xfId="8719" xr:uid="{00000000-0005-0000-0000-000006070000}"/>
    <cellStyle name="control table header 1 2 3 2 7 2 3" xfId="8720" xr:uid="{00000000-0005-0000-0000-000007070000}"/>
    <cellStyle name="control table header 1 2 3 2 7 2 4" xfId="8721" xr:uid="{00000000-0005-0000-0000-000008070000}"/>
    <cellStyle name="control table header 1 2 3 2 7 3" xfId="8722" xr:uid="{00000000-0005-0000-0000-000009070000}"/>
    <cellStyle name="control table header 1 2 3 2 7 3 2" xfId="8723" xr:uid="{00000000-0005-0000-0000-00000A070000}"/>
    <cellStyle name="control table header 1 2 3 2 7 3 3" xfId="8724" xr:uid="{00000000-0005-0000-0000-00000B070000}"/>
    <cellStyle name="control table header 1 2 3 2 7 3 4" xfId="8725" xr:uid="{00000000-0005-0000-0000-00000C070000}"/>
    <cellStyle name="control table header 1 2 3 2 7 4" xfId="8726" xr:uid="{00000000-0005-0000-0000-00000D070000}"/>
    <cellStyle name="control table header 1 2 3 2 8" xfId="418" xr:uid="{00000000-0005-0000-0000-00000E070000}"/>
    <cellStyle name="control table header 1 2 3 2 8 2" xfId="8727" xr:uid="{00000000-0005-0000-0000-00000F070000}"/>
    <cellStyle name="control table header 1 2 3 2 8 2 2" xfId="8728" xr:uid="{00000000-0005-0000-0000-000010070000}"/>
    <cellStyle name="control table header 1 2 3 2 8 2 3" xfId="8729" xr:uid="{00000000-0005-0000-0000-000011070000}"/>
    <cellStyle name="control table header 1 2 3 2 8 2 4" xfId="8730" xr:uid="{00000000-0005-0000-0000-000012070000}"/>
    <cellStyle name="control table header 1 2 3 2 8 3" xfId="8731" xr:uid="{00000000-0005-0000-0000-000013070000}"/>
    <cellStyle name="control table header 1 2 3 2 8 3 2" xfId="8732" xr:uid="{00000000-0005-0000-0000-000014070000}"/>
    <cellStyle name="control table header 1 2 3 2 8 3 3" xfId="8733" xr:uid="{00000000-0005-0000-0000-000015070000}"/>
    <cellStyle name="control table header 1 2 3 2 8 3 4" xfId="8734" xr:uid="{00000000-0005-0000-0000-000016070000}"/>
    <cellStyle name="control table header 1 2 3 2 8 4" xfId="8735" xr:uid="{00000000-0005-0000-0000-000017070000}"/>
    <cellStyle name="control table header 1 2 3 2 9" xfId="419" xr:uid="{00000000-0005-0000-0000-000018070000}"/>
    <cellStyle name="control table header 1 2 3 2 9 2" xfId="8736" xr:uid="{00000000-0005-0000-0000-000019070000}"/>
    <cellStyle name="control table header 1 2 3 2 9 2 2" xfId="8737" xr:uid="{00000000-0005-0000-0000-00001A070000}"/>
    <cellStyle name="control table header 1 2 3 2 9 2 3" xfId="8738" xr:uid="{00000000-0005-0000-0000-00001B070000}"/>
    <cellStyle name="control table header 1 2 3 2 9 2 4" xfId="8739" xr:uid="{00000000-0005-0000-0000-00001C070000}"/>
    <cellStyle name="control table header 1 2 3 2 9 3" xfId="8740" xr:uid="{00000000-0005-0000-0000-00001D070000}"/>
    <cellStyle name="control table header 1 2 3 2 9 3 2" xfId="8741" xr:uid="{00000000-0005-0000-0000-00001E070000}"/>
    <cellStyle name="control table header 1 2 3 2 9 3 3" xfId="8742" xr:uid="{00000000-0005-0000-0000-00001F070000}"/>
    <cellStyle name="control table header 1 2 3 2 9 3 4" xfId="8743" xr:uid="{00000000-0005-0000-0000-000020070000}"/>
    <cellStyle name="control table header 1 2 3 2 9 4" xfId="8744" xr:uid="{00000000-0005-0000-0000-000021070000}"/>
    <cellStyle name="control table header 1 2 3 20" xfId="420" xr:uid="{00000000-0005-0000-0000-000022070000}"/>
    <cellStyle name="control table header 1 2 3 20 2" xfId="8745" xr:uid="{00000000-0005-0000-0000-000023070000}"/>
    <cellStyle name="control table header 1 2 3 20 2 2" xfId="8746" xr:uid="{00000000-0005-0000-0000-000024070000}"/>
    <cellStyle name="control table header 1 2 3 20 2 3" xfId="8747" xr:uid="{00000000-0005-0000-0000-000025070000}"/>
    <cellStyle name="control table header 1 2 3 20 2 4" xfId="8748" xr:uid="{00000000-0005-0000-0000-000026070000}"/>
    <cellStyle name="control table header 1 2 3 20 3" xfId="8749" xr:uid="{00000000-0005-0000-0000-000027070000}"/>
    <cellStyle name="control table header 1 2 3 20 3 2" xfId="8750" xr:uid="{00000000-0005-0000-0000-000028070000}"/>
    <cellStyle name="control table header 1 2 3 20 3 3" xfId="8751" xr:uid="{00000000-0005-0000-0000-000029070000}"/>
    <cellStyle name="control table header 1 2 3 20 3 4" xfId="8752" xr:uid="{00000000-0005-0000-0000-00002A070000}"/>
    <cellStyle name="control table header 1 2 3 20 4" xfId="8753" xr:uid="{00000000-0005-0000-0000-00002B070000}"/>
    <cellStyle name="control table header 1 2 3 21" xfId="421" xr:uid="{00000000-0005-0000-0000-00002C070000}"/>
    <cellStyle name="control table header 1 2 3 21 2" xfId="8754" xr:uid="{00000000-0005-0000-0000-00002D070000}"/>
    <cellStyle name="control table header 1 2 3 21 2 2" xfId="8755" xr:uid="{00000000-0005-0000-0000-00002E070000}"/>
    <cellStyle name="control table header 1 2 3 21 2 3" xfId="8756" xr:uid="{00000000-0005-0000-0000-00002F070000}"/>
    <cellStyle name="control table header 1 2 3 21 2 4" xfId="8757" xr:uid="{00000000-0005-0000-0000-000030070000}"/>
    <cellStyle name="control table header 1 2 3 21 3" xfId="8758" xr:uid="{00000000-0005-0000-0000-000031070000}"/>
    <cellStyle name="control table header 1 2 3 21 3 2" xfId="8759" xr:uid="{00000000-0005-0000-0000-000032070000}"/>
    <cellStyle name="control table header 1 2 3 21 3 3" xfId="8760" xr:uid="{00000000-0005-0000-0000-000033070000}"/>
    <cellStyle name="control table header 1 2 3 21 3 4" xfId="8761" xr:uid="{00000000-0005-0000-0000-000034070000}"/>
    <cellStyle name="control table header 1 2 3 21 4" xfId="8762" xr:uid="{00000000-0005-0000-0000-000035070000}"/>
    <cellStyle name="control table header 1 2 3 22" xfId="422" xr:uid="{00000000-0005-0000-0000-000036070000}"/>
    <cellStyle name="control table header 1 2 3 22 2" xfId="8763" xr:uid="{00000000-0005-0000-0000-000037070000}"/>
    <cellStyle name="control table header 1 2 3 22 2 2" xfId="8764" xr:uid="{00000000-0005-0000-0000-000038070000}"/>
    <cellStyle name="control table header 1 2 3 22 2 3" xfId="8765" xr:uid="{00000000-0005-0000-0000-000039070000}"/>
    <cellStyle name="control table header 1 2 3 22 2 4" xfId="8766" xr:uid="{00000000-0005-0000-0000-00003A070000}"/>
    <cellStyle name="control table header 1 2 3 22 3" xfId="8767" xr:uid="{00000000-0005-0000-0000-00003B070000}"/>
    <cellStyle name="control table header 1 2 3 22 3 2" xfId="8768" xr:uid="{00000000-0005-0000-0000-00003C070000}"/>
    <cellStyle name="control table header 1 2 3 22 3 3" xfId="8769" xr:uid="{00000000-0005-0000-0000-00003D070000}"/>
    <cellStyle name="control table header 1 2 3 22 3 4" xfId="8770" xr:uid="{00000000-0005-0000-0000-00003E070000}"/>
    <cellStyle name="control table header 1 2 3 22 4" xfId="8771" xr:uid="{00000000-0005-0000-0000-00003F070000}"/>
    <cellStyle name="control table header 1 2 3 23" xfId="423" xr:uid="{00000000-0005-0000-0000-000040070000}"/>
    <cellStyle name="control table header 1 2 3 23 2" xfId="8772" xr:uid="{00000000-0005-0000-0000-000041070000}"/>
    <cellStyle name="control table header 1 2 3 23 2 2" xfId="8773" xr:uid="{00000000-0005-0000-0000-000042070000}"/>
    <cellStyle name="control table header 1 2 3 23 2 3" xfId="8774" xr:uid="{00000000-0005-0000-0000-000043070000}"/>
    <cellStyle name="control table header 1 2 3 23 2 4" xfId="8775" xr:uid="{00000000-0005-0000-0000-000044070000}"/>
    <cellStyle name="control table header 1 2 3 23 3" xfId="8776" xr:uid="{00000000-0005-0000-0000-000045070000}"/>
    <cellStyle name="control table header 1 2 3 23 3 2" xfId="8777" xr:uid="{00000000-0005-0000-0000-000046070000}"/>
    <cellStyle name="control table header 1 2 3 23 3 3" xfId="8778" xr:uid="{00000000-0005-0000-0000-000047070000}"/>
    <cellStyle name="control table header 1 2 3 23 3 4" xfId="8779" xr:uid="{00000000-0005-0000-0000-000048070000}"/>
    <cellStyle name="control table header 1 2 3 23 4" xfId="8780" xr:uid="{00000000-0005-0000-0000-000049070000}"/>
    <cellStyle name="control table header 1 2 3 24" xfId="424" xr:uid="{00000000-0005-0000-0000-00004A070000}"/>
    <cellStyle name="control table header 1 2 3 24 2" xfId="8781" xr:uid="{00000000-0005-0000-0000-00004B070000}"/>
    <cellStyle name="control table header 1 2 3 24 2 2" xfId="8782" xr:uid="{00000000-0005-0000-0000-00004C070000}"/>
    <cellStyle name="control table header 1 2 3 24 2 3" xfId="8783" xr:uid="{00000000-0005-0000-0000-00004D070000}"/>
    <cellStyle name="control table header 1 2 3 24 2 4" xfId="8784" xr:uid="{00000000-0005-0000-0000-00004E070000}"/>
    <cellStyle name="control table header 1 2 3 24 3" xfId="8785" xr:uid="{00000000-0005-0000-0000-00004F070000}"/>
    <cellStyle name="control table header 1 2 3 24 3 2" xfId="8786" xr:uid="{00000000-0005-0000-0000-000050070000}"/>
    <cellStyle name="control table header 1 2 3 24 3 3" xfId="8787" xr:uid="{00000000-0005-0000-0000-000051070000}"/>
    <cellStyle name="control table header 1 2 3 24 3 4" xfId="8788" xr:uid="{00000000-0005-0000-0000-000052070000}"/>
    <cellStyle name="control table header 1 2 3 24 4" xfId="8789" xr:uid="{00000000-0005-0000-0000-000053070000}"/>
    <cellStyle name="control table header 1 2 3 25" xfId="425" xr:uid="{00000000-0005-0000-0000-000054070000}"/>
    <cellStyle name="control table header 1 2 3 25 2" xfId="8790" xr:uid="{00000000-0005-0000-0000-000055070000}"/>
    <cellStyle name="control table header 1 2 3 25 2 2" xfId="8791" xr:uid="{00000000-0005-0000-0000-000056070000}"/>
    <cellStyle name="control table header 1 2 3 25 2 3" xfId="8792" xr:uid="{00000000-0005-0000-0000-000057070000}"/>
    <cellStyle name="control table header 1 2 3 25 2 4" xfId="8793" xr:uid="{00000000-0005-0000-0000-000058070000}"/>
    <cellStyle name="control table header 1 2 3 25 3" xfId="8794" xr:uid="{00000000-0005-0000-0000-000059070000}"/>
    <cellStyle name="control table header 1 2 3 25 3 2" xfId="8795" xr:uid="{00000000-0005-0000-0000-00005A070000}"/>
    <cellStyle name="control table header 1 2 3 25 3 3" xfId="8796" xr:uid="{00000000-0005-0000-0000-00005B070000}"/>
    <cellStyle name="control table header 1 2 3 25 3 4" xfId="8797" xr:uid="{00000000-0005-0000-0000-00005C070000}"/>
    <cellStyle name="control table header 1 2 3 25 4" xfId="8798" xr:uid="{00000000-0005-0000-0000-00005D070000}"/>
    <cellStyle name="control table header 1 2 3 26" xfId="426" xr:uid="{00000000-0005-0000-0000-00005E070000}"/>
    <cellStyle name="control table header 1 2 3 26 2" xfId="8799" xr:uid="{00000000-0005-0000-0000-00005F070000}"/>
    <cellStyle name="control table header 1 2 3 26 2 2" xfId="8800" xr:uid="{00000000-0005-0000-0000-000060070000}"/>
    <cellStyle name="control table header 1 2 3 26 2 3" xfId="8801" xr:uid="{00000000-0005-0000-0000-000061070000}"/>
    <cellStyle name="control table header 1 2 3 26 2 4" xfId="8802" xr:uid="{00000000-0005-0000-0000-000062070000}"/>
    <cellStyle name="control table header 1 2 3 26 3" xfId="8803" xr:uid="{00000000-0005-0000-0000-000063070000}"/>
    <cellStyle name="control table header 1 2 3 26 3 2" xfId="8804" xr:uid="{00000000-0005-0000-0000-000064070000}"/>
    <cellStyle name="control table header 1 2 3 26 3 3" xfId="8805" xr:uid="{00000000-0005-0000-0000-000065070000}"/>
    <cellStyle name="control table header 1 2 3 26 3 4" xfId="8806" xr:uid="{00000000-0005-0000-0000-000066070000}"/>
    <cellStyle name="control table header 1 2 3 26 4" xfId="8807" xr:uid="{00000000-0005-0000-0000-000067070000}"/>
    <cellStyle name="control table header 1 2 3 27" xfId="427" xr:uid="{00000000-0005-0000-0000-000068070000}"/>
    <cellStyle name="control table header 1 2 3 27 2" xfId="8808" xr:uid="{00000000-0005-0000-0000-000069070000}"/>
    <cellStyle name="control table header 1 2 3 27 2 2" xfId="8809" xr:uid="{00000000-0005-0000-0000-00006A070000}"/>
    <cellStyle name="control table header 1 2 3 27 2 3" xfId="8810" xr:uid="{00000000-0005-0000-0000-00006B070000}"/>
    <cellStyle name="control table header 1 2 3 27 2 4" xfId="8811" xr:uid="{00000000-0005-0000-0000-00006C070000}"/>
    <cellStyle name="control table header 1 2 3 27 3" xfId="8812" xr:uid="{00000000-0005-0000-0000-00006D070000}"/>
    <cellStyle name="control table header 1 2 3 27 3 2" xfId="8813" xr:uid="{00000000-0005-0000-0000-00006E070000}"/>
    <cellStyle name="control table header 1 2 3 27 3 3" xfId="8814" xr:uid="{00000000-0005-0000-0000-00006F070000}"/>
    <cellStyle name="control table header 1 2 3 27 3 4" xfId="8815" xr:uid="{00000000-0005-0000-0000-000070070000}"/>
    <cellStyle name="control table header 1 2 3 27 4" xfId="8816" xr:uid="{00000000-0005-0000-0000-000071070000}"/>
    <cellStyle name="control table header 1 2 3 28" xfId="428" xr:uid="{00000000-0005-0000-0000-000072070000}"/>
    <cellStyle name="control table header 1 2 3 28 2" xfId="8817" xr:uid="{00000000-0005-0000-0000-000073070000}"/>
    <cellStyle name="control table header 1 2 3 28 2 2" xfId="8818" xr:uid="{00000000-0005-0000-0000-000074070000}"/>
    <cellStyle name="control table header 1 2 3 28 2 3" xfId="8819" xr:uid="{00000000-0005-0000-0000-000075070000}"/>
    <cellStyle name="control table header 1 2 3 28 2 4" xfId="8820" xr:uid="{00000000-0005-0000-0000-000076070000}"/>
    <cellStyle name="control table header 1 2 3 28 3" xfId="8821" xr:uid="{00000000-0005-0000-0000-000077070000}"/>
    <cellStyle name="control table header 1 2 3 28 3 2" xfId="8822" xr:uid="{00000000-0005-0000-0000-000078070000}"/>
    <cellStyle name="control table header 1 2 3 28 3 3" xfId="8823" xr:uid="{00000000-0005-0000-0000-000079070000}"/>
    <cellStyle name="control table header 1 2 3 28 3 4" xfId="8824" xr:uid="{00000000-0005-0000-0000-00007A070000}"/>
    <cellStyle name="control table header 1 2 3 28 4" xfId="8825" xr:uid="{00000000-0005-0000-0000-00007B070000}"/>
    <cellStyle name="control table header 1 2 3 29" xfId="429" xr:uid="{00000000-0005-0000-0000-00007C070000}"/>
    <cellStyle name="control table header 1 2 3 29 2" xfId="8826" xr:uid="{00000000-0005-0000-0000-00007D070000}"/>
    <cellStyle name="control table header 1 2 3 29 2 2" xfId="8827" xr:uid="{00000000-0005-0000-0000-00007E070000}"/>
    <cellStyle name="control table header 1 2 3 29 2 3" xfId="8828" xr:uid="{00000000-0005-0000-0000-00007F070000}"/>
    <cellStyle name="control table header 1 2 3 29 2 4" xfId="8829" xr:uid="{00000000-0005-0000-0000-000080070000}"/>
    <cellStyle name="control table header 1 2 3 29 3" xfId="8830" xr:uid="{00000000-0005-0000-0000-000081070000}"/>
    <cellStyle name="control table header 1 2 3 29 3 2" xfId="8831" xr:uid="{00000000-0005-0000-0000-000082070000}"/>
    <cellStyle name="control table header 1 2 3 29 3 3" xfId="8832" xr:uid="{00000000-0005-0000-0000-000083070000}"/>
    <cellStyle name="control table header 1 2 3 29 3 4" xfId="8833" xr:uid="{00000000-0005-0000-0000-000084070000}"/>
    <cellStyle name="control table header 1 2 3 29 4" xfId="8834" xr:uid="{00000000-0005-0000-0000-000085070000}"/>
    <cellStyle name="control table header 1 2 3 3" xfId="430" xr:uid="{00000000-0005-0000-0000-000086070000}"/>
    <cellStyle name="control table header 1 2 3 3 2" xfId="8835" xr:uid="{00000000-0005-0000-0000-000087070000}"/>
    <cellStyle name="control table header 1 2 3 3 2 2" xfId="8836" xr:uid="{00000000-0005-0000-0000-000088070000}"/>
    <cellStyle name="control table header 1 2 3 3 2 3" xfId="8837" xr:uid="{00000000-0005-0000-0000-000089070000}"/>
    <cellStyle name="control table header 1 2 3 3 2 4" xfId="8838" xr:uid="{00000000-0005-0000-0000-00008A070000}"/>
    <cellStyle name="control table header 1 2 3 3 3" xfId="8839" xr:uid="{00000000-0005-0000-0000-00008B070000}"/>
    <cellStyle name="control table header 1 2 3 3 3 2" xfId="8840" xr:uid="{00000000-0005-0000-0000-00008C070000}"/>
    <cellStyle name="control table header 1 2 3 3 3 3" xfId="8841" xr:uid="{00000000-0005-0000-0000-00008D070000}"/>
    <cellStyle name="control table header 1 2 3 3 3 4" xfId="8842" xr:uid="{00000000-0005-0000-0000-00008E070000}"/>
    <cellStyle name="control table header 1 2 3 3 4" xfId="8843" xr:uid="{00000000-0005-0000-0000-00008F070000}"/>
    <cellStyle name="control table header 1 2 3 30" xfId="431" xr:uid="{00000000-0005-0000-0000-000090070000}"/>
    <cellStyle name="control table header 1 2 3 30 2" xfId="8844" xr:uid="{00000000-0005-0000-0000-000091070000}"/>
    <cellStyle name="control table header 1 2 3 30 2 2" xfId="8845" xr:uid="{00000000-0005-0000-0000-000092070000}"/>
    <cellStyle name="control table header 1 2 3 30 2 3" xfId="8846" xr:uid="{00000000-0005-0000-0000-000093070000}"/>
    <cellStyle name="control table header 1 2 3 30 2 4" xfId="8847" xr:uid="{00000000-0005-0000-0000-000094070000}"/>
    <cellStyle name="control table header 1 2 3 30 3" xfId="8848" xr:uid="{00000000-0005-0000-0000-000095070000}"/>
    <cellStyle name="control table header 1 2 3 30 3 2" xfId="8849" xr:uid="{00000000-0005-0000-0000-000096070000}"/>
    <cellStyle name="control table header 1 2 3 30 3 3" xfId="8850" xr:uid="{00000000-0005-0000-0000-000097070000}"/>
    <cellStyle name="control table header 1 2 3 30 3 4" xfId="8851" xr:uid="{00000000-0005-0000-0000-000098070000}"/>
    <cellStyle name="control table header 1 2 3 30 4" xfId="8852" xr:uid="{00000000-0005-0000-0000-000099070000}"/>
    <cellStyle name="control table header 1 2 3 31" xfId="432" xr:uid="{00000000-0005-0000-0000-00009A070000}"/>
    <cellStyle name="control table header 1 2 3 31 2" xfId="8853" xr:uid="{00000000-0005-0000-0000-00009B070000}"/>
    <cellStyle name="control table header 1 2 3 31 2 2" xfId="8854" xr:uid="{00000000-0005-0000-0000-00009C070000}"/>
    <cellStyle name="control table header 1 2 3 31 2 3" xfId="8855" xr:uid="{00000000-0005-0000-0000-00009D070000}"/>
    <cellStyle name="control table header 1 2 3 31 2 4" xfId="8856" xr:uid="{00000000-0005-0000-0000-00009E070000}"/>
    <cellStyle name="control table header 1 2 3 31 3" xfId="8857" xr:uid="{00000000-0005-0000-0000-00009F070000}"/>
    <cellStyle name="control table header 1 2 3 31 3 2" xfId="8858" xr:uid="{00000000-0005-0000-0000-0000A0070000}"/>
    <cellStyle name="control table header 1 2 3 31 3 3" xfId="8859" xr:uid="{00000000-0005-0000-0000-0000A1070000}"/>
    <cellStyle name="control table header 1 2 3 31 3 4" xfId="8860" xr:uid="{00000000-0005-0000-0000-0000A2070000}"/>
    <cellStyle name="control table header 1 2 3 31 4" xfId="8861" xr:uid="{00000000-0005-0000-0000-0000A3070000}"/>
    <cellStyle name="control table header 1 2 3 32" xfId="433" xr:uid="{00000000-0005-0000-0000-0000A4070000}"/>
    <cellStyle name="control table header 1 2 3 32 2" xfId="8862" xr:uid="{00000000-0005-0000-0000-0000A5070000}"/>
    <cellStyle name="control table header 1 2 3 32 2 2" xfId="8863" xr:uid="{00000000-0005-0000-0000-0000A6070000}"/>
    <cellStyle name="control table header 1 2 3 32 2 3" xfId="8864" xr:uid="{00000000-0005-0000-0000-0000A7070000}"/>
    <cellStyle name="control table header 1 2 3 32 2 4" xfId="8865" xr:uid="{00000000-0005-0000-0000-0000A8070000}"/>
    <cellStyle name="control table header 1 2 3 32 3" xfId="8866" xr:uid="{00000000-0005-0000-0000-0000A9070000}"/>
    <cellStyle name="control table header 1 2 3 32 3 2" xfId="8867" xr:uid="{00000000-0005-0000-0000-0000AA070000}"/>
    <cellStyle name="control table header 1 2 3 32 3 3" xfId="8868" xr:uid="{00000000-0005-0000-0000-0000AB070000}"/>
    <cellStyle name="control table header 1 2 3 32 3 4" xfId="8869" xr:uid="{00000000-0005-0000-0000-0000AC070000}"/>
    <cellStyle name="control table header 1 2 3 32 4" xfId="8870" xr:uid="{00000000-0005-0000-0000-0000AD070000}"/>
    <cellStyle name="control table header 1 2 3 33" xfId="434" xr:uid="{00000000-0005-0000-0000-0000AE070000}"/>
    <cellStyle name="control table header 1 2 3 33 2" xfId="8871" xr:uid="{00000000-0005-0000-0000-0000AF070000}"/>
    <cellStyle name="control table header 1 2 3 33 2 2" xfId="8872" xr:uid="{00000000-0005-0000-0000-0000B0070000}"/>
    <cellStyle name="control table header 1 2 3 33 2 3" xfId="8873" xr:uid="{00000000-0005-0000-0000-0000B1070000}"/>
    <cellStyle name="control table header 1 2 3 33 2 4" xfId="8874" xr:uid="{00000000-0005-0000-0000-0000B2070000}"/>
    <cellStyle name="control table header 1 2 3 33 3" xfId="8875" xr:uid="{00000000-0005-0000-0000-0000B3070000}"/>
    <cellStyle name="control table header 1 2 3 33 3 2" xfId="8876" xr:uid="{00000000-0005-0000-0000-0000B4070000}"/>
    <cellStyle name="control table header 1 2 3 33 3 3" xfId="8877" xr:uid="{00000000-0005-0000-0000-0000B5070000}"/>
    <cellStyle name="control table header 1 2 3 33 3 4" xfId="8878" xr:uid="{00000000-0005-0000-0000-0000B6070000}"/>
    <cellStyle name="control table header 1 2 3 33 4" xfId="8879" xr:uid="{00000000-0005-0000-0000-0000B7070000}"/>
    <cellStyle name="control table header 1 2 3 34" xfId="435" xr:uid="{00000000-0005-0000-0000-0000B8070000}"/>
    <cellStyle name="control table header 1 2 3 34 2" xfId="8880" xr:uid="{00000000-0005-0000-0000-0000B9070000}"/>
    <cellStyle name="control table header 1 2 3 34 2 2" xfId="8881" xr:uid="{00000000-0005-0000-0000-0000BA070000}"/>
    <cellStyle name="control table header 1 2 3 34 2 3" xfId="8882" xr:uid="{00000000-0005-0000-0000-0000BB070000}"/>
    <cellStyle name="control table header 1 2 3 34 2 4" xfId="8883" xr:uid="{00000000-0005-0000-0000-0000BC070000}"/>
    <cellStyle name="control table header 1 2 3 34 3" xfId="8884" xr:uid="{00000000-0005-0000-0000-0000BD070000}"/>
    <cellStyle name="control table header 1 2 3 34 3 2" xfId="8885" xr:uid="{00000000-0005-0000-0000-0000BE070000}"/>
    <cellStyle name="control table header 1 2 3 34 3 3" xfId="8886" xr:uid="{00000000-0005-0000-0000-0000BF070000}"/>
    <cellStyle name="control table header 1 2 3 34 3 4" xfId="8887" xr:uid="{00000000-0005-0000-0000-0000C0070000}"/>
    <cellStyle name="control table header 1 2 3 34 4" xfId="8888" xr:uid="{00000000-0005-0000-0000-0000C1070000}"/>
    <cellStyle name="control table header 1 2 3 35" xfId="436" xr:uid="{00000000-0005-0000-0000-0000C2070000}"/>
    <cellStyle name="control table header 1 2 3 35 2" xfId="8889" xr:uid="{00000000-0005-0000-0000-0000C3070000}"/>
    <cellStyle name="control table header 1 2 3 35 2 2" xfId="8890" xr:uid="{00000000-0005-0000-0000-0000C4070000}"/>
    <cellStyle name="control table header 1 2 3 35 2 3" xfId="8891" xr:uid="{00000000-0005-0000-0000-0000C5070000}"/>
    <cellStyle name="control table header 1 2 3 35 2 4" xfId="8892" xr:uid="{00000000-0005-0000-0000-0000C6070000}"/>
    <cellStyle name="control table header 1 2 3 35 3" xfId="8893" xr:uid="{00000000-0005-0000-0000-0000C7070000}"/>
    <cellStyle name="control table header 1 2 3 35 3 2" xfId="8894" xr:uid="{00000000-0005-0000-0000-0000C8070000}"/>
    <cellStyle name="control table header 1 2 3 35 3 3" xfId="8895" xr:uid="{00000000-0005-0000-0000-0000C9070000}"/>
    <cellStyle name="control table header 1 2 3 35 3 4" xfId="8896" xr:uid="{00000000-0005-0000-0000-0000CA070000}"/>
    <cellStyle name="control table header 1 2 3 35 4" xfId="8897" xr:uid="{00000000-0005-0000-0000-0000CB070000}"/>
    <cellStyle name="control table header 1 2 3 36" xfId="437" xr:uid="{00000000-0005-0000-0000-0000CC070000}"/>
    <cellStyle name="control table header 1 2 3 36 2" xfId="8898" xr:uid="{00000000-0005-0000-0000-0000CD070000}"/>
    <cellStyle name="control table header 1 2 3 36 2 2" xfId="8899" xr:uid="{00000000-0005-0000-0000-0000CE070000}"/>
    <cellStyle name="control table header 1 2 3 36 2 3" xfId="8900" xr:uid="{00000000-0005-0000-0000-0000CF070000}"/>
    <cellStyle name="control table header 1 2 3 36 2 4" xfId="8901" xr:uid="{00000000-0005-0000-0000-0000D0070000}"/>
    <cellStyle name="control table header 1 2 3 36 3" xfId="8902" xr:uid="{00000000-0005-0000-0000-0000D1070000}"/>
    <cellStyle name="control table header 1 2 3 36 3 2" xfId="8903" xr:uid="{00000000-0005-0000-0000-0000D2070000}"/>
    <cellStyle name="control table header 1 2 3 36 3 3" xfId="8904" xr:uid="{00000000-0005-0000-0000-0000D3070000}"/>
    <cellStyle name="control table header 1 2 3 36 3 4" xfId="8905" xr:uid="{00000000-0005-0000-0000-0000D4070000}"/>
    <cellStyle name="control table header 1 2 3 36 4" xfId="8906" xr:uid="{00000000-0005-0000-0000-0000D5070000}"/>
    <cellStyle name="control table header 1 2 3 37" xfId="438" xr:uid="{00000000-0005-0000-0000-0000D6070000}"/>
    <cellStyle name="control table header 1 2 3 37 2" xfId="8907" xr:uid="{00000000-0005-0000-0000-0000D7070000}"/>
    <cellStyle name="control table header 1 2 3 37 2 2" xfId="8908" xr:uid="{00000000-0005-0000-0000-0000D8070000}"/>
    <cellStyle name="control table header 1 2 3 37 2 3" xfId="8909" xr:uid="{00000000-0005-0000-0000-0000D9070000}"/>
    <cellStyle name="control table header 1 2 3 37 2 4" xfId="8910" xr:uid="{00000000-0005-0000-0000-0000DA070000}"/>
    <cellStyle name="control table header 1 2 3 37 3" xfId="8911" xr:uid="{00000000-0005-0000-0000-0000DB070000}"/>
    <cellStyle name="control table header 1 2 3 37 3 2" xfId="8912" xr:uid="{00000000-0005-0000-0000-0000DC070000}"/>
    <cellStyle name="control table header 1 2 3 37 3 3" xfId="8913" xr:uid="{00000000-0005-0000-0000-0000DD070000}"/>
    <cellStyle name="control table header 1 2 3 37 3 4" xfId="8914" xr:uid="{00000000-0005-0000-0000-0000DE070000}"/>
    <cellStyle name="control table header 1 2 3 37 4" xfId="8915" xr:uid="{00000000-0005-0000-0000-0000DF070000}"/>
    <cellStyle name="control table header 1 2 3 38" xfId="439" xr:uid="{00000000-0005-0000-0000-0000E0070000}"/>
    <cellStyle name="control table header 1 2 3 38 2" xfId="8916" xr:uid="{00000000-0005-0000-0000-0000E1070000}"/>
    <cellStyle name="control table header 1 2 3 38 2 2" xfId="8917" xr:uid="{00000000-0005-0000-0000-0000E2070000}"/>
    <cellStyle name="control table header 1 2 3 38 2 3" xfId="8918" xr:uid="{00000000-0005-0000-0000-0000E3070000}"/>
    <cellStyle name="control table header 1 2 3 38 2 4" xfId="8919" xr:uid="{00000000-0005-0000-0000-0000E4070000}"/>
    <cellStyle name="control table header 1 2 3 38 3" xfId="8920" xr:uid="{00000000-0005-0000-0000-0000E5070000}"/>
    <cellStyle name="control table header 1 2 3 38 3 2" xfId="8921" xr:uid="{00000000-0005-0000-0000-0000E6070000}"/>
    <cellStyle name="control table header 1 2 3 38 3 3" xfId="8922" xr:uid="{00000000-0005-0000-0000-0000E7070000}"/>
    <cellStyle name="control table header 1 2 3 38 3 4" xfId="8923" xr:uid="{00000000-0005-0000-0000-0000E8070000}"/>
    <cellStyle name="control table header 1 2 3 38 4" xfId="8924" xr:uid="{00000000-0005-0000-0000-0000E9070000}"/>
    <cellStyle name="control table header 1 2 3 39" xfId="440" xr:uid="{00000000-0005-0000-0000-0000EA070000}"/>
    <cellStyle name="control table header 1 2 3 39 2" xfId="8925" xr:uid="{00000000-0005-0000-0000-0000EB070000}"/>
    <cellStyle name="control table header 1 2 3 39 2 2" xfId="8926" xr:uid="{00000000-0005-0000-0000-0000EC070000}"/>
    <cellStyle name="control table header 1 2 3 39 2 3" xfId="8927" xr:uid="{00000000-0005-0000-0000-0000ED070000}"/>
    <cellStyle name="control table header 1 2 3 39 2 4" xfId="8928" xr:uid="{00000000-0005-0000-0000-0000EE070000}"/>
    <cellStyle name="control table header 1 2 3 39 3" xfId="8929" xr:uid="{00000000-0005-0000-0000-0000EF070000}"/>
    <cellStyle name="control table header 1 2 3 39 3 2" xfId="8930" xr:uid="{00000000-0005-0000-0000-0000F0070000}"/>
    <cellStyle name="control table header 1 2 3 39 3 3" xfId="8931" xr:uid="{00000000-0005-0000-0000-0000F1070000}"/>
    <cellStyle name="control table header 1 2 3 39 3 4" xfId="8932" xr:uid="{00000000-0005-0000-0000-0000F2070000}"/>
    <cellStyle name="control table header 1 2 3 39 4" xfId="8933" xr:uid="{00000000-0005-0000-0000-0000F3070000}"/>
    <cellStyle name="control table header 1 2 3 4" xfId="441" xr:uid="{00000000-0005-0000-0000-0000F4070000}"/>
    <cellStyle name="control table header 1 2 3 4 2" xfId="8934" xr:uid="{00000000-0005-0000-0000-0000F5070000}"/>
    <cellStyle name="control table header 1 2 3 4 2 2" xfId="8935" xr:uid="{00000000-0005-0000-0000-0000F6070000}"/>
    <cellStyle name="control table header 1 2 3 4 2 3" xfId="8936" xr:uid="{00000000-0005-0000-0000-0000F7070000}"/>
    <cellStyle name="control table header 1 2 3 4 2 4" xfId="8937" xr:uid="{00000000-0005-0000-0000-0000F8070000}"/>
    <cellStyle name="control table header 1 2 3 4 3" xfId="8938" xr:uid="{00000000-0005-0000-0000-0000F9070000}"/>
    <cellStyle name="control table header 1 2 3 4 3 2" xfId="8939" xr:uid="{00000000-0005-0000-0000-0000FA070000}"/>
    <cellStyle name="control table header 1 2 3 4 3 3" xfId="8940" xr:uid="{00000000-0005-0000-0000-0000FB070000}"/>
    <cellStyle name="control table header 1 2 3 4 3 4" xfId="8941" xr:uid="{00000000-0005-0000-0000-0000FC070000}"/>
    <cellStyle name="control table header 1 2 3 4 4" xfId="8942" xr:uid="{00000000-0005-0000-0000-0000FD070000}"/>
    <cellStyle name="control table header 1 2 3 40" xfId="442" xr:uid="{00000000-0005-0000-0000-0000FE070000}"/>
    <cellStyle name="control table header 1 2 3 40 2" xfId="8943" xr:uid="{00000000-0005-0000-0000-0000FF070000}"/>
    <cellStyle name="control table header 1 2 3 40 2 2" xfId="8944" xr:uid="{00000000-0005-0000-0000-000000080000}"/>
    <cellStyle name="control table header 1 2 3 40 2 3" xfId="8945" xr:uid="{00000000-0005-0000-0000-000001080000}"/>
    <cellStyle name="control table header 1 2 3 40 2 4" xfId="8946" xr:uid="{00000000-0005-0000-0000-000002080000}"/>
    <cellStyle name="control table header 1 2 3 40 3" xfId="8947" xr:uid="{00000000-0005-0000-0000-000003080000}"/>
    <cellStyle name="control table header 1 2 3 40 3 2" xfId="8948" xr:uid="{00000000-0005-0000-0000-000004080000}"/>
    <cellStyle name="control table header 1 2 3 40 3 3" xfId="8949" xr:uid="{00000000-0005-0000-0000-000005080000}"/>
    <cellStyle name="control table header 1 2 3 40 3 4" xfId="8950" xr:uid="{00000000-0005-0000-0000-000006080000}"/>
    <cellStyle name="control table header 1 2 3 40 4" xfId="8951" xr:uid="{00000000-0005-0000-0000-000007080000}"/>
    <cellStyle name="control table header 1 2 3 41" xfId="443" xr:uid="{00000000-0005-0000-0000-000008080000}"/>
    <cellStyle name="control table header 1 2 3 41 2" xfId="8952" xr:uid="{00000000-0005-0000-0000-000009080000}"/>
    <cellStyle name="control table header 1 2 3 41 2 2" xfId="8953" xr:uid="{00000000-0005-0000-0000-00000A080000}"/>
    <cellStyle name="control table header 1 2 3 41 2 3" xfId="8954" xr:uid="{00000000-0005-0000-0000-00000B080000}"/>
    <cellStyle name="control table header 1 2 3 41 2 4" xfId="8955" xr:uid="{00000000-0005-0000-0000-00000C080000}"/>
    <cellStyle name="control table header 1 2 3 41 3" xfId="8956" xr:uid="{00000000-0005-0000-0000-00000D080000}"/>
    <cellStyle name="control table header 1 2 3 41 3 2" xfId="8957" xr:uid="{00000000-0005-0000-0000-00000E080000}"/>
    <cellStyle name="control table header 1 2 3 41 3 3" xfId="8958" xr:uid="{00000000-0005-0000-0000-00000F080000}"/>
    <cellStyle name="control table header 1 2 3 41 3 4" xfId="8959" xr:uid="{00000000-0005-0000-0000-000010080000}"/>
    <cellStyle name="control table header 1 2 3 41 4" xfId="8960" xr:uid="{00000000-0005-0000-0000-000011080000}"/>
    <cellStyle name="control table header 1 2 3 42" xfId="444" xr:uid="{00000000-0005-0000-0000-000012080000}"/>
    <cellStyle name="control table header 1 2 3 42 2" xfId="8961" xr:uid="{00000000-0005-0000-0000-000013080000}"/>
    <cellStyle name="control table header 1 2 3 42 2 2" xfId="8962" xr:uid="{00000000-0005-0000-0000-000014080000}"/>
    <cellStyle name="control table header 1 2 3 42 2 3" xfId="8963" xr:uid="{00000000-0005-0000-0000-000015080000}"/>
    <cellStyle name="control table header 1 2 3 42 2 4" xfId="8964" xr:uid="{00000000-0005-0000-0000-000016080000}"/>
    <cellStyle name="control table header 1 2 3 42 3" xfId="8965" xr:uid="{00000000-0005-0000-0000-000017080000}"/>
    <cellStyle name="control table header 1 2 3 42 3 2" xfId="8966" xr:uid="{00000000-0005-0000-0000-000018080000}"/>
    <cellStyle name="control table header 1 2 3 42 3 3" xfId="8967" xr:uid="{00000000-0005-0000-0000-000019080000}"/>
    <cellStyle name="control table header 1 2 3 42 3 4" xfId="8968" xr:uid="{00000000-0005-0000-0000-00001A080000}"/>
    <cellStyle name="control table header 1 2 3 42 4" xfId="8969" xr:uid="{00000000-0005-0000-0000-00001B080000}"/>
    <cellStyle name="control table header 1 2 3 43" xfId="445" xr:uid="{00000000-0005-0000-0000-00001C080000}"/>
    <cellStyle name="control table header 1 2 3 43 2" xfId="8970" xr:uid="{00000000-0005-0000-0000-00001D080000}"/>
    <cellStyle name="control table header 1 2 3 43 2 2" xfId="8971" xr:uid="{00000000-0005-0000-0000-00001E080000}"/>
    <cellStyle name="control table header 1 2 3 43 2 3" xfId="8972" xr:uid="{00000000-0005-0000-0000-00001F080000}"/>
    <cellStyle name="control table header 1 2 3 43 2 4" xfId="8973" xr:uid="{00000000-0005-0000-0000-000020080000}"/>
    <cellStyle name="control table header 1 2 3 43 3" xfId="8974" xr:uid="{00000000-0005-0000-0000-000021080000}"/>
    <cellStyle name="control table header 1 2 3 43 3 2" xfId="8975" xr:uid="{00000000-0005-0000-0000-000022080000}"/>
    <cellStyle name="control table header 1 2 3 43 3 3" xfId="8976" xr:uid="{00000000-0005-0000-0000-000023080000}"/>
    <cellStyle name="control table header 1 2 3 43 3 4" xfId="8977" xr:uid="{00000000-0005-0000-0000-000024080000}"/>
    <cellStyle name="control table header 1 2 3 43 4" xfId="8978" xr:uid="{00000000-0005-0000-0000-000025080000}"/>
    <cellStyle name="control table header 1 2 3 44" xfId="446" xr:uid="{00000000-0005-0000-0000-000026080000}"/>
    <cellStyle name="control table header 1 2 3 44 2" xfId="8979" xr:uid="{00000000-0005-0000-0000-000027080000}"/>
    <cellStyle name="control table header 1 2 3 44 2 2" xfId="8980" xr:uid="{00000000-0005-0000-0000-000028080000}"/>
    <cellStyle name="control table header 1 2 3 44 2 3" xfId="8981" xr:uid="{00000000-0005-0000-0000-000029080000}"/>
    <cellStyle name="control table header 1 2 3 44 2 4" xfId="8982" xr:uid="{00000000-0005-0000-0000-00002A080000}"/>
    <cellStyle name="control table header 1 2 3 44 3" xfId="8983" xr:uid="{00000000-0005-0000-0000-00002B080000}"/>
    <cellStyle name="control table header 1 2 3 44 3 2" xfId="8984" xr:uid="{00000000-0005-0000-0000-00002C080000}"/>
    <cellStyle name="control table header 1 2 3 44 3 3" xfId="8985" xr:uid="{00000000-0005-0000-0000-00002D080000}"/>
    <cellStyle name="control table header 1 2 3 44 3 4" xfId="8986" xr:uid="{00000000-0005-0000-0000-00002E080000}"/>
    <cellStyle name="control table header 1 2 3 44 4" xfId="8987" xr:uid="{00000000-0005-0000-0000-00002F080000}"/>
    <cellStyle name="control table header 1 2 3 45" xfId="447" xr:uid="{00000000-0005-0000-0000-000030080000}"/>
    <cellStyle name="control table header 1 2 3 45 2" xfId="8988" xr:uid="{00000000-0005-0000-0000-000031080000}"/>
    <cellStyle name="control table header 1 2 3 45 2 2" xfId="8989" xr:uid="{00000000-0005-0000-0000-000032080000}"/>
    <cellStyle name="control table header 1 2 3 45 2 3" xfId="8990" xr:uid="{00000000-0005-0000-0000-000033080000}"/>
    <cellStyle name="control table header 1 2 3 45 2 4" xfId="8991" xr:uid="{00000000-0005-0000-0000-000034080000}"/>
    <cellStyle name="control table header 1 2 3 45 3" xfId="8992" xr:uid="{00000000-0005-0000-0000-000035080000}"/>
    <cellStyle name="control table header 1 2 3 45 3 2" xfId="8993" xr:uid="{00000000-0005-0000-0000-000036080000}"/>
    <cellStyle name="control table header 1 2 3 45 3 3" xfId="8994" xr:uid="{00000000-0005-0000-0000-000037080000}"/>
    <cellStyle name="control table header 1 2 3 45 3 4" xfId="8995" xr:uid="{00000000-0005-0000-0000-000038080000}"/>
    <cellStyle name="control table header 1 2 3 45 4" xfId="8996" xr:uid="{00000000-0005-0000-0000-000039080000}"/>
    <cellStyle name="control table header 1 2 3 46" xfId="8997" xr:uid="{00000000-0005-0000-0000-00003A080000}"/>
    <cellStyle name="control table header 1 2 3 46 2" xfId="8998" xr:uid="{00000000-0005-0000-0000-00003B080000}"/>
    <cellStyle name="control table header 1 2 3 46 3" xfId="8999" xr:uid="{00000000-0005-0000-0000-00003C080000}"/>
    <cellStyle name="control table header 1 2 3 46 4" xfId="9000" xr:uid="{00000000-0005-0000-0000-00003D080000}"/>
    <cellStyle name="control table header 1 2 3 47" xfId="9001" xr:uid="{00000000-0005-0000-0000-00003E080000}"/>
    <cellStyle name="control table header 1 2 3 47 2" xfId="9002" xr:uid="{00000000-0005-0000-0000-00003F080000}"/>
    <cellStyle name="control table header 1 2 3 47 3" xfId="9003" xr:uid="{00000000-0005-0000-0000-000040080000}"/>
    <cellStyle name="control table header 1 2 3 47 4" xfId="9004" xr:uid="{00000000-0005-0000-0000-000041080000}"/>
    <cellStyle name="control table header 1 2 3 5" xfId="448" xr:uid="{00000000-0005-0000-0000-000042080000}"/>
    <cellStyle name="control table header 1 2 3 5 2" xfId="9005" xr:uid="{00000000-0005-0000-0000-000043080000}"/>
    <cellStyle name="control table header 1 2 3 5 2 2" xfId="9006" xr:uid="{00000000-0005-0000-0000-000044080000}"/>
    <cellStyle name="control table header 1 2 3 5 2 3" xfId="9007" xr:uid="{00000000-0005-0000-0000-000045080000}"/>
    <cellStyle name="control table header 1 2 3 5 2 4" xfId="9008" xr:uid="{00000000-0005-0000-0000-000046080000}"/>
    <cellStyle name="control table header 1 2 3 5 3" xfId="9009" xr:uid="{00000000-0005-0000-0000-000047080000}"/>
    <cellStyle name="control table header 1 2 3 5 3 2" xfId="9010" xr:uid="{00000000-0005-0000-0000-000048080000}"/>
    <cellStyle name="control table header 1 2 3 5 3 3" xfId="9011" xr:uid="{00000000-0005-0000-0000-000049080000}"/>
    <cellStyle name="control table header 1 2 3 5 3 4" xfId="9012" xr:uid="{00000000-0005-0000-0000-00004A080000}"/>
    <cellStyle name="control table header 1 2 3 5 4" xfId="9013" xr:uid="{00000000-0005-0000-0000-00004B080000}"/>
    <cellStyle name="control table header 1 2 3 6" xfId="449" xr:uid="{00000000-0005-0000-0000-00004C080000}"/>
    <cellStyle name="control table header 1 2 3 6 2" xfId="9014" xr:uid="{00000000-0005-0000-0000-00004D080000}"/>
    <cellStyle name="control table header 1 2 3 6 2 2" xfId="9015" xr:uid="{00000000-0005-0000-0000-00004E080000}"/>
    <cellStyle name="control table header 1 2 3 6 2 3" xfId="9016" xr:uid="{00000000-0005-0000-0000-00004F080000}"/>
    <cellStyle name="control table header 1 2 3 6 2 4" xfId="9017" xr:uid="{00000000-0005-0000-0000-000050080000}"/>
    <cellStyle name="control table header 1 2 3 6 3" xfId="9018" xr:uid="{00000000-0005-0000-0000-000051080000}"/>
    <cellStyle name="control table header 1 2 3 6 3 2" xfId="9019" xr:uid="{00000000-0005-0000-0000-000052080000}"/>
    <cellStyle name="control table header 1 2 3 6 3 3" xfId="9020" xr:uid="{00000000-0005-0000-0000-000053080000}"/>
    <cellStyle name="control table header 1 2 3 6 3 4" xfId="9021" xr:uid="{00000000-0005-0000-0000-000054080000}"/>
    <cellStyle name="control table header 1 2 3 6 4" xfId="9022" xr:uid="{00000000-0005-0000-0000-000055080000}"/>
    <cellStyle name="control table header 1 2 3 7" xfId="450" xr:uid="{00000000-0005-0000-0000-000056080000}"/>
    <cellStyle name="control table header 1 2 3 7 2" xfId="9023" xr:uid="{00000000-0005-0000-0000-000057080000}"/>
    <cellStyle name="control table header 1 2 3 7 2 2" xfId="9024" xr:uid="{00000000-0005-0000-0000-000058080000}"/>
    <cellStyle name="control table header 1 2 3 7 2 3" xfId="9025" xr:uid="{00000000-0005-0000-0000-000059080000}"/>
    <cellStyle name="control table header 1 2 3 7 2 4" xfId="9026" xr:uid="{00000000-0005-0000-0000-00005A080000}"/>
    <cellStyle name="control table header 1 2 3 7 3" xfId="9027" xr:uid="{00000000-0005-0000-0000-00005B080000}"/>
    <cellStyle name="control table header 1 2 3 7 3 2" xfId="9028" xr:uid="{00000000-0005-0000-0000-00005C080000}"/>
    <cellStyle name="control table header 1 2 3 7 3 3" xfId="9029" xr:uid="{00000000-0005-0000-0000-00005D080000}"/>
    <cellStyle name="control table header 1 2 3 7 3 4" xfId="9030" xr:uid="{00000000-0005-0000-0000-00005E080000}"/>
    <cellStyle name="control table header 1 2 3 7 4" xfId="9031" xr:uid="{00000000-0005-0000-0000-00005F080000}"/>
    <cellStyle name="control table header 1 2 3 8" xfId="451" xr:uid="{00000000-0005-0000-0000-000060080000}"/>
    <cellStyle name="control table header 1 2 3 8 2" xfId="9032" xr:uid="{00000000-0005-0000-0000-000061080000}"/>
    <cellStyle name="control table header 1 2 3 8 2 2" xfId="9033" xr:uid="{00000000-0005-0000-0000-000062080000}"/>
    <cellStyle name="control table header 1 2 3 8 2 3" xfId="9034" xr:uid="{00000000-0005-0000-0000-000063080000}"/>
    <cellStyle name="control table header 1 2 3 8 2 4" xfId="9035" xr:uid="{00000000-0005-0000-0000-000064080000}"/>
    <cellStyle name="control table header 1 2 3 8 3" xfId="9036" xr:uid="{00000000-0005-0000-0000-000065080000}"/>
    <cellStyle name="control table header 1 2 3 8 3 2" xfId="9037" xr:uid="{00000000-0005-0000-0000-000066080000}"/>
    <cellStyle name="control table header 1 2 3 8 3 3" xfId="9038" xr:uid="{00000000-0005-0000-0000-000067080000}"/>
    <cellStyle name="control table header 1 2 3 8 3 4" xfId="9039" xr:uid="{00000000-0005-0000-0000-000068080000}"/>
    <cellStyle name="control table header 1 2 3 8 4" xfId="9040" xr:uid="{00000000-0005-0000-0000-000069080000}"/>
    <cellStyle name="control table header 1 2 3 9" xfId="452" xr:uid="{00000000-0005-0000-0000-00006A080000}"/>
    <cellStyle name="control table header 1 2 3 9 2" xfId="9041" xr:uid="{00000000-0005-0000-0000-00006B080000}"/>
    <cellStyle name="control table header 1 2 3 9 2 2" xfId="9042" xr:uid="{00000000-0005-0000-0000-00006C080000}"/>
    <cellStyle name="control table header 1 2 3 9 2 3" xfId="9043" xr:uid="{00000000-0005-0000-0000-00006D080000}"/>
    <cellStyle name="control table header 1 2 3 9 2 4" xfId="9044" xr:uid="{00000000-0005-0000-0000-00006E080000}"/>
    <cellStyle name="control table header 1 2 3 9 3" xfId="9045" xr:uid="{00000000-0005-0000-0000-00006F080000}"/>
    <cellStyle name="control table header 1 2 3 9 3 2" xfId="9046" xr:uid="{00000000-0005-0000-0000-000070080000}"/>
    <cellStyle name="control table header 1 2 3 9 3 3" xfId="9047" xr:uid="{00000000-0005-0000-0000-000071080000}"/>
    <cellStyle name="control table header 1 2 3 9 3 4" xfId="9048" xr:uid="{00000000-0005-0000-0000-000072080000}"/>
    <cellStyle name="control table header 1 2 3 9 4" xfId="9049" xr:uid="{00000000-0005-0000-0000-000073080000}"/>
    <cellStyle name="control table header 1 2 4" xfId="453" xr:uid="{00000000-0005-0000-0000-000074080000}"/>
    <cellStyle name="control table header 1 2 4 10" xfId="454" xr:uid="{00000000-0005-0000-0000-000075080000}"/>
    <cellStyle name="control table header 1 2 4 10 2" xfId="9050" xr:uid="{00000000-0005-0000-0000-000076080000}"/>
    <cellStyle name="control table header 1 2 4 10 2 2" xfId="9051" xr:uid="{00000000-0005-0000-0000-000077080000}"/>
    <cellStyle name="control table header 1 2 4 10 2 3" xfId="9052" xr:uid="{00000000-0005-0000-0000-000078080000}"/>
    <cellStyle name="control table header 1 2 4 10 2 4" xfId="9053" xr:uid="{00000000-0005-0000-0000-000079080000}"/>
    <cellStyle name="control table header 1 2 4 10 3" xfId="9054" xr:uid="{00000000-0005-0000-0000-00007A080000}"/>
    <cellStyle name="control table header 1 2 4 10 3 2" xfId="9055" xr:uid="{00000000-0005-0000-0000-00007B080000}"/>
    <cellStyle name="control table header 1 2 4 10 3 3" xfId="9056" xr:uid="{00000000-0005-0000-0000-00007C080000}"/>
    <cellStyle name="control table header 1 2 4 10 3 4" xfId="9057" xr:uid="{00000000-0005-0000-0000-00007D080000}"/>
    <cellStyle name="control table header 1 2 4 10 4" xfId="9058" xr:uid="{00000000-0005-0000-0000-00007E080000}"/>
    <cellStyle name="control table header 1 2 4 11" xfId="455" xr:uid="{00000000-0005-0000-0000-00007F080000}"/>
    <cellStyle name="control table header 1 2 4 11 2" xfId="9059" xr:uid="{00000000-0005-0000-0000-000080080000}"/>
    <cellStyle name="control table header 1 2 4 11 2 2" xfId="9060" xr:uid="{00000000-0005-0000-0000-000081080000}"/>
    <cellStyle name="control table header 1 2 4 11 2 3" xfId="9061" xr:uid="{00000000-0005-0000-0000-000082080000}"/>
    <cellStyle name="control table header 1 2 4 11 2 4" xfId="9062" xr:uid="{00000000-0005-0000-0000-000083080000}"/>
    <cellStyle name="control table header 1 2 4 11 3" xfId="9063" xr:uid="{00000000-0005-0000-0000-000084080000}"/>
    <cellStyle name="control table header 1 2 4 11 3 2" xfId="9064" xr:uid="{00000000-0005-0000-0000-000085080000}"/>
    <cellStyle name="control table header 1 2 4 11 3 3" xfId="9065" xr:uid="{00000000-0005-0000-0000-000086080000}"/>
    <cellStyle name="control table header 1 2 4 11 3 4" xfId="9066" xr:uid="{00000000-0005-0000-0000-000087080000}"/>
    <cellStyle name="control table header 1 2 4 11 4" xfId="9067" xr:uid="{00000000-0005-0000-0000-000088080000}"/>
    <cellStyle name="control table header 1 2 4 12" xfId="456" xr:uid="{00000000-0005-0000-0000-000089080000}"/>
    <cellStyle name="control table header 1 2 4 12 2" xfId="9068" xr:uid="{00000000-0005-0000-0000-00008A080000}"/>
    <cellStyle name="control table header 1 2 4 12 2 2" xfId="9069" xr:uid="{00000000-0005-0000-0000-00008B080000}"/>
    <cellStyle name="control table header 1 2 4 12 2 3" xfId="9070" xr:uid="{00000000-0005-0000-0000-00008C080000}"/>
    <cellStyle name="control table header 1 2 4 12 2 4" xfId="9071" xr:uid="{00000000-0005-0000-0000-00008D080000}"/>
    <cellStyle name="control table header 1 2 4 12 3" xfId="9072" xr:uid="{00000000-0005-0000-0000-00008E080000}"/>
    <cellStyle name="control table header 1 2 4 12 3 2" xfId="9073" xr:uid="{00000000-0005-0000-0000-00008F080000}"/>
    <cellStyle name="control table header 1 2 4 12 3 3" xfId="9074" xr:uid="{00000000-0005-0000-0000-000090080000}"/>
    <cellStyle name="control table header 1 2 4 12 3 4" xfId="9075" xr:uid="{00000000-0005-0000-0000-000091080000}"/>
    <cellStyle name="control table header 1 2 4 12 4" xfId="9076" xr:uid="{00000000-0005-0000-0000-000092080000}"/>
    <cellStyle name="control table header 1 2 4 13" xfId="457" xr:uid="{00000000-0005-0000-0000-000093080000}"/>
    <cellStyle name="control table header 1 2 4 13 2" xfId="9077" xr:uid="{00000000-0005-0000-0000-000094080000}"/>
    <cellStyle name="control table header 1 2 4 13 2 2" xfId="9078" xr:uid="{00000000-0005-0000-0000-000095080000}"/>
    <cellStyle name="control table header 1 2 4 13 2 3" xfId="9079" xr:uid="{00000000-0005-0000-0000-000096080000}"/>
    <cellStyle name="control table header 1 2 4 13 2 4" xfId="9080" xr:uid="{00000000-0005-0000-0000-000097080000}"/>
    <cellStyle name="control table header 1 2 4 13 3" xfId="9081" xr:uid="{00000000-0005-0000-0000-000098080000}"/>
    <cellStyle name="control table header 1 2 4 13 3 2" xfId="9082" xr:uid="{00000000-0005-0000-0000-000099080000}"/>
    <cellStyle name="control table header 1 2 4 13 3 3" xfId="9083" xr:uid="{00000000-0005-0000-0000-00009A080000}"/>
    <cellStyle name="control table header 1 2 4 13 3 4" xfId="9084" xr:uid="{00000000-0005-0000-0000-00009B080000}"/>
    <cellStyle name="control table header 1 2 4 13 4" xfId="9085" xr:uid="{00000000-0005-0000-0000-00009C080000}"/>
    <cellStyle name="control table header 1 2 4 14" xfId="458" xr:uid="{00000000-0005-0000-0000-00009D080000}"/>
    <cellStyle name="control table header 1 2 4 14 2" xfId="9086" xr:uid="{00000000-0005-0000-0000-00009E080000}"/>
    <cellStyle name="control table header 1 2 4 14 2 2" xfId="9087" xr:uid="{00000000-0005-0000-0000-00009F080000}"/>
    <cellStyle name="control table header 1 2 4 14 2 3" xfId="9088" xr:uid="{00000000-0005-0000-0000-0000A0080000}"/>
    <cellStyle name="control table header 1 2 4 14 2 4" xfId="9089" xr:uid="{00000000-0005-0000-0000-0000A1080000}"/>
    <cellStyle name="control table header 1 2 4 14 3" xfId="9090" xr:uid="{00000000-0005-0000-0000-0000A2080000}"/>
    <cellStyle name="control table header 1 2 4 14 3 2" xfId="9091" xr:uid="{00000000-0005-0000-0000-0000A3080000}"/>
    <cellStyle name="control table header 1 2 4 14 3 3" xfId="9092" xr:uid="{00000000-0005-0000-0000-0000A4080000}"/>
    <cellStyle name="control table header 1 2 4 14 3 4" xfId="9093" xr:uid="{00000000-0005-0000-0000-0000A5080000}"/>
    <cellStyle name="control table header 1 2 4 14 4" xfId="9094" xr:uid="{00000000-0005-0000-0000-0000A6080000}"/>
    <cellStyle name="control table header 1 2 4 15" xfId="459" xr:uid="{00000000-0005-0000-0000-0000A7080000}"/>
    <cellStyle name="control table header 1 2 4 15 2" xfId="9095" xr:uid="{00000000-0005-0000-0000-0000A8080000}"/>
    <cellStyle name="control table header 1 2 4 15 2 2" xfId="9096" xr:uid="{00000000-0005-0000-0000-0000A9080000}"/>
    <cellStyle name="control table header 1 2 4 15 2 3" xfId="9097" xr:uid="{00000000-0005-0000-0000-0000AA080000}"/>
    <cellStyle name="control table header 1 2 4 15 2 4" xfId="9098" xr:uid="{00000000-0005-0000-0000-0000AB080000}"/>
    <cellStyle name="control table header 1 2 4 15 3" xfId="9099" xr:uid="{00000000-0005-0000-0000-0000AC080000}"/>
    <cellStyle name="control table header 1 2 4 15 3 2" xfId="9100" xr:uid="{00000000-0005-0000-0000-0000AD080000}"/>
    <cellStyle name="control table header 1 2 4 15 3 3" xfId="9101" xr:uid="{00000000-0005-0000-0000-0000AE080000}"/>
    <cellStyle name="control table header 1 2 4 15 3 4" xfId="9102" xr:uid="{00000000-0005-0000-0000-0000AF080000}"/>
    <cellStyle name="control table header 1 2 4 15 4" xfId="9103" xr:uid="{00000000-0005-0000-0000-0000B0080000}"/>
    <cellStyle name="control table header 1 2 4 16" xfId="460" xr:uid="{00000000-0005-0000-0000-0000B1080000}"/>
    <cellStyle name="control table header 1 2 4 16 2" xfId="9104" xr:uid="{00000000-0005-0000-0000-0000B2080000}"/>
    <cellStyle name="control table header 1 2 4 16 2 2" xfId="9105" xr:uid="{00000000-0005-0000-0000-0000B3080000}"/>
    <cellStyle name="control table header 1 2 4 16 2 3" xfId="9106" xr:uid="{00000000-0005-0000-0000-0000B4080000}"/>
    <cellStyle name="control table header 1 2 4 16 2 4" xfId="9107" xr:uid="{00000000-0005-0000-0000-0000B5080000}"/>
    <cellStyle name="control table header 1 2 4 16 3" xfId="9108" xr:uid="{00000000-0005-0000-0000-0000B6080000}"/>
    <cellStyle name="control table header 1 2 4 16 3 2" xfId="9109" xr:uid="{00000000-0005-0000-0000-0000B7080000}"/>
    <cellStyle name="control table header 1 2 4 16 3 3" xfId="9110" xr:uid="{00000000-0005-0000-0000-0000B8080000}"/>
    <cellStyle name="control table header 1 2 4 16 3 4" xfId="9111" xr:uid="{00000000-0005-0000-0000-0000B9080000}"/>
    <cellStyle name="control table header 1 2 4 16 4" xfId="9112" xr:uid="{00000000-0005-0000-0000-0000BA080000}"/>
    <cellStyle name="control table header 1 2 4 17" xfId="461" xr:uid="{00000000-0005-0000-0000-0000BB080000}"/>
    <cellStyle name="control table header 1 2 4 17 2" xfId="9113" xr:uid="{00000000-0005-0000-0000-0000BC080000}"/>
    <cellStyle name="control table header 1 2 4 17 2 2" xfId="9114" xr:uid="{00000000-0005-0000-0000-0000BD080000}"/>
    <cellStyle name="control table header 1 2 4 17 2 3" xfId="9115" xr:uid="{00000000-0005-0000-0000-0000BE080000}"/>
    <cellStyle name="control table header 1 2 4 17 2 4" xfId="9116" xr:uid="{00000000-0005-0000-0000-0000BF080000}"/>
    <cellStyle name="control table header 1 2 4 17 3" xfId="9117" xr:uid="{00000000-0005-0000-0000-0000C0080000}"/>
    <cellStyle name="control table header 1 2 4 17 3 2" xfId="9118" xr:uid="{00000000-0005-0000-0000-0000C1080000}"/>
    <cellStyle name="control table header 1 2 4 17 3 3" xfId="9119" xr:uid="{00000000-0005-0000-0000-0000C2080000}"/>
    <cellStyle name="control table header 1 2 4 17 3 4" xfId="9120" xr:uid="{00000000-0005-0000-0000-0000C3080000}"/>
    <cellStyle name="control table header 1 2 4 17 4" xfId="9121" xr:uid="{00000000-0005-0000-0000-0000C4080000}"/>
    <cellStyle name="control table header 1 2 4 18" xfId="462" xr:uid="{00000000-0005-0000-0000-0000C5080000}"/>
    <cellStyle name="control table header 1 2 4 18 2" xfId="9122" xr:uid="{00000000-0005-0000-0000-0000C6080000}"/>
    <cellStyle name="control table header 1 2 4 18 2 2" xfId="9123" xr:uid="{00000000-0005-0000-0000-0000C7080000}"/>
    <cellStyle name="control table header 1 2 4 18 2 3" xfId="9124" xr:uid="{00000000-0005-0000-0000-0000C8080000}"/>
    <cellStyle name="control table header 1 2 4 18 2 4" xfId="9125" xr:uid="{00000000-0005-0000-0000-0000C9080000}"/>
    <cellStyle name="control table header 1 2 4 18 3" xfId="9126" xr:uid="{00000000-0005-0000-0000-0000CA080000}"/>
    <cellStyle name="control table header 1 2 4 18 3 2" xfId="9127" xr:uid="{00000000-0005-0000-0000-0000CB080000}"/>
    <cellStyle name="control table header 1 2 4 18 3 3" xfId="9128" xr:uid="{00000000-0005-0000-0000-0000CC080000}"/>
    <cellStyle name="control table header 1 2 4 18 3 4" xfId="9129" xr:uid="{00000000-0005-0000-0000-0000CD080000}"/>
    <cellStyle name="control table header 1 2 4 18 4" xfId="9130" xr:uid="{00000000-0005-0000-0000-0000CE080000}"/>
    <cellStyle name="control table header 1 2 4 19" xfId="463" xr:uid="{00000000-0005-0000-0000-0000CF080000}"/>
    <cellStyle name="control table header 1 2 4 19 2" xfId="9131" xr:uid="{00000000-0005-0000-0000-0000D0080000}"/>
    <cellStyle name="control table header 1 2 4 19 2 2" xfId="9132" xr:uid="{00000000-0005-0000-0000-0000D1080000}"/>
    <cellStyle name="control table header 1 2 4 19 2 3" xfId="9133" xr:uid="{00000000-0005-0000-0000-0000D2080000}"/>
    <cellStyle name="control table header 1 2 4 19 2 4" xfId="9134" xr:uid="{00000000-0005-0000-0000-0000D3080000}"/>
    <cellStyle name="control table header 1 2 4 19 3" xfId="9135" xr:uid="{00000000-0005-0000-0000-0000D4080000}"/>
    <cellStyle name="control table header 1 2 4 19 3 2" xfId="9136" xr:uid="{00000000-0005-0000-0000-0000D5080000}"/>
    <cellStyle name="control table header 1 2 4 19 3 3" xfId="9137" xr:uid="{00000000-0005-0000-0000-0000D6080000}"/>
    <cellStyle name="control table header 1 2 4 19 3 4" xfId="9138" xr:uid="{00000000-0005-0000-0000-0000D7080000}"/>
    <cellStyle name="control table header 1 2 4 19 4" xfId="9139" xr:uid="{00000000-0005-0000-0000-0000D8080000}"/>
    <cellStyle name="control table header 1 2 4 2" xfId="464" xr:uid="{00000000-0005-0000-0000-0000D9080000}"/>
    <cellStyle name="control table header 1 2 4 2 10" xfId="465" xr:uid="{00000000-0005-0000-0000-0000DA080000}"/>
    <cellStyle name="control table header 1 2 4 2 10 2" xfId="9140" xr:uid="{00000000-0005-0000-0000-0000DB080000}"/>
    <cellStyle name="control table header 1 2 4 2 10 2 2" xfId="9141" xr:uid="{00000000-0005-0000-0000-0000DC080000}"/>
    <cellStyle name="control table header 1 2 4 2 10 2 3" xfId="9142" xr:uid="{00000000-0005-0000-0000-0000DD080000}"/>
    <cellStyle name="control table header 1 2 4 2 10 2 4" xfId="9143" xr:uid="{00000000-0005-0000-0000-0000DE080000}"/>
    <cellStyle name="control table header 1 2 4 2 10 3" xfId="9144" xr:uid="{00000000-0005-0000-0000-0000DF080000}"/>
    <cellStyle name="control table header 1 2 4 2 10 3 2" xfId="9145" xr:uid="{00000000-0005-0000-0000-0000E0080000}"/>
    <cellStyle name="control table header 1 2 4 2 10 3 3" xfId="9146" xr:uid="{00000000-0005-0000-0000-0000E1080000}"/>
    <cellStyle name="control table header 1 2 4 2 10 3 4" xfId="9147" xr:uid="{00000000-0005-0000-0000-0000E2080000}"/>
    <cellStyle name="control table header 1 2 4 2 10 4" xfId="9148" xr:uid="{00000000-0005-0000-0000-0000E3080000}"/>
    <cellStyle name="control table header 1 2 4 2 11" xfId="466" xr:uid="{00000000-0005-0000-0000-0000E4080000}"/>
    <cellStyle name="control table header 1 2 4 2 11 2" xfId="9149" xr:uid="{00000000-0005-0000-0000-0000E5080000}"/>
    <cellStyle name="control table header 1 2 4 2 11 2 2" xfId="9150" xr:uid="{00000000-0005-0000-0000-0000E6080000}"/>
    <cellStyle name="control table header 1 2 4 2 11 2 3" xfId="9151" xr:uid="{00000000-0005-0000-0000-0000E7080000}"/>
    <cellStyle name="control table header 1 2 4 2 11 2 4" xfId="9152" xr:uid="{00000000-0005-0000-0000-0000E8080000}"/>
    <cellStyle name="control table header 1 2 4 2 11 3" xfId="9153" xr:uid="{00000000-0005-0000-0000-0000E9080000}"/>
    <cellStyle name="control table header 1 2 4 2 11 3 2" xfId="9154" xr:uid="{00000000-0005-0000-0000-0000EA080000}"/>
    <cellStyle name="control table header 1 2 4 2 11 3 3" xfId="9155" xr:uid="{00000000-0005-0000-0000-0000EB080000}"/>
    <cellStyle name="control table header 1 2 4 2 11 3 4" xfId="9156" xr:uid="{00000000-0005-0000-0000-0000EC080000}"/>
    <cellStyle name="control table header 1 2 4 2 11 4" xfId="9157" xr:uid="{00000000-0005-0000-0000-0000ED080000}"/>
    <cellStyle name="control table header 1 2 4 2 12" xfId="467" xr:uid="{00000000-0005-0000-0000-0000EE080000}"/>
    <cellStyle name="control table header 1 2 4 2 12 2" xfId="9158" xr:uid="{00000000-0005-0000-0000-0000EF080000}"/>
    <cellStyle name="control table header 1 2 4 2 12 2 2" xfId="9159" xr:uid="{00000000-0005-0000-0000-0000F0080000}"/>
    <cellStyle name="control table header 1 2 4 2 12 2 3" xfId="9160" xr:uid="{00000000-0005-0000-0000-0000F1080000}"/>
    <cellStyle name="control table header 1 2 4 2 12 2 4" xfId="9161" xr:uid="{00000000-0005-0000-0000-0000F2080000}"/>
    <cellStyle name="control table header 1 2 4 2 12 3" xfId="9162" xr:uid="{00000000-0005-0000-0000-0000F3080000}"/>
    <cellStyle name="control table header 1 2 4 2 12 3 2" xfId="9163" xr:uid="{00000000-0005-0000-0000-0000F4080000}"/>
    <cellStyle name="control table header 1 2 4 2 12 3 3" xfId="9164" xr:uid="{00000000-0005-0000-0000-0000F5080000}"/>
    <cellStyle name="control table header 1 2 4 2 12 3 4" xfId="9165" xr:uid="{00000000-0005-0000-0000-0000F6080000}"/>
    <cellStyle name="control table header 1 2 4 2 12 4" xfId="9166" xr:uid="{00000000-0005-0000-0000-0000F7080000}"/>
    <cellStyle name="control table header 1 2 4 2 13" xfId="468" xr:uid="{00000000-0005-0000-0000-0000F8080000}"/>
    <cellStyle name="control table header 1 2 4 2 13 2" xfId="9167" xr:uid="{00000000-0005-0000-0000-0000F9080000}"/>
    <cellStyle name="control table header 1 2 4 2 13 2 2" xfId="9168" xr:uid="{00000000-0005-0000-0000-0000FA080000}"/>
    <cellStyle name="control table header 1 2 4 2 13 2 3" xfId="9169" xr:uid="{00000000-0005-0000-0000-0000FB080000}"/>
    <cellStyle name="control table header 1 2 4 2 13 2 4" xfId="9170" xr:uid="{00000000-0005-0000-0000-0000FC080000}"/>
    <cellStyle name="control table header 1 2 4 2 13 3" xfId="9171" xr:uid="{00000000-0005-0000-0000-0000FD080000}"/>
    <cellStyle name="control table header 1 2 4 2 13 3 2" xfId="9172" xr:uid="{00000000-0005-0000-0000-0000FE080000}"/>
    <cellStyle name="control table header 1 2 4 2 13 3 3" xfId="9173" xr:uid="{00000000-0005-0000-0000-0000FF080000}"/>
    <cellStyle name="control table header 1 2 4 2 13 3 4" xfId="9174" xr:uid="{00000000-0005-0000-0000-000000090000}"/>
    <cellStyle name="control table header 1 2 4 2 13 4" xfId="9175" xr:uid="{00000000-0005-0000-0000-000001090000}"/>
    <cellStyle name="control table header 1 2 4 2 14" xfId="469" xr:uid="{00000000-0005-0000-0000-000002090000}"/>
    <cellStyle name="control table header 1 2 4 2 14 2" xfId="9176" xr:uid="{00000000-0005-0000-0000-000003090000}"/>
    <cellStyle name="control table header 1 2 4 2 14 2 2" xfId="9177" xr:uid="{00000000-0005-0000-0000-000004090000}"/>
    <cellStyle name="control table header 1 2 4 2 14 2 3" xfId="9178" xr:uid="{00000000-0005-0000-0000-000005090000}"/>
    <cellStyle name="control table header 1 2 4 2 14 2 4" xfId="9179" xr:uid="{00000000-0005-0000-0000-000006090000}"/>
    <cellStyle name="control table header 1 2 4 2 14 3" xfId="9180" xr:uid="{00000000-0005-0000-0000-000007090000}"/>
    <cellStyle name="control table header 1 2 4 2 14 3 2" xfId="9181" xr:uid="{00000000-0005-0000-0000-000008090000}"/>
    <cellStyle name="control table header 1 2 4 2 14 3 3" xfId="9182" xr:uid="{00000000-0005-0000-0000-000009090000}"/>
    <cellStyle name="control table header 1 2 4 2 14 3 4" xfId="9183" xr:uid="{00000000-0005-0000-0000-00000A090000}"/>
    <cellStyle name="control table header 1 2 4 2 14 4" xfId="9184" xr:uid="{00000000-0005-0000-0000-00000B090000}"/>
    <cellStyle name="control table header 1 2 4 2 15" xfId="470" xr:uid="{00000000-0005-0000-0000-00000C090000}"/>
    <cellStyle name="control table header 1 2 4 2 15 2" xfId="9185" xr:uid="{00000000-0005-0000-0000-00000D090000}"/>
    <cellStyle name="control table header 1 2 4 2 15 2 2" xfId="9186" xr:uid="{00000000-0005-0000-0000-00000E090000}"/>
    <cellStyle name="control table header 1 2 4 2 15 2 3" xfId="9187" xr:uid="{00000000-0005-0000-0000-00000F090000}"/>
    <cellStyle name="control table header 1 2 4 2 15 2 4" xfId="9188" xr:uid="{00000000-0005-0000-0000-000010090000}"/>
    <cellStyle name="control table header 1 2 4 2 15 3" xfId="9189" xr:uid="{00000000-0005-0000-0000-000011090000}"/>
    <cellStyle name="control table header 1 2 4 2 15 3 2" xfId="9190" xr:uid="{00000000-0005-0000-0000-000012090000}"/>
    <cellStyle name="control table header 1 2 4 2 15 3 3" xfId="9191" xr:uid="{00000000-0005-0000-0000-000013090000}"/>
    <cellStyle name="control table header 1 2 4 2 15 3 4" xfId="9192" xr:uid="{00000000-0005-0000-0000-000014090000}"/>
    <cellStyle name="control table header 1 2 4 2 15 4" xfId="9193" xr:uid="{00000000-0005-0000-0000-000015090000}"/>
    <cellStyle name="control table header 1 2 4 2 16" xfId="471" xr:uid="{00000000-0005-0000-0000-000016090000}"/>
    <cellStyle name="control table header 1 2 4 2 16 2" xfId="9194" xr:uid="{00000000-0005-0000-0000-000017090000}"/>
    <cellStyle name="control table header 1 2 4 2 16 2 2" xfId="9195" xr:uid="{00000000-0005-0000-0000-000018090000}"/>
    <cellStyle name="control table header 1 2 4 2 16 2 3" xfId="9196" xr:uid="{00000000-0005-0000-0000-000019090000}"/>
    <cellStyle name="control table header 1 2 4 2 16 2 4" xfId="9197" xr:uid="{00000000-0005-0000-0000-00001A090000}"/>
    <cellStyle name="control table header 1 2 4 2 16 3" xfId="9198" xr:uid="{00000000-0005-0000-0000-00001B090000}"/>
    <cellStyle name="control table header 1 2 4 2 16 3 2" xfId="9199" xr:uid="{00000000-0005-0000-0000-00001C090000}"/>
    <cellStyle name="control table header 1 2 4 2 16 3 3" xfId="9200" xr:uid="{00000000-0005-0000-0000-00001D090000}"/>
    <cellStyle name="control table header 1 2 4 2 16 3 4" xfId="9201" xr:uid="{00000000-0005-0000-0000-00001E090000}"/>
    <cellStyle name="control table header 1 2 4 2 16 4" xfId="9202" xr:uid="{00000000-0005-0000-0000-00001F090000}"/>
    <cellStyle name="control table header 1 2 4 2 17" xfId="472" xr:uid="{00000000-0005-0000-0000-000020090000}"/>
    <cellStyle name="control table header 1 2 4 2 17 2" xfId="9203" xr:uid="{00000000-0005-0000-0000-000021090000}"/>
    <cellStyle name="control table header 1 2 4 2 17 2 2" xfId="9204" xr:uid="{00000000-0005-0000-0000-000022090000}"/>
    <cellStyle name="control table header 1 2 4 2 17 2 3" xfId="9205" xr:uid="{00000000-0005-0000-0000-000023090000}"/>
    <cellStyle name="control table header 1 2 4 2 17 2 4" xfId="9206" xr:uid="{00000000-0005-0000-0000-000024090000}"/>
    <cellStyle name="control table header 1 2 4 2 17 3" xfId="9207" xr:uid="{00000000-0005-0000-0000-000025090000}"/>
    <cellStyle name="control table header 1 2 4 2 17 3 2" xfId="9208" xr:uid="{00000000-0005-0000-0000-000026090000}"/>
    <cellStyle name="control table header 1 2 4 2 17 3 3" xfId="9209" xr:uid="{00000000-0005-0000-0000-000027090000}"/>
    <cellStyle name="control table header 1 2 4 2 17 3 4" xfId="9210" xr:uid="{00000000-0005-0000-0000-000028090000}"/>
    <cellStyle name="control table header 1 2 4 2 17 4" xfId="9211" xr:uid="{00000000-0005-0000-0000-000029090000}"/>
    <cellStyle name="control table header 1 2 4 2 18" xfId="473" xr:uid="{00000000-0005-0000-0000-00002A090000}"/>
    <cellStyle name="control table header 1 2 4 2 18 2" xfId="9212" xr:uid="{00000000-0005-0000-0000-00002B090000}"/>
    <cellStyle name="control table header 1 2 4 2 18 2 2" xfId="9213" xr:uid="{00000000-0005-0000-0000-00002C090000}"/>
    <cellStyle name="control table header 1 2 4 2 18 2 3" xfId="9214" xr:uid="{00000000-0005-0000-0000-00002D090000}"/>
    <cellStyle name="control table header 1 2 4 2 18 2 4" xfId="9215" xr:uid="{00000000-0005-0000-0000-00002E090000}"/>
    <cellStyle name="control table header 1 2 4 2 18 3" xfId="9216" xr:uid="{00000000-0005-0000-0000-00002F090000}"/>
    <cellStyle name="control table header 1 2 4 2 18 3 2" xfId="9217" xr:uid="{00000000-0005-0000-0000-000030090000}"/>
    <cellStyle name="control table header 1 2 4 2 18 3 3" xfId="9218" xr:uid="{00000000-0005-0000-0000-000031090000}"/>
    <cellStyle name="control table header 1 2 4 2 18 3 4" xfId="9219" xr:uid="{00000000-0005-0000-0000-000032090000}"/>
    <cellStyle name="control table header 1 2 4 2 18 4" xfId="9220" xr:uid="{00000000-0005-0000-0000-000033090000}"/>
    <cellStyle name="control table header 1 2 4 2 19" xfId="474" xr:uid="{00000000-0005-0000-0000-000034090000}"/>
    <cellStyle name="control table header 1 2 4 2 19 2" xfId="9221" xr:uid="{00000000-0005-0000-0000-000035090000}"/>
    <cellStyle name="control table header 1 2 4 2 19 2 2" xfId="9222" xr:uid="{00000000-0005-0000-0000-000036090000}"/>
    <cellStyle name="control table header 1 2 4 2 19 2 3" xfId="9223" xr:uid="{00000000-0005-0000-0000-000037090000}"/>
    <cellStyle name="control table header 1 2 4 2 19 2 4" xfId="9224" xr:uid="{00000000-0005-0000-0000-000038090000}"/>
    <cellStyle name="control table header 1 2 4 2 19 3" xfId="9225" xr:uid="{00000000-0005-0000-0000-000039090000}"/>
    <cellStyle name="control table header 1 2 4 2 19 3 2" xfId="9226" xr:uid="{00000000-0005-0000-0000-00003A090000}"/>
    <cellStyle name="control table header 1 2 4 2 19 3 3" xfId="9227" xr:uid="{00000000-0005-0000-0000-00003B090000}"/>
    <cellStyle name="control table header 1 2 4 2 19 3 4" xfId="9228" xr:uid="{00000000-0005-0000-0000-00003C090000}"/>
    <cellStyle name="control table header 1 2 4 2 19 4" xfId="9229" xr:uid="{00000000-0005-0000-0000-00003D090000}"/>
    <cellStyle name="control table header 1 2 4 2 2" xfId="475" xr:uid="{00000000-0005-0000-0000-00003E090000}"/>
    <cellStyle name="control table header 1 2 4 2 2 2" xfId="9230" xr:uid="{00000000-0005-0000-0000-00003F090000}"/>
    <cellStyle name="control table header 1 2 4 2 2 2 2" xfId="9231" xr:uid="{00000000-0005-0000-0000-000040090000}"/>
    <cellStyle name="control table header 1 2 4 2 2 2 3" xfId="9232" xr:uid="{00000000-0005-0000-0000-000041090000}"/>
    <cellStyle name="control table header 1 2 4 2 2 2 4" xfId="9233" xr:uid="{00000000-0005-0000-0000-000042090000}"/>
    <cellStyle name="control table header 1 2 4 2 2 3" xfId="9234" xr:uid="{00000000-0005-0000-0000-000043090000}"/>
    <cellStyle name="control table header 1 2 4 2 2 3 2" xfId="9235" xr:uid="{00000000-0005-0000-0000-000044090000}"/>
    <cellStyle name="control table header 1 2 4 2 2 3 3" xfId="9236" xr:uid="{00000000-0005-0000-0000-000045090000}"/>
    <cellStyle name="control table header 1 2 4 2 2 3 4" xfId="9237" xr:uid="{00000000-0005-0000-0000-000046090000}"/>
    <cellStyle name="control table header 1 2 4 2 2 4" xfId="9238" xr:uid="{00000000-0005-0000-0000-000047090000}"/>
    <cellStyle name="control table header 1 2 4 2 20" xfId="476" xr:uid="{00000000-0005-0000-0000-000048090000}"/>
    <cellStyle name="control table header 1 2 4 2 20 2" xfId="9239" xr:uid="{00000000-0005-0000-0000-000049090000}"/>
    <cellStyle name="control table header 1 2 4 2 20 2 2" xfId="9240" xr:uid="{00000000-0005-0000-0000-00004A090000}"/>
    <cellStyle name="control table header 1 2 4 2 20 2 3" xfId="9241" xr:uid="{00000000-0005-0000-0000-00004B090000}"/>
    <cellStyle name="control table header 1 2 4 2 20 2 4" xfId="9242" xr:uid="{00000000-0005-0000-0000-00004C090000}"/>
    <cellStyle name="control table header 1 2 4 2 20 3" xfId="9243" xr:uid="{00000000-0005-0000-0000-00004D090000}"/>
    <cellStyle name="control table header 1 2 4 2 20 3 2" xfId="9244" xr:uid="{00000000-0005-0000-0000-00004E090000}"/>
    <cellStyle name="control table header 1 2 4 2 20 3 3" xfId="9245" xr:uid="{00000000-0005-0000-0000-00004F090000}"/>
    <cellStyle name="control table header 1 2 4 2 20 3 4" xfId="9246" xr:uid="{00000000-0005-0000-0000-000050090000}"/>
    <cellStyle name="control table header 1 2 4 2 20 4" xfId="9247" xr:uid="{00000000-0005-0000-0000-000051090000}"/>
    <cellStyle name="control table header 1 2 4 2 21" xfId="477" xr:uid="{00000000-0005-0000-0000-000052090000}"/>
    <cellStyle name="control table header 1 2 4 2 21 2" xfId="9248" xr:uid="{00000000-0005-0000-0000-000053090000}"/>
    <cellStyle name="control table header 1 2 4 2 21 2 2" xfId="9249" xr:uid="{00000000-0005-0000-0000-000054090000}"/>
    <cellStyle name="control table header 1 2 4 2 21 2 3" xfId="9250" xr:uid="{00000000-0005-0000-0000-000055090000}"/>
    <cellStyle name="control table header 1 2 4 2 21 2 4" xfId="9251" xr:uid="{00000000-0005-0000-0000-000056090000}"/>
    <cellStyle name="control table header 1 2 4 2 21 3" xfId="9252" xr:uid="{00000000-0005-0000-0000-000057090000}"/>
    <cellStyle name="control table header 1 2 4 2 21 3 2" xfId="9253" xr:uid="{00000000-0005-0000-0000-000058090000}"/>
    <cellStyle name="control table header 1 2 4 2 21 3 3" xfId="9254" xr:uid="{00000000-0005-0000-0000-000059090000}"/>
    <cellStyle name="control table header 1 2 4 2 21 3 4" xfId="9255" xr:uid="{00000000-0005-0000-0000-00005A090000}"/>
    <cellStyle name="control table header 1 2 4 2 21 4" xfId="9256" xr:uid="{00000000-0005-0000-0000-00005B090000}"/>
    <cellStyle name="control table header 1 2 4 2 22" xfId="478" xr:uid="{00000000-0005-0000-0000-00005C090000}"/>
    <cellStyle name="control table header 1 2 4 2 22 2" xfId="9257" xr:uid="{00000000-0005-0000-0000-00005D090000}"/>
    <cellStyle name="control table header 1 2 4 2 22 2 2" xfId="9258" xr:uid="{00000000-0005-0000-0000-00005E090000}"/>
    <cellStyle name="control table header 1 2 4 2 22 2 3" xfId="9259" xr:uid="{00000000-0005-0000-0000-00005F090000}"/>
    <cellStyle name="control table header 1 2 4 2 22 2 4" xfId="9260" xr:uid="{00000000-0005-0000-0000-000060090000}"/>
    <cellStyle name="control table header 1 2 4 2 22 3" xfId="9261" xr:uid="{00000000-0005-0000-0000-000061090000}"/>
    <cellStyle name="control table header 1 2 4 2 22 3 2" xfId="9262" xr:uid="{00000000-0005-0000-0000-000062090000}"/>
    <cellStyle name="control table header 1 2 4 2 22 3 3" xfId="9263" xr:uid="{00000000-0005-0000-0000-000063090000}"/>
    <cellStyle name="control table header 1 2 4 2 22 3 4" xfId="9264" xr:uid="{00000000-0005-0000-0000-000064090000}"/>
    <cellStyle name="control table header 1 2 4 2 22 4" xfId="9265" xr:uid="{00000000-0005-0000-0000-000065090000}"/>
    <cellStyle name="control table header 1 2 4 2 23" xfId="479" xr:uid="{00000000-0005-0000-0000-000066090000}"/>
    <cellStyle name="control table header 1 2 4 2 23 2" xfId="9266" xr:uid="{00000000-0005-0000-0000-000067090000}"/>
    <cellStyle name="control table header 1 2 4 2 23 2 2" xfId="9267" xr:uid="{00000000-0005-0000-0000-000068090000}"/>
    <cellStyle name="control table header 1 2 4 2 23 2 3" xfId="9268" xr:uid="{00000000-0005-0000-0000-000069090000}"/>
    <cellStyle name="control table header 1 2 4 2 23 2 4" xfId="9269" xr:uid="{00000000-0005-0000-0000-00006A090000}"/>
    <cellStyle name="control table header 1 2 4 2 23 3" xfId="9270" xr:uid="{00000000-0005-0000-0000-00006B090000}"/>
    <cellStyle name="control table header 1 2 4 2 23 3 2" xfId="9271" xr:uid="{00000000-0005-0000-0000-00006C090000}"/>
    <cellStyle name="control table header 1 2 4 2 23 3 3" xfId="9272" xr:uid="{00000000-0005-0000-0000-00006D090000}"/>
    <cellStyle name="control table header 1 2 4 2 23 3 4" xfId="9273" xr:uid="{00000000-0005-0000-0000-00006E090000}"/>
    <cellStyle name="control table header 1 2 4 2 23 4" xfId="9274" xr:uid="{00000000-0005-0000-0000-00006F090000}"/>
    <cellStyle name="control table header 1 2 4 2 24" xfId="480" xr:uid="{00000000-0005-0000-0000-000070090000}"/>
    <cellStyle name="control table header 1 2 4 2 24 2" xfId="9275" xr:uid="{00000000-0005-0000-0000-000071090000}"/>
    <cellStyle name="control table header 1 2 4 2 24 2 2" xfId="9276" xr:uid="{00000000-0005-0000-0000-000072090000}"/>
    <cellStyle name="control table header 1 2 4 2 24 2 3" xfId="9277" xr:uid="{00000000-0005-0000-0000-000073090000}"/>
    <cellStyle name="control table header 1 2 4 2 24 2 4" xfId="9278" xr:uid="{00000000-0005-0000-0000-000074090000}"/>
    <cellStyle name="control table header 1 2 4 2 24 3" xfId="9279" xr:uid="{00000000-0005-0000-0000-000075090000}"/>
    <cellStyle name="control table header 1 2 4 2 24 3 2" xfId="9280" xr:uid="{00000000-0005-0000-0000-000076090000}"/>
    <cellStyle name="control table header 1 2 4 2 24 3 3" xfId="9281" xr:uid="{00000000-0005-0000-0000-000077090000}"/>
    <cellStyle name="control table header 1 2 4 2 24 3 4" xfId="9282" xr:uid="{00000000-0005-0000-0000-000078090000}"/>
    <cellStyle name="control table header 1 2 4 2 24 4" xfId="9283" xr:uid="{00000000-0005-0000-0000-000079090000}"/>
    <cellStyle name="control table header 1 2 4 2 25" xfId="481" xr:uid="{00000000-0005-0000-0000-00007A090000}"/>
    <cellStyle name="control table header 1 2 4 2 25 2" xfId="9284" xr:uid="{00000000-0005-0000-0000-00007B090000}"/>
    <cellStyle name="control table header 1 2 4 2 25 2 2" xfId="9285" xr:uid="{00000000-0005-0000-0000-00007C090000}"/>
    <cellStyle name="control table header 1 2 4 2 25 2 3" xfId="9286" xr:uid="{00000000-0005-0000-0000-00007D090000}"/>
    <cellStyle name="control table header 1 2 4 2 25 2 4" xfId="9287" xr:uid="{00000000-0005-0000-0000-00007E090000}"/>
    <cellStyle name="control table header 1 2 4 2 25 3" xfId="9288" xr:uid="{00000000-0005-0000-0000-00007F090000}"/>
    <cellStyle name="control table header 1 2 4 2 25 3 2" xfId="9289" xr:uid="{00000000-0005-0000-0000-000080090000}"/>
    <cellStyle name="control table header 1 2 4 2 25 3 3" xfId="9290" xr:uid="{00000000-0005-0000-0000-000081090000}"/>
    <cellStyle name="control table header 1 2 4 2 25 3 4" xfId="9291" xr:uid="{00000000-0005-0000-0000-000082090000}"/>
    <cellStyle name="control table header 1 2 4 2 25 4" xfId="9292" xr:uid="{00000000-0005-0000-0000-000083090000}"/>
    <cellStyle name="control table header 1 2 4 2 26" xfId="482" xr:uid="{00000000-0005-0000-0000-000084090000}"/>
    <cellStyle name="control table header 1 2 4 2 26 2" xfId="9293" xr:uid="{00000000-0005-0000-0000-000085090000}"/>
    <cellStyle name="control table header 1 2 4 2 26 2 2" xfId="9294" xr:uid="{00000000-0005-0000-0000-000086090000}"/>
    <cellStyle name="control table header 1 2 4 2 26 2 3" xfId="9295" xr:uid="{00000000-0005-0000-0000-000087090000}"/>
    <cellStyle name="control table header 1 2 4 2 26 2 4" xfId="9296" xr:uid="{00000000-0005-0000-0000-000088090000}"/>
    <cellStyle name="control table header 1 2 4 2 26 3" xfId="9297" xr:uid="{00000000-0005-0000-0000-000089090000}"/>
    <cellStyle name="control table header 1 2 4 2 26 3 2" xfId="9298" xr:uid="{00000000-0005-0000-0000-00008A090000}"/>
    <cellStyle name="control table header 1 2 4 2 26 3 3" xfId="9299" xr:uid="{00000000-0005-0000-0000-00008B090000}"/>
    <cellStyle name="control table header 1 2 4 2 26 3 4" xfId="9300" xr:uid="{00000000-0005-0000-0000-00008C090000}"/>
    <cellStyle name="control table header 1 2 4 2 26 4" xfId="9301" xr:uid="{00000000-0005-0000-0000-00008D090000}"/>
    <cellStyle name="control table header 1 2 4 2 27" xfId="483" xr:uid="{00000000-0005-0000-0000-00008E090000}"/>
    <cellStyle name="control table header 1 2 4 2 27 2" xfId="9302" xr:uid="{00000000-0005-0000-0000-00008F090000}"/>
    <cellStyle name="control table header 1 2 4 2 27 2 2" xfId="9303" xr:uid="{00000000-0005-0000-0000-000090090000}"/>
    <cellStyle name="control table header 1 2 4 2 27 2 3" xfId="9304" xr:uid="{00000000-0005-0000-0000-000091090000}"/>
    <cellStyle name="control table header 1 2 4 2 27 2 4" xfId="9305" xr:uid="{00000000-0005-0000-0000-000092090000}"/>
    <cellStyle name="control table header 1 2 4 2 27 3" xfId="9306" xr:uid="{00000000-0005-0000-0000-000093090000}"/>
    <cellStyle name="control table header 1 2 4 2 27 3 2" xfId="9307" xr:uid="{00000000-0005-0000-0000-000094090000}"/>
    <cellStyle name="control table header 1 2 4 2 27 3 3" xfId="9308" xr:uid="{00000000-0005-0000-0000-000095090000}"/>
    <cellStyle name="control table header 1 2 4 2 27 3 4" xfId="9309" xr:uid="{00000000-0005-0000-0000-000096090000}"/>
    <cellStyle name="control table header 1 2 4 2 27 4" xfId="9310" xr:uid="{00000000-0005-0000-0000-000097090000}"/>
    <cellStyle name="control table header 1 2 4 2 28" xfId="484" xr:uid="{00000000-0005-0000-0000-000098090000}"/>
    <cellStyle name="control table header 1 2 4 2 28 2" xfId="9311" xr:uid="{00000000-0005-0000-0000-000099090000}"/>
    <cellStyle name="control table header 1 2 4 2 28 2 2" xfId="9312" xr:uid="{00000000-0005-0000-0000-00009A090000}"/>
    <cellStyle name="control table header 1 2 4 2 28 2 3" xfId="9313" xr:uid="{00000000-0005-0000-0000-00009B090000}"/>
    <cellStyle name="control table header 1 2 4 2 28 2 4" xfId="9314" xr:uid="{00000000-0005-0000-0000-00009C090000}"/>
    <cellStyle name="control table header 1 2 4 2 28 3" xfId="9315" xr:uid="{00000000-0005-0000-0000-00009D090000}"/>
    <cellStyle name="control table header 1 2 4 2 28 3 2" xfId="9316" xr:uid="{00000000-0005-0000-0000-00009E090000}"/>
    <cellStyle name="control table header 1 2 4 2 28 3 3" xfId="9317" xr:uid="{00000000-0005-0000-0000-00009F090000}"/>
    <cellStyle name="control table header 1 2 4 2 28 3 4" xfId="9318" xr:uid="{00000000-0005-0000-0000-0000A0090000}"/>
    <cellStyle name="control table header 1 2 4 2 28 4" xfId="9319" xr:uid="{00000000-0005-0000-0000-0000A1090000}"/>
    <cellStyle name="control table header 1 2 4 2 29" xfId="485" xr:uid="{00000000-0005-0000-0000-0000A2090000}"/>
    <cellStyle name="control table header 1 2 4 2 29 2" xfId="9320" xr:uid="{00000000-0005-0000-0000-0000A3090000}"/>
    <cellStyle name="control table header 1 2 4 2 29 2 2" xfId="9321" xr:uid="{00000000-0005-0000-0000-0000A4090000}"/>
    <cellStyle name="control table header 1 2 4 2 29 2 3" xfId="9322" xr:uid="{00000000-0005-0000-0000-0000A5090000}"/>
    <cellStyle name="control table header 1 2 4 2 29 2 4" xfId="9323" xr:uid="{00000000-0005-0000-0000-0000A6090000}"/>
    <cellStyle name="control table header 1 2 4 2 29 3" xfId="9324" xr:uid="{00000000-0005-0000-0000-0000A7090000}"/>
    <cellStyle name="control table header 1 2 4 2 29 3 2" xfId="9325" xr:uid="{00000000-0005-0000-0000-0000A8090000}"/>
    <cellStyle name="control table header 1 2 4 2 29 3 3" xfId="9326" xr:uid="{00000000-0005-0000-0000-0000A9090000}"/>
    <cellStyle name="control table header 1 2 4 2 29 3 4" xfId="9327" xr:uid="{00000000-0005-0000-0000-0000AA090000}"/>
    <cellStyle name="control table header 1 2 4 2 29 4" xfId="9328" xr:uid="{00000000-0005-0000-0000-0000AB090000}"/>
    <cellStyle name="control table header 1 2 4 2 3" xfId="486" xr:uid="{00000000-0005-0000-0000-0000AC090000}"/>
    <cellStyle name="control table header 1 2 4 2 3 2" xfId="9329" xr:uid="{00000000-0005-0000-0000-0000AD090000}"/>
    <cellStyle name="control table header 1 2 4 2 3 2 2" xfId="9330" xr:uid="{00000000-0005-0000-0000-0000AE090000}"/>
    <cellStyle name="control table header 1 2 4 2 3 2 3" xfId="9331" xr:uid="{00000000-0005-0000-0000-0000AF090000}"/>
    <cellStyle name="control table header 1 2 4 2 3 2 4" xfId="9332" xr:uid="{00000000-0005-0000-0000-0000B0090000}"/>
    <cellStyle name="control table header 1 2 4 2 3 3" xfId="9333" xr:uid="{00000000-0005-0000-0000-0000B1090000}"/>
    <cellStyle name="control table header 1 2 4 2 3 3 2" xfId="9334" xr:uid="{00000000-0005-0000-0000-0000B2090000}"/>
    <cellStyle name="control table header 1 2 4 2 3 3 3" xfId="9335" xr:uid="{00000000-0005-0000-0000-0000B3090000}"/>
    <cellStyle name="control table header 1 2 4 2 3 3 4" xfId="9336" xr:uid="{00000000-0005-0000-0000-0000B4090000}"/>
    <cellStyle name="control table header 1 2 4 2 3 4" xfId="9337" xr:uid="{00000000-0005-0000-0000-0000B5090000}"/>
    <cellStyle name="control table header 1 2 4 2 30" xfId="487" xr:uid="{00000000-0005-0000-0000-0000B6090000}"/>
    <cellStyle name="control table header 1 2 4 2 30 2" xfId="9338" xr:uid="{00000000-0005-0000-0000-0000B7090000}"/>
    <cellStyle name="control table header 1 2 4 2 30 2 2" xfId="9339" xr:uid="{00000000-0005-0000-0000-0000B8090000}"/>
    <cellStyle name="control table header 1 2 4 2 30 2 3" xfId="9340" xr:uid="{00000000-0005-0000-0000-0000B9090000}"/>
    <cellStyle name="control table header 1 2 4 2 30 2 4" xfId="9341" xr:uid="{00000000-0005-0000-0000-0000BA090000}"/>
    <cellStyle name="control table header 1 2 4 2 30 3" xfId="9342" xr:uid="{00000000-0005-0000-0000-0000BB090000}"/>
    <cellStyle name="control table header 1 2 4 2 30 3 2" xfId="9343" xr:uid="{00000000-0005-0000-0000-0000BC090000}"/>
    <cellStyle name="control table header 1 2 4 2 30 3 3" xfId="9344" xr:uid="{00000000-0005-0000-0000-0000BD090000}"/>
    <cellStyle name="control table header 1 2 4 2 30 3 4" xfId="9345" xr:uid="{00000000-0005-0000-0000-0000BE090000}"/>
    <cellStyle name="control table header 1 2 4 2 30 4" xfId="9346" xr:uid="{00000000-0005-0000-0000-0000BF090000}"/>
    <cellStyle name="control table header 1 2 4 2 31" xfId="488" xr:uid="{00000000-0005-0000-0000-0000C0090000}"/>
    <cellStyle name="control table header 1 2 4 2 31 2" xfId="9347" xr:uid="{00000000-0005-0000-0000-0000C1090000}"/>
    <cellStyle name="control table header 1 2 4 2 31 2 2" xfId="9348" xr:uid="{00000000-0005-0000-0000-0000C2090000}"/>
    <cellStyle name="control table header 1 2 4 2 31 2 3" xfId="9349" xr:uid="{00000000-0005-0000-0000-0000C3090000}"/>
    <cellStyle name="control table header 1 2 4 2 31 2 4" xfId="9350" xr:uid="{00000000-0005-0000-0000-0000C4090000}"/>
    <cellStyle name="control table header 1 2 4 2 31 3" xfId="9351" xr:uid="{00000000-0005-0000-0000-0000C5090000}"/>
    <cellStyle name="control table header 1 2 4 2 31 3 2" xfId="9352" xr:uid="{00000000-0005-0000-0000-0000C6090000}"/>
    <cellStyle name="control table header 1 2 4 2 31 3 3" xfId="9353" xr:uid="{00000000-0005-0000-0000-0000C7090000}"/>
    <cellStyle name="control table header 1 2 4 2 31 3 4" xfId="9354" xr:uid="{00000000-0005-0000-0000-0000C8090000}"/>
    <cellStyle name="control table header 1 2 4 2 31 4" xfId="9355" xr:uid="{00000000-0005-0000-0000-0000C9090000}"/>
    <cellStyle name="control table header 1 2 4 2 32" xfId="489" xr:uid="{00000000-0005-0000-0000-0000CA090000}"/>
    <cellStyle name="control table header 1 2 4 2 32 2" xfId="9356" xr:uid="{00000000-0005-0000-0000-0000CB090000}"/>
    <cellStyle name="control table header 1 2 4 2 32 2 2" xfId="9357" xr:uid="{00000000-0005-0000-0000-0000CC090000}"/>
    <cellStyle name="control table header 1 2 4 2 32 2 3" xfId="9358" xr:uid="{00000000-0005-0000-0000-0000CD090000}"/>
    <cellStyle name="control table header 1 2 4 2 32 2 4" xfId="9359" xr:uid="{00000000-0005-0000-0000-0000CE090000}"/>
    <cellStyle name="control table header 1 2 4 2 32 3" xfId="9360" xr:uid="{00000000-0005-0000-0000-0000CF090000}"/>
    <cellStyle name="control table header 1 2 4 2 32 3 2" xfId="9361" xr:uid="{00000000-0005-0000-0000-0000D0090000}"/>
    <cellStyle name="control table header 1 2 4 2 32 3 3" xfId="9362" xr:uid="{00000000-0005-0000-0000-0000D1090000}"/>
    <cellStyle name="control table header 1 2 4 2 32 3 4" xfId="9363" xr:uid="{00000000-0005-0000-0000-0000D2090000}"/>
    <cellStyle name="control table header 1 2 4 2 32 4" xfId="9364" xr:uid="{00000000-0005-0000-0000-0000D3090000}"/>
    <cellStyle name="control table header 1 2 4 2 33" xfId="490" xr:uid="{00000000-0005-0000-0000-0000D4090000}"/>
    <cellStyle name="control table header 1 2 4 2 33 2" xfId="9365" xr:uid="{00000000-0005-0000-0000-0000D5090000}"/>
    <cellStyle name="control table header 1 2 4 2 33 2 2" xfId="9366" xr:uid="{00000000-0005-0000-0000-0000D6090000}"/>
    <cellStyle name="control table header 1 2 4 2 33 2 3" xfId="9367" xr:uid="{00000000-0005-0000-0000-0000D7090000}"/>
    <cellStyle name="control table header 1 2 4 2 33 2 4" xfId="9368" xr:uid="{00000000-0005-0000-0000-0000D8090000}"/>
    <cellStyle name="control table header 1 2 4 2 33 3" xfId="9369" xr:uid="{00000000-0005-0000-0000-0000D9090000}"/>
    <cellStyle name="control table header 1 2 4 2 33 3 2" xfId="9370" xr:uid="{00000000-0005-0000-0000-0000DA090000}"/>
    <cellStyle name="control table header 1 2 4 2 33 3 3" xfId="9371" xr:uid="{00000000-0005-0000-0000-0000DB090000}"/>
    <cellStyle name="control table header 1 2 4 2 33 3 4" xfId="9372" xr:uid="{00000000-0005-0000-0000-0000DC090000}"/>
    <cellStyle name="control table header 1 2 4 2 33 4" xfId="9373" xr:uid="{00000000-0005-0000-0000-0000DD090000}"/>
    <cellStyle name="control table header 1 2 4 2 34" xfId="491" xr:uid="{00000000-0005-0000-0000-0000DE090000}"/>
    <cellStyle name="control table header 1 2 4 2 34 2" xfId="9374" xr:uid="{00000000-0005-0000-0000-0000DF090000}"/>
    <cellStyle name="control table header 1 2 4 2 34 2 2" xfId="9375" xr:uid="{00000000-0005-0000-0000-0000E0090000}"/>
    <cellStyle name="control table header 1 2 4 2 34 2 3" xfId="9376" xr:uid="{00000000-0005-0000-0000-0000E1090000}"/>
    <cellStyle name="control table header 1 2 4 2 34 2 4" xfId="9377" xr:uid="{00000000-0005-0000-0000-0000E2090000}"/>
    <cellStyle name="control table header 1 2 4 2 34 3" xfId="9378" xr:uid="{00000000-0005-0000-0000-0000E3090000}"/>
    <cellStyle name="control table header 1 2 4 2 34 3 2" xfId="9379" xr:uid="{00000000-0005-0000-0000-0000E4090000}"/>
    <cellStyle name="control table header 1 2 4 2 34 3 3" xfId="9380" xr:uid="{00000000-0005-0000-0000-0000E5090000}"/>
    <cellStyle name="control table header 1 2 4 2 34 3 4" xfId="9381" xr:uid="{00000000-0005-0000-0000-0000E6090000}"/>
    <cellStyle name="control table header 1 2 4 2 34 4" xfId="9382" xr:uid="{00000000-0005-0000-0000-0000E7090000}"/>
    <cellStyle name="control table header 1 2 4 2 35" xfId="492" xr:uid="{00000000-0005-0000-0000-0000E8090000}"/>
    <cellStyle name="control table header 1 2 4 2 35 2" xfId="9383" xr:uid="{00000000-0005-0000-0000-0000E9090000}"/>
    <cellStyle name="control table header 1 2 4 2 35 2 2" xfId="9384" xr:uid="{00000000-0005-0000-0000-0000EA090000}"/>
    <cellStyle name="control table header 1 2 4 2 35 2 3" xfId="9385" xr:uid="{00000000-0005-0000-0000-0000EB090000}"/>
    <cellStyle name="control table header 1 2 4 2 35 2 4" xfId="9386" xr:uid="{00000000-0005-0000-0000-0000EC090000}"/>
    <cellStyle name="control table header 1 2 4 2 35 3" xfId="9387" xr:uid="{00000000-0005-0000-0000-0000ED090000}"/>
    <cellStyle name="control table header 1 2 4 2 35 3 2" xfId="9388" xr:uid="{00000000-0005-0000-0000-0000EE090000}"/>
    <cellStyle name="control table header 1 2 4 2 35 3 3" xfId="9389" xr:uid="{00000000-0005-0000-0000-0000EF090000}"/>
    <cellStyle name="control table header 1 2 4 2 35 3 4" xfId="9390" xr:uid="{00000000-0005-0000-0000-0000F0090000}"/>
    <cellStyle name="control table header 1 2 4 2 35 4" xfId="9391" xr:uid="{00000000-0005-0000-0000-0000F1090000}"/>
    <cellStyle name="control table header 1 2 4 2 36" xfId="493" xr:uid="{00000000-0005-0000-0000-0000F2090000}"/>
    <cellStyle name="control table header 1 2 4 2 36 2" xfId="9392" xr:uid="{00000000-0005-0000-0000-0000F3090000}"/>
    <cellStyle name="control table header 1 2 4 2 36 2 2" xfId="9393" xr:uid="{00000000-0005-0000-0000-0000F4090000}"/>
    <cellStyle name="control table header 1 2 4 2 36 2 3" xfId="9394" xr:uid="{00000000-0005-0000-0000-0000F5090000}"/>
    <cellStyle name="control table header 1 2 4 2 36 2 4" xfId="9395" xr:uid="{00000000-0005-0000-0000-0000F6090000}"/>
    <cellStyle name="control table header 1 2 4 2 36 3" xfId="9396" xr:uid="{00000000-0005-0000-0000-0000F7090000}"/>
    <cellStyle name="control table header 1 2 4 2 36 3 2" xfId="9397" xr:uid="{00000000-0005-0000-0000-0000F8090000}"/>
    <cellStyle name="control table header 1 2 4 2 36 3 3" xfId="9398" xr:uid="{00000000-0005-0000-0000-0000F9090000}"/>
    <cellStyle name="control table header 1 2 4 2 36 3 4" xfId="9399" xr:uid="{00000000-0005-0000-0000-0000FA090000}"/>
    <cellStyle name="control table header 1 2 4 2 36 4" xfId="9400" xr:uid="{00000000-0005-0000-0000-0000FB090000}"/>
    <cellStyle name="control table header 1 2 4 2 37" xfId="494" xr:uid="{00000000-0005-0000-0000-0000FC090000}"/>
    <cellStyle name="control table header 1 2 4 2 37 2" xfId="9401" xr:uid="{00000000-0005-0000-0000-0000FD090000}"/>
    <cellStyle name="control table header 1 2 4 2 37 2 2" xfId="9402" xr:uid="{00000000-0005-0000-0000-0000FE090000}"/>
    <cellStyle name="control table header 1 2 4 2 37 2 3" xfId="9403" xr:uid="{00000000-0005-0000-0000-0000FF090000}"/>
    <cellStyle name="control table header 1 2 4 2 37 2 4" xfId="9404" xr:uid="{00000000-0005-0000-0000-0000000A0000}"/>
    <cellStyle name="control table header 1 2 4 2 37 3" xfId="9405" xr:uid="{00000000-0005-0000-0000-0000010A0000}"/>
    <cellStyle name="control table header 1 2 4 2 37 3 2" xfId="9406" xr:uid="{00000000-0005-0000-0000-0000020A0000}"/>
    <cellStyle name="control table header 1 2 4 2 37 3 3" xfId="9407" xr:uid="{00000000-0005-0000-0000-0000030A0000}"/>
    <cellStyle name="control table header 1 2 4 2 37 3 4" xfId="9408" xr:uid="{00000000-0005-0000-0000-0000040A0000}"/>
    <cellStyle name="control table header 1 2 4 2 37 4" xfId="9409" xr:uid="{00000000-0005-0000-0000-0000050A0000}"/>
    <cellStyle name="control table header 1 2 4 2 38" xfId="495" xr:uid="{00000000-0005-0000-0000-0000060A0000}"/>
    <cellStyle name="control table header 1 2 4 2 38 2" xfId="9410" xr:uid="{00000000-0005-0000-0000-0000070A0000}"/>
    <cellStyle name="control table header 1 2 4 2 38 2 2" xfId="9411" xr:uid="{00000000-0005-0000-0000-0000080A0000}"/>
    <cellStyle name="control table header 1 2 4 2 38 2 3" xfId="9412" xr:uid="{00000000-0005-0000-0000-0000090A0000}"/>
    <cellStyle name="control table header 1 2 4 2 38 2 4" xfId="9413" xr:uid="{00000000-0005-0000-0000-00000A0A0000}"/>
    <cellStyle name="control table header 1 2 4 2 38 3" xfId="9414" xr:uid="{00000000-0005-0000-0000-00000B0A0000}"/>
    <cellStyle name="control table header 1 2 4 2 38 3 2" xfId="9415" xr:uid="{00000000-0005-0000-0000-00000C0A0000}"/>
    <cellStyle name="control table header 1 2 4 2 38 3 3" xfId="9416" xr:uid="{00000000-0005-0000-0000-00000D0A0000}"/>
    <cellStyle name="control table header 1 2 4 2 38 3 4" xfId="9417" xr:uid="{00000000-0005-0000-0000-00000E0A0000}"/>
    <cellStyle name="control table header 1 2 4 2 38 4" xfId="9418" xr:uid="{00000000-0005-0000-0000-00000F0A0000}"/>
    <cellStyle name="control table header 1 2 4 2 39" xfId="496" xr:uid="{00000000-0005-0000-0000-0000100A0000}"/>
    <cellStyle name="control table header 1 2 4 2 39 2" xfId="9419" xr:uid="{00000000-0005-0000-0000-0000110A0000}"/>
    <cellStyle name="control table header 1 2 4 2 39 2 2" xfId="9420" xr:uid="{00000000-0005-0000-0000-0000120A0000}"/>
    <cellStyle name="control table header 1 2 4 2 39 2 3" xfId="9421" xr:uid="{00000000-0005-0000-0000-0000130A0000}"/>
    <cellStyle name="control table header 1 2 4 2 39 2 4" xfId="9422" xr:uid="{00000000-0005-0000-0000-0000140A0000}"/>
    <cellStyle name="control table header 1 2 4 2 39 3" xfId="9423" xr:uid="{00000000-0005-0000-0000-0000150A0000}"/>
    <cellStyle name="control table header 1 2 4 2 39 3 2" xfId="9424" xr:uid="{00000000-0005-0000-0000-0000160A0000}"/>
    <cellStyle name="control table header 1 2 4 2 39 3 3" xfId="9425" xr:uid="{00000000-0005-0000-0000-0000170A0000}"/>
    <cellStyle name="control table header 1 2 4 2 39 3 4" xfId="9426" xr:uid="{00000000-0005-0000-0000-0000180A0000}"/>
    <cellStyle name="control table header 1 2 4 2 39 4" xfId="9427" xr:uid="{00000000-0005-0000-0000-0000190A0000}"/>
    <cellStyle name="control table header 1 2 4 2 4" xfId="497" xr:uid="{00000000-0005-0000-0000-00001A0A0000}"/>
    <cellStyle name="control table header 1 2 4 2 4 2" xfId="9428" xr:uid="{00000000-0005-0000-0000-00001B0A0000}"/>
    <cellStyle name="control table header 1 2 4 2 4 2 2" xfId="9429" xr:uid="{00000000-0005-0000-0000-00001C0A0000}"/>
    <cellStyle name="control table header 1 2 4 2 4 2 3" xfId="9430" xr:uid="{00000000-0005-0000-0000-00001D0A0000}"/>
    <cellStyle name="control table header 1 2 4 2 4 2 4" xfId="9431" xr:uid="{00000000-0005-0000-0000-00001E0A0000}"/>
    <cellStyle name="control table header 1 2 4 2 4 3" xfId="9432" xr:uid="{00000000-0005-0000-0000-00001F0A0000}"/>
    <cellStyle name="control table header 1 2 4 2 4 3 2" xfId="9433" xr:uid="{00000000-0005-0000-0000-0000200A0000}"/>
    <cellStyle name="control table header 1 2 4 2 4 3 3" xfId="9434" xr:uid="{00000000-0005-0000-0000-0000210A0000}"/>
    <cellStyle name="control table header 1 2 4 2 4 3 4" xfId="9435" xr:uid="{00000000-0005-0000-0000-0000220A0000}"/>
    <cellStyle name="control table header 1 2 4 2 4 4" xfId="9436" xr:uid="{00000000-0005-0000-0000-0000230A0000}"/>
    <cellStyle name="control table header 1 2 4 2 40" xfId="498" xr:uid="{00000000-0005-0000-0000-0000240A0000}"/>
    <cellStyle name="control table header 1 2 4 2 40 2" xfId="9437" xr:uid="{00000000-0005-0000-0000-0000250A0000}"/>
    <cellStyle name="control table header 1 2 4 2 40 2 2" xfId="9438" xr:uid="{00000000-0005-0000-0000-0000260A0000}"/>
    <cellStyle name="control table header 1 2 4 2 40 2 3" xfId="9439" xr:uid="{00000000-0005-0000-0000-0000270A0000}"/>
    <cellStyle name="control table header 1 2 4 2 40 2 4" xfId="9440" xr:uid="{00000000-0005-0000-0000-0000280A0000}"/>
    <cellStyle name="control table header 1 2 4 2 40 3" xfId="9441" xr:uid="{00000000-0005-0000-0000-0000290A0000}"/>
    <cellStyle name="control table header 1 2 4 2 40 3 2" xfId="9442" xr:uid="{00000000-0005-0000-0000-00002A0A0000}"/>
    <cellStyle name="control table header 1 2 4 2 40 3 3" xfId="9443" xr:uid="{00000000-0005-0000-0000-00002B0A0000}"/>
    <cellStyle name="control table header 1 2 4 2 40 3 4" xfId="9444" xr:uid="{00000000-0005-0000-0000-00002C0A0000}"/>
    <cellStyle name="control table header 1 2 4 2 40 4" xfId="9445" xr:uid="{00000000-0005-0000-0000-00002D0A0000}"/>
    <cellStyle name="control table header 1 2 4 2 41" xfId="499" xr:uid="{00000000-0005-0000-0000-00002E0A0000}"/>
    <cellStyle name="control table header 1 2 4 2 41 2" xfId="9446" xr:uid="{00000000-0005-0000-0000-00002F0A0000}"/>
    <cellStyle name="control table header 1 2 4 2 41 2 2" xfId="9447" xr:uid="{00000000-0005-0000-0000-0000300A0000}"/>
    <cellStyle name="control table header 1 2 4 2 41 2 3" xfId="9448" xr:uid="{00000000-0005-0000-0000-0000310A0000}"/>
    <cellStyle name="control table header 1 2 4 2 41 2 4" xfId="9449" xr:uid="{00000000-0005-0000-0000-0000320A0000}"/>
    <cellStyle name="control table header 1 2 4 2 41 3" xfId="9450" xr:uid="{00000000-0005-0000-0000-0000330A0000}"/>
    <cellStyle name="control table header 1 2 4 2 41 3 2" xfId="9451" xr:uid="{00000000-0005-0000-0000-0000340A0000}"/>
    <cellStyle name="control table header 1 2 4 2 41 3 3" xfId="9452" xr:uid="{00000000-0005-0000-0000-0000350A0000}"/>
    <cellStyle name="control table header 1 2 4 2 41 3 4" xfId="9453" xr:uid="{00000000-0005-0000-0000-0000360A0000}"/>
    <cellStyle name="control table header 1 2 4 2 41 4" xfId="9454" xr:uid="{00000000-0005-0000-0000-0000370A0000}"/>
    <cellStyle name="control table header 1 2 4 2 42" xfId="500" xr:uid="{00000000-0005-0000-0000-0000380A0000}"/>
    <cellStyle name="control table header 1 2 4 2 42 2" xfId="9455" xr:uid="{00000000-0005-0000-0000-0000390A0000}"/>
    <cellStyle name="control table header 1 2 4 2 42 2 2" xfId="9456" xr:uid="{00000000-0005-0000-0000-00003A0A0000}"/>
    <cellStyle name="control table header 1 2 4 2 42 2 3" xfId="9457" xr:uid="{00000000-0005-0000-0000-00003B0A0000}"/>
    <cellStyle name="control table header 1 2 4 2 42 2 4" xfId="9458" xr:uid="{00000000-0005-0000-0000-00003C0A0000}"/>
    <cellStyle name="control table header 1 2 4 2 42 3" xfId="9459" xr:uid="{00000000-0005-0000-0000-00003D0A0000}"/>
    <cellStyle name="control table header 1 2 4 2 42 3 2" xfId="9460" xr:uid="{00000000-0005-0000-0000-00003E0A0000}"/>
    <cellStyle name="control table header 1 2 4 2 42 3 3" xfId="9461" xr:uid="{00000000-0005-0000-0000-00003F0A0000}"/>
    <cellStyle name="control table header 1 2 4 2 42 3 4" xfId="9462" xr:uid="{00000000-0005-0000-0000-0000400A0000}"/>
    <cellStyle name="control table header 1 2 4 2 42 4" xfId="9463" xr:uid="{00000000-0005-0000-0000-0000410A0000}"/>
    <cellStyle name="control table header 1 2 4 2 43" xfId="501" xr:uid="{00000000-0005-0000-0000-0000420A0000}"/>
    <cellStyle name="control table header 1 2 4 2 43 2" xfId="9464" xr:uid="{00000000-0005-0000-0000-0000430A0000}"/>
    <cellStyle name="control table header 1 2 4 2 43 2 2" xfId="9465" xr:uid="{00000000-0005-0000-0000-0000440A0000}"/>
    <cellStyle name="control table header 1 2 4 2 43 2 3" xfId="9466" xr:uid="{00000000-0005-0000-0000-0000450A0000}"/>
    <cellStyle name="control table header 1 2 4 2 43 2 4" xfId="9467" xr:uid="{00000000-0005-0000-0000-0000460A0000}"/>
    <cellStyle name="control table header 1 2 4 2 43 3" xfId="9468" xr:uid="{00000000-0005-0000-0000-0000470A0000}"/>
    <cellStyle name="control table header 1 2 4 2 43 3 2" xfId="9469" xr:uid="{00000000-0005-0000-0000-0000480A0000}"/>
    <cellStyle name="control table header 1 2 4 2 43 3 3" xfId="9470" xr:uid="{00000000-0005-0000-0000-0000490A0000}"/>
    <cellStyle name="control table header 1 2 4 2 43 3 4" xfId="9471" xr:uid="{00000000-0005-0000-0000-00004A0A0000}"/>
    <cellStyle name="control table header 1 2 4 2 43 4" xfId="9472" xr:uid="{00000000-0005-0000-0000-00004B0A0000}"/>
    <cellStyle name="control table header 1 2 4 2 44" xfId="502" xr:uid="{00000000-0005-0000-0000-00004C0A0000}"/>
    <cellStyle name="control table header 1 2 4 2 44 2" xfId="9473" xr:uid="{00000000-0005-0000-0000-00004D0A0000}"/>
    <cellStyle name="control table header 1 2 4 2 44 2 2" xfId="9474" xr:uid="{00000000-0005-0000-0000-00004E0A0000}"/>
    <cellStyle name="control table header 1 2 4 2 44 2 3" xfId="9475" xr:uid="{00000000-0005-0000-0000-00004F0A0000}"/>
    <cellStyle name="control table header 1 2 4 2 44 2 4" xfId="9476" xr:uid="{00000000-0005-0000-0000-0000500A0000}"/>
    <cellStyle name="control table header 1 2 4 2 44 3" xfId="9477" xr:uid="{00000000-0005-0000-0000-0000510A0000}"/>
    <cellStyle name="control table header 1 2 4 2 44 3 2" xfId="9478" xr:uid="{00000000-0005-0000-0000-0000520A0000}"/>
    <cellStyle name="control table header 1 2 4 2 44 3 3" xfId="9479" xr:uid="{00000000-0005-0000-0000-0000530A0000}"/>
    <cellStyle name="control table header 1 2 4 2 44 3 4" xfId="9480" xr:uid="{00000000-0005-0000-0000-0000540A0000}"/>
    <cellStyle name="control table header 1 2 4 2 44 4" xfId="9481" xr:uid="{00000000-0005-0000-0000-0000550A0000}"/>
    <cellStyle name="control table header 1 2 4 2 45" xfId="9482" xr:uid="{00000000-0005-0000-0000-0000560A0000}"/>
    <cellStyle name="control table header 1 2 4 2 45 2" xfId="9483" xr:uid="{00000000-0005-0000-0000-0000570A0000}"/>
    <cellStyle name="control table header 1 2 4 2 45 3" xfId="9484" xr:uid="{00000000-0005-0000-0000-0000580A0000}"/>
    <cellStyle name="control table header 1 2 4 2 45 4" xfId="9485" xr:uid="{00000000-0005-0000-0000-0000590A0000}"/>
    <cellStyle name="control table header 1 2 4 2 46" xfId="9486" xr:uid="{00000000-0005-0000-0000-00005A0A0000}"/>
    <cellStyle name="control table header 1 2 4 2 46 2" xfId="9487" xr:uid="{00000000-0005-0000-0000-00005B0A0000}"/>
    <cellStyle name="control table header 1 2 4 2 46 3" xfId="9488" xr:uid="{00000000-0005-0000-0000-00005C0A0000}"/>
    <cellStyle name="control table header 1 2 4 2 46 4" xfId="9489" xr:uid="{00000000-0005-0000-0000-00005D0A0000}"/>
    <cellStyle name="control table header 1 2 4 2 47" xfId="9490" xr:uid="{00000000-0005-0000-0000-00005E0A0000}"/>
    <cellStyle name="control table header 1 2 4 2 47 2" xfId="9491" xr:uid="{00000000-0005-0000-0000-00005F0A0000}"/>
    <cellStyle name="control table header 1 2 4 2 47 3" xfId="9492" xr:uid="{00000000-0005-0000-0000-0000600A0000}"/>
    <cellStyle name="control table header 1 2 4 2 47 4" xfId="9493" xr:uid="{00000000-0005-0000-0000-0000610A0000}"/>
    <cellStyle name="control table header 1 2 4 2 48" xfId="9494" xr:uid="{00000000-0005-0000-0000-0000620A0000}"/>
    <cellStyle name="control table header 1 2 4 2 5" xfId="503" xr:uid="{00000000-0005-0000-0000-0000630A0000}"/>
    <cellStyle name="control table header 1 2 4 2 5 2" xfId="9495" xr:uid="{00000000-0005-0000-0000-0000640A0000}"/>
    <cellStyle name="control table header 1 2 4 2 5 2 2" xfId="9496" xr:uid="{00000000-0005-0000-0000-0000650A0000}"/>
    <cellStyle name="control table header 1 2 4 2 5 2 3" xfId="9497" xr:uid="{00000000-0005-0000-0000-0000660A0000}"/>
    <cellStyle name="control table header 1 2 4 2 5 2 4" xfId="9498" xr:uid="{00000000-0005-0000-0000-0000670A0000}"/>
    <cellStyle name="control table header 1 2 4 2 5 3" xfId="9499" xr:uid="{00000000-0005-0000-0000-0000680A0000}"/>
    <cellStyle name="control table header 1 2 4 2 5 3 2" xfId="9500" xr:uid="{00000000-0005-0000-0000-0000690A0000}"/>
    <cellStyle name="control table header 1 2 4 2 5 3 3" xfId="9501" xr:uid="{00000000-0005-0000-0000-00006A0A0000}"/>
    <cellStyle name="control table header 1 2 4 2 5 3 4" xfId="9502" xr:uid="{00000000-0005-0000-0000-00006B0A0000}"/>
    <cellStyle name="control table header 1 2 4 2 5 4" xfId="9503" xr:uid="{00000000-0005-0000-0000-00006C0A0000}"/>
    <cellStyle name="control table header 1 2 4 2 6" xfId="504" xr:uid="{00000000-0005-0000-0000-00006D0A0000}"/>
    <cellStyle name="control table header 1 2 4 2 6 2" xfId="9504" xr:uid="{00000000-0005-0000-0000-00006E0A0000}"/>
    <cellStyle name="control table header 1 2 4 2 6 2 2" xfId="9505" xr:uid="{00000000-0005-0000-0000-00006F0A0000}"/>
    <cellStyle name="control table header 1 2 4 2 6 2 3" xfId="9506" xr:uid="{00000000-0005-0000-0000-0000700A0000}"/>
    <cellStyle name="control table header 1 2 4 2 6 2 4" xfId="9507" xr:uid="{00000000-0005-0000-0000-0000710A0000}"/>
    <cellStyle name="control table header 1 2 4 2 6 3" xfId="9508" xr:uid="{00000000-0005-0000-0000-0000720A0000}"/>
    <cellStyle name="control table header 1 2 4 2 6 3 2" xfId="9509" xr:uid="{00000000-0005-0000-0000-0000730A0000}"/>
    <cellStyle name="control table header 1 2 4 2 6 3 3" xfId="9510" xr:uid="{00000000-0005-0000-0000-0000740A0000}"/>
    <cellStyle name="control table header 1 2 4 2 6 3 4" xfId="9511" xr:uid="{00000000-0005-0000-0000-0000750A0000}"/>
    <cellStyle name="control table header 1 2 4 2 6 4" xfId="9512" xr:uid="{00000000-0005-0000-0000-0000760A0000}"/>
    <cellStyle name="control table header 1 2 4 2 7" xfId="505" xr:uid="{00000000-0005-0000-0000-0000770A0000}"/>
    <cellStyle name="control table header 1 2 4 2 7 2" xfId="9513" xr:uid="{00000000-0005-0000-0000-0000780A0000}"/>
    <cellStyle name="control table header 1 2 4 2 7 2 2" xfId="9514" xr:uid="{00000000-0005-0000-0000-0000790A0000}"/>
    <cellStyle name="control table header 1 2 4 2 7 2 3" xfId="9515" xr:uid="{00000000-0005-0000-0000-00007A0A0000}"/>
    <cellStyle name="control table header 1 2 4 2 7 2 4" xfId="9516" xr:uid="{00000000-0005-0000-0000-00007B0A0000}"/>
    <cellStyle name="control table header 1 2 4 2 7 3" xfId="9517" xr:uid="{00000000-0005-0000-0000-00007C0A0000}"/>
    <cellStyle name="control table header 1 2 4 2 7 3 2" xfId="9518" xr:uid="{00000000-0005-0000-0000-00007D0A0000}"/>
    <cellStyle name="control table header 1 2 4 2 7 3 3" xfId="9519" xr:uid="{00000000-0005-0000-0000-00007E0A0000}"/>
    <cellStyle name="control table header 1 2 4 2 7 3 4" xfId="9520" xr:uid="{00000000-0005-0000-0000-00007F0A0000}"/>
    <cellStyle name="control table header 1 2 4 2 7 4" xfId="9521" xr:uid="{00000000-0005-0000-0000-0000800A0000}"/>
    <cellStyle name="control table header 1 2 4 2 8" xfId="506" xr:uid="{00000000-0005-0000-0000-0000810A0000}"/>
    <cellStyle name="control table header 1 2 4 2 8 2" xfId="9522" xr:uid="{00000000-0005-0000-0000-0000820A0000}"/>
    <cellStyle name="control table header 1 2 4 2 8 2 2" xfId="9523" xr:uid="{00000000-0005-0000-0000-0000830A0000}"/>
    <cellStyle name="control table header 1 2 4 2 8 2 3" xfId="9524" xr:uid="{00000000-0005-0000-0000-0000840A0000}"/>
    <cellStyle name="control table header 1 2 4 2 8 2 4" xfId="9525" xr:uid="{00000000-0005-0000-0000-0000850A0000}"/>
    <cellStyle name="control table header 1 2 4 2 8 3" xfId="9526" xr:uid="{00000000-0005-0000-0000-0000860A0000}"/>
    <cellStyle name="control table header 1 2 4 2 8 3 2" xfId="9527" xr:uid="{00000000-0005-0000-0000-0000870A0000}"/>
    <cellStyle name="control table header 1 2 4 2 8 3 3" xfId="9528" xr:uid="{00000000-0005-0000-0000-0000880A0000}"/>
    <cellStyle name="control table header 1 2 4 2 8 3 4" xfId="9529" xr:uid="{00000000-0005-0000-0000-0000890A0000}"/>
    <cellStyle name="control table header 1 2 4 2 8 4" xfId="9530" xr:uid="{00000000-0005-0000-0000-00008A0A0000}"/>
    <cellStyle name="control table header 1 2 4 2 9" xfId="507" xr:uid="{00000000-0005-0000-0000-00008B0A0000}"/>
    <cellStyle name="control table header 1 2 4 2 9 2" xfId="9531" xr:uid="{00000000-0005-0000-0000-00008C0A0000}"/>
    <cellStyle name="control table header 1 2 4 2 9 2 2" xfId="9532" xr:uid="{00000000-0005-0000-0000-00008D0A0000}"/>
    <cellStyle name="control table header 1 2 4 2 9 2 3" xfId="9533" xr:uid="{00000000-0005-0000-0000-00008E0A0000}"/>
    <cellStyle name="control table header 1 2 4 2 9 2 4" xfId="9534" xr:uid="{00000000-0005-0000-0000-00008F0A0000}"/>
    <cellStyle name="control table header 1 2 4 2 9 3" xfId="9535" xr:uid="{00000000-0005-0000-0000-0000900A0000}"/>
    <cellStyle name="control table header 1 2 4 2 9 3 2" xfId="9536" xr:uid="{00000000-0005-0000-0000-0000910A0000}"/>
    <cellStyle name="control table header 1 2 4 2 9 3 3" xfId="9537" xr:uid="{00000000-0005-0000-0000-0000920A0000}"/>
    <cellStyle name="control table header 1 2 4 2 9 3 4" xfId="9538" xr:uid="{00000000-0005-0000-0000-0000930A0000}"/>
    <cellStyle name="control table header 1 2 4 2 9 4" xfId="9539" xr:uid="{00000000-0005-0000-0000-0000940A0000}"/>
    <cellStyle name="control table header 1 2 4 20" xfId="508" xr:uid="{00000000-0005-0000-0000-0000950A0000}"/>
    <cellStyle name="control table header 1 2 4 20 2" xfId="9540" xr:uid="{00000000-0005-0000-0000-0000960A0000}"/>
    <cellStyle name="control table header 1 2 4 20 2 2" xfId="9541" xr:uid="{00000000-0005-0000-0000-0000970A0000}"/>
    <cellStyle name="control table header 1 2 4 20 2 3" xfId="9542" xr:uid="{00000000-0005-0000-0000-0000980A0000}"/>
    <cellStyle name="control table header 1 2 4 20 2 4" xfId="9543" xr:uid="{00000000-0005-0000-0000-0000990A0000}"/>
    <cellStyle name="control table header 1 2 4 20 3" xfId="9544" xr:uid="{00000000-0005-0000-0000-00009A0A0000}"/>
    <cellStyle name="control table header 1 2 4 20 3 2" xfId="9545" xr:uid="{00000000-0005-0000-0000-00009B0A0000}"/>
    <cellStyle name="control table header 1 2 4 20 3 3" xfId="9546" xr:uid="{00000000-0005-0000-0000-00009C0A0000}"/>
    <cellStyle name="control table header 1 2 4 20 3 4" xfId="9547" xr:uid="{00000000-0005-0000-0000-00009D0A0000}"/>
    <cellStyle name="control table header 1 2 4 20 4" xfId="9548" xr:uid="{00000000-0005-0000-0000-00009E0A0000}"/>
    <cellStyle name="control table header 1 2 4 21" xfId="509" xr:uid="{00000000-0005-0000-0000-00009F0A0000}"/>
    <cellStyle name="control table header 1 2 4 21 2" xfId="9549" xr:uid="{00000000-0005-0000-0000-0000A00A0000}"/>
    <cellStyle name="control table header 1 2 4 21 2 2" xfId="9550" xr:uid="{00000000-0005-0000-0000-0000A10A0000}"/>
    <cellStyle name="control table header 1 2 4 21 2 3" xfId="9551" xr:uid="{00000000-0005-0000-0000-0000A20A0000}"/>
    <cellStyle name="control table header 1 2 4 21 2 4" xfId="9552" xr:uid="{00000000-0005-0000-0000-0000A30A0000}"/>
    <cellStyle name="control table header 1 2 4 21 3" xfId="9553" xr:uid="{00000000-0005-0000-0000-0000A40A0000}"/>
    <cellStyle name="control table header 1 2 4 21 3 2" xfId="9554" xr:uid="{00000000-0005-0000-0000-0000A50A0000}"/>
    <cellStyle name="control table header 1 2 4 21 3 3" xfId="9555" xr:uid="{00000000-0005-0000-0000-0000A60A0000}"/>
    <cellStyle name="control table header 1 2 4 21 3 4" xfId="9556" xr:uid="{00000000-0005-0000-0000-0000A70A0000}"/>
    <cellStyle name="control table header 1 2 4 21 4" xfId="9557" xr:uid="{00000000-0005-0000-0000-0000A80A0000}"/>
    <cellStyle name="control table header 1 2 4 22" xfId="510" xr:uid="{00000000-0005-0000-0000-0000A90A0000}"/>
    <cellStyle name="control table header 1 2 4 22 2" xfId="9558" xr:uid="{00000000-0005-0000-0000-0000AA0A0000}"/>
    <cellStyle name="control table header 1 2 4 22 2 2" xfId="9559" xr:uid="{00000000-0005-0000-0000-0000AB0A0000}"/>
    <cellStyle name="control table header 1 2 4 22 2 3" xfId="9560" xr:uid="{00000000-0005-0000-0000-0000AC0A0000}"/>
    <cellStyle name="control table header 1 2 4 22 2 4" xfId="9561" xr:uid="{00000000-0005-0000-0000-0000AD0A0000}"/>
    <cellStyle name="control table header 1 2 4 22 3" xfId="9562" xr:uid="{00000000-0005-0000-0000-0000AE0A0000}"/>
    <cellStyle name="control table header 1 2 4 22 3 2" xfId="9563" xr:uid="{00000000-0005-0000-0000-0000AF0A0000}"/>
    <cellStyle name="control table header 1 2 4 22 3 3" xfId="9564" xr:uid="{00000000-0005-0000-0000-0000B00A0000}"/>
    <cellStyle name="control table header 1 2 4 22 3 4" xfId="9565" xr:uid="{00000000-0005-0000-0000-0000B10A0000}"/>
    <cellStyle name="control table header 1 2 4 22 4" xfId="9566" xr:uid="{00000000-0005-0000-0000-0000B20A0000}"/>
    <cellStyle name="control table header 1 2 4 23" xfId="511" xr:uid="{00000000-0005-0000-0000-0000B30A0000}"/>
    <cellStyle name="control table header 1 2 4 23 2" xfId="9567" xr:uid="{00000000-0005-0000-0000-0000B40A0000}"/>
    <cellStyle name="control table header 1 2 4 23 2 2" xfId="9568" xr:uid="{00000000-0005-0000-0000-0000B50A0000}"/>
    <cellStyle name="control table header 1 2 4 23 2 3" xfId="9569" xr:uid="{00000000-0005-0000-0000-0000B60A0000}"/>
    <cellStyle name="control table header 1 2 4 23 2 4" xfId="9570" xr:uid="{00000000-0005-0000-0000-0000B70A0000}"/>
    <cellStyle name="control table header 1 2 4 23 3" xfId="9571" xr:uid="{00000000-0005-0000-0000-0000B80A0000}"/>
    <cellStyle name="control table header 1 2 4 23 3 2" xfId="9572" xr:uid="{00000000-0005-0000-0000-0000B90A0000}"/>
    <cellStyle name="control table header 1 2 4 23 3 3" xfId="9573" xr:uid="{00000000-0005-0000-0000-0000BA0A0000}"/>
    <cellStyle name="control table header 1 2 4 23 3 4" xfId="9574" xr:uid="{00000000-0005-0000-0000-0000BB0A0000}"/>
    <cellStyle name="control table header 1 2 4 23 4" xfId="9575" xr:uid="{00000000-0005-0000-0000-0000BC0A0000}"/>
    <cellStyle name="control table header 1 2 4 24" xfId="512" xr:uid="{00000000-0005-0000-0000-0000BD0A0000}"/>
    <cellStyle name="control table header 1 2 4 24 2" xfId="9576" xr:uid="{00000000-0005-0000-0000-0000BE0A0000}"/>
    <cellStyle name="control table header 1 2 4 24 2 2" xfId="9577" xr:uid="{00000000-0005-0000-0000-0000BF0A0000}"/>
    <cellStyle name="control table header 1 2 4 24 2 3" xfId="9578" xr:uid="{00000000-0005-0000-0000-0000C00A0000}"/>
    <cellStyle name="control table header 1 2 4 24 2 4" xfId="9579" xr:uid="{00000000-0005-0000-0000-0000C10A0000}"/>
    <cellStyle name="control table header 1 2 4 24 3" xfId="9580" xr:uid="{00000000-0005-0000-0000-0000C20A0000}"/>
    <cellStyle name="control table header 1 2 4 24 3 2" xfId="9581" xr:uid="{00000000-0005-0000-0000-0000C30A0000}"/>
    <cellStyle name="control table header 1 2 4 24 3 3" xfId="9582" xr:uid="{00000000-0005-0000-0000-0000C40A0000}"/>
    <cellStyle name="control table header 1 2 4 24 3 4" xfId="9583" xr:uid="{00000000-0005-0000-0000-0000C50A0000}"/>
    <cellStyle name="control table header 1 2 4 24 4" xfId="9584" xr:uid="{00000000-0005-0000-0000-0000C60A0000}"/>
    <cellStyle name="control table header 1 2 4 25" xfId="513" xr:uid="{00000000-0005-0000-0000-0000C70A0000}"/>
    <cellStyle name="control table header 1 2 4 25 2" xfId="9585" xr:uid="{00000000-0005-0000-0000-0000C80A0000}"/>
    <cellStyle name="control table header 1 2 4 25 2 2" xfId="9586" xr:uid="{00000000-0005-0000-0000-0000C90A0000}"/>
    <cellStyle name="control table header 1 2 4 25 2 3" xfId="9587" xr:uid="{00000000-0005-0000-0000-0000CA0A0000}"/>
    <cellStyle name="control table header 1 2 4 25 2 4" xfId="9588" xr:uid="{00000000-0005-0000-0000-0000CB0A0000}"/>
    <cellStyle name="control table header 1 2 4 25 3" xfId="9589" xr:uid="{00000000-0005-0000-0000-0000CC0A0000}"/>
    <cellStyle name="control table header 1 2 4 25 3 2" xfId="9590" xr:uid="{00000000-0005-0000-0000-0000CD0A0000}"/>
    <cellStyle name="control table header 1 2 4 25 3 3" xfId="9591" xr:uid="{00000000-0005-0000-0000-0000CE0A0000}"/>
    <cellStyle name="control table header 1 2 4 25 3 4" xfId="9592" xr:uid="{00000000-0005-0000-0000-0000CF0A0000}"/>
    <cellStyle name="control table header 1 2 4 25 4" xfId="9593" xr:uid="{00000000-0005-0000-0000-0000D00A0000}"/>
    <cellStyle name="control table header 1 2 4 26" xfId="514" xr:uid="{00000000-0005-0000-0000-0000D10A0000}"/>
    <cellStyle name="control table header 1 2 4 26 2" xfId="9594" xr:uid="{00000000-0005-0000-0000-0000D20A0000}"/>
    <cellStyle name="control table header 1 2 4 26 2 2" xfId="9595" xr:uid="{00000000-0005-0000-0000-0000D30A0000}"/>
    <cellStyle name="control table header 1 2 4 26 2 3" xfId="9596" xr:uid="{00000000-0005-0000-0000-0000D40A0000}"/>
    <cellStyle name="control table header 1 2 4 26 2 4" xfId="9597" xr:uid="{00000000-0005-0000-0000-0000D50A0000}"/>
    <cellStyle name="control table header 1 2 4 26 3" xfId="9598" xr:uid="{00000000-0005-0000-0000-0000D60A0000}"/>
    <cellStyle name="control table header 1 2 4 26 3 2" xfId="9599" xr:uid="{00000000-0005-0000-0000-0000D70A0000}"/>
    <cellStyle name="control table header 1 2 4 26 3 3" xfId="9600" xr:uid="{00000000-0005-0000-0000-0000D80A0000}"/>
    <cellStyle name="control table header 1 2 4 26 3 4" xfId="9601" xr:uid="{00000000-0005-0000-0000-0000D90A0000}"/>
    <cellStyle name="control table header 1 2 4 26 4" xfId="9602" xr:uid="{00000000-0005-0000-0000-0000DA0A0000}"/>
    <cellStyle name="control table header 1 2 4 27" xfId="515" xr:uid="{00000000-0005-0000-0000-0000DB0A0000}"/>
    <cellStyle name="control table header 1 2 4 27 2" xfId="9603" xr:uid="{00000000-0005-0000-0000-0000DC0A0000}"/>
    <cellStyle name="control table header 1 2 4 27 2 2" xfId="9604" xr:uid="{00000000-0005-0000-0000-0000DD0A0000}"/>
    <cellStyle name="control table header 1 2 4 27 2 3" xfId="9605" xr:uid="{00000000-0005-0000-0000-0000DE0A0000}"/>
    <cellStyle name="control table header 1 2 4 27 2 4" xfId="9606" xr:uid="{00000000-0005-0000-0000-0000DF0A0000}"/>
    <cellStyle name="control table header 1 2 4 27 3" xfId="9607" xr:uid="{00000000-0005-0000-0000-0000E00A0000}"/>
    <cellStyle name="control table header 1 2 4 27 3 2" xfId="9608" xr:uid="{00000000-0005-0000-0000-0000E10A0000}"/>
    <cellStyle name="control table header 1 2 4 27 3 3" xfId="9609" xr:uid="{00000000-0005-0000-0000-0000E20A0000}"/>
    <cellStyle name="control table header 1 2 4 27 3 4" xfId="9610" xr:uid="{00000000-0005-0000-0000-0000E30A0000}"/>
    <cellStyle name="control table header 1 2 4 27 4" xfId="9611" xr:uid="{00000000-0005-0000-0000-0000E40A0000}"/>
    <cellStyle name="control table header 1 2 4 28" xfId="516" xr:uid="{00000000-0005-0000-0000-0000E50A0000}"/>
    <cellStyle name="control table header 1 2 4 28 2" xfId="9612" xr:uid="{00000000-0005-0000-0000-0000E60A0000}"/>
    <cellStyle name="control table header 1 2 4 28 2 2" xfId="9613" xr:uid="{00000000-0005-0000-0000-0000E70A0000}"/>
    <cellStyle name="control table header 1 2 4 28 2 3" xfId="9614" xr:uid="{00000000-0005-0000-0000-0000E80A0000}"/>
    <cellStyle name="control table header 1 2 4 28 2 4" xfId="9615" xr:uid="{00000000-0005-0000-0000-0000E90A0000}"/>
    <cellStyle name="control table header 1 2 4 28 3" xfId="9616" xr:uid="{00000000-0005-0000-0000-0000EA0A0000}"/>
    <cellStyle name="control table header 1 2 4 28 3 2" xfId="9617" xr:uid="{00000000-0005-0000-0000-0000EB0A0000}"/>
    <cellStyle name="control table header 1 2 4 28 3 3" xfId="9618" xr:uid="{00000000-0005-0000-0000-0000EC0A0000}"/>
    <cellStyle name="control table header 1 2 4 28 3 4" xfId="9619" xr:uid="{00000000-0005-0000-0000-0000ED0A0000}"/>
    <cellStyle name="control table header 1 2 4 28 4" xfId="9620" xr:uid="{00000000-0005-0000-0000-0000EE0A0000}"/>
    <cellStyle name="control table header 1 2 4 29" xfId="517" xr:uid="{00000000-0005-0000-0000-0000EF0A0000}"/>
    <cellStyle name="control table header 1 2 4 29 2" xfId="9621" xr:uid="{00000000-0005-0000-0000-0000F00A0000}"/>
    <cellStyle name="control table header 1 2 4 29 2 2" xfId="9622" xr:uid="{00000000-0005-0000-0000-0000F10A0000}"/>
    <cellStyle name="control table header 1 2 4 29 2 3" xfId="9623" xr:uid="{00000000-0005-0000-0000-0000F20A0000}"/>
    <cellStyle name="control table header 1 2 4 29 2 4" xfId="9624" xr:uid="{00000000-0005-0000-0000-0000F30A0000}"/>
    <cellStyle name="control table header 1 2 4 29 3" xfId="9625" xr:uid="{00000000-0005-0000-0000-0000F40A0000}"/>
    <cellStyle name="control table header 1 2 4 29 3 2" xfId="9626" xr:uid="{00000000-0005-0000-0000-0000F50A0000}"/>
    <cellStyle name="control table header 1 2 4 29 3 3" xfId="9627" xr:uid="{00000000-0005-0000-0000-0000F60A0000}"/>
    <cellStyle name="control table header 1 2 4 29 3 4" xfId="9628" xr:uid="{00000000-0005-0000-0000-0000F70A0000}"/>
    <cellStyle name="control table header 1 2 4 29 4" xfId="9629" xr:uid="{00000000-0005-0000-0000-0000F80A0000}"/>
    <cellStyle name="control table header 1 2 4 3" xfId="518" xr:uid="{00000000-0005-0000-0000-0000F90A0000}"/>
    <cellStyle name="control table header 1 2 4 3 2" xfId="9630" xr:uid="{00000000-0005-0000-0000-0000FA0A0000}"/>
    <cellStyle name="control table header 1 2 4 3 2 2" xfId="9631" xr:uid="{00000000-0005-0000-0000-0000FB0A0000}"/>
    <cellStyle name="control table header 1 2 4 3 2 3" xfId="9632" xr:uid="{00000000-0005-0000-0000-0000FC0A0000}"/>
    <cellStyle name="control table header 1 2 4 3 2 4" xfId="9633" xr:uid="{00000000-0005-0000-0000-0000FD0A0000}"/>
    <cellStyle name="control table header 1 2 4 3 3" xfId="9634" xr:uid="{00000000-0005-0000-0000-0000FE0A0000}"/>
    <cellStyle name="control table header 1 2 4 3 3 2" xfId="9635" xr:uid="{00000000-0005-0000-0000-0000FF0A0000}"/>
    <cellStyle name="control table header 1 2 4 3 3 3" xfId="9636" xr:uid="{00000000-0005-0000-0000-0000000B0000}"/>
    <cellStyle name="control table header 1 2 4 3 3 4" xfId="9637" xr:uid="{00000000-0005-0000-0000-0000010B0000}"/>
    <cellStyle name="control table header 1 2 4 3 4" xfId="9638" xr:uid="{00000000-0005-0000-0000-0000020B0000}"/>
    <cellStyle name="control table header 1 2 4 30" xfId="519" xr:uid="{00000000-0005-0000-0000-0000030B0000}"/>
    <cellStyle name="control table header 1 2 4 30 2" xfId="9639" xr:uid="{00000000-0005-0000-0000-0000040B0000}"/>
    <cellStyle name="control table header 1 2 4 30 2 2" xfId="9640" xr:uid="{00000000-0005-0000-0000-0000050B0000}"/>
    <cellStyle name="control table header 1 2 4 30 2 3" xfId="9641" xr:uid="{00000000-0005-0000-0000-0000060B0000}"/>
    <cellStyle name="control table header 1 2 4 30 2 4" xfId="9642" xr:uid="{00000000-0005-0000-0000-0000070B0000}"/>
    <cellStyle name="control table header 1 2 4 30 3" xfId="9643" xr:uid="{00000000-0005-0000-0000-0000080B0000}"/>
    <cellStyle name="control table header 1 2 4 30 3 2" xfId="9644" xr:uid="{00000000-0005-0000-0000-0000090B0000}"/>
    <cellStyle name="control table header 1 2 4 30 3 3" xfId="9645" xr:uid="{00000000-0005-0000-0000-00000A0B0000}"/>
    <cellStyle name="control table header 1 2 4 30 3 4" xfId="9646" xr:uid="{00000000-0005-0000-0000-00000B0B0000}"/>
    <cellStyle name="control table header 1 2 4 30 4" xfId="9647" xr:uid="{00000000-0005-0000-0000-00000C0B0000}"/>
    <cellStyle name="control table header 1 2 4 31" xfId="520" xr:uid="{00000000-0005-0000-0000-00000D0B0000}"/>
    <cellStyle name="control table header 1 2 4 31 2" xfId="9648" xr:uid="{00000000-0005-0000-0000-00000E0B0000}"/>
    <cellStyle name="control table header 1 2 4 31 2 2" xfId="9649" xr:uid="{00000000-0005-0000-0000-00000F0B0000}"/>
    <cellStyle name="control table header 1 2 4 31 2 3" xfId="9650" xr:uid="{00000000-0005-0000-0000-0000100B0000}"/>
    <cellStyle name="control table header 1 2 4 31 2 4" xfId="9651" xr:uid="{00000000-0005-0000-0000-0000110B0000}"/>
    <cellStyle name="control table header 1 2 4 31 3" xfId="9652" xr:uid="{00000000-0005-0000-0000-0000120B0000}"/>
    <cellStyle name="control table header 1 2 4 31 3 2" xfId="9653" xr:uid="{00000000-0005-0000-0000-0000130B0000}"/>
    <cellStyle name="control table header 1 2 4 31 3 3" xfId="9654" xr:uid="{00000000-0005-0000-0000-0000140B0000}"/>
    <cellStyle name="control table header 1 2 4 31 3 4" xfId="9655" xr:uid="{00000000-0005-0000-0000-0000150B0000}"/>
    <cellStyle name="control table header 1 2 4 31 4" xfId="9656" xr:uid="{00000000-0005-0000-0000-0000160B0000}"/>
    <cellStyle name="control table header 1 2 4 32" xfId="521" xr:uid="{00000000-0005-0000-0000-0000170B0000}"/>
    <cellStyle name="control table header 1 2 4 32 2" xfId="9657" xr:uid="{00000000-0005-0000-0000-0000180B0000}"/>
    <cellStyle name="control table header 1 2 4 32 2 2" xfId="9658" xr:uid="{00000000-0005-0000-0000-0000190B0000}"/>
    <cellStyle name="control table header 1 2 4 32 2 3" xfId="9659" xr:uid="{00000000-0005-0000-0000-00001A0B0000}"/>
    <cellStyle name="control table header 1 2 4 32 2 4" xfId="9660" xr:uid="{00000000-0005-0000-0000-00001B0B0000}"/>
    <cellStyle name="control table header 1 2 4 32 3" xfId="9661" xr:uid="{00000000-0005-0000-0000-00001C0B0000}"/>
    <cellStyle name="control table header 1 2 4 32 3 2" xfId="9662" xr:uid="{00000000-0005-0000-0000-00001D0B0000}"/>
    <cellStyle name="control table header 1 2 4 32 3 3" xfId="9663" xr:uid="{00000000-0005-0000-0000-00001E0B0000}"/>
    <cellStyle name="control table header 1 2 4 32 3 4" xfId="9664" xr:uid="{00000000-0005-0000-0000-00001F0B0000}"/>
    <cellStyle name="control table header 1 2 4 32 4" xfId="9665" xr:uid="{00000000-0005-0000-0000-0000200B0000}"/>
    <cellStyle name="control table header 1 2 4 33" xfId="522" xr:uid="{00000000-0005-0000-0000-0000210B0000}"/>
    <cellStyle name="control table header 1 2 4 33 2" xfId="9666" xr:uid="{00000000-0005-0000-0000-0000220B0000}"/>
    <cellStyle name="control table header 1 2 4 33 2 2" xfId="9667" xr:uid="{00000000-0005-0000-0000-0000230B0000}"/>
    <cellStyle name="control table header 1 2 4 33 2 3" xfId="9668" xr:uid="{00000000-0005-0000-0000-0000240B0000}"/>
    <cellStyle name="control table header 1 2 4 33 2 4" xfId="9669" xr:uid="{00000000-0005-0000-0000-0000250B0000}"/>
    <cellStyle name="control table header 1 2 4 33 3" xfId="9670" xr:uid="{00000000-0005-0000-0000-0000260B0000}"/>
    <cellStyle name="control table header 1 2 4 33 3 2" xfId="9671" xr:uid="{00000000-0005-0000-0000-0000270B0000}"/>
    <cellStyle name="control table header 1 2 4 33 3 3" xfId="9672" xr:uid="{00000000-0005-0000-0000-0000280B0000}"/>
    <cellStyle name="control table header 1 2 4 33 3 4" xfId="9673" xr:uid="{00000000-0005-0000-0000-0000290B0000}"/>
    <cellStyle name="control table header 1 2 4 33 4" xfId="9674" xr:uid="{00000000-0005-0000-0000-00002A0B0000}"/>
    <cellStyle name="control table header 1 2 4 34" xfId="523" xr:uid="{00000000-0005-0000-0000-00002B0B0000}"/>
    <cellStyle name="control table header 1 2 4 34 2" xfId="9675" xr:uid="{00000000-0005-0000-0000-00002C0B0000}"/>
    <cellStyle name="control table header 1 2 4 34 2 2" xfId="9676" xr:uid="{00000000-0005-0000-0000-00002D0B0000}"/>
    <cellStyle name="control table header 1 2 4 34 2 3" xfId="9677" xr:uid="{00000000-0005-0000-0000-00002E0B0000}"/>
    <cellStyle name="control table header 1 2 4 34 2 4" xfId="9678" xr:uid="{00000000-0005-0000-0000-00002F0B0000}"/>
    <cellStyle name="control table header 1 2 4 34 3" xfId="9679" xr:uid="{00000000-0005-0000-0000-0000300B0000}"/>
    <cellStyle name="control table header 1 2 4 34 3 2" xfId="9680" xr:uid="{00000000-0005-0000-0000-0000310B0000}"/>
    <cellStyle name="control table header 1 2 4 34 3 3" xfId="9681" xr:uid="{00000000-0005-0000-0000-0000320B0000}"/>
    <cellStyle name="control table header 1 2 4 34 3 4" xfId="9682" xr:uid="{00000000-0005-0000-0000-0000330B0000}"/>
    <cellStyle name="control table header 1 2 4 34 4" xfId="9683" xr:uid="{00000000-0005-0000-0000-0000340B0000}"/>
    <cellStyle name="control table header 1 2 4 35" xfId="524" xr:uid="{00000000-0005-0000-0000-0000350B0000}"/>
    <cellStyle name="control table header 1 2 4 35 2" xfId="9684" xr:uid="{00000000-0005-0000-0000-0000360B0000}"/>
    <cellStyle name="control table header 1 2 4 35 2 2" xfId="9685" xr:uid="{00000000-0005-0000-0000-0000370B0000}"/>
    <cellStyle name="control table header 1 2 4 35 2 3" xfId="9686" xr:uid="{00000000-0005-0000-0000-0000380B0000}"/>
    <cellStyle name="control table header 1 2 4 35 2 4" xfId="9687" xr:uid="{00000000-0005-0000-0000-0000390B0000}"/>
    <cellStyle name="control table header 1 2 4 35 3" xfId="9688" xr:uid="{00000000-0005-0000-0000-00003A0B0000}"/>
    <cellStyle name="control table header 1 2 4 35 3 2" xfId="9689" xr:uid="{00000000-0005-0000-0000-00003B0B0000}"/>
    <cellStyle name="control table header 1 2 4 35 3 3" xfId="9690" xr:uid="{00000000-0005-0000-0000-00003C0B0000}"/>
    <cellStyle name="control table header 1 2 4 35 3 4" xfId="9691" xr:uid="{00000000-0005-0000-0000-00003D0B0000}"/>
    <cellStyle name="control table header 1 2 4 35 4" xfId="9692" xr:uid="{00000000-0005-0000-0000-00003E0B0000}"/>
    <cellStyle name="control table header 1 2 4 36" xfId="525" xr:uid="{00000000-0005-0000-0000-00003F0B0000}"/>
    <cellStyle name="control table header 1 2 4 36 2" xfId="9693" xr:uid="{00000000-0005-0000-0000-0000400B0000}"/>
    <cellStyle name="control table header 1 2 4 36 2 2" xfId="9694" xr:uid="{00000000-0005-0000-0000-0000410B0000}"/>
    <cellStyle name="control table header 1 2 4 36 2 3" xfId="9695" xr:uid="{00000000-0005-0000-0000-0000420B0000}"/>
    <cellStyle name="control table header 1 2 4 36 2 4" xfId="9696" xr:uid="{00000000-0005-0000-0000-0000430B0000}"/>
    <cellStyle name="control table header 1 2 4 36 3" xfId="9697" xr:uid="{00000000-0005-0000-0000-0000440B0000}"/>
    <cellStyle name="control table header 1 2 4 36 3 2" xfId="9698" xr:uid="{00000000-0005-0000-0000-0000450B0000}"/>
    <cellStyle name="control table header 1 2 4 36 3 3" xfId="9699" xr:uid="{00000000-0005-0000-0000-0000460B0000}"/>
    <cellStyle name="control table header 1 2 4 36 3 4" xfId="9700" xr:uid="{00000000-0005-0000-0000-0000470B0000}"/>
    <cellStyle name="control table header 1 2 4 36 4" xfId="9701" xr:uid="{00000000-0005-0000-0000-0000480B0000}"/>
    <cellStyle name="control table header 1 2 4 37" xfId="526" xr:uid="{00000000-0005-0000-0000-0000490B0000}"/>
    <cellStyle name="control table header 1 2 4 37 2" xfId="9702" xr:uid="{00000000-0005-0000-0000-00004A0B0000}"/>
    <cellStyle name="control table header 1 2 4 37 2 2" xfId="9703" xr:uid="{00000000-0005-0000-0000-00004B0B0000}"/>
    <cellStyle name="control table header 1 2 4 37 2 3" xfId="9704" xr:uid="{00000000-0005-0000-0000-00004C0B0000}"/>
    <cellStyle name="control table header 1 2 4 37 2 4" xfId="9705" xr:uid="{00000000-0005-0000-0000-00004D0B0000}"/>
    <cellStyle name="control table header 1 2 4 37 3" xfId="9706" xr:uid="{00000000-0005-0000-0000-00004E0B0000}"/>
    <cellStyle name="control table header 1 2 4 37 3 2" xfId="9707" xr:uid="{00000000-0005-0000-0000-00004F0B0000}"/>
    <cellStyle name="control table header 1 2 4 37 3 3" xfId="9708" xr:uid="{00000000-0005-0000-0000-0000500B0000}"/>
    <cellStyle name="control table header 1 2 4 37 3 4" xfId="9709" xr:uid="{00000000-0005-0000-0000-0000510B0000}"/>
    <cellStyle name="control table header 1 2 4 37 4" xfId="9710" xr:uid="{00000000-0005-0000-0000-0000520B0000}"/>
    <cellStyle name="control table header 1 2 4 38" xfId="527" xr:uid="{00000000-0005-0000-0000-0000530B0000}"/>
    <cellStyle name="control table header 1 2 4 38 2" xfId="9711" xr:uid="{00000000-0005-0000-0000-0000540B0000}"/>
    <cellStyle name="control table header 1 2 4 38 2 2" xfId="9712" xr:uid="{00000000-0005-0000-0000-0000550B0000}"/>
    <cellStyle name="control table header 1 2 4 38 2 3" xfId="9713" xr:uid="{00000000-0005-0000-0000-0000560B0000}"/>
    <cellStyle name="control table header 1 2 4 38 2 4" xfId="9714" xr:uid="{00000000-0005-0000-0000-0000570B0000}"/>
    <cellStyle name="control table header 1 2 4 38 3" xfId="9715" xr:uid="{00000000-0005-0000-0000-0000580B0000}"/>
    <cellStyle name="control table header 1 2 4 38 3 2" xfId="9716" xr:uid="{00000000-0005-0000-0000-0000590B0000}"/>
    <cellStyle name="control table header 1 2 4 38 3 3" xfId="9717" xr:uid="{00000000-0005-0000-0000-00005A0B0000}"/>
    <cellStyle name="control table header 1 2 4 38 3 4" xfId="9718" xr:uid="{00000000-0005-0000-0000-00005B0B0000}"/>
    <cellStyle name="control table header 1 2 4 38 4" xfId="9719" xr:uid="{00000000-0005-0000-0000-00005C0B0000}"/>
    <cellStyle name="control table header 1 2 4 39" xfId="528" xr:uid="{00000000-0005-0000-0000-00005D0B0000}"/>
    <cellStyle name="control table header 1 2 4 39 2" xfId="9720" xr:uid="{00000000-0005-0000-0000-00005E0B0000}"/>
    <cellStyle name="control table header 1 2 4 39 2 2" xfId="9721" xr:uid="{00000000-0005-0000-0000-00005F0B0000}"/>
    <cellStyle name="control table header 1 2 4 39 2 3" xfId="9722" xr:uid="{00000000-0005-0000-0000-0000600B0000}"/>
    <cellStyle name="control table header 1 2 4 39 2 4" xfId="9723" xr:uid="{00000000-0005-0000-0000-0000610B0000}"/>
    <cellStyle name="control table header 1 2 4 39 3" xfId="9724" xr:uid="{00000000-0005-0000-0000-0000620B0000}"/>
    <cellStyle name="control table header 1 2 4 39 3 2" xfId="9725" xr:uid="{00000000-0005-0000-0000-0000630B0000}"/>
    <cellStyle name="control table header 1 2 4 39 3 3" xfId="9726" xr:uid="{00000000-0005-0000-0000-0000640B0000}"/>
    <cellStyle name="control table header 1 2 4 39 3 4" xfId="9727" xr:uid="{00000000-0005-0000-0000-0000650B0000}"/>
    <cellStyle name="control table header 1 2 4 39 4" xfId="9728" xr:uid="{00000000-0005-0000-0000-0000660B0000}"/>
    <cellStyle name="control table header 1 2 4 4" xfId="529" xr:uid="{00000000-0005-0000-0000-0000670B0000}"/>
    <cellStyle name="control table header 1 2 4 4 2" xfId="9729" xr:uid="{00000000-0005-0000-0000-0000680B0000}"/>
    <cellStyle name="control table header 1 2 4 4 2 2" xfId="9730" xr:uid="{00000000-0005-0000-0000-0000690B0000}"/>
    <cellStyle name="control table header 1 2 4 4 2 3" xfId="9731" xr:uid="{00000000-0005-0000-0000-00006A0B0000}"/>
    <cellStyle name="control table header 1 2 4 4 2 4" xfId="9732" xr:uid="{00000000-0005-0000-0000-00006B0B0000}"/>
    <cellStyle name="control table header 1 2 4 4 3" xfId="9733" xr:uid="{00000000-0005-0000-0000-00006C0B0000}"/>
    <cellStyle name="control table header 1 2 4 4 3 2" xfId="9734" xr:uid="{00000000-0005-0000-0000-00006D0B0000}"/>
    <cellStyle name="control table header 1 2 4 4 3 3" xfId="9735" xr:uid="{00000000-0005-0000-0000-00006E0B0000}"/>
    <cellStyle name="control table header 1 2 4 4 3 4" xfId="9736" xr:uid="{00000000-0005-0000-0000-00006F0B0000}"/>
    <cellStyle name="control table header 1 2 4 4 4" xfId="9737" xr:uid="{00000000-0005-0000-0000-0000700B0000}"/>
    <cellStyle name="control table header 1 2 4 40" xfId="530" xr:uid="{00000000-0005-0000-0000-0000710B0000}"/>
    <cellStyle name="control table header 1 2 4 40 2" xfId="9738" xr:uid="{00000000-0005-0000-0000-0000720B0000}"/>
    <cellStyle name="control table header 1 2 4 40 2 2" xfId="9739" xr:uid="{00000000-0005-0000-0000-0000730B0000}"/>
    <cellStyle name="control table header 1 2 4 40 2 3" xfId="9740" xr:uid="{00000000-0005-0000-0000-0000740B0000}"/>
    <cellStyle name="control table header 1 2 4 40 2 4" xfId="9741" xr:uid="{00000000-0005-0000-0000-0000750B0000}"/>
    <cellStyle name="control table header 1 2 4 40 3" xfId="9742" xr:uid="{00000000-0005-0000-0000-0000760B0000}"/>
    <cellStyle name="control table header 1 2 4 40 3 2" xfId="9743" xr:uid="{00000000-0005-0000-0000-0000770B0000}"/>
    <cellStyle name="control table header 1 2 4 40 3 3" xfId="9744" xr:uid="{00000000-0005-0000-0000-0000780B0000}"/>
    <cellStyle name="control table header 1 2 4 40 3 4" xfId="9745" xr:uid="{00000000-0005-0000-0000-0000790B0000}"/>
    <cellStyle name="control table header 1 2 4 40 4" xfId="9746" xr:uid="{00000000-0005-0000-0000-00007A0B0000}"/>
    <cellStyle name="control table header 1 2 4 41" xfId="531" xr:uid="{00000000-0005-0000-0000-00007B0B0000}"/>
    <cellStyle name="control table header 1 2 4 41 2" xfId="9747" xr:uid="{00000000-0005-0000-0000-00007C0B0000}"/>
    <cellStyle name="control table header 1 2 4 41 2 2" xfId="9748" xr:uid="{00000000-0005-0000-0000-00007D0B0000}"/>
    <cellStyle name="control table header 1 2 4 41 2 3" xfId="9749" xr:uid="{00000000-0005-0000-0000-00007E0B0000}"/>
    <cellStyle name="control table header 1 2 4 41 2 4" xfId="9750" xr:uid="{00000000-0005-0000-0000-00007F0B0000}"/>
    <cellStyle name="control table header 1 2 4 41 3" xfId="9751" xr:uid="{00000000-0005-0000-0000-0000800B0000}"/>
    <cellStyle name="control table header 1 2 4 41 3 2" xfId="9752" xr:uid="{00000000-0005-0000-0000-0000810B0000}"/>
    <cellStyle name="control table header 1 2 4 41 3 3" xfId="9753" xr:uid="{00000000-0005-0000-0000-0000820B0000}"/>
    <cellStyle name="control table header 1 2 4 41 3 4" xfId="9754" xr:uid="{00000000-0005-0000-0000-0000830B0000}"/>
    <cellStyle name="control table header 1 2 4 41 4" xfId="9755" xr:uid="{00000000-0005-0000-0000-0000840B0000}"/>
    <cellStyle name="control table header 1 2 4 42" xfId="532" xr:uid="{00000000-0005-0000-0000-0000850B0000}"/>
    <cellStyle name="control table header 1 2 4 42 2" xfId="9756" xr:uid="{00000000-0005-0000-0000-0000860B0000}"/>
    <cellStyle name="control table header 1 2 4 42 2 2" xfId="9757" xr:uid="{00000000-0005-0000-0000-0000870B0000}"/>
    <cellStyle name="control table header 1 2 4 42 2 3" xfId="9758" xr:uid="{00000000-0005-0000-0000-0000880B0000}"/>
    <cellStyle name="control table header 1 2 4 42 2 4" xfId="9759" xr:uid="{00000000-0005-0000-0000-0000890B0000}"/>
    <cellStyle name="control table header 1 2 4 42 3" xfId="9760" xr:uid="{00000000-0005-0000-0000-00008A0B0000}"/>
    <cellStyle name="control table header 1 2 4 42 3 2" xfId="9761" xr:uid="{00000000-0005-0000-0000-00008B0B0000}"/>
    <cellStyle name="control table header 1 2 4 42 3 3" xfId="9762" xr:uid="{00000000-0005-0000-0000-00008C0B0000}"/>
    <cellStyle name="control table header 1 2 4 42 3 4" xfId="9763" xr:uid="{00000000-0005-0000-0000-00008D0B0000}"/>
    <cellStyle name="control table header 1 2 4 42 4" xfId="9764" xr:uid="{00000000-0005-0000-0000-00008E0B0000}"/>
    <cellStyle name="control table header 1 2 4 43" xfId="533" xr:uid="{00000000-0005-0000-0000-00008F0B0000}"/>
    <cellStyle name="control table header 1 2 4 43 2" xfId="9765" xr:uid="{00000000-0005-0000-0000-0000900B0000}"/>
    <cellStyle name="control table header 1 2 4 43 2 2" xfId="9766" xr:uid="{00000000-0005-0000-0000-0000910B0000}"/>
    <cellStyle name="control table header 1 2 4 43 2 3" xfId="9767" xr:uid="{00000000-0005-0000-0000-0000920B0000}"/>
    <cellStyle name="control table header 1 2 4 43 2 4" xfId="9768" xr:uid="{00000000-0005-0000-0000-0000930B0000}"/>
    <cellStyle name="control table header 1 2 4 43 3" xfId="9769" xr:uid="{00000000-0005-0000-0000-0000940B0000}"/>
    <cellStyle name="control table header 1 2 4 43 3 2" xfId="9770" xr:uid="{00000000-0005-0000-0000-0000950B0000}"/>
    <cellStyle name="control table header 1 2 4 43 3 3" xfId="9771" xr:uid="{00000000-0005-0000-0000-0000960B0000}"/>
    <cellStyle name="control table header 1 2 4 43 3 4" xfId="9772" xr:uid="{00000000-0005-0000-0000-0000970B0000}"/>
    <cellStyle name="control table header 1 2 4 43 4" xfId="9773" xr:uid="{00000000-0005-0000-0000-0000980B0000}"/>
    <cellStyle name="control table header 1 2 4 44" xfId="534" xr:uid="{00000000-0005-0000-0000-0000990B0000}"/>
    <cellStyle name="control table header 1 2 4 44 2" xfId="9774" xr:uid="{00000000-0005-0000-0000-00009A0B0000}"/>
    <cellStyle name="control table header 1 2 4 44 2 2" xfId="9775" xr:uid="{00000000-0005-0000-0000-00009B0B0000}"/>
    <cellStyle name="control table header 1 2 4 44 2 3" xfId="9776" xr:uid="{00000000-0005-0000-0000-00009C0B0000}"/>
    <cellStyle name="control table header 1 2 4 44 2 4" xfId="9777" xr:uid="{00000000-0005-0000-0000-00009D0B0000}"/>
    <cellStyle name="control table header 1 2 4 44 3" xfId="9778" xr:uid="{00000000-0005-0000-0000-00009E0B0000}"/>
    <cellStyle name="control table header 1 2 4 44 3 2" xfId="9779" xr:uid="{00000000-0005-0000-0000-00009F0B0000}"/>
    <cellStyle name="control table header 1 2 4 44 3 3" xfId="9780" xr:uid="{00000000-0005-0000-0000-0000A00B0000}"/>
    <cellStyle name="control table header 1 2 4 44 3 4" xfId="9781" xr:uid="{00000000-0005-0000-0000-0000A10B0000}"/>
    <cellStyle name="control table header 1 2 4 44 4" xfId="9782" xr:uid="{00000000-0005-0000-0000-0000A20B0000}"/>
    <cellStyle name="control table header 1 2 4 45" xfId="535" xr:uid="{00000000-0005-0000-0000-0000A30B0000}"/>
    <cellStyle name="control table header 1 2 4 45 2" xfId="9783" xr:uid="{00000000-0005-0000-0000-0000A40B0000}"/>
    <cellStyle name="control table header 1 2 4 45 2 2" xfId="9784" xr:uid="{00000000-0005-0000-0000-0000A50B0000}"/>
    <cellStyle name="control table header 1 2 4 45 2 3" xfId="9785" xr:uid="{00000000-0005-0000-0000-0000A60B0000}"/>
    <cellStyle name="control table header 1 2 4 45 2 4" xfId="9786" xr:uid="{00000000-0005-0000-0000-0000A70B0000}"/>
    <cellStyle name="control table header 1 2 4 45 3" xfId="9787" xr:uid="{00000000-0005-0000-0000-0000A80B0000}"/>
    <cellStyle name="control table header 1 2 4 45 3 2" xfId="9788" xr:uid="{00000000-0005-0000-0000-0000A90B0000}"/>
    <cellStyle name="control table header 1 2 4 45 3 3" xfId="9789" xr:uid="{00000000-0005-0000-0000-0000AA0B0000}"/>
    <cellStyle name="control table header 1 2 4 45 3 4" xfId="9790" xr:uid="{00000000-0005-0000-0000-0000AB0B0000}"/>
    <cellStyle name="control table header 1 2 4 45 4" xfId="9791" xr:uid="{00000000-0005-0000-0000-0000AC0B0000}"/>
    <cellStyle name="control table header 1 2 4 46" xfId="9792" xr:uid="{00000000-0005-0000-0000-0000AD0B0000}"/>
    <cellStyle name="control table header 1 2 4 46 2" xfId="9793" xr:uid="{00000000-0005-0000-0000-0000AE0B0000}"/>
    <cellStyle name="control table header 1 2 4 46 3" xfId="9794" xr:uid="{00000000-0005-0000-0000-0000AF0B0000}"/>
    <cellStyle name="control table header 1 2 4 46 4" xfId="9795" xr:uid="{00000000-0005-0000-0000-0000B00B0000}"/>
    <cellStyle name="control table header 1 2 4 47" xfId="9796" xr:uid="{00000000-0005-0000-0000-0000B10B0000}"/>
    <cellStyle name="control table header 1 2 4 47 2" xfId="9797" xr:uid="{00000000-0005-0000-0000-0000B20B0000}"/>
    <cellStyle name="control table header 1 2 4 47 3" xfId="9798" xr:uid="{00000000-0005-0000-0000-0000B30B0000}"/>
    <cellStyle name="control table header 1 2 4 47 4" xfId="9799" xr:uid="{00000000-0005-0000-0000-0000B40B0000}"/>
    <cellStyle name="control table header 1 2 4 48" xfId="9800" xr:uid="{00000000-0005-0000-0000-0000B50B0000}"/>
    <cellStyle name="control table header 1 2 4 5" xfId="536" xr:uid="{00000000-0005-0000-0000-0000B60B0000}"/>
    <cellStyle name="control table header 1 2 4 5 2" xfId="9801" xr:uid="{00000000-0005-0000-0000-0000B70B0000}"/>
    <cellStyle name="control table header 1 2 4 5 2 2" xfId="9802" xr:uid="{00000000-0005-0000-0000-0000B80B0000}"/>
    <cellStyle name="control table header 1 2 4 5 2 3" xfId="9803" xr:uid="{00000000-0005-0000-0000-0000B90B0000}"/>
    <cellStyle name="control table header 1 2 4 5 2 4" xfId="9804" xr:uid="{00000000-0005-0000-0000-0000BA0B0000}"/>
    <cellStyle name="control table header 1 2 4 5 3" xfId="9805" xr:uid="{00000000-0005-0000-0000-0000BB0B0000}"/>
    <cellStyle name="control table header 1 2 4 5 3 2" xfId="9806" xr:uid="{00000000-0005-0000-0000-0000BC0B0000}"/>
    <cellStyle name="control table header 1 2 4 5 3 3" xfId="9807" xr:uid="{00000000-0005-0000-0000-0000BD0B0000}"/>
    <cellStyle name="control table header 1 2 4 5 3 4" xfId="9808" xr:uid="{00000000-0005-0000-0000-0000BE0B0000}"/>
    <cellStyle name="control table header 1 2 4 5 4" xfId="9809" xr:uid="{00000000-0005-0000-0000-0000BF0B0000}"/>
    <cellStyle name="control table header 1 2 4 6" xfId="537" xr:uid="{00000000-0005-0000-0000-0000C00B0000}"/>
    <cellStyle name="control table header 1 2 4 6 2" xfId="9810" xr:uid="{00000000-0005-0000-0000-0000C10B0000}"/>
    <cellStyle name="control table header 1 2 4 6 2 2" xfId="9811" xr:uid="{00000000-0005-0000-0000-0000C20B0000}"/>
    <cellStyle name="control table header 1 2 4 6 2 3" xfId="9812" xr:uid="{00000000-0005-0000-0000-0000C30B0000}"/>
    <cellStyle name="control table header 1 2 4 6 2 4" xfId="9813" xr:uid="{00000000-0005-0000-0000-0000C40B0000}"/>
    <cellStyle name="control table header 1 2 4 6 3" xfId="9814" xr:uid="{00000000-0005-0000-0000-0000C50B0000}"/>
    <cellStyle name="control table header 1 2 4 6 3 2" xfId="9815" xr:uid="{00000000-0005-0000-0000-0000C60B0000}"/>
    <cellStyle name="control table header 1 2 4 6 3 3" xfId="9816" xr:uid="{00000000-0005-0000-0000-0000C70B0000}"/>
    <cellStyle name="control table header 1 2 4 6 3 4" xfId="9817" xr:uid="{00000000-0005-0000-0000-0000C80B0000}"/>
    <cellStyle name="control table header 1 2 4 6 4" xfId="9818" xr:uid="{00000000-0005-0000-0000-0000C90B0000}"/>
    <cellStyle name="control table header 1 2 4 7" xfId="538" xr:uid="{00000000-0005-0000-0000-0000CA0B0000}"/>
    <cellStyle name="control table header 1 2 4 7 2" xfId="9819" xr:uid="{00000000-0005-0000-0000-0000CB0B0000}"/>
    <cellStyle name="control table header 1 2 4 7 2 2" xfId="9820" xr:uid="{00000000-0005-0000-0000-0000CC0B0000}"/>
    <cellStyle name="control table header 1 2 4 7 2 3" xfId="9821" xr:uid="{00000000-0005-0000-0000-0000CD0B0000}"/>
    <cellStyle name="control table header 1 2 4 7 2 4" xfId="9822" xr:uid="{00000000-0005-0000-0000-0000CE0B0000}"/>
    <cellStyle name="control table header 1 2 4 7 3" xfId="9823" xr:uid="{00000000-0005-0000-0000-0000CF0B0000}"/>
    <cellStyle name="control table header 1 2 4 7 3 2" xfId="9824" xr:uid="{00000000-0005-0000-0000-0000D00B0000}"/>
    <cellStyle name="control table header 1 2 4 7 3 3" xfId="9825" xr:uid="{00000000-0005-0000-0000-0000D10B0000}"/>
    <cellStyle name="control table header 1 2 4 7 3 4" xfId="9826" xr:uid="{00000000-0005-0000-0000-0000D20B0000}"/>
    <cellStyle name="control table header 1 2 4 7 4" xfId="9827" xr:uid="{00000000-0005-0000-0000-0000D30B0000}"/>
    <cellStyle name="control table header 1 2 4 8" xfId="539" xr:uid="{00000000-0005-0000-0000-0000D40B0000}"/>
    <cellStyle name="control table header 1 2 4 8 2" xfId="9828" xr:uid="{00000000-0005-0000-0000-0000D50B0000}"/>
    <cellStyle name="control table header 1 2 4 8 2 2" xfId="9829" xr:uid="{00000000-0005-0000-0000-0000D60B0000}"/>
    <cellStyle name="control table header 1 2 4 8 2 3" xfId="9830" xr:uid="{00000000-0005-0000-0000-0000D70B0000}"/>
    <cellStyle name="control table header 1 2 4 8 2 4" xfId="9831" xr:uid="{00000000-0005-0000-0000-0000D80B0000}"/>
    <cellStyle name="control table header 1 2 4 8 3" xfId="9832" xr:uid="{00000000-0005-0000-0000-0000D90B0000}"/>
    <cellStyle name="control table header 1 2 4 8 3 2" xfId="9833" xr:uid="{00000000-0005-0000-0000-0000DA0B0000}"/>
    <cellStyle name="control table header 1 2 4 8 3 3" xfId="9834" xr:uid="{00000000-0005-0000-0000-0000DB0B0000}"/>
    <cellStyle name="control table header 1 2 4 8 3 4" xfId="9835" xr:uid="{00000000-0005-0000-0000-0000DC0B0000}"/>
    <cellStyle name="control table header 1 2 4 8 4" xfId="9836" xr:uid="{00000000-0005-0000-0000-0000DD0B0000}"/>
    <cellStyle name="control table header 1 2 4 9" xfId="540" xr:uid="{00000000-0005-0000-0000-0000DE0B0000}"/>
    <cellStyle name="control table header 1 2 4 9 2" xfId="9837" xr:uid="{00000000-0005-0000-0000-0000DF0B0000}"/>
    <cellStyle name="control table header 1 2 4 9 2 2" xfId="9838" xr:uid="{00000000-0005-0000-0000-0000E00B0000}"/>
    <cellStyle name="control table header 1 2 4 9 2 3" xfId="9839" xr:uid="{00000000-0005-0000-0000-0000E10B0000}"/>
    <cellStyle name="control table header 1 2 4 9 2 4" xfId="9840" xr:uid="{00000000-0005-0000-0000-0000E20B0000}"/>
    <cellStyle name="control table header 1 2 4 9 3" xfId="9841" xr:uid="{00000000-0005-0000-0000-0000E30B0000}"/>
    <cellStyle name="control table header 1 2 4 9 3 2" xfId="9842" xr:uid="{00000000-0005-0000-0000-0000E40B0000}"/>
    <cellStyle name="control table header 1 2 4 9 3 3" xfId="9843" xr:uid="{00000000-0005-0000-0000-0000E50B0000}"/>
    <cellStyle name="control table header 1 2 4 9 3 4" xfId="9844" xr:uid="{00000000-0005-0000-0000-0000E60B0000}"/>
    <cellStyle name="control table header 1 2 4 9 4" xfId="9845" xr:uid="{00000000-0005-0000-0000-0000E70B0000}"/>
    <cellStyle name="control table header 1 2 5" xfId="541" xr:uid="{00000000-0005-0000-0000-0000E80B0000}"/>
    <cellStyle name="control table header 1 2 5 10" xfId="542" xr:uid="{00000000-0005-0000-0000-0000E90B0000}"/>
    <cellStyle name="control table header 1 2 5 10 2" xfId="9846" xr:uid="{00000000-0005-0000-0000-0000EA0B0000}"/>
    <cellStyle name="control table header 1 2 5 10 2 2" xfId="9847" xr:uid="{00000000-0005-0000-0000-0000EB0B0000}"/>
    <cellStyle name="control table header 1 2 5 10 2 3" xfId="9848" xr:uid="{00000000-0005-0000-0000-0000EC0B0000}"/>
    <cellStyle name="control table header 1 2 5 10 2 4" xfId="9849" xr:uid="{00000000-0005-0000-0000-0000ED0B0000}"/>
    <cellStyle name="control table header 1 2 5 10 3" xfId="9850" xr:uid="{00000000-0005-0000-0000-0000EE0B0000}"/>
    <cellStyle name="control table header 1 2 5 10 3 2" xfId="9851" xr:uid="{00000000-0005-0000-0000-0000EF0B0000}"/>
    <cellStyle name="control table header 1 2 5 10 3 3" xfId="9852" xr:uid="{00000000-0005-0000-0000-0000F00B0000}"/>
    <cellStyle name="control table header 1 2 5 10 3 4" xfId="9853" xr:uid="{00000000-0005-0000-0000-0000F10B0000}"/>
    <cellStyle name="control table header 1 2 5 10 4" xfId="9854" xr:uid="{00000000-0005-0000-0000-0000F20B0000}"/>
    <cellStyle name="control table header 1 2 5 11" xfId="543" xr:uid="{00000000-0005-0000-0000-0000F30B0000}"/>
    <cellStyle name="control table header 1 2 5 11 2" xfId="9855" xr:uid="{00000000-0005-0000-0000-0000F40B0000}"/>
    <cellStyle name="control table header 1 2 5 11 2 2" xfId="9856" xr:uid="{00000000-0005-0000-0000-0000F50B0000}"/>
    <cellStyle name="control table header 1 2 5 11 2 3" xfId="9857" xr:uid="{00000000-0005-0000-0000-0000F60B0000}"/>
    <cellStyle name="control table header 1 2 5 11 2 4" xfId="9858" xr:uid="{00000000-0005-0000-0000-0000F70B0000}"/>
    <cellStyle name="control table header 1 2 5 11 3" xfId="9859" xr:uid="{00000000-0005-0000-0000-0000F80B0000}"/>
    <cellStyle name="control table header 1 2 5 11 3 2" xfId="9860" xr:uid="{00000000-0005-0000-0000-0000F90B0000}"/>
    <cellStyle name="control table header 1 2 5 11 3 3" xfId="9861" xr:uid="{00000000-0005-0000-0000-0000FA0B0000}"/>
    <cellStyle name="control table header 1 2 5 11 3 4" xfId="9862" xr:uid="{00000000-0005-0000-0000-0000FB0B0000}"/>
    <cellStyle name="control table header 1 2 5 11 4" xfId="9863" xr:uid="{00000000-0005-0000-0000-0000FC0B0000}"/>
    <cellStyle name="control table header 1 2 5 12" xfId="544" xr:uid="{00000000-0005-0000-0000-0000FD0B0000}"/>
    <cellStyle name="control table header 1 2 5 12 2" xfId="9864" xr:uid="{00000000-0005-0000-0000-0000FE0B0000}"/>
    <cellStyle name="control table header 1 2 5 12 2 2" xfId="9865" xr:uid="{00000000-0005-0000-0000-0000FF0B0000}"/>
    <cellStyle name="control table header 1 2 5 12 2 3" xfId="9866" xr:uid="{00000000-0005-0000-0000-0000000C0000}"/>
    <cellStyle name="control table header 1 2 5 12 2 4" xfId="9867" xr:uid="{00000000-0005-0000-0000-0000010C0000}"/>
    <cellStyle name="control table header 1 2 5 12 3" xfId="9868" xr:uid="{00000000-0005-0000-0000-0000020C0000}"/>
    <cellStyle name="control table header 1 2 5 12 3 2" xfId="9869" xr:uid="{00000000-0005-0000-0000-0000030C0000}"/>
    <cellStyle name="control table header 1 2 5 12 3 3" xfId="9870" xr:uid="{00000000-0005-0000-0000-0000040C0000}"/>
    <cellStyle name="control table header 1 2 5 12 3 4" xfId="9871" xr:uid="{00000000-0005-0000-0000-0000050C0000}"/>
    <cellStyle name="control table header 1 2 5 12 4" xfId="9872" xr:uid="{00000000-0005-0000-0000-0000060C0000}"/>
    <cellStyle name="control table header 1 2 5 13" xfId="545" xr:uid="{00000000-0005-0000-0000-0000070C0000}"/>
    <cellStyle name="control table header 1 2 5 13 2" xfId="9873" xr:uid="{00000000-0005-0000-0000-0000080C0000}"/>
    <cellStyle name="control table header 1 2 5 13 2 2" xfId="9874" xr:uid="{00000000-0005-0000-0000-0000090C0000}"/>
    <cellStyle name="control table header 1 2 5 13 2 3" xfId="9875" xr:uid="{00000000-0005-0000-0000-00000A0C0000}"/>
    <cellStyle name="control table header 1 2 5 13 2 4" xfId="9876" xr:uid="{00000000-0005-0000-0000-00000B0C0000}"/>
    <cellStyle name="control table header 1 2 5 13 3" xfId="9877" xr:uid="{00000000-0005-0000-0000-00000C0C0000}"/>
    <cellStyle name="control table header 1 2 5 13 3 2" xfId="9878" xr:uid="{00000000-0005-0000-0000-00000D0C0000}"/>
    <cellStyle name="control table header 1 2 5 13 3 3" xfId="9879" xr:uid="{00000000-0005-0000-0000-00000E0C0000}"/>
    <cellStyle name="control table header 1 2 5 13 3 4" xfId="9880" xr:uid="{00000000-0005-0000-0000-00000F0C0000}"/>
    <cellStyle name="control table header 1 2 5 13 4" xfId="9881" xr:uid="{00000000-0005-0000-0000-0000100C0000}"/>
    <cellStyle name="control table header 1 2 5 14" xfId="546" xr:uid="{00000000-0005-0000-0000-0000110C0000}"/>
    <cellStyle name="control table header 1 2 5 14 2" xfId="9882" xr:uid="{00000000-0005-0000-0000-0000120C0000}"/>
    <cellStyle name="control table header 1 2 5 14 2 2" xfId="9883" xr:uid="{00000000-0005-0000-0000-0000130C0000}"/>
    <cellStyle name="control table header 1 2 5 14 2 3" xfId="9884" xr:uid="{00000000-0005-0000-0000-0000140C0000}"/>
    <cellStyle name="control table header 1 2 5 14 2 4" xfId="9885" xr:uid="{00000000-0005-0000-0000-0000150C0000}"/>
    <cellStyle name="control table header 1 2 5 14 3" xfId="9886" xr:uid="{00000000-0005-0000-0000-0000160C0000}"/>
    <cellStyle name="control table header 1 2 5 14 3 2" xfId="9887" xr:uid="{00000000-0005-0000-0000-0000170C0000}"/>
    <cellStyle name="control table header 1 2 5 14 3 3" xfId="9888" xr:uid="{00000000-0005-0000-0000-0000180C0000}"/>
    <cellStyle name="control table header 1 2 5 14 3 4" xfId="9889" xr:uid="{00000000-0005-0000-0000-0000190C0000}"/>
    <cellStyle name="control table header 1 2 5 14 4" xfId="9890" xr:uid="{00000000-0005-0000-0000-00001A0C0000}"/>
    <cellStyle name="control table header 1 2 5 15" xfId="547" xr:uid="{00000000-0005-0000-0000-00001B0C0000}"/>
    <cellStyle name="control table header 1 2 5 15 2" xfId="9891" xr:uid="{00000000-0005-0000-0000-00001C0C0000}"/>
    <cellStyle name="control table header 1 2 5 15 2 2" xfId="9892" xr:uid="{00000000-0005-0000-0000-00001D0C0000}"/>
    <cellStyle name="control table header 1 2 5 15 2 3" xfId="9893" xr:uid="{00000000-0005-0000-0000-00001E0C0000}"/>
    <cellStyle name="control table header 1 2 5 15 2 4" xfId="9894" xr:uid="{00000000-0005-0000-0000-00001F0C0000}"/>
    <cellStyle name="control table header 1 2 5 15 3" xfId="9895" xr:uid="{00000000-0005-0000-0000-0000200C0000}"/>
    <cellStyle name="control table header 1 2 5 15 3 2" xfId="9896" xr:uid="{00000000-0005-0000-0000-0000210C0000}"/>
    <cellStyle name="control table header 1 2 5 15 3 3" xfId="9897" xr:uid="{00000000-0005-0000-0000-0000220C0000}"/>
    <cellStyle name="control table header 1 2 5 15 3 4" xfId="9898" xr:uid="{00000000-0005-0000-0000-0000230C0000}"/>
    <cellStyle name="control table header 1 2 5 15 4" xfId="9899" xr:uid="{00000000-0005-0000-0000-0000240C0000}"/>
    <cellStyle name="control table header 1 2 5 16" xfId="548" xr:uid="{00000000-0005-0000-0000-0000250C0000}"/>
    <cellStyle name="control table header 1 2 5 16 2" xfId="9900" xr:uid="{00000000-0005-0000-0000-0000260C0000}"/>
    <cellStyle name="control table header 1 2 5 16 2 2" xfId="9901" xr:uid="{00000000-0005-0000-0000-0000270C0000}"/>
    <cellStyle name="control table header 1 2 5 16 2 3" xfId="9902" xr:uid="{00000000-0005-0000-0000-0000280C0000}"/>
    <cellStyle name="control table header 1 2 5 16 2 4" xfId="9903" xr:uid="{00000000-0005-0000-0000-0000290C0000}"/>
    <cellStyle name="control table header 1 2 5 16 3" xfId="9904" xr:uid="{00000000-0005-0000-0000-00002A0C0000}"/>
    <cellStyle name="control table header 1 2 5 16 3 2" xfId="9905" xr:uid="{00000000-0005-0000-0000-00002B0C0000}"/>
    <cellStyle name="control table header 1 2 5 16 3 3" xfId="9906" xr:uid="{00000000-0005-0000-0000-00002C0C0000}"/>
    <cellStyle name="control table header 1 2 5 16 3 4" xfId="9907" xr:uid="{00000000-0005-0000-0000-00002D0C0000}"/>
    <cellStyle name="control table header 1 2 5 16 4" xfId="9908" xr:uid="{00000000-0005-0000-0000-00002E0C0000}"/>
    <cellStyle name="control table header 1 2 5 17" xfId="549" xr:uid="{00000000-0005-0000-0000-00002F0C0000}"/>
    <cellStyle name="control table header 1 2 5 17 2" xfId="9909" xr:uid="{00000000-0005-0000-0000-0000300C0000}"/>
    <cellStyle name="control table header 1 2 5 17 2 2" xfId="9910" xr:uid="{00000000-0005-0000-0000-0000310C0000}"/>
    <cellStyle name="control table header 1 2 5 17 2 3" xfId="9911" xr:uid="{00000000-0005-0000-0000-0000320C0000}"/>
    <cellStyle name="control table header 1 2 5 17 2 4" xfId="9912" xr:uid="{00000000-0005-0000-0000-0000330C0000}"/>
    <cellStyle name="control table header 1 2 5 17 3" xfId="9913" xr:uid="{00000000-0005-0000-0000-0000340C0000}"/>
    <cellStyle name="control table header 1 2 5 17 3 2" xfId="9914" xr:uid="{00000000-0005-0000-0000-0000350C0000}"/>
    <cellStyle name="control table header 1 2 5 17 3 3" xfId="9915" xr:uid="{00000000-0005-0000-0000-0000360C0000}"/>
    <cellStyle name="control table header 1 2 5 17 3 4" xfId="9916" xr:uid="{00000000-0005-0000-0000-0000370C0000}"/>
    <cellStyle name="control table header 1 2 5 17 4" xfId="9917" xr:uid="{00000000-0005-0000-0000-0000380C0000}"/>
    <cellStyle name="control table header 1 2 5 18" xfId="550" xr:uid="{00000000-0005-0000-0000-0000390C0000}"/>
    <cellStyle name="control table header 1 2 5 18 2" xfId="9918" xr:uid="{00000000-0005-0000-0000-00003A0C0000}"/>
    <cellStyle name="control table header 1 2 5 18 2 2" xfId="9919" xr:uid="{00000000-0005-0000-0000-00003B0C0000}"/>
    <cellStyle name="control table header 1 2 5 18 2 3" xfId="9920" xr:uid="{00000000-0005-0000-0000-00003C0C0000}"/>
    <cellStyle name="control table header 1 2 5 18 2 4" xfId="9921" xr:uid="{00000000-0005-0000-0000-00003D0C0000}"/>
    <cellStyle name="control table header 1 2 5 18 3" xfId="9922" xr:uid="{00000000-0005-0000-0000-00003E0C0000}"/>
    <cellStyle name="control table header 1 2 5 18 3 2" xfId="9923" xr:uid="{00000000-0005-0000-0000-00003F0C0000}"/>
    <cellStyle name="control table header 1 2 5 18 3 3" xfId="9924" xr:uid="{00000000-0005-0000-0000-0000400C0000}"/>
    <cellStyle name="control table header 1 2 5 18 3 4" xfId="9925" xr:uid="{00000000-0005-0000-0000-0000410C0000}"/>
    <cellStyle name="control table header 1 2 5 18 4" xfId="9926" xr:uid="{00000000-0005-0000-0000-0000420C0000}"/>
    <cellStyle name="control table header 1 2 5 19" xfId="551" xr:uid="{00000000-0005-0000-0000-0000430C0000}"/>
    <cellStyle name="control table header 1 2 5 19 2" xfId="9927" xr:uid="{00000000-0005-0000-0000-0000440C0000}"/>
    <cellStyle name="control table header 1 2 5 19 2 2" xfId="9928" xr:uid="{00000000-0005-0000-0000-0000450C0000}"/>
    <cellStyle name="control table header 1 2 5 19 2 3" xfId="9929" xr:uid="{00000000-0005-0000-0000-0000460C0000}"/>
    <cellStyle name="control table header 1 2 5 19 2 4" xfId="9930" xr:uid="{00000000-0005-0000-0000-0000470C0000}"/>
    <cellStyle name="control table header 1 2 5 19 3" xfId="9931" xr:uid="{00000000-0005-0000-0000-0000480C0000}"/>
    <cellStyle name="control table header 1 2 5 19 3 2" xfId="9932" xr:uid="{00000000-0005-0000-0000-0000490C0000}"/>
    <cellStyle name="control table header 1 2 5 19 3 3" xfId="9933" xr:uid="{00000000-0005-0000-0000-00004A0C0000}"/>
    <cellStyle name="control table header 1 2 5 19 3 4" xfId="9934" xr:uid="{00000000-0005-0000-0000-00004B0C0000}"/>
    <cellStyle name="control table header 1 2 5 19 4" xfId="9935" xr:uid="{00000000-0005-0000-0000-00004C0C0000}"/>
    <cellStyle name="control table header 1 2 5 2" xfId="552" xr:uid="{00000000-0005-0000-0000-00004D0C0000}"/>
    <cellStyle name="control table header 1 2 5 2 2" xfId="9936" xr:uid="{00000000-0005-0000-0000-00004E0C0000}"/>
    <cellStyle name="control table header 1 2 5 2 2 2" xfId="9937" xr:uid="{00000000-0005-0000-0000-00004F0C0000}"/>
    <cellStyle name="control table header 1 2 5 2 2 3" xfId="9938" xr:uid="{00000000-0005-0000-0000-0000500C0000}"/>
    <cellStyle name="control table header 1 2 5 2 2 4" xfId="9939" xr:uid="{00000000-0005-0000-0000-0000510C0000}"/>
    <cellStyle name="control table header 1 2 5 2 3" xfId="9940" xr:uid="{00000000-0005-0000-0000-0000520C0000}"/>
    <cellStyle name="control table header 1 2 5 2 3 2" xfId="9941" xr:uid="{00000000-0005-0000-0000-0000530C0000}"/>
    <cellStyle name="control table header 1 2 5 2 3 3" xfId="9942" xr:uid="{00000000-0005-0000-0000-0000540C0000}"/>
    <cellStyle name="control table header 1 2 5 2 3 4" xfId="9943" xr:uid="{00000000-0005-0000-0000-0000550C0000}"/>
    <cellStyle name="control table header 1 2 5 2 4" xfId="9944" xr:uid="{00000000-0005-0000-0000-0000560C0000}"/>
    <cellStyle name="control table header 1 2 5 20" xfId="553" xr:uid="{00000000-0005-0000-0000-0000570C0000}"/>
    <cellStyle name="control table header 1 2 5 20 2" xfId="9945" xr:uid="{00000000-0005-0000-0000-0000580C0000}"/>
    <cellStyle name="control table header 1 2 5 20 2 2" xfId="9946" xr:uid="{00000000-0005-0000-0000-0000590C0000}"/>
    <cellStyle name="control table header 1 2 5 20 2 3" xfId="9947" xr:uid="{00000000-0005-0000-0000-00005A0C0000}"/>
    <cellStyle name="control table header 1 2 5 20 2 4" xfId="9948" xr:uid="{00000000-0005-0000-0000-00005B0C0000}"/>
    <cellStyle name="control table header 1 2 5 20 3" xfId="9949" xr:uid="{00000000-0005-0000-0000-00005C0C0000}"/>
    <cellStyle name="control table header 1 2 5 20 3 2" xfId="9950" xr:uid="{00000000-0005-0000-0000-00005D0C0000}"/>
    <cellStyle name="control table header 1 2 5 20 3 3" xfId="9951" xr:uid="{00000000-0005-0000-0000-00005E0C0000}"/>
    <cellStyle name="control table header 1 2 5 20 3 4" xfId="9952" xr:uid="{00000000-0005-0000-0000-00005F0C0000}"/>
    <cellStyle name="control table header 1 2 5 20 4" xfId="9953" xr:uid="{00000000-0005-0000-0000-0000600C0000}"/>
    <cellStyle name="control table header 1 2 5 21" xfId="554" xr:uid="{00000000-0005-0000-0000-0000610C0000}"/>
    <cellStyle name="control table header 1 2 5 21 2" xfId="9954" xr:uid="{00000000-0005-0000-0000-0000620C0000}"/>
    <cellStyle name="control table header 1 2 5 21 2 2" xfId="9955" xr:uid="{00000000-0005-0000-0000-0000630C0000}"/>
    <cellStyle name="control table header 1 2 5 21 2 3" xfId="9956" xr:uid="{00000000-0005-0000-0000-0000640C0000}"/>
    <cellStyle name="control table header 1 2 5 21 2 4" xfId="9957" xr:uid="{00000000-0005-0000-0000-0000650C0000}"/>
    <cellStyle name="control table header 1 2 5 21 3" xfId="9958" xr:uid="{00000000-0005-0000-0000-0000660C0000}"/>
    <cellStyle name="control table header 1 2 5 21 3 2" xfId="9959" xr:uid="{00000000-0005-0000-0000-0000670C0000}"/>
    <cellStyle name="control table header 1 2 5 21 3 3" xfId="9960" xr:uid="{00000000-0005-0000-0000-0000680C0000}"/>
    <cellStyle name="control table header 1 2 5 21 3 4" xfId="9961" xr:uid="{00000000-0005-0000-0000-0000690C0000}"/>
    <cellStyle name="control table header 1 2 5 21 4" xfId="9962" xr:uid="{00000000-0005-0000-0000-00006A0C0000}"/>
    <cellStyle name="control table header 1 2 5 22" xfId="555" xr:uid="{00000000-0005-0000-0000-00006B0C0000}"/>
    <cellStyle name="control table header 1 2 5 22 2" xfId="9963" xr:uid="{00000000-0005-0000-0000-00006C0C0000}"/>
    <cellStyle name="control table header 1 2 5 22 2 2" xfId="9964" xr:uid="{00000000-0005-0000-0000-00006D0C0000}"/>
    <cellStyle name="control table header 1 2 5 22 2 3" xfId="9965" xr:uid="{00000000-0005-0000-0000-00006E0C0000}"/>
    <cellStyle name="control table header 1 2 5 22 2 4" xfId="9966" xr:uid="{00000000-0005-0000-0000-00006F0C0000}"/>
    <cellStyle name="control table header 1 2 5 22 3" xfId="9967" xr:uid="{00000000-0005-0000-0000-0000700C0000}"/>
    <cellStyle name="control table header 1 2 5 22 3 2" xfId="9968" xr:uid="{00000000-0005-0000-0000-0000710C0000}"/>
    <cellStyle name="control table header 1 2 5 22 3 3" xfId="9969" xr:uid="{00000000-0005-0000-0000-0000720C0000}"/>
    <cellStyle name="control table header 1 2 5 22 3 4" xfId="9970" xr:uid="{00000000-0005-0000-0000-0000730C0000}"/>
    <cellStyle name="control table header 1 2 5 22 4" xfId="9971" xr:uid="{00000000-0005-0000-0000-0000740C0000}"/>
    <cellStyle name="control table header 1 2 5 23" xfId="556" xr:uid="{00000000-0005-0000-0000-0000750C0000}"/>
    <cellStyle name="control table header 1 2 5 23 2" xfId="9972" xr:uid="{00000000-0005-0000-0000-0000760C0000}"/>
    <cellStyle name="control table header 1 2 5 23 2 2" xfId="9973" xr:uid="{00000000-0005-0000-0000-0000770C0000}"/>
    <cellStyle name="control table header 1 2 5 23 2 3" xfId="9974" xr:uid="{00000000-0005-0000-0000-0000780C0000}"/>
    <cellStyle name="control table header 1 2 5 23 2 4" xfId="9975" xr:uid="{00000000-0005-0000-0000-0000790C0000}"/>
    <cellStyle name="control table header 1 2 5 23 3" xfId="9976" xr:uid="{00000000-0005-0000-0000-00007A0C0000}"/>
    <cellStyle name="control table header 1 2 5 23 3 2" xfId="9977" xr:uid="{00000000-0005-0000-0000-00007B0C0000}"/>
    <cellStyle name="control table header 1 2 5 23 3 3" xfId="9978" xr:uid="{00000000-0005-0000-0000-00007C0C0000}"/>
    <cellStyle name="control table header 1 2 5 23 3 4" xfId="9979" xr:uid="{00000000-0005-0000-0000-00007D0C0000}"/>
    <cellStyle name="control table header 1 2 5 23 4" xfId="9980" xr:uid="{00000000-0005-0000-0000-00007E0C0000}"/>
    <cellStyle name="control table header 1 2 5 24" xfId="557" xr:uid="{00000000-0005-0000-0000-00007F0C0000}"/>
    <cellStyle name="control table header 1 2 5 24 2" xfId="9981" xr:uid="{00000000-0005-0000-0000-0000800C0000}"/>
    <cellStyle name="control table header 1 2 5 24 2 2" xfId="9982" xr:uid="{00000000-0005-0000-0000-0000810C0000}"/>
    <cellStyle name="control table header 1 2 5 24 2 3" xfId="9983" xr:uid="{00000000-0005-0000-0000-0000820C0000}"/>
    <cellStyle name="control table header 1 2 5 24 2 4" xfId="9984" xr:uid="{00000000-0005-0000-0000-0000830C0000}"/>
    <cellStyle name="control table header 1 2 5 24 3" xfId="9985" xr:uid="{00000000-0005-0000-0000-0000840C0000}"/>
    <cellStyle name="control table header 1 2 5 24 3 2" xfId="9986" xr:uid="{00000000-0005-0000-0000-0000850C0000}"/>
    <cellStyle name="control table header 1 2 5 24 3 3" xfId="9987" xr:uid="{00000000-0005-0000-0000-0000860C0000}"/>
    <cellStyle name="control table header 1 2 5 24 3 4" xfId="9988" xr:uid="{00000000-0005-0000-0000-0000870C0000}"/>
    <cellStyle name="control table header 1 2 5 24 4" xfId="9989" xr:uid="{00000000-0005-0000-0000-0000880C0000}"/>
    <cellStyle name="control table header 1 2 5 25" xfId="558" xr:uid="{00000000-0005-0000-0000-0000890C0000}"/>
    <cellStyle name="control table header 1 2 5 25 2" xfId="9990" xr:uid="{00000000-0005-0000-0000-00008A0C0000}"/>
    <cellStyle name="control table header 1 2 5 25 2 2" xfId="9991" xr:uid="{00000000-0005-0000-0000-00008B0C0000}"/>
    <cellStyle name="control table header 1 2 5 25 2 3" xfId="9992" xr:uid="{00000000-0005-0000-0000-00008C0C0000}"/>
    <cellStyle name="control table header 1 2 5 25 2 4" xfId="9993" xr:uid="{00000000-0005-0000-0000-00008D0C0000}"/>
    <cellStyle name="control table header 1 2 5 25 3" xfId="9994" xr:uid="{00000000-0005-0000-0000-00008E0C0000}"/>
    <cellStyle name="control table header 1 2 5 25 3 2" xfId="9995" xr:uid="{00000000-0005-0000-0000-00008F0C0000}"/>
    <cellStyle name="control table header 1 2 5 25 3 3" xfId="9996" xr:uid="{00000000-0005-0000-0000-0000900C0000}"/>
    <cellStyle name="control table header 1 2 5 25 3 4" xfId="9997" xr:uid="{00000000-0005-0000-0000-0000910C0000}"/>
    <cellStyle name="control table header 1 2 5 25 4" xfId="9998" xr:uid="{00000000-0005-0000-0000-0000920C0000}"/>
    <cellStyle name="control table header 1 2 5 26" xfId="559" xr:uid="{00000000-0005-0000-0000-0000930C0000}"/>
    <cellStyle name="control table header 1 2 5 26 2" xfId="9999" xr:uid="{00000000-0005-0000-0000-0000940C0000}"/>
    <cellStyle name="control table header 1 2 5 26 2 2" xfId="10000" xr:uid="{00000000-0005-0000-0000-0000950C0000}"/>
    <cellStyle name="control table header 1 2 5 26 2 3" xfId="10001" xr:uid="{00000000-0005-0000-0000-0000960C0000}"/>
    <cellStyle name="control table header 1 2 5 26 2 4" xfId="10002" xr:uid="{00000000-0005-0000-0000-0000970C0000}"/>
    <cellStyle name="control table header 1 2 5 26 3" xfId="10003" xr:uid="{00000000-0005-0000-0000-0000980C0000}"/>
    <cellStyle name="control table header 1 2 5 26 3 2" xfId="10004" xr:uid="{00000000-0005-0000-0000-0000990C0000}"/>
    <cellStyle name="control table header 1 2 5 26 3 3" xfId="10005" xr:uid="{00000000-0005-0000-0000-00009A0C0000}"/>
    <cellStyle name="control table header 1 2 5 26 3 4" xfId="10006" xr:uid="{00000000-0005-0000-0000-00009B0C0000}"/>
    <cellStyle name="control table header 1 2 5 26 4" xfId="10007" xr:uid="{00000000-0005-0000-0000-00009C0C0000}"/>
    <cellStyle name="control table header 1 2 5 27" xfId="560" xr:uid="{00000000-0005-0000-0000-00009D0C0000}"/>
    <cellStyle name="control table header 1 2 5 27 2" xfId="10008" xr:uid="{00000000-0005-0000-0000-00009E0C0000}"/>
    <cellStyle name="control table header 1 2 5 27 2 2" xfId="10009" xr:uid="{00000000-0005-0000-0000-00009F0C0000}"/>
    <cellStyle name="control table header 1 2 5 27 2 3" xfId="10010" xr:uid="{00000000-0005-0000-0000-0000A00C0000}"/>
    <cellStyle name="control table header 1 2 5 27 2 4" xfId="10011" xr:uid="{00000000-0005-0000-0000-0000A10C0000}"/>
    <cellStyle name="control table header 1 2 5 27 3" xfId="10012" xr:uid="{00000000-0005-0000-0000-0000A20C0000}"/>
    <cellStyle name="control table header 1 2 5 27 3 2" xfId="10013" xr:uid="{00000000-0005-0000-0000-0000A30C0000}"/>
    <cellStyle name="control table header 1 2 5 27 3 3" xfId="10014" xr:uid="{00000000-0005-0000-0000-0000A40C0000}"/>
    <cellStyle name="control table header 1 2 5 27 3 4" xfId="10015" xr:uid="{00000000-0005-0000-0000-0000A50C0000}"/>
    <cellStyle name="control table header 1 2 5 27 4" xfId="10016" xr:uid="{00000000-0005-0000-0000-0000A60C0000}"/>
    <cellStyle name="control table header 1 2 5 28" xfId="561" xr:uid="{00000000-0005-0000-0000-0000A70C0000}"/>
    <cellStyle name="control table header 1 2 5 28 2" xfId="10017" xr:uid="{00000000-0005-0000-0000-0000A80C0000}"/>
    <cellStyle name="control table header 1 2 5 28 2 2" xfId="10018" xr:uid="{00000000-0005-0000-0000-0000A90C0000}"/>
    <cellStyle name="control table header 1 2 5 28 2 3" xfId="10019" xr:uid="{00000000-0005-0000-0000-0000AA0C0000}"/>
    <cellStyle name="control table header 1 2 5 28 2 4" xfId="10020" xr:uid="{00000000-0005-0000-0000-0000AB0C0000}"/>
    <cellStyle name="control table header 1 2 5 28 3" xfId="10021" xr:uid="{00000000-0005-0000-0000-0000AC0C0000}"/>
    <cellStyle name="control table header 1 2 5 28 3 2" xfId="10022" xr:uid="{00000000-0005-0000-0000-0000AD0C0000}"/>
    <cellStyle name="control table header 1 2 5 28 3 3" xfId="10023" xr:uid="{00000000-0005-0000-0000-0000AE0C0000}"/>
    <cellStyle name="control table header 1 2 5 28 3 4" xfId="10024" xr:uid="{00000000-0005-0000-0000-0000AF0C0000}"/>
    <cellStyle name="control table header 1 2 5 28 4" xfId="10025" xr:uid="{00000000-0005-0000-0000-0000B00C0000}"/>
    <cellStyle name="control table header 1 2 5 29" xfId="562" xr:uid="{00000000-0005-0000-0000-0000B10C0000}"/>
    <cellStyle name="control table header 1 2 5 29 2" xfId="10026" xr:uid="{00000000-0005-0000-0000-0000B20C0000}"/>
    <cellStyle name="control table header 1 2 5 29 2 2" xfId="10027" xr:uid="{00000000-0005-0000-0000-0000B30C0000}"/>
    <cellStyle name="control table header 1 2 5 29 2 3" xfId="10028" xr:uid="{00000000-0005-0000-0000-0000B40C0000}"/>
    <cellStyle name="control table header 1 2 5 29 2 4" xfId="10029" xr:uid="{00000000-0005-0000-0000-0000B50C0000}"/>
    <cellStyle name="control table header 1 2 5 29 3" xfId="10030" xr:uid="{00000000-0005-0000-0000-0000B60C0000}"/>
    <cellStyle name="control table header 1 2 5 29 3 2" xfId="10031" xr:uid="{00000000-0005-0000-0000-0000B70C0000}"/>
    <cellStyle name="control table header 1 2 5 29 3 3" xfId="10032" xr:uid="{00000000-0005-0000-0000-0000B80C0000}"/>
    <cellStyle name="control table header 1 2 5 29 3 4" xfId="10033" xr:uid="{00000000-0005-0000-0000-0000B90C0000}"/>
    <cellStyle name="control table header 1 2 5 29 4" xfId="10034" xr:uid="{00000000-0005-0000-0000-0000BA0C0000}"/>
    <cellStyle name="control table header 1 2 5 3" xfId="563" xr:uid="{00000000-0005-0000-0000-0000BB0C0000}"/>
    <cellStyle name="control table header 1 2 5 3 2" xfId="10035" xr:uid="{00000000-0005-0000-0000-0000BC0C0000}"/>
    <cellStyle name="control table header 1 2 5 3 2 2" xfId="10036" xr:uid="{00000000-0005-0000-0000-0000BD0C0000}"/>
    <cellStyle name="control table header 1 2 5 3 2 3" xfId="10037" xr:uid="{00000000-0005-0000-0000-0000BE0C0000}"/>
    <cellStyle name="control table header 1 2 5 3 2 4" xfId="10038" xr:uid="{00000000-0005-0000-0000-0000BF0C0000}"/>
    <cellStyle name="control table header 1 2 5 3 3" xfId="10039" xr:uid="{00000000-0005-0000-0000-0000C00C0000}"/>
    <cellStyle name="control table header 1 2 5 3 3 2" xfId="10040" xr:uid="{00000000-0005-0000-0000-0000C10C0000}"/>
    <cellStyle name="control table header 1 2 5 3 3 3" xfId="10041" xr:uid="{00000000-0005-0000-0000-0000C20C0000}"/>
    <cellStyle name="control table header 1 2 5 3 3 4" xfId="10042" xr:uid="{00000000-0005-0000-0000-0000C30C0000}"/>
    <cellStyle name="control table header 1 2 5 3 4" xfId="10043" xr:uid="{00000000-0005-0000-0000-0000C40C0000}"/>
    <cellStyle name="control table header 1 2 5 30" xfId="564" xr:uid="{00000000-0005-0000-0000-0000C50C0000}"/>
    <cellStyle name="control table header 1 2 5 30 2" xfId="10044" xr:uid="{00000000-0005-0000-0000-0000C60C0000}"/>
    <cellStyle name="control table header 1 2 5 30 2 2" xfId="10045" xr:uid="{00000000-0005-0000-0000-0000C70C0000}"/>
    <cellStyle name="control table header 1 2 5 30 2 3" xfId="10046" xr:uid="{00000000-0005-0000-0000-0000C80C0000}"/>
    <cellStyle name="control table header 1 2 5 30 2 4" xfId="10047" xr:uid="{00000000-0005-0000-0000-0000C90C0000}"/>
    <cellStyle name="control table header 1 2 5 30 3" xfId="10048" xr:uid="{00000000-0005-0000-0000-0000CA0C0000}"/>
    <cellStyle name="control table header 1 2 5 30 3 2" xfId="10049" xr:uid="{00000000-0005-0000-0000-0000CB0C0000}"/>
    <cellStyle name="control table header 1 2 5 30 3 3" xfId="10050" xr:uid="{00000000-0005-0000-0000-0000CC0C0000}"/>
    <cellStyle name="control table header 1 2 5 30 3 4" xfId="10051" xr:uid="{00000000-0005-0000-0000-0000CD0C0000}"/>
    <cellStyle name="control table header 1 2 5 30 4" xfId="10052" xr:uid="{00000000-0005-0000-0000-0000CE0C0000}"/>
    <cellStyle name="control table header 1 2 5 31" xfId="565" xr:uid="{00000000-0005-0000-0000-0000CF0C0000}"/>
    <cellStyle name="control table header 1 2 5 31 2" xfId="10053" xr:uid="{00000000-0005-0000-0000-0000D00C0000}"/>
    <cellStyle name="control table header 1 2 5 31 2 2" xfId="10054" xr:uid="{00000000-0005-0000-0000-0000D10C0000}"/>
    <cellStyle name="control table header 1 2 5 31 2 3" xfId="10055" xr:uid="{00000000-0005-0000-0000-0000D20C0000}"/>
    <cellStyle name="control table header 1 2 5 31 2 4" xfId="10056" xr:uid="{00000000-0005-0000-0000-0000D30C0000}"/>
    <cellStyle name="control table header 1 2 5 31 3" xfId="10057" xr:uid="{00000000-0005-0000-0000-0000D40C0000}"/>
    <cellStyle name="control table header 1 2 5 31 3 2" xfId="10058" xr:uid="{00000000-0005-0000-0000-0000D50C0000}"/>
    <cellStyle name="control table header 1 2 5 31 3 3" xfId="10059" xr:uid="{00000000-0005-0000-0000-0000D60C0000}"/>
    <cellStyle name="control table header 1 2 5 31 3 4" xfId="10060" xr:uid="{00000000-0005-0000-0000-0000D70C0000}"/>
    <cellStyle name="control table header 1 2 5 31 4" xfId="10061" xr:uid="{00000000-0005-0000-0000-0000D80C0000}"/>
    <cellStyle name="control table header 1 2 5 32" xfId="566" xr:uid="{00000000-0005-0000-0000-0000D90C0000}"/>
    <cellStyle name="control table header 1 2 5 32 2" xfId="10062" xr:uid="{00000000-0005-0000-0000-0000DA0C0000}"/>
    <cellStyle name="control table header 1 2 5 32 2 2" xfId="10063" xr:uid="{00000000-0005-0000-0000-0000DB0C0000}"/>
    <cellStyle name="control table header 1 2 5 32 2 3" xfId="10064" xr:uid="{00000000-0005-0000-0000-0000DC0C0000}"/>
    <cellStyle name="control table header 1 2 5 32 2 4" xfId="10065" xr:uid="{00000000-0005-0000-0000-0000DD0C0000}"/>
    <cellStyle name="control table header 1 2 5 32 3" xfId="10066" xr:uid="{00000000-0005-0000-0000-0000DE0C0000}"/>
    <cellStyle name="control table header 1 2 5 32 3 2" xfId="10067" xr:uid="{00000000-0005-0000-0000-0000DF0C0000}"/>
    <cellStyle name="control table header 1 2 5 32 3 3" xfId="10068" xr:uid="{00000000-0005-0000-0000-0000E00C0000}"/>
    <cellStyle name="control table header 1 2 5 32 3 4" xfId="10069" xr:uid="{00000000-0005-0000-0000-0000E10C0000}"/>
    <cellStyle name="control table header 1 2 5 32 4" xfId="10070" xr:uid="{00000000-0005-0000-0000-0000E20C0000}"/>
    <cellStyle name="control table header 1 2 5 33" xfId="567" xr:uid="{00000000-0005-0000-0000-0000E30C0000}"/>
    <cellStyle name="control table header 1 2 5 33 2" xfId="10071" xr:uid="{00000000-0005-0000-0000-0000E40C0000}"/>
    <cellStyle name="control table header 1 2 5 33 2 2" xfId="10072" xr:uid="{00000000-0005-0000-0000-0000E50C0000}"/>
    <cellStyle name="control table header 1 2 5 33 2 3" xfId="10073" xr:uid="{00000000-0005-0000-0000-0000E60C0000}"/>
    <cellStyle name="control table header 1 2 5 33 2 4" xfId="10074" xr:uid="{00000000-0005-0000-0000-0000E70C0000}"/>
    <cellStyle name="control table header 1 2 5 33 3" xfId="10075" xr:uid="{00000000-0005-0000-0000-0000E80C0000}"/>
    <cellStyle name="control table header 1 2 5 33 3 2" xfId="10076" xr:uid="{00000000-0005-0000-0000-0000E90C0000}"/>
    <cellStyle name="control table header 1 2 5 33 3 3" xfId="10077" xr:uid="{00000000-0005-0000-0000-0000EA0C0000}"/>
    <cellStyle name="control table header 1 2 5 33 3 4" xfId="10078" xr:uid="{00000000-0005-0000-0000-0000EB0C0000}"/>
    <cellStyle name="control table header 1 2 5 33 4" xfId="10079" xr:uid="{00000000-0005-0000-0000-0000EC0C0000}"/>
    <cellStyle name="control table header 1 2 5 34" xfId="568" xr:uid="{00000000-0005-0000-0000-0000ED0C0000}"/>
    <cellStyle name="control table header 1 2 5 34 2" xfId="10080" xr:uid="{00000000-0005-0000-0000-0000EE0C0000}"/>
    <cellStyle name="control table header 1 2 5 34 2 2" xfId="10081" xr:uid="{00000000-0005-0000-0000-0000EF0C0000}"/>
    <cellStyle name="control table header 1 2 5 34 2 3" xfId="10082" xr:uid="{00000000-0005-0000-0000-0000F00C0000}"/>
    <cellStyle name="control table header 1 2 5 34 2 4" xfId="10083" xr:uid="{00000000-0005-0000-0000-0000F10C0000}"/>
    <cellStyle name="control table header 1 2 5 34 3" xfId="10084" xr:uid="{00000000-0005-0000-0000-0000F20C0000}"/>
    <cellStyle name="control table header 1 2 5 34 3 2" xfId="10085" xr:uid="{00000000-0005-0000-0000-0000F30C0000}"/>
    <cellStyle name="control table header 1 2 5 34 3 3" xfId="10086" xr:uid="{00000000-0005-0000-0000-0000F40C0000}"/>
    <cellStyle name="control table header 1 2 5 34 3 4" xfId="10087" xr:uid="{00000000-0005-0000-0000-0000F50C0000}"/>
    <cellStyle name="control table header 1 2 5 34 4" xfId="10088" xr:uid="{00000000-0005-0000-0000-0000F60C0000}"/>
    <cellStyle name="control table header 1 2 5 35" xfId="569" xr:uid="{00000000-0005-0000-0000-0000F70C0000}"/>
    <cellStyle name="control table header 1 2 5 35 2" xfId="10089" xr:uid="{00000000-0005-0000-0000-0000F80C0000}"/>
    <cellStyle name="control table header 1 2 5 35 2 2" xfId="10090" xr:uid="{00000000-0005-0000-0000-0000F90C0000}"/>
    <cellStyle name="control table header 1 2 5 35 2 3" xfId="10091" xr:uid="{00000000-0005-0000-0000-0000FA0C0000}"/>
    <cellStyle name="control table header 1 2 5 35 2 4" xfId="10092" xr:uid="{00000000-0005-0000-0000-0000FB0C0000}"/>
    <cellStyle name="control table header 1 2 5 35 3" xfId="10093" xr:uid="{00000000-0005-0000-0000-0000FC0C0000}"/>
    <cellStyle name="control table header 1 2 5 35 3 2" xfId="10094" xr:uid="{00000000-0005-0000-0000-0000FD0C0000}"/>
    <cellStyle name="control table header 1 2 5 35 3 3" xfId="10095" xr:uid="{00000000-0005-0000-0000-0000FE0C0000}"/>
    <cellStyle name="control table header 1 2 5 35 3 4" xfId="10096" xr:uid="{00000000-0005-0000-0000-0000FF0C0000}"/>
    <cellStyle name="control table header 1 2 5 35 4" xfId="10097" xr:uid="{00000000-0005-0000-0000-0000000D0000}"/>
    <cellStyle name="control table header 1 2 5 36" xfId="570" xr:uid="{00000000-0005-0000-0000-0000010D0000}"/>
    <cellStyle name="control table header 1 2 5 36 2" xfId="10098" xr:uid="{00000000-0005-0000-0000-0000020D0000}"/>
    <cellStyle name="control table header 1 2 5 36 2 2" xfId="10099" xr:uid="{00000000-0005-0000-0000-0000030D0000}"/>
    <cellStyle name="control table header 1 2 5 36 2 3" xfId="10100" xr:uid="{00000000-0005-0000-0000-0000040D0000}"/>
    <cellStyle name="control table header 1 2 5 36 2 4" xfId="10101" xr:uid="{00000000-0005-0000-0000-0000050D0000}"/>
    <cellStyle name="control table header 1 2 5 36 3" xfId="10102" xr:uid="{00000000-0005-0000-0000-0000060D0000}"/>
    <cellStyle name="control table header 1 2 5 36 3 2" xfId="10103" xr:uid="{00000000-0005-0000-0000-0000070D0000}"/>
    <cellStyle name="control table header 1 2 5 36 3 3" xfId="10104" xr:uid="{00000000-0005-0000-0000-0000080D0000}"/>
    <cellStyle name="control table header 1 2 5 36 3 4" xfId="10105" xr:uid="{00000000-0005-0000-0000-0000090D0000}"/>
    <cellStyle name="control table header 1 2 5 36 4" xfId="10106" xr:uid="{00000000-0005-0000-0000-00000A0D0000}"/>
    <cellStyle name="control table header 1 2 5 37" xfId="571" xr:uid="{00000000-0005-0000-0000-00000B0D0000}"/>
    <cellStyle name="control table header 1 2 5 37 2" xfId="10107" xr:uid="{00000000-0005-0000-0000-00000C0D0000}"/>
    <cellStyle name="control table header 1 2 5 37 2 2" xfId="10108" xr:uid="{00000000-0005-0000-0000-00000D0D0000}"/>
    <cellStyle name="control table header 1 2 5 37 2 3" xfId="10109" xr:uid="{00000000-0005-0000-0000-00000E0D0000}"/>
    <cellStyle name="control table header 1 2 5 37 2 4" xfId="10110" xr:uid="{00000000-0005-0000-0000-00000F0D0000}"/>
    <cellStyle name="control table header 1 2 5 37 3" xfId="10111" xr:uid="{00000000-0005-0000-0000-0000100D0000}"/>
    <cellStyle name="control table header 1 2 5 37 3 2" xfId="10112" xr:uid="{00000000-0005-0000-0000-0000110D0000}"/>
    <cellStyle name="control table header 1 2 5 37 3 3" xfId="10113" xr:uid="{00000000-0005-0000-0000-0000120D0000}"/>
    <cellStyle name="control table header 1 2 5 37 3 4" xfId="10114" xr:uid="{00000000-0005-0000-0000-0000130D0000}"/>
    <cellStyle name="control table header 1 2 5 37 4" xfId="10115" xr:uid="{00000000-0005-0000-0000-0000140D0000}"/>
    <cellStyle name="control table header 1 2 5 38" xfId="572" xr:uid="{00000000-0005-0000-0000-0000150D0000}"/>
    <cellStyle name="control table header 1 2 5 38 2" xfId="10116" xr:uid="{00000000-0005-0000-0000-0000160D0000}"/>
    <cellStyle name="control table header 1 2 5 38 2 2" xfId="10117" xr:uid="{00000000-0005-0000-0000-0000170D0000}"/>
    <cellStyle name="control table header 1 2 5 38 2 3" xfId="10118" xr:uid="{00000000-0005-0000-0000-0000180D0000}"/>
    <cellStyle name="control table header 1 2 5 38 2 4" xfId="10119" xr:uid="{00000000-0005-0000-0000-0000190D0000}"/>
    <cellStyle name="control table header 1 2 5 38 3" xfId="10120" xr:uid="{00000000-0005-0000-0000-00001A0D0000}"/>
    <cellStyle name="control table header 1 2 5 38 3 2" xfId="10121" xr:uid="{00000000-0005-0000-0000-00001B0D0000}"/>
    <cellStyle name="control table header 1 2 5 38 3 3" xfId="10122" xr:uid="{00000000-0005-0000-0000-00001C0D0000}"/>
    <cellStyle name="control table header 1 2 5 38 3 4" xfId="10123" xr:uid="{00000000-0005-0000-0000-00001D0D0000}"/>
    <cellStyle name="control table header 1 2 5 38 4" xfId="10124" xr:uid="{00000000-0005-0000-0000-00001E0D0000}"/>
    <cellStyle name="control table header 1 2 5 39" xfId="573" xr:uid="{00000000-0005-0000-0000-00001F0D0000}"/>
    <cellStyle name="control table header 1 2 5 39 2" xfId="10125" xr:uid="{00000000-0005-0000-0000-0000200D0000}"/>
    <cellStyle name="control table header 1 2 5 39 2 2" xfId="10126" xr:uid="{00000000-0005-0000-0000-0000210D0000}"/>
    <cellStyle name="control table header 1 2 5 39 2 3" xfId="10127" xr:uid="{00000000-0005-0000-0000-0000220D0000}"/>
    <cellStyle name="control table header 1 2 5 39 2 4" xfId="10128" xr:uid="{00000000-0005-0000-0000-0000230D0000}"/>
    <cellStyle name="control table header 1 2 5 39 3" xfId="10129" xr:uid="{00000000-0005-0000-0000-0000240D0000}"/>
    <cellStyle name="control table header 1 2 5 39 3 2" xfId="10130" xr:uid="{00000000-0005-0000-0000-0000250D0000}"/>
    <cellStyle name="control table header 1 2 5 39 3 3" xfId="10131" xr:uid="{00000000-0005-0000-0000-0000260D0000}"/>
    <cellStyle name="control table header 1 2 5 39 3 4" xfId="10132" xr:uid="{00000000-0005-0000-0000-0000270D0000}"/>
    <cellStyle name="control table header 1 2 5 39 4" xfId="10133" xr:uid="{00000000-0005-0000-0000-0000280D0000}"/>
    <cellStyle name="control table header 1 2 5 4" xfId="574" xr:uid="{00000000-0005-0000-0000-0000290D0000}"/>
    <cellStyle name="control table header 1 2 5 4 2" xfId="10134" xr:uid="{00000000-0005-0000-0000-00002A0D0000}"/>
    <cellStyle name="control table header 1 2 5 4 2 2" xfId="10135" xr:uid="{00000000-0005-0000-0000-00002B0D0000}"/>
    <cellStyle name="control table header 1 2 5 4 2 3" xfId="10136" xr:uid="{00000000-0005-0000-0000-00002C0D0000}"/>
    <cellStyle name="control table header 1 2 5 4 2 4" xfId="10137" xr:uid="{00000000-0005-0000-0000-00002D0D0000}"/>
    <cellStyle name="control table header 1 2 5 4 3" xfId="10138" xr:uid="{00000000-0005-0000-0000-00002E0D0000}"/>
    <cellStyle name="control table header 1 2 5 4 3 2" xfId="10139" xr:uid="{00000000-0005-0000-0000-00002F0D0000}"/>
    <cellStyle name="control table header 1 2 5 4 3 3" xfId="10140" xr:uid="{00000000-0005-0000-0000-0000300D0000}"/>
    <cellStyle name="control table header 1 2 5 4 3 4" xfId="10141" xr:uid="{00000000-0005-0000-0000-0000310D0000}"/>
    <cellStyle name="control table header 1 2 5 4 4" xfId="10142" xr:uid="{00000000-0005-0000-0000-0000320D0000}"/>
    <cellStyle name="control table header 1 2 5 40" xfId="575" xr:uid="{00000000-0005-0000-0000-0000330D0000}"/>
    <cellStyle name="control table header 1 2 5 40 2" xfId="10143" xr:uid="{00000000-0005-0000-0000-0000340D0000}"/>
    <cellStyle name="control table header 1 2 5 40 2 2" xfId="10144" xr:uid="{00000000-0005-0000-0000-0000350D0000}"/>
    <cellStyle name="control table header 1 2 5 40 2 3" xfId="10145" xr:uid="{00000000-0005-0000-0000-0000360D0000}"/>
    <cellStyle name="control table header 1 2 5 40 2 4" xfId="10146" xr:uid="{00000000-0005-0000-0000-0000370D0000}"/>
    <cellStyle name="control table header 1 2 5 40 3" xfId="10147" xr:uid="{00000000-0005-0000-0000-0000380D0000}"/>
    <cellStyle name="control table header 1 2 5 40 3 2" xfId="10148" xr:uid="{00000000-0005-0000-0000-0000390D0000}"/>
    <cellStyle name="control table header 1 2 5 40 3 3" xfId="10149" xr:uid="{00000000-0005-0000-0000-00003A0D0000}"/>
    <cellStyle name="control table header 1 2 5 40 3 4" xfId="10150" xr:uid="{00000000-0005-0000-0000-00003B0D0000}"/>
    <cellStyle name="control table header 1 2 5 40 4" xfId="10151" xr:uid="{00000000-0005-0000-0000-00003C0D0000}"/>
    <cellStyle name="control table header 1 2 5 41" xfId="576" xr:uid="{00000000-0005-0000-0000-00003D0D0000}"/>
    <cellStyle name="control table header 1 2 5 41 2" xfId="10152" xr:uid="{00000000-0005-0000-0000-00003E0D0000}"/>
    <cellStyle name="control table header 1 2 5 41 2 2" xfId="10153" xr:uid="{00000000-0005-0000-0000-00003F0D0000}"/>
    <cellStyle name="control table header 1 2 5 41 2 3" xfId="10154" xr:uid="{00000000-0005-0000-0000-0000400D0000}"/>
    <cellStyle name="control table header 1 2 5 41 2 4" xfId="10155" xr:uid="{00000000-0005-0000-0000-0000410D0000}"/>
    <cellStyle name="control table header 1 2 5 41 3" xfId="10156" xr:uid="{00000000-0005-0000-0000-0000420D0000}"/>
    <cellStyle name="control table header 1 2 5 41 3 2" xfId="10157" xr:uid="{00000000-0005-0000-0000-0000430D0000}"/>
    <cellStyle name="control table header 1 2 5 41 3 3" xfId="10158" xr:uid="{00000000-0005-0000-0000-0000440D0000}"/>
    <cellStyle name="control table header 1 2 5 41 3 4" xfId="10159" xr:uid="{00000000-0005-0000-0000-0000450D0000}"/>
    <cellStyle name="control table header 1 2 5 41 4" xfId="10160" xr:uid="{00000000-0005-0000-0000-0000460D0000}"/>
    <cellStyle name="control table header 1 2 5 42" xfId="577" xr:uid="{00000000-0005-0000-0000-0000470D0000}"/>
    <cellStyle name="control table header 1 2 5 42 2" xfId="10161" xr:uid="{00000000-0005-0000-0000-0000480D0000}"/>
    <cellStyle name="control table header 1 2 5 42 2 2" xfId="10162" xr:uid="{00000000-0005-0000-0000-0000490D0000}"/>
    <cellStyle name="control table header 1 2 5 42 2 3" xfId="10163" xr:uid="{00000000-0005-0000-0000-00004A0D0000}"/>
    <cellStyle name="control table header 1 2 5 42 2 4" xfId="10164" xr:uid="{00000000-0005-0000-0000-00004B0D0000}"/>
    <cellStyle name="control table header 1 2 5 42 3" xfId="10165" xr:uid="{00000000-0005-0000-0000-00004C0D0000}"/>
    <cellStyle name="control table header 1 2 5 42 3 2" xfId="10166" xr:uid="{00000000-0005-0000-0000-00004D0D0000}"/>
    <cellStyle name="control table header 1 2 5 42 3 3" xfId="10167" xr:uid="{00000000-0005-0000-0000-00004E0D0000}"/>
    <cellStyle name="control table header 1 2 5 42 3 4" xfId="10168" xr:uid="{00000000-0005-0000-0000-00004F0D0000}"/>
    <cellStyle name="control table header 1 2 5 42 4" xfId="10169" xr:uid="{00000000-0005-0000-0000-0000500D0000}"/>
    <cellStyle name="control table header 1 2 5 43" xfId="578" xr:uid="{00000000-0005-0000-0000-0000510D0000}"/>
    <cellStyle name="control table header 1 2 5 43 2" xfId="10170" xr:uid="{00000000-0005-0000-0000-0000520D0000}"/>
    <cellStyle name="control table header 1 2 5 43 2 2" xfId="10171" xr:uid="{00000000-0005-0000-0000-0000530D0000}"/>
    <cellStyle name="control table header 1 2 5 43 2 3" xfId="10172" xr:uid="{00000000-0005-0000-0000-0000540D0000}"/>
    <cellStyle name="control table header 1 2 5 43 2 4" xfId="10173" xr:uid="{00000000-0005-0000-0000-0000550D0000}"/>
    <cellStyle name="control table header 1 2 5 43 3" xfId="10174" xr:uid="{00000000-0005-0000-0000-0000560D0000}"/>
    <cellStyle name="control table header 1 2 5 43 3 2" xfId="10175" xr:uid="{00000000-0005-0000-0000-0000570D0000}"/>
    <cellStyle name="control table header 1 2 5 43 3 3" xfId="10176" xr:uid="{00000000-0005-0000-0000-0000580D0000}"/>
    <cellStyle name="control table header 1 2 5 43 3 4" xfId="10177" xr:uid="{00000000-0005-0000-0000-0000590D0000}"/>
    <cellStyle name="control table header 1 2 5 43 4" xfId="10178" xr:uid="{00000000-0005-0000-0000-00005A0D0000}"/>
    <cellStyle name="control table header 1 2 5 44" xfId="579" xr:uid="{00000000-0005-0000-0000-00005B0D0000}"/>
    <cellStyle name="control table header 1 2 5 44 2" xfId="10179" xr:uid="{00000000-0005-0000-0000-00005C0D0000}"/>
    <cellStyle name="control table header 1 2 5 44 2 2" xfId="10180" xr:uid="{00000000-0005-0000-0000-00005D0D0000}"/>
    <cellStyle name="control table header 1 2 5 44 2 3" xfId="10181" xr:uid="{00000000-0005-0000-0000-00005E0D0000}"/>
    <cellStyle name="control table header 1 2 5 44 2 4" xfId="10182" xr:uid="{00000000-0005-0000-0000-00005F0D0000}"/>
    <cellStyle name="control table header 1 2 5 44 3" xfId="10183" xr:uid="{00000000-0005-0000-0000-0000600D0000}"/>
    <cellStyle name="control table header 1 2 5 44 3 2" xfId="10184" xr:uid="{00000000-0005-0000-0000-0000610D0000}"/>
    <cellStyle name="control table header 1 2 5 44 3 3" xfId="10185" xr:uid="{00000000-0005-0000-0000-0000620D0000}"/>
    <cellStyle name="control table header 1 2 5 44 3 4" xfId="10186" xr:uid="{00000000-0005-0000-0000-0000630D0000}"/>
    <cellStyle name="control table header 1 2 5 44 4" xfId="10187" xr:uid="{00000000-0005-0000-0000-0000640D0000}"/>
    <cellStyle name="control table header 1 2 5 45" xfId="10188" xr:uid="{00000000-0005-0000-0000-0000650D0000}"/>
    <cellStyle name="control table header 1 2 5 45 2" xfId="10189" xr:uid="{00000000-0005-0000-0000-0000660D0000}"/>
    <cellStyle name="control table header 1 2 5 45 3" xfId="10190" xr:uid="{00000000-0005-0000-0000-0000670D0000}"/>
    <cellStyle name="control table header 1 2 5 45 4" xfId="10191" xr:uid="{00000000-0005-0000-0000-0000680D0000}"/>
    <cellStyle name="control table header 1 2 5 46" xfId="10192" xr:uid="{00000000-0005-0000-0000-0000690D0000}"/>
    <cellStyle name="control table header 1 2 5 46 2" xfId="10193" xr:uid="{00000000-0005-0000-0000-00006A0D0000}"/>
    <cellStyle name="control table header 1 2 5 46 3" xfId="10194" xr:uid="{00000000-0005-0000-0000-00006B0D0000}"/>
    <cellStyle name="control table header 1 2 5 46 4" xfId="10195" xr:uid="{00000000-0005-0000-0000-00006C0D0000}"/>
    <cellStyle name="control table header 1 2 5 47" xfId="10196" xr:uid="{00000000-0005-0000-0000-00006D0D0000}"/>
    <cellStyle name="control table header 1 2 5 47 2" xfId="10197" xr:uid="{00000000-0005-0000-0000-00006E0D0000}"/>
    <cellStyle name="control table header 1 2 5 47 3" xfId="10198" xr:uid="{00000000-0005-0000-0000-00006F0D0000}"/>
    <cellStyle name="control table header 1 2 5 47 4" xfId="10199" xr:uid="{00000000-0005-0000-0000-0000700D0000}"/>
    <cellStyle name="control table header 1 2 5 48" xfId="10200" xr:uid="{00000000-0005-0000-0000-0000710D0000}"/>
    <cellStyle name="control table header 1 2 5 5" xfId="580" xr:uid="{00000000-0005-0000-0000-0000720D0000}"/>
    <cellStyle name="control table header 1 2 5 5 2" xfId="10201" xr:uid="{00000000-0005-0000-0000-0000730D0000}"/>
    <cellStyle name="control table header 1 2 5 5 2 2" xfId="10202" xr:uid="{00000000-0005-0000-0000-0000740D0000}"/>
    <cellStyle name="control table header 1 2 5 5 2 3" xfId="10203" xr:uid="{00000000-0005-0000-0000-0000750D0000}"/>
    <cellStyle name="control table header 1 2 5 5 2 4" xfId="10204" xr:uid="{00000000-0005-0000-0000-0000760D0000}"/>
    <cellStyle name="control table header 1 2 5 5 3" xfId="10205" xr:uid="{00000000-0005-0000-0000-0000770D0000}"/>
    <cellStyle name="control table header 1 2 5 5 3 2" xfId="10206" xr:uid="{00000000-0005-0000-0000-0000780D0000}"/>
    <cellStyle name="control table header 1 2 5 5 3 3" xfId="10207" xr:uid="{00000000-0005-0000-0000-0000790D0000}"/>
    <cellStyle name="control table header 1 2 5 5 3 4" xfId="10208" xr:uid="{00000000-0005-0000-0000-00007A0D0000}"/>
    <cellStyle name="control table header 1 2 5 5 4" xfId="10209" xr:uid="{00000000-0005-0000-0000-00007B0D0000}"/>
    <cellStyle name="control table header 1 2 5 6" xfId="581" xr:uid="{00000000-0005-0000-0000-00007C0D0000}"/>
    <cellStyle name="control table header 1 2 5 6 2" xfId="10210" xr:uid="{00000000-0005-0000-0000-00007D0D0000}"/>
    <cellStyle name="control table header 1 2 5 6 2 2" xfId="10211" xr:uid="{00000000-0005-0000-0000-00007E0D0000}"/>
    <cellStyle name="control table header 1 2 5 6 2 3" xfId="10212" xr:uid="{00000000-0005-0000-0000-00007F0D0000}"/>
    <cellStyle name="control table header 1 2 5 6 2 4" xfId="10213" xr:uid="{00000000-0005-0000-0000-0000800D0000}"/>
    <cellStyle name="control table header 1 2 5 6 3" xfId="10214" xr:uid="{00000000-0005-0000-0000-0000810D0000}"/>
    <cellStyle name="control table header 1 2 5 6 3 2" xfId="10215" xr:uid="{00000000-0005-0000-0000-0000820D0000}"/>
    <cellStyle name="control table header 1 2 5 6 3 3" xfId="10216" xr:uid="{00000000-0005-0000-0000-0000830D0000}"/>
    <cellStyle name="control table header 1 2 5 6 3 4" xfId="10217" xr:uid="{00000000-0005-0000-0000-0000840D0000}"/>
    <cellStyle name="control table header 1 2 5 6 4" xfId="10218" xr:uid="{00000000-0005-0000-0000-0000850D0000}"/>
    <cellStyle name="control table header 1 2 5 7" xfId="582" xr:uid="{00000000-0005-0000-0000-0000860D0000}"/>
    <cellStyle name="control table header 1 2 5 7 2" xfId="10219" xr:uid="{00000000-0005-0000-0000-0000870D0000}"/>
    <cellStyle name="control table header 1 2 5 7 2 2" xfId="10220" xr:uid="{00000000-0005-0000-0000-0000880D0000}"/>
    <cellStyle name="control table header 1 2 5 7 2 3" xfId="10221" xr:uid="{00000000-0005-0000-0000-0000890D0000}"/>
    <cellStyle name="control table header 1 2 5 7 2 4" xfId="10222" xr:uid="{00000000-0005-0000-0000-00008A0D0000}"/>
    <cellStyle name="control table header 1 2 5 7 3" xfId="10223" xr:uid="{00000000-0005-0000-0000-00008B0D0000}"/>
    <cellStyle name="control table header 1 2 5 7 3 2" xfId="10224" xr:uid="{00000000-0005-0000-0000-00008C0D0000}"/>
    <cellStyle name="control table header 1 2 5 7 3 3" xfId="10225" xr:uid="{00000000-0005-0000-0000-00008D0D0000}"/>
    <cellStyle name="control table header 1 2 5 7 3 4" xfId="10226" xr:uid="{00000000-0005-0000-0000-00008E0D0000}"/>
    <cellStyle name="control table header 1 2 5 7 4" xfId="10227" xr:uid="{00000000-0005-0000-0000-00008F0D0000}"/>
    <cellStyle name="control table header 1 2 5 8" xfId="583" xr:uid="{00000000-0005-0000-0000-0000900D0000}"/>
    <cellStyle name="control table header 1 2 5 8 2" xfId="10228" xr:uid="{00000000-0005-0000-0000-0000910D0000}"/>
    <cellStyle name="control table header 1 2 5 8 2 2" xfId="10229" xr:uid="{00000000-0005-0000-0000-0000920D0000}"/>
    <cellStyle name="control table header 1 2 5 8 2 3" xfId="10230" xr:uid="{00000000-0005-0000-0000-0000930D0000}"/>
    <cellStyle name="control table header 1 2 5 8 2 4" xfId="10231" xr:uid="{00000000-0005-0000-0000-0000940D0000}"/>
    <cellStyle name="control table header 1 2 5 8 3" xfId="10232" xr:uid="{00000000-0005-0000-0000-0000950D0000}"/>
    <cellStyle name="control table header 1 2 5 8 3 2" xfId="10233" xr:uid="{00000000-0005-0000-0000-0000960D0000}"/>
    <cellStyle name="control table header 1 2 5 8 3 3" xfId="10234" xr:uid="{00000000-0005-0000-0000-0000970D0000}"/>
    <cellStyle name="control table header 1 2 5 8 3 4" xfId="10235" xr:uid="{00000000-0005-0000-0000-0000980D0000}"/>
    <cellStyle name="control table header 1 2 5 8 4" xfId="10236" xr:uid="{00000000-0005-0000-0000-0000990D0000}"/>
    <cellStyle name="control table header 1 2 5 9" xfId="584" xr:uid="{00000000-0005-0000-0000-00009A0D0000}"/>
    <cellStyle name="control table header 1 2 5 9 2" xfId="10237" xr:uid="{00000000-0005-0000-0000-00009B0D0000}"/>
    <cellStyle name="control table header 1 2 5 9 2 2" xfId="10238" xr:uid="{00000000-0005-0000-0000-00009C0D0000}"/>
    <cellStyle name="control table header 1 2 5 9 2 3" xfId="10239" xr:uid="{00000000-0005-0000-0000-00009D0D0000}"/>
    <cellStyle name="control table header 1 2 5 9 2 4" xfId="10240" xr:uid="{00000000-0005-0000-0000-00009E0D0000}"/>
    <cellStyle name="control table header 1 2 5 9 3" xfId="10241" xr:uid="{00000000-0005-0000-0000-00009F0D0000}"/>
    <cellStyle name="control table header 1 2 5 9 3 2" xfId="10242" xr:uid="{00000000-0005-0000-0000-0000A00D0000}"/>
    <cellStyle name="control table header 1 2 5 9 3 3" xfId="10243" xr:uid="{00000000-0005-0000-0000-0000A10D0000}"/>
    <cellStyle name="control table header 1 2 5 9 3 4" xfId="10244" xr:uid="{00000000-0005-0000-0000-0000A20D0000}"/>
    <cellStyle name="control table header 1 2 5 9 4" xfId="10245" xr:uid="{00000000-0005-0000-0000-0000A30D0000}"/>
    <cellStyle name="control table header 1 2 6" xfId="585" xr:uid="{00000000-0005-0000-0000-0000A40D0000}"/>
    <cellStyle name="control table header 1 2 6 2" xfId="10246" xr:uid="{00000000-0005-0000-0000-0000A50D0000}"/>
    <cellStyle name="control table header 1 2 6 2 2" xfId="10247" xr:uid="{00000000-0005-0000-0000-0000A60D0000}"/>
    <cellStyle name="control table header 1 2 6 2 3" xfId="10248" xr:uid="{00000000-0005-0000-0000-0000A70D0000}"/>
    <cellStyle name="control table header 1 2 6 2 4" xfId="10249" xr:uid="{00000000-0005-0000-0000-0000A80D0000}"/>
    <cellStyle name="control table header 1 2 6 3" xfId="10250" xr:uid="{00000000-0005-0000-0000-0000A90D0000}"/>
    <cellStyle name="control table header 1 2 6 3 2" xfId="10251" xr:uid="{00000000-0005-0000-0000-0000AA0D0000}"/>
    <cellStyle name="control table header 1 2 6 3 3" xfId="10252" xr:uid="{00000000-0005-0000-0000-0000AB0D0000}"/>
    <cellStyle name="control table header 1 2 6 3 4" xfId="10253" xr:uid="{00000000-0005-0000-0000-0000AC0D0000}"/>
    <cellStyle name="control table header 1 2 6 4" xfId="10254" xr:uid="{00000000-0005-0000-0000-0000AD0D0000}"/>
    <cellStyle name="control table header 1 2 7" xfId="586" xr:uid="{00000000-0005-0000-0000-0000AE0D0000}"/>
    <cellStyle name="control table header 1 2 7 2" xfId="10255" xr:uid="{00000000-0005-0000-0000-0000AF0D0000}"/>
    <cellStyle name="control table header 1 2 7 2 2" xfId="10256" xr:uid="{00000000-0005-0000-0000-0000B00D0000}"/>
    <cellStyle name="control table header 1 2 7 2 3" xfId="10257" xr:uid="{00000000-0005-0000-0000-0000B10D0000}"/>
    <cellStyle name="control table header 1 2 7 2 4" xfId="10258" xr:uid="{00000000-0005-0000-0000-0000B20D0000}"/>
    <cellStyle name="control table header 1 2 7 3" xfId="10259" xr:uid="{00000000-0005-0000-0000-0000B30D0000}"/>
    <cellStyle name="control table header 1 2 7 3 2" xfId="10260" xr:uid="{00000000-0005-0000-0000-0000B40D0000}"/>
    <cellStyle name="control table header 1 2 7 3 3" xfId="10261" xr:uid="{00000000-0005-0000-0000-0000B50D0000}"/>
    <cellStyle name="control table header 1 2 7 3 4" xfId="10262" xr:uid="{00000000-0005-0000-0000-0000B60D0000}"/>
    <cellStyle name="control table header 1 2 7 4" xfId="10263" xr:uid="{00000000-0005-0000-0000-0000B70D0000}"/>
    <cellStyle name="control table header 1 2 8" xfId="587" xr:uid="{00000000-0005-0000-0000-0000B80D0000}"/>
    <cellStyle name="control table header 1 2 8 2" xfId="10264" xr:uid="{00000000-0005-0000-0000-0000B90D0000}"/>
    <cellStyle name="control table header 1 2 8 2 2" xfId="10265" xr:uid="{00000000-0005-0000-0000-0000BA0D0000}"/>
    <cellStyle name="control table header 1 2 8 2 3" xfId="10266" xr:uid="{00000000-0005-0000-0000-0000BB0D0000}"/>
    <cellStyle name="control table header 1 2 8 2 4" xfId="10267" xr:uid="{00000000-0005-0000-0000-0000BC0D0000}"/>
    <cellStyle name="control table header 1 2 8 3" xfId="10268" xr:uid="{00000000-0005-0000-0000-0000BD0D0000}"/>
    <cellStyle name="control table header 1 2 8 3 2" xfId="10269" xr:uid="{00000000-0005-0000-0000-0000BE0D0000}"/>
    <cellStyle name="control table header 1 2 8 3 3" xfId="10270" xr:uid="{00000000-0005-0000-0000-0000BF0D0000}"/>
    <cellStyle name="control table header 1 2 8 3 4" xfId="10271" xr:uid="{00000000-0005-0000-0000-0000C00D0000}"/>
    <cellStyle name="control table header 1 2 8 4" xfId="10272" xr:uid="{00000000-0005-0000-0000-0000C10D0000}"/>
    <cellStyle name="control table header 1 2 9" xfId="588" xr:uid="{00000000-0005-0000-0000-0000C20D0000}"/>
    <cellStyle name="control table header 1 2 9 2" xfId="10273" xr:uid="{00000000-0005-0000-0000-0000C30D0000}"/>
    <cellStyle name="control table header 1 2 9 2 2" xfId="10274" xr:uid="{00000000-0005-0000-0000-0000C40D0000}"/>
    <cellStyle name="control table header 1 2 9 2 3" xfId="10275" xr:uid="{00000000-0005-0000-0000-0000C50D0000}"/>
    <cellStyle name="control table header 1 2 9 2 4" xfId="10276" xr:uid="{00000000-0005-0000-0000-0000C60D0000}"/>
    <cellStyle name="control table header 1 2 9 3" xfId="10277" xr:uid="{00000000-0005-0000-0000-0000C70D0000}"/>
    <cellStyle name="control table header 1 2 9 3 2" xfId="10278" xr:uid="{00000000-0005-0000-0000-0000C80D0000}"/>
    <cellStyle name="control table header 1 2 9 3 3" xfId="10279" xr:uid="{00000000-0005-0000-0000-0000C90D0000}"/>
    <cellStyle name="control table header 1 2 9 3 4" xfId="10280" xr:uid="{00000000-0005-0000-0000-0000CA0D0000}"/>
    <cellStyle name="control table header 1 2 9 4" xfId="10281" xr:uid="{00000000-0005-0000-0000-0000CB0D0000}"/>
    <cellStyle name="Corner heading" xfId="589" xr:uid="{00000000-0005-0000-0000-0000CC0D0000}"/>
    <cellStyle name="Curren - Style1" xfId="590" xr:uid="{00000000-0005-0000-0000-0000CD0D0000}"/>
    <cellStyle name="Curren - Style4" xfId="591" xr:uid="{00000000-0005-0000-0000-0000CE0D0000}"/>
    <cellStyle name="Currency" xfId="52865" builtinId="4"/>
    <cellStyle name="Currency 2" xfId="592" xr:uid="{00000000-0005-0000-0000-0000D00D0000}"/>
    <cellStyle name="Currency 2 2" xfId="593" xr:uid="{00000000-0005-0000-0000-0000D10D0000}"/>
    <cellStyle name="Currency 2 2 2" xfId="53238" xr:uid="{00000000-0005-0000-0000-0000D20D0000}"/>
    <cellStyle name="Currency 2 2 3" xfId="53237" xr:uid="{00000000-0005-0000-0000-0000D30D0000}"/>
    <cellStyle name="Currency 2 3" xfId="594" xr:uid="{00000000-0005-0000-0000-0000D40D0000}"/>
    <cellStyle name="Currency 2 3 2" xfId="53239" xr:uid="{00000000-0005-0000-0000-0000D50D0000}"/>
    <cellStyle name="Currency 2 4" xfId="595" xr:uid="{00000000-0005-0000-0000-0000D60D0000}"/>
    <cellStyle name="Currency 2 4 2" xfId="596" xr:uid="{00000000-0005-0000-0000-0000D70D0000}"/>
    <cellStyle name="Currency 2 4 2 2" xfId="597" xr:uid="{00000000-0005-0000-0000-0000D80D0000}"/>
    <cellStyle name="Currency 2 4 3" xfId="598" xr:uid="{00000000-0005-0000-0000-0000D90D0000}"/>
    <cellStyle name="Currency 2 5" xfId="599" xr:uid="{00000000-0005-0000-0000-0000DA0D0000}"/>
    <cellStyle name="Currency 2 5 2" xfId="600" xr:uid="{00000000-0005-0000-0000-0000DB0D0000}"/>
    <cellStyle name="Currency 2 6" xfId="601" xr:uid="{00000000-0005-0000-0000-0000DC0D0000}"/>
    <cellStyle name="Currency 2 7" xfId="602" xr:uid="{00000000-0005-0000-0000-0000DD0D0000}"/>
    <cellStyle name="Currency 3" xfId="603" xr:uid="{00000000-0005-0000-0000-0000DE0D0000}"/>
    <cellStyle name="Currency 3 2" xfId="604" xr:uid="{00000000-0005-0000-0000-0000DF0D0000}"/>
    <cellStyle name="Currency 3 3" xfId="605" xr:uid="{00000000-0005-0000-0000-0000E00D0000}"/>
    <cellStyle name="Currency 3 4" xfId="53240" xr:uid="{00000000-0005-0000-0000-0000E10D0000}"/>
    <cellStyle name="Currency 4" xfId="606" xr:uid="{00000000-0005-0000-0000-0000E20D0000}"/>
    <cellStyle name="Currency 5" xfId="607" xr:uid="{00000000-0005-0000-0000-0000E30D0000}"/>
    <cellStyle name="Currency 5 2" xfId="53241" xr:uid="{00000000-0005-0000-0000-0000E40D0000}"/>
    <cellStyle name="Currency 6" xfId="53242" xr:uid="{00000000-0005-0000-0000-0000E50D0000}"/>
    <cellStyle name="Currency 7" xfId="53243" xr:uid="{00000000-0005-0000-0000-0000E60D0000}"/>
    <cellStyle name="Currency0" xfId="53244" xr:uid="{00000000-0005-0000-0000-0000E70D0000}"/>
    <cellStyle name="Data" xfId="608" xr:uid="{00000000-0005-0000-0000-0000E80D0000}"/>
    <cellStyle name="Data 2" xfId="609" xr:uid="{00000000-0005-0000-0000-0000E90D0000}"/>
    <cellStyle name="Data no deci" xfId="610" xr:uid="{00000000-0005-0000-0000-0000EA0D0000}"/>
    <cellStyle name="Data Superscript" xfId="611" xr:uid="{00000000-0005-0000-0000-0000EB0D0000}"/>
    <cellStyle name="Data_1-1A-Regular" xfId="612" xr:uid="{00000000-0005-0000-0000-0000EC0D0000}"/>
    <cellStyle name="Data-one deci" xfId="53245" xr:uid="{00000000-0005-0000-0000-0000ED0D0000}"/>
    <cellStyle name="Date" xfId="613" xr:uid="{00000000-0005-0000-0000-0000EE0D0000}"/>
    <cellStyle name="Deviant" xfId="614" xr:uid="{00000000-0005-0000-0000-0000EF0D0000}"/>
    <cellStyle name="Dezimal [0]_Compiling Utility Macros" xfId="615" xr:uid="{00000000-0005-0000-0000-0000F00D0000}"/>
    <cellStyle name="Dezimal_Compiling Utility Macros" xfId="616" xr:uid="{00000000-0005-0000-0000-0000F10D0000}"/>
    <cellStyle name="Effect Symbol" xfId="617" xr:uid="{00000000-0005-0000-0000-0000F20D0000}"/>
    <cellStyle name="Euro" xfId="618" xr:uid="{00000000-0005-0000-0000-0000F30D0000}"/>
    <cellStyle name="Euro 2" xfId="619" xr:uid="{00000000-0005-0000-0000-0000F40D0000}"/>
    <cellStyle name="Euro 2 2" xfId="620" xr:uid="{00000000-0005-0000-0000-0000F50D0000}"/>
    <cellStyle name="Euro 3" xfId="621" xr:uid="{00000000-0005-0000-0000-0000F60D0000}"/>
    <cellStyle name="Exception" xfId="622" xr:uid="{00000000-0005-0000-0000-0000F70D0000}"/>
    <cellStyle name="Explanatory Text" xfId="16" builtinId="53" customBuiltin="1"/>
    <cellStyle name="Explanatory Text 2" xfId="53246" xr:uid="{00000000-0005-0000-0000-0000F90D0000}"/>
    <cellStyle name="External Links" xfId="623" xr:uid="{00000000-0005-0000-0000-0000FA0D0000}"/>
    <cellStyle name="Extra Large" xfId="624" xr:uid="{00000000-0005-0000-0000-0000FB0D0000}"/>
    <cellStyle name="EY House" xfId="625" xr:uid="{00000000-0005-0000-0000-0000FC0D0000}"/>
    <cellStyle name="EY%colcalc" xfId="626" xr:uid="{00000000-0005-0000-0000-0000FD0D0000}"/>
    <cellStyle name="EY%input" xfId="627" xr:uid="{00000000-0005-0000-0000-0000FE0D0000}"/>
    <cellStyle name="EY%rowcalc" xfId="628" xr:uid="{00000000-0005-0000-0000-0000FF0D0000}"/>
    <cellStyle name="EY0dp" xfId="629" xr:uid="{00000000-0005-0000-0000-0000000E0000}"/>
    <cellStyle name="EY1dp" xfId="630" xr:uid="{00000000-0005-0000-0000-0000010E0000}"/>
    <cellStyle name="EY2dp" xfId="631" xr:uid="{00000000-0005-0000-0000-0000020E0000}"/>
    <cellStyle name="EY3dp" xfId="632" xr:uid="{00000000-0005-0000-0000-0000030E0000}"/>
    <cellStyle name="EYColumnHeading" xfId="633" xr:uid="{00000000-0005-0000-0000-0000040E0000}"/>
    <cellStyle name="EYHeading1" xfId="634" xr:uid="{00000000-0005-0000-0000-0000050E0000}"/>
    <cellStyle name="EYheading2" xfId="635" xr:uid="{00000000-0005-0000-0000-0000060E0000}"/>
    <cellStyle name="EYheading3" xfId="636" xr:uid="{00000000-0005-0000-0000-0000070E0000}"/>
    <cellStyle name="EYnumber" xfId="637" xr:uid="{00000000-0005-0000-0000-0000080E0000}"/>
    <cellStyle name="EYSheetHeader1" xfId="638" xr:uid="{00000000-0005-0000-0000-0000090E0000}"/>
    <cellStyle name="EYtext" xfId="639" xr:uid="{00000000-0005-0000-0000-00000A0E0000}"/>
    <cellStyle name="Factor" xfId="640" xr:uid="{00000000-0005-0000-0000-00000B0E0000}"/>
    <cellStyle name="Feed Label" xfId="641" xr:uid="{00000000-0005-0000-0000-00000C0E0000}"/>
    <cellStyle name="Feeder Field" xfId="642" xr:uid="{00000000-0005-0000-0000-00000D0E0000}"/>
    <cellStyle name="Feeder Field 10" xfId="643" xr:uid="{00000000-0005-0000-0000-00000E0E0000}"/>
    <cellStyle name="Feeder Field 10 2" xfId="10282" xr:uid="{00000000-0005-0000-0000-00000F0E0000}"/>
    <cellStyle name="Feeder Field 10 2 2" xfId="10283" xr:uid="{00000000-0005-0000-0000-0000100E0000}"/>
    <cellStyle name="Feeder Field 10 2 3" xfId="10284" xr:uid="{00000000-0005-0000-0000-0000110E0000}"/>
    <cellStyle name="Feeder Field 10 2 4" xfId="10285" xr:uid="{00000000-0005-0000-0000-0000120E0000}"/>
    <cellStyle name="Feeder Field 10 3" xfId="10286" xr:uid="{00000000-0005-0000-0000-0000130E0000}"/>
    <cellStyle name="Feeder Field 10 4" xfId="10287" xr:uid="{00000000-0005-0000-0000-0000140E0000}"/>
    <cellStyle name="Feeder Field 11" xfId="644" xr:uid="{00000000-0005-0000-0000-0000150E0000}"/>
    <cellStyle name="Feeder Field 11 2" xfId="10288" xr:uid="{00000000-0005-0000-0000-0000160E0000}"/>
    <cellStyle name="Feeder Field 11 2 2" xfId="10289" xr:uid="{00000000-0005-0000-0000-0000170E0000}"/>
    <cellStyle name="Feeder Field 11 2 3" xfId="10290" xr:uid="{00000000-0005-0000-0000-0000180E0000}"/>
    <cellStyle name="Feeder Field 11 2 4" xfId="10291" xr:uid="{00000000-0005-0000-0000-0000190E0000}"/>
    <cellStyle name="Feeder Field 11 3" xfId="10292" xr:uid="{00000000-0005-0000-0000-00001A0E0000}"/>
    <cellStyle name="Feeder Field 11 4" xfId="10293" xr:uid="{00000000-0005-0000-0000-00001B0E0000}"/>
    <cellStyle name="Feeder Field 12" xfId="645" xr:uid="{00000000-0005-0000-0000-00001C0E0000}"/>
    <cellStyle name="Feeder Field 12 2" xfId="10294" xr:uid="{00000000-0005-0000-0000-00001D0E0000}"/>
    <cellStyle name="Feeder Field 12 2 2" xfId="10295" xr:uid="{00000000-0005-0000-0000-00001E0E0000}"/>
    <cellStyle name="Feeder Field 12 2 3" xfId="10296" xr:uid="{00000000-0005-0000-0000-00001F0E0000}"/>
    <cellStyle name="Feeder Field 12 2 4" xfId="10297" xr:uid="{00000000-0005-0000-0000-0000200E0000}"/>
    <cellStyle name="Feeder Field 12 3" xfId="10298" xr:uid="{00000000-0005-0000-0000-0000210E0000}"/>
    <cellStyle name="Feeder Field 12 4" xfId="10299" xr:uid="{00000000-0005-0000-0000-0000220E0000}"/>
    <cellStyle name="Feeder Field 13" xfId="646" xr:uid="{00000000-0005-0000-0000-0000230E0000}"/>
    <cellStyle name="Feeder Field 13 2" xfId="10300" xr:uid="{00000000-0005-0000-0000-0000240E0000}"/>
    <cellStyle name="Feeder Field 13 2 2" xfId="10301" xr:uid="{00000000-0005-0000-0000-0000250E0000}"/>
    <cellStyle name="Feeder Field 13 2 3" xfId="10302" xr:uid="{00000000-0005-0000-0000-0000260E0000}"/>
    <cellStyle name="Feeder Field 13 2 4" xfId="10303" xr:uid="{00000000-0005-0000-0000-0000270E0000}"/>
    <cellStyle name="Feeder Field 13 3" xfId="10304" xr:uid="{00000000-0005-0000-0000-0000280E0000}"/>
    <cellStyle name="Feeder Field 13 4" xfId="10305" xr:uid="{00000000-0005-0000-0000-0000290E0000}"/>
    <cellStyle name="Feeder Field 14" xfId="647" xr:uid="{00000000-0005-0000-0000-00002A0E0000}"/>
    <cellStyle name="Feeder Field 14 2" xfId="10306" xr:uid="{00000000-0005-0000-0000-00002B0E0000}"/>
    <cellStyle name="Feeder Field 14 2 2" xfId="10307" xr:uid="{00000000-0005-0000-0000-00002C0E0000}"/>
    <cellStyle name="Feeder Field 14 2 3" xfId="10308" xr:uid="{00000000-0005-0000-0000-00002D0E0000}"/>
    <cellStyle name="Feeder Field 14 2 4" xfId="10309" xr:uid="{00000000-0005-0000-0000-00002E0E0000}"/>
    <cellStyle name="Feeder Field 14 3" xfId="10310" xr:uid="{00000000-0005-0000-0000-00002F0E0000}"/>
    <cellStyle name="Feeder Field 14 4" xfId="10311" xr:uid="{00000000-0005-0000-0000-0000300E0000}"/>
    <cellStyle name="Feeder Field 15" xfId="648" xr:uid="{00000000-0005-0000-0000-0000310E0000}"/>
    <cellStyle name="Feeder Field 15 2" xfId="10312" xr:uid="{00000000-0005-0000-0000-0000320E0000}"/>
    <cellStyle name="Feeder Field 15 2 2" xfId="10313" xr:uid="{00000000-0005-0000-0000-0000330E0000}"/>
    <cellStyle name="Feeder Field 15 2 3" xfId="10314" xr:uid="{00000000-0005-0000-0000-0000340E0000}"/>
    <cellStyle name="Feeder Field 15 2 4" xfId="10315" xr:uid="{00000000-0005-0000-0000-0000350E0000}"/>
    <cellStyle name="Feeder Field 15 3" xfId="10316" xr:uid="{00000000-0005-0000-0000-0000360E0000}"/>
    <cellStyle name="Feeder Field 15 4" xfId="10317" xr:uid="{00000000-0005-0000-0000-0000370E0000}"/>
    <cellStyle name="Feeder Field 16" xfId="649" xr:uid="{00000000-0005-0000-0000-0000380E0000}"/>
    <cellStyle name="Feeder Field 16 2" xfId="10318" xr:uid="{00000000-0005-0000-0000-0000390E0000}"/>
    <cellStyle name="Feeder Field 16 2 2" xfId="10319" xr:uid="{00000000-0005-0000-0000-00003A0E0000}"/>
    <cellStyle name="Feeder Field 16 2 3" xfId="10320" xr:uid="{00000000-0005-0000-0000-00003B0E0000}"/>
    <cellStyle name="Feeder Field 16 2 4" xfId="10321" xr:uid="{00000000-0005-0000-0000-00003C0E0000}"/>
    <cellStyle name="Feeder Field 16 3" xfId="10322" xr:uid="{00000000-0005-0000-0000-00003D0E0000}"/>
    <cellStyle name="Feeder Field 16 4" xfId="10323" xr:uid="{00000000-0005-0000-0000-00003E0E0000}"/>
    <cellStyle name="Feeder Field 17" xfId="650" xr:uid="{00000000-0005-0000-0000-00003F0E0000}"/>
    <cellStyle name="Feeder Field 17 2" xfId="10324" xr:uid="{00000000-0005-0000-0000-0000400E0000}"/>
    <cellStyle name="Feeder Field 17 2 2" xfId="10325" xr:uid="{00000000-0005-0000-0000-0000410E0000}"/>
    <cellStyle name="Feeder Field 17 2 3" xfId="10326" xr:uid="{00000000-0005-0000-0000-0000420E0000}"/>
    <cellStyle name="Feeder Field 17 2 4" xfId="10327" xr:uid="{00000000-0005-0000-0000-0000430E0000}"/>
    <cellStyle name="Feeder Field 17 3" xfId="10328" xr:uid="{00000000-0005-0000-0000-0000440E0000}"/>
    <cellStyle name="Feeder Field 17 4" xfId="10329" xr:uid="{00000000-0005-0000-0000-0000450E0000}"/>
    <cellStyle name="Feeder Field 18" xfId="651" xr:uid="{00000000-0005-0000-0000-0000460E0000}"/>
    <cellStyle name="Feeder Field 18 2" xfId="10330" xr:uid="{00000000-0005-0000-0000-0000470E0000}"/>
    <cellStyle name="Feeder Field 18 2 2" xfId="10331" xr:uid="{00000000-0005-0000-0000-0000480E0000}"/>
    <cellStyle name="Feeder Field 18 2 3" xfId="10332" xr:uid="{00000000-0005-0000-0000-0000490E0000}"/>
    <cellStyle name="Feeder Field 18 2 4" xfId="10333" xr:uid="{00000000-0005-0000-0000-00004A0E0000}"/>
    <cellStyle name="Feeder Field 18 3" xfId="10334" xr:uid="{00000000-0005-0000-0000-00004B0E0000}"/>
    <cellStyle name="Feeder Field 18 4" xfId="10335" xr:uid="{00000000-0005-0000-0000-00004C0E0000}"/>
    <cellStyle name="Feeder Field 19" xfId="652" xr:uid="{00000000-0005-0000-0000-00004D0E0000}"/>
    <cellStyle name="Feeder Field 19 2" xfId="10336" xr:uid="{00000000-0005-0000-0000-00004E0E0000}"/>
    <cellStyle name="Feeder Field 19 2 2" xfId="10337" xr:uid="{00000000-0005-0000-0000-00004F0E0000}"/>
    <cellStyle name="Feeder Field 19 2 3" xfId="10338" xr:uid="{00000000-0005-0000-0000-0000500E0000}"/>
    <cellStyle name="Feeder Field 19 2 4" xfId="10339" xr:uid="{00000000-0005-0000-0000-0000510E0000}"/>
    <cellStyle name="Feeder Field 19 3" xfId="10340" xr:uid="{00000000-0005-0000-0000-0000520E0000}"/>
    <cellStyle name="Feeder Field 19 4" xfId="10341" xr:uid="{00000000-0005-0000-0000-0000530E0000}"/>
    <cellStyle name="Feeder Field 2" xfId="653" xr:uid="{00000000-0005-0000-0000-0000540E0000}"/>
    <cellStyle name="Feeder Field 2 10" xfId="654" xr:uid="{00000000-0005-0000-0000-0000550E0000}"/>
    <cellStyle name="Feeder Field 2 10 2" xfId="10342" xr:uid="{00000000-0005-0000-0000-0000560E0000}"/>
    <cellStyle name="Feeder Field 2 10 2 2" xfId="10343" xr:uid="{00000000-0005-0000-0000-0000570E0000}"/>
    <cellStyle name="Feeder Field 2 10 2 3" xfId="10344" xr:uid="{00000000-0005-0000-0000-0000580E0000}"/>
    <cellStyle name="Feeder Field 2 10 2 4" xfId="10345" xr:uid="{00000000-0005-0000-0000-0000590E0000}"/>
    <cellStyle name="Feeder Field 2 10 3" xfId="10346" xr:uid="{00000000-0005-0000-0000-00005A0E0000}"/>
    <cellStyle name="Feeder Field 2 10 4" xfId="10347" xr:uid="{00000000-0005-0000-0000-00005B0E0000}"/>
    <cellStyle name="Feeder Field 2 11" xfId="655" xr:uid="{00000000-0005-0000-0000-00005C0E0000}"/>
    <cellStyle name="Feeder Field 2 11 2" xfId="10348" xr:uid="{00000000-0005-0000-0000-00005D0E0000}"/>
    <cellStyle name="Feeder Field 2 11 2 2" xfId="10349" xr:uid="{00000000-0005-0000-0000-00005E0E0000}"/>
    <cellStyle name="Feeder Field 2 11 2 3" xfId="10350" xr:uid="{00000000-0005-0000-0000-00005F0E0000}"/>
    <cellStyle name="Feeder Field 2 11 2 4" xfId="10351" xr:uid="{00000000-0005-0000-0000-0000600E0000}"/>
    <cellStyle name="Feeder Field 2 11 3" xfId="10352" xr:uid="{00000000-0005-0000-0000-0000610E0000}"/>
    <cellStyle name="Feeder Field 2 11 4" xfId="10353" xr:uid="{00000000-0005-0000-0000-0000620E0000}"/>
    <cellStyle name="Feeder Field 2 12" xfId="656" xr:uid="{00000000-0005-0000-0000-0000630E0000}"/>
    <cellStyle name="Feeder Field 2 12 2" xfId="10354" xr:uid="{00000000-0005-0000-0000-0000640E0000}"/>
    <cellStyle name="Feeder Field 2 12 2 2" xfId="10355" xr:uid="{00000000-0005-0000-0000-0000650E0000}"/>
    <cellStyle name="Feeder Field 2 12 2 3" xfId="10356" xr:uid="{00000000-0005-0000-0000-0000660E0000}"/>
    <cellStyle name="Feeder Field 2 12 2 4" xfId="10357" xr:uid="{00000000-0005-0000-0000-0000670E0000}"/>
    <cellStyle name="Feeder Field 2 12 3" xfId="10358" xr:uid="{00000000-0005-0000-0000-0000680E0000}"/>
    <cellStyle name="Feeder Field 2 12 4" xfId="10359" xr:uid="{00000000-0005-0000-0000-0000690E0000}"/>
    <cellStyle name="Feeder Field 2 13" xfId="657" xr:uid="{00000000-0005-0000-0000-00006A0E0000}"/>
    <cellStyle name="Feeder Field 2 13 2" xfId="10360" xr:uid="{00000000-0005-0000-0000-00006B0E0000}"/>
    <cellStyle name="Feeder Field 2 13 2 2" xfId="10361" xr:uid="{00000000-0005-0000-0000-00006C0E0000}"/>
    <cellStyle name="Feeder Field 2 13 2 3" xfId="10362" xr:uid="{00000000-0005-0000-0000-00006D0E0000}"/>
    <cellStyle name="Feeder Field 2 13 2 4" xfId="10363" xr:uid="{00000000-0005-0000-0000-00006E0E0000}"/>
    <cellStyle name="Feeder Field 2 13 3" xfId="10364" xr:uid="{00000000-0005-0000-0000-00006F0E0000}"/>
    <cellStyle name="Feeder Field 2 13 4" xfId="10365" xr:uid="{00000000-0005-0000-0000-0000700E0000}"/>
    <cellStyle name="Feeder Field 2 14" xfId="658" xr:uid="{00000000-0005-0000-0000-0000710E0000}"/>
    <cellStyle name="Feeder Field 2 14 2" xfId="10366" xr:uid="{00000000-0005-0000-0000-0000720E0000}"/>
    <cellStyle name="Feeder Field 2 14 2 2" xfId="10367" xr:uid="{00000000-0005-0000-0000-0000730E0000}"/>
    <cellStyle name="Feeder Field 2 14 2 3" xfId="10368" xr:uid="{00000000-0005-0000-0000-0000740E0000}"/>
    <cellStyle name="Feeder Field 2 14 2 4" xfId="10369" xr:uid="{00000000-0005-0000-0000-0000750E0000}"/>
    <cellStyle name="Feeder Field 2 14 3" xfId="10370" xr:uid="{00000000-0005-0000-0000-0000760E0000}"/>
    <cellStyle name="Feeder Field 2 14 4" xfId="10371" xr:uid="{00000000-0005-0000-0000-0000770E0000}"/>
    <cellStyle name="Feeder Field 2 15" xfId="659" xr:uid="{00000000-0005-0000-0000-0000780E0000}"/>
    <cellStyle name="Feeder Field 2 15 2" xfId="10372" xr:uid="{00000000-0005-0000-0000-0000790E0000}"/>
    <cellStyle name="Feeder Field 2 15 2 2" xfId="10373" xr:uid="{00000000-0005-0000-0000-00007A0E0000}"/>
    <cellStyle name="Feeder Field 2 15 2 3" xfId="10374" xr:uid="{00000000-0005-0000-0000-00007B0E0000}"/>
    <cellStyle name="Feeder Field 2 15 2 4" xfId="10375" xr:uid="{00000000-0005-0000-0000-00007C0E0000}"/>
    <cellStyle name="Feeder Field 2 15 3" xfId="10376" xr:uid="{00000000-0005-0000-0000-00007D0E0000}"/>
    <cellStyle name="Feeder Field 2 15 4" xfId="10377" xr:uid="{00000000-0005-0000-0000-00007E0E0000}"/>
    <cellStyle name="Feeder Field 2 16" xfId="660" xr:uid="{00000000-0005-0000-0000-00007F0E0000}"/>
    <cellStyle name="Feeder Field 2 16 2" xfId="10378" xr:uid="{00000000-0005-0000-0000-0000800E0000}"/>
    <cellStyle name="Feeder Field 2 16 2 2" xfId="10379" xr:uid="{00000000-0005-0000-0000-0000810E0000}"/>
    <cellStyle name="Feeder Field 2 16 2 3" xfId="10380" xr:uid="{00000000-0005-0000-0000-0000820E0000}"/>
    <cellStyle name="Feeder Field 2 16 2 4" xfId="10381" xr:uid="{00000000-0005-0000-0000-0000830E0000}"/>
    <cellStyle name="Feeder Field 2 16 3" xfId="10382" xr:uid="{00000000-0005-0000-0000-0000840E0000}"/>
    <cellStyle name="Feeder Field 2 16 4" xfId="10383" xr:uid="{00000000-0005-0000-0000-0000850E0000}"/>
    <cellStyle name="Feeder Field 2 17" xfId="10384" xr:uid="{00000000-0005-0000-0000-0000860E0000}"/>
    <cellStyle name="Feeder Field 2 2" xfId="661" xr:uid="{00000000-0005-0000-0000-0000870E0000}"/>
    <cellStyle name="Feeder Field 2 2 10" xfId="662" xr:uid="{00000000-0005-0000-0000-0000880E0000}"/>
    <cellStyle name="Feeder Field 2 2 10 2" xfId="10385" xr:uid="{00000000-0005-0000-0000-0000890E0000}"/>
    <cellStyle name="Feeder Field 2 2 10 2 2" xfId="10386" xr:uid="{00000000-0005-0000-0000-00008A0E0000}"/>
    <cellStyle name="Feeder Field 2 2 10 2 3" xfId="10387" xr:uid="{00000000-0005-0000-0000-00008B0E0000}"/>
    <cellStyle name="Feeder Field 2 2 10 2 4" xfId="10388" xr:uid="{00000000-0005-0000-0000-00008C0E0000}"/>
    <cellStyle name="Feeder Field 2 2 10 3" xfId="10389" xr:uid="{00000000-0005-0000-0000-00008D0E0000}"/>
    <cellStyle name="Feeder Field 2 2 10 4" xfId="10390" xr:uid="{00000000-0005-0000-0000-00008E0E0000}"/>
    <cellStyle name="Feeder Field 2 2 11" xfId="663" xr:uid="{00000000-0005-0000-0000-00008F0E0000}"/>
    <cellStyle name="Feeder Field 2 2 11 2" xfId="10391" xr:uid="{00000000-0005-0000-0000-0000900E0000}"/>
    <cellStyle name="Feeder Field 2 2 11 2 2" xfId="10392" xr:uid="{00000000-0005-0000-0000-0000910E0000}"/>
    <cellStyle name="Feeder Field 2 2 11 2 3" xfId="10393" xr:uid="{00000000-0005-0000-0000-0000920E0000}"/>
    <cellStyle name="Feeder Field 2 2 11 2 4" xfId="10394" xr:uid="{00000000-0005-0000-0000-0000930E0000}"/>
    <cellStyle name="Feeder Field 2 2 11 3" xfId="10395" xr:uid="{00000000-0005-0000-0000-0000940E0000}"/>
    <cellStyle name="Feeder Field 2 2 11 4" xfId="10396" xr:uid="{00000000-0005-0000-0000-0000950E0000}"/>
    <cellStyle name="Feeder Field 2 2 12" xfId="664" xr:uid="{00000000-0005-0000-0000-0000960E0000}"/>
    <cellStyle name="Feeder Field 2 2 12 2" xfId="10397" xr:uid="{00000000-0005-0000-0000-0000970E0000}"/>
    <cellStyle name="Feeder Field 2 2 12 2 2" xfId="10398" xr:uid="{00000000-0005-0000-0000-0000980E0000}"/>
    <cellStyle name="Feeder Field 2 2 12 2 3" xfId="10399" xr:uid="{00000000-0005-0000-0000-0000990E0000}"/>
    <cellStyle name="Feeder Field 2 2 12 2 4" xfId="10400" xr:uid="{00000000-0005-0000-0000-00009A0E0000}"/>
    <cellStyle name="Feeder Field 2 2 12 3" xfId="10401" xr:uid="{00000000-0005-0000-0000-00009B0E0000}"/>
    <cellStyle name="Feeder Field 2 2 12 4" xfId="10402" xr:uid="{00000000-0005-0000-0000-00009C0E0000}"/>
    <cellStyle name="Feeder Field 2 2 13" xfId="665" xr:uid="{00000000-0005-0000-0000-00009D0E0000}"/>
    <cellStyle name="Feeder Field 2 2 13 2" xfId="10403" xr:uid="{00000000-0005-0000-0000-00009E0E0000}"/>
    <cellStyle name="Feeder Field 2 2 13 2 2" xfId="10404" xr:uid="{00000000-0005-0000-0000-00009F0E0000}"/>
    <cellStyle name="Feeder Field 2 2 13 2 3" xfId="10405" xr:uid="{00000000-0005-0000-0000-0000A00E0000}"/>
    <cellStyle name="Feeder Field 2 2 13 2 4" xfId="10406" xr:uid="{00000000-0005-0000-0000-0000A10E0000}"/>
    <cellStyle name="Feeder Field 2 2 13 3" xfId="10407" xr:uid="{00000000-0005-0000-0000-0000A20E0000}"/>
    <cellStyle name="Feeder Field 2 2 13 4" xfId="10408" xr:uid="{00000000-0005-0000-0000-0000A30E0000}"/>
    <cellStyle name="Feeder Field 2 2 14" xfId="666" xr:uid="{00000000-0005-0000-0000-0000A40E0000}"/>
    <cellStyle name="Feeder Field 2 2 14 2" xfId="10409" xr:uid="{00000000-0005-0000-0000-0000A50E0000}"/>
    <cellStyle name="Feeder Field 2 2 14 2 2" xfId="10410" xr:uid="{00000000-0005-0000-0000-0000A60E0000}"/>
    <cellStyle name="Feeder Field 2 2 14 2 3" xfId="10411" xr:uid="{00000000-0005-0000-0000-0000A70E0000}"/>
    <cellStyle name="Feeder Field 2 2 14 2 4" xfId="10412" xr:uid="{00000000-0005-0000-0000-0000A80E0000}"/>
    <cellStyle name="Feeder Field 2 2 14 3" xfId="10413" xr:uid="{00000000-0005-0000-0000-0000A90E0000}"/>
    <cellStyle name="Feeder Field 2 2 14 4" xfId="10414" xr:uid="{00000000-0005-0000-0000-0000AA0E0000}"/>
    <cellStyle name="Feeder Field 2 2 15" xfId="667" xr:uid="{00000000-0005-0000-0000-0000AB0E0000}"/>
    <cellStyle name="Feeder Field 2 2 15 2" xfId="10415" xr:uid="{00000000-0005-0000-0000-0000AC0E0000}"/>
    <cellStyle name="Feeder Field 2 2 15 2 2" xfId="10416" xr:uid="{00000000-0005-0000-0000-0000AD0E0000}"/>
    <cellStyle name="Feeder Field 2 2 15 2 3" xfId="10417" xr:uid="{00000000-0005-0000-0000-0000AE0E0000}"/>
    <cellStyle name="Feeder Field 2 2 15 2 4" xfId="10418" xr:uid="{00000000-0005-0000-0000-0000AF0E0000}"/>
    <cellStyle name="Feeder Field 2 2 15 3" xfId="10419" xr:uid="{00000000-0005-0000-0000-0000B00E0000}"/>
    <cellStyle name="Feeder Field 2 2 15 4" xfId="10420" xr:uid="{00000000-0005-0000-0000-0000B10E0000}"/>
    <cellStyle name="Feeder Field 2 2 16" xfId="668" xr:uid="{00000000-0005-0000-0000-0000B20E0000}"/>
    <cellStyle name="Feeder Field 2 2 16 2" xfId="10421" xr:uid="{00000000-0005-0000-0000-0000B30E0000}"/>
    <cellStyle name="Feeder Field 2 2 16 2 2" xfId="10422" xr:uid="{00000000-0005-0000-0000-0000B40E0000}"/>
    <cellStyle name="Feeder Field 2 2 16 2 3" xfId="10423" xr:uid="{00000000-0005-0000-0000-0000B50E0000}"/>
    <cellStyle name="Feeder Field 2 2 16 2 4" xfId="10424" xr:uid="{00000000-0005-0000-0000-0000B60E0000}"/>
    <cellStyle name="Feeder Field 2 2 16 3" xfId="10425" xr:uid="{00000000-0005-0000-0000-0000B70E0000}"/>
    <cellStyle name="Feeder Field 2 2 16 4" xfId="10426" xr:uid="{00000000-0005-0000-0000-0000B80E0000}"/>
    <cellStyle name="Feeder Field 2 2 17" xfId="669" xr:uid="{00000000-0005-0000-0000-0000B90E0000}"/>
    <cellStyle name="Feeder Field 2 2 17 2" xfId="10427" xr:uid="{00000000-0005-0000-0000-0000BA0E0000}"/>
    <cellStyle name="Feeder Field 2 2 17 2 2" xfId="10428" xr:uid="{00000000-0005-0000-0000-0000BB0E0000}"/>
    <cellStyle name="Feeder Field 2 2 17 2 3" xfId="10429" xr:uid="{00000000-0005-0000-0000-0000BC0E0000}"/>
    <cellStyle name="Feeder Field 2 2 17 2 4" xfId="10430" xr:uid="{00000000-0005-0000-0000-0000BD0E0000}"/>
    <cellStyle name="Feeder Field 2 2 17 3" xfId="10431" xr:uid="{00000000-0005-0000-0000-0000BE0E0000}"/>
    <cellStyle name="Feeder Field 2 2 17 4" xfId="10432" xr:uid="{00000000-0005-0000-0000-0000BF0E0000}"/>
    <cellStyle name="Feeder Field 2 2 18" xfId="670" xr:uid="{00000000-0005-0000-0000-0000C00E0000}"/>
    <cellStyle name="Feeder Field 2 2 18 2" xfId="10433" xr:uid="{00000000-0005-0000-0000-0000C10E0000}"/>
    <cellStyle name="Feeder Field 2 2 18 2 2" xfId="10434" xr:uid="{00000000-0005-0000-0000-0000C20E0000}"/>
    <cellStyle name="Feeder Field 2 2 18 2 3" xfId="10435" xr:uid="{00000000-0005-0000-0000-0000C30E0000}"/>
    <cellStyle name="Feeder Field 2 2 18 2 4" xfId="10436" xr:uid="{00000000-0005-0000-0000-0000C40E0000}"/>
    <cellStyle name="Feeder Field 2 2 18 3" xfId="10437" xr:uid="{00000000-0005-0000-0000-0000C50E0000}"/>
    <cellStyle name="Feeder Field 2 2 18 4" xfId="10438" xr:uid="{00000000-0005-0000-0000-0000C60E0000}"/>
    <cellStyle name="Feeder Field 2 2 19" xfId="671" xr:uid="{00000000-0005-0000-0000-0000C70E0000}"/>
    <cellStyle name="Feeder Field 2 2 19 2" xfId="10439" xr:uid="{00000000-0005-0000-0000-0000C80E0000}"/>
    <cellStyle name="Feeder Field 2 2 19 2 2" xfId="10440" xr:uid="{00000000-0005-0000-0000-0000C90E0000}"/>
    <cellStyle name="Feeder Field 2 2 19 2 3" xfId="10441" xr:uid="{00000000-0005-0000-0000-0000CA0E0000}"/>
    <cellStyle name="Feeder Field 2 2 19 2 4" xfId="10442" xr:uid="{00000000-0005-0000-0000-0000CB0E0000}"/>
    <cellStyle name="Feeder Field 2 2 19 3" xfId="10443" xr:uid="{00000000-0005-0000-0000-0000CC0E0000}"/>
    <cellStyle name="Feeder Field 2 2 19 4" xfId="10444" xr:uid="{00000000-0005-0000-0000-0000CD0E0000}"/>
    <cellStyle name="Feeder Field 2 2 2" xfId="672" xr:uid="{00000000-0005-0000-0000-0000CE0E0000}"/>
    <cellStyle name="Feeder Field 2 2 2 10" xfId="673" xr:uid="{00000000-0005-0000-0000-0000CF0E0000}"/>
    <cellStyle name="Feeder Field 2 2 2 10 2" xfId="10445" xr:uid="{00000000-0005-0000-0000-0000D00E0000}"/>
    <cellStyle name="Feeder Field 2 2 2 10 2 2" xfId="10446" xr:uid="{00000000-0005-0000-0000-0000D10E0000}"/>
    <cellStyle name="Feeder Field 2 2 2 10 2 3" xfId="10447" xr:uid="{00000000-0005-0000-0000-0000D20E0000}"/>
    <cellStyle name="Feeder Field 2 2 2 10 2 4" xfId="10448" xr:uid="{00000000-0005-0000-0000-0000D30E0000}"/>
    <cellStyle name="Feeder Field 2 2 2 10 3" xfId="10449" xr:uid="{00000000-0005-0000-0000-0000D40E0000}"/>
    <cellStyle name="Feeder Field 2 2 2 10 4" xfId="10450" xr:uid="{00000000-0005-0000-0000-0000D50E0000}"/>
    <cellStyle name="Feeder Field 2 2 2 11" xfId="674" xr:uid="{00000000-0005-0000-0000-0000D60E0000}"/>
    <cellStyle name="Feeder Field 2 2 2 11 2" xfId="10451" xr:uid="{00000000-0005-0000-0000-0000D70E0000}"/>
    <cellStyle name="Feeder Field 2 2 2 11 2 2" xfId="10452" xr:uid="{00000000-0005-0000-0000-0000D80E0000}"/>
    <cellStyle name="Feeder Field 2 2 2 11 2 3" xfId="10453" xr:uid="{00000000-0005-0000-0000-0000D90E0000}"/>
    <cellStyle name="Feeder Field 2 2 2 11 2 4" xfId="10454" xr:uid="{00000000-0005-0000-0000-0000DA0E0000}"/>
    <cellStyle name="Feeder Field 2 2 2 11 3" xfId="10455" xr:uid="{00000000-0005-0000-0000-0000DB0E0000}"/>
    <cellStyle name="Feeder Field 2 2 2 11 4" xfId="10456" xr:uid="{00000000-0005-0000-0000-0000DC0E0000}"/>
    <cellStyle name="Feeder Field 2 2 2 12" xfId="675" xr:uid="{00000000-0005-0000-0000-0000DD0E0000}"/>
    <cellStyle name="Feeder Field 2 2 2 12 2" xfId="10457" xr:uid="{00000000-0005-0000-0000-0000DE0E0000}"/>
    <cellStyle name="Feeder Field 2 2 2 12 2 2" xfId="10458" xr:uid="{00000000-0005-0000-0000-0000DF0E0000}"/>
    <cellStyle name="Feeder Field 2 2 2 12 2 3" xfId="10459" xr:uid="{00000000-0005-0000-0000-0000E00E0000}"/>
    <cellStyle name="Feeder Field 2 2 2 12 2 4" xfId="10460" xr:uid="{00000000-0005-0000-0000-0000E10E0000}"/>
    <cellStyle name="Feeder Field 2 2 2 12 3" xfId="10461" xr:uid="{00000000-0005-0000-0000-0000E20E0000}"/>
    <cellStyle name="Feeder Field 2 2 2 12 4" xfId="10462" xr:uid="{00000000-0005-0000-0000-0000E30E0000}"/>
    <cellStyle name="Feeder Field 2 2 2 13" xfId="676" xr:uid="{00000000-0005-0000-0000-0000E40E0000}"/>
    <cellStyle name="Feeder Field 2 2 2 13 2" xfId="10463" xr:uid="{00000000-0005-0000-0000-0000E50E0000}"/>
    <cellStyle name="Feeder Field 2 2 2 13 2 2" xfId="10464" xr:uid="{00000000-0005-0000-0000-0000E60E0000}"/>
    <cellStyle name="Feeder Field 2 2 2 13 2 3" xfId="10465" xr:uid="{00000000-0005-0000-0000-0000E70E0000}"/>
    <cellStyle name="Feeder Field 2 2 2 13 2 4" xfId="10466" xr:uid="{00000000-0005-0000-0000-0000E80E0000}"/>
    <cellStyle name="Feeder Field 2 2 2 13 3" xfId="10467" xr:uid="{00000000-0005-0000-0000-0000E90E0000}"/>
    <cellStyle name="Feeder Field 2 2 2 13 4" xfId="10468" xr:uid="{00000000-0005-0000-0000-0000EA0E0000}"/>
    <cellStyle name="Feeder Field 2 2 2 14" xfId="677" xr:uid="{00000000-0005-0000-0000-0000EB0E0000}"/>
    <cellStyle name="Feeder Field 2 2 2 14 2" xfId="10469" xr:uid="{00000000-0005-0000-0000-0000EC0E0000}"/>
    <cellStyle name="Feeder Field 2 2 2 14 2 2" xfId="10470" xr:uid="{00000000-0005-0000-0000-0000ED0E0000}"/>
    <cellStyle name="Feeder Field 2 2 2 14 2 3" xfId="10471" xr:uid="{00000000-0005-0000-0000-0000EE0E0000}"/>
    <cellStyle name="Feeder Field 2 2 2 14 2 4" xfId="10472" xr:uid="{00000000-0005-0000-0000-0000EF0E0000}"/>
    <cellStyle name="Feeder Field 2 2 2 14 3" xfId="10473" xr:uid="{00000000-0005-0000-0000-0000F00E0000}"/>
    <cellStyle name="Feeder Field 2 2 2 14 4" xfId="10474" xr:uid="{00000000-0005-0000-0000-0000F10E0000}"/>
    <cellStyle name="Feeder Field 2 2 2 15" xfId="678" xr:uid="{00000000-0005-0000-0000-0000F20E0000}"/>
    <cellStyle name="Feeder Field 2 2 2 15 2" xfId="10475" xr:uid="{00000000-0005-0000-0000-0000F30E0000}"/>
    <cellStyle name="Feeder Field 2 2 2 15 2 2" xfId="10476" xr:uid="{00000000-0005-0000-0000-0000F40E0000}"/>
    <cellStyle name="Feeder Field 2 2 2 15 2 3" xfId="10477" xr:uid="{00000000-0005-0000-0000-0000F50E0000}"/>
    <cellStyle name="Feeder Field 2 2 2 15 2 4" xfId="10478" xr:uid="{00000000-0005-0000-0000-0000F60E0000}"/>
    <cellStyle name="Feeder Field 2 2 2 15 3" xfId="10479" xr:uid="{00000000-0005-0000-0000-0000F70E0000}"/>
    <cellStyle name="Feeder Field 2 2 2 15 4" xfId="10480" xr:uid="{00000000-0005-0000-0000-0000F80E0000}"/>
    <cellStyle name="Feeder Field 2 2 2 16" xfId="679" xr:uid="{00000000-0005-0000-0000-0000F90E0000}"/>
    <cellStyle name="Feeder Field 2 2 2 16 2" xfId="10481" xr:uid="{00000000-0005-0000-0000-0000FA0E0000}"/>
    <cellStyle name="Feeder Field 2 2 2 16 2 2" xfId="10482" xr:uid="{00000000-0005-0000-0000-0000FB0E0000}"/>
    <cellStyle name="Feeder Field 2 2 2 16 2 3" xfId="10483" xr:uid="{00000000-0005-0000-0000-0000FC0E0000}"/>
    <cellStyle name="Feeder Field 2 2 2 16 2 4" xfId="10484" xr:uid="{00000000-0005-0000-0000-0000FD0E0000}"/>
    <cellStyle name="Feeder Field 2 2 2 16 3" xfId="10485" xr:uid="{00000000-0005-0000-0000-0000FE0E0000}"/>
    <cellStyle name="Feeder Field 2 2 2 16 4" xfId="10486" xr:uid="{00000000-0005-0000-0000-0000FF0E0000}"/>
    <cellStyle name="Feeder Field 2 2 2 17" xfId="680" xr:uid="{00000000-0005-0000-0000-0000000F0000}"/>
    <cellStyle name="Feeder Field 2 2 2 17 2" xfId="10487" xr:uid="{00000000-0005-0000-0000-0000010F0000}"/>
    <cellStyle name="Feeder Field 2 2 2 17 2 2" xfId="10488" xr:uid="{00000000-0005-0000-0000-0000020F0000}"/>
    <cellStyle name="Feeder Field 2 2 2 17 2 3" xfId="10489" xr:uid="{00000000-0005-0000-0000-0000030F0000}"/>
    <cellStyle name="Feeder Field 2 2 2 17 2 4" xfId="10490" xr:uid="{00000000-0005-0000-0000-0000040F0000}"/>
    <cellStyle name="Feeder Field 2 2 2 17 3" xfId="10491" xr:uid="{00000000-0005-0000-0000-0000050F0000}"/>
    <cellStyle name="Feeder Field 2 2 2 17 4" xfId="10492" xr:uid="{00000000-0005-0000-0000-0000060F0000}"/>
    <cellStyle name="Feeder Field 2 2 2 18" xfId="681" xr:uid="{00000000-0005-0000-0000-0000070F0000}"/>
    <cellStyle name="Feeder Field 2 2 2 18 2" xfId="10493" xr:uid="{00000000-0005-0000-0000-0000080F0000}"/>
    <cellStyle name="Feeder Field 2 2 2 18 2 2" xfId="10494" xr:uid="{00000000-0005-0000-0000-0000090F0000}"/>
    <cellStyle name="Feeder Field 2 2 2 18 2 3" xfId="10495" xr:uid="{00000000-0005-0000-0000-00000A0F0000}"/>
    <cellStyle name="Feeder Field 2 2 2 18 2 4" xfId="10496" xr:uid="{00000000-0005-0000-0000-00000B0F0000}"/>
    <cellStyle name="Feeder Field 2 2 2 18 3" xfId="10497" xr:uid="{00000000-0005-0000-0000-00000C0F0000}"/>
    <cellStyle name="Feeder Field 2 2 2 18 4" xfId="10498" xr:uid="{00000000-0005-0000-0000-00000D0F0000}"/>
    <cellStyle name="Feeder Field 2 2 2 19" xfId="682" xr:uid="{00000000-0005-0000-0000-00000E0F0000}"/>
    <cellStyle name="Feeder Field 2 2 2 19 2" xfId="10499" xr:uid="{00000000-0005-0000-0000-00000F0F0000}"/>
    <cellStyle name="Feeder Field 2 2 2 19 2 2" xfId="10500" xr:uid="{00000000-0005-0000-0000-0000100F0000}"/>
    <cellStyle name="Feeder Field 2 2 2 19 2 3" xfId="10501" xr:uid="{00000000-0005-0000-0000-0000110F0000}"/>
    <cellStyle name="Feeder Field 2 2 2 19 2 4" xfId="10502" xr:uid="{00000000-0005-0000-0000-0000120F0000}"/>
    <cellStyle name="Feeder Field 2 2 2 19 3" xfId="10503" xr:uid="{00000000-0005-0000-0000-0000130F0000}"/>
    <cellStyle name="Feeder Field 2 2 2 19 4" xfId="10504" xr:uid="{00000000-0005-0000-0000-0000140F0000}"/>
    <cellStyle name="Feeder Field 2 2 2 2" xfId="683" xr:uid="{00000000-0005-0000-0000-0000150F0000}"/>
    <cellStyle name="Feeder Field 2 2 2 2 2" xfId="10505" xr:uid="{00000000-0005-0000-0000-0000160F0000}"/>
    <cellStyle name="Feeder Field 2 2 2 2 2 2" xfId="10506" xr:uid="{00000000-0005-0000-0000-0000170F0000}"/>
    <cellStyle name="Feeder Field 2 2 2 2 2 3" xfId="10507" xr:uid="{00000000-0005-0000-0000-0000180F0000}"/>
    <cellStyle name="Feeder Field 2 2 2 2 2 4" xfId="10508" xr:uid="{00000000-0005-0000-0000-0000190F0000}"/>
    <cellStyle name="Feeder Field 2 2 2 2 3" xfId="10509" xr:uid="{00000000-0005-0000-0000-00001A0F0000}"/>
    <cellStyle name="Feeder Field 2 2 2 2 4" xfId="10510" xr:uid="{00000000-0005-0000-0000-00001B0F0000}"/>
    <cellStyle name="Feeder Field 2 2 2 20" xfId="684" xr:uid="{00000000-0005-0000-0000-00001C0F0000}"/>
    <cellStyle name="Feeder Field 2 2 2 20 2" xfId="10511" xr:uid="{00000000-0005-0000-0000-00001D0F0000}"/>
    <cellStyle name="Feeder Field 2 2 2 20 2 2" xfId="10512" xr:uid="{00000000-0005-0000-0000-00001E0F0000}"/>
    <cellStyle name="Feeder Field 2 2 2 20 2 3" xfId="10513" xr:uid="{00000000-0005-0000-0000-00001F0F0000}"/>
    <cellStyle name="Feeder Field 2 2 2 20 2 4" xfId="10514" xr:uid="{00000000-0005-0000-0000-0000200F0000}"/>
    <cellStyle name="Feeder Field 2 2 2 20 3" xfId="10515" xr:uid="{00000000-0005-0000-0000-0000210F0000}"/>
    <cellStyle name="Feeder Field 2 2 2 20 4" xfId="10516" xr:uid="{00000000-0005-0000-0000-0000220F0000}"/>
    <cellStyle name="Feeder Field 2 2 2 21" xfId="685" xr:uid="{00000000-0005-0000-0000-0000230F0000}"/>
    <cellStyle name="Feeder Field 2 2 2 21 2" xfId="10517" xr:uid="{00000000-0005-0000-0000-0000240F0000}"/>
    <cellStyle name="Feeder Field 2 2 2 21 2 2" xfId="10518" xr:uid="{00000000-0005-0000-0000-0000250F0000}"/>
    <cellStyle name="Feeder Field 2 2 2 21 2 3" xfId="10519" xr:uid="{00000000-0005-0000-0000-0000260F0000}"/>
    <cellStyle name="Feeder Field 2 2 2 21 2 4" xfId="10520" xr:uid="{00000000-0005-0000-0000-0000270F0000}"/>
    <cellStyle name="Feeder Field 2 2 2 21 3" xfId="10521" xr:uid="{00000000-0005-0000-0000-0000280F0000}"/>
    <cellStyle name="Feeder Field 2 2 2 21 4" xfId="10522" xr:uid="{00000000-0005-0000-0000-0000290F0000}"/>
    <cellStyle name="Feeder Field 2 2 2 22" xfId="686" xr:uid="{00000000-0005-0000-0000-00002A0F0000}"/>
    <cellStyle name="Feeder Field 2 2 2 22 2" xfId="10523" xr:uid="{00000000-0005-0000-0000-00002B0F0000}"/>
    <cellStyle name="Feeder Field 2 2 2 22 2 2" xfId="10524" xr:uid="{00000000-0005-0000-0000-00002C0F0000}"/>
    <cellStyle name="Feeder Field 2 2 2 22 2 3" xfId="10525" xr:uid="{00000000-0005-0000-0000-00002D0F0000}"/>
    <cellStyle name="Feeder Field 2 2 2 22 2 4" xfId="10526" xr:uid="{00000000-0005-0000-0000-00002E0F0000}"/>
    <cellStyle name="Feeder Field 2 2 2 22 3" xfId="10527" xr:uid="{00000000-0005-0000-0000-00002F0F0000}"/>
    <cellStyle name="Feeder Field 2 2 2 22 4" xfId="10528" xr:uid="{00000000-0005-0000-0000-0000300F0000}"/>
    <cellStyle name="Feeder Field 2 2 2 23" xfId="687" xr:uid="{00000000-0005-0000-0000-0000310F0000}"/>
    <cellStyle name="Feeder Field 2 2 2 23 2" xfId="10529" xr:uid="{00000000-0005-0000-0000-0000320F0000}"/>
    <cellStyle name="Feeder Field 2 2 2 23 2 2" xfId="10530" xr:uid="{00000000-0005-0000-0000-0000330F0000}"/>
    <cellStyle name="Feeder Field 2 2 2 23 2 3" xfId="10531" xr:uid="{00000000-0005-0000-0000-0000340F0000}"/>
    <cellStyle name="Feeder Field 2 2 2 23 2 4" xfId="10532" xr:uid="{00000000-0005-0000-0000-0000350F0000}"/>
    <cellStyle name="Feeder Field 2 2 2 23 3" xfId="10533" xr:uid="{00000000-0005-0000-0000-0000360F0000}"/>
    <cellStyle name="Feeder Field 2 2 2 23 4" xfId="10534" xr:uid="{00000000-0005-0000-0000-0000370F0000}"/>
    <cellStyle name="Feeder Field 2 2 2 24" xfId="688" xr:uid="{00000000-0005-0000-0000-0000380F0000}"/>
    <cellStyle name="Feeder Field 2 2 2 24 2" xfId="10535" xr:uid="{00000000-0005-0000-0000-0000390F0000}"/>
    <cellStyle name="Feeder Field 2 2 2 24 2 2" xfId="10536" xr:uid="{00000000-0005-0000-0000-00003A0F0000}"/>
    <cellStyle name="Feeder Field 2 2 2 24 2 3" xfId="10537" xr:uid="{00000000-0005-0000-0000-00003B0F0000}"/>
    <cellStyle name="Feeder Field 2 2 2 24 2 4" xfId="10538" xr:uid="{00000000-0005-0000-0000-00003C0F0000}"/>
    <cellStyle name="Feeder Field 2 2 2 24 3" xfId="10539" xr:uid="{00000000-0005-0000-0000-00003D0F0000}"/>
    <cellStyle name="Feeder Field 2 2 2 24 4" xfId="10540" xr:uid="{00000000-0005-0000-0000-00003E0F0000}"/>
    <cellStyle name="Feeder Field 2 2 2 25" xfId="689" xr:uid="{00000000-0005-0000-0000-00003F0F0000}"/>
    <cellStyle name="Feeder Field 2 2 2 25 2" xfId="10541" xr:uid="{00000000-0005-0000-0000-0000400F0000}"/>
    <cellStyle name="Feeder Field 2 2 2 25 2 2" xfId="10542" xr:uid="{00000000-0005-0000-0000-0000410F0000}"/>
    <cellStyle name="Feeder Field 2 2 2 25 2 3" xfId="10543" xr:uid="{00000000-0005-0000-0000-0000420F0000}"/>
    <cellStyle name="Feeder Field 2 2 2 25 2 4" xfId="10544" xr:uid="{00000000-0005-0000-0000-0000430F0000}"/>
    <cellStyle name="Feeder Field 2 2 2 25 3" xfId="10545" xr:uid="{00000000-0005-0000-0000-0000440F0000}"/>
    <cellStyle name="Feeder Field 2 2 2 25 4" xfId="10546" xr:uid="{00000000-0005-0000-0000-0000450F0000}"/>
    <cellStyle name="Feeder Field 2 2 2 26" xfId="690" xr:uid="{00000000-0005-0000-0000-0000460F0000}"/>
    <cellStyle name="Feeder Field 2 2 2 26 2" xfId="10547" xr:uid="{00000000-0005-0000-0000-0000470F0000}"/>
    <cellStyle name="Feeder Field 2 2 2 26 2 2" xfId="10548" xr:uid="{00000000-0005-0000-0000-0000480F0000}"/>
    <cellStyle name="Feeder Field 2 2 2 26 2 3" xfId="10549" xr:uid="{00000000-0005-0000-0000-0000490F0000}"/>
    <cellStyle name="Feeder Field 2 2 2 26 2 4" xfId="10550" xr:uid="{00000000-0005-0000-0000-00004A0F0000}"/>
    <cellStyle name="Feeder Field 2 2 2 26 3" xfId="10551" xr:uid="{00000000-0005-0000-0000-00004B0F0000}"/>
    <cellStyle name="Feeder Field 2 2 2 26 4" xfId="10552" xr:uid="{00000000-0005-0000-0000-00004C0F0000}"/>
    <cellStyle name="Feeder Field 2 2 2 27" xfId="691" xr:uid="{00000000-0005-0000-0000-00004D0F0000}"/>
    <cellStyle name="Feeder Field 2 2 2 27 2" xfId="10553" xr:uid="{00000000-0005-0000-0000-00004E0F0000}"/>
    <cellStyle name="Feeder Field 2 2 2 27 2 2" xfId="10554" xr:uid="{00000000-0005-0000-0000-00004F0F0000}"/>
    <cellStyle name="Feeder Field 2 2 2 27 2 3" xfId="10555" xr:uid="{00000000-0005-0000-0000-0000500F0000}"/>
    <cellStyle name="Feeder Field 2 2 2 27 2 4" xfId="10556" xr:uid="{00000000-0005-0000-0000-0000510F0000}"/>
    <cellStyle name="Feeder Field 2 2 2 27 3" xfId="10557" xr:uid="{00000000-0005-0000-0000-0000520F0000}"/>
    <cellStyle name="Feeder Field 2 2 2 27 4" xfId="10558" xr:uid="{00000000-0005-0000-0000-0000530F0000}"/>
    <cellStyle name="Feeder Field 2 2 2 28" xfId="692" xr:uid="{00000000-0005-0000-0000-0000540F0000}"/>
    <cellStyle name="Feeder Field 2 2 2 28 2" xfId="10559" xr:uid="{00000000-0005-0000-0000-0000550F0000}"/>
    <cellStyle name="Feeder Field 2 2 2 28 2 2" xfId="10560" xr:uid="{00000000-0005-0000-0000-0000560F0000}"/>
    <cellStyle name="Feeder Field 2 2 2 28 2 3" xfId="10561" xr:uid="{00000000-0005-0000-0000-0000570F0000}"/>
    <cellStyle name="Feeder Field 2 2 2 28 2 4" xfId="10562" xr:uid="{00000000-0005-0000-0000-0000580F0000}"/>
    <cellStyle name="Feeder Field 2 2 2 28 3" xfId="10563" xr:uid="{00000000-0005-0000-0000-0000590F0000}"/>
    <cellStyle name="Feeder Field 2 2 2 28 4" xfId="10564" xr:uid="{00000000-0005-0000-0000-00005A0F0000}"/>
    <cellStyle name="Feeder Field 2 2 2 29" xfId="693" xr:uid="{00000000-0005-0000-0000-00005B0F0000}"/>
    <cellStyle name="Feeder Field 2 2 2 29 2" xfId="10565" xr:uid="{00000000-0005-0000-0000-00005C0F0000}"/>
    <cellStyle name="Feeder Field 2 2 2 29 2 2" xfId="10566" xr:uid="{00000000-0005-0000-0000-00005D0F0000}"/>
    <cellStyle name="Feeder Field 2 2 2 29 2 3" xfId="10567" xr:uid="{00000000-0005-0000-0000-00005E0F0000}"/>
    <cellStyle name="Feeder Field 2 2 2 29 2 4" xfId="10568" xr:uid="{00000000-0005-0000-0000-00005F0F0000}"/>
    <cellStyle name="Feeder Field 2 2 2 29 3" xfId="10569" xr:uid="{00000000-0005-0000-0000-0000600F0000}"/>
    <cellStyle name="Feeder Field 2 2 2 29 4" xfId="10570" xr:uid="{00000000-0005-0000-0000-0000610F0000}"/>
    <cellStyle name="Feeder Field 2 2 2 3" xfId="694" xr:uid="{00000000-0005-0000-0000-0000620F0000}"/>
    <cellStyle name="Feeder Field 2 2 2 3 2" xfId="10571" xr:uid="{00000000-0005-0000-0000-0000630F0000}"/>
    <cellStyle name="Feeder Field 2 2 2 3 2 2" xfId="10572" xr:uid="{00000000-0005-0000-0000-0000640F0000}"/>
    <cellStyle name="Feeder Field 2 2 2 3 2 3" xfId="10573" xr:uid="{00000000-0005-0000-0000-0000650F0000}"/>
    <cellStyle name="Feeder Field 2 2 2 3 2 4" xfId="10574" xr:uid="{00000000-0005-0000-0000-0000660F0000}"/>
    <cellStyle name="Feeder Field 2 2 2 3 3" xfId="10575" xr:uid="{00000000-0005-0000-0000-0000670F0000}"/>
    <cellStyle name="Feeder Field 2 2 2 3 4" xfId="10576" xr:uid="{00000000-0005-0000-0000-0000680F0000}"/>
    <cellStyle name="Feeder Field 2 2 2 30" xfId="695" xr:uid="{00000000-0005-0000-0000-0000690F0000}"/>
    <cellStyle name="Feeder Field 2 2 2 30 2" xfId="10577" xr:uid="{00000000-0005-0000-0000-00006A0F0000}"/>
    <cellStyle name="Feeder Field 2 2 2 30 2 2" xfId="10578" xr:uid="{00000000-0005-0000-0000-00006B0F0000}"/>
    <cellStyle name="Feeder Field 2 2 2 30 2 3" xfId="10579" xr:uid="{00000000-0005-0000-0000-00006C0F0000}"/>
    <cellStyle name="Feeder Field 2 2 2 30 2 4" xfId="10580" xr:uid="{00000000-0005-0000-0000-00006D0F0000}"/>
    <cellStyle name="Feeder Field 2 2 2 30 3" xfId="10581" xr:uid="{00000000-0005-0000-0000-00006E0F0000}"/>
    <cellStyle name="Feeder Field 2 2 2 30 4" xfId="10582" xr:uid="{00000000-0005-0000-0000-00006F0F0000}"/>
    <cellStyle name="Feeder Field 2 2 2 31" xfId="696" xr:uid="{00000000-0005-0000-0000-0000700F0000}"/>
    <cellStyle name="Feeder Field 2 2 2 31 2" xfId="10583" xr:uid="{00000000-0005-0000-0000-0000710F0000}"/>
    <cellStyle name="Feeder Field 2 2 2 31 2 2" xfId="10584" xr:uid="{00000000-0005-0000-0000-0000720F0000}"/>
    <cellStyle name="Feeder Field 2 2 2 31 2 3" xfId="10585" xr:uid="{00000000-0005-0000-0000-0000730F0000}"/>
    <cellStyle name="Feeder Field 2 2 2 31 2 4" xfId="10586" xr:uid="{00000000-0005-0000-0000-0000740F0000}"/>
    <cellStyle name="Feeder Field 2 2 2 31 3" xfId="10587" xr:uid="{00000000-0005-0000-0000-0000750F0000}"/>
    <cellStyle name="Feeder Field 2 2 2 31 4" xfId="10588" xr:uid="{00000000-0005-0000-0000-0000760F0000}"/>
    <cellStyle name="Feeder Field 2 2 2 32" xfId="697" xr:uid="{00000000-0005-0000-0000-0000770F0000}"/>
    <cellStyle name="Feeder Field 2 2 2 32 2" xfId="10589" xr:uid="{00000000-0005-0000-0000-0000780F0000}"/>
    <cellStyle name="Feeder Field 2 2 2 32 2 2" xfId="10590" xr:uid="{00000000-0005-0000-0000-0000790F0000}"/>
    <cellStyle name="Feeder Field 2 2 2 32 2 3" xfId="10591" xr:uid="{00000000-0005-0000-0000-00007A0F0000}"/>
    <cellStyle name="Feeder Field 2 2 2 32 2 4" xfId="10592" xr:uid="{00000000-0005-0000-0000-00007B0F0000}"/>
    <cellStyle name="Feeder Field 2 2 2 32 3" xfId="10593" xr:uid="{00000000-0005-0000-0000-00007C0F0000}"/>
    <cellStyle name="Feeder Field 2 2 2 32 4" xfId="10594" xr:uid="{00000000-0005-0000-0000-00007D0F0000}"/>
    <cellStyle name="Feeder Field 2 2 2 33" xfId="698" xr:uid="{00000000-0005-0000-0000-00007E0F0000}"/>
    <cellStyle name="Feeder Field 2 2 2 33 2" xfId="10595" xr:uid="{00000000-0005-0000-0000-00007F0F0000}"/>
    <cellStyle name="Feeder Field 2 2 2 33 2 2" xfId="10596" xr:uid="{00000000-0005-0000-0000-0000800F0000}"/>
    <cellStyle name="Feeder Field 2 2 2 33 2 3" xfId="10597" xr:uid="{00000000-0005-0000-0000-0000810F0000}"/>
    <cellStyle name="Feeder Field 2 2 2 33 2 4" xfId="10598" xr:uid="{00000000-0005-0000-0000-0000820F0000}"/>
    <cellStyle name="Feeder Field 2 2 2 33 3" xfId="10599" xr:uid="{00000000-0005-0000-0000-0000830F0000}"/>
    <cellStyle name="Feeder Field 2 2 2 33 4" xfId="10600" xr:uid="{00000000-0005-0000-0000-0000840F0000}"/>
    <cellStyle name="Feeder Field 2 2 2 34" xfId="699" xr:uid="{00000000-0005-0000-0000-0000850F0000}"/>
    <cellStyle name="Feeder Field 2 2 2 34 2" xfId="10601" xr:uid="{00000000-0005-0000-0000-0000860F0000}"/>
    <cellStyle name="Feeder Field 2 2 2 34 2 2" xfId="10602" xr:uid="{00000000-0005-0000-0000-0000870F0000}"/>
    <cellStyle name="Feeder Field 2 2 2 34 2 3" xfId="10603" xr:uid="{00000000-0005-0000-0000-0000880F0000}"/>
    <cellStyle name="Feeder Field 2 2 2 34 2 4" xfId="10604" xr:uid="{00000000-0005-0000-0000-0000890F0000}"/>
    <cellStyle name="Feeder Field 2 2 2 34 3" xfId="10605" xr:uid="{00000000-0005-0000-0000-00008A0F0000}"/>
    <cellStyle name="Feeder Field 2 2 2 34 4" xfId="10606" xr:uid="{00000000-0005-0000-0000-00008B0F0000}"/>
    <cellStyle name="Feeder Field 2 2 2 35" xfId="700" xr:uid="{00000000-0005-0000-0000-00008C0F0000}"/>
    <cellStyle name="Feeder Field 2 2 2 35 2" xfId="10607" xr:uid="{00000000-0005-0000-0000-00008D0F0000}"/>
    <cellStyle name="Feeder Field 2 2 2 35 2 2" xfId="10608" xr:uid="{00000000-0005-0000-0000-00008E0F0000}"/>
    <cellStyle name="Feeder Field 2 2 2 35 2 3" xfId="10609" xr:uid="{00000000-0005-0000-0000-00008F0F0000}"/>
    <cellStyle name="Feeder Field 2 2 2 35 2 4" xfId="10610" xr:uid="{00000000-0005-0000-0000-0000900F0000}"/>
    <cellStyle name="Feeder Field 2 2 2 35 3" xfId="10611" xr:uid="{00000000-0005-0000-0000-0000910F0000}"/>
    <cellStyle name="Feeder Field 2 2 2 35 4" xfId="10612" xr:uid="{00000000-0005-0000-0000-0000920F0000}"/>
    <cellStyle name="Feeder Field 2 2 2 36" xfId="701" xr:uid="{00000000-0005-0000-0000-0000930F0000}"/>
    <cellStyle name="Feeder Field 2 2 2 36 2" xfId="10613" xr:uid="{00000000-0005-0000-0000-0000940F0000}"/>
    <cellStyle name="Feeder Field 2 2 2 36 2 2" xfId="10614" xr:uid="{00000000-0005-0000-0000-0000950F0000}"/>
    <cellStyle name="Feeder Field 2 2 2 36 2 3" xfId="10615" xr:uid="{00000000-0005-0000-0000-0000960F0000}"/>
    <cellStyle name="Feeder Field 2 2 2 36 2 4" xfId="10616" xr:uid="{00000000-0005-0000-0000-0000970F0000}"/>
    <cellStyle name="Feeder Field 2 2 2 36 3" xfId="10617" xr:uid="{00000000-0005-0000-0000-0000980F0000}"/>
    <cellStyle name="Feeder Field 2 2 2 36 4" xfId="10618" xr:uid="{00000000-0005-0000-0000-0000990F0000}"/>
    <cellStyle name="Feeder Field 2 2 2 37" xfId="702" xr:uid="{00000000-0005-0000-0000-00009A0F0000}"/>
    <cellStyle name="Feeder Field 2 2 2 37 2" xfId="10619" xr:uid="{00000000-0005-0000-0000-00009B0F0000}"/>
    <cellStyle name="Feeder Field 2 2 2 37 2 2" xfId="10620" xr:uid="{00000000-0005-0000-0000-00009C0F0000}"/>
    <cellStyle name="Feeder Field 2 2 2 37 2 3" xfId="10621" xr:uid="{00000000-0005-0000-0000-00009D0F0000}"/>
    <cellStyle name="Feeder Field 2 2 2 37 2 4" xfId="10622" xr:uid="{00000000-0005-0000-0000-00009E0F0000}"/>
    <cellStyle name="Feeder Field 2 2 2 37 3" xfId="10623" xr:uid="{00000000-0005-0000-0000-00009F0F0000}"/>
    <cellStyle name="Feeder Field 2 2 2 37 4" xfId="10624" xr:uid="{00000000-0005-0000-0000-0000A00F0000}"/>
    <cellStyle name="Feeder Field 2 2 2 38" xfId="703" xr:uid="{00000000-0005-0000-0000-0000A10F0000}"/>
    <cellStyle name="Feeder Field 2 2 2 38 2" xfId="10625" xr:uid="{00000000-0005-0000-0000-0000A20F0000}"/>
    <cellStyle name="Feeder Field 2 2 2 38 2 2" xfId="10626" xr:uid="{00000000-0005-0000-0000-0000A30F0000}"/>
    <cellStyle name="Feeder Field 2 2 2 38 2 3" xfId="10627" xr:uid="{00000000-0005-0000-0000-0000A40F0000}"/>
    <cellStyle name="Feeder Field 2 2 2 38 2 4" xfId="10628" xr:uid="{00000000-0005-0000-0000-0000A50F0000}"/>
    <cellStyle name="Feeder Field 2 2 2 38 3" xfId="10629" xr:uid="{00000000-0005-0000-0000-0000A60F0000}"/>
    <cellStyle name="Feeder Field 2 2 2 38 4" xfId="10630" xr:uid="{00000000-0005-0000-0000-0000A70F0000}"/>
    <cellStyle name="Feeder Field 2 2 2 39" xfId="704" xr:uid="{00000000-0005-0000-0000-0000A80F0000}"/>
    <cellStyle name="Feeder Field 2 2 2 39 2" xfId="10631" xr:uid="{00000000-0005-0000-0000-0000A90F0000}"/>
    <cellStyle name="Feeder Field 2 2 2 39 2 2" xfId="10632" xr:uid="{00000000-0005-0000-0000-0000AA0F0000}"/>
    <cellStyle name="Feeder Field 2 2 2 39 2 3" xfId="10633" xr:uid="{00000000-0005-0000-0000-0000AB0F0000}"/>
    <cellStyle name="Feeder Field 2 2 2 39 2 4" xfId="10634" xr:uid="{00000000-0005-0000-0000-0000AC0F0000}"/>
    <cellStyle name="Feeder Field 2 2 2 39 3" xfId="10635" xr:uid="{00000000-0005-0000-0000-0000AD0F0000}"/>
    <cellStyle name="Feeder Field 2 2 2 39 4" xfId="10636" xr:uid="{00000000-0005-0000-0000-0000AE0F0000}"/>
    <cellStyle name="Feeder Field 2 2 2 4" xfId="705" xr:uid="{00000000-0005-0000-0000-0000AF0F0000}"/>
    <cellStyle name="Feeder Field 2 2 2 4 2" xfId="10637" xr:uid="{00000000-0005-0000-0000-0000B00F0000}"/>
    <cellStyle name="Feeder Field 2 2 2 4 2 2" xfId="10638" xr:uid="{00000000-0005-0000-0000-0000B10F0000}"/>
    <cellStyle name="Feeder Field 2 2 2 4 2 3" xfId="10639" xr:uid="{00000000-0005-0000-0000-0000B20F0000}"/>
    <cellStyle name="Feeder Field 2 2 2 4 2 4" xfId="10640" xr:uid="{00000000-0005-0000-0000-0000B30F0000}"/>
    <cellStyle name="Feeder Field 2 2 2 4 3" xfId="10641" xr:uid="{00000000-0005-0000-0000-0000B40F0000}"/>
    <cellStyle name="Feeder Field 2 2 2 4 4" xfId="10642" xr:uid="{00000000-0005-0000-0000-0000B50F0000}"/>
    <cellStyle name="Feeder Field 2 2 2 40" xfId="706" xr:uid="{00000000-0005-0000-0000-0000B60F0000}"/>
    <cellStyle name="Feeder Field 2 2 2 40 2" xfId="10643" xr:uid="{00000000-0005-0000-0000-0000B70F0000}"/>
    <cellStyle name="Feeder Field 2 2 2 40 2 2" xfId="10644" xr:uid="{00000000-0005-0000-0000-0000B80F0000}"/>
    <cellStyle name="Feeder Field 2 2 2 40 2 3" xfId="10645" xr:uid="{00000000-0005-0000-0000-0000B90F0000}"/>
    <cellStyle name="Feeder Field 2 2 2 40 2 4" xfId="10646" xr:uid="{00000000-0005-0000-0000-0000BA0F0000}"/>
    <cellStyle name="Feeder Field 2 2 2 40 3" xfId="10647" xr:uid="{00000000-0005-0000-0000-0000BB0F0000}"/>
    <cellStyle name="Feeder Field 2 2 2 40 4" xfId="10648" xr:uid="{00000000-0005-0000-0000-0000BC0F0000}"/>
    <cellStyle name="Feeder Field 2 2 2 41" xfId="707" xr:uid="{00000000-0005-0000-0000-0000BD0F0000}"/>
    <cellStyle name="Feeder Field 2 2 2 41 2" xfId="10649" xr:uid="{00000000-0005-0000-0000-0000BE0F0000}"/>
    <cellStyle name="Feeder Field 2 2 2 41 2 2" xfId="10650" xr:uid="{00000000-0005-0000-0000-0000BF0F0000}"/>
    <cellStyle name="Feeder Field 2 2 2 41 2 3" xfId="10651" xr:uid="{00000000-0005-0000-0000-0000C00F0000}"/>
    <cellStyle name="Feeder Field 2 2 2 41 2 4" xfId="10652" xr:uid="{00000000-0005-0000-0000-0000C10F0000}"/>
    <cellStyle name="Feeder Field 2 2 2 41 3" xfId="10653" xr:uid="{00000000-0005-0000-0000-0000C20F0000}"/>
    <cellStyle name="Feeder Field 2 2 2 41 4" xfId="10654" xr:uid="{00000000-0005-0000-0000-0000C30F0000}"/>
    <cellStyle name="Feeder Field 2 2 2 42" xfId="708" xr:uid="{00000000-0005-0000-0000-0000C40F0000}"/>
    <cellStyle name="Feeder Field 2 2 2 42 2" xfId="10655" xr:uid="{00000000-0005-0000-0000-0000C50F0000}"/>
    <cellStyle name="Feeder Field 2 2 2 42 2 2" xfId="10656" xr:uid="{00000000-0005-0000-0000-0000C60F0000}"/>
    <cellStyle name="Feeder Field 2 2 2 42 2 3" xfId="10657" xr:uid="{00000000-0005-0000-0000-0000C70F0000}"/>
    <cellStyle name="Feeder Field 2 2 2 42 2 4" xfId="10658" xr:uid="{00000000-0005-0000-0000-0000C80F0000}"/>
    <cellStyle name="Feeder Field 2 2 2 42 3" xfId="10659" xr:uid="{00000000-0005-0000-0000-0000C90F0000}"/>
    <cellStyle name="Feeder Field 2 2 2 42 4" xfId="10660" xr:uid="{00000000-0005-0000-0000-0000CA0F0000}"/>
    <cellStyle name="Feeder Field 2 2 2 43" xfId="709" xr:uid="{00000000-0005-0000-0000-0000CB0F0000}"/>
    <cellStyle name="Feeder Field 2 2 2 43 2" xfId="10661" xr:uid="{00000000-0005-0000-0000-0000CC0F0000}"/>
    <cellStyle name="Feeder Field 2 2 2 43 2 2" xfId="10662" xr:uid="{00000000-0005-0000-0000-0000CD0F0000}"/>
    <cellStyle name="Feeder Field 2 2 2 43 2 3" xfId="10663" xr:uid="{00000000-0005-0000-0000-0000CE0F0000}"/>
    <cellStyle name="Feeder Field 2 2 2 43 2 4" xfId="10664" xr:uid="{00000000-0005-0000-0000-0000CF0F0000}"/>
    <cellStyle name="Feeder Field 2 2 2 43 3" xfId="10665" xr:uid="{00000000-0005-0000-0000-0000D00F0000}"/>
    <cellStyle name="Feeder Field 2 2 2 43 4" xfId="10666" xr:uid="{00000000-0005-0000-0000-0000D10F0000}"/>
    <cellStyle name="Feeder Field 2 2 2 44" xfId="710" xr:uid="{00000000-0005-0000-0000-0000D20F0000}"/>
    <cellStyle name="Feeder Field 2 2 2 44 2" xfId="10667" xr:uid="{00000000-0005-0000-0000-0000D30F0000}"/>
    <cellStyle name="Feeder Field 2 2 2 44 2 2" xfId="10668" xr:uid="{00000000-0005-0000-0000-0000D40F0000}"/>
    <cellStyle name="Feeder Field 2 2 2 44 2 3" xfId="10669" xr:uid="{00000000-0005-0000-0000-0000D50F0000}"/>
    <cellStyle name="Feeder Field 2 2 2 44 2 4" xfId="10670" xr:uid="{00000000-0005-0000-0000-0000D60F0000}"/>
    <cellStyle name="Feeder Field 2 2 2 44 3" xfId="10671" xr:uid="{00000000-0005-0000-0000-0000D70F0000}"/>
    <cellStyle name="Feeder Field 2 2 2 44 4" xfId="10672" xr:uid="{00000000-0005-0000-0000-0000D80F0000}"/>
    <cellStyle name="Feeder Field 2 2 2 45" xfId="10673" xr:uid="{00000000-0005-0000-0000-0000D90F0000}"/>
    <cellStyle name="Feeder Field 2 2 2 45 2" xfId="10674" xr:uid="{00000000-0005-0000-0000-0000DA0F0000}"/>
    <cellStyle name="Feeder Field 2 2 2 45 3" xfId="10675" xr:uid="{00000000-0005-0000-0000-0000DB0F0000}"/>
    <cellStyle name="Feeder Field 2 2 2 45 4" xfId="10676" xr:uid="{00000000-0005-0000-0000-0000DC0F0000}"/>
    <cellStyle name="Feeder Field 2 2 2 46" xfId="10677" xr:uid="{00000000-0005-0000-0000-0000DD0F0000}"/>
    <cellStyle name="Feeder Field 2 2 2 46 2" xfId="10678" xr:uid="{00000000-0005-0000-0000-0000DE0F0000}"/>
    <cellStyle name="Feeder Field 2 2 2 46 3" xfId="10679" xr:uid="{00000000-0005-0000-0000-0000DF0F0000}"/>
    <cellStyle name="Feeder Field 2 2 2 46 4" xfId="10680" xr:uid="{00000000-0005-0000-0000-0000E00F0000}"/>
    <cellStyle name="Feeder Field 2 2 2 47" xfId="10681" xr:uid="{00000000-0005-0000-0000-0000E10F0000}"/>
    <cellStyle name="Feeder Field 2 2 2 48" xfId="10682" xr:uid="{00000000-0005-0000-0000-0000E20F0000}"/>
    <cellStyle name="Feeder Field 2 2 2 5" xfId="711" xr:uid="{00000000-0005-0000-0000-0000E30F0000}"/>
    <cellStyle name="Feeder Field 2 2 2 5 2" xfId="10683" xr:uid="{00000000-0005-0000-0000-0000E40F0000}"/>
    <cellStyle name="Feeder Field 2 2 2 5 2 2" xfId="10684" xr:uid="{00000000-0005-0000-0000-0000E50F0000}"/>
    <cellStyle name="Feeder Field 2 2 2 5 2 3" xfId="10685" xr:uid="{00000000-0005-0000-0000-0000E60F0000}"/>
    <cellStyle name="Feeder Field 2 2 2 5 2 4" xfId="10686" xr:uid="{00000000-0005-0000-0000-0000E70F0000}"/>
    <cellStyle name="Feeder Field 2 2 2 5 3" xfId="10687" xr:uid="{00000000-0005-0000-0000-0000E80F0000}"/>
    <cellStyle name="Feeder Field 2 2 2 5 4" xfId="10688" xr:uid="{00000000-0005-0000-0000-0000E90F0000}"/>
    <cellStyle name="Feeder Field 2 2 2 6" xfId="712" xr:uid="{00000000-0005-0000-0000-0000EA0F0000}"/>
    <cellStyle name="Feeder Field 2 2 2 6 2" xfId="10689" xr:uid="{00000000-0005-0000-0000-0000EB0F0000}"/>
    <cellStyle name="Feeder Field 2 2 2 6 2 2" xfId="10690" xr:uid="{00000000-0005-0000-0000-0000EC0F0000}"/>
    <cellStyle name="Feeder Field 2 2 2 6 2 3" xfId="10691" xr:uid="{00000000-0005-0000-0000-0000ED0F0000}"/>
    <cellStyle name="Feeder Field 2 2 2 6 2 4" xfId="10692" xr:uid="{00000000-0005-0000-0000-0000EE0F0000}"/>
    <cellStyle name="Feeder Field 2 2 2 6 3" xfId="10693" xr:uid="{00000000-0005-0000-0000-0000EF0F0000}"/>
    <cellStyle name="Feeder Field 2 2 2 6 4" xfId="10694" xr:uid="{00000000-0005-0000-0000-0000F00F0000}"/>
    <cellStyle name="Feeder Field 2 2 2 7" xfId="713" xr:uid="{00000000-0005-0000-0000-0000F10F0000}"/>
    <cellStyle name="Feeder Field 2 2 2 7 2" xfId="10695" xr:uid="{00000000-0005-0000-0000-0000F20F0000}"/>
    <cellStyle name="Feeder Field 2 2 2 7 2 2" xfId="10696" xr:uid="{00000000-0005-0000-0000-0000F30F0000}"/>
    <cellStyle name="Feeder Field 2 2 2 7 2 3" xfId="10697" xr:uid="{00000000-0005-0000-0000-0000F40F0000}"/>
    <cellStyle name="Feeder Field 2 2 2 7 2 4" xfId="10698" xr:uid="{00000000-0005-0000-0000-0000F50F0000}"/>
    <cellStyle name="Feeder Field 2 2 2 7 3" xfId="10699" xr:uid="{00000000-0005-0000-0000-0000F60F0000}"/>
    <cellStyle name="Feeder Field 2 2 2 7 4" xfId="10700" xr:uid="{00000000-0005-0000-0000-0000F70F0000}"/>
    <cellStyle name="Feeder Field 2 2 2 8" xfId="714" xr:uid="{00000000-0005-0000-0000-0000F80F0000}"/>
    <cellStyle name="Feeder Field 2 2 2 8 2" xfId="10701" xr:uid="{00000000-0005-0000-0000-0000F90F0000}"/>
    <cellStyle name="Feeder Field 2 2 2 8 2 2" xfId="10702" xr:uid="{00000000-0005-0000-0000-0000FA0F0000}"/>
    <cellStyle name="Feeder Field 2 2 2 8 2 3" xfId="10703" xr:uid="{00000000-0005-0000-0000-0000FB0F0000}"/>
    <cellStyle name="Feeder Field 2 2 2 8 2 4" xfId="10704" xr:uid="{00000000-0005-0000-0000-0000FC0F0000}"/>
    <cellStyle name="Feeder Field 2 2 2 8 3" xfId="10705" xr:uid="{00000000-0005-0000-0000-0000FD0F0000}"/>
    <cellStyle name="Feeder Field 2 2 2 8 4" xfId="10706" xr:uid="{00000000-0005-0000-0000-0000FE0F0000}"/>
    <cellStyle name="Feeder Field 2 2 2 9" xfId="715" xr:uid="{00000000-0005-0000-0000-0000FF0F0000}"/>
    <cellStyle name="Feeder Field 2 2 2 9 2" xfId="10707" xr:uid="{00000000-0005-0000-0000-000000100000}"/>
    <cellStyle name="Feeder Field 2 2 2 9 2 2" xfId="10708" xr:uid="{00000000-0005-0000-0000-000001100000}"/>
    <cellStyle name="Feeder Field 2 2 2 9 2 3" xfId="10709" xr:uid="{00000000-0005-0000-0000-000002100000}"/>
    <cellStyle name="Feeder Field 2 2 2 9 2 4" xfId="10710" xr:uid="{00000000-0005-0000-0000-000003100000}"/>
    <cellStyle name="Feeder Field 2 2 2 9 3" xfId="10711" xr:uid="{00000000-0005-0000-0000-000004100000}"/>
    <cellStyle name="Feeder Field 2 2 2 9 4" xfId="10712" xr:uid="{00000000-0005-0000-0000-000005100000}"/>
    <cellStyle name="Feeder Field 2 2 20" xfId="716" xr:uid="{00000000-0005-0000-0000-000006100000}"/>
    <cellStyle name="Feeder Field 2 2 20 2" xfId="10713" xr:uid="{00000000-0005-0000-0000-000007100000}"/>
    <cellStyle name="Feeder Field 2 2 20 2 2" xfId="10714" xr:uid="{00000000-0005-0000-0000-000008100000}"/>
    <cellStyle name="Feeder Field 2 2 20 2 3" xfId="10715" xr:uid="{00000000-0005-0000-0000-000009100000}"/>
    <cellStyle name="Feeder Field 2 2 20 2 4" xfId="10716" xr:uid="{00000000-0005-0000-0000-00000A100000}"/>
    <cellStyle name="Feeder Field 2 2 20 3" xfId="10717" xr:uid="{00000000-0005-0000-0000-00000B100000}"/>
    <cellStyle name="Feeder Field 2 2 20 4" xfId="10718" xr:uid="{00000000-0005-0000-0000-00000C100000}"/>
    <cellStyle name="Feeder Field 2 2 21" xfId="717" xr:uid="{00000000-0005-0000-0000-00000D100000}"/>
    <cellStyle name="Feeder Field 2 2 21 2" xfId="10719" xr:uid="{00000000-0005-0000-0000-00000E100000}"/>
    <cellStyle name="Feeder Field 2 2 21 2 2" xfId="10720" xr:uid="{00000000-0005-0000-0000-00000F100000}"/>
    <cellStyle name="Feeder Field 2 2 21 2 3" xfId="10721" xr:uid="{00000000-0005-0000-0000-000010100000}"/>
    <cellStyle name="Feeder Field 2 2 21 2 4" xfId="10722" xr:uid="{00000000-0005-0000-0000-000011100000}"/>
    <cellStyle name="Feeder Field 2 2 21 3" xfId="10723" xr:uid="{00000000-0005-0000-0000-000012100000}"/>
    <cellStyle name="Feeder Field 2 2 21 4" xfId="10724" xr:uid="{00000000-0005-0000-0000-000013100000}"/>
    <cellStyle name="Feeder Field 2 2 22" xfId="718" xr:uid="{00000000-0005-0000-0000-000014100000}"/>
    <cellStyle name="Feeder Field 2 2 22 2" xfId="10725" xr:uid="{00000000-0005-0000-0000-000015100000}"/>
    <cellStyle name="Feeder Field 2 2 22 2 2" xfId="10726" xr:uid="{00000000-0005-0000-0000-000016100000}"/>
    <cellStyle name="Feeder Field 2 2 22 2 3" xfId="10727" xr:uid="{00000000-0005-0000-0000-000017100000}"/>
    <cellStyle name="Feeder Field 2 2 22 2 4" xfId="10728" xr:uid="{00000000-0005-0000-0000-000018100000}"/>
    <cellStyle name="Feeder Field 2 2 22 3" xfId="10729" xr:uid="{00000000-0005-0000-0000-000019100000}"/>
    <cellStyle name="Feeder Field 2 2 22 4" xfId="10730" xr:uid="{00000000-0005-0000-0000-00001A100000}"/>
    <cellStyle name="Feeder Field 2 2 23" xfId="719" xr:uid="{00000000-0005-0000-0000-00001B100000}"/>
    <cellStyle name="Feeder Field 2 2 23 2" xfId="10731" xr:uid="{00000000-0005-0000-0000-00001C100000}"/>
    <cellStyle name="Feeder Field 2 2 23 2 2" xfId="10732" xr:uid="{00000000-0005-0000-0000-00001D100000}"/>
    <cellStyle name="Feeder Field 2 2 23 2 3" xfId="10733" xr:uid="{00000000-0005-0000-0000-00001E100000}"/>
    <cellStyle name="Feeder Field 2 2 23 2 4" xfId="10734" xr:uid="{00000000-0005-0000-0000-00001F100000}"/>
    <cellStyle name="Feeder Field 2 2 23 3" xfId="10735" xr:uid="{00000000-0005-0000-0000-000020100000}"/>
    <cellStyle name="Feeder Field 2 2 23 4" xfId="10736" xr:uid="{00000000-0005-0000-0000-000021100000}"/>
    <cellStyle name="Feeder Field 2 2 24" xfId="720" xr:uid="{00000000-0005-0000-0000-000022100000}"/>
    <cellStyle name="Feeder Field 2 2 24 2" xfId="10737" xr:uid="{00000000-0005-0000-0000-000023100000}"/>
    <cellStyle name="Feeder Field 2 2 24 2 2" xfId="10738" xr:uid="{00000000-0005-0000-0000-000024100000}"/>
    <cellStyle name="Feeder Field 2 2 24 2 3" xfId="10739" xr:uid="{00000000-0005-0000-0000-000025100000}"/>
    <cellStyle name="Feeder Field 2 2 24 2 4" xfId="10740" xr:uid="{00000000-0005-0000-0000-000026100000}"/>
    <cellStyle name="Feeder Field 2 2 24 3" xfId="10741" xr:uid="{00000000-0005-0000-0000-000027100000}"/>
    <cellStyle name="Feeder Field 2 2 24 4" xfId="10742" xr:uid="{00000000-0005-0000-0000-000028100000}"/>
    <cellStyle name="Feeder Field 2 2 25" xfId="721" xr:uid="{00000000-0005-0000-0000-000029100000}"/>
    <cellStyle name="Feeder Field 2 2 25 2" xfId="10743" xr:uid="{00000000-0005-0000-0000-00002A100000}"/>
    <cellStyle name="Feeder Field 2 2 25 2 2" xfId="10744" xr:uid="{00000000-0005-0000-0000-00002B100000}"/>
    <cellStyle name="Feeder Field 2 2 25 2 3" xfId="10745" xr:uid="{00000000-0005-0000-0000-00002C100000}"/>
    <cellStyle name="Feeder Field 2 2 25 2 4" xfId="10746" xr:uid="{00000000-0005-0000-0000-00002D100000}"/>
    <cellStyle name="Feeder Field 2 2 25 3" xfId="10747" xr:uid="{00000000-0005-0000-0000-00002E100000}"/>
    <cellStyle name="Feeder Field 2 2 25 4" xfId="10748" xr:uid="{00000000-0005-0000-0000-00002F100000}"/>
    <cellStyle name="Feeder Field 2 2 26" xfId="722" xr:uid="{00000000-0005-0000-0000-000030100000}"/>
    <cellStyle name="Feeder Field 2 2 26 2" xfId="10749" xr:uid="{00000000-0005-0000-0000-000031100000}"/>
    <cellStyle name="Feeder Field 2 2 26 2 2" xfId="10750" xr:uid="{00000000-0005-0000-0000-000032100000}"/>
    <cellStyle name="Feeder Field 2 2 26 2 3" xfId="10751" xr:uid="{00000000-0005-0000-0000-000033100000}"/>
    <cellStyle name="Feeder Field 2 2 26 2 4" xfId="10752" xr:uid="{00000000-0005-0000-0000-000034100000}"/>
    <cellStyle name="Feeder Field 2 2 26 3" xfId="10753" xr:uid="{00000000-0005-0000-0000-000035100000}"/>
    <cellStyle name="Feeder Field 2 2 26 4" xfId="10754" xr:uid="{00000000-0005-0000-0000-000036100000}"/>
    <cellStyle name="Feeder Field 2 2 27" xfId="723" xr:uid="{00000000-0005-0000-0000-000037100000}"/>
    <cellStyle name="Feeder Field 2 2 27 2" xfId="10755" xr:uid="{00000000-0005-0000-0000-000038100000}"/>
    <cellStyle name="Feeder Field 2 2 27 2 2" xfId="10756" xr:uid="{00000000-0005-0000-0000-000039100000}"/>
    <cellStyle name="Feeder Field 2 2 27 2 3" xfId="10757" xr:uid="{00000000-0005-0000-0000-00003A100000}"/>
    <cellStyle name="Feeder Field 2 2 27 2 4" xfId="10758" xr:uid="{00000000-0005-0000-0000-00003B100000}"/>
    <cellStyle name="Feeder Field 2 2 27 3" xfId="10759" xr:uid="{00000000-0005-0000-0000-00003C100000}"/>
    <cellStyle name="Feeder Field 2 2 27 4" xfId="10760" xr:uid="{00000000-0005-0000-0000-00003D100000}"/>
    <cellStyle name="Feeder Field 2 2 28" xfId="724" xr:uid="{00000000-0005-0000-0000-00003E100000}"/>
    <cellStyle name="Feeder Field 2 2 28 2" xfId="10761" xr:uid="{00000000-0005-0000-0000-00003F100000}"/>
    <cellStyle name="Feeder Field 2 2 28 2 2" xfId="10762" xr:uid="{00000000-0005-0000-0000-000040100000}"/>
    <cellStyle name="Feeder Field 2 2 28 2 3" xfId="10763" xr:uid="{00000000-0005-0000-0000-000041100000}"/>
    <cellStyle name="Feeder Field 2 2 28 2 4" xfId="10764" xr:uid="{00000000-0005-0000-0000-000042100000}"/>
    <cellStyle name="Feeder Field 2 2 28 3" xfId="10765" xr:uid="{00000000-0005-0000-0000-000043100000}"/>
    <cellStyle name="Feeder Field 2 2 28 4" xfId="10766" xr:uid="{00000000-0005-0000-0000-000044100000}"/>
    <cellStyle name="Feeder Field 2 2 29" xfId="725" xr:uid="{00000000-0005-0000-0000-000045100000}"/>
    <cellStyle name="Feeder Field 2 2 29 2" xfId="10767" xr:uid="{00000000-0005-0000-0000-000046100000}"/>
    <cellStyle name="Feeder Field 2 2 29 2 2" xfId="10768" xr:uid="{00000000-0005-0000-0000-000047100000}"/>
    <cellStyle name="Feeder Field 2 2 29 2 3" xfId="10769" xr:uid="{00000000-0005-0000-0000-000048100000}"/>
    <cellStyle name="Feeder Field 2 2 29 2 4" xfId="10770" xr:uid="{00000000-0005-0000-0000-000049100000}"/>
    <cellStyle name="Feeder Field 2 2 29 3" xfId="10771" xr:uid="{00000000-0005-0000-0000-00004A100000}"/>
    <cellStyle name="Feeder Field 2 2 29 4" xfId="10772" xr:uid="{00000000-0005-0000-0000-00004B100000}"/>
    <cellStyle name="Feeder Field 2 2 3" xfId="726" xr:uid="{00000000-0005-0000-0000-00004C100000}"/>
    <cellStyle name="Feeder Field 2 2 3 2" xfId="10773" xr:uid="{00000000-0005-0000-0000-00004D100000}"/>
    <cellStyle name="Feeder Field 2 2 3 2 2" xfId="10774" xr:uid="{00000000-0005-0000-0000-00004E100000}"/>
    <cellStyle name="Feeder Field 2 2 3 2 3" xfId="10775" xr:uid="{00000000-0005-0000-0000-00004F100000}"/>
    <cellStyle name="Feeder Field 2 2 3 2 4" xfId="10776" xr:uid="{00000000-0005-0000-0000-000050100000}"/>
    <cellStyle name="Feeder Field 2 2 3 3" xfId="10777" xr:uid="{00000000-0005-0000-0000-000051100000}"/>
    <cellStyle name="Feeder Field 2 2 3 4" xfId="10778" xr:uid="{00000000-0005-0000-0000-000052100000}"/>
    <cellStyle name="Feeder Field 2 2 30" xfId="727" xr:uid="{00000000-0005-0000-0000-000053100000}"/>
    <cellStyle name="Feeder Field 2 2 30 2" xfId="10779" xr:uid="{00000000-0005-0000-0000-000054100000}"/>
    <cellStyle name="Feeder Field 2 2 30 2 2" xfId="10780" xr:uid="{00000000-0005-0000-0000-000055100000}"/>
    <cellStyle name="Feeder Field 2 2 30 2 3" xfId="10781" xr:uid="{00000000-0005-0000-0000-000056100000}"/>
    <cellStyle name="Feeder Field 2 2 30 2 4" xfId="10782" xr:uid="{00000000-0005-0000-0000-000057100000}"/>
    <cellStyle name="Feeder Field 2 2 30 3" xfId="10783" xr:uid="{00000000-0005-0000-0000-000058100000}"/>
    <cellStyle name="Feeder Field 2 2 30 4" xfId="10784" xr:uid="{00000000-0005-0000-0000-000059100000}"/>
    <cellStyle name="Feeder Field 2 2 31" xfId="728" xr:uid="{00000000-0005-0000-0000-00005A100000}"/>
    <cellStyle name="Feeder Field 2 2 31 2" xfId="10785" xr:uid="{00000000-0005-0000-0000-00005B100000}"/>
    <cellStyle name="Feeder Field 2 2 31 2 2" xfId="10786" xr:uid="{00000000-0005-0000-0000-00005C100000}"/>
    <cellStyle name="Feeder Field 2 2 31 2 3" xfId="10787" xr:uid="{00000000-0005-0000-0000-00005D100000}"/>
    <cellStyle name="Feeder Field 2 2 31 2 4" xfId="10788" xr:uid="{00000000-0005-0000-0000-00005E100000}"/>
    <cellStyle name="Feeder Field 2 2 31 3" xfId="10789" xr:uid="{00000000-0005-0000-0000-00005F100000}"/>
    <cellStyle name="Feeder Field 2 2 31 4" xfId="10790" xr:uid="{00000000-0005-0000-0000-000060100000}"/>
    <cellStyle name="Feeder Field 2 2 32" xfId="729" xr:uid="{00000000-0005-0000-0000-000061100000}"/>
    <cellStyle name="Feeder Field 2 2 32 2" xfId="10791" xr:uid="{00000000-0005-0000-0000-000062100000}"/>
    <cellStyle name="Feeder Field 2 2 32 2 2" xfId="10792" xr:uid="{00000000-0005-0000-0000-000063100000}"/>
    <cellStyle name="Feeder Field 2 2 32 2 3" xfId="10793" xr:uid="{00000000-0005-0000-0000-000064100000}"/>
    <cellStyle name="Feeder Field 2 2 32 2 4" xfId="10794" xr:uid="{00000000-0005-0000-0000-000065100000}"/>
    <cellStyle name="Feeder Field 2 2 32 3" xfId="10795" xr:uid="{00000000-0005-0000-0000-000066100000}"/>
    <cellStyle name="Feeder Field 2 2 32 4" xfId="10796" xr:uid="{00000000-0005-0000-0000-000067100000}"/>
    <cellStyle name="Feeder Field 2 2 33" xfId="730" xr:uid="{00000000-0005-0000-0000-000068100000}"/>
    <cellStyle name="Feeder Field 2 2 33 2" xfId="10797" xr:uid="{00000000-0005-0000-0000-000069100000}"/>
    <cellStyle name="Feeder Field 2 2 33 2 2" xfId="10798" xr:uid="{00000000-0005-0000-0000-00006A100000}"/>
    <cellStyle name="Feeder Field 2 2 33 2 3" xfId="10799" xr:uid="{00000000-0005-0000-0000-00006B100000}"/>
    <cellStyle name="Feeder Field 2 2 33 2 4" xfId="10800" xr:uid="{00000000-0005-0000-0000-00006C100000}"/>
    <cellStyle name="Feeder Field 2 2 33 3" xfId="10801" xr:uid="{00000000-0005-0000-0000-00006D100000}"/>
    <cellStyle name="Feeder Field 2 2 33 4" xfId="10802" xr:uid="{00000000-0005-0000-0000-00006E100000}"/>
    <cellStyle name="Feeder Field 2 2 34" xfId="731" xr:uid="{00000000-0005-0000-0000-00006F100000}"/>
    <cellStyle name="Feeder Field 2 2 34 2" xfId="10803" xr:uid="{00000000-0005-0000-0000-000070100000}"/>
    <cellStyle name="Feeder Field 2 2 34 2 2" xfId="10804" xr:uid="{00000000-0005-0000-0000-000071100000}"/>
    <cellStyle name="Feeder Field 2 2 34 2 3" xfId="10805" xr:uid="{00000000-0005-0000-0000-000072100000}"/>
    <cellStyle name="Feeder Field 2 2 34 2 4" xfId="10806" xr:uid="{00000000-0005-0000-0000-000073100000}"/>
    <cellStyle name="Feeder Field 2 2 34 3" xfId="10807" xr:uid="{00000000-0005-0000-0000-000074100000}"/>
    <cellStyle name="Feeder Field 2 2 34 4" xfId="10808" xr:uid="{00000000-0005-0000-0000-000075100000}"/>
    <cellStyle name="Feeder Field 2 2 35" xfId="732" xr:uid="{00000000-0005-0000-0000-000076100000}"/>
    <cellStyle name="Feeder Field 2 2 35 2" xfId="10809" xr:uid="{00000000-0005-0000-0000-000077100000}"/>
    <cellStyle name="Feeder Field 2 2 35 2 2" xfId="10810" xr:uid="{00000000-0005-0000-0000-000078100000}"/>
    <cellStyle name="Feeder Field 2 2 35 2 3" xfId="10811" xr:uid="{00000000-0005-0000-0000-000079100000}"/>
    <cellStyle name="Feeder Field 2 2 35 2 4" xfId="10812" xr:uid="{00000000-0005-0000-0000-00007A100000}"/>
    <cellStyle name="Feeder Field 2 2 35 3" xfId="10813" xr:uid="{00000000-0005-0000-0000-00007B100000}"/>
    <cellStyle name="Feeder Field 2 2 35 4" xfId="10814" xr:uid="{00000000-0005-0000-0000-00007C100000}"/>
    <cellStyle name="Feeder Field 2 2 36" xfId="733" xr:uid="{00000000-0005-0000-0000-00007D100000}"/>
    <cellStyle name="Feeder Field 2 2 36 2" xfId="10815" xr:uid="{00000000-0005-0000-0000-00007E100000}"/>
    <cellStyle name="Feeder Field 2 2 36 2 2" xfId="10816" xr:uid="{00000000-0005-0000-0000-00007F100000}"/>
    <cellStyle name="Feeder Field 2 2 36 2 3" xfId="10817" xr:uid="{00000000-0005-0000-0000-000080100000}"/>
    <cellStyle name="Feeder Field 2 2 36 2 4" xfId="10818" xr:uid="{00000000-0005-0000-0000-000081100000}"/>
    <cellStyle name="Feeder Field 2 2 36 3" xfId="10819" xr:uid="{00000000-0005-0000-0000-000082100000}"/>
    <cellStyle name="Feeder Field 2 2 36 4" xfId="10820" xr:uid="{00000000-0005-0000-0000-000083100000}"/>
    <cellStyle name="Feeder Field 2 2 37" xfId="734" xr:uid="{00000000-0005-0000-0000-000084100000}"/>
    <cellStyle name="Feeder Field 2 2 37 2" xfId="10821" xr:uid="{00000000-0005-0000-0000-000085100000}"/>
    <cellStyle name="Feeder Field 2 2 37 2 2" xfId="10822" xr:uid="{00000000-0005-0000-0000-000086100000}"/>
    <cellStyle name="Feeder Field 2 2 37 2 3" xfId="10823" xr:uid="{00000000-0005-0000-0000-000087100000}"/>
    <cellStyle name="Feeder Field 2 2 37 2 4" xfId="10824" xr:uid="{00000000-0005-0000-0000-000088100000}"/>
    <cellStyle name="Feeder Field 2 2 37 3" xfId="10825" xr:uid="{00000000-0005-0000-0000-000089100000}"/>
    <cellStyle name="Feeder Field 2 2 37 4" xfId="10826" xr:uid="{00000000-0005-0000-0000-00008A100000}"/>
    <cellStyle name="Feeder Field 2 2 38" xfId="735" xr:uid="{00000000-0005-0000-0000-00008B100000}"/>
    <cellStyle name="Feeder Field 2 2 38 2" xfId="10827" xr:uid="{00000000-0005-0000-0000-00008C100000}"/>
    <cellStyle name="Feeder Field 2 2 38 2 2" xfId="10828" xr:uid="{00000000-0005-0000-0000-00008D100000}"/>
    <cellStyle name="Feeder Field 2 2 38 2 3" xfId="10829" xr:uid="{00000000-0005-0000-0000-00008E100000}"/>
    <cellStyle name="Feeder Field 2 2 38 2 4" xfId="10830" xr:uid="{00000000-0005-0000-0000-00008F100000}"/>
    <cellStyle name="Feeder Field 2 2 38 3" xfId="10831" xr:uid="{00000000-0005-0000-0000-000090100000}"/>
    <cellStyle name="Feeder Field 2 2 38 4" xfId="10832" xr:uid="{00000000-0005-0000-0000-000091100000}"/>
    <cellStyle name="Feeder Field 2 2 39" xfId="736" xr:uid="{00000000-0005-0000-0000-000092100000}"/>
    <cellStyle name="Feeder Field 2 2 39 2" xfId="10833" xr:uid="{00000000-0005-0000-0000-000093100000}"/>
    <cellStyle name="Feeder Field 2 2 39 2 2" xfId="10834" xr:uid="{00000000-0005-0000-0000-000094100000}"/>
    <cellStyle name="Feeder Field 2 2 39 2 3" xfId="10835" xr:uid="{00000000-0005-0000-0000-000095100000}"/>
    <cellStyle name="Feeder Field 2 2 39 2 4" xfId="10836" xr:uid="{00000000-0005-0000-0000-000096100000}"/>
    <cellStyle name="Feeder Field 2 2 39 3" xfId="10837" xr:uid="{00000000-0005-0000-0000-000097100000}"/>
    <cellStyle name="Feeder Field 2 2 39 4" xfId="10838" xr:uid="{00000000-0005-0000-0000-000098100000}"/>
    <cellStyle name="Feeder Field 2 2 4" xfId="737" xr:uid="{00000000-0005-0000-0000-000099100000}"/>
    <cellStyle name="Feeder Field 2 2 4 2" xfId="10839" xr:uid="{00000000-0005-0000-0000-00009A100000}"/>
    <cellStyle name="Feeder Field 2 2 4 2 2" xfId="10840" xr:uid="{00000000-0005-0000-0000-00009B100000}"/>
    <cellStyle name="Feeder Field 2 2 4 2 3" xfId="10841" xr:uid="{00000000-0005-0000-0000-00009C100000}"/>
    <cellStyle name="Feeder Field 2 2 4 2 4" xfId="10842" xr:uid="{00000000-0005-0000-0000-00009D100000}"/>
    <cellStyle name="Feeder Field 2 2 4 3" xfId="10843" xr:uid="{00000000-0005-0000-0000-00009E100000}"/>
    <cellStyle name="Feeder Field 2 2 4 4" xfId="10844" xr:uid="{00000000-0005-0000-0000-00009F100000}"/>
    <cellStyle name="Feeder Field 2 2 40" xfId="738" xr:uid="{00000000-0005-0000-0000-0000A0100000}"/>
    <cellStyle name="Feeder Field 2 2 40 2" xfId="10845" xr:uid="{00000000-0005-0000-0000-0000A1100000}"/>
    <cellStyle name="Feeder Field 2 2 40 2 2" xfId="10846" xr:uid="{00000000-0005-0000-0000-0000A2100000}"/>
    <cellStyle name="Feeder Field 2 2 40 2 3" xfId="10847" xr:uid="{00000000-0005-0000-0000-0000A3100000}"/>
    <cellStyle name="Feeder Field 2 2 40 2 4" xfId="10848" xr:uid="{00000000-0005-0000-0000-0000A4100000}"/>
    <cellStyle name="Feeder Field 2 2 40 3" xfId="10849" xr:uid="{00000000-0005-0000-0000-0000A5100000}"/>
    <cellStyle name="Feeder Field 2 2 40 4" xfId="10850" xr:uid="{00000000-0005-0000-0000-0000A6100000}"/>
    <cellStyle name="Feeder Field 2 2 41" xfId="739" xr:uid="{00000000-0005-0000-0000-0000A7100000}"/>
    <cellStyle name="Feeder Field 2 2 41 2" xfId="10851" xr:uid="{00000000-0005-0000-0000-0000A8100000}"/>
    <cellStyle name="Feeder Field 2 2 41 2 2" xfId="10852" xr:uid="{00000000-0005-0000-0000-0000A9100000}"/>
    <cellStyle name="Feeder Field 2 2 41 2 3" xfId="10853" xr:uid="{00000000-0005-0000-0000-0000AA100000}"/>
    <cellStyle name="Feeder Field 2 2 41 2 4" xfId="10854" xr:uid="{00000000-0005-0000-0000-0000AB100000}"/>
    <cellStyle name="Feeder Field 2 2 41 3" xfId="10855" xr:uid="{00000000-0005-0000-0000-0000AC100000}"/>
    <cellStyle name="Feeder Field 2 2 41 4" xfId="10856" xr:uid="{00000000-0005-0000-0000-0000AD100000}"/>
    <cellStyle name="Feeder Field 2 2 42" xfId="740" xr:uid="{00000000-0005-0000-0000-0000AE100000}"/>
    <cellStyle name="Feeder Field 2 2 42 2" xfId="10857" xr:uid="{00000000-0005-0000-0000-0000AF100000}"/>
    <cellStyle name="Feeder Field 2 2 42 2 2" xfId="10858" xr:uid="{00000000-0005-0000-0000-0000B0100000}"/>
    <cellStyle name="Feeder Field 2 2 42 2 3" xfId="10859" xr:uid="{00000000-0005-0000-0000-0000B1100000}"/>
    <cellStyle name="Feeder Field 2 2 42 2 4" xfId="10860" xr:uid="{00000000-0005-0000-0000-0000B2100000}"/>
    <cellStyle name="Feeder Field 2 2 42 3" xfId="10861" xr:uid="{00000000-0005-0000-0000-0000B3100000}"/>
    <cellStyle name="Feeder Field 2 2 42 4" xfId="10862" xr:uid="{00000000-0005-0000-0000-0000B4100000}"/>
    <cellStyle name="Feeder Field 2 2 43" xfId="741" xr:uid="{00000000-0005-0000-0000-0000B5100000}"/>
    <cellStyle name="Feeder Field 2 2 43 2" xfId="10863" xr:uid="{00000000-0005-0000-0000-0000B6100000}"/>
    <cellStyle name="Feeder Field 2 2 43 2 2" xfId="10864" xr:uid="{00000000-0005-0000-0000-0000B7100000}"/>
    <cellStyle name="Feeder Field 2 2 43 2 3" xfId="10865" xr:uid="{00000000-0005-0000-0000-0000B8100000}"/>
    <cellStyle name="Feeder Field 2 2 43 2 4" xfId="10866" xr:uid="{00000000-0005-0000-0000-0000B9100000}"/>
    <cellStyle name="Feeder Field 2 2 43 3" xfId="10867" xr:uid="{00000000-0005-0000-0000-0000BA100000}"/>
    <cellStyle name="Feeder Field 2 2 43 4" xfId="10868" xr:uid="{00000000-0005-0000-0000-0000BB100000}"/>
    <cellStyle name="Feeder Field 2 2 44" xfId="742" xr:uid="{00000000-0005-0000-0000-0000BC100000}"/>
    <cellStyle name="Feeder Field 2 2 44 2" xfId="10869" xr:uid="{00000000-0005-0000-0000-0000BD100000}"/>
    <cellStyle name="Feeder Field 2 2 44 2 2" xfId="10870" xr:uid="{00000000-0005-0000-0000-0000BE100000}"/>
    <cellStyle name="Feeder Field 2 2 44 2 3" xfId="10871" xr:uid="{00000000-0005-0000-0000-0000BF100000}"/>
    <cellStyle name="Feeder Field 2 2 44 2 4" xfId="10872" xr:uid="{00000000-0005-0000-0000-0000C0100000}"/>
    <cellStyle name="Feeder Field 2 2 44 3" xfId="10873" xr:uid="{00000000-0005-0000-0000-0000C1100000}"/>
    <cellStyle name="Feeder Field 2 2 44 4" xfId="10874" xr:uid="{00000000-0005-0000-0000-0000C2100000}"/>
    <cellStyle name="Feeder Field 2 2 45" xfId="10875" xr:uid="{00000000-0005-0000-0000-0000C3100000}"/>
    <cellStyle name="Feeder Field 2 2 45 2" xfId="10876" xr:uid="{00000000-0005-0000-0000-0000C4100000}"/>
    <cellStyle name="Feeder Field 2 2 45 3" xfId="10877" xr:uid="{00000000-0005-0000-0000-0000C5100000}"/>
    <cellStyle name="Feeder Field 2 2 45 4" xfId="10878" xr:uid="{00000000-0005-0000-0000-0000C6100000}"/>
    <cellStyle name="Feeder Field 2 2 46" xfId="10879" xr:uid="{00000000-0005-0000-0000-0000C7100000}"/>
    <cellStyle name="Feeder Field 2 2 47" xfId="10880" xr:uid="{00000000-0005-0000-0000-0000C8100000}"/>
    <cellStyle name="Feeder Field 2 2 5" xfId="743" xr:uid="{00000000-0005-0000-0000-0000C9100000}"/>
    <cellStyle name="Feeder Field 2 2 5 2" xfId="10881" xr:uid="{00000000-0005-0000-0000-0000CA100000}"/>
    <cellStyle name="Feeder Field 2 2 5 2 2" xfId="10882" xr:uid="{00000000-0005-0000-0000-0000CB100000}"/>
    <cellStyle name="Feeder Field 2 2 5 2 3" xfId="10883" xr:uid="{00000000-0005-0000-0000-0000CC100000}"/>
    <cellStyle name="Feeder Field 2 2 5 2 4" xfId="10884" xr:uid="{00000000-0005-0000-0000-0000CD100000}"/>
    <cellStyle name="Feeder Field 2 2 5 3" xfId="10885" xr:uid="{00000000-0005-0000-0000-0000CE100000}"/>
    <cellStyle name="Feeder Field 2 2 5 4" xfId="10886" xr:uid="{00000000-0005-0000-0000-0000CF100000}"/>
    <cellStyle name="Feeder Field 2 2 6" xfId="744" xr:uid="{00000000-0005-0000-0000-0000D0100000}"/>
    <cellStyle name="Feeder Field 2 2 6 2" xfId="10887" xr:uid="{00000000-0005-0000-0000-0000D1100000}"/>
    <cellStyle name="Feeder Field 2 2 6 2 2" xfId="10888" xr:uid="{00000000-0005-0000-0000-0000D2100000}"/>
    <cellStyle name="Feeder Field 2 2 6 2 3" xfId="10889" xr:uid="{00000000-0005-0000-0000-0000D3100000}"/>
    <cellStyle name="Feeder Field 2 2 6 2 4" xfId="10890" xr:uid="{00000000-0005-0000-0000-0000D4100000}"/>
    <cellStyle name="Feeder Field 2 2 6 3" xfId="10891" xr:uid="{00000000-0005-0000-0000-0000D5100000}"/>
    <cellStyle name="Feeder Field 2 2 6 4" xfId="10892" xr:uid="{00000000-0005-0000-0000-0000D6100000}"/>
    <cellStyle name="Feeder Field 2 2 7" xfId="745" xr:uid="{00000000-0005-0000-0000-0000D7100000}"/>
    <cellStyle name="Feeder Field 2 2 7 2" xfId="10893" xr:uid="{00000000-0005-0000-0000-0000D8100000}"/>
    <cellStyle name="Feeder Field 2 2 7 2 2" xfId="10894" xr:uid="{00000000-0005-0000-0000-0000D9100000}"/>
    <cellStyle name="Feeder Field 2 2 7 2 3" xfId="10895" xr:uid="{00000000-0005-0000-0000-0000DA100000}"/>
    <cellStyle name="Feeder Field 2 2 7 2 4" xfId="10896" xr:uid="{00000000-0005-0000-0000-0000DB100000}"/>
    <cellStyle name="Feeder Field 2 2 7 3" xfId="10897" xr:uid="{00000000-0005-0000-0000-0000DC100000}"/>
    <cellStyle name="Feeder Field 2 2 7 4" xfId="10898" xr:uid="{00000000-0005-0000-0000-0000DD100000}"/>
    <cellStyle name="Feeder Field 2 2 8" xfId="746" xr:uid="{00000000-0005-0000-0000-0000DE100000}"/>
    <cellStyle name="Feeder Field 2 2 8 2" xfId="10899" xr:uid="{00000000-0005-0000-0000-0000DF100000}"/>
    <cellStyle name="Feeder Field 2 2 8 2 2" xfId="10900" xr:uid="{00000000-0005-0000-0000-0000E0100000}"/>
    <cellStyle name="Feeder Field 2 2 8 2 3" xfId="10901" xr:uid="{00000000-0005-0000-0000-0000E1100000}"/>
    <cellStyle name="Feeder Field 2 2 8 2 4" xfId="10902" xr:uid="{00000000-0005-0000-0000-0000E2100000}"/>
    <cellStyle name="Feeder Field 2 2 8 3" xfId="10903" xr:uid="{00000000-0005-0000-0000-0000E3100000}"/>
    <cellStyle name="Feeder Field 2 2 8 4" xfId="10904" xr:uid="{00000000-0005-0000-0000-0000E4100000}"/>
    <cellStyle name="Feeder Field 2 2 9" xfId="747" xr:uid="{00000000-0005-0000-0000-0000E5100000}"/>
    <cellStyle name="Feeder Field 2 2 9 2" xfId="10905" xr:uid="{00000000-0005-0000-0000-0000E6100000}"/>
    <cellStyle name="Feeder Field 2 2 9 2 2" xfId="10906" xr:uid="{00000000-0005-0000-0000-0000E7100000}"/>
    <cellStyle name="Feeder Field 2 2 9 2 3" xfId="10907" xr:uid="{00000000-0005-0000-0000-0000E8100000}"/>
    <cellStyle name="Feeder Field 2 2 9 2 4" xfId="10908" xr:uid="{00000000-0005-0000-0000-0000E9100000}"/>
    <cellStyle name="Feeder Field 2 2 9 3" xfId="10909" xr:uid="{00000000-0005-0000-0000-0000EA100000}"/>
    <cellStyle name="Feeder Field 2 2 9 4" xfId="10910" xr:uid="{00000000-0005-0000-0000-0000EB100000}"/>
    <cellStyle name="Feeder Field 2 3" xfId="748" xr:uid="{00000000-0005-0000-0000-0000EC100000}"/>
    <cellStyle name="Feeder Field 2 3 10" xfId="749" xr:uid="{00000000-0005-0000-0000-0000ED100000}"/>
    <cellStyle name="Feeder Field 2 3 10 2" xfId="10911" xr:uid="{00000000-0005-0000-0000-0000EE100000}"/>
    <cellStyle name="Feeder Field 2 3 10 2 2" xfId="10912" xr:uid="{00000000-0005-0000-0000-0000EF100000}"/>
    <cellStyle name="Feeder Field 2 3 10 2 3" xfId="10913" xr:uid="{00000000-0005-0000-0000-0000F0100000}"/>
    <cellStyle name="Feeder Field 2 3 10 2 4" xfId="10914" xr:uid="{00000000-0005-0000-0000-0000F1100000}"/>
    <cellStyle name="Feeder Field 2 3 10 3" xfId="10915" xr:uid="{00000000-0005-0000-0000-0000F2100000}"/>
    <cellStyle name="Feeder Field 2 3 10 4" xfId="10916" xr:uid="{00000000-0005-0000-0000-0000F3100000}"/>
    <cellStyle name="Feeder Field 2 3 11" xfId="750" xr:uid="{00000000-0005-0000-0000-0000F4100000}"/>
    <cellStyle name="Feeder Field 2 3 11 2" xfId="10917" xr:uid="{00000000-0005-0000-0000-0000F5100000}"/>
    <cellStyle name="Feeder Field 2 3 11 2 2" xfId="10918" xr:uid="{00000000-0005-0000-0000-0000F6100000}"/>
    <cellStyle name="Feeder Field 2 3 11 2 3" xfId="10919" xr:uid="{00000000-0005-0000-0000-0000F7100000}"/>
    <cellStyle name="Feeder Field 2 3 11 2 4" xfId="10920" xr:uid="{00000000-0005-0000-0000-0000F8100000}"/>
    <cellStyle name="Feeder Field 2 3 11 3" xfId="10921" xr:uid="{00000000-0005-0000-0000-0000F9100000}"/>
    <cellStyle name="Feeder Field 2 3 11 4" xfId="10922" xr:uid="{00000000-0005-0000-0000-0000FA100000}"/>
    <cellStyle name="Feeder Field 2 3 12" xfId="751" xr:uid="{00000000-0005-0000-0000-0000FB100000}"/>
    <cellStyle name="Feeder Field 2 3 12 2" xfId="10923" xr:uid="{00000000-0005-0000-0000-0000FC100000}"/>
    <cellStyle name="Feeder Field 2 3 12 2 2" xfId="10924" xr:uid="{00000000-0005-0000-0000-0000FD100000}"/>
    <cellStyle name="Feeder Field 2 3 12 2 3" xfId="10925" xr:uid="{00000000-0005-0000-0000-0000FE100000}"/>
    <cellStyle name="Feeder Field 2 3 12 2 4" xfId="10926" xr:uid="{00000000-0005-0000-0000-0000FF100000}"/>
    <cellStyle name="Feeder Field 2 3 12 3" xfId="10927" xr:uid="{00000000-0005-0000-0000-000000110000}"/>
    <cellStyle name="Feeder Field 2 3 12 4" xfId="10928" xr:uid="{00000000-0005-0000-0000-000001110000}"/>
    <cellStyle name="Feeder Field 2 3 13" xfId="752" xr:uid="{00000000-0005-0000-0000-000002110000}"/>
    <cellStyle name="Feeder Field 2 3 13 2" xfId="10929" xr:uid="{00000000-0005-0000-0000-000003110000}"/>
    <cellStyle name="Feeder Field 2 3 13 2 2" xfId="10930" xr:uid="{00000000-0005-0000-0000-000004110000}"/>
    <cellStyle name="Feeder Field 2 3 13 2 3" xfId="10931" xr:uid="{00000000-0005-0000-0000-000005110000}"/>
    <cellStyle name="Feeder Field 2 3 13 2 4" xfId="10932" xr:uid="{00000000-0005-0000-0000-000006110000}"/>
    <cellStyle name="Feeder Field 2 3 13 3" xfId="10933" xr:uid="{00000000-0005-0000-0000-000007110000}"/>
    <cellStyle name="Feeder Field 2 3 13 4" xfId="10934" xr:uid="{00000000-0005-0000-0000-000008110000}"/>
    <cellStyle name="Feeder Field 2 3 14" xfId="753" xr:uid="{00000000-0005-0000-0000-000009110000}"/>
    <cellStyle name="Feeder Field 2 3 14 2" xfId="10935" xr:uid="{00000000-0005-0000-0000-00000A110000}"/>
    <cellStyle name="Feeder Field 2 3 14 2 2" xfId="10936" xr:uid="{00000000-0005-0000-0000-00000B110000}"/>
    <cellStyle name="Feeder Field 2 3 14 2 3" xfId="10937" xr:uid="{00000000-0005-0000-0000-00000C110000}"/>
    <cellStyle name="Feeder Field 2 3 14 2 4" xfId="10938" xr:uid="{00000000-0005-0000-0000-00000D110000}"/>
    <cellStyle name="Feeder Field 2 3 14 3" xfId="10939" xr:uid="{00000000-0005-0000-0000-00000E110000}"/>
    <cellStyle name="Feeder Field 2 3 14 4" xfId="10940" xr:uid="{00000000-0005-0000-0000-00000F110000}"/>
    <cellStyle name="Feeder Field 2 3 15" xfId="754" xr:uid="{00000000-0005-0000-0000-000010110000}"/>
    <cellStyle name="Feeder Field 2 3 15 2" xfId="10941" xr:uid="{00000000-0005-0000-0000-000011110000}"/>
    <cellStyle name="Feeder Field 2 3 15 2 2" xfId="10942" xr:uid="{00000000-0005-0000-0000-000012110000}"/>
    <cellStyle name="Feeder Field 2 3 15 2 3" xfId="10943" xr:uid="{00000000-0005-0000-0000-000013110000}"/>
    <cellStyle name="Feeder Field 2 3 15 2 4" xfId="10944" xr:uid="{00000000-0005-0000-0000-000014110000}"/>
    <cellStyle name="Feeder Field 2 3 15 3" xfId="10945" xr:uid="{00000000-0005-0000-0000-000015110000}"/>
    <cellStyle name="Feeder Field 2 3 15 4" xfId="10946" xr:uid="{00000000-0005-0000-0000-000016110000}"/>
    <cellStyle name="Feeder Field 2 3 16" xfId="755" xr:uid="{00000000-0005-0000-0000-000017110000}"/>
    <cellStyle name="Feeder Field 2 3 16 2" xfId="10947" xr:uid="{00000000-0005-0000-0000-000018110000}"/>
    <cellStyle name="Feeder Field 2 3 16 2 2" xfId="10948" xr:uid="{00000000-0005-0000-0000-000019110000}"/>
    <cellStyle name="Feeder Field 2 3 16 2 3" xfId="10949" xr:uid="{00000000-0005-0000-0000-00001A110000}"/>
    <cellStyle name="Feeder Field 2 3 16 2 4" xfId="10950" xr:uid="{00000000-0005-0000-0000-00001B110000}"/>
    <cellStyle name="Feeder Field 2 3 16 3" xfId="10951" xr:uid="{00000000-0005-0000-0000-00001C110000}"/>
    <cellStyle name="Feeder Field 2 3 16 4" xfId="10952" xr:uid="{00000000-0005-0000-0000-00001D110000}"/>
    <cellStyle name="Feeder Field 2 3 17" xfId="756" xr:uid="{00000000-0005-0000-0000-00001E110000}"/>
    <cellStyle name="Feeder Field 2 3 17 2" xfId="10953" xr:uid="{00000000-0005-0000-0000-00001F110000}"/>
    <cellStyle name="Feeder Field 2 3 17 2 2" xfId="10954" xr:uid="{00000000-0005-0000-0000-000020110000}"/>
    <cellStyle name="Feeder Field 2 3 17 2 3" xfId="10955" xr:uid="{00000000-0005-0000-0000-000021110000}"/>
    <cellStyle name="Feeder Field 2 3 17 2 4" xfId="10956" xr:uid="{00000000-0005-0000-0000-000022110000}"/>
    <cellStyle name="Feeder Field 2 3 17 3" xfId="10957" xr:uid="{00000000-0005-0000-0000-000023110000}"/>
    <cellStyle name="Feeder Field 2 3 17 4" xfId="10958" xr:uid="{00000000-0005-0000-0000-000024110000}"/>
    <cellStyle name="Feeder Field 2 3 18" xfId="757" xr:uid="{00000000-0005-0000-0000-000025110000}"/>
    <cellStyle name="Feeder Field 2 3 18 2" xfId="10959" xr:uid="{00000000-0005-0000-0000-000026110000}"/>
    <cellStyle name="Feeder Field 2 3 18 2 2" xfId="10960" xr:uid="{00000000-0005-0000-0000-000027110000}"/>
    <cellStyle name="Feeder Field 2 3 18 2 3" xfId="10961" xr:uid="{00000000-0005-0000-0000-000028110000}"/>
    <cellStyle name="Feeder Field 2 3 18 2 4" xfId="10962" xr:uid="{00000000-0005-0000-0000-000029110000}"/>
    <cellStyle name="Feeder Field 2 3 18 3" xfId="10963" xr:uid="{00000000-0005-0000-0000-00002A110000}"/>
    <cellStyle name="Feeder Field 2 3 18 4" xfId="10964" xr:uid="{00000000-0005-0000-0000-00002B110000}"/>
    <cellStyle name="Feeder Field 2 3 19" xfId="758" xr:uid="{00000000-0005-0000-0000-00002C110000}"/>
    <cellStyle name="Feeder Field 2 3 19 2" xfId="10965" xr:uid="{00000000-0005-0000-0000-00002D110000}"/>
    <cellStyle name="Feeder Field 2 3 19 2 2" xfId="10966" xr:uid="{00000000-0005-0000-0000-00002E110000}"/>
    <cellStyle name="Feeder Field 2 3 19 2 3" xfId="10967" xr:uid="{00000000-0005-0000-0000-00002F110000}"/>
    <cellStyle name="Feeder Field 2 3 19 2 4" xfId="10968" xr:uid="{00000000-0005-0000-0000-000030110000}"/>
    <cellStyle name="Feeder Field 2 3 19 3" xfId="10969" xr:uid="{00000000-0005-0000-0000-000031110000}"/>
    <cellStyle name="Feeder Field 2 3 19 4" xfId="10970" xr:uid="{00000000-0005-0000-0000-000032110000}"/>
    <cellStyle name="Feeder Field 2 3 2" xfId="759" xr:uid="{00000000-0005-0000-0000-000033110000}"/>
    <cellStyle name="Feeder Field 2 3 2 10" xfId="760" xr:uid="{00000000-0005-0000-0000-000034110000}"/>
    <cellStyle name="Feeder Field 2 3 2 10 2" xfId="10971" xr:uid="{00000000-0005-0000-0000-000035110000}"/>
    <cellStyle name="Feeder Field 2 3 2 10 2 2" xfId="10972" xr:uid="{00000000-0005-0000-0000-000036110000}"/>
    <cellStyle name="Feeder Field 2 3 2 10 2 3" xfId="10973" xr:uid="{00000000-0005-0000-0000-000037110000}"/>
    <cellStyle name="Feeder Field 2 3 2 10 2 4" xfId="10974" xr:uid="{00000000-0005-0000-0000-000038110000}"/>
    <cellStyle name="Feeder Field 2 3 2 10 3" xfId="10975" xr:uid="{00000000-0005-0000-0000-000039110000}"/>
    <cellStyle name="Feeder Field 2 3 2 10 4" xfId="10976" xr:uid="{00000000-0005-0000-0000-00003A110000}"/>
    <cellStyle name="Feeder Field 2 3 2 11" xfId="761" xr:uid="{00000000-0005-0000-0000-00003B110000}"/>
    <cellStyle name="Feeder Field 2 3 2 11 2" xfId="10977" xr:uid="{00000000-0005-0000-0000-00003C110000}"/>
    <cellStyle name="Feeder Field 2 3 2 11 2 2" xfId="10978" xr:uid="{00000000-0005-0000-0000-00003D110000}"/>
    <cellStyle name="Feeder Field 2 3 2 11 2 3" xfId="10979" xr:uid="{00000000-0005-0000-0000-00003E110000}"/>
    <cellStyle name="Feeder Field 2 3 2 11 2 4" xfId="10980" xr:uid="{00000000-0005-0000-0000-00003F110000}"/>
    <cellStyle name="Feeder Field 2 3 2 11 3" xfId="10981" xr:uid="{00000000-0005-0000-0000-000040110000}"/>
    <cellStyle name="Feeder Field 2 3 2 11 4" xfId="10982" xr:uid="{00000000-0005-0000-0000-000041110000}"/>
    <cellStyle name="Feeder Field 2 3 2 12" xfId="762" xr:uid="{00000000-0005-0000-0000-000042110000}"/>
    <cellStyle name="Feeder Field 2 3 2 12 2" xfId="10983" xr:uid="{00000000-0005-0000-0000-000043110000}"/>
    <cellStyle name="Feeder Field 2 3 2 12 2 2" xfId="10984" xr:uid="{00000000-0005-0000-0000-000044110000}"/>
    <cellStyle name="Feeder Field 2 3 2 12 2 3" xfId="10985" xr:uid="{00000000-0005-0000-0000-000045110000}"/>
    <cellStyle name="Feeder Field 2 3 2 12 2 4" xfId="10986" xr:uid="{00000000-0005-0000-0000-000046110000}"/>
    <cellStyle name="Feeder Field 2 3 2 12 3" xfId="10987" xr:uid="{00000000-0005-0000-0000-000047110000}"/>
    <cellStyle name="Feeder Field 2 3 2 12 4" xfId="10988" xr:uid="{00000000-0005-0000-0000-000048110000}"/>
    <cellStyle name="Feeder Field 2 3 2 13" xfId="763" xr:uid="{00000000-0005-0000-0000-000049110000}"/>
    <cellStyle name="Feeder Field 2 3 2 13 2" xfId="10989" xr:uid="{00000000-0005-0000-0000-00004A110000}"/>
    <cellStyle name="Feeder Field 2 3 2 13 2 2" xfId="10990" xr:uid="{00000000-0005-0000-0000-00004B110000}"/>
    <cellStyle name="Feeder Field 2 3 2 13 2 3" xfId="10991" xr:uid="{00000000-0005-0000-0000-00004C110000}"/>
    <cellStyle name="Feeder Field 2 3 2 13 2 4" xfId="10992" xr:uid="{00000000-0005-0000-0000-00004D110000}"/>
    <cellStyle name="Feeder Field 2 3 2 13 3" xfId="10993" xr:uid="{00000000-0005-0000-0000-00004E110000}"/>
    <cellStyle name="Feeder Field 2 3 2 13 4" xfId="10994" xr:uid="{00000000-0005-0000-0000-00004F110000}"/>
    <cellStyle name="Feeder Field 2 3 2 14" xfId="764" xr:uid="{00000000-0005-0000-0000-000050110000}"/>
    <cellStyle name="Feeder Field 2 3 2 14 2" xfId="10995" xr:uid="{00000000-0005-0000-0000-000051110000}"/>
    <cellStyle name="Feeder Field 2 3 2 14 2 2" xfId="10996" xr:uid="{00000000-0005-0000-0000-000052110000}"/>
    <cellStyle name="Feeder Field 2 3 2 14 2 3" xfId="10997" xr:uid="{00000000-0005-0000-0000-000053110000}"/>
    <cellStyle name="Feeder Field 2 3 2 14 2 4" xfId="10998" xr:uid="{00000000-0005-0000-0000-000054110000}"/>
    <cellStyle name="Feeder Field 2 3 2 14 3" xfId="10999" xr:uid="{00000000-0005-0000-0000-000055110000}"/>
    <cellStyle name="Feeder Field 2 3 2 14 4" xfId="11000" xr:uid="{00000000-0005-0000-0000-000056110000}"/>
    <cellStyle name="Feeder Field 2 3 2 15" xfId="765" xr:uid="{00000000-0005-0000-0000-000057110000}"/>
    <cellStyle name="Feeder Field 2 3 2 15 2" xfId="11001" xr:uid="{00000000-0005-0000-0000-000058110000}"/>
    <cellStyle name="Feeder Field 2 3 2 15 2 2" xfId="11002" xr:uid="{00000000-0005-0000-0000-000059110000}"/>
    <cellStyle name="Feeder Field 2 3 2 15 2 3" xfId="11003" xr:uid="{00000000-0005-0000-0000-00005A110000}"/>
    <cellStyle name="Feeder Field 2 3 2 15 2 4" xfId="11004" xr:uid="{00000000-0005-0000-0000-00005B110000}"/>
    <cellStyle name="Feeder Field 2 3 2 15 3" xfId="11005" xr:uid="{00000000-0005-0000-0000-00005C110000}"/>
    <cellStyle name="Feeder Field 2 3 2 15 4" xfId="11006" xr:uid="{00000000-0005-0000-0000-00005D110000}"/>
    <cellStyle name="Feeder Field 2 3 2 16" xfId="766" xr:uid="{00000000-0005-0000-0000-00005E110000}"/>
    <cellStyle name="Feeder Field 2 3 2 16 2" xfId="11007" xr:uid="{00000000-0005-0000-0000-00005F110000}"/>
    <cellStyle name="Feeder Field 2 3 2 16 2 2" xfId="11008" xr:uid="{00000000-0005-0000-0000-000060110000}"/>
    <cellStyle name="Feeder Field 2 3 2 16 2 3" xfId="11009" xr:uid="{00000000-0005-0000-0000-000061110000}"/>
    <cellStyle name="Feeder Field 2 3 2 16 2 4" xfId="11010" xr:uid="{00000000-0005-0000-0000-000062110000}"/>
    <cellStyle name="Feeder Field 2 3 2 16 3" xfId="11011" xr:uid="{00000000-0005-0000-0000-000063110000}"/>
    <cellStyle name="Feeder Field 2 3 2 16 4" xfId="11012" xr:uid="{00000000-0005-0000-0000-000064110000}"/>
    <cellStyle name="Feeder Field 2 3 2 17" xfId="767" xr:uid="{00000000-0005-0000-0000-000065110000}"/>
    <cellStyle name="Feeder Field 2 3 2 17 2" xfId="11013" xr:uid="{00000000-0005-0000-0000-000066110000}"/>
    <cellStyle name="Feeder Field 2 3 2 17 2 2" xfId="11014" xr:uid="{00000000-0005-0000-0000-000067110000}"/>
    <cellStyle name="Feeder Field 2 3 2 17 2 3" xfId="11015" xr:uid="{00000000-0005-0000-0000-000068110000}"/>
    <cellStyle name="Feeder Field 2 3 2 17 2 4" xfId="11016" xr:uid="{00000000-0005-0000-0000-000069110000}"/>
    <cellStyle name="Feeder Field 2 3 2 17 3" xfId="11017" xr:uid="{00000000-0005-0000-0000-00006A110000}"/>
    <cellStyle name="Feeder Field 2 3 2 17 4" xfId="11018" xr:uid="{00000000-0005-0000-0000-00006B110000}"/>
    <cellStyle name="Feeder Field 2 3 2 18" xfId="768" xr:uid="{00000000-0005-0000-0000-00006C110000}"/>
    <cellStyle name="Feeder Field 2 3 2 18 2" xfId="11019" xr:uid="{00000000-0005-0000-0000-00006D110000}"/>
    <cellStyle name="Feeder Field 2 3 2 18 2 2" xfId="11020" xr:uid="{00000000-0005-0000-0000-00006E110000}"/>
    <cellStyle name="Feeder Field 2 3 2 18 2 3" xfId="11021" xr:uid="{00000000-0005-0000-0000-00006F110000}"/>
    <cellStyle name="Feeder Field 2 3 2 18 2 4" xfId="11022" xr:uid="{00000000-0005-0000-0000-000070110000}"/>
    <cellStyle name="Feeder Field 2 3 2 18 3" xfId="11023" xr:uid="{00000000-0005-0000-0000-000071110000}"/>
    <cellStyle name="Feeder Field 2 3 2 18 4" xfId="11024" xr:uid="{00000000-0005-0000-0000-000072110000}"/>
    <cellStyle name="Feeder Field 2 3 2 19" xfId="769" xr:uid="{00000000-0005-0000-0000-000073110000}"/>
    <cellStyle name="Feeder Field 2 3 2 19 2" xfId="11025" xr:uid="{00000000-0005-0000-0000-000074110000}"/>
    <cellStyle name="Feeder Field 2 3 2 19 2 2" xfId="11026" xr:uid="{00000000-0005-0000-0000-000075110000}"/>
    <cellStyle name="Feeder Field 2 3 2 19 2 3" xfId="11027" xr:uid="{00000000-0005-0000-0000-000076110000}"/>
    <cellStyle name="Feeder Field 2 3 2 19 2 4" xfId="11028" xr:uid="{00000000-0005-0000-0000-000077110000}"/>
    <cellStyle name="Feeder Field 2 3 2 19 3" xfId="11029" xr:uid="{00000000-0005-0000-0000-000078110000}"/>
    <cellStyle name="Feeder Field 2 3 2 19 4" xfId="11030" xr:uid="{00000000-0005-0000-0000-000079110000}"/>
    <cellStyle name="Feeder Field 2 3 2 2" xfId="770" xr:uid="{00000000-0005-0000-0000-00007A110000}"/>
    <cellStyle name="Feeder Field 2 3 2 2 2" xfId="11031" xr:uid="{00000000-0005-0000-0000-00007B110000}"/>
    <cellStyle name="Feeder Field 2 3 2 2 2 2" xfId="11032" xr:uid="{00000000-0005-0000-0000-00007C110000}"/>
    <cellStyle name="Feeder Field 2 3 2 2 2 3" xfId="11033" xr:uid="{00000000-0005-0000-0000-00007D110000}"/>
    <cellStyle name="Feeder Field 2 3 2 2 2 4" xfId="11034" xr:uid="{00000000-0005-0000-0000-00007E110000}"/>
    <cellStyle name="Feeder Field 2 3 2 2 3" xfId="11035" xr:uid="{00000000-0005-0000-0000-00007F110000}"/>
    <cellStyle name="Feeder Field 2 3 2 2 4" xfId="11036" xr:uid="{00000000-0005-0000-0000-000080110000}"/>
    <cellStyle name="Feeder Field 2 3 2 20" xfId="771" xr:uid="{00000000-0005-0000-0000-000081110000}"/>
    <cellStyle name="Feeder Field 2 3 2 20 2" xfId="11037" xr:uid="{00000000-0005-0000-0000-000082110000}"/>
    <cellStyle name="Feeder Field 2 3 2 20 2 2" xfId="11038" xr:uid="{00000000-0005-0000-0000-000083110000}"/>
    <cellStyle name="Feeder Field 2 3 2 20 2 3" xfId="11039" xr:uid="{00000000-0005-0000-0000-000084110000}"/>
    <cellStyle name="Feeder Field 2 3 2 20 2 4" xfId="11040" xr:uid="{00000000-0005-0000-0000-000085110000}"/>
    <cellStyle name="Feeder Field 2 3 2 20 3" xfId="11041" xr:uid="{00000000-0005-0000-0000-000086110000}"/>
    <cellStyle name="Feeder Field 2 3 2 20 4" xfId="11042" xr:uid="{00000000-0005-0000-0000-000087110000}"/>
    <cellStyle name="Feeder Field 2 3 2 21" xfId="772" xr:uid="{00000000-0005-0000-0000-000088110000}"/>
    <cellStyle name="Feeder Field 2 3 2 21 2" xfId="11043" xr:uid="{00000000-0005-0000-0000-000089110000}"/>
    <cellStyle name="Feeder Field 2 3 2 21 2 2" xfId="11044" xr:uid="{00000000-0005-0000-0000-00008A110000}"/>
    <cellStyle name="Feeder Field 2 3 2 21 2 3" xfId="11045" xr:uid="{00000000-0005-0000-0000-00008B110000}"/>
    <cellStyle name="Feeder Field 2 3 2 21 2 4" xfId="11046" xr:uid="{00000000-0005-0000-0000-00008C110000}"/>
    <cellStyle name="Feeder Field 2 3 2 21 3" xfId="11047" xr:uid="{00000000-0005-0000-0000-00008D110000}"/>
    <cellStyle name="Feeder Field 2 3 2 21 4" xfId="11048" xr:uid="{00000000-0005-0000-0000-00008E110000}"/>
    <cellStyle name="Feeder Field 2 3 2 22" xfId="773" xr:uid="{00000000-0005-0000-0000-00008F110000}"/>
    <cellStyle name="Feeder Field 2 3 2 22 2" xfId="11049" xr:uid="{00000000-0005-0000-0000-000090110000}"/>
    <cellStyle name="Feeder Field 2 3 2 22 2 2" xfId="11050" xr:uid="{00000000-0005-0000-0000-000091110000}"/>
    <cellStyle name="Feeder Field 2 3 2 22 2 3" xfId="11051" xr:uid="{00000000-0005-0000-0000-000092110000}"/>
    <cellStyle name="Feeder Field 2 3 2 22 2 4" xfId="11052" xr:uid="{00000000-0005-0000-0000-000093110000}"/>
    <cellStyle name="Feeder Field 2 3 2 22 3" xfId="11053" xr:uid="{00000000-0005-0000-0000-000094110000}"/>
    <cellStyle name="Feeder Field 2 3 2 22 4" xfId="11054" xr:uid="{00000000-0005-0000-0000-000095110000}"/>
    <cellStyle name="Feeder Field 2 3 2 23" xfId="774" xr:uid="{00000000-0005-0000-0000-000096110000}"/>
    <cellStyle name="Feeder Field 2 3 2 23 2" xfId="11055" xr:uid="{00000000-0005-0000-0000-000097110000}"/>
    <cellStyle name="Feeder Field 2 3 2 23 2 2" xfId="11056" xr:uid="{00000000-0005-0000-0000-000098110000}"/>
    <cellStyle name="Feeder Field 2 3 2 23 2 3" xfId="11057" xr:uid="{00000000-0005-0000-0000-000099110000}"/>
    <cellStyle name="Feeder Field 2 3 2 23 2 4" xfId="11058" xr:uid="{00000000-0005-0000-0000-00009A110000}"/>
    <cellStyle name="Feeder Field 2 3 2 23 3" xfId="11059" xr:uid="{00000000-0005-0000-0000-00009B110000}"/>
    <cellStyle name="Feeder Field 2 3 2 23 4" xfId="11060" xr:uid="{00000000-0005-0000-0000-00009C110000}"/>
    <cellStyle name="Feeder Field 2 3 2 24" xfId="775" xr:uid="{00000000-0005-0000-0000-00009D110000}"/>
    <cellStyle name="Feeder Field 2 3 2 24 2" xfId="11061" xr:uid="{00000000-0005-0000-0000-00009E110000}"/>
    <cellStyle name="Feeder Field 2 3 2 24 2 2" xfId="11062" xr:uid="{00000000-0005-0000-0000-00009F110000}"/>
    <cellStyle name="Feeder Field 2 3 2 24 2 3" xfId="11063" xr:uid="{00000000-0005-0000-0000-0000A0110000}"/>
    <cellStyle name="Feeder Field 2 3 2 24 2 4" xfId="11064" xr:uid="{00000000-0005-0000-0000-0000A1110000}"/>
    <cellStyle name="Feeder Field 2 3 2 24 3" xfId="11065" xr:uid="{00000000-0005-0000-0000-0000A2110000}"/>
    <cellStyle name="Feeder Field 2 3 2 24 4" xfId="11066" xr:uid="{00000000-0005-0000-0000-0000A3110000}"/>
    <cellStyle name="Feeder Field 2 3 2 25" xfId="776" xr:uid="{00000000-0005-0000-0000-0000A4110000}"/>
    <cellStyle name="Feeder Field 2 3 2 25 2" xfId="11067" xr:uid="{00000000-0005-0000-0000-0000A5110000}"/>
    <cellStyle name="Feeder Field 2 3 2 25 2 2" xfId="11068" xr:uid="{00000000-0005-0000-0000-0000A6110000}"/>
    <cellStyle name="Feeder Field 2 3 2 25 2 3" xfId="11069" xr:uid="{00000000-0005-0000-0000-0000A7110000}"/>
    <cellStyle name="Feeder Field 2 3 2 25 2 4" xfId="11070" xr:uid="{00000000-0005-0000-0000-0000A8110000}"/>
    <cellStyle name="Feeder Field 2 3 2 25 3" xfId="11071" xr:uid="{00000000-0005-0000-0000-0000A9110000}"/>
    <cellStyle name="Feeder Field 2 3 2 25 4" xfId="11072" xr:uid="{00000000-0005-0000-0000-0000AA110000}"/>
    <cellStyle name="Feeder Field 2 3 2 26" xfId="777" xr:uid="{00000000-0005-0000-0000-0000AB110000}"/>
    <cellStyle name="Feeder Field 2 3 2 26 2" xfId="11073" xr:uid="{00000000-0005-0000-0000-0000AC110000}"/>
    <cellStyle name="Feeder Field 2 3 2 26 2 2" xfId="11074" xr:uid="{00000000-0005-0000-0000-0000AD110000}"/>
    <cellStyle name="Feeder Field 2 3 2 26 2 3" xfId="11075" xr:uid="{00000000-0005-0000-0000-0000AE110000}"/>
    <cellStyle name="Feeder Field 2 3 2 26 2 4" xfId="11076" xr:uid="{00000000-0005-0000-0000-0000AF110000}"/>
    <cellStyle name="Feeder Field 2 3 2 26 3" xfId="11077" xr:uid="{00000000-0005-0000-0000-0000B0110000}"/>
    <cellStyle name="Feeder Field 2 3 2 26 4" xfId="11078" xr:uid="{00000000-0005-0000-0000-0000B1110000}"/>
    <cellStyle name="Feeder Field 2 3 2 27" xfId="778" xr:uid="{00000000-0005-0000-0000-0000B2110000}"/>
    <cellStyle name="Feeder Field 2 3 2 27 2" xfId="11079" xr:uid="{00000000-0005-0000-0000-0000B3110000}"/>
    <cellStyle name="Feeder Field 2 3 2 27 2 2" xfId="11080" xr:uid="{00000000-0005-0000-0000-0000B4110000}"/>
    <cellStyle name="Feeder Field 2 3 2 27 2 3" xfId="11081" xr:uid="{00000000-0005-0000-0000-0000B5110000}"/>
    <cellStyle name="Feeder Field 2 3 2 27 2 4" xfId="11082" xr:uid="{00000000-0005-0000-0000-0000B6110000}"/>
    <cellStyle name="Feeder Field 2 3 2 27 3" xfId="11083" xr:uid="{00000000-0005-0000-0000-0000B7110000}"/>
    <cellStyle name="Feeder Field 2 3 2 27 4" xfId="11084" xr:uid="{00000000-0005-0000-0000-0000B8110000}"/>
    <cellStyle name="Feeder Field 2 3 2 28" xfId="779" xr:uid="{00000000-0005-0000-0000-0000B9110000}"/>
    <cellStyle name="Feeder Field 2 3 2 28 2" xfId="11085" xr:uid="{00000000-0005-0000-0000-0000BA110000}"/>
    <cellStyle name="Feeder Field 2 3 2 28 2 2" xfId="11086" xr:uid="{00000000-0005-0000-0000-0000BB110000}"/>
    <cellStyle name="Feeder Field 2 3 2 28 2 3" xfId="11087" xr:uid="{00000000-0005-0000-0000-0000BC110000}"/>
    <cellStyle name="Feeder Field 2 3 2 28 2 4" xfId="11088" xr:uid="{00000000-0005-0000-0000-0000BD110000}"/>
    <cellStyle name="Feeder Field 2 3 2 28 3" xfId="11089" xr:uid="{00000000-0005-0000-0000-0000BE110000}"/>
    <cellStyle name="Feeder Field 2 3 2 28 4" xfId="11090" xr:uid="{00000000-0005-0000-0000-0000BF110000}"/>
    <cellStyle name="Feeder Field 2 3 2 29" xfId="780" xr:uid="{00000000-0005-0000-0000-0000C0110000}"/>
    <cellStyle name="Feeder Field 2 3 2 29 2" xfId="11091" xr:uid="{00000000-0005-0000-0000-0000C1110000}"/>
    <cellStyle name="Feeder Field 2 3 2 29 2 2" xfId="11092" xr:uid="{00000000-0005-0000-0000-0000C2110000}"/>
    <cellStyle name="Feeder Field 2 3 2 29 2 3" xfId="11093" xr:uid="{00000000-0005-0000-0000-0000C3110000}"/>
    <cellStyle name="Feeder Field 2 3 2 29 2 4" xfId="11094" xr:uid="{00000000-0005-0000-0000-0000C4110000}"/>
    <cellStyle name="Feeder Field 2 3 2 29 3" xfId="11095" xr:uid="{00000000-0005-0000-0000-0000C5110000}"/>
    <cellStyle name="Feeder Field 2 3 2 29 4" xfId="11096" xr:uid="{00000000-0005-0000-0000-0000C6110000}"/>
    <cellStyle name="Feeder Field 2 3 2 3" xfId="781" xr:uid="{00000000-0005-0000-0000-0000C7110000}"/>
    <cellStyle name="Feeder Field 2 3 2 3 2" xfId="11097" xr:uid="{00000000-0005-0000-0000-0000C8110000}"/>
    <cellStyle name="Feeder Field 2 3 2 3 2 2" xfId="11098" xr:uid="{00000000-0005-0000-0000-0000C9110000}"/>
    <cellStyle name="Feeder Field 2 3 2 3 2 3" xfId="11099" xr:uid="{00000000-0005-0000-0000-0000CA110000}"/>
    <cellStyle name="Feeder Field 2 3 2 3 2 4" xfId="11100" xr:uid="{00000000-0005-0000-0000-0000CB110000}"/>
    <cellStyle name="Feeder Field 2 3 2 3 3" xfId="11101" xr:uid="{00000000-0005-0000-0000-0000CC110000}"/>
    <cellStyle name="Feeder Field 2 3 2 3 4" xfId="11102" xr:uid="{00000000-0005-0000-0000-0000CD110000}"/>
    <cellStyle name="Feeder Field 2 3 2 30" xfId="782" xr:uid="{00000000-0005-0000-0000-0000CE110000}"/>
    <cellStyle name="Feeder Field 2 3 2 30 2" xfId="11103" xr:uid="{00000000-0005-0000-0000-0000CF110000}"/>
    <cellStyle name="Feeder Field 2 3 2 30 2 2" xfId="11104" xr:uid="{00000000-0005-0000-0000-0000D0110000}"/>
    <cellStyle name="Feeder Field 2 3 2 30 2 3" xfId="11105" xr:uid="{00000000-0005-0000-0000-0000D1110000}"/>
    <cellStyle name="Feeder Field 2 3 2 30 2 4" xfId="11106" xr:uid="{00000000-0005-0000-0000-0000D2110000}"/>
    <cellStyle name="Feeder Field 2 3 2 30 3" xfId="11107" xr:uid="{00000000-0005-0000-0000-0000D3110000}"/>
    <cellStyle name="Feeder Field 2 3 2 30 4" xfId="11108" xr:uid="{00000000-0005-0000-0000-0000D4110000}"/>
    <cellStyle name="Feeder Field 2 3 2 31" xfId="783" xr:uid="{00000000-0005-0000-0000-0000D5110000}"/>
    <cellStyle name="Feeder Field 2 3 2 31 2" xfId="11109" xr:uid="{00000000-0005-0000-0000-0000D6110000}"/>
    <cellStyle name="Feeder Field 2 3 2 31 2 2" xfId="11110" xr:uid="{00000000-0005-0000-0000-0000D7110000}"/>
    <cellStyle name="Feeder Field 2 3 2 31 2 3" xfId="11111" xr:uid="{00000000-0005-0000-0000-0000D8110000}"/>
    <cellStyle name="Feeder Field 2 3 2 31 2 4" xfId="11112" xr:uid="{00000000-0005-0000-0000-0000D9110000}"/>
    <cellStyle name="Feeder Field 2 3 2 31 3" xfId="11113" xr:uid="{00000000-0005-0000-0000-0000DA110000}"/>
    <cellStyle name="Feeder Field 2 3 2 31 4" xfId="11114" xr:uid="{00000000-0005-0000-0000-0000DB110000}"/>
    <cellStyle name="Feeder Field 2 3 2 32" xfId="784" xr:uid="{00000000-0005-0000-0000-0000DC110000}"/>
    <cellStyle name="Feeder Field 2 3 2 32 2" xfId="11115" xr:uid="{00000000-0005-0000-0000-0000DD110000}"/>
    <cellStyle name="Feeder Field 2 3 2 32 2 2" xfId="11116" xr:uid="{00000000-0005-0000-0000-0000DE110000}"/>
    <cellStyle name="Feeder Field 2 3 2 32 2 3" xfId="11117" xr:uid="{00000000-0005-0000-0000-0000DF110000}"/>
    <cellStyle name="Feeder Field 2 3 2 32 2 4" xfId="11118" xr:uid="{00000000-0005-0000-0000-0000E0110000}"/>
    <cellStyle name="Feeder Field 2 3 2 32 3" xfId="11119" xr:uid="{00000000-0005-0000-0000-0000E1110000}"/>
    <cellStyle name="Feeder Field 2 3 2 32 4" xfId="11120" xr:uid="{00000000-0005-0000-0000-0000E2110000}"/>
    <cellStyle name="Feeder Field 2 3 2 33" xfId="785" xr:uid="{00000000-0005-0000-0000-0000E3110000}"/>
    <cellStyle name="Feeder Field 2 3 2 33 2" xfId="11121" xr:uid="{00000000-0005-0000-0000-0000E4110000}"/>
    <cellStyle name="Feeder Field 2 3 2 33 2 2" xfId="11122" xr:uid="{00000000-0005-0000-0000-0000E5110000}"/>
    <cellStyle name="Feeder Field 2 3 2 33 2 3" xfId="11123" xr:uid="{00000000-0005-0000-0000-0000E6110000}"/>
    <cellStyle name="Feeder Field 2 3 2 33 2 4" xfId="11124" xr:uid="{00000000-0005-0000-0000-0000E7110000}"/>
    <cellStyle name="Feeder Field 2 3 2 33 3" xfId="11125" xr:uid="{00000000-0005-0000-0000-0000E8110000}"/>
    <cellStyle name="Feeder Field 2 3 2 33 4" xfId="11126" xr:uid="{00000000-0005-0000-0000-0000E9110000}"/>
    <cellStyle name="Feeder Field 2 3 2 34" xfId="786" xr:uid="{00000000-0005-0000-0000-0000EA110000}"/>
    <cellStyle name="Feeder Field 2 3 2 34 2" xfId="11127" xr:uid="{00000000-0005-0000-0000-0000EB110000}"/>
    <cellStyle name="Feeder Field 2 3 2 34 2 2" xfId="11128" xr:uid="{00000000-0005-0000-0000-0000EC110000}"/>
    <cellStyle name="Feeder Field 2 3 2 34 2 3" xfId="11129" xr:uid="{00000000-0005-0000-0000-0000ED110000}"/>
    <cellStyle name="Feeder Field 2 3 2 34 2 4" xfId="11130" xr:uid="{00000000-0005-0000-0000-0000EE110000}"/>
    <cellStyle name="Feeder Field 2 3 2 34 3" xfId="11131" xr:uid="{00000000-0005-0000-0000-0000EF110000}"/>
    <cellStyle name="Feeder Field 2 3 2 34 4" xfId="11132" xr:uid="{00000000-0005-0000-0000-0000F0110000}"/>
    <cellStyle name="Feeder Field 2 3 2 35" xfId="787" xr:uid="{00000000-0005-0000-0000-0000F1110000}"/>
    <cellStyle name="Feeder Field 2 3 2 35 2" xfId="11133" xr:uid="{00000000-0005-0000-0000-0000F2110000}"/>
    <cellStyle name="Feeder Field 2 3 2 35 2 2" xfId="11134" xr:uid="{00000000-0005-0000-0000-0000F3110000}"/>
    <cellStyle name="Feeder Field 2 3 2 35 2 3" xfId="11135" xr:uid="{00000000-0005-0000-0000-0000F4110000}"/>
    <cellStyle name="Feeder Field 2 3 2 35 2 4" xfId="11136" xr:uid="{00000000-0005-0000-0000-0000F5110000}"/>
    <cellStyle name="Feeder Field 2 3 2 35 3" xfId="11137" xr:uid="{00000000-0005-0000-0000-0000F6110000}"/>
    <cellStyle name="Feeder Field 2 3 2 35 4" xfId="11138" xr:uid="{00000000-0005-0000-0000-0000F7110000}"/>
    <cellStyle name="Feeder Field 2 3 2 36" xfId="788" xr:uid="{00000000-0005-0000-0000-0000F8110000}"/>
    <cellStyle name="Feeder Field 2 3 2 36 2" xfId="11139" xr:uid="{00000000-0005-0000-0000-0000F9110000}"/>
    <cellStyle name="Feeder Field 2 3 2 36 2 2" xfId="11140" xr:uid="{00000000-0005-0000-0000-0000FA110000}"/>
    <cellStyle name="Feeder Field 2 3 2 36 2 3" xfId="11141" xr:uid="{00000000-0005-0000-0000-0000FB110000}"/>
    <cellStyle name="Feeder Field 2 3 2 36 2 4" xfId="11142" xr:uid="{00000000-0005-0000-0000-0000FC110000}"/>
    <cellStyle name="Feeder Field 2 3 2 36 3" xfId="11143" xr:uid="{00000000-0005-0000-0000-0000FD110000}"/>
    <cellStyle name="Feeder Field 2 3 2 36 4" xfId="11144" xr:uid="{00000000-0005-0000-0000-0000FE110000}"/>
    <cellStyle name="Feeder Field 2 3 2 37" xfId="789" xr:uid="{00000000-0005-0000-0000-0000FF110000}"/>
    <cellStyle name="Feeder Field 2 3 2 37 2" xfId="11145" xr:uid="{00000000-0005-0000-0000-000000120000}"/>
    <cellStyle name="Feeder Field 2 3 2 37 2 2" xfId="11146" xr:uid="{00000000-0005-0000-0000-000001120000}"/>
    <cellStyle name="Feeder Field 2 3 2 37 2 3" xfId="11147" xr:uid="{00000000-0005-0000-0000-000002120000}"/>
    <cellStyle name="Feeder Field 2 3 2 37 2 4" xfId="11148" xr:uid="{00000000-0005-0000-0000-000003120000}"/>
    <cellStyle name="Feeder Field 2 3 2 37 3" xfId="11149" xr:uid="{00000000-0005-0000-0000-000004120000}"/>
    <cellStyle name="Feeder Field 2 3 2 37 4" xfId="11150" xr:uid="{00000000-0005-0000-0000-000005120000}"/>
    <cellStyle name="Feeder Field 2 3 2 38" xfId="790" xr:uid="{00000000-0005-0000-0000-000006120000}"/>
    <cellStyle name="Feeder Field 2 3 2 38 2" xfId="11151" xr:uid="{00000000-0005-0000-0000-000007120000}"/>
    <cellStyle name="Feeder Field 2 3 2 38 2 2" xfId="11152" xr:uid="{00000000-0005-0000-0000-000008120000}"/>
    <cellStyle name="Feeder Field 2 3 2 38 2 3" xfId="11153" xr:uid="{00000000-0005-0000-0000-000009120000}"/>
    <cellStyle name="Feeder Field 2 3 2 38 2 4" xfId="11154" xr:uid="{00000000-0005-0000-0000-00000A120000}"/>
    <cellStyle name="Feeder Field 2 3 2 38 3" xfId="11155" xr:uid="{00000000-0005-0000-0000-00000B120000}"/>
    <cellStyle name="Feeder Field 2 3 2 38 4" xfId="11156" xr:uid="{00000000-0005-0000-0000-00000C120000}"/>
    <cellStyle name="Feeder Field 2 3 2 39" xfId="791" xr:uid="{00000000-0005-0000-0000-00000D120000}"/>
    <cellStyle name="Feeder Field 2 3 2 39 2" xfId="11157" xr:uid="{00000000-0005-0000-0000-00000E120000}"/>
    <cellStyle name="Feeder Field 2 3 2 39 2 2" xfId="11158" xr:uid="{00000000-0005-0000-0000-00000F120000}"/>
    <cellStyle name="Feeder Field 2 3 2 39 2 3" xfId="11159" xr:uid="{00000000-0005-0000-0000-000010120000}"/>
    <cellStyle name="Feeder Field 2 3 2 39 2 4" xfId="11160" xr:uid="{00000000-0005-0000-0000-000011120000}"/>
    <cellStyle name="Feeder Field 2 3 2 39 3" xfId="11161" xr:uid="{00000000-0005-0000-0000-000012120000}"/>
    <cellStyle name="Feeder Field 2 3 2 39 4" xfId="11162" xr:uid="{00000000-0005-0000-0000-000013120000}"/>
    <cellStyle name="Feeder Field 2 3 2 4" xfId="792" xr:uid="{00000000-0005-0000-0000-000014120000}"/>
    <cellStyle name="Feeder Field 2 3 2 4 2" xfId="11163" xr:uid="{00000000-0005-0000-0000-000015120000}"/>
    <cellStyle name="Feeder Field 2 3 2 4 2 2" xfId="11164" xr:uid="{00000000-0005-0000-0000-000016120000}"/>
    <cellStyle name="Feeder Field 2 3 2 4 2 3" xfId="11165" xr:uid="{00000000-0005-0000-0000-000017120000}"/>
    <cellStyle name="Feeder Field 2 3 2 4 2 4" xfId="11166" xr:uid="{00000000-0005-0000-0000-000018120000}"/>
    <cellStyle name="Feeder Field 2 3 2 4 3" xfId="11167" xr:uid="{00000000-0005-0000-0000-000019120000}"/>
    <cellStyle name="Feeder Field 2 3 2 4 4" xfId="11168" xr:uid="{00000000-0005-0000-0000-00001A120000}"/>
    <cellStyle name="Feeder Field 2 3 2 40" xfId="793" xr:uid="{00000000-0005-0000-0000-00001B120000}"/>
    <cellStyle name="Feeder Field 2 3 2 40 2" xfId="11169" xr:uid="{00000000-0005-0000-0000-00001C120000}"/>
    <cellStyle name="Feeder Field 2 3 2 40 2 2" xfId="11170" xr:uid="{00000000-0005-0000-0000-00001D120000}"/>
    <cellStyle name="Feeder Field 2 3 2 40 2 3" xfId="11171" xr:uid="{00000000-0005-0000-0000-00001E120000}"/>
    <cellStyle name="Feeder Field 2 3 2 40 2 4" xfId="11172" xr:uid="{00000000-0005-0000-0000-00001F120000}"/>
    <cellStyle name="Feeder Field 2 3 2 40 3" xfId="11173" xr:uid="{00000000-0005-0000-0000-000020120000}"/>
    <cellStyle name="Feeder Field 2 3 2 40 4" xfId="11174" xr:uid="{00000000-0005-0000-0000-000021120000}"/>
    <cellStyle name="Feeder Field 2 3 2 41" xfId="794" xr:uid="{00000000-0005-0000-0000-000022120000}"/>
    <cellStyle name="Feeder Field 2 3 2 41 2" xfId="11175" xr:uid="{00000000-0005-0000-0000-000023120000}"/>
    <cellStyle name="Feeder Field 2 3 2 41 2 2" xfId="11176" xr:uid="{00000000-0005-0000-0000-000024120000}"/>
    <cellStyle name="Feeder Field 2 3 2 41 2 3" xfId="11177" xr:uid="{00000000-0005-0000-0000-000025120000}"/>
    <cellStyle name="Feeder Field 2 3 2 41 2 4" xfId="11178" xr:uid="{00000000-0005-0000-0000-000026120000}"/>
    <cellStyle name="Feeder Field 2 3 2 41 3" xfId="11179" xr:uid="{00000000-0005-0000-0000-000027120000}"/>
    <cellStyle name="Feeder Field 2 3 2 41 4" xfId="11180" xr:uid="{00000000-0005-0000-0000-000028120000}"/>
    <cellStyle name="Feeder Field 2 3 2 42" xfId="795" xr:uid="{00000000-0005-0000-0000-000029120000}"/>
    <cellStyle name="Feeder Field 2 3 2 42 2" xfId="11181" xr:uid="{00000000-0005-0000-0000-00002A120000}"/>
    <cellStyle name="Feeder Field 2 3 2 42 2 2" xfId="11182" xr:uid="{00000000-0005-0000-0000-00002B120000}"/>
    <cellStyle name="Feeder Field 2 3 2 42 2 3" xfId="11183" xr:uid="{00000000-0005-0000-0000-00002C120000}"/>
    <cellStyle name="Feeder Field 2 3 2 42 2 4" xfId="11184" xr:uid="{00000000-0005-0000-0000-00002D120000}"/>
    <cellStyle name="Feeder Field 2 3 2 42 3" xfId="11185" xr:uid="{00000000-0005-0000-0000-00002E120000}"/>
    <cellStyle name="Feeder Field 2 3 2 42 4" xfId="11186" xr:uid="{00000000-0005-0000-0000-00002F120000}"/>
    <cellStyle name="Feeder Field 2 3 2 43" xfId="796" xr:uid="{00000000-0005-0000-0000-000030120000}"/>
    <cellStyle name="Feeder Field 2 3 2 43 2" xfId="11187" xr:uid="{00000000-0005-0000-0000-000031120000}"/>
    <cellStyle name="Feeder Field 2 3 2 43 2 2" xfId="11188" xr:uid="{00000000-0005-0000-0000-000032120000}"/>
    <cellStyle name="Feeder Field 2 3 2 43 2 3" xfId="11189" xr:uid="{00000000-0005-0000-0000-000033120000}"/>
    <cellStyle name="Feeder Field 2 3 2 43 2 4" xfId="11190" xr:uid="{00000000-0005-0000-0000-000034120000}"/>
    <cellStyle name="Feeder Field 2 3 2 43 3" xfId="11191" xr:uid="{00000000-0005-0000-0000-000035120000}"/>
    <cellStyle name="Feeder Field 2 3 2 43 4" xfId="11192" xr:uid="{00000000-0005-0000-0000-000036120000}"/>
    <cellStyle name="Feeder Field 2 3 2 44" xfId="797" xr:uid="{00000000-0005-0000-0000-000037120000}"/>
    <cellStyle name="Feeder Field 2 3 2 44 2" xfId="11193" xr:uid="{00000000-0005-0000-0000-000038120000}"/>
    <cellStyle name="Feeder Field 2 3 2 44 2 2" xfId="11194" xr:uid="{00000000-0005-0000-0000-000039120000}"/>
    <cellStyle name="Feeder Field 2 3 2 44 2 3" xfId="11195" xr:uid="{00000000-0005-0000-0000-00003A120000}"/>
    <cellStyle name="Feeder Field 2 3 2 44 2 4" xfId="11196" xr:uid="{00000000-0005-0000-0000-00003B120000}"/>
    <cellStyle name="Feeder Field 2 3 2 44 3" xfId="11197" xr:uid="{00000000-0005-0000-0000-00003C120000}"/>
    <cellStyle name="Feeder Field 2 3 2 44 4" xfId="11198" xr:uid="{00000000-0005-0000-0000-00003D120000}"/>
    <cellStyle name="Feeder Field 2 3 2 45" xfId="11199" xr:uid="{00000000-0005-0000-0000-00003E120000}"/>
    <cellStyle name="Feeder Field 2 3 2 45 2" xfId="11200" xr:uid="{00000000-0005-0000-0000-00003F120000}"/>
    <cellStyle name="Feeder Field 2 3 2 45 3" xfId="11201" xr:uid="{00000000-0005-0000-0000-000040120000}"/>
    <cellStyle name="Feeder Field 2 3 2 45 4" xfId="11202" xr:uid="{00000000-0005-0000-0000-000041120000}"/>
    <cellStyle name="Feeder Field 2 3 2 46" xfId="11203" xr:uid="{00000000-0005-0000-0000-000042120000}"/>
    <cellStyle name="Feeder Field 2 3 2 46 2" xfId="11204" xr:uid="{00000000-0005-0000-0000-000043120000}"/>
    <cellStyle name="Feeder Field 2 3 2 46 3" xfId="11205" xr:uid="{00000000-0005-0000-0000-000044120000}"/>
    <cellStyle name="Feeder Field 2 3 2 46 4" xfId="11206" xr:uid="{00000000-0005-0000-0000-000045120000}"/>
    <cellStyle name="Feeder Field 2 3 2 47" xfId="11207" xr:uid="{00000000-0005-0000-0000-000046120000}"/>
    <cellStyle name="Feeder Field 2 3 2 48" xfId="11208" xr:uid="{00000000-0005-0000-0000-000047120000}"/>
    <cellStyle name="Feeder Field 2 3 2 5" xfId="798" xr:uid="{00000000-0005-0000-0000-000048120000}"/>
    <cellStyle name="Feeder Field 2 3 2 5 2" xfId="11209" xr:uid="{00000000-0005-0000-0000-000049120000}"/>
    <cellStyle name="Feeder Field 2 3 2 5 2 2" xfId="11210" xr:uid="{00000000-0005-0000-0000-00004A120000}"/>
    <cellStyle name="Feeder Field 2 3 2 5 2 3" xfId="11211" xr:uid="{00000000-0005-0000-0000-00004B120000}"/>
    <cellStyle name="Feeder Field 2 3 2 5 2 4" xfId="11212" xr:uid="{00000000-0005-0000-0000-00004C120000}"/>
    <cellStyle name="Feeder Field 2 3 2 5 3" xfId="11213" xr:uid="{00000000-0005-0000-0000-00004D120000}"/>
    <cellStyle name="Feeder Field 2 3 2 5 4" xfId="11214" xr:uid="{00000000-0005-0000-0000-00004E120000}"/>
    <cellStyle name="Feeder Field 2 3 2 6" xfId="799" xr:uid="{00000000-0005-0000-0000-00004F120000}"/>
    <cellStyle name="Feeder Field 2 3 2 6 2" xfId="11215" xr:uid="{00000000-0005-0000-0000-000050120000}"/>
    <cellStyle name="Feeder Field 2 3 2 6 2 2" xfId="11216" xr:uid="{00000000-0005-0000-0000-000051120000}"/>
    <cellStyle name="Feeder Field 2 3 2 6 2 3" xfId="11217" xr:uid="{00000000-0005-0000-0000-000052120000}"/>
    <cellStyle name="Feeder Field 2 3 2 6 2 4" xfId="11218" xr:uid="{00000000-0005-0000-0000-000053120000}"/>
    <cellStyle name="Feeder Field 2 3 2 6 3" xfId="11219" xr:uid="{00000000-0005-0000-0000-000054120000}"/>
    <cellStyle name="Feeder Field 2 3 2 6 4" xfId="11220" xr:uid="{00000000-0005-0000-0000-000055120000}"/>
    <cellStyle name="Feeder Field 2 3 2 7" xfId="800" xr:uid="{00000000-0005-0000-0000-000056120000}"/>
    <cellStyle name="Feeder Field 2 3 2 7 2" xfId="11221" xr:uid="{00000000-0005-0000-0000-000057120000}"/>
    <cellStyle name="Feeder Field 2 3 2 7 2 2" xfId="11222" xr:uid="{00000000-0005-0000-0000-000058120000}"/>
    <cellStyle name="Feeder Field 2 3 2 7 2 3" xfId="11223" xr:uid="{00000000-0005-0000-0000-000059120000}"/>
    <cellStyle name="Feeder Field 2 3 2 7 2 4" xfId="11224" xr:uid="{00000000-0005-0000-0000-00005A120000}"/>
    <cellStyle name="Feeder Field 2 3 2 7 3" xfId="11225" xr:uid="{00000000-0005-0000-0000-00005B120000}"/>
    <cellStyle name="Feeder Field 2 3 2 7 4" xfId="11226" xr:uid="{00000000-0005-0000-0000-00005C120000}"/>
    <cellStyle name="Feeder Field 2 3 2 8" xfId="801" xr:uid="{00000000-0005-0000-0000-00005D120000}"/>
    <cellStyle name="Feeder Field 2 3 2 8 2" xfId="11227" xr:uid="{00000000-0005-0000-0000-00005E120000}"/>
    <cellStyle name="Feeder Field 2 3 2 8 2 2" xfId="11228" xr:uid="{00000000-0005-0000-0000-00005F120000}"/>
    <cellStyle name="Feeder Field 2 3 2 8 2 3" xfId="11229" xr:uid="{00000000-0005-0000-0000-000060120000}"/>
    <cellStyle name="Feeder Field 2 3 2 8 2 4" xfId="11230" xr:uid="{00000000-0005-0000-0000-000061120000}"/>
    <cellStyle name="Feeder Field 2 3 2 8 3" xfId="11231" xr:uid="{00000000-0005-0000-0000-000062120000}"/>
    <cellStyle name="Feeder Field 2 3 2 8 4" xfId="11232" xr:uid="{00000000-0005-0000-0000-000063120000}"/>
    <cellStyle name="Feeder Field 2 3 2 9" xfId="802" xr:uid="{00000000-0005-0000-0000-000064120000}"/>
    <cellStyle name="Feeder Field 2 3 2 9 2" xfId="11233" xr:uid="{00000000-0005-0000-0000-000065120000}"/>
    <cellStyle name="Feeder Field 2 3 2 9 2 2" xfId="11234" xr:uid="{00000000-0005-0000-0000-000066120000}"/>
    <cellStyle name="Feeder Field 2 3 2 9 2 3" xfId="11235" xr:uid="{00000000-0005-0000-0000-000067120000}"/>
    <cellStyle name="Feeder Field 2 3 2 9 2 4" xfId="11236" xr:uid="{00000000-0005-0000-0000-000068120000}"/>
    <cellStyle name="Feeder Field 2 3 2 9 3" xfId="11237" xr:uid="{00000000-0005-0000-0000-000069120000}"/>
    <cellStyle name="Feeder Field 2 3 2 9 4" xfId="11238" xr:uid="{00000000-0005-0000-0000-00006A120000}"/>
    <cellStyle name="Feeder Field 2 3 20" xfId="803" xr:uid="{00000000-0005-0000-0000-00006B120000}"/>
    <cellStyle name="Feeder Field 2 3 20 2" xfId="11239" xr:uid="{00000000-0005-0000-0000-00006C120000}"/>
    <cellStyle name="Feeder Field 2 3 20 2 2" xfId="11240" xr:uid="{00000000-0005-0000-0000-00006D120000}"/>
    <cellStyle name="Feeder Field 2 3 20 2 3" xfId="11241" xr:uid="{00000000-0005-0000-0000-00006E120000}"/>
    <cellStyle name="Feeder Field 2 3 20 2 4" xfId="11242" xr:uid="{00000000-0005-0000-0000-00006F120000}"/>
    <cellStyle name="Feeder Field 2 3 20 3" xfId="11243" xr:uid="{00000000-0005-0000-0000-000070120000}"/>
    <cellStyle name="Feeder Field 2 3 20 4" xfId="11244" xr:uid="{00000000-0005-0000-0000-000071120000}"/>
    <cellStyle name="Feeder Field 2 3 21" xfId="804" xr:uid="{00000000-0005-0000-0000-000072120000}"/>
    <cellStyle name="Feeder Field 2 3 21 2" xfId="11245" xr:uid="{00000000-0005-0000-0000-000073120000}"/>
    <cellStyle name="Feeder Field 2 3 21 2 2" xfId="11246" xr:uid="{00000000-0005-0000-0000-000074120000}"/>
    <cellStyle name="Feeder Field 2 3 21 2 3" xfId="11247" xr:uid="{00000000-0005-0000-0000-000075120000}"/>
    <cellStyle name="Feeder Field 2 3 21 2 4" xfId="11248" xr:uid="{00000000-0005-0000-0000-000076120000}"/>
    <cellStyle name="Feeder Field 2 3 21 3" xfId="11249" xr:uid="{00000000-0005-0000-0000-000077120000}"/>
    <cellStyle name="Feeder Field 2 3 21 4" xfId="11250" xr:uid="{00000000-0005-0000-0000-000078120000}"/>
    <cellStyle name="Feeder Field 2 3 22" xfId="805" xr:uid="{00000000-0005-0000-0000-000079120000}"/>
    <cellStyle name="Feeder Field 2 3 22 2" xfId="11251" xr:uid="{00000000-0005-0000-0000-00007A120000}"/>
    <cellStyle name="Feeder Field 2 3 22 2 2" xfId="11252" xr:uid="{00000000-0005-0000-0000-00007B120000}"/>
    <cellStyle name="Feeder Field 2 3 22 2 3" xfId="11253" xr:uid="{00000000-0005-0000-0000-00007C120000}"/>
    <cellStyle name="Feeder Field 2 3 22 2 4" xfId="11254" xr:uid="{00000000-0005-0000-0000-00007D120000}"/>
    <cellStyle name="Feeder Field 2 3 22 3" xfId="11255" xr:uid="{00000000-0005-0000-0000-00007E120000}"/>
    <cellStyle name="Feeder Field 2 3 22 4" xfId="11256" xr:uid="{00000000-0005-0000-0000-00007F120000}"/>
    <cellStyle name="Feeder Field 2 3 23" xfId="806" xr:uid="{00000000-0005-0000-0000-000080120000}"/>
    <cellStyle name="Feeder Field 2 3 23 2" xfId="11257" xr:uid="{00000000-0005-0000-0000-000081120000}"/>
    <cellStyle name="Feeder Field 2 3 23 2 2" xfId="11258" xr:uid="{00000000-0005-0000-0000-000082120000}"/>
    <cellStyle name="Feeder Field 2 3 23 2 3" xfId="11259" xr:uid="{00000000-0005-0000-0000-000083120000}"/>
    <cellStyle name="Feeder Field 2 3 23 2 4" xfId="11260" xr:uid="{00000000-0005-0000-0000-000084120000}"/>
    <cellStyle name="Feeder Field 2 3 23 3" xfId="11261" xr:uid="{00000000-0005-0000-0000-000085120000}"/>
    <cellStyle name="Feeder Field 2 3 23 4" xfId="11262" xr:uid="{00000000-0005-0000-0000-000086120000}"/>
    <cellStyle name="Feeder Field 2 3 24" xfId="807" xr:uid="{00000000-0005-0000-0000-000087120000}"/>
    <cellStyle name="Feeder Field 2 3 24 2" xfId="11263" xr:uid="{00000000-0005-0000-0000-000088120000}"/>
    <cellStyle name="Feeder Field 2 3 24 2 2" xfId="11264" xr:uid="{00000000-0005-0000-0000-000089120000}"/>
    <cellStyle name="Feeder Field 2 3 24 2 3" xfId="11265" xr:uid="{00000000-0005-0000-0000-00008A120000}"/>
    <cellStyle name="Feeder Field 2 3 24 2 4" xfId="11266" xr:uid="{00000000-0005-0000-0000-00008B120000}"/>
    <cellStyle name="Feeder Field 2 3 24 3" xfId="11267" xr:uid="{00000000-0005-0000-0000-00008C120000}"/>
    <cellStyle name="Feeder Field 2 3 24 4" xfId="11268" xr:uid="{00000000-0005-0000-0000-00008D120000}"/>
    <cellStyle name="Feeder Field 2 3 25" xfId="808" xr:uid="{00000000-0005-0000-0000-00008E120000}"/>
    <cellStyle name="Feeder Field 2 3 25 2" xfId="11269" xr:uid="{00000000-0005-0000-0000-00008F120000}"/>
    <cellStyle name="Feeder Field 2 3 25 2 2" xfId="11270" xr:uid="{00000000-0005-0000-0000-000090120000}"/>
    <cellStyle name="Feeder Field 2 3 25 2 3" xfId="11271" xr:uid="{00000000-0005-0000-0000-000091120000}"/>
    <cellStyle name="Feeder Field 2 3 25 2 4" xfId="11272" xr:uid="{00000000-0005-0000-0000-000092120000}"/>
    <cellStyle name="Feeder Field 2 3 25 3" xfId="11273" xr:uid="{00000000-0005-0000-0000-000093120000}"/>
    <cellStyle name="Feeder Field 2 3 25 4" xfId="11274" xr:uid="{00000000-0005-0000-0000-000094120000}"/>
    <cellStyle name="Feeder Field 2 3 26" xfId="809" xr:uid="{00000000-0005-0000-0000-000095120000}"/>
    <cellStyle name="Feeder Field 2 3 26 2" xfId="11275" xr:uid="{00000000-0005-0000-0000-000096120000}"/>
    <cellStyle name="Feeder Field 2 3 26 2 2" xfId="11276" xr:uid="{00000000-0005-0000-0000-000097120000}"/>
    <cellStyle name="Feeder Field 2 3 26 2 3" xfId="11277" xr:uid="{00000000-0005-0000-0000-000098120000}"/>
    <cellStyle name="Feeder Field 2 3 26 2 4" xfId="11278" xr:uid="{00000000-0005-0000-0000-000099120000}"/>
    <cellStyle name="Feeder Field 2 3 26 3" xfId="11279" xr:uid="{00000000-0005-0000-0000-00009A120000}"/>
    <cellStyle name="Feeder Field 2 3 26 4" xfId="11280" xr:uid="{00000000-0005-0000-0000-00009B120000}"/>
    <cellStyle name="Feeder Field 2 3 27" xfId="810" xr:uid="{00000000-0005-0000-0000-00009C120000}"/>
    <cellStyle name="Feeder Field 2 3 27 2" xfId="11281" xr:uid="{00000000-0005-0000-0000-00009D120000}"/>
    <cellStyle name="Feeder Field 2 3 27 2 2" xfId="11282" xr:uid="{00000000-0005-0000-0000-00009E120000}"/>
    <cellStyle name="Feeder Field 2 3 27 2 3" xfId="11283" xr:uid="{00000000-0005-0000-0000-00009F120000}"/>
    <cellStyle name="Feeder Field 2 3 27 2 4" xfId="11284" xr:uid="{00000000-0005-0000-0000-0000A0120000}"/>
    <cellStyle name="Feeder Field 2 3 27 3" xfId="11285" xr:uid="{00000000-0005-0000-0000-0000A1120000}"/>
    <cellStyle name="Feeder Field 2 3 27 4" xfId="11286" xr:uid="{00000000-0005-0000-0000-0000A2120000}"/>
    <cellStyle name="Feeder Field 2 3 28" xfId="811" xr:uid="{00000000-0005-0000-0000-0000A3120000}"/>
    <cellStyle name="Feeder Field 2 3 28 2" xfId="11287" xr:uid="{00000000-0005-0000-0000-0000A4120000}"/>
    <cellStyle name="Feeder Field 2 3 28 2 2" xfId="11288" xr:uid="{00000000-0005-0000-0000-0000A5120000}"/>
    <cellStyle name="Feeder Field 2 3 28 2 3" xfId="11289" xr:uid="{00000000-0005-0000-0000-0000A6120000}"/>
    <cellStyle name="Feeder Field 2 3 28 2 4" xfId="11290" xr:uid="{00000000-0005-0000-0000-0000A7120000}"/>
    <cellStyle name="Feeder Field 2 3 28 3" xfId="11291" xr:uid="{00000000-0005-0000-0000-0000A8120000}"/>
    <cellStyle name="Feeder Field 2 3 28 4" xfId="11292" xr:uid="{00000000-0005-0000-0000-0000A9120000}"/>
    <cellStyle name="Feeder Field 2 3 29" xfId="812" xr:uid="{00000000-0005-0000-0000-0000AA120000}"/>
    <cellStyle name="Feeder Field 2 3 29 2" xfId="11293" xr:uid="{00000000-0005-0000-0000-0000AB120000}"/>
    <cellStyle name="Feeder Field 2 3 29 2 2" xfId="11294" xr:uid="{00000000-0005-0000-0000-0000AC120000}"/>
    <cellStyle name="Feeder Field 2 3 29 2 3" xfId="11295" xr:uid="{00000000-0005-0000-0000-0000AD120000}"/>
    <cellStyle name="Feeder Field 2 3 29 2 4" xfId="11296" xr:uid="{00000000-0005-0000-0000-0000AE120000}"/>
    <cellStyle name="Feeder Field 2 3 29 3" xfId="11297" xr:uid="{00000000-0005-0000-0000-0000AF120000}"/>
    <cellStyle name="Feeder Field 2 3 29 4" xfId="11298" xr:uid="{00000000-0005-0000-0000-0000B0120000}"/>
    <cellStyle name="Feeder Field 2 3 3" xfId="813" xr:uid="{00000000-0005-0000-0000-0000B1120000}"/>
    <cellStyle name="Feeder Field 2 3 3 2" xfId="11299" xr:uid="{00000000-0005-0000-0000-0000B2120000}"/>
    <cellStyle name="Feeder Field 2 3 3 2 2" xfId="11300" xr:uid="{00000000-0005-0000-0000-0000B3120000}"/>
    <cellStyle name="Feeder Field 2 3 3 2 3" xfId="11301" xr:uid="{00000000-0005-0000-0000-0000B4120000}"/>
    <cellStyle name="Feeder Field 2 3 3 2 4" xfId="11302" xr:uid="{00000000-0005-0000-0000-0000B5120000}"/>
    <cellStyle name="Feeder Field 2 3 3 3" xfId="11303" xr:uid="{00000000-0005-0000-0000-0000B6120000}"/>
    <cellStyle name="Feeder Field 2 3 3 4" xfId="11304" xr:uid="{00000000-0005-0000-0000-0000B7120000}"/>
    <cellStyle name="Feeder Field 2 3 30" xfId="814" xr:uid="{00000000-0005-0000-0000-0000B8120000}"/>
    <cellStyle name="Feeder Field 2 3 30 2" xfId="11305" xr:uid="{00000000-0005-0000-0000-0000B9120000}"/>
    <cellStyle name="Feeder Field 2 3 30 2 2" xfId="11306" xr:uid="{00000000-0005-0000-0000-0000BA120000}"/>
    <cellStyle name="Feeder Field 2 3 30 2 3" xfId="11307" xr:uid="{00000000-0005-0000-0000-0000BB120000}"/>
    <cellStyle name="Feeder Field 2 3 30 2 4" xfId="11308" xr:uid="{00000000-0005-0000-0000-0000BC120000}"/>
    <cellStyle name="Feeder Field 2 3 30 3" xfId="11309" xr:uid="{00000000-0005-0000-0000-0000BD120000}"/>
    <cellStyle name="Feeder Field 2 3 30 4" xfId="11310" xr:uid="{00000000-0005-0000-0000-0000BE120000}"/>
    <cellStyle name="Feeder Field 2 3 31" xfId="815" xr:uid="{00000000-0005-0000-0000-0000BF120000}"/>
    <cellStyle name="Feeder Field 2 3 31 2" xfId="11311" xr:uid="{00000000-0005-0000-0000-0000C0120000}"/>
    <cellStyle name="Feeder Field 2 3 31 2 2" xfId="11312" xr:uid="{00000000-0005-0000-0000-0000C1120000}"/>
    <cellStyle name="Feeder Field 2 3 31 2 3" xfId="11313" xr:uid="{00000000-0005-0000-0000-0000C2120000}"/>
    <cellStyle name="Feeder Field 2 3 31 2 4" xfId="11314" xr:uid="{00000000-0005-0000-0000-0000C3120000}"/>
    <cellStyle name="Feeder Field 2 3 31 3" xfId="11315" xr:uid="{00000000-0005-0000-0000-0000C4120000}"/>
    <cellStyle name="Feeder Field 2 3 31 4" xfId="11316" xr:uid="{00000000-0005-0000-0000-0000C5120000}"/>
    <cellStyle name="Feeder Field 2 3 32" xfId="816" xr:uid="{00000000-0005-0000-0000-0000C6120000}"/>
    <cellStyle name="Feeder Field 2 3 32 2" xfId="11317" xr:uid="{00000000-0005-0000-0000-0000C7120000}"/>
    <cellStyle name="Feeder Field 2 3 32 2 2" xfId="11318" xr:uid="{00000000-0005-0000-0000-0000C8120000}"/>
    <cellStyle name="Feeder Field 2 3 32 2 3" xfId="11319" xr:uid="{00000000-0005-0000-0000-0000C9120000}"/>
    <cellStyle name="Feeder Field 2 3 32 2 4" xfId="11320" xr:uid="{00000000-0005-0000-0000-0000CA120000}"/>
    <cellStyle name="Feeder Field 2 3 32 3" xfId="11321" xr:uid="{00000000-0005-0000-0000-0000CB120000}"/>
    <cellStyle name="Feeder Field 2 3 32 4" xfId="11322" xr:uid="{00000000-0005-0000-0000-0000CC120000}"/>
    <cellStyle name="Feeder Field 2 3 33" xfId="817" xr:uid="{00000000-0005-0000-0000-0000CD120000}"/>
    <cellStyle name="Feeder Field 2 3 33 2" xfId="11323" xr:uid="{00000000-0005-0000-0000-0000CE120000}"/>
    <cellStyle name="Feeder Field 2 3 33 2 2" xfId="11324" xr:uid="{00000000-0005-0000-0000-0000CF120000}"/>
    <cellStyle name="Feeder Field 2 3 33 2 3" xfId="11325" xr:uid="{00000000-0005-0000-0000-0000D0120000}"/>
    <cellStyle name="Feeder Field 2 3 33 2 4" xfId="11326" xr:uid="{00000000-0005-0000-0000-0000D1120000}"/>
    <cellStyle name="Feeder Field 2 3 33 3" xfId="11327" xr:uid="{00000000-0005-0000-0000-0000D2120000}"/>
    <cellStyle name="Feeder Field 2 3 33 4" xfId="11328" xr:uid="{00000000-0005-0000-0000-0000D3120000}"/>
    <cellStyle name="Feeder Field 2 3 34" xfId="818" xr:uid="{00000000-0005-0000-0000-0000D4120000}"/>
    <cellStyle name="Feeder Field 2 3 34 2" xfId="11329" xr:uid="{00000000-0005-0000-0000-0000D5120000}"/>
    <cellStyle name="Feeder Field 2 3 34 2 2" xfId="11330" xr:uid="{00000000-0005-0000-0000-0000D6120000}"/>
    <cellStyle name="Feeder Field 2 3 34 2 3" xfId="11331" xr:uid="{00000000-0005-0000-0000-0000D7120000}"/>
    <cellStyle name="Feeder Field 2 3 34 2 4" xfId="11332" xr:uid="{00000000-0005-0000-0000-0000D8120000}"/>
    <cellStyle name="Feeder Field 2 3 34 3" xfId="11333" xr:uid="{00000000-0005-0000-0000-0000D9120000}"/>
    <cellStyle name="Feeder Field 2 3 34 4" xfId="11334" xr:uid="{00000000-0005-0000-0000-0000DA120000}"/>
    <cellStyle name="Feeder Field 2 3 35" xfId="819" xr:uid="{00000000-0005-0000-0000-0000DB120000}"/>
    <cellStyle name="Feeder Field 2 3 35 2" xfId="11335" xr:uid="{00000000-0005-0000-0000-0000DC120000}"/>
    <cellStyle name="Feeder Field 2 3 35 2 2" xfId="11336" xr:uid="{00000000-0005-0000-0000-0000DD120000}"/>
    <cellStyle name="Feeder Field 2 3 35 2 3" xfId="11337" xr:uid="{00000000-0005-0000-0000-0000DE120000}"/>
    <cellStyle name="Feeder Field 2 3 35 2 4" xfId="11338" xr:uid="{00000000-0005-0000-0000-0000DF120000}"/>
    <cellStyle name="Feeder Field 2 3 35 3" xfId="11339" xr:uid="{00000000-0005-0000-0000-0000E0120000}"/>
    <cellStyle name="Feeder Field 2 3 35 4" xfId="11340" xr:uid="{00000000-0005-0000-0000-0000E1120000}"/>
    <cellStyle name="Feeder Field 2 3 36" xfId="820" xr:uid="{00000000-0005-0000-0000-0000E2120000}"/>
    <cellStyle name="Feeder Field 2 3 36 2" xfId="11341" xr:uid="{00000000-0005-0000-0000-0000E3120000}"/>
    <cellStyle name="Feeder Field 2 3 36 2 2" xfId="11342" xr:uid="{00000000-0005-0000-0000-0000E4120000}"/>
    <cellStyle name="Feeder Field 2 3 36 2 3" xfId="11343" xr:uid="{00000000-0005-0000-0000-0000E5120000}"/>
    <cellStyle name="Feeder Field 2 3 36 2 4" xfId="11344" xr:uid="{00000000-0005-0000-0000-0000E6120000}"/>
    <cellStyle name="Feeder Field 2 3 36 3" xfId="11345" xr:uid="{00000000-0005-0000-0000-0000E7120000}"/>
    <cellStyle name="Feeder Field 2 3 36 4" xfId="11346" xr:uid="{00000000-0005-0000-0000-0000E8120000}"/>
    <cellStyle name="Feeder Field 2 3 37" xfId="821" xr:uid="{00000000-0005-0000-0000-0000E9120000}"/>
    <cellStyle name="Feeder Field 2 3 37 2" xfId="11347" xr:uid="{00000000-0005-0000-0000-0000EA120000}"/>
    <cellStyle name="Feeder Field 2 3 37 2 2" xfId="11348" xr:uid="{00000000-0005-0000-0000-0000EB120000}"/>
    <cellStyle name="Feeder Field 2 3 37 2 3" xfId="11349" xr:uid="{00000000-0005-0000-0000-0000EC120000}"/>
    <cellStyle name="Feeder Field 2 3 37 2 4" xfId="11350" xr:uid="{00000000-0005-0000-0000-0000ED120000}"/>
    <cellStyle name="Feeder Field 2 3 37 3" xfId="11351" xr:uid="{00000000-0005-0000-0000-0000EE120000}"/>
    <cellStyle name="Feeder Field 2 3 37 4" xfId="11352" xr:uid="{00000000-0005-0000-0000-0000EF120000}"/>
    <cellStyle name="Feeder Field 2 3 38" xfId="822" xr:uid="{00000000-0005-0000-0000-0000F0120000}"/>
    <cellStyle name="Feeder Field 2 3 38 2" xfId="11353" xr:uid="{00000000-0005-0000-0000-0000F1120000}"/>
    <cellStyle name="Feeder Field 2 3 38 2 2" xfId="11354" xr:uid="{00000000-0005-0000-0000-0000F2120000}"/>
    <cellStyle name="Feeder Field 2 3 38 2 3" xfId="11355" xr:uid="{00000000-0005-0000-0000-0000F3120000}"/>
    <cellStyle name="Feeder Field 2 3 38 2 4" xfId="11356" xr:uid="{00000000-0005-0000-0000-0000F4120000}"/>
    <cellStyle name="Feeder Field 2 3 38 3" xfId="11357" xr:uid="{00000000-0005-0000-0000-0000F5120000}"/>
    <cellStyle name="Feeder Field 2 3 38 4" xfId="11358" xr:uid="{00000000-0005-0000-0000-0000F6120000}"/>
    <cellStyle name="Feeder Field 2 3 39" xfId="823" xr:uid="{00000000-0005-0000-0000-0000F7120000}"/>
    <cellStyle name="Feeder Field 2 3 39 2" xfId="11359" xr:uid="{00000000-0005-0000-0000-0000F8120000}"/>
    <cellStyle name="Feeder Field 2 3 39 2 2" xfId="11360" xr:uid="{00000000-0005-0000-0000-0000F9120000}"/>
    <cellStyle name="Feeder Field 2 3 39 2 3" xfId="11361" xr:uid="{00000000-0005-0000-0000-0000FA120000}"/>
    <cellStyle name="Feeder Field 2 3 39 2 4" xfId="11362" xr:uid="{00000000-0005-0000-0000-0000FB120000}"/>
    <cellStyle name="Feeder Field 2 3 39 3" xfId="11363" xr:uid="{00000000-0005-0000-0000-0000FC120000}"/>
    <cellStyle name="Feeder Field 2 3 39 4" xfId="11364" xr:uid="{00000000-0005-0000-0000-0000FD120000}"/>
    <cellStyle name="Feeder Field 2 3 4" xfId="824" xr:uid="{00000000-0005-0000-0000-0000FE120000}"/>
    <cellStyle name="Feeder Field 2 3 4 2" xfId="11365" xr:uid="{00000000-0005-0000-0000-0000FF120000}"/>
    <cellStyle name="Feeder Field 2 3 4 2 2" xfId="11366" xr:uid="{00000000-0005-0000-0000-000000130000}"/>
    <cellStyle name="Feeder Field 2 3 4 2 3" xfId="11367" xr:uid="{00000000-0005-0000-0000-000001130000}"/>
    <cellStyle name="Feeder Field 2 3 4 2 4" xfId="11368" xr:uid="{00000000-0005-0000-0000-000002130000}"/>
    <cellStyle name="Feeder Field 2 3 4 3" xfId="11369" xr:uid="{00000000-0005-0000-0000-000003130000}"/>
    <cellStyle name="Feeder Field 2 3 4 4" xfId="11370" xr:uid="{00000000-0005-0000-0000-000004130000}"/>
    <cellStyle name="Feeder Field 2 3 40" xfId="825" xr:uid="{00000000-0005-0000-0000-000005130000}"/>
    <cellStyle name="Feeder Field 2 3 40 2" xfId="11371" xr:uid="{00000000-0005-0000-0000-000006130000}"/>
    <cellStyle name="Feeder Field 2 3 40 2 2" xfId="11372" xr:uid="{00000000-0005-0000-0000-000007130000}"/>
    <cellStyle name="Feeder Field 2 3 40 2 3" xfId="11373" xr:uid="{00000000-0005-0000-0000-000008130000}"/>
    <cellStyle name="Feeder Field 2 3 40 2 4" xfId="11374" xr:uid="{00000000-0005-0000-0000-000009130000}"/>
    <cellStyle name="Feeder Field 2 3 40 3" xfId="11375" xr:uid="{00000000-0005-0000-0000-00000A130000}"/>
    <cellStyle name="Feeder Field 2 3 40 4" xfId="11376" xr:uid="{00000000-0005-0000-0000-00000B130000}"/>
    <cellStyle name="Feeder Field 2 3 41" xfId="826" xr:uid="{00000000-0005-0000-0000-00000C130000}"/>
    <cellStyle name="Feeder Field 2 3 41 2" xfId="11377" xr:uid="{00000000-0005-0000-0000-00000D130000}"/>
    <cellStyle name="Feeder Field 2 3 41 2 2" xfId="11378" xr:uid="{00000000-0005-0000-0000-00000E130000}"/>
    <cellStyle name="Feeder Field 2 3 41 2 3" xfId="11379" xr:uid="{00000000-0005-0000-0000-00000F130000}"/>
    <cellStyle name="Feeder Field 2 3 41 2 4" xfId="11380" xr:uid="{00000000-0005-0000-0000-000010130000}"/>
    <cellStyle name="Feeder Field 2 3 41 3" xfId="11381" xr:uid="{00000000-0005-0000-0000-000011130000}"/>
    <cellStyle name="Feeder Field 2 3 41 4" xfId="11382" xr:uid="{00000000-0005-0000-0000-000012130000}"/>
    <cellStyle name="Feeder Field 2 3 42" xfId="827" xr:uid="{00000000-0005-0000-0000-000013130000}"/>
    <cellStyle name="Feeder Field 2 3 42 2" xfId="11383" xr:uid="{00000000-0005-0000-0000-000014130000}"/>
    <cellStyle name="Feeder Field 2 3 42 2 2" xfId="11384" xr:uid="{00000000-0005-0000-0000-000015130000}"/>
    <cellStyle name="Feeder Field 2 3 42 2 3" xfId="11385" xr:uid="{00000000-0005-0000-0000-000016130000}"/>
    <cellStyle name="Feeder Field 2 3 42 2 4" xfId="11386" xr:uid="{00000000-0005-0000-0000-000017130000}"/>
    <cellStyle name="Feeder Field 2 3 42 3" xfId="11387" xr:uid="{00000000-0005-0000-0000-000018130000}"/>
    <cellStyle name="Feeder Field 2 3 42 4" xfId="11388" xr:uid="{00000000-0005-0000-0000-000019130000}"/>
    <cellStyle name="Feeder Field 2 3 43" xfId="828" xr:uid="{00000000-0005-0000-0000-00001A130000}"/>
    <cellStyle name="Feeder Field 2 3 43 2" xfId="11389" xr:uid="{00000000-0005-0000-0000-00001B130000}"/>
    <cellStyle name="Feeder Field 2 3 43 2 2" xfId="11390" xr:uid="{00000000-0005-0000-0000-00001C130000}"/>
    <cellStyle name="Feeder Field 2 3 43 2 3" xfId="11391" xr:uid="{00000000-0005-0000-0000-00001D130000}"/>
    <cellStyle name="Feeder Field 2 3 43 2 4" xfId="11392" xr:uid="{00000000-0005-0000-0000-00001E130000}"/>
    <cellStyle name="Feeder Field 2 3 43 3" xfId="11393" xr:uid="{00000000-0005-0000-0000-00001F130000}"/>
    <cellStyle name="Feeder Field 2 3 43 4" xfId="11394" xr:uid="{00000000-0005-0000-0000-000020130000}"/>
    <cellStyle name="Feeder Field 2 3 44" xfId="829" xr:uid="{00000000-0005-0000-0000-000021130000}"/>
    <cellStyle name="Feeder Field 2 3 44 2" xfId="11395" xr:uid="{00000000-0005-0000-0000-000022130000}"/>
    <cellStyle name="Feeder Field 2 3 44 2 2" xfId="11396" xr:uid="{00000000-0005-0000-0000-000023130000}"/>
    <cellStyle name="Feeder Field 2 3 44 2 3" xfId="11397" xr:uid="{00000000-0005-0000-0000-000024130000}"/>
    <cellStyle name="Feeder Field 2 3 44 2 4" xfId="11398" xr:uid="{00000000-0005-0000-0000-000025130000}"/>
    <cellStyle name="Feeder Field 2 3 44 3" xfId="11399" xr:uid="{00000000-0005-0000-0000-000026130000}"/>
    <cellStyle name="Feeder Field 2 3 44 4" xfId="11400" xr:uid="{00000000-0005-0000-0000-000027130000}"/>
    <cellStyle name="Feeder Field 2 3 45" xfId="830" xr:uid="{00000000-0005-0000-0000-000028130000}"/>
    <cellStyle name="Feeder Field 2 3 45 2" xfId="11401" xr:uid="{00000000-0005-0000-0000-000029130000}"/>
    <cellStyle name="Feeder Field 2 3 45 2 2" xfId="11402" xr:uid="{00000000-0005-0000-0000-00002A130000}"/>
    <cellStyle name="Feeder Field 2 3 45 2 3" xfId="11403" xr:uid="{00000000-0005-0000-0000-00002B130000}"/>
    <cellStyle name="Feeder Field 2 3 45 2 4" xfId="11404" xr:uid="{00000000-0005-0000-0000-00002C130000}"/>
    <cellStyle name="Feeder Field 2 3 45 3" xfId="11405" xr:uid="{00000000-0005-0000-0000-00002D130000}"/>
    <cellStyle name="Feeder Field 2 3 45 4" xfId="11406" xr:uid="{00000000-0005-0000-0000-00002E130000}"/>
    <cellStyle name="Feeder Field 2 3 46" xfId="11407" xr:uid="{00000000-0005-0000-0000-00002F130000}"/>
    <cellStyle name="Feeder Field 2 3 46 2" xfId="11408" xr:uid="{00000000-0005-0000-0000-000030130000}"/>
    <cellStyle name="Feeder Field 2 3 46 3" xfId="11409" xr:uid="{00000000-0005-0000-0000-000031130000}"/>
    <cellStyle name="Feeder Field 2 3 46 4" xfId="11410" xr:uid="{00000000-0005-0000-0000-000032130000}"/>
    <cellStyle name="Feeder Field 2 3 47" xfId="11411" xr:uid="{00000000-0005-0000-0000-000033130000}"/>
    <cellStyle name="Feeder Field 2 3 47 2" xfId="11412" xr:uid="{00000000-0005-0000-0000-000034130000}"/>
    <cellStyle name="Feeder Field 2 3 47 3" xfId="11413" xr:uid="{00000000-0005-0000-0000-000035130000}"/>
    <cellStyle name="Feeder Field 2 3 47 4" xfId="11414" xr:uid="{00000000-0005-0000-0000-000036130000}"/>
    <cellStyle name="Feeder Field 2 3 48" xfId="11415" xr:uid="{00000000-0005-0000-0000-000037130000}"/>
    <cellStyle name="Feeder Field 2 3 49" xfId="11416" xr:uid="{00000000-0005-0000-0000-000038130000}"/>
    <cellStyle name="Feeder Field 2 3 5" xfId="831" xr:uid="{00000000-0005-0000-0000-000039130000}"/>
    <cellStyle name="Feeder Field 2 3 5 2" xfId="11417" xr:uid="{00000000-0005-0000-0000-00003A130000}"/>
    <cellStyle name="Feeder Field 2 3 5 2 2" xfId="11418" xr:uid="{00000000-0005-0000-0000-00003B130000}"/>
    <cellStyle name="Feeder Field 2 3 5 2 3" xfId="11419" xr:uid="{00000000-0005-0000-0000-00003C130000}"/>
    <cellStyle name="Feeder Field 2 3 5 2 4" xfId="11420" xr:uid="{00000000-0005-0000-0000-00003D130000}"/>
    <cellStyle name="Feeder Field 2 3 5 3" xfId="11421" xr:uid="{00000000-0005-0000-0000-00003E130000}"/>
    <cellStyle name="Feeder Field 2 3 5 4" xfId="11422" xr:uid="{00000000-0005-0000-0000-00003F130000}"/>
    <cellStyle name="Feeder Field 2 3 6" xfId="832" xr:uid="{00000000-0005-0000-0000-000040130000}"/>
    <cellStyle name="Feeder Field 2 3 6 2" xfId="11423" xr:uid="{00000000-0005-0000-0000-000041130000}"/>
    <cellStyle name="Feeder Field 2 3 6 2 2" xfId="11424" xr:uid="{00000000-0005-0000-0000-000042130000}"/>
    <cellStyle name="Feeder Field 2 3 6 2 3" xfId="11425" xr:uid="{00000000-0005-0000-0000-000043130000}"/>
    <cellStyle name="Feeder Field 2 3 6 2 4" xfId="11426" xr:uid="{00000000-0005-0000-0000-000044130000}"/>
    <cellStyle name="Feeder Field 2 3 6 3" xfId="11427" xr:uid="{00000000-0005-0000-0000-000045130000}"/>
    <cellStyle name="Feeder Field 2 3 6 4" xfId="11428" xr:uid="{00000000-0005-0000-0000-000046130000}"/>
    <cellStyle name="Feeder Field 2 3 7" xfId="833" xr:uid="{00000000-0005-0000-0000-000047130000}"/>
    <cellStyle name="Feeder Field 2 3 7 2" xfId="11429" xr:uid="{00000000-0005-0000-0000-000048130000}"/>
    <cellStyle name="Feeder Field 2 3 7 2 2" xfId="11430" xr:uid="{00000000-0005-0000-0000-000049130000}"/>
    <cellStyle name="Feeder Field 2 3 7 2 3" xfId="11431" xr:uid="{00000000-0005-0000-0000-00004A130000}"/>
    <cellStyle name="Feeder Field 2 3 7 2 4" xfId="11432" xr:uid="{00000000-0005-0000-0000-00004B130000}"/>
    <cellStyle name="Feeder Field 2 3 7 3" xfId="11433" xr:uid="{00000000-0005-0000-0000-00004C130000}"/>
    <cellStyle name="Feeder Field 2 3 7 4" xfId="11434" xr:uid="{00000000-0005-0000-0000-00004D130000}"/>
    <cellStyle name="Feeder Field 2 3 8" xfId="834" xr:uid="{00000000-0005-0000-0000-00004E130000}"/>
    <cellStyle name="Feeder Field 2 3 8 2" xfId="11435" xr:uid="{00000000-0005-0000-0000-00004F130000}"/>
    <cellStyle name="Feeder Field 2 3 8 2 2" xfId="11436" xr:uid="{00000000-0005-0000-0000-000050130000}"/>
    <cellStyle name="Feeder Field 2 3 8 2 3" xfId="11437" xr:uid="{00000000-0005-0000-0000-000051130000}"/>
    <cellStyle name="Feeder Field 2 3 8 2 4" xfId="11438" xr:uid="{00000000-0005-0000-0000-000052130000}"/>
    <cellStyle name="Feeder Field 2 3 8 3" xfId="11439" xr:uid="{00000000-0005-0000-0000-000053130000}"/>
    <cellStyle name="Feeder Field 2 3 8 4" xfId="11440" xr:uid="{00000000-0005-0000-0000-000054130000}"/>
    <cellStyle name="Feeder Field 2 3 9" xfId="835" xr:uid="{00000000-0005-0000-0000-000055130000}"/>
    <cellStyle name="Feeder Field 2 3 9 2" xfId="11441" xr:uid="{00000000-0005-0000-0000-000056130000}"/>
    <cellStyle name="Feeder Field 2 3 9 2 2" xfId="11442" xr:uid="{00000000-0005-0000-0000-000057130000}"/>
    <cellStyle name="Feeder Field 2 3 9 2 3" xfId="11443" xr:uid="{00000000-0005-0000-0000-000058130000}"/>
    <cellStyle name="Feeder Field 2 3 9 2 4" xfId="11444" xr:uid="{00000000-0005-0000-0000-000059130000}"/>
    <cellStyle name="Feeder Field 2 3 9 3" xfId="11445" xr:uid="{00000000-0005-0000-0000-00005A130000}"/>
    <cellStyle name="Feeder Field 2 3 9 4" xfId="11446" xr:uid="{00000000-0005-0000-0000-00005B130000}"/>
    <cellStyle name="Feeder Field 2 4" xfId="836" xr:uid="{00000000-0005-0000-0000-00005C130000}"/>
    <cellStyle name="Feeder Field 2 4 10" xfId="837" xr:uid="{00000000-0005-0000-0000-00005D130000}"/>
    <cellStyle name="Feeder Field 2 4 10 2" xfId="11447" xr:uid="{00000000-0005-0000-0000-00005E130000}"/>
    <cellStyle name="Feeder Field 2 4 10 2 2" xfId="11448" xr:uid="{00000000-0005-0000-0000-00005F130000}"/>
    <cellStyle name="Feeder Field 2 4 10 2 3" xfId="11449" xr:uid="{00000000-0005-0000-0000-000060130000}"/>
    <cellStyle name="Feeder Field 2 4 10 2 4" xfId="11450" xr:uid="{00000000-0005-0000-0000-000061130000}"/>
    <cellStyle name="Feeder Field 2 4 10 3" xfId="11451" xr:uid="{00000000-0005-0000-0000-000062130000}"/>
    <cellStyle name="Feeder Field 2 4 10 4" xfId="11452" xr:uid="{00000000-0005-0000-0000-000063130000}"/>
    <cellStyle name="Feeder Field 2 4 11" xfId="838" xr:uid="{00000000-0005-0000-0000-000064130000}"/>
    <cellStyle name="Feeder Field 2 4 11 2" xfId="11453" xr:uid="{00000000-0005-0000-0000-000065130000}"/>
    <cellStyle name="Feeder Field 2 4 11 2 2" xfId="11454" xr:uid="{00000000-0005-0000-0000-000066130000}"/>
    <cellStyle name="Feeder Field 2 4 11 2 3" xfId="11455" xr:uid="{00000000-0005-0000-0000-000067130000}"/>
    <cellStyle name="Feeder Field 2 4 11 2 4" xfId="11456" xr:uid="{00000000-0005-0000-0000-000068130000}"/>
    <cellStyle name="Feeder Field 2 4 11 3" xfId="11457" xr:uid="{00000000-0005-0000-0000-000069130000}"/>
    <cellStyle name="Feeder Field 2 4 11 4" xfId="11458" xr:uid="{00000000-0005-0000-0000-00006A130000}"/>
    <cellStyle name="Feeder Field 2 4 12" xfId="839" xr:uid="{00000000-0005-0000-0000-00006B130000}"/>
    <cellStyle name="Feeder Field 2 4 12 2" xfId="11459" xr:uid="{00000000-0005-0000-0000-00006C130000}"/>
    <cellStyle name="Feeder Field 2 4 12 2 2" xfId="11460" xr:uid="{00000000-0005-0000-0000-00006D130000}"/>
    <cellStyle name="Feeder Field 2 4 12 2 3" xfId="11461" xr:uid="{00000000-0005-0000-0000-00006E130000}"/>
    <cellStyle name="Feeder Field 2 4 12 2 4" xfId="11462" xr:uid="{00000000-0005-0000-0000-00006F130000}"/>
    <cellStyle name="Feeder Field 2 4 12 3" xfId="11463" xr:uid="{00000000-0005-0000-0000-000070130000}"/>
    <cellStyle name="Feeder Field 2 4 12 4" xfId="11464" xr:uid="{00000000-0005-0000-0000-000071130000}"/>
    <cellStyle name="Feeder Field 2 4 13" xfId="840" xr:uid="{00000000-0005-0000-0000-000072130000}"/>
    <cellStyle name="Feeder Field 2 4 13 2" xfId="11465" xr:uid="{00000000-0005-0000-0000-000073130000}"/>
    <cellStyle name="Feeder Field 2 4 13 2 2" xfId="11466" xr:uid="{00000000-0005-0000-0000-000074130000}"/>
    <cellStyle name="Feeder Field 2 4 13 2 3" xfId="11467" xr:uid="{00000000-0005-0000-0000-000075130000}"/>
    <cellStyle name="Feeder Field 2 4 13 2 4" xfId="11468" xr:uid="{00000000-0005-0000-0000-000076130000}"/>
    <cellStyle name="Feeder Field 2 4 13 3" xfId="11469" xr:uid="{00000000-0005-0000-0000-000077130000}"/>
    <cellStyle name="Feeder Field 2 4 13 4" xfId="11470" xr:uid="{00000000-0005-0000-0000-000078130000}"/>
    <cellStyle name="Feeder Field 2 4 14" xfId="841" xr:uid="{00000000-0005-0000-0000-000079130000}"/>
    <cellStyle name="Feeder Field 2 4 14 2" xfId="11471" xr:uid="{00000000-0005-0000-0000-00007A130000}"/>
    <cellStyle name="Feeder Field 2 4 14 2 2" xfId="11472" xr:uid="{00000000-0005-0000-0000-00007B130000}"/>
    <cellStyle name="Feeder Field 2 4 14 2 3" xfId="11473" xr:uid="{00000000-0005-0000-0000-00007C130000}"/>
    <cellStyle name="Feeder Field 2 4 14 2 4" xfId="11474" xr:uid="{00000000-0005-0000-0000-00007D130000}"/>
    <cellStyle name="Feeder Field 2 4 14 3" xfId="11475" xr:uid="{00000000-0005-0000-0000-00007E130000}"/>
    <cellStyle name="Feeder Field 2 4 14 4" xfId="11476" xr:uid="{00000000-0005-0000-0000-00007F130000}"/>
    <cellStyle name="Feeder Field 2 4 15" xfId="842" xr:uid="{00000000-0005-0000-0000-000080130000}"/>
    <cellStyle name="Feeder Field 2 4 15 2" xfId="11477" xr:uid="{00000000-0005-0000-0000-000081130000}"/>
    <cellStyle name="Feeder Field 2 4 15 2 2" xfId="11478" xr:uid="{00000000-0005-0000-0000-000082130000}"/>
    <cellStyle name="Feeder Field 2 4 15 2 3" xfId="11479" xr:uid="{00000000-0005-0000-0000-000083130000}"/>
    <cellStyle name="Feeder Field 2 4 15 2 4" xfId="11480" xr:uid="{00000000-0005-0000-0000-000084130000}"/>
    <cellStyle name="Feeder Field 2 4 15 3" xfId="11481" xr:uid="{00000000-0005-0000-0000-000085130000}"/>
    <cellStyle name="Feeder Field 2 4 15 4" xfId="11482" xr:uid="{00000000-0005-0000-0000-000086130000}"/>
    <cellStyle name="Feeder Field 2 4 16" xfId="843" xr:uid="{00000000-0005-0000-0000-000087130000}"/>
    <cellStyle name="Feeder Field 2 4 16 2" xfId="11483" xr:uid="{00000000-0005-0000-0000-000088130000}"/>
    <cellStyle name="Feeder Field 2 4 16 2 2" xfId="11484" xr:uid="{00000000-0005-0000-0000-000089130000}"/>
    <cellStyle name="Feeder Field 2 4 16 2 3" xfId="11485" xr:uid="{00000000-0005-0000-0000-00008A130000}"/>
    <cellStyle name="Feeder Field 2 4 16 2 4" xfId="11486" xr:uid="{00000000-0005-0000-0000-00008B130000}"/>
    <cellStyle name="Feeder Field 2 4 16 3" xfId="11487" xr:uid="{00000000-0005-0000-0000-00008C130000}"/>
    <cellStyle name="Feeder Field 2 4 16 4" xfId="11488" xr:uid="{00000000-0005-0000-0000-00008D130000}"/>
    <cellStyle name="Feeder Field 2 4 17" xfId="844" xr:uid="{00000000-0005-0000-0000-00008E130000}"/>
    <cellStyle name="Feeder Field 2 4 17 2" xfId="11489" xr:uid="{00000000-0005-0000-0000-00008F130000}"/>
    <cellStyle name="Feeder Field 2 4 17 2 2" xfId="11490" xr:uid="{00000000-0005-0000-0000-000090130000}"/>
    <cellStyle name="Feeder Field 2 4 17 2 3" xfId="11491" xr:uid="{00000000-0005-0000-0000-000091130000}"/>
    <cellStyle name="Feeder Field 2 4 17 2 4" xfId="11492" xr:uid="{00000000-0005-0000-0000-000092130000}"/>
    <cellStyle name="Feeder Field 2 4 17 3" xfId="11493" xr:uid="{00000000-0005-0000-0000-000093130000}"/>
    <cellStyle name="Feeder Field 2 4 17 4" xfId="11494" xr:uid="{00000000-0005-0000-0000-000094130000}"/>
    <cellStyle name="Feeder Field 2 4 18" xfId="845" xr:uid="{00000000-0005-0000-0000-000095130000}"/>
    <cellStyle name="Feeder Field 2 4 18 2" xfId="11495" xr:uid="{00000000-0005-0000-0000-000096130000}"/>
    <cellStyle name="Feeder Field 2 4 18 2 2" xfId="11496" xr:uid="{00000000-0005-0000-0000-000097130000}"/>
    <cellStyle name="Feeder Field 2 4 18 2 3" xfId="11497" xr:uid="{00000000-0005-0000-0000-000098130000}"/>
    <cellStyle name="Feeder Field 2 4 18 2 4" xfId="11498" xr:uid="{00000000-0005-0000-0000-000099130000}"/>
    <cellStyle name="Feeder Field 2 4 18 3" xfId="11499" xr:uid="{00000000-0005-0000-0000-00009A130000}"/>
    <cellStyle name="Feeder Field 2 4 18 4" xfId="11500" xr:uid="{00000000-0005-0000-0000-00009B130000}"/>
    <cellStyle name="Feeder Field 2 4 19" xfId="846" xr:uid="{00000000-0005-0000-0000-00009C130000}"/>
    <cellStyle name="Feeder Field 2 4 19 2" xfId="11501" xr:uid="{00000000-0005-0000-0000-00009D130000}"/>
    <cellStyle name="Feeder Field 2 4 19 2 2" xfId="11502" xr:uid="{00000000-0005-0000-0000-00009E130000}"/>
    <cellStyle name="Feeder Field 2 4 19 2 3" xfId="11503" xr:uid="{00000000-0005-0000-0000-00009F130000}"/>
    <cellStyle name="Feeder Field 2 4 19 2 4" xfId="11504" xr:uid="{00000000-0005-0000-0000-0000A0130000}"/>
    <cellStyle name="Feeder Field 2 4 19 3" xfId="11505" xr:uid="{00000000-0005-0000-0000-0000A1130000}"/>
    <cellStyle name="Feeder Field 2 4 19 4" xfId="11506" xr:uid="{00000000-0005-0000-0000-0000A2130000}"/>
    <cellStyle name="Feeder Field 2 4 2" xfId="847" xr:uid="{00000000-0005-0000-0000-0000A3130000}"/>
    <cellStyle name="Feeder Field 2 4 2 10" xfId="848" xr:uid="{00000000-0005-0000-0000-0000A4130000}"/>
    <cellStyle name="Feeder Field 2 4 2 10 2" xfId="11507" xr:uid="{00000000-0005-0000-0000-0000A5130000}"/>
    <cellStyle name="Feeder Field 2 4 2 10 2 2" xfId="11508" xr:uid="{00000000-0005-0000-0000-0000A6130000}"/>
    <cellStyle name="Feeder Field 2 4 2 10 2 3" xfId="11509" xr:uid="{00000000-0005-0000-0000-0000A7130000}"/>
    <cellStyle name="Feeder Field 2 4 2 10 2 4" xfId="11510" xr:uid="{00000000-0005-0000-0000-0000A8130000}"/>
    <cellStyle name="Feeder Field 2 4 2 10 3" xfId="11511" xr:uid="{00000000-0005-0000-0000-0000A9130000}"/>
    <cellStyle name="Feeder Field 2 4 2 10 4" xfId="11512" xr:uid="{00000000-0005-0000-0000-0000AA130000}"/>
    <cellStyle name="Feeder Field 2 4 2 11" xfId="849" xr:uid="{00000000-0005-0000-0000-0000AB130000}"/>
    <cellStyle name="Feeder Field 2 4 2 11 2" xfId="11513" xr:uid="{00000000-0005-0000-0000-0000AC130000}"/>
    <cellStyle name="Feeder Field 2 4 2 11 2 2" xfId="11514" xr:uid="{00000000-0005-0000-0000-0000AD130000}"/>
    <cellStyle name="Feeder Field 2 4 2 11 2 3" xfId="11515" xr:uid="{00000000-0005-0000-0000-0000AE130000}"/>
    <cellStyle name="Feeder Field 2 4 2 11 2 4" xfId="11516" xr:uid="{00000000-0005-0000-0000-0000AF130000}"/>
    <cellStyle name="Feeder Field 2 4 2 11 3" xfId="11517" xr:uid="{00000000-0005-0000-0000-0000B0130000}"/>
    <cellStyle name="Feeder Field 2 4 2 11 4" xfId="11518" xr:uid="{00000000-0005-0000-0000-0000B1130000}"/>
    <cellStyle name="Feeder Field 2 4 2 12" xfId="850" xr:uid="{00000000-0005-0000-0000-0000B2130000}"/>
    <cellStyle name="Feeder Field 2 4 2 12 2" xfId="11519" xr:uid="{00000000-0005-0000-0000-0000B3130000}"/>
    <cellStyle name="Feeder Field 2 4 2 12 2 2" xfId="11520" xr:uid="{00000000-0005-0000-0000-0000B4130000}"/>
    <cellStyle name="Feeder Field 2 4 2 12 2 3" xfId="11521" xr:uid="{00000000-0005-0000-0000-0000B5130000}"/>
    <cellStyle name="Feeder Field 2 4 2 12 2 4" xfId="11522" xr:uid="{00000000-0005-0000-0000-0000B6130000}"/>
    <cellStyle name="Feeder Field 2 4 2 12 3" xfId="11523" xr:uid="{00000000-0005-0000-0000-0000B7130000}"/>
    <cellStyle name="Feeder Field 2 4 2 12 4" xfId="11524" xr:uid="{00000000-0005-0000-0000-0000B8130000}"/>
    <cellStyle name="Feeder Field 2 4 2 13" xfId="851" xr:uid="{00000000-0005-0000-0000-0000B9130000}"/>
    <cellStyle name="Feeder Field 2 4 2 13 2" xfId="11525" xr:uid="{00000000-0005-0000-0000-0000BA130000}"/>
    <cellStyle name="Feeder Field 2 4 2 13 2 2" xfId="11526" xr:uid="{00000000-0005-0000-0000-0000BB130000}"/>
    <cellStyle name="Feeder Field 2 4 2 13 2 3" xfId="11527" xr:uid="{00000000-0005-0000-0000-0000BC130000}"/>
    <cellStyle name="Feeder Field 2 4 2 13 2 4" xfId="11528" xr:uid="{00000000-0005-0000-0000-0000BD130000}"/>
    <cellStyle name="Feeder Field 2 4 2 13 3" xfId="11529" xr:uid="{00000000-0005-0000-0000-0000BE130000}"/>
    <cellStyle name="Feeder Field 2 4 2 13 4" xfId="11530" xr:uid="{00000000-0005-0000-0000-0000BF130000}"/>
    <cellStyle name="Feeder Field 2 4 2 14" xfId="852" xr:uid="{00000000-0005-0000-0000-0000C0130000}"/>
    <cellStyle name="Feeder Field 2 4 2 14 2" xfId="11531" xr:uid="{00000000-0005-0000-0000-0000C1130000}"/>
    <cellStyle name="Feeder Field 2 4 2 14 2 2" xfId="11532" xr:uid="{00000000-0005-0000-0000-0000C2130000}"/>
    <cellStyle name="Feeder Field 2 4 2 14 2 3" xfId="11533" xr:uid="{00000000-0005-0000-0000-0000C3130000}"/>
    <cellStyle name="Feeder Field 2 4 2 14 2 4" xfId="11534" xr:uid="{00000000-0005-0000-0000-0000C4130000}"/>
    <cellStyle name="Feeder Field 2 4 2 14 3" xfId="11535" xr:uid="{00000000-0005-0000-0000-0000C5130000}"/>
    <cellStyle name="Feeder Field 2 4 2 14 4" xfId="11536" xr:uid="{00000000-0005-0000-0000-0000C6130000}"/>
    <cellStyle name="Feeder Field 2 4 2 15" xfId="853" xr:uid="{00000000-0005-0000-0000-0000C7130000}"/>
    <cellStyle name="Feeder Field 2 4 2 15 2" xfId="11537" xr:uid="{00000000-0005-0000-0000-0000C8130000}"/>
    <cellStyle name="Feeder Field 2 4 2 15 2 2" xfId="11538" xr:uid="{00000000-0005-0000-0000-0000C9130000}"/>
    <cellStyle name="Feeder Field 2 4 2 15 2 3" xfId="11539" xr:uid="{00000000-0005-0000-0000-0000CA130000}"/>
    <cellStyle name="Feeder Field 2 4 2 15 2 4" xfId="11540" xr:uid="{00000000-0005-0000-0000-0000CB130000}"/>
    <cellStyle name="Feeder Field 2 4 2 15 3" xfId="11541" xr:uid="{00000000-0005-0000-0000-0000CC130000}"/>
    <cellStyle name="Feeder Field 2 4 2 15 4" xfId="11542" xr:uid="{00000000-0005-0000-0000-0000CD130000}"/>
    <cellStyle name="Feeder Field 2 4 2 16" xfId="854" xr:uid="{00000000-0005-0000-0000-0000CE130000}"/>
    <cellStyle name="Feeder Field 2 4 2 16 2" xfId="11543" xr:uid="{00000000-0005-0000-0000-0000CF130000}"/>
    <cellStyle name="Feeder Field 2 4 2 16 2 2" xfId="11544" xr:uid="{00000000-0005-0000-0000-0000D0130000}"/>
    <cellStyle name="Feeder Field 2 4 2 16 2 3" xfId="11545" xr:uid="{00000000-0005-0000-0000-0000D1130000}"/>
    <cellStyle name="Feeder Field 2 4 2 16 2 4" xfId="11546" xr:uid="{00000000-0005-0000-0000-0000D2130000}"/>
    <cellStyle name="Feeder Field 2 4 2 16 3" xfId="11547" xr:uid="{00000000-0005-0000-0000-0000D3130000}"/>
    <cellStyle name="Feeder Field 2 4 2 16 4" xfId="11548" xr:uid="{00000000-0005-0000-0000-0000D4130000}"/>
    <cellStyle name="Feeder Field 2 4 2 17" xfId="855" xr:uid="{00000000-0005-0000-0000-0000D5130000}"/>
    <cellStyle name="Feeder Field 2 4 2 17 2" xfId="11549" xr:uid="{00000000-0005-0000-0000-0000D6130000}"/>
    <cellStyle name="Feeder Field 2 4 2 17 2 2" xfId="11550" xr:uid="{00000000-0005-0000-0000-0000D7130000}"/>
    <cellStyle name="Feeder Field 2 4 2 17 2 3" xfId="11551" xr:uid="{00000000-0005-0000-0000-0000D8130000}"/>
    <cellStyle name="Feeder Field 2 4 2 17 2 4" xfId="11552" xr:uid="{00000000-0005-0000-0000-0000D9130000}"/>
    <cellStyle name="Feeder Field 2 4 2 17 3" xfId="11553" xr:uid="{00000000-0005-0000-0000-0000DA130000}"/>
    <cellStyle name="Feeder Field 2 4 2 17 4" xfId="11554" xr:uid="{00000000-0005-0000-0000-0000DB130000}"/>
    <cellStyle name="Feeder Field 2 4 2 18" xfId="856" xr:uid="{00000000-0005-0000-0000-0000DC130000}"/>
    <cellStyle name="Feeder Field 2 4 2 18 2" xfId="11555" xr:uid="{00000000-0005-0000-0000-0000DD130000}"/>
    <cellStyle name="Feeder Field 2 4 2 18 2 2" xfId="11556" xr:uid="{00000000-0005-0000-0000-0000DE130000}"/>
    <cellStyle name="Feeder Field 2 4 2 18 2 3" xfId="11557" xr:uid="{00000000-0005-0000-0000-0000DF130000}"/>
    <cellStyle name="Feeder Field 2 4 2 18 2 4" xfId="11558" xr:uid="{00000000-0005-0000-0000-0000E0130000}"/>
    <cellStyle name="Feeder Field 2 4 2 18 3" xfId="11559" xr:uid="{00000000-0005-0000-0000-0000E1130000}"/>
    <cellStyle name="Feeder Field 2 4 2 18 4" xfId="11560" xr:uid="{00000000-0005-0000-0000-0000E2130000}"/>
    <cellStyle name="Feeder Field 2 4 2 19" xfId="857" xr:uid="{00000000-0005-0000-0000-0000E3130000}"/>
    <cellStyle name="Feeder Field 2 4 2 19 2" xfId="11561" xr:uid="{00000000-0005-0000-0000-0000E4130000}"/>
    <cellStyle name="Feeder Field 2 4 2 19 2 2" xfId="11562" xr:uid="{00000000-0005-0000-0000-0000E5130000}"/>
    <cellStyle name="Feeder Field 2 4 2 19 2 3" xfId="11563" xr:uid="{00000000-0005-0000-0000-0000E6130000}"/>
    <cellStyle name="Feeder Field 2 4 2 19 2 4" xfId="11564" xr:uid="{00000000-0005-0000-0000-0000E7130000}"/>
    <cellStyle name="Feeder Field 2 4 2 19 3" xfId="11565" xr:uid="{00000000-0005-0000-0000-0000E8130000}"/>
    <cellStyle name="Feeder Field 2 4 2 19 4" xfId="11566" xr:uid="{00000000-0005-0000-0000-0000E9130000}"/>
    <cellStyle name="Feeder Field 2 4 2 2" xfId="858" xr:uid="{00000000-0005-0000-0000-0000EA130000}"/>
    <cellStyle name="Feeder Field 2 4 2 2 2" xfId="11567" xr:uid="{00000000-0005-0000-0000-0000EB130000}"/>
    <cellStyle name="Feeder Field 2 4 2 2 2 2" xfId="11568" xr:uid="{00000000-0005-0000-0000-0000EC130000}"/>
    <cellStyle name="Feeder Field 2 4 2 2 2 3" xfId="11569" xr:uid="{00000000-0005-0000-0000-0000ED130000}"/>
    <cellStyle name="Feeder Field 2 4 2 2 2 4" xfId="11570" xr:uid="{00000000-0005-0000-0000-0000EE130000}"/>
    <cellStyle name="Feeder Field 2 4 2 2 3" xfId="11571" xr:uid="{00000000-0005-0000-0000-0000EF130000}"/>
    <cellStyle name="Feeder Field 2 4 2 2 4" xfId="11572" xr:uid="{00000000-0005-0000-0000-0000F0130000}"/>
    <cellStyle name="Feeder Field 2 4 2 20" xfId="859" xr:uid="{00000000-0005-0000-0000-0000F1130000}"/>
    <cellStyle name="Feeder Field 2 4 2 20 2" xfId="11573" xr:uid="{00000000-0005-0000-0000-0000F2130000}"/>
    <cellStyle name="Feeder Field 2 4 2 20 2 2" xfId="11574" xr:uid="{00000000-0005-0000-0000-0000F3130000}"/>
    <cellStyle name="Feeder Field 2 4 2 20 2 3" xfId="11575" xr:uid="{00000000-0005-0000-0000-0000F4130000}"/>
    <cellStyle name="Feeder Field 2 4 2 20 2 4" xfId="11576" xr:uid="{00000000-0005-0000-0000-0000F5130000}"/>
    <cellStyle name="Feeder Field 2 4 2 20 3" xfId="11577" xr:uid="{00000000-0005-0000-0000-0000F6130000}"/>
    <cellStyle name="Feeder Field 2 4 2 20 4" xfId="11578" xr:uid="{00000000-0005-0000-0000-0000F7130000}"/>
    <cellStyle name="Feeder Field 2 4 2 21" xfId="860" xr:uid="{00000000-0005-0000-0000-0000F8130000}"/>
    <cellStyle name="Feeder Field 2 4 2 21 2" xfId="11579" xr:uid="{00000000-0005-0000-0000-0000F9130000}"/>
    <cellStyle name="Feeder Field 2 4 2 21 2 2" xfId="11580" xr:uid="{00000000-0005-0000-0000-0000FA130000}"/>
    <cellStyle name="Feeder Field 2 4 2 21 2 3" xfId="11581" xr:uid="{00000000-0005-0000-0000-0000FB130000}"/>
    <cellStyle name="Feeder Field 2 4 2 21 2 4" xfId="11582" xr:uid="{00000000-0005-0000-0000-0000FC130000}"/>
    <cellStyle name="Feeder Field 2 4 2 21 3" xfId="11583" xr:uid="{00000000-0005-0000-0000-0000FD130000}"/>
    <cellStyle name="Feeder Field 2 4 2 21 4" xfId="11584" xr:uid="{00000000-0005-0000-0000-0000FE130000}"/>
    <cellStyle name="Feeder Field 2 4 2 22" xfId="861" xr:uid="{00000000-0005-0000-0000-0000FF130000}"/>
    <cellStyle name="Feeder Field 2 4 2 22 2" xfId="11585" xr:uid="{00000000-0005-0000-0000-000000140000}"/>
    <cellStyle name="Feeder Field 2 4 2 22 2 2" xfId="11586" xr:uid="{00000000-0005-0000-0000-000001140000}"/>
    <cellStyle name="Feeder Field 2 4 2 22 2 3" xfId="11587" xr:uid="{00000000-0005-0000-0000-000002140000}"/>
    <cellStyle name="Feeder Field 2 4 2 22 2 4" xfId="11588" xr:uid="{00000000-0005-0000-0000-000003140000}"/>
    <cellStyle name="Feeder Field 2 4 2 22 3" xfId="11589" xr:uid="{00000000-0005-0000-0000-000004140000}"/>
    <cellStyle name="Feeder Field 2 4 2 22 4" xfId="11590" xr:uid="{00000000-0005-0000-0000-000005140000}"/>
    <cellStyle name="Feeder Field 2 4 2 23" xfId="862" xr:uid="{00000000-0005-0000-0000-000006140000}"/>
    <cellStyle name="Feeder Field 2 4 2 23 2" xfId="11591" xr:uid="{00000000-0005-0000-0000-000007140000}"/>
    <cellStyle name="Feeder Field 2 4 2 23 2 2" xfId="11592" xr:uid="{00000000-0005-0000-0000-000008140000}"/>
    <cellStyle name="Feeder Field 2 4 2 23 2 3" xfId="11593" xr:uid="{00000000-0005-0000-0000-000009140000}"/>
    <cellStyle name="Feeder Field 2 4 2 23 2 4" xfId="11594" xr:uid="{00000000-0005-0000-0000-00000A140000}"/>
    <cellStyle name="Feeder Field 2 4 2 23 3" xfId="11595" xr:uid="{00000000-0005-0000-0000-00000B140000}"/>
    <cellStyle name="Feeder Field 2 4 2 23 4" xfId="11596" xr:uid="{00000000-0005-0000-0000-00000C140000}"/>
    <cellStyle name="Feeder Field 2 4 2 24" xfId="863" xr:uid="{00000000-0005-0000-0000-00000D140000}"/>
    <cellStyle name="Feeder Field 2 4 2 24 2" xfId="11597" xr:uid="{00000000-0005-0000-0000-00000E140000}"/>
    <cellStyle name="Feeder Field 2 4 2 24 2 2" xfId="11598" xr:uid="{00000000-0005-0000-0000-00000F140000}"/>
    <cellStyle name="Feeder Field 2 4 2 24 2 3" xfId="11599" xr:uid="{00000000-0005-0000-0000-000010140000}"/>
    <cellStyle name="Feeder Field 2 4 2 24 2 4" xfId="11600" xr:uid="{00000000-0005-0000-0000-000011140000}"/>
    <cellStyle name="Feeder Field 2 4 2 24 3" xfId="11601" xr:uid="{00000000-0005-0000-0000-000012140000}"/>
    <cellStyle name="Feeder Field 2 4 2 24 4" xfId="11602" xr:uid="{00000000-0005-0000-0000-000013140000}"/>
    <cellStyle name="Feeder Field 2 4 2 25" xfId="864" xr:uid="{00000000-0005-0000-0000-000014140000}"/>
    <cellStyle name="Feeder Field 2 4 2 25 2" xfId="11603" xr:uid="{00000000-0005-0000-0000-000015140000}"/>
    <cellStyle name="Feeder Field 2 4 2 25 2 2" xfId="11604" xr:uid="{00000000-0005-0000-0000-000016140000}"/>
    <cellStyle name="Feeder Field 2 4 2 25 2 3" xfId="11605" xr:uid="{00000000-0005-0000-0000-000017140000}"/>
    <cellStyle name="Feeder Field 2 4 2 25 2 4" xfId="11606" xr:uid="{00000000-0005-0000-0000-000018140000}"/>
    <cellStyle name="Feeder Field 2 4 2 25 3" xfId="11607" xr:uid="{00000000-0005-0000-0000-000019140000}"/>
    <cellStyle name="Feeder Field 2 4 2 25 4" xfId="11608" xr:uid="{00000000-0005-0000-0000-00001A140000}"/>
    <cellStyle name="Feeder Field 2 4 2 26" xfId="865" xr:uid="{00000000-0005-0000-0000-00001B140000}"/>
    <cellStyle name="Feeder Field 2 4 2 26 2" xfId="11609" xr:uid="{00000000-0005-0000-0000-00001C140000}"/>
    <cellStyle name="Feeder Field 2 4 2 26 2 2" xfId="11610" xr:uid="{00000000-0005-0000-0000-00001D140000}"/>
    <cellStyle name="Feeder Field 2 4 2 26 2 3" xfId="11611" xr:uid="{00000000-0005-0000-0000-00001E140000}"/>
    <cellStyle name="Feeder Field 2 4 2 26 2 4" xfId="11612" xr:uid="{00000000-0005-0000-0000-00001F140000}"/>
    <cellStyle name="Feeder Field 2 4 2 26 3" xfId="11613" xr:uid="{00000000-0005-0000-0000-000020140000}"/>
    <cellStyle name="Feeder Field 2 4 2 26 4" xfId="11614" xr:uid="{00000000-0005-0000-0000-000021140000}"/>
    <cellStyle name="Feeder Field 2 4 2 27" xfId="866" xr:uid="{00000000-0005-0000-0000-000022140000}"/>
    <cellStyle name="Feeder Field 2 4 2 27 2" xfId="11615" xr:uid="{00000000-0005-0000-0000-000023140000}"/>
    <cellStyle name="Feeder Field 2 4 2 27 2 2" xfId="11616" xr:uid="{00000000-0005-0000-0000-000024140000}"/>
    <cellStyle name="Feeder Field 2 4 2 27 2 3" xfId="11617" xr:uid="{00000000-0005-0000-0000-000025140000}"/>
    <cellStyle name="Feeder Field 2 4 2 27 2 4" xfId="11618" xr:uid="{00000000-0005-0000-0000-000026140000}"/>
    <cellStyle name="Feeder Field 2 4 2 27 3" xfId="11619" xr:uid="{00000000-0005-0000-0000-000027140000}"/>
    <cellStyle name="Feeder Field 2 4 2 27 4" xfId="11620" xr:uid="{00000000-0005-0000-0000-000028140000}"/>
    <cellStyle name="Feeder Field 2 4 2 28" xfId="867" xr:uid="{00000000-0005-0000-0000-000029140000}"/>
    <cellStyle name="Feeder Field 2 4 2 28 2" xfId="11621" xr:uid="{00000000-0005-0000-0000-00002A140000}"/>
    <cellStyle name="Feeder Field 2 4 2 28 2 2" xfId="11622" xr:uid="{00000000-0005-0000-0000-00002B140000}"/>
    <cellStyle name="Feeder Field 2 4 2 28 2 3" xfId="11623" xr:uid="{00000000-0005-0000-0000-00002C140000}"/>
    <cellStyle name="Feeder Field 2 4 2 28 2 4" xfId="11624" xr:uid="{00000000-0005-0000-0000-00002D140000}"/>
    <cellStyle name="Feeder Field 2 4 2 28 3" xfId="11625" xr:uid="{00000000-0005-0000-0000-00002E140000}"/>
    <cellStyle name="Feeder Field 2 4 2 28 4" xfId="11626" xr:uid="{00000000-0005-0000-0000-00002F140000}"/>
    <cellStyle name="Feeder Field 2 4 2 29" xfId="868" xr:uid="{00000000-0005-0000-0000-000030140000}"/>
    <cellStyle name="Feeder Field 2 4 2 29 2" xfId="11627" xr:uid="{00000000-0005-0000-0000-000031140000}"/>
    <cellStyle name="Feeder Field 2 4 2 29 2 2" xfId="11628" xr:uid="{00000000-0005-0000-0000-000032140000}"/>
    <cellStyle name="Feeder Field 2 4 2 29 2 3" xfId="11629" xr:uid="{00000000-0005-0000-0000-000033140000}"/>
    <cellStyle name="Feeder Field 2 4 2 29 2 4" xfId="11630" xr:uid="{00000000-0005-0000-0000-000034140000}"/>
    <cellStyle name="Feeder Field 2 4 2 29 3" xfId="11631" xr:uid="{00000000-0005-0000-0000-000035140000}"/>
    <cellStyle name="Feeder Field 2 4 2 29 4" xfId="11632" xr:uid="{00000000-0005-0000-0000-000036140000}"/>
    <cellStyle name="Feeder Field 2 4 2 3" xfId="869" xr:uid="{00000000-0005-0000-0000-000037140000}"/>
    <cellStyle name="Feeder Field 2 4 2 3 2" xfId="11633" xr:uid="{00000000-0005-0000-0000-000038140000}"/>
    <cellStyle name="Feeder Field 2 4 2 3 2 2" xfId="11634" xr:uid="{00000000-0005-0000-0000-000039140000}"/>
    <cellStyle name="Feeder Field 2 4 2 3 2 3" xfId="11635" xr:uid="{00000000-0005-0000-0000-00003A140000}"/>
    <cellStyle name="Feeder Field 2 4 2 3 2 4" xfId="11636" xr:uid="{00000000-0005-0000-0000-00003B140000}"/>
    <cellStyle name="Feeder Field 2 4 2 3 3" xfId="11637" xr:uid="{00000000-0005-0000-0000-00003C140000}"/>
    <cellStyle name="Feeder Field 2 4 2 3 4" xfId="11638" xr:uid="{00000000-0005-0000-0000-00003D140000}"/>
    <cellStyle name="Feeder Field 2 4 2 30" xfId="870" xr:uid="{00000000-0005-0000-0000-00003E140000}"/>
    <cellStyle name="Feeder Field 2 4 2 30 2" xfId="11639" xr:uid="{00000000-0005-0000-0000-00003F140000}"/>
    <cellStyle name="Feeder Field 2 4 2 30 2 2" xfId="11640" xr:uid="{00000000-0005-0000-0000-000040140000}"/>
    <cellStyle name="Feeder Field 2 4 2 30 2 3" xfId="11641" xr:uid="{00000000-0005-0000-0000-000041140000}"/>
    <cellStyle name="Feeder Field 2 4 2 30 2 4" xfId="11642" xr:uid="{00000000-0005-0000-0000-000042140000}"/>
    <cellStyle name="Feeder Field 2 4 2 30 3" xfId="11643" xr:uid="{00000000-0005-0000-0000-000043140000}"/>
    <cellStyle name="Feeder Field 2 4 2 30 4" xfId="11644" xr:uid="{00000000-0005-0000-0000-000044140000}"/>
    <cellStyle name="Feeder Field 2 4 2 31" xfId="871" xr:uid="{00000000-0005-0000-0000-000045140000}"/>
    <cellStyle name="Feeder Field 2 4 2 31 2" xfId="11645" xr:uid="{00000000-0005-0000-0000-000046140000}"/>
    <cellStyle name="Feeder Field 2 4 2 31 2 2" xfId="11646" xr:uid="{00000000-0005-0000-0000-000047140000}"/>
    <cellStyle name="Feeder Field 2 4 2 31 2 3" xfId="11647" xr:uid="{00000000-0005-0000-0000-000048140000}"/>
    <cellStyle name="Feeder Field 2 4 2 31 2 4" xfId="11648" xr:uid="{00000000-0005-0000-0000-000049140000}"/>
    <cellStyle name="Feeder Field 2 4 2 31 3" xfId="11649" xr:uid="{00000000-0005-0000-0000-00004A140000}"/>
    <cellStyle name="Feeder Field 2 4 2 31 4" xfId="11650" xr:uid="{00000000-0005-0000-0000-00004B140000}"/>
    <cellStyle name="Feeder Field 2 4 2 32" xfId="872" xr:uid="{00000000-0005-0000-0000-00004C140000}"/>
    <cellStyle name="Feeder Field 2 4 2 32 2" xfId="11651" xr:uid="{00000000-0005-0000-0000-00004D140000}"/>
    <cellStyle name="Feeder Field 2 4 2 32 2 2" xfId="11652" xr:uid="{00000000-0005-0000-0000-00004E140000}"/>
    <cellStyle name="Feeder Field 2 4 2 32 2 3" xfId="11653" xr:uid="{00000000-0005-0000-0000-00004F140000}"/>
    <cellStyle name="Feeder Field 2 4 2 32 2 4" xfId="11654" xr:uid="{00000000-0005-0000-0000-000050140000}"/>
    <cellStyle name="Feeder Field 2 4 2 32 3" xfId="11655" xr:uid="{00000000-0005-0000-0000-000051140000}"/>
    <cellStyle name="Feeder Field 2 4 2 32 4" xfId="11656" xr:uid="{00000000-0005-0000-0000-000052140000}"/>
    <cellStyle name="Feeder Field 2 4 2 33" xfId="873" xr:uid="{00000000-0005-0000-0000-000053140000}"/>
    <cellStyle name="Feeder Field 2 4 2 33 2" xfId="11657" xr:uid="{00000000-0005-0000-0000-000054140000}"/>
    <cellStyle name="Feeder Field 2 4 2 33 2 2" xfId="11658" xr:uid="{00000000-0005-0000-0000-000055140000}"/>
    <cellStyle name="Feeder Field 2 4 2 33 2 3" xfId="11659" xr:uid="{00000000-0005-0000-0000-000056140000}"/>
    <cellStyle name="Feeder Field 2 4 2 33 2 4" xfId="11660" xr:uid="{00000000-0005-0000-0000-000057140000}"/>
    <cellStyle name="Feeder Field 2 4 2 33 3" xfId="11661" xr:uid="{00000000-0005-0000-0000-000058140000}"/>
    <cellStyle name="Feeder Field 2 4 2 33 4" xfId="11662" xr:uid="{00000000-0005-0000-0000-000059140000}"/>
    <cellStyle name="Feeder Field 2 4 2 34" xfId="874" xr:uid="{00000000-0005-0000-0000-00005A140000}"/>
    <cellStyle name="Feeder Field 2 4 2 34 2" xfId="11663" xr:uid="{00000000-0005-0000-0000-00005B140000}"/>
    <cellStyle name="Feeder Field 2 4 2 34 2 2" xfId="11664" xr:uid="{00000000-0005-0000-0000-00005C140000}"/>
    <cellStyle name="Feeder Field 2 4 2 34 2 3" xfId="11665" xr:uid="{00000000-0005-0000-0000-00005D140000}"/>
    <cellStyle name="Feeder Field 2 4 2 34 2 4" xfId="11666" xr:uid="{00000000-0005-0000-0000-00005E140000}"/>
    <cellStyle name="Feeder Field 2 4 2 34 3" xfId="11667" xr:uid="{00000000-0005-0000-0000-00005F140000}"/>
    <cellStyle name="Feeder Field 2 4 2 34 4" xfId="11668" xr:uid="{00000000-0005-0000-0000-000060140000}"/>
    <cellStyle name="Feeder Field 2 4 2 35" xfId="875" xr:uid="{00000000-0005-0000-0000-000061140000}"/>
    <cellStyle name="Feeder Field 2 4 2 35 2" xfId="11669" xr:uid="{00000000-0005-0000-0000-000062140000}"/>
    <cellStyle name="Feeder Field 2 4 2 35 2 2" xfId="11670" xr:uid="{00000000-0005-0000-0000-000063140000}"/>
    <cellStyle name="Feeder Field 2 4 2 35 2 3" xfId="11671" xr:uid="{00000000-0005-0000-0000-000064140000}"/>
    <cellStyle name="Feeder Field 2 4 2 35 2 4" xfId="11672" xr:uid="{00000000-0005-0000-0000-000065140000}"/>
    <cellStyle name="Feeder Field 2 4 2 35 3" xfId="11673" xr:uid="{00000000-0005-0000-0000-000066140000}"/>
    <cellStyle name="Feeder Field 2 4 2 35 4" xfId="11674" xr:uid="{00000000-0005-0000-0000-000067140000}"/>
    <cellStyle name="Feeder Field 2 4 2 36" xfId="876" xr:uid="{00000000-0005-0000-0000-000068140000}"/>
    <cellStyle name="Feeder Field 2 4 2 36 2" xfId="11675" xr:uid="{00000000-0005-0000-0000-000069140000}"/>
    <cellStyle name="Feeder Field 2 4 2 36 2 2" xfId="11676" xr:uid="{00000000-0005-0000-0000-00006A140000}"/>
    <cellStyle name="Feeder Field 2 4 2 36 2 3" xfId="11677" xr:uid="{00000000-0005-0000-0000-00006B140000}"/>
    <cellStyle name="Feeder Field 2 4 2 36 2 4" xfId="11678" xr:uid="{00000000-0005-0000-0000-00006C140000}"/>
    <cellStyle name="Feeder Field 2 4 2 36 3" xfId="11679" xr:uid="{00000000-0005-0000-0000-00006D140000}"/>
    <cellStyle name="Feeder Field 2 4 2 36 4" xfId="11680" xr:uid="{00000000-0005-0000-0000-00006E140000}"/>
    <cellStyle name="Feeder Field 2 4 2 37" xfId="877" xr:uid="{00000000-0005-0000-0000-00006F140000}"/>
    <cellStyle name="Feeder Field 2 4 2 37 2" xfId="11681" xr:uid="{00000000-0005-0000-0000-000070140000}"/>
    <cellStyle name="Feeder Field 2 4 2 37 2 2" xfId="11682" xr:uid="{00000000-0005-0000-0000-000071140000}"/>
    <cellStyle name="Feeder Field 2 4 2 37 2 3" xfId="11683" xr:uid="{00000000-0005-0000-0000-000072140000}"/>
    <cellStyle name="Feeder Field 2 4 2 37 2 4" xfId="11684" xr:uid="{00000000-0005-0000-0000-000073140000}"/>
    <cellStyle name="Feeder Field 2 4 2 37 3" xfId="11685" xr:uid="{00000000-0005-0000-0000-000074140000}"/>
    <cellStyle name="Feeder Field 2 4 2 37 4" xfId="11686" xr:uid="{00000000-0005-0000-0000-000075140000}"/>
    <cellStyle name="Feeder Field 2 4 2 38" xfId="878" xr:uid="{00000000-0005-0000-0000-000076140000}"/>
    <cellStyle name="Feeder Field 2 4 2 38 2" xfId="11687" xr:uid="{00000000-0005-0000-0000-000077140000}"/>
    <cellStyle name="Feeder Field 2 4 2 38 2 2" xfId="11688" xr:uid="{00000000-0005-0000-0000-000078140000}"/>
    <cellStyle name="Feeder Field 2 4 2 38 2 3" xfId="11689" xr:uid="{00000000-0005-0000-0000-000079140000}"/>
    <cellStyle name="Feeder Field 2 4 2 38 2 4" xfId="11690" xr:uid="{00000000-0005-0000-0000-00007A140000}"/>
    <cellStyle name="Feeder Field 2 4 2 38 3" xfId="11691" xr:uid="{00000000-0005-0000-0000-00007B140000}"/>
    <cellStyle name="Feeder Field 2 4 2 38 4" xfId="11692" xr:uid="{00000000-0005-0000-0000-00007C140000}"/>
    <cellStyle name="Feeder Field 2 4 2 39" xfId="879" xr:uid="{00000000-0005-0000-0000-00007D140000}"/>
    <cellStyle name="Feeder Field 2 4 2 39 2" xfId="11693" xr:uid="{00000000-0005-0000-0000-00007E140000}"/>
    <cellStyle name="Feeder Field 2 4 2 39 2 2" xfId="11694" xr:uid="{00000000-0005-0000-0000-00007F140000}"/>
    <cellStyle name="Feeder Field 2 4 2 39 2 3" xfId="11695" xr:uid="{00000000-0005-0000-0000-000080140000}"/>
    <cellStyle name="Feeder Field 2 4 2 39 2 4" xfId="11696" xr:uid="{00000000-0005-0000-0000-000081140000}"/>
    <cellStyle name="Feeder Field 2 4 2 39 3" xfId="11697" xr:uid="{00000000-0005-0000-0000-000082140000}"/>
    <cellStyle name="Feeder Field 2 4 2 39 4" xfId="11698" xr:uid="{00000000-0005-0000-0000-000083140000}"/>
    <cellStyle name="Feeder Field 2 4 2 4" xfId="880" xr:uid="{00000000-0005-0000-0000-000084140000}"/>
    <cellStyle name="Feeder Field 2 4 2 4 2" xfId="11699" xr:uid="{00000000-0005-0000-0000-000085140000}"/>
    <cellStyle name="Feeder Field 2 4 2 4 2 2" xfId="11700" xr:uid="{00000000-0005-0000-0000-000086140000}"/>
    <cellStyle name="Feeder Field 2 4 2 4 2 3" xfId="11701" xr:uid="{00000000-0005-0000-0000-000087140000}"/>
    <cellStyle name="Feeder Field 2 4 2 4 2 4" xfId="11702" xr:uid="{00000000-0005-0000-0000-000088140000}"/>
    <cellStyle name="Feeder Field 2 4 2 4 3" xfId="11703" xr:uid="{00000000-0005-0000-0000-000089140000}"/>
    <cellStyle name="Feeder Field 2 4 2 4 4" xfId="11704" xr:uid="{00000000-0005-0000-0000-00008A140000}"/>
    <cellStyle name="Feeder Field 2 4 2 40" xfId="881" xr:uid="{00000000-0005-0000-0000-00008B140000}"/>
    <cellStyle name="Feeder Field 2 4 2 40 2" xfId="11705" xr:uid="{00000000-0005-0000-0000-00008C140000}"/>
    <cellStyle name="Feeder Field 2 4 2 40 2 2" xfId="11706" xr:uid="{00000000-0005-0000-0000-00008D140000}"/>
    <cellStyle name="Feeder Field 2 4 2 40 2 3" xfId="11707" xr:uid="{00000000-0005-0000-0000-00008E140000}"/>
    <cellStyle name="Feeder Field 2 4 2 40 2 4" xfId="11708" xr:uid="{00000000-0005-0000-0000-00008F140000}"/>
    <cellStyle name="Feeder Field 2 4 2 40 3" xfId="11709" xr:uid="{00000000-0005-0000-0000-000090140000}"/>
    <cellStyle name="Feeder Field 2 4 2 40 4" xfId="11710" xr:uid="{00000000-0005-0000-0000-000091140000}"/>
    <cellStyle name="Feeder Field 2 4 2 41" xfId="882" xr:uid="{00000000-0005-0000-0000-000092140000}"/>
    <cellStyle name="Feeder Field 2 4 2 41 2" xfId="11711" xr:uid="{00000000-0005-0000-0000-000093140000}"/>
    <cellStyle name="Feeder Field 2 4 2 41 2 2" xfId="11712" xr:uid="{00000000-0005-0000-0000-000094140000}"/>
    <cellStyle name="Feeder Field 2 4 2 41 2 3" xfId="11713" xr:uid="{00000000-0005-0000-0000-000095140000}"/>
    <cellStyle name="Feeder Field 2 4 2 41 2 4" xfId="11714" xr:uid="{00000000-0005-0000-0000-000096140000}"/>
    <cellStyle name="Feeder Field 2 4 2 41 3" xfId="11715" xr:uid="{00000000-0005-0000-0000-000097140000}"/>
    <cellStyle name="Feeder Field 2 4 2 41 4" xfId="11716" xr:uid="{00000000-0005-0000-0000-000098140000}"/>
    <cellStyle name="Feeder Field 2 4 2 42" xfId="883" xr:uid="{00000000-0005-0000-0000-000099140000}"/>
    <cellStyle name="Feeder Field 2 4 2 42 2" xfId="11717" xr:uid="{00000000-0005-0000-0000-00009A140000}"/>
    <cellStyle name="Feeder Field 2 4 2 42 2 2" xfId="11718" xr:uid="{00000000-0005-0000-0000-00009B140000}"/>
    <cellStyle name="Feeder Field 2 4 2 42 2 3" xfId="11719" xr:uid="{00000000-0005-0000-0000-00009C140000}"/>
    <cellStyle name="Feeder Field 2 4 2 42 2 4" xfId="11720" xr:uid="{00000000-0005-0000-0000-00009D140000}"/>
    <cellStyle name="Feeder Field 2 4 2 42 3" xfId="11721" xr:uid="{00000000-0005-0000-0000-00009E140000}"/>
    <cellStyle name="Feeder Field 2 4 2 42 4" xfId="11722" xr:uid="{00000000-0005-0000-0000-00009F140000}"/>
    <cellStyle name="Feeder Field 2 4 2 43" xfId="884" xr:uid="{00000000-0005-0000-0000-0000A0140000}"/>
    <cellStyle name="Feeder Field 2 4 2 43 2" xfId="11723" xr:uid="{00000000-0005-0000-0000-0000A1140000}"/>
    <cellStyle name="Feeder Field 2 4 2 43 2 2" xfId="11724" xr:uid="{00000000-0005-0000-0000-0000A2140000}"/>
    <cellStyle name="Feeder Field 2 4 2 43 2 3" xfId="11725" xr:uid="{00000000-0005-0000-0000-0000A3140000}"/>
    <cellStyle name="Feeder Field 2 4 2 43 2 4" xfId="11726" xr:uid="{00000000-0005-0000-0000-0000A4140000}"/>
    <cellStyle name="Feeder Field 2 4 2 43 3" xfId="11727" xr:uid="{00000000-0005-0000-0000-0000A5140000}"/>
    <cellStyle name="Feeder Field 2 4 2 43 4" xfId="11728" xr:uid="{00000000-0005-0000-0000-0000A6140000}"/>
    <cellStyle name="Feeder Field 2 4 2 44" xfId="885" xr:uid="{00000000-0005-0000-0000-0000A7140000}"/>
    <cellStyle name="Feeder Field 2 4 2 44 2" xfId="11729" xr:uid="{00000000-0005-0000-0000-0000A8140000}"/>
    <cellStyle name="Feeder Field 2 4 2 44 2 2" xfId="11730" xr:uid="{00000000-0005-0000-0000-0000A9140000}"/>
    <cellStyle name="Feeder Field 2 4 2 44 2 3" xfId="11731" xr:uid="{00000000-0005-0000-0000-0000AA140000}"/>
    <cellStyle name="Feeder Field 2 4 2 44 2 4" xfId="11732" xr:uid="{00000000-0005-0000-0000-0000AB140000}"/>
    <cellStyle name="Feeder Field 2 4 2 44 3" xfId="11733" xr:uid="{00000000-0005-0000-0000-0000AC140000}"/>
    <cellStyle name="Feeder Field 2 4 2 44 4" xfId="11734" xr:uid="{00000000-0005-0000-0000-0000AD140000}"/>
    <cellStyle name="Feeder Field 2 4 2 45" xfId="11735" xr:uid="{00000000-0005-0000-0000-0000AE140000}"/>
    <cellStyle name="Feeder Field 2 4 2 45 2" xfId="11736" xr:uid="{00000000-0005-0000-0000-0000AF140000}"/>
    <cellStyle name="Feeder Field 2 4 2 45 3" xfId="11737" xr:uid="{00000000-0005-0000-0000-0000B0140000}"/>
    <cellStyle name="Feeder Field 2 4 2 45 4" xfId="11738" xr:uid="{00000000-0005-0000-0000-0000B1140000}"/>
    <cellStyle name="Feeder Field 2 4 2 46" xfId="11739" xr:uid="{00000000-0005-0000-0000-0000B2140000}"/>
    <cellStyle name="Feeder Field 2 4 2 46 2" xfId="11740" xr:uid="{00000000-0005-0000-0000-0000B3140000}"/>
    <cellStyle name="Feeder Field 2 4 2 46 3" xfId="11741" xr:uid="{00000000-0005-0000-0000-0000B4140000}"/>
    <cellStyle name="Feeder Field 2 4 2 46 4" xfId="11742" xr:uid="{00000000-0005-0000-0000-0000B5140000}"/>
    <cellStyle name="Feeder Field 2 4 2 47" xfId="11743" xr:uid="{00000000-0005-0000-0000-0000B6140000}"/>
    <cellStyle name="Feeder Field 2 4 2 5" xfId="886" xr:uid="{00000000-0005-0000-0000-0000B7140000}"/>
    <cellStyle name="Feeder Field 2 4 2 5 2" xfId="11744" xr:uid="{00000000-0005-0000-0000-0000B8140000}"/>
    <cellStyle name="Feeder Field 2 4 2 5 2 2" xfId="11745" xr:uid="{00000000-0005-0000-0000-0000B9140000}"/>
    <cellStyle name="Feeder Field 2 4 2 5 2 3" xfId="11746" xr:uid="{00000000-0005-0000-0000-0000BA140000}"/>
    <cellStyle name="Feeder Field 2 4 2 5 2 4" xfId="11747" xr:uid="{00000000-0005-0000-0000-0000BB140000}"/>
    <cellStyle name="Feeder Field 2 4 2 5 3" xfId="11748" xr:uid="{00000000-0005-0000-0000-0000BC140000}"/>
    <cellStyle name="Feeder Field 2 4 2 5 4" xfId="11749" xr:uid="{00000000-0005-0000-0000-0000BD140000}"/>
    <cellStyle name="Feeder Field 2 4 2 6" xfId="887" xr:uid="{00000000-0005-0000-0000-0000BE140000}"/>
    <cellStyle name="Feeder Field 2 4 2 6 2" xfId="11750" xr:uid="{00000000-0005-0000-0000-0000BF140000}"/>
    <cellStyle name="Feeder Field 2 4 2 6 2 2" xfId="11751" xr:uid="{00000000-0005-0000-0000-0000C0140000}"/>
    <cellStyle name="Feeder Field 2 4 2 6 2 3" xfId="11752" xr:uid="{00000000-0005-0000-0000-0000C1140000}"/>
    <cellStyle name="Feeder Field 2 4 2 6 2 4" xfId="11753" xr:uid="{00000000-0005-0000-0000-0000C2140000}"/>
    <cellStyle name="Feeder Field 2 4 2 6 3" xfId="11754" xr:uid="{00000000-0005-0000-0000-0000C3140000}"/>
    <cellStyle name="Feeder Field 2 4 2 6 4" xfId="11755" xr:uid="{00000000-0005-0000-0000-0000C4140000}"/>
    <cellStyle name="Feeder Field 2 4 2 7" xfId="888" xr:uid="{00000000-0005-0000-0000-0000C5140000}"/>
    <cellStyle name="Feeder Field 2 4 2 7 2" xfId="11756" xr:uid="{00000000-0005-0000-0000-0000C6140000}"/>
    <cellStyle name="Feeder Field 2 4 2 7 2 2" xfId="11757" xr:uid="{00000000-0005-0000-0000-0000C7140000}"/>
    <cellStyle name="Feeder Field 2 4 2 7 2 3" xfId="11758" xr:uid="{00000000-0005-0000-0000-0000C8140000}"/>
    <cellStyle name="Feeder Field 2 4 2 7 2 4" xfId="11759" xr:uid="{00000000-0005-0000-0000-0000C9140000}"/>
    <cellStyle name="Feeder Field 2 4 2 7 3" xfId="11760" xr:uid="{00000000-0005-0000-0000-0000CA140000}"/>
    <cellStyle name="Feeder Field 2 4 2 7 4" xfId="11761" xr:uid="{00000000-0005-0000-0000-0000CB140000}"/>
    <cellStyle name="Feeder Field 2 4 2 8" xfId="889" xr:uid="{00000000-0005-0000-0000-0000CC140000}"/>
    <cellStyle name="Feeder Field 2 4 2 8 2" xfId="11762" xr:uid="{00000000-0005-0000-0000-0000CD140000}"/>
    <cellStyle name="Feeder Field 2 4 2 8 2 2" xfId="11763" xr:uid="{00000000-0005-0000-0000-0000CE140000}"/>
    <cellStyle name="Feeder Field 2 4 2 8 2 3" xfId="11764" xr:uid="{00000000-0005-0000-0000-0000CF140000}"/>
    <cellStyle name="Feeder Field 2 4 2 8 2 4" xfId="11765" xr:uid="{00000000-0005-0000-0000-0000D0140000}"/>
    <cellStyle name="Feeder Field 2 4 2 8 3" xfId="11766" xr:uid="{00000000-0005-0000-0000-0000D1140000}"/>
    <cellStyle name="Feeder Field 2 4 2 8 4" xfId="11767" xr:uid="{00000000-0005-0000-0000-0000D2140000}"/>
    <cellStyle name="Feeder Field 2 4 2 9" xfId="890" xr:uid="{00000000-0005-0000-0000-0000D3140000}"/>
    <cellStyle name="Feeder Field 2 4 2 9 2" xfId="11768" xr:uid="{00000000-0005-0000-0000-0000D4140000}"/>
    <cellStyle name="Feeder Field 2 4 2 9 2 2" xfId="11769" xr:uid="{00000000-0005-0000-0000-0000D5140000}"/>
    <cellStyle name="Feeder Field 2 4 2 9 2 3" xfId="11770" xr:uid="{00000000-0005-0000-0000-0000D6140000}"/>
    <cellStyle name="Feeder Field 2 4 2 9 2 4" xfId="11771" xr:uid="{00000000-0005-0000-0000-0000D7140000}"/>
    <cellStyle name="Feeder Field 2 4 2 9 3" xfId="11772" xr:uid="{00000000-0005-0000-0000-0000D8140000}"/>
    <cellStyle name="Feeder Field 2 4 2 9 4" xfId="11773" xr:uid="{00000000-0005-0000-0000-0000D9140000}"/>
    <cellStyle name="Feeder Field 2 4 20" xfId="891" xr:uid="{00000000-0005-0000-0000-0000DA140000}"/>
    <cellStyle name="Feeder Field 2 4 20 2" xfId="11774" xr:uid="{00000000-0005-0000-0000-0000DB140000}"/>
    <cellStyle name="Feeder Field 2 4 20 2 2" xfId="11775" xr:uid="{00000000-0005-0000-0000-0000DC140000}"/>
    <cellStyle name="Feeder Field 2 4 20 2 3" xfId="11776" xr:uid="{00000000-0005-0000-0000-0000DD140000}"/>
    <cellStyle name="Feeder Field 2 4 20 2 4" xfId="11777" xr:uid="{00000000-0005-0000-0000-0000DE140000}"/>
    <cellStyle name="Feeder Field 2 4 20 3" xfId="11778" xr:uid="{00000000-0005-0000-0000-0000DF140000}"/>
    <cellStyle name="Feeder Field 2 4 20 4" xfId="11779" xr:uid="{00000000-0005-0000-0000-0000E0140000}"/>
    <cellStyle name="Feeder Field 2 4 21" xfId="892" xr:uid="{00000000-0005-0000-0000-0000E1140000}"/>
    <cellStyle name="Feeder Field 2 4 21 2" xfId="11780" xr:uid="{00000000-0005-0000-0000-0000E2140000}"/>
    <cellStyle name="Feeder Field 2 4 21 2 2" xfId="11781" xr:uid="{00000000-0005-0000-0000-0000E3140000}"/>
    <cellStyle name="Feeder Field 2 4 21 2 3" xfId="11782" xr:uid="{00000000-0005-0000-0000-0000E4140000}"/>
    <cellStyle name="Feeder Field 2 4 21 2 4" xfId="11783" xr:uid="{00000000-0005-0000-0000-0000E5140000}"/>
    <cellStyle name="Feeder Field 2 4 21 3" xfId="11784" xr:uid="{00000000-0005-0000-0000-0000E6140000}"/>
    <cellStyle name="Feeder Field 2 4 21 4" xfId="11785" xr:uid="{00000000-0005-0000-0000-0000E7140000}"/>
    <cellStyle name="Feeder Field 2 4 22" xfId="893" xr:uid="{00000000-0005-0000-0000-0000E8140000}"/>
    <cellStyle name="Feeder Field 2 4 22 2" xfId="11786" xr:uid="{00000000-0005-0000-0000-0000E9140000}"/>
    <cellStyle name="Feeder Field 2 4 22 2 2" xfId="11787" xr:uid="{00000000-0005-0000-0000-0000EA140000}"/>
    <cellStyle name="Feeder Field 2 4 22 2 3" xfId="11788" xr:uid="{00000000-0005-0000-0000-0000EB140000}"/>
    <cellStyle name="Feeder Field 2 4 22 2 4" xfId="11789" xr:uid="{00000000-0005-0000-0000-0000EC140000}"/>
    <cellStyle name="Feeder Field 2 4 22 3" xfId="11790" xr:uid="{00000000-0005-0000-0000-0000ED140000}"/>
    <cellStyle name="Feeder Field 2 4 22 4" xfId="11791" xr:uid="{00000000-0005-0000-0000-0000EE140000}"/>
    <cellStyle name="Feeder Field 2 4 23" xfId="894" xr:uid="{00000000-0005-0000-0000-0000EF140000}"/>
    <cellStyle name="Feeder Field 2 4 23 2" xfId="11792" xr:uid="{00000000-0005-0000-0000-0000F0140000}"/>
    <cellStyle name="Feeder Field 2 4 23 2 2" xfId="11793" xr:uid="{00000000-0005-0000-0000-0000F1140000}"/>
    <cellStyle name="Feeder Field 2 4 23 2 3" xfId="11794" xr:uid="{00000000-0005-0000-0000-0000F2140000}"/>
    <cellStyle name="Feeder Field 2 4 23 2 4" xfId="11795" xr:uid="{00000000-0005-0000-0000-0000F3140000}"/>
    <cellStyle name="Feeder Field 2 4 23 3" xfId="11796" xr:uid="{00000000-0005-0000-0000-0000F4140000}"/>
    <cellStyle name="Feeder Field 2 4 23 4" xfId="11797" xr:uid="{00000000-0005-0000-0000-0000F5140000}"/>
    <cellStyle name="Feeder Field 2 4 24" xfId="895" xr:uid="{00000000-0005-0000-0000-0000F6140000}"/>
    <cellStyle name="Feeder Field 2 4 24 2" xfId="11798" xr:uid="{00000000-0005-0000-0000-0000F7140000}"/>
    <cellStyle name="Feeder Field 2 4 24 2 2" xfId="11799" xr:uid="{00000000-0005-0000-0000-0000F8140000}"/>
    <cellStyle name="Feeder Field 2 4 24 2 3" xfId="11800" xr:uid="{00000000-0005-0000-0000-0000F9140000}"/>
    <cellStyle name="Feeder Field 2 4 24 2 4" xfId="11801" xr:uid="{00000000-0005-0000-0000-0000FA140000}"/>
    <cellStyle name="Feeder Field 2 4 24 3" xfId="11802" xr:uid="{00000000-0005-0000-0000-0000FB140000}"/>
    <cellStyle name="Feeder Field 2 4 24 4" xfId="11803" xr:uid="{00000000-0005-0000-0000-0000FC140000}"/>
    <cellStyle name="Feeder Field 2 4 25" xfId="896" xr:uid="{00000000-0005-0000-0000-0000FD140000}"/>
    <cellStyle name="Feeder Field 2 4 25 2" xfId="11804" xr:uid="{00000000-0005-0000-0000-0000FE140000}"/>
    <cellStyle name="Feeder Field 2 4 25 2 2" xfId="11805" xr:uid="{00000000-0005-0000-0000-0000FF140000}"/>
    <cellStyle name="Feeder Field 2 4 25 2 3" xfId="11806" xr:uid="{00000000-0005-0000-0000-000000150000}"/>
    <cellStyle name="Feeder Field 2 4 25 2 4" xfId="11807" xr:uid="{00000000-0005-0000-0000-000001150000}"/>
    <cellStyle name="Feeder Field 2 4 25 3" xfId="11808" xr:uid="{00000000-0005-0000-0000-000002150000}"/>
    <cellStyle name="Feeder Field 2 4 25 4" xfId="11809" xr:uid="{00000000-0005-0000-0000-000003150000}"/>
    <cellStyle name="Feeder Field 2 4 26" xfId="897" xr:uid="{00000000-0005-0000-0000-000004150000}"/>
    <cellStyle name="Feeder Field 2 4 26 2" xfId="11810" xr:uid="{00000000-0005-0000-0000-000005150000}"/>
    <cellStyle name="Feeder Field 2 4 26 2 2" xfId="11811" xr:uid="{00000000-0005-0000-0000-000006150000}"/>
    <cellStyle name="Feeder Field 2 4 26 2 3" xfId="11812" xr:uid="{00000000-0005-0000-0000-000007150000}"/>
    <cellStyle name="Feeder Field 2 4 26 2 4" xfId="11813" xr:uid="{00000000-0005-0000-0000-000008150000}"/>
    <cellStyle name="Feeder Field 2 4 26 3" xfId="11814" xr:uid="{00000000-0005-0000-0000-000009150000}"/>
    <cellStyle name="Feeder Field 2 4 26 4" xfId="11815" xr:uid="{00000000-0005-0000-0000-00000A150000}"/>
    <cellStyle name="Feeder Field 2 4 27" xfId="898" xr:uid="{00000000-0005-0000-0000-00000B150000}"/>
    <cellStyle name="Feeder Field 2 4 27 2" xfId="11816" xr:uid="{00000000-0005-0000-0000-00000C150000}"/>
    <cellStyle name="Feeder Field 2 4 27 2 2" xfId="11817" xr:uid="{00000000-0005-0000-0000-00000D150000}"/>
    <cellStyle name="Feeder Field 2 4 27 2 3" xfId="11818" xr:uid="{00000000-0005-0000-0000-00000E150000}"/>
    <cellStyle name="Feeder Field 2 4 27 2 4" xfId="11819" xr:uid="{00000000-0005-0000-0000-00000F150000}"/>
    <cellStyle name="Feeder Field 2 4 27 3" xfId="11820" xr:uid="{00000000-0005-0000-0000-000010150000}"/>
    <cellStyle name="Feeder Field 2 4 27 4" xfId="11821" xr:uid="{00000000-0005-0000-0000-000011150000}"/>
    <cellStyle name="Feeder Field 2 4 28" xfId="899" xr:uid="{00000000-0005-0000-0000-000012150000}"/>
    <cellStyle name="Feeder Field 2 4 28 2" xfId="11822" xr:uid="{00000000-0005-0000-0000-000013150000}"/>
    <cellStyle name="Feeder Field 2 4 28 2 2" xfId="11823" xr:uid="{00000000-0005-0000-0000-000014150000}"/>
    <cellStyle name="Feeder Field 2 4 28 2 3" xfId="11824" xr:uid="{00000000-0005-0000-0000-000015150000}"/>
    <cellStyle name="Feeder Field 2 4 28 2 4" xfId="11825" xr:uid="{00000000-0005-0000-0000-000016150000}"/>
    <cellStyle name="Feeder Field 2 4 28 3" xfId="11826" xr:uid="{00000000-0005-0000-0000-000017150000}"/>
    <cellStyle name="Feeder Field 2 4 28 4" xfId="11827" xr:uid="{00000000-0005-0000-0000-000018150000}"/>
    <cellStyle name="Feeder Field 2 4 29" xfId="900" xr:uid="{00000000-0005-0000-0000-000019150000}"/>
    <cellStyle name="Feeder Field 2 4 29 2" xfId="11828" xr:uid="{00000000-0005-0000-0000-00001A150000}"/>
    <cellStyle name="Feeder Field 2 4 29 2 2" xfId="11829" xr:uid="{00000000-0005-0000-0000-00001B150000}"/>
    <cellStyle name="Feeder Field 2 4 29 2 3" xfId="11830" xr:uid="{00000000-0005-0000-0000-00001C150000}"/>
    <cellStyle name="Feeder Field 2 4 29 2 4" xfId="11831" xr:uid="{00000000-0005-0000-0000-00001D150000}"/>
    <cellStyle name="Feeder Field 2 4 29 3" xfId="11832" xr:uid="{00000000-0005-0000-0000-00001E150000}"/>
    <cellStyle name="Feeder Field 2 4 29 4" xfId="11833" xr:uid="{00000000-0005-0000-0000-00001F150000}"/>
    <cellStyle name="Feeder Field 2 4 3" xfId="901" xr:uid="{00000000-0005-0000-0000-000020150000}"/>
    <cellStyle name="Feeder Field 2 4 3 2" xfId="11834" xr:uid="{00000000-0005-0000-0000-000021150000}"/>
    <cellStyle name="Feeder Field 2 4 3 2 2" xfId="11835" xr:uid="{00000000-0005-0000-0000-000022150000}"/>
    <cellStyle name="Feeder Field 2 4 3 2 3" xfId="11836" xr:uid="{00000000-0005-0000-0000-000023150000}"/>
    <cellStyle name="Feeder Field 2 4 3 2 4" xfId="11837" xr:uid="{00000000-0005-0000-0000-000024150000}"/>
    <cellStyle name="Feeder Field 2 4 3 3" xfId="11838" xr:uid="{00000000-0005-0000-0000-000025150000}"/>
    <cellStyle name="Feeder Field 2 4 3 4" xfId="11839" xr:uid="{00000000-0005-0000-0000-000026150000}"/>
    <cellStyle name="Feeder Field 2 4 30" xfId="902" xr:uid="{00000000-0005-0000-0000-000027150000}"/>
    <cellStyle name="Feeder Field 2 4 30 2" xfId="11840" xr:uid="{00000000-0005-0000-0000-000028150000}"/>
    <cellStyle name="Feeder Field 2 4 30 2 2" xfId="11841" xr:uid="{00000000-0005-0000-0000-000029150000}"/>
    <cellStyle name="Feeder Field 2 4 30 2 3" xfId="11842" xr:uid="{00000000-0005-0000-0000-00002A150000}"/>
    <cellStyle name="Feeder Field 2 4 30 2 4" xfId="11843" xr:uid="{00000000-0005-0000-0000-00002B150000}"/>
    <cellStyle name="Feeder Field 2 4 30 3" xfId="11844" xr:uid="{00000000-0005-0000-0000-00002C150000}"/>
    <cellStyle name="Feeder Field 2 4 30 4" xfId="11845" xr:uid="{00000000-0005-0000-0000-00002D150000}"/>
    <cellStyle name="Feeder Field 2 4 31" xfId="903" xr:uid="{00000000-0005-0000-0000-00002E150000}"/>
    <cellStyle name="Feeder Field 2 4 31 2" xfId="11846" xr:uid="{00000000-0005-0000-0000-00002F150000}"/>
    <cellStyle name="Feeder Field 2 4 31 2 2" xfId="11847" xr:uid="{00000000-0005-0000-0000-000030150000}"/>
    <cellStyle name="Feeder Field 2 4 31 2 3" xfId="11848" xr:uid="{00000000-0005-0000-0000-000031150000}"/>
    <cellStyle name="Feeder Field 2 4 31 2 4" xfId="11849" xr:uid="{00000000-0005-0000-0000-000032150000}"/>
    <cellStyle name="Feeder Field 2 4 31 3" xfId="11850" xr:uid="{00000000-0005-0000-0000-000033150000}"/>
    <cellStyle name="Feeder Field 2 4 31 4" xfId="11851" xr:uid="{00000000-0005-0000-0000-000034150000}"/>
    <cellStyle name="Feeder Field 2 4 32" xfId="904" xr:uid="{00000000-0005-0000-0000-000035150000}"/>
    <cellStyle name="Feeder Field 2 4 32 2" xfId="11852" xr:uid="{00000000-0005-0000-0000-000036150000}"/>
    <cellStyle name="Feeder Field 2 4 32 2 2" xfId="11853" xr:uid="{00000000-0005-0000-0000-000037150000}"/>
    <cellStyle name="Feeder Field 2 4 32 2 3" xfId="11854" xr:uid="{00000000-0005-0000-0000-000038150000}"/>
    <cellStyle name="Feeder Field 2 4 32 2 4" xfId="11855" xr:uid="{00000000-0005-0000-0000-000039150000}"/>
    <cellStyle name="Feeder Field 2 4 32 3" xfId="11856" xr:uid="{00000000-0005-0000-0000-00003A150000}"/>
    <cellStyle name="Feeder Field 2 4 32 4" xfId="11857" xr:uid="{00000000-0005-0000-0000-00003B150000}"/>
    <cellStyle name="Feeder Field 2 4 33" xfId="905" xr:uid="{00000000-0005-0000-0000-00003C150000}"/>
    <cellStyle name="Feeder Field 2 4 33 2" xfId="11858" xr:uid="{00000000-0005-0000-0000-00003D150000}"/>
    <cellStyle name="Feeder Field 2 4 33 2 2" xfId="11859" xr:uid="{00000000-0005-0000-0000-00003E150000}"/>
    <cellStyle name="Feeder Field 2 4 33 2 3" xfId="11860" xr:uid="{00000000-0005-0000-0000-00003F150000}"/>
    <cellStyle name="Feeder Field 2 4 33 2 4" xfId="11861" xr:uid="{00000000-0005-0000-0000-000040150000}"/>
    <cellStyle name="Feeder Field 2 4 33 3" xfId="11862" xr:uid="{00000000-0005-0000-0000-000041150000}"/>
    <cellStyle name="Feeder Field 2 4 33 4" xfId="11863" xr:uid="{00000000-0005-0000-0000-000042150000}"/>
    <cellStyle name="Feeder Field 2 4 34" xfId="906" xr:uid="{00000000-0005-0000-0000-000043150000}"/>
    <cellStyle name="Feeder Field 2 4 34 2" xfId="11864" xr:uid="{00000000-0005-0000-0000-000044150000}"/>
    <cellStyle name="Feeder Field 2 4 34 2 2" xfId="11865" xr:uid="{00000000-0005-0000-0000-000045150000}"/>
    <cellStyle name="Feeder Field 2 4 34 2 3" xfId="11866" xr:uid="{00000000-0005-0000-0000-000046150000}"/>
    <cellStyle name="Feeder Field 2 4 34 2 4" xfId="11867" xr:uid="{00000000-0005-0000-0000-000047150000}"/>
    <cellStyle name="Feeder Field 2 4 34 3" xfId="11868" xr:uid="{00000000-0005-0000-0000-000048150000}"/>
    <cellStyle name="Feeder Field 2 4 34 4" xfId="11869" xr:uid="{00000000-0005-0000-0000-000049150000}"/>
    <cellStyle name="Feeder Field 2 4 35" xfId="907" xr:uid="{00000000-0005-0000-0000-00004A150000}"/>
    <cellStyle name="Feeder Field 2 4 35 2" xfId="11870" xr:uid="{00000000-0005-0000-0000-00004B150000}"/>
    <cellStyle name="Feeder Field 2 4 35 2 2" xfId="11871" xr:uid="{00000000-0005-0000-0000-00004C150000}"/>
    <cellStyle name="Feeder Field 2 4 35 2 3" xfId="11872" xr:uid="{00000000-0005-0000-0000-00004D150000}"/>
    <cellStyle name="Feeder Field 2 4 35 2 4" xfId="11873" xr:uid="{00000000-0005-0000-0000-00004E150000}"/>
    <cellStyle name="Feeder Field 2 4 35 3" xfId="11874" xr:uid="{00000000-0005-0000-0000-00004F150000}"/>
    <cellStyle name="Feeder Field 2 4 35 4" xfId="11875" xr:uid="{00000000-0005-0000-0000-000050150000}"/>
    <cellStyle name="Feeder Field 2 4 36" xfId="908" xr:uid="{00000000-0005-0000-0000-000051150000}"/>
    <cellStyle name="Feeder Field 2 4 36 2" xfId="11876" xr:uid="{00000000-0005-0000-0000-000052150000}"/>
    <cellStyle name="Feeder Field 2 4 36 2 2" xfId="11877" xr:uid="{00000000-0005-0000-0000-000053150000}"/>
    <cellStyle name="Feeder Field 2 4 36 2 3" xfId="11878" xr:uid="{00000000-0005-0000-0000-000054150000}"/>
    <cellStyle name="Feeder Field 2 4 36 2 4" xfId="11879" xr:uid="{00000000-0005-0000-0000-000055150000}"/>
    <cellStyle name="Feeder Field 2 4 36 3" xfId="11880" xr:uid="{00000000-0005-0000-0000-000056150000}"/>
    <cellStyle name="Feeder Field 2 4 36 4" xfId="11881" xr:uid="{00000000-0005-0000-0000-000057150000}"/>
    <cellStyle name="Feeder Field 2 4 37" xfId="909" xr:uid="{00000000-0005-0000-0000-000058150000}"/>
    <cellStyle name="Feeder Field 2 4 37 2" xfId="11882" xr:uid="{00000000-0005-0000-0000-000059150000}"/>
    <cellStyle name="Feeder Field 2 4 37 2 2" xfId="11883" xr:uid="{00000000-0005-0000-0000-00005A150000}"/>
    <cellStyle name="Feeder Field 2 4 37 2 3" xfId="11884" xr:uid="{00000000-0005-0000-0000-00005B150000}"/>
    <cellStyle name="Feeder Field 2 4 37 2 4" xfId="11885" xr:uid="{00000000-0005-0000-0000-00005C150000}"/>
    <cellStyle name="Feeder Field 2 4 37 3" xfId="11886" xr:uid="{00000000-0005-0000-0000-00005D150000}"/>
    <cellStyle name="Feeder Field 2 4 37 4" xfId="11887" xr:uid="{00000000-0005-0000-0000-00005E150000}"/>
    <cellStyle name="Feeder Field 2 4 38" xfId="910" xr:uid="{00000000-0005-0000-0000-00005F150000}"/>
    <cellStyle name="Feeder Field 2 4 38 2" xfId="11888" xr:uid="{00000000-0005-0000-0000-000060150000}"/>
    <cellStyle name="Feeder Field 2 4 38 2 2" xfId="11889" xr:uid="{00000000-0005-0000-0000-000061150000}"/>
    <cellStyle name="Feeder Field 2 4 38 2 3" xfId="11890" xr:uid="{00000000-0005-0000-0000-000062150000}"/>
    <cellStyle name="Feeder Field 2 4 38 2 4" xfId="11891" xr:uid="{00000000-0005-0000-0000-000063150000}"/>
    <cellStyle name="Feeder Field 2 4 38 3" xfId="11892" xr:uid="{00000000-0005-0000-0000-000064150000}"/>
    <cellStyle name="Feeder Field 2 4 38 4" xfId="11893" xr:uid="{00000000-0005-0000-0000-000065150000}"/>
    <cellStyle name="Feeder Field 2 4 39" xfId="911" xr:uid="{00000000-0005-0000-0000-000066150000}"/>
    <cellStyle name="Feeder Field 2 4 39 2" xfId="11894" xr:uid="{00000000-0005-0000-0000-000067150000}"/>
    <cellStyle name="Feeder Field 2 4 39 2 2" xfId="11895" xr:uid="{00000000-0005-0000-0000-000068150000}"/>
    <cellStyle name="Feeder Field 2 4 39 2 3" xfId="11896" xr:uid="{00000000-0005-0000-0000-000069150000}"/>
    <cellStyle name="Feeder Field 2 4 39 2 4" xfId="11897" xr:uid="{00000000-0005-0000-0000-00006A150000}"/>
    <cellStyle name="Feeder Field 2 4 39 3" xfId="11898" xr:uid="{00000000-0005-0000-0000-00006B150000}"/>
    <cellStyle name="Feeder Field 2 4 39 4" xfId="11899" xr:uid="{00000000-0005-0000-0000-00006C150000}"/>
    <cellStyle name="Feeder Field 2 4 4" xfId="912" xr:uid="{00000000-0005-0000-0000-00006D150000}"/>
    <cellStyle name="Feeder Field 2 4 4 2" xfId="11900" xr:uid="{00000000-0005-0000-0000-00006E150000}"/>
    <cellStyle name="Feeder Field 2 4 4 2 2" xfId="11901" xr:uid="{00000000-0005-0000-0000-00006F150000}"/>
    <cellStyle name="Feeder Field 2 4 4 2 3" xfId="11902" xr:uid="{00000000-0005-0000-0000-000070150000}"/>
    <cellStyle name="Feeder Field 2 4 4 2 4" xfId="11903" xr:uid="{00000000-0005-0000-0000-000071150000}"/>
    <cellStyle name="Feeder Field 2 4 4 3" xfId="11904" xr:uid="{00000000-0005-0000-0000-000072150000}"/>
    <cellStyle name="Feeder Field 2 4 4 4" xfId="11905" xr:uid="{00000000-0005-0000-0000-000073150000}"/>
    <cellStyle name="Feeder Field 2 4 40" xfId="913" xr:uid="{00000000-0005-0000-0000-000074150000}"/>
    <cellStyle name="Feeder Field 2 4 40 2" xfId="11906" xr:uid="{00000000-0005-0000-0000-000075150000}"/>
    <cellStyle name="Feeder Field 2 4 40 2 2" xfId="11907" xr:uid="{00000000-0005-0000-0000-000076150000}"/>
    <cellStyle name="Feeder Field 2 4 40 2 3" xfId="11908" xr:uid="{00000000-0005-0000-0000-000077150000}"/>
    <cellStyle name="Feeder Field 2 4 40 2 4" xfId="11909" xr:uid="{00000000-0005-0000-0000-000078150000}"/>
    <cellStyle name="Feeder Field 2 4 40 3" xfId="11910" xr:uid="{00000000-0005-0000-0000-000079150000}"/>
    <cellStyle name="Feeder Field 2 4 40 4" xfId="11911" xr:uid="{00000000-0005-0000-0000-00007A150000}"/>
    <cellStyle name="Feeder Field 2 4 41" xfId="914" xr:uid="{00000000-0005-0000-0000-00007B150000}"/>
    <cellStyle name="Feeder Field 2 4 41 2" xfId="11912" xr:uid="{00000000-0005-0000-0000-00007C150000}"/>
    <cellStyle name="Feeder Field 2 4 41 2 2" xfId="11913" xr:uid="{00000000-0005-0000-0000-00007D150000}"/>
    <cellStyle name="Feeder Field 2 4 41 2 3" xfId="11914" xr:uid="{00000000-0005-0000-0000-00007E150000}"/>
    <cellStyle name="Feeder Field 2 4 41 2 4" xfId="11915" xr:uid="{00000000-0005-0000-0000-00007F150000}"/>
    <cellStyle name="Feeder Field 2 4 41 3" xfId="11916" xr:uid="{00000000-0005-0000-0000-000080150000}"/>
    <cellStyle name="Feeder Field 2 4 41 4" xfId="11917" xr:uid="{00000000-0005-0000-0000-000081150000}"/>
    <cellStyle name="Feeder Field 2 4 42" xfId="915" xr:uid="{00000000-0005-0000-0000-000082150000}"/>
    <cellStyle name="Feeder Field 2 4 42 2" xfId="11918" xr:uid="{00000000-0005-0000-0000-000083150000}"/>
    <cellStyle name="Feeder Field 2 4 42 2 2" xfId="11919" xr:uid="{00000000-0005-0000-0000-000084150000}"/>
    <cellStyle name="Feeder Field 2 4 42 2 3" xfId="11920" xr:uid="{00000000-0005-0000-0000-000085150000}"/>
    <cellStyle name="Feeder Field 2 4 42 2 4" xfId="11921" xr:uid="{00000000-0005-0000-0000-000086150000}"/>
    <cellStyle name="Feeder Field 2 4 42 3" xfId="11922" xr:uid="{00000000-0005-0000-0000-000087150000}"/>
    <cellStyle name="Feeder Field 2 4 42 4" xfId="11923" xr:uid="{00000000-0005-0000-0000-000088150000}"/>
    <cellStyle name="Feeder Field 2 4 43" xfId="916" xr:uid="{00000000-0005-0000-0000-000089150000}"/>
    <cellStyle name="Feeder Field 2 4 43 2" xfId="11924" xr:uid="{00000000-0005-0000-0000-00008A150000}"/>
    <cellStyle name="Feeder Field 2 4 43 2 2" xfId="11925" xr:uid="{00000000-0005-0000-0000-00008B150000}"/>
    <cellStyle name="Feeder Field 2 4 43 2 3" xfId="11926" xr:uid="{00000000-0005-0000-0000-00008C150000}"/>
    <cellStyle name="Feeder Field 2 4 43 2 4" xfId="11927" xr:uid="{00000000-0005-0000-0000-00008D150000}"/>
    <cellStyle name="Feeder Field 2 4 43 3" xfId="11928" xr:uid="{00000000-0005-0000-0000-00008E150000}"/>
    <cellStyle name="Feeder Field 2 4 43 4" xfId="11929" xr:uid="{00000000-0005-0000-0000-00008F150000}"/>
    <cellStyle name="Feeder Field 2 4 44" xfId="917" xr:uid="{00000000-0005-0000-0000-000090150000}"/>
    <cellStyle name="Feeder Field 2 4 44 2" xfId="11930" xr:uid="{00000000-0005-0000-0000-000091150000}"/>
    <cellStyle name="Feeder Field 2 4 44 2 2" xfId="11931" xr:uid="{00000000-0005-0000-0000-000092150000}"/>
    <cellStyle name="Feeder Field 2 4 44 2 3" xfId="11932" xr:uid="{00000000-0005-0000-0000-000093150000}"/>
    <cellStyle name="Feeder Field 2 4 44 2 4" xfId="11933" xr:uid="{00000000-0005-0000-0000-000094150000}"/>
    <cellStyle name="Feeder Field 2 4 44 3" xfId="11934" xr:uid="{00000000-0005-0000-0000-000095150000}"/>
    <cellStyle name="Feeder Field 2 4 44 4" xfId="11935" xr:uid="{00000000-0005-0000-0000-000096150000}"/>
    <cellStyle name="Feeder Field 2 4 45" xfId="918" xr:uid="{00000000-0005-0000-0000-000097150000}"/>
    <cellStyle name="Feeder Field 2 4 45 2" xfId="11936" xr:uid="{00000000-0005-0000-0000-000098150000}"/>
    <cellStyle name="Feeder Field 2 4 45 2 2" xfId="11937" xr:uid="{00000000-0005-0000-0000-000099150000}"/>
    <cellStyle name="Feeder Field 2 4 45 2 3" xfId="11938" xr:uid="{00000000-0005-0000-0000-00009A150000}"/>
    <cellStyle name="Feeder Field 2 4 45 2 4" xfId="11939" xr:uid="{00000000-0005-0000-0000-00009B150000}"/>
    <cellStyle name="Feeder Field 2 4 45 3" xfId="11940" xr:uid="{00000000-0005-0000-0000-00009C150000}"/>
    <cellStyle name="Feeder Field 2 4 45 4" xfId="11941" xr:uid="{00000000-0005-0000-0000-00009D150000}"/>
    <cellStyle name="Feeder Field 2 4 46" xfId="11942" xr:uid="{00000000-0005-0000-0000-00009E150000}"/>
    <cellStyle name="Feeder Field 2 4 46 2" xfId="11943" xr:uid="{00000000-0005-0000-0000-00009F150000}"/>
    <cellStyle name="Feeder Field 2 4 46 3" xfId="11944" xr:uid="{00000000-0005-0000-0000-0000A0150000}"/>
    <cellStyle name="Feeder Field 2 4 46 4" xfId="11945" xr:uid="{00000000-0005-0000-0000-0000A1150000}"/>
    <cellStyle name="Feeder Field 2 4 47" xfId="11946" xr:uid="{00000000-0005-0000-0000-0000A2150000}"/>
    <cellStyle name="Feeder Field 2 4 47 2" xfId="11947" xr:uid="{00000000-0005-0000-0000-0000A3150000}"/>
    <cellStyle name="Feeder Field 2 4 47 3" xfId="11948" xr:uid="{00000000-0005-0000-0000-0000A4150000}"/>
    <cellStyle name="Feeder Field 2 4 47 4" xfId="11949" xr:uid="{00000000-0005-0000-0000-0000A5150000}"/>
    <cellStyle name="Feeder Field 2 4 48" xfId="11950" xr:uid="{00000000-0005-0000-0000-0000A6150000}"/>
    <cellStyle name="Feeder Field 2 4 5" xfId="919" xr:uid="{00000000-0005-0000-0000-0000A7150000}"/>
    <cellStyle name="Feeder Field 2 4 5 2" xfId="11951" xr:uid="{00000000-0005-0000-0000-0000A8150000}"/>
    <cellStyle name="Feeder Field 2 4 5 2 2" xfId="11952" xr:uid="{00000000-0005-0000-0000-0000A9150000}"/>
    <cellStyle name="Feeder Field 2 4 5 2 3" xfId="11953" xr:uid="{00000000-0005-0000-0000-0000AA150000}"/>
    <cellStyle name="Feeder Field 2 4 5 2 4" xfId="11954" xr:uid="{00000000-0005-0000-0000-0000AB150000}"/>
    <cellStyle name="Feeder Field 2 4 5 3" xfId="11955" xr:uid="{00000000-0005-0000-0000-0000AC150000}"/>
    <cellStyle name="Feeder Field 2 4 5 4" xfId="11956" xr:uid="{00000000-0005-0000-0000-0000AD150000}"/>
    <cellStyle name="Feeder Field 2 4 6" xfId="920" xr:uid="{00000000-0005-0000-0000-0000AE150000}"/>
    <cellStyle name="Feeder Field 2 4 6 2" xfId="11957" xr:uid="{00000000-0005-0000-0000-0000AF150000}"/>
    <cellStyle name="Feeder Field 2 4 6 2 2" xfId="11958" xr:uid="{00000000-0005-0000-0000-0000B0150000}"/>
    <cellStyle name="Feeder Field 2 4 6 2 3" xfId="11959" xr:uid="{00000000-0005-0000-0000-0000B1150000}"/>
    <cellStyle name="Feeder Field 2 4 6 2 4" xfId="11960" xr:uid="{00000000-0005-0000-0000-0000B2150000}"/>
    <cellStyle name="Feeder Field 2 4 6 3" xfId="11961" xr:uid="{00000000-0005-0000-0000-0000B3150000}"/>
    <cellStyle name="Feeder Field 2 4 6 4" xfId="11962" xr:uid="{00000000-0005-0000-0000-0000B4150000}"/>
    <cellStyle name="Feeder Field 2 4 7" xfId="921" xr:uid="{00000000-0005-0000-0000-0000B5150000}"/>
    <cellStyle name="Feeder Field 2 4 7 2" xfId="11963" xr:uid="{00000000-0005-0000-0000-0000B6150000}"/>
    <cellStyle name="Feeder Field 2 4 7 2 2" xfId="11964" xr:uid="{00000000-0005-0000-0000-0000B7150000}"/>
    <cellStyle name="Feeder Field 2 4 7 2 3" xfId="11965" xr:uid="{00000000-0005-0000-0000-0000B8150000}"/>
    <cellStyle name="Feeder Field 2 4 7 2 4" xfId="11966" xr:uid="{00000000-0005-0000-0000-0000B9150000}"/>
    <cellStyle name="Feeder Field 2 4 7 3" xfId="11967" xr:uid="{00000000-0005-0000-0000-0000BA150000}"/>
    <cellStyle name="Feeder Field 2 4 7 4" xfId="11968" xr:uid="{00000000-0005-0000-0000-0000BB150000}"/>
    <cellStyle name="Feeder Field 2 4 8" xfId="922" xr:uid="{00000000-0005-0000-0000-0000BC150000}"/>
    <cellStyle name="Feeder Field 2 4 8 2" xfId="11969" xr:uid="{00000000-0005-0000-0000-0000BD150000}"/>
    <cellStyle name="Feeder Field 2 4 8 2 2" xfId="11970" xr:uid="{00000000-0005-0000-0000-0000BE150000}"/>
    <cellStyle name="Feeder Field 2 4 8 2 3" xfId="11971" xr:uid="{00000000-0005-0000-0000-0000BF150000}"/>
    <cellStyle name="Feeder Field 2 4 8 2 4" xfId="11972" xr:uid="{00000000-0005-0000-0000-0000C0150000}"/>
    <cellStyle name="Feeder Field 2 4 8 3" xfId="11973" xr:uid="{00000000-0005-0000-0000-0000C1150000}"/>
    <cellStyle name="Feeder Field 2 4 8 4" xfId="11974" xr:uid="{00000000-0005-0000-0000-0000C2150000}"/>
    <cellStyle name="Feeder Field 2 4 9" xfId="923" xr:uid="{00000000-0005-0000-0000-0000C3150000}"/>
    <cellStyle name="Feeder Field 2 4 9 2" xfId="11975" xr:uid="{00000000-0005-0000-0000-0000C4150000}"/>
    <cellStyle name="Feeder Field 2 4 9 2 2" xfId="11976" xr:uid="{00000000-0005-0000-0000-0000C5150000}"/>
    <cellStyle name="Feeder Field 2 4 9 2 3" xfId="11977" xr:uid="{00000000-0005-0000-0000-0000C6150000}"/>
    <cellStyle name="Feeder Field 2 4 9 2 4" xfId="11978" xr:uid="{00000000-0005-0000-0000-0000C7150000}"/>
    <cellStyle name="Feeder Field 2 4 9 3" xfId="11979" xr:uid="{00000000-0005-0000-0000-0000C8150000}"/>
    <cellStyle name="Feeder Field 2 4 9 4" xfId="11980" xr:uid="{00000000-0005-0000-0000-0000C9150000}"/>
    <cellStyle name="Feeder Field 2 5" xfId="924" xr:uid="{00000000-0005-0000-0000-0000CA150000}"/>
    <cellStyle name="Feeder Field 2 5 10" xfId="925" xr:uid="{00000000-0005-0000-0000-0000CB150000}"/>
    <cellStyle name="Feeder Field 2 5 10 2" xfId="11981" xr:uid="{00000000-0005-0000-0000-0000CC150000}"/>
    <cellStyle name="Feeder Field 2 5 10 2 2" xfId="11982" xr:uid="{00000000-0005-0000-0000-0000CD150000}"/>
    <cellStyle name="Feeder Field 2 5 10 2 3" xfId="11983" xr:uid="{00000000-0005-0000-0000-0000CE150000}"/>
    <cellStyle name="Feeder Field 2 5 10 2 4" xfId="11984" xr:uid="{00000000-0005-0000-0000-0000CF150000}"/>
    <cellStyle name="Feeder Field 2 5 10 3" xfId="11985" xr:uid="{00000000-0005-0000-0000-0000D0150000}"/>
    <cellStyle name="Feeder Field 2 5 10 4" xfId="11986" xr:uid="{00000000-0005-0000-0000-0000D1150000}"/>
    <cellStyle name="Feeder Field 2 5 11" xfId="926" xr:uid="{00000000-0005-0000-0000-0000D2150000}"/>
    <cellStyle name="Feeder Field 2 5 11 2" xfId="11987" xr:uid="{00000000-0005-0000-0000-0000D3150000}"/>
    <cellStyle name="Feeder Field 2 5 11 2 2" xfId="11988" xr:uid="{00000000-0005-0000-0000-0000D4150000}"/>
    <cellStyle name="Feeder Field 2 5 11 2 3" xfId="11989" xr:uid="{00000000-0005-0000-0000-0000D5150000}"/>
    <cellStyle name="Feeder Field 2 5 11 2 4" xfId="11990" xr:uid="{00000000-0005-0000-0000-0000D6150000}"/>
    <cellStyle name="Feeder Field 2 5 11 3" xfId="11991" xr:uid="{00000000-0005-0000-0000-0000D7150000}"/>
    <cellStyle name="Feeder Field 2 5 11 4" xfId="11992" xr:uid="{00000000-0005-0000-0000-0000D8150000}"/>
    <cellStyle name="Feeder Field 2 5 12" xfId="927" xr:uid="{00000000-0005-0000-0000-0000D9150000}"/>
    <cellStyle name="Feeder Field 2 5 12 2" xfId="11993" xr:uid="{00000000-0005-0000-0000-0000DA150000}"/>
    <cellStyle name="Feeder Field 2 5 12 2 2" xfId="11994" xr:uid="{00000000-0005-0000-0000-0000DB150000}"/>
    <cellStyle name="Feeder Field 2 5 12 2 3" xfId="11995" xr:uid="{00000000-0005-0000-0000-0000DC150000}"/>
    <cellStyle name="Feeder Field 2 5 12 2 4" xfId="11996" xr:uid="{00000000-0005-0000-0000-0000DD150000}"/>
    <cellStyle name="Feeder Field 2 5 12 3" xfId="11997" xr:uid="{00000000-0005-0000-0000-0000DE150000}"/>
    <cellStyle name="Feeder Field 2 5 12 4" xfId="11998" xr:uid="{00000000-0005-0000-0000-0000DF150000}"/>
    <cellStyle name="Feeder Field 2 5 13" xfId="928" xr:uid="{00000000-0005-0000-0000-0000E0150000}"/>
    <cellStyle name="Feeder Field 2 5 13 2" xfId="11999" xr:uid="{00000000-0005-0000-0000-0000E1150000}"/>
    <cellStyle name="Feeder Field 2 5 13 2 2" xfId="12000" xr:uid="{00000000-0005-0000-0000-0000E2150000}"/>
    <cellStyle name="Feeder Field 2 5 13 2 3" xfId="12001" xr:uid="{00000000-0005-0000-0000-0000E3150000}"/>
    <cellStyle name="Feeder Field 2 5 13 2 4" xfId="12002" xr:uid="{00000000-0005-0000-0000-0000E4150000}"/>
    <cellStyle name="Feeder Field 2 5 13 3" xfId="12003" xr:uid="{00000000-0005-0000-0000-0000E5150000}"/>
    <cellStyle name="Feeder Field 2 5 13 4" xfId="12004" xr:uid="{00000000-0005-0000-0000-0000E6150000}"/>
    <cellStyle name="Feeder Field 2 5 14" xfId="929" xr:uid="{00000000-0005-0000-0000-0000E7150000}"/>
    <cellStyle name="Feeder Field 2 5 14 2" xfId="12005" xr:uid="{00000000-0005-0000-0000-0000E8150000}"/>
    <cellStyle name="Feeder Field 2 5 14 2 2" xfId="12006" xr:uid="{00000000-0005-0000-0000-0000E9150000}"/>
    <cellStyle name="Feeder Field 2 5 14 2 3" xfId="12007" xr:uid="{00000000-0005-0000-0000-0000EA150000}"/>
    <cellStyle name="Feeder Field 2 5 14 2 4" xfId="12008" xr:uid="{00000000-0005-0000-0000-0000EB150000}"/>
    <cellStyle name="Feeder Field 2 5 14 3" xfId="12009" xr:uid="{00000000-0005-0000-0000-0000EC150000}"/>
    <cellStyle name="Feeder Field 2 5 14 4" xfId="12010" xr:uid="{00000000-0005-0000-0000-0000ED150000}"/>
    <cellStyle name="Feeder Field 2 5 15" xfId="930" xr:uid="{00000000-0005-0000-0000-0000EE150000}"/>
    <cellStyle name="Feeder Field 2 5 15 2" xfId="12011" xr:uid="{00000000-0005-0000-0000-0000EF150000}"/>
    <cellStyle name="Feeder Field 2 5 15 2 2" xfId="12012" xr:uid="{00000000-0005-0000-0000-0000F0150000}"/>
    <cellStyle name="Feeder Field 2 5 15 2 3" xfId="12013" xr:uid="{00000000-0005-0000-0000-0000F1150000}"/>
    <cellStyle name="Feeder Field 2 5 15 2 4" xfId="12014" xr:uid="{00000000-0005-0000-0000-0000F2150000}"/>
    <cellStyle name="Feeder Field 2 5 15 3" xfId="12015" xr:uid="{00000000-0005-0000-0000-0000F3150000}"/>
    <cellStyle name="Feeder Field 2 5 15 4" xfId="12016" xr:uid="{00000000-0005-0000-0000-0000F4150000}"/>
    <cellStyle name="Feeder Field 2 5 16" xfId="931" xr:uid="{00000000-0005-0000-0000-0000F5150000}"/>
    <cellStyle name="Feeder Field 2 5 16 2" xfId="12017" xr:uid="{00000000-0005-0000-0000-0000F6150000}"/>
    <cellStyle name="Feeder Field 2 5 16 2 2" xfId="12018" xr:uid="{00000000-0005-0000-0000-0000F7150000}"/>
    <cellStyle name="Feeder Field 2 5 16 2 3" xfId="12019" xr:uid="{00000000-0005-0000-0000-0000F8150000}"/>
    <cellStyle name="Feeder Field 2 5 16 2 4" xfId="12020" xr:uid="{00000000-0005-0000-0000-0000F9150000}"/>
    <cellStyle name="Feeder Field 2 5 16 3" xfId="12021" xr:uid="{00000000-0005-0000-0000-0000FA150000}"/>
    <cellStyle name="Feeder Field 2 5 16 4" xfId="12022" xr:uid="{00000000-0005-0000-0000-0000FB150000}"/>
    <cellStyle name="Feeder Field 2 5 17" xfId="932" xr:uid="{00000000-0005-0000-0000-0000FC150000}"/>
    <cellStyle name="Feeder Field 2 5 17 2" xfId="12023" xr:uid="{00000000-0005-0000-0000-0000FD150000}"/>
    <cellStyle name="Feeder Field 2 5 17 2 2" xfId="12024" xr:uid="{00000000-0005-0000-0000-0000FE150000}"/>
    <cellStyle name="Feeder Field 2 5 17 2 3" xfId="12025" xr:uid="{00000000-0005-0000-0000-0000FF150000}"/>
    <cellStyle name="Feeder Field 2 5 17 2 4" xfId="12026" xr:uid="{00000000-0005-0000-0000-000000160000}"/>
    <cellStyle name="Feeder Field 2 5 17 3" xfId="12027" xr:uid="{00000000-0005-0000-0000-000001160000}"/>
    <cellStyle name="Feeder Field 2 5 17 4" xfId="12028" xr:uid="{00000000-0005-0000-0000-000002160000}"/>
    <cellStyle name="Feeder Field 2 5 18" xfId="933" xr:uid="{00000000-0005-0000-0000-000003160000}"/>
    <cellStyle name="Feeder Field 2 5 18 2" xfId="12029" xr:uid="{00000000-0005-0000-0000-000004160000}"/>
    <cellStyle name="Feeder Field 2 5 18 2 2" xfId="12030" xr:uid="{00000000-0005-0000-0000-000005160000}"/>
    <cellStyle name="Feeder Field 2 5 18 2 3" xfId="12031" xr:uid="{00000000-0005-0000-0000-000006160000}"/>
    <cellStyle name="Feeder Field 2 5 18 2 4" xfId="12032" xr:uid="{00000000-0005-0000-0000-000007160000}"/>
    <cellStyle name="Feeder Field 2 5 18 3" xfId="12033" xr:uid="{00000000-0005-0000-0000-000008160000}"/>
    <cellStyle name="Feeder Field 2 5 18 4" xfId="12034" xr:uid="{00000000-0005-0000-0000-000009160000}"/>
    <cellStyle name="Feeder Field 2 5 19" xfId="934" xr:uid="{00000000-0005-0000-0000-00000A160000}"/>
    <cellStyle name="Feeder Field 2 5 19 2" xfId="12035" xr:uid="{00000000-0005-0000-0000-00000B160000}"/>
    <cellStyle name="Feeder Field 2 5 19 2 2" xfId="12036" xr:uid="{00000000-0005-0000-0000-00000C160000}"/>
    <cellStyle name="Feeder Field 2 5 19 2 3" xfId="12037" xr:uid="{00000000-0005-0000-0000-00000D160000}"/>
    <cellStyle name="Feeder Field 2 5 19 2 4" xfId="12038" xr:uid="{00000000-0005-0000-0000-00000E160000}"/>
    <cellStyle name="Feeder Field 2 5 19 3" xfId="12039" xr:uid="{00000000-0005-0000-0000-00000F160000}"/>
    <cellStyle name="Feeder Field 2 5 19 4" xfId="12040" xr:uid="{00000000-0005-0000-0000-000010160000}"/>
    <cellStyle name="Feeder Field 2 5 2" xfId="935" xr:uid="{00000000-0005-0000-0000-000011160000}"/>
    <cellStyle name="Feeder Field 2 5 2 2" xfId="12041" xr:uid="{00000000-0005-0000-0000-000012160000}"/>
    <cellStyle name="Feeder Field 2 5 2 2 2" xfId="12042" xr:uid="{00000000-0005-0000-0000-000013160000}"/>
    <cellStyle name="Feeder Field 2 5 2 2 3" xfId="12043" xr:uid="{00000000-0005-0000-0000-000014160000}"/>
    <cellStyle name="Feeder Field 2 5 2 2 4" xfId="12044" xr:uid="{00000000-0005-0000-0000-000015160000}"/>
    <cellStyle name="Feeder Field 2 5 2 3" xfId="12045" xr:uid="{00000000-0005-0000-0000-000016160000}"/>
    <cellStyle name="Feeder Field 2 5 2 4" xfId="12046" xr:uid="{00000000-0005-0000-0000-000017160000}"/>
    <cellStyle name="Feeder Field 2 5 20" xfId="936" xr:uid="{00000000-0005-0000-0000-000018160000}"/>
    <cellStyle name="Feeder Field 2 5 20 2" xfId="12047" xr:uid="{00000000-0005-0000-0000-000019160000}"/>
    <cellStyle name="Feeder Field 2 5 20 2 2" xfId="12048" xr:uid="{00000000-0005-0000-0000-00001A160000}"/>
    <cellStyle name="Feeder Field 2 5 20 2 3" xfId="12049" xr:uid="{00000000-0005-0000-0000-00001B160000}"/>
    <cellStyle name="Feeder Field 2 5 20 2 4" xfId="12050" xr:uid="{00000000-0005-0000-0000-00001C160000}"/>
    <cellStyle name="Feeder Field 2 5 20 3" xfId="12051" xr:uid="{00000000-0005-0000-0000-00001D160000}"/>
    <cellStyle name="Feeder Field 2 5 20 4" xfId="12052" xr:uid="{00000000-0005-0000-0000-00001E160000}"/>
    <cellStyle name="Feeder Field 2 5 21" xfId="937" xr:uid="{00000000-0005-0000-0000-00001F160000}"/>
    <cellStyle name="Feeder Field 2 5 21 2" xfId="12053" xr:uid="{00000000-0005-0000-0000-000020160000}"/>
    <cellStyle name="Feeder Field 2 5 21 2 2" xfId="12054" xr:uid="{00000000-0005-0000-0000-000021160000}"/>
    <cellStyle name="Feeder Field 2 5 21 2 3" xfId="12055" xr:uid="{00000000-0005-0000-0000-000022160000}"/>
    <cellStyle name="Feeder Field 2 5 21 2 4" xfId="12056" xr:uid="{00000000-0005-0000-0000-000023160000}"/>
    <cellStyle name="Feeder Field 2 5 21 3" xfId="12057" xr:uid="{00000000-0005-0000-0000-000024160000}"/>
    <cellStyle name="Feeder Field 2 5 21 4" xfId="12058" xr:uid="{00000000-0005-0000-0000-000025160000}"/>
    <cellStyle name="Feeder Field 2 5 22" xfId="938" xr:uid="{00000000-0005-0000-0000-000026160000}"/>
    <cellStyle name="Feeder Field 2 5 22 2" xfId="12059" xr:uid="{00000000-0005-0000-0000-000027160000}"/>
    <cellStyle name="Feeder Field 2 5 22 2 2" xfId="12060" xr:uid="{00000000-0005-0000-0000-000028160000}"/>
    <cellStyle name="Feeder Field 2 5 22 2 3" xfId="12061" xr:uid="{00000000-0005-0000-0000-000029160000}"/>
    <cellStyle name="Feeder Field 2 5 22 2 4" xfId="12062" xr:uid="{00000000-0005-0000-0000-00002A160000}"/>
    <cellStyle name="Feeder Field 2 5 22 3" xfId="12063" xr:uid="{00000000-0005-0000-0000-00002B160000}"/>
    <cellStyle name="Feeder Field 2 5 22 4" xfId="12064" xr:uid="{00000000-0005-0000-0000-00002C160000}"/>
    <cellStyle name="Feeder Field 2 5 23" xfId="939" xr:uid="{00000000-0005-0000-0000-00002D160000}"/>
    <cellStyle name="Feeder Field 2 5 23 2" xfId="12065" xr:uid="{00000000-0005-0000-0000-00002E160000}"/>
    <cellStyle name="Feeder Field 2 5 23 2 2" xfId="12066" xr:uid="{00000000-0005-0000-0000-00002F160000}"/>
    <cellStyle name="Feeder Field 2 5 23 2 3" xfId="12067" xr:uid="{00000000-0005-0000-0000-000030160000}"/>
    <cellStyle name="Feeder Field 2 5 23 2 4" xfId="12068" xr:uid="{00000000-0005-0000-0000-000031160000}"/>
    <cellStyle name="Feeder Field 2 5 23 3" xfId="12069" xr:uid="{00000000-0005-0000-0000-000032160000}"/>
    <cellStyle name="Feeder Field 2 5 23 4" xfId="12070" xr:uid="{00000000-0005-0000-0000-000033160000}"/>
    <cellStyle name="Feeder Field 2 5 24" xfId="940" xr:uid="{00000000-0005-0000-0000-000034160000}"/>
    <cellStyle name="Feeder Field 2 5 24 2" xfId="12071" xr:uid="{00000000-0005-0000-0000-000035160000}"/>
    <cellStyle name="Feeder Field 2 5 24 2 2" xfId="12072" xr:uid="{00000000-0005-0000-0000-000036160000}"/>
    <cellStyle name="Feeder Field 2 5 24 2 3" xfId="12073" xr:uid="{00000000-0005-0000-0000-000037160000}"/>
    <cellStyle name="Feeder Field 2 5 24 2 4" xfId="12074" xr:uid="{00000000-0005-0000-0000-000038160000}"/>
    <cellStyle name="Feeder Field 2 5 24 3" xfId="12075" xr:uid="{00000000-0005-0000-0000-000039160000}"/>
    <cellStyle name="Feeder Field 2 5 24 4" xfId="12076" xr:uid="{00000000-0005-0000-0000-00003A160000}"/>
    <cellStyle name="Feeder Field 2 5 25" xfId="941" xr:uid="{00000000-0005-0000-0000-00003B160000}"/>
    <cellStyle name="Feeder Field 2 5 25 2" xfId="12077" xr:uid="{00000000-0005-0000-0000-00003C160000}"/>
    <cellStyle name="Feeder Field 2 5 25 2 2" xfId="12078" xr:uid="{00000000-0005-0000-0000-00003D160000}"/>
    <cellStyle name="Feeder Field 2 5 25 2 3" xfId="12079" xr:uid="{00000000-0005-0000-0000-00003E160000}"/>
    <cellStyle name="Feeder Field 2 5 25 2 4" xfId="12080" xr:uid="{00000000-0005-0000-0000-00003F160000}"/>
    <cellStyle name="Feeder Field 2 5 25 3" xfId="12081" xr:uid="{00000000-0005-0000-0000-000040160000}"/>
    <cellStyle name="Feeder Field 2 5 25 4" xfId="12082" xr:uid="{00000000-0005-0000-0000-000041160000}"/>
    <cellStyle name="Feeder Field 2 5 26" xfId="942" xr:uid="{00000000-0005-0000-0000-000042160000}"/>
    <cellStyle name="Feeder Field 2 5 26 2" xfId="12083" xr:uid="{00000000-0005-0000-0000-000043160000}"/>
    <cellStyle name="Feeder Field 2 5 26 2 2" xfId="12084" xr:uid="{00000000-0005-0000-0000-000044160000}"/>
    <cellStyle name="Feeder Field 2 5 26 2 3" xfId="12085" xr:uid="{00000000-0005-0000-0000-000045160000}"/>
    <cellStyle name="Feeder Field 2 5 26 2 4" xfId="12086" xr:uid="{00000000-0005-0000-0000-000046160000}"/>
    <cellStyle name="Feeder Field 2 5 26 3" xfId="12087" xr:uid="{00000000-0005-0000-0000-000047160000}"/>
    <cellStyle name="Feeder Field 2 5 26 4" xfId="12088" xr:uid="{00000000-0005-0000-0000-000048160000}"/>
    <cellStyle name="Feeder Field 2 5 27" xfId="943" xr:uid="{00000000-0005-0000-0000-000049160000}"/>
    <cellStyle name="Feeder Field 2 5 27 2" xfId="12089" xr:uid="{00000000-0005-0000-0000-00004A160000}"/>
    <cellStyle name="Feeder Field 2 5 27 2 2" xfId="12090" xr:uid="{00000000-0005-0000-0000-00004B160000}"/>
    <cellStyle name="Feeder Field 2 5 27 2 3" xfId="12091" xr:uid="{00000000-0005-0000-0000-00004C160000}"/>
    <cellStyle name="Feeder Field 2 5 27 2 4" xfId="12092" xr:uid="{00000000-0005-0000-0000-00004D160000}"/>
    <cellStyle name="Feeder Field 2 5 27 3" xfId="12093" xr:uid="{00000000-0005-0000-0000-00004E160000}"/>
    <cellStyle name="Feeder Field 2 5 27 4" xfId="12094" xr:uid="{00000000-0005-0000-0000-00004F160000}"/>
    <cellStyle name="Feeder Field 2 5 28" xfId="944" xr:uid="{00000000-0005-0000-0000-000050160000}"/>
    <cellStyle name="Feeder Field 2 5 28 2" xfId="12095" xr:uid="{00000000-0005-0000-0000-000051160000}"/>
    <cellStyle name="Feeder Field 2 5 28 2 2" xfId="12096" xr:uid="{00000000-0005-0000-0000-000052160000}"/>
    <cellStyle name="Feeder Field 2 5 28 2 3" xfId="12097" xr:uid="{00000000-0005-0000-0000-000053160000}"/>
    <cellStyle name="Feeder Field 2 5 28 2 4" xfId="12098" xr:uid="{00000000-0005-0000-0000-000054160000}"/>
    <cellStyle name="Feeder Field 2 5 28 3" xfId="12099" xr:uid="{00000000-0005-0000-0000-000055160000}"/>
    <cellStyle name="Feeder Field 2 5 28 4" xfId="12100" xr:uid="{00000000-0005-0000-0000-000056160000}"/>
    <cellStyle name="Feeder Field 2 5 29" xfId="945" xr:uid="{00000000-0005-0000-0000-000057160000}"/>
    <cellStyle name="Feeder Field 2 5 29 2" xfId="12101" xr:uid="{00000000-0005-0000-0000-000058160000}"/>
    <cellStyle name="Feeder Field 2 5 29 2 2" xfId="12102" xr:uid="{00000000-0005-0000-0000-000059160000}"/>
    <cellStyle name="Feeder Field 2 5 29 2 3" xfId="12103" xr:uid="{00000000-0005-0000-0000-00005A160000}"/>
    <cellStyle name="Feeder Field 2 5 29 2 4" xfId="12104" xr:uid="{00000000-0005-0000-0000-00005B160000}"/>
    <cellStyle name="Feeder Field 2 5 29 3" xfId="12105" xr:uid="{00000000-0005-0000-0000-00005C160000}"/>
    <cellStyle name="Feeder Field 2 5 29 4" xfId="12106" xr:uid="{00000000-0005-0000-0000-00005D160000}"/>
    <cellStyle name="Feeder Field 2 5 3" xfId="946" xr:uid="{00000000-0005-0000-0000-00005E160000}"/>
    <cellStyle name="Feeder Field 2 5 3 2" xfId="12107" xr:uid="{00000000-0005-0000-0000-00005F160000}"/>
    <cellStyle name="Feeder Field 2 5 3 2 2" xfId="12108" xr:uid="{00000000-0005-0000-0000-000060160000}"/>
    <cellStyle name="Feeder Field 2 5 3 2 3" xfId="12109" xr:uid="{00000000-0005-0000-0000-000061160000}"/>
    <cellStyle name="Feeder Field 2 5 3 2 4" xfId="12110" xr:uid="{00000000-0005-0000-0000-000062160000}"/>
    <cellStyle name="Feeder Field 2 5 3 3" xfId="12111" xr:uid="{00000000-0005-0000-0000-000063160000}"/>
    <cellStyle name="Feeder Field 2 5 3 4" xfId="12112" xr:uid="{00000000-0005-0000-0000-000064160000}"/>
    <cellStyle name="Feeder Field 2 5 30" xfId="947" xr:uid="{00000000-0005-0000-0000-000065160000}"/>
    <cellStyle name="Feeder Field 2 5 30 2" xfId="12113" xr:uid="{00000000-0005-0000-0000-000066160000}"/>
    <cellStyle name="Feeder Field 2 5 30 2 2" xfId="12114" xr:uid="{00000000-0005-0000-0000-000067160000}"/>
    <cellStyle name="Feeder Field 2 5 30 2 3" xfId="12115" xr:uid="{00000000-0005-0000-0000-000068160000}"/>
    <cellStyle name="Feeder Field 2 5 30 2 4" xfId="12116" xr:uid="{00000000-0005-0000-0000-000069160000}"/>
    <cellStyle name="Feeder Field 2 5 30 3" xfId="12117" xr:uid="{00000000-0005-0000-0000-00006A160000}"/>
    <cellStyle name="Feeder Field 2 5 30 4" xfId="12118" xr:uid="{00000000-0005-0000-0000-00006B160000}"/>
    <cellStyle name="Feeder Field 2 5 31" xfId="948" xr:uid="{00000000-0005-0000-0000-00006C160000}"/>
    <cellStyle name="Feeder Field 2 5 31 2" xfId="12119" xr:uid="{00000000-0005-0000-0000-00006D160000}"/>
    <cellStyle name="Feeder Field 2 5 31 2 2" xfId="12120" xr:uid="{00000000-0005-0000-0000-00006E160000}"/>
    <cellStyle name="Feeder Field 2 5 31 2 3" xfId="12121" xr:uid="{00000000-0005-0000-0000-00006F160000}"/>
    <cellStyle name="Feeder Field 2 5 31 2 4" xfId="12122" xr:uid="{00000000-0005-0000-0000-000070160000}"/>
    <cellStyle name="Feeder Field 2 5 31 3" xfId="12123" xr:uid="{00000000-0005-0000-0000-000071160000}"/>
    <cellStyle name="Feeder Field 2 5 31 4" xfId="12124" xr:uid="{00000000-0005-0000-0000-000072160000}"/>
    <cellStyle name="Feeder Field 2 5 32" xfId="949" xr:uid="{00000000-0005-0000-0000-000073160000}"/>
    <cellStyle name="Feeder Field 2 5 32 2" xfId="12125" xr:uid="{00000000-0005-0000-0000-000074160000}"/>
    <cellStyle name="Feeder Field 2 5 32 2 2" xfId="12126" xr:uid="{00000000-0005-0000-0000-000075160000}"/>
    <cellStyle name="Feeder Field 2 5 32 2 3" xfId="12127" xr:uid="{00000000-0005-0000-0000-000076160000}"/>
    <cellStyle name="Feeder Field 2 5 32 2 4" xfId="12128" xr:uid="{00000000-0005-0000-0000-000077160000}"/>
    <cellStyle name="Feeder Field 2 5 32 3" xfId="12129" xr:uid="{00000000-0005-0000-0000-000078160000}"/>
    <cellStyle name="Feeder Field 2 5 32 4" xfId="12130" xr:uid="{00000000-0005-0000-0000-000079160000}"/>
    <cellStyle name="Feeder Field 2 5 33" xfId="950" xr:uid="{00000000-0005-0000-0000-00007A160000}"/>
    <cellStyle name="Feeder Field 2 5 33 2" xfId="12131" xr:uid="{00000000-0005-0000-0000-00007B160000}"/>
    <cellStyle name="Feeder Field 2 5 33 2 2" xfId="12132" xr:uid="{00000000-0005-0000-0000-00007C160000}"/>
    <cellStyle name="Feeder Field 2 5 33 2 3" xfId="12133" xr:uid="{00000000-0005-0000-0000-00007D160000}"/>
    <cellStyle name="Feeder Field 2 5 33 2 4" xfId="12134" xr:uid="{00000000-0005-0000-0000-00007E160000}"/>
    <cellStyle name="Feeder Field 2 5 33 3" xfId="12135" xr:uid="{00000000-0005-0000-0000-00007F160000}"/>
    <cellStyle name="Feeder Field 2 5 33 4" xfId="12136" xr:uid="{00000000-0005-0000-0000-000080160000}"/>
    <cellStyle name="Feeder Field 2 5 34" xfId="951" xr:uid="{00000000-0005-0000-0000-000081160000}"/>
    <cellStyle name="Feeder Field 2 5 34 2" xfId="12137" xr:uid="{00000000-0005-0000-0000-000082160000}"/>
    <cellStyle name="Feeder Field 2 5 34 2 2" xfId="12138" xr:uid="{00000000-0005-0000-0000-000083160000}"/>
    <cellStyle name="Feeder Field 2 5 34 2 3" xfId="12139" xr:uid="{00000000-0005-0000-0000-000084160000}"/>
    <cellStyle name="Feeder Field 2 5 34 2 4" xfId="12140" xr:uid="{00000000-0005-0000-0000-000085160000}"/>
    <cellStyle name="Feeder Field 2 5 34 3" xfId="12141" xr:uid="{00000000-0005-0000-0000-000086160000}"/>
    <cellStyle name="Feeder Field 2 5 34 4" xfId="12142" xr:uid="{00000000-0005-0000-0000-000087160000}"/>
    <cellStyle name="Feeder Field 2 5 35" xfId="952" xr:uid="{00000000-0005-0000-0000-000088160000}"/>
    <cellStyle name="Feeder Field 2 5 35 2" xfId="12143" xr:uid="{00000000-0005-0000-0000-000089160000}"/>
    <cellStyle name="Feeder Field 2 5 35 2 2" xfId="12144" xr:uid="{00000000-0005-0000-0000-00008A160000}"/>
    <cellStyle name="Feeder Field 2 5 35 2 3" xfId="12145" xr:uid="{00000000-0005-0000-0000-00008B160000}"/>
    <cellStyle name="Feeder Field 2 5 35 2 4" xfId="12146" xr:uid="{00000000-0005-0000-0000-00008C160000}"/>
    <cellStyle name="Feeder Field 2 5 35 3" xfId="12147" xr:uid="{00000000-0005-0000-0000-00008D160000}"/>
    <cellStyle name="Feeder Field 2 5 35 4" xfId="12148" xr:uid="{00000000-0005-0000-0000-00008E160000}"/>
    <cellStyle name="Feeder Field 2 5 36" xfId="953" xr:uid="{00000000-0005-0000-0000-00008F160000}"/>
    <cellStyle name="Feeder Field 2 5 36 2" xfId="12149" xr:uid="{00000000-0005-0000-0000-000090160000}"/>
    <cellStyle name="Feeder Field 2 5 36 2 2" xfId="12150" xr:uid="{00000000-0005-0000-0000-000091160000}"/>
    <cellStyle name="Feeder Field 2 5 36 2 3" xfId="12151" xr:uid="{00000000-0005-0000-0000-000092160000}"/>
    <cellStyle name="Feeder Field 2 5 36 2 4" xfId="12152" xr:uid="{00000000-0005-0000-0000-000093160000}"/>
    <cellStyle name="Feeder Field 2 5 36 3" xfId="12153" xr:uid="{00000000-0005-0000-0000-000094160000}"/>
    <cellStyle name="Feeder Field 2 5 36 4" xfId="12154" xr:uid="{00000000-0005-0000-0000-000095160000}"/>
    <cellStyle name="Feeder Field 2 5 37" xfId="954" xr:uid="{00000000-0005-0000-0000-000096160000}"/>
    <cellStyle name="Feeder Field 2 5 37 2" xfId="12155" xr:uid="{00000000-0005-0000-0000-000097160000}"/>
    <cellStyle name="Feeder Field 2 5 37 2 2" xfId="12156" xr:uid="{00000000-0005-0000-0000-000098160000}"/>
    <cellStyle name="Feeder Field 2 5 37 2 3" xfId="12157" xr:uid="{00000000-0005-0000-0000-000099160000}"/>
    <cellStyle name="Feeder Field 2 5 37 2 4" xfId="12158" xr:uid="{00000000-0005-0000-0000-00009A160000}"/>
    <cellStyle name="Feeder Field 2 5 37 3" xfId="12159" xr:uid="{00000000-0005-0000-0000-00009B160000}"/>
    <cellStyle name="Feeder Field 2 5 37 4" xfId="12160" xr:uid="{00000000-0005-0000-0000-00009C160000}"/>
    <cellStyle name="Feeder Field 2 5 38" xfId="955" xr:uid="{00000000-0005-0000-0000-00009D160000}"/>
    <cellStyle name="Feeder Field 2 5 38 2" xfId="12161" xr:uid="{00000000-0005-0000-0000-00009E160000}"/>
    <cellStyle name="Feeder Field 2 5 38 2 2" xfId="12162" xr:uid="{00000000-0005-0000-0000-00009F160000}"/>
    <cellStyle name="Feeder Field 2 5 38 2 3" xfId="12163" xr:uid="{00000000-0005-0000-0000-0000A0160000}"/>
    <cellStyle name="Feeder Field 2 5 38 2 4" xfId="12164" xr:uid="{00000000-0005-0000-0000-0000A1160000}"/>
    <cellStyle name="Feeder Field 2 5 38 3" xfId="12165" xr:uid="{00000000-0005-0000-0000-0000A2160000}"/>
    <cellStyle name="Feeder Field 2 5 38 4" xfId="12166" xr:uid="{00000000-0005-0000-0000-0000A3160000}"/>
    <cellStyle name="Feeder Field 2 5 39" xfId="956" xr:uid="{00000000-0005-0000-0000-0000A4160000}"/>
    <cellStyle name="Feeder Field 2 5 39 2" xfId="12167" xr:uid="{00000000-0005-0000-0000-0000A5160000}"/>
    <cellStyle name="Feeder Field 2 5 39 2 2" xfId="12168" xr:uid="{00000000-0005-0000-0000-0000A6160000}"/>
    <cellStyle name="Feeder Field 2 5 39 2 3" xfId="12169" xr:uid="{00000000-0005-0000-0000-0000A7160000}"/>
    <cellStyle name="Feeder Field 2 5 39 2 4" xfId="12170" xr:uid="{00000000-0005-0000-0000-0000A8160000}"/>
    <cellStyle name="Feeder Field 2 5 39 3" xfId="12171" xr:uid="{00000000-0005-0000-0000-0000A9160000}"/>
    <cellStyle name="Feeder Field 2 5 39 4" xfId="12172" xr:uid="{00000000-0005-0000-0000-0000AA160000}"/>
    <cellStyle name="Feeder Field 2 5 4" xfId="957" xr:uid="{00000000-0005-0000-0000-0000AB160000}"/>
    <cellStyle name="Feeder Field 2 5 4 2" xfId="12173" xr:uid="{00000000-0005-0000-0000-0000AC160000}"/>
    <cellStyle name="Feeder Field 2 5 4 2 2" xfId="12174" xr:uid="{00000000-0005-0000-0000-0000AD160000}"/>
    <cellStyle name="Feeder Field 2 5 4 2 3" xfId="12175" xr:uid="{00000000-0005-0000-0000-0000AE160000}"/>
    <cellStyle name="Feeder Field 2 5 4 2 4" xfId="12176" xr:uid="{00000000-0005-0000-0000-0000AF160000}"/>
    <cellStyle name="Feeder Field 2 5 4 3" xfId="12177" xr:uid="{00000000-0005-0000-0000-0000B0160000}"/>
    <cellStyle name="Feeder Field 2 5 4 4" xfId="12178" xr:uid="{00000000-0005-0000-0000-0000B1160000}"/>
    <cellStyle name="Feeder Field 2 5 40" xfId="958" xr:uid="{00000000-0005-0000-0000-0000B2160000}"/>
    <cellStyle name="Feeder Field 2 5 40 2" xfId="12179" xr:uid="{00000000-0005-0000-0000-0000B3160000}"/>
    <cellStyle name="Feeder Field 2 5 40 2 2" xfId="12180" xr:uid="{00000000-0005-0000-0000-0000B4160000}"/>
    <cellStyle name="Feeder Field 2 5 40 2 3" xfId="12181" xr:uid="{00000000-0005-0000-0000-0000B5160000}"/>
    <cellStyle name="Feeder Field 2 5 40 2 4" xfId="12182" xr:uid="{00000000-0005-0000-0000-0000B6160000}"/>
    <cellStyle name="Feeder Field 2 5 40 3" xfId="12183" xr:uid="{00000000-0005-0000-0000-0000B7160000}"/>
    <cellStyle name="Feeder Field 2 5 40 4" xfId="12184" xr:uid="{00000000-0005-0000-0000-0000B8160000}"/>
    <cellStyle name="Feeder Field 2 5 41" xfId="959" xr:uid="{00000000-0005-0000-0000-0000B9160000}"/>
    <cellStyle name="Feeder Field 2 5 41 2" xfId="12185" xr:uid="{00000000-0005-0000-0000-0000BA160000}"/>
    <cellStyle name="Feeder Field 2 5 41 2 2" xfId="12186" xr:uid="{00000000-0005-0000-0000-0000BB160000}"/>
    <cellStyle name="Feeder Field 2 5 41 2 3" xfId="12187" xr:uid="{00000000-0005-0000-0000-0000BC160000}"/>
    <cellStyle name="Feeder Field 2 5 41 2 4" xfId="12188" xr:uid="{00000000-0005-0000-0000-0000BD160000}"/>
    <cellStyle name="Feeder Field 2 5 41 3" xfId="12189" xr:uid="{00000000-0005-0000-0000-0000BE160000}"/>
    <cellStyle name="Feeder Field 2 5 41 4" xfId="12190" xr:uid="{00000000-0005-0000-0000-0000BF160000}"/>
    <cellStyle name="Feeder Field 2 5 42" xfId="960" xr:uid="{00000000-0005-0000-0000-0000C0160000}"/>
    <cellStyle name="Feeder Field 2 5 42 2" xfId="12191" xr:uid="{00000000-0005-0000-0000-0000C1160000}"/>
    <cellStyle name="Feeder Field 2 5 42 2 2" xfId="12192" xr:uid="{00000000-0005-0000-0000-0000C2160000}"/>
    <cellStyle name="Feeder Field 2 5 42 2 3" xfId="12193" xr:uid="{00000000-0005-0000-0000-0000C3160000}"/>
    <cellStyle name="Feeder Field 2 5 42 2 4" xfId="12194" xr:uid="{00000000-0005-0000-0000-0000C4160000}"/>
    <cellStyle name="Feeder Field 2 5 42 3" xfId="12195" xr:uid="{00000000-0005-0000-0000-0000C5160000}"/>
    <cellStyle name="Feeder Field 2 5 42 4" xfId="12196" xr:uid="{00000000-0005-0000-0000-0000C6160000}"/>
    <cellStyle name="Feeder Field 2 5 43" xfId="961" xr:uid="{00000000-0005-0000-0000-0000C7160000}"/>
    <cellStyle name="Feeder Field 2 5 43 2" xfId="12197" xr:uid="{00000000-0005-0000-0000-0000C8160000}"/>
    <cellStyle name="Feeder Field 2 5 43 2 2" xfId="12198" xr:uid="{00000000-0005-0000-0000-0000C9160000}"/>
    <cellStyle name="Feeder Field 2 5 43 2 3" xfId="12199" xr:uid="{00000000-0005-0000-0000-0000CA160000}"/>
    <cellStyle name="Feeder Field 2 5 43 2 4" xfId="12200" xr:uid="{00000000-0005-0000-0000-0000CB160000}"/>
    <cellStyle name="Feeder Field 2 5 43 3" xfId="12201" xr:uid="{00000000-0005-0000-0000-0000CC160000}"/>
    <cellStyle name="Feeder Field 2 5 43 4" xfId="12202" xr:uid="{00000000-0005-0000-0000-0000CD160000}"/>
    <cellStyle name="Feeder Field 2 5 44" xfId="962" xr:uid="{00000000-0005-0000-0000-0000CE160000}"/>
    <cellStyle name="Feeder Field 2 5 44 2" xfId="12203" xr:uid="{00000000-0005-0000-0000-0000CF160000}"/>
    <cellStyle name="Feeder Field 2 5 44 2 2" xfId="12204" xr:uid="{00000000-0005-0000-0000-0000D0160000}"/>
    <cellStyle name="Feeder Field 2 5 44 2 3" xfId="12205" xr:uid="{00000000-0005-0000-0000-0000D1160000}"/>
    <cellStyle name="Feeder Field 2 5 44 2 4" xfId="12206" xr:uid="{00000000-0005-0000-0000-0000D2160000}"/>
    <cellStyle name="Feeder Field 2 5 44 3" xfId="12207" xr:uid="{00000000-0005-0000-0000-0000D3160000}"/>
    <cellStyle name="Feeder Field 2 5 44 4" xfId="12208" xr:uid="{00000000-0005-0000-0000-0000D4160000}"/>
    <cellStyle name="Feeder Field 2 5 45" xfId="12209" xr:uid="{00000000-0005-0000-0000-0000D5160000}"/>
    <cellStyle name="Feeder Field 2 5 45 2" xfId="12210" xr:uid="{00000000-0005-0000-0000-0000D6160000}"/>
    <cellStyle name="Feeder Field 2 5 45 3" xfId="12211" xr:uid="{00000000-0005-0000-0000-0000D7160000}"/>
    <cellStyle name="Feeder Field 2 5 45 4" xfId="12212" xr:uid="{00000000-0005-0000-0000-0000D8160000}"/>
    <cellStyle name="Feeder Field 2 5 46" xfId="12213" xr:uid="{00000000-0005-0000-0000-0000D9160000}"/>
    <cellStyle name="Feeder Field 2 5 46 2" xfId="12214" xr:uid="{00000000-0005-0000-0000-0000DA160000}"/>
    <cellStyle name="Feeder Field 2 5 46 3" xfId="12215" xr:uid="{00000000-0005-0000-0000-0000DB160000}"/>
    <cellStyle name="Feeder Field 2 5 46 4" xfId="12216" xr:uid="{00000000-0005-0000-0000-0000DC160000}"/>
    <cellStyle name="Feeder Field 2 5 47" xfId="12217" xr:uid="{00000000-0005-0000-0000-0000DD160000}"/>
    <cellStyle name="Feeder Field 2 5 48" xfId="12218" xr:uid="{00000000-0005-0000-0000-0000DE160000}"/>
    <cellStyle name="Feeder Field 2 5 5" xfId="963" xr:uid="{00000000-0005-0000-0000-0000DF160000}"/>
    <cellStyle name="Feeder Field 2 5 5 2" xfId="12219" xr:uid="{00000000-0005-0000-0000-0000E0160000}"/>
    <cellStyle name="Feeder Field 2 5 5 2 2" xfId="12220" xr:uid="{00000000-0005-0000-0000-0000E1160000}"/>
    <cellStyle name="Feeder Field 2 5 5 2 3" xfId="12221" xr:uid="{00000000-0005-0000-0000-0000E2160000}"/>
    <cellStyle name="Feeder Field 2 5 5 2 4" xfId="12222" xr:uid="{00000000-0005-0000-0000-0000E3160000}"/>
    <cellStyle name="Feeder Field 2 5 5 3" xfId="12223" xr:uid="{00000000-0005-0000-0000-0000E4160000}"/>
    <cellStyle name="Feeder Field 2 5 5 4" xfId="12224" xr:uid="{00000000-0005-0000-0000-0000E5160000}"/>
    <cellStyle name="Feeder Field 2 5 6" xfId="964" xr:uid="{00000000-0005-0000-0000-0000E6160000}"/>
    <cellStyle name="Feeder Field 2 5 6 2" xfId="12225" xr:uid="{00000000-0005-0000-0000-0000E7160000}"/>
    <cellStyle name="Feeder Field 2 5 6 2 2" xfId="12226" xr:uid="{00000000-0005-0000-0000-0000E8160000}"/>
    <cellStyle name="Feeder Field 2 5 6 2 3" xfId="12227" xr:uid="{00000000-0005-0000-0000-0000E9160000}"/>
    <cellStyle name="Feeder Field 2 5 6 2 4" xfId="12228" xr:uid="{00000000-0005-0000-0000-0000EA160000}"/>
    <cellStyle name="Feeder Field 2 5 6 3" xfId="12229" xr:uid="{00000000-0005-0000-0000-0000EB160000}"/>
    <cellStyle name="Feeder Field 2 5 6 4" xfId="12230" xr:uid="{00000000-0005-0000-0000-0000EC160000}"/>
    <cellStyle name="Feeder Field 2 5 7" xfId="965" xr:uid="{00000000-0005-0000-0000-0000ED160000}"/>
    <cellStyle name="Feeder Field 2 5 7 2" xfId="12231" xr:uid="{00000000-0005-0000-0000-0000EE160000}"/>
    <cellStyle name="Feeder Field 2 5 7 2 2" xfId="12232" xr:uid="{00000000-0005-0000-0000-0000EF160000}"/>
    <cellStyle name="Feeder Field 2 5 7 2 3" xfId="12233" xr:uid="{00000000-0005-0000-0000-0000F0160000}"/>
    <cellStyle name="Feeder Field 2 5 7 2 4" xfId="12234" xr:uid="{00000000-0005-0000-0000-0000F1160000}"/>
    <cellStyle name="Feeder Field 2 5 7 3" xfId="12235" xr:uid="{00000000-0005-0000-0000-0000F2160000}"/>
    <cellStyle name="Feeder Field 2 5 7 4" xfId="12236" xr:uid="{00000000-0005-0000-0000-0000F3160000}"/>
    <cellStyle name="Feeder Field 2 5 8" xfId="966" xr:uid="{00000000-0005-0000-0000-0000F4160000}"/>
    <cellStyle name="Feeder Field 2 5 8 2" xfId="12237" xr:uid="{00000000-0005-0000-0000-0000F5160000}"/>
    <cellStyle name="Feeder Field 2 5 8 2 2" xfId="12238" xr:uid="{00000000-0005-0000-0000-0000F6160000}"/>
    <cellStyle name="Feeder Field 2 5 8 2 3" xfId="12239" xr:uid="{00000000-0005-0000-0000-0000F7160000}"/>
    <cellStyle name="Feeder Field 2 5 8 2 4" xfId="12240" xr:uid="{00000000-0005-0000-0000-0000F8160000}"/>
    <cellStyle name="Feeder Field 2 5 8 3" xfId="12241" xr:uid="{00000000-0005-0000-0000-0000F9160000}"/>
    <cellStyle name="Feeder Field 2 5 8 4" xfId="12242" xr:uid="{00000000-0005-0000-0000-0000FA160000}"/>
    <cellStyle name="Feeder Field 2 5 9" xfId="967" xr:uid="{00000000-0005-0000-0000-0000FB160000}"/>
    <cellStyle name="Feeder Field 2 5 9 2" xfId="12243" xr:uid="{00000000-0005-0000-0000-0000FC160000}"/>
    <cellStyle name="Feeder Field 2 5 9 2 2" xfId="12244" xr:uid="{00000000-0005-0000-0000-0000FD160000}"/>
    <cellStyle name="Feeder Field 2 5 9 2 3" xfId="12245" xr:uid="{00000000-0005-0000-0000-0000FE160000}"/>
    <cellStyle name="Feeder Field 2 5 9 2 4" xfId="12246" xr:uid="{00000000-0005-0000-0000-0000FF160000}"/>
    <cellStyle name="Feeder Field 2 5 9 3" xfId="12247" xr:uid="{00000000-0005-0000-0000-000000170000}"/>
    <cellStyle name="Feeder Field 2 5 9 4" xfId="12248" xr:uid="{00000000-0005-0000-0000-000001170000}"/>
    <cellStyle name="Feeder Field 2 6" xfId="968" xr:uid="{00000000-0005-0000-0000-000002170000}"/>
    <cellStyle name="Feeder Field 2 6 2" xfId="12249" xr:uid="{00000000-0005-0000-0000-000003170000}"/>
    <cellStyle name="Feeder Field 2 6 2 2" xfId="12250" xr:uid="{00000000-0005-0000-0000-000004170000}"/>
    <cellStyle name="Feeder Field 2 6 2 3" xfId="12251" xr:uid="{00000000-0005-0000-0000-000005170000}"/>
    <cellStyle name="Feeder Field 2 6 2 4" xfId="12252" xr:uid="{00000000-0005-0000-0000-000006170000}"/>
    <cellStyle name="Feeder Field 2 6 3" xfId="12253" xr:uid="{00000000-0005-0000-0000-000007170000}"/>
    <cellStyle name="Feeder Field 2 6 4" xfId="12254" xr:uid="{00000000-0005-0000-0000-000008170000}"/>
    <cellStyle name="Feeder Field 2 7" xfId="969" xr:uid="{00000000-0005-0000-0000-000009170000}"/>
    <cellStyle name="Feeder Field 2 7 2" xfId="12255" xr:uid="{00000000-0005-0000-0000-00000A170000}"/>
    <cellStyle name="Feeder Field 2 7 2 2" xfId="12256" xr:uid="{00000000-0005-0000-0000-00000B170000}"/>
    <cellStyle name="Feeder Field 2 7 2 3" xfId="12257" xr:uid="{00000000-0005-0000-0000-00000C170000}"/>
    <cellStyle name="Feeder Field 2 7 2 4" xfId="12258" xr:uid="{00000000-0005-0000-0000-00000D170000}"/>
    <cellStyle name="Feeder Field 2 7 3" xfId="12259" xr:uid="{00000000-0005-0000-0000-00000E170000}"/>
    <cellStyle name="Feeder Field 2 7 4" xfId="12260" xr:uid="{00000000-0005-0000-0000-00000F170000}"/>
    <cellStyle name="Feeder Field 2 8" xfId="970" xr:uid="{00000000-0005-0000-0000-000010170000}"/>
    <cellStyle name="Feeder Field 2 8 2" xfId="12261" xr:uid="{00000000-0005-0000-0000-000011170000}"/>
    <cellStyle name="Feeder Field 2 8 2 2" xfId="12262" xr:uid="{00000000-0005-0000-0000-000012170000}"/>
    <cellStyle name="Feeder Field 2 8 2 3" xfId="12263" xr:uid="{00000000-0005-0000-0000-000013170000}"/>
    <cellStyle name="Feeder Field 2 8 2 4" xfId="12264" xr:uid="{00000000-0005-0000-0000-000014170000}"/>
    <cellStyle name="Feeder Field 2 8 3" xfId="12265" xr:uid="{00000000-0005-0000-0000-000015170000}"/>
    <cellStyle name="Feeder Field 2 8 4" xfId="12266" xr:uid="{00000000-0005-0000-0000-000016170000}"/>
    <cellStyle name="Feeder Field 2 9" xfId="971" xr:uid="{00000000-0005-0000-0000-000017170000}"/>
    <cellStyle name="Feeder Field 2 9 2" xfId="12267" xr:uid="{00000000-0005-0000-0000-000018170000}"/>
    <cellStyle name="Feeder Field 2 9 2 2" xfId="12268" xr:uid="{00000000-0005-0000-0000-000019170000}"/>
    <cellStyle name="Feeder Field 2 9 2 3" xfId="12269" xr:uid="{00000000-0005-0000-0000-00001A170000}"/>
    <cellStyle name="Feeder Field 2 9 2 4" xfId="12270" xr:uid="{00000000-0005-0000-0000-00001B170000}"/>
    <cellStyle name="Feeder Field 2 9 3" xfId="12271" xr:uid="{00000000-0005-0000-0000-00001C170000}"/>
    <cellStyle name="Feeder Field 2 9 4" xfId="12272" xr:uid="{00000000-0005-0000-0000-00001D170000}"/>
    <cellStyle name="Feeder Field 20" xfId="12273" xr:uid="{00000000-0005-0000-0000-00001E170000}"/>
    <cellStyle name="Feeder Field 3" xfId="972" xr:uid="{00000000-0005-0000-0000-00001F170000}"/>
    <cellStyle name="Feeder Field 3 10" xfId="973" xr:uid="{00000000-0005-0000-0000-000020170000}"/>
    <cellStyle name="Feeder Field 3 10 2" xfId="12274" xr:uid="{00000000-0005-0000-0000-000021170000}"/>
    <cellStyle name="Feeder Field 3 10 2 2" xfId="12275" xr:uid="{00000000-0005-0000-0000-000022170000}"/>
    <cellStyle name="Feeder Field 3 10 2 3" xfId="12276" xr:uid="{00000000-0005-0000-0000-000023170000}"/>
    <cellStyle name="Feeder Field 3 10 2 4" xfId="12277" xr:uid="{00000000-0005-0000-0000-000024170000}"/>
    <cellStyle name="Feeder Field 3 10 3" xfId="12278" xr:uid="{00000000-0005-0000-0000-000025170000}"/>
    <cellStyle name="Feeder Field 3 10 4" xfId="12279" xr:uid="{00000000-0005-0000-0000-000026170000}"/>
    <cellStyle name="Feeder Field 3 11" xfId="974" xr:uid="{00000000-0005-0000-0000-000027170000}"/>
    <cellStyle name="Feeder Field 3 11 2" xfId="12280" xr:uid="{00000000-0005-0000-0000-000028170000}"/>
    <cellStyle name="Feeder Field 3 11 2 2" xfId="12281" xr:uid="{00000000-0005-0000-0000-000029170000}"/>
    <cellStyle name="Feeder Field 3 11 2 3" xfId="12282" xr:uid="{00000000-0005-0000-0000-00002A170000}"/>
    <cellStyle name="Feeder Field 3 11 2 4" xfId="12283" xr:uid="{00000000-0005-0000-0000-00002B170000}"/>
    <cellStyle name="Feeder Field 3 11 3" xfId="12284" xr:uid="{00000000-0005-0000-0000-00002C170000}"/>
    <cellStyle name="Feeder Field 3 11 4" xfId="12285" xr:uid="{00000000-0005-0000-0000-00002D170000}"/>
    <cellStyle name="Feeder Field 3 12" xfId="975" xr:uid="{00000000-0005-0000-0000-00002E170000}"/>
    <cellStyle name="Feeder Field 3 12 2" xfId="12286" xr:uid="{00000000-0005-0000-0000-00002F170000}"/>
    <cellStyle name="Feeder Field 3 12 2 2" xfId="12287" xr:uid="{00000000-0005-0000-0000-000030170000}"/>
    <cellStyle name="Feeder Field 3 12 2 3" xfId="12288" xr:uid="{00000000-0005-0000-0000-000031170000}"/>
    <cellStyle name="Feeder Field 3 12 2 4" xfId="12289" xr:uid="{00000000-0005-0000-0000-000032170000}"/>
    <cellStyle name="Feeder Field 3 12 3" xfId="12290" xr:uid="{00000000-0005-0000-0000-000033170000}"/>
    <cellStyle name="Feeder Field 3 12 4" xfId="12291" xr:uid="{00000000-0005-0000-0000-000034170000}"/>
    <cellStyle name="Feeder Field 3 13" xfId="976" xr:uid="{00000000-0005-0000-0000-000035170000}"/>
    <cellStyle name="Feeder Field 3 13 2" xfId="12292" xr:uid="{00000000-0005-0000-0000-000036170000}"/>
    <cellStyle name="Feeder Field 3 13 2 2" xfId="12293" xr:uid="{00000000-0005-0000-0000-000037170000}"/>
    <cellStyle name="Feeder Field 3 13 2 3" xfId="12294" xr:uid="{00000000-0005-0000-0000-000038170000}"/>
    <cellStyle name="Feeder Field 3 13 2 4" xfId="12295" xr:uid="{00000000-0005-0000-0000-000039170000}"/>
    <cellStyle name="Feeder Field 3 13 3" xfId="12296" xr:uid="{00000000-0005-0000-0000-00003A170000}"/>
    <cellStyle name="Feeder Field 3 13 4" xfId="12297" xr:uid="{00000000-0005-0000-0000-00003B170000}"/>
    <cellStyle name="Feeder Field 3 14" xfId="977" xr:uid="{00000000-0005-0000-0000-00003C170000}"/>
    <cellStyle name="Feeder Field 3 14 2" xfId="12298" xr:uid="{00000000-0005-0000-0000-00003D170000}"/>
    <cellStyle name="Feeder Field 3 14 2 2" xfId="12299" xr:uid="{00000000-0005-0000-0000-00003E170000}"/>
    <cellStyle name="Feeder Field 3 14 2 3" xfId="12300" xr:uid="{00000000-0005-0000-0000-00003F170000}"/>
    <cellStyle name="Feeder Field 3 14 2 4" xfId="12301" xr:uid="{00000000-0005-0000-0000-000040170000}"/>
    <cellStyle name="Feeder Field 3 14 3" xfId="12302" xr:uid="{00000000-0005-0000-0000-000041170000}"/>
    <cellStyle name="Feeder Field 3 14 4" xfId="12303" xr:uid="{00000000-0005-0000-0000-000042170000}"/>
    <cellStyle name="Feeder Field 3 15" xfId="978" xr:uid="{00000000-0005-0000-0000-000043170000}"/>
    <cellStyle name="Feeder Field 3 15 2" xfId="12304" xr:uid="{00000000-0005-0000-0000-000044170000}"/>
    <cellStyle name="Feeder Field 3 15 2 2" xfId="12305" xr:uid="{00000000-0005-0000-0000-000045170000}"/>
    <cellStyle name="Feeder Field 3 15 2 3" xfId="12306" xr:uid="{00000000-0005-0000-0000-000046170000}"/>
    <cellStyle name="Feeder Field 3 15 2 4" xfId="12307" xr:uid="{00000000-0005-0000-0000-000047170000}"/>
    <cellStyle name="Feeder Field 3 15 3" xfId="12308" xr:uid="{00000000-0005-0000-0000-000048170000}"/>
    <cellStyle name="Feeder Field 3 15 4" xfId="12309" xr:uid="{00000000-0005-0000-0000-000049170000}"/>
    <cellStyle name="Feeder Field 3 16" xfId="979" xr:uid="{00000000-0005-0000-0000-00004A170000}"/>
    <cellStyle name="Feeder Field 3 16 2" xfId="12310" xr:uid="{00000000-0005-0000-0000-00004B170000}"/>
    <cellStyle name="Feeder Field 3 16 2 2" xfId="12311" xr:uid="{00000000-0005-0000-0000-00004C170000}"/>
    <cellStyle name="Feeder Field 3 16 2 3" xfId="12312" xr:uid="{00000000-0005-0000-0000-00004D170000}"/>
    <cellStyle name="Feeder Field 3 16 2 4" xfId="12313" xr:uid="{00000000-0005-0000-0000-00004E170000}"/>
    <cellStyle name="Feeder Field 3 16 3" xfId="12314" xr:uid="{00000000-0005-0000-0000-00004F170000}"/>
    <cellStyle name="Feeder Field 3 16 4" xfId="12315" xr:uid="{00000000-0005-0000-0000-000050170000}"/>
    <cellStyle name="Feeder Field 3 17" xfId="12316" xr:uid="{00000000-0005-0000-0000-000051170000}"/>
    <cellStyle name="Feeder Field 3 2" xfId="980" xr:uid="{00000000-0005-0000-0000-000052170000}"/>
    <cellStyle name="Feeder Field 3 2 10" xfId="981" xr:uid="{00000000-0005-0000-0000-000053170000}"/>
    <cellStyle name="Feeder Field 3 2 10 2" xfId="12317" xr:uid="{00000000-0005-0000-0000-000054170000}"/>
    <cellStyle name="Feeder Field 3 2 10 2 2" xfId="12318" xr:uid="{00000000-0005-0000-0000-000055170000}"/>
    <cellStyle name="Feeder Field 3 2 10 2 3" xfId="12319" xr:uid="{00000000-0005-0000-0000-000056170000}"/>
    <cellStyle name="Feeder Field 3 2 10 2 4" xfId="12320" xr:uid="{00000000-0005-0000-0000-000057170000}"/>
    <cellStyle name="Feeder Field 3 2 10 3" xfId="12321" xr:uid="{00000000-0005-0000-0000-000058170000}"/>
    <cellStyle name="Feeder Field 3 2 10 4" xfId="12322" xr:uid="{00000000-0005-0000-0000-000059170000}"/>
    <cellStyle name="Feeder Field 3 2 11" xfId="982" xr:uid="{00000000-0005-0000-0000-00005A170000}"/>
    <cellStyle name="Feeder Field 3 2 11 2" xfId="12323" xr:uid="{00000000-0005-0000-0000-00005B170000}"/>
    <cellStyle name="Feeder Field 3 2 11 2 2" xfId="12324" xr:uid="{00000000-0005-0000-0000-00005C170000}"/>
    <cellStyle name="Feeder Field 3 2 11 2 3" xfId="12325" xr:uid="{00000000-0005-0000-0000-00005D170000}"/>
    <cellStyle name="Feeder Field 3 2 11 2 4" xfId="12326" xr:uid="{00000000-0005-0000-0000-00005E170000}"/>
    <cellStyle name="Feeder Field 3 2 11 3" xfId="12327" xr:uid="{00000000-0005-0000-0000-00005F170000}"/>
    <cellStyle name="Feeder Field 3 2 11 4" xfId="12328" xr:uid="{00000000-0005-0000-0000-000060170000}"/>
    <cellStyle name="Feeder Field 3 2 12" xfId="983" xr:uid="{00000000-0005-0000-0000-000061170000}"/>
    <cellStyle name="Feeder Field 3 2 12 2" xfId="12329" xr:uid="{00000000-0005-0000-0000-000062170000}"/>
    <cellStyle name="Feeder Field 3 2 12 2 2" xfId="12330" xr:uid="{00000000-0005-0000-0000-000063170000}"/>
    <cellStyle name="Feeder Field 3 2 12 2 3" xfId="12331" xr:uid="{00000000-0005-0000-0000-000064170000}"/>
    <cellStyle name="Feeder Field 3 2 12 2 4" xfId="12332" xr:uid="{00000000-0005-0000-0000-000065170000}"/>
    <cellStyle name="Feeder Field 3 2 12 3" xfId="12333" xr:uid="{00000000-0005-0000-0000-000066170000}"/>
    <cellStyle name="Feeder Field 3 2 12 4" xfId="12334" xr:uid="{00000000-0005-0000-0000-000067170000}"/>
    <cellStyle name="Feeder Field 3 2 13" xfId="984" xr:uid="{00000000-0005-0000-0000-000068170000}"/>
    <cellStyle name="Feeder Field 3 2 13 2" xfId="12335" xr:uid="{00000000-0005-0000-0000-000069170000}"/>
    <cellStyle name="Feeder Field 3 2 13 2 2" xfId="12336" xr:uid="{00000000-0005-0000-0000-00006A170000}"/>
    <cellStyle name="Feeder Field 3 2 13 2 3" xfId="12337" xr:uid="{00000000-0005-0000-0000-00006B170000}"/>
    <cellStyle name="Feeder Field 3 2 13 2 4" xfId="12338" xr:uid="{00000000-0005-0000-0000-00006C170000}"/>
    <cellStyle name="Feeder Field 3 2 13 3" xfId="12339" xr:uid="{00000000-0005-0000-0000-00006D170000}"/>
    <cellStyle name="Feeder Field 3 2 13 4" xfId="12340" xr:uid="{00000000-0005-0000-0000-00006E170000}"/>
    <cellStyle name="Feeder Field 3 2 14" xfId="985" xr:uid="{00000000-0005-0000-0000-00006F170000}"/>
    <cellStyle name="Feeder Field 3 2 14 2" xfId="12341" xr:uid="{00000000-0005-0000-0000-000070170000}"/>
    <cellStyle name="Feeder Field 3 2 14 2 2" xfId="12342" xr:uid="{00000000-0005-0000-0000-000071170000}"/>
    <cellStyle name="Feeder Field 3 2 14 2 3" xfId="12343" xr:uid="{00000000-0005-0000-0000-000072170000}"/>
    <cellStyle name="Feeder Field 3 2 14 2 4" xfId="12344" xr:uid="{00000000-0005-0000-0000-000073170000}"/>
    <cellStyle name="Feeder Field 3 2 14 3" xfId="12345" xr:uid="{00000000-0005-0000-0000-000074170000}"/>
    <cellStyle name="Feeder Field 3 2 14 4" xfId="12346" xr:uid="{00000000-0005-0000-0000-000075170000}"/>
    <cellStyle name="Feeder Field 3 2 15" xfId="986" xr:uid="{00000000-0005-0000-0000-000076170000}"/>
    <cellStyle name="Feeder Field 3 2 15 2" xfId="12347" xr:uid="{00000000-0005-0000-0000-000077170000}"/>
    <cellStyle name="Feeder Field 3 2 15 2 2" xfId="12348" xr:uid="{00000000-0005-0000-0000-000078170000}"/>
    <cellStyle name="Feeder Field 3 2 15 2 3" xfId="12349" xr:uid="{00000000-0005-0000-0000-000079170000}"/>
    <cellStyle name="Feeder Field 3 2 15 2 4" xfId="12350" xr:uid="{00000000-0005-0000-0000-00007A170000}"/>
    <cellStyle name="Feeder Field 3 2 15 3" xfId="12351" xr:uid="{00000000-0005-0000-0000-00007B170000}"/>
    <cellStyle name="Feeder Field 3 2 15 4" xfId="12352" xr:uid="{00000000-0005-0000-0000-00007C170000}"/>
    <cellStyle name="Feeder Field 3 2 16" xfId="987" xr:uid="{00000000-0005-0000-0000-00007D170000}"/>
    <cellStyle name="Feeder Field 3 2 16 2" xfId="12353" xr:uid="{00000000-0005-0000-0000-00007E170000}"/>
    <cellStyle name="Feeder Field 3 2 16 2 2" xfId="12354" xr:uid="{00000000-0005-0000-0000-00007F170000}"/>
    <cellStyle name="Feeder Field 3 2 16 2 3" xfId="12355" xr:uid="{00000000-0005-0000-0000-000080170000}"/>
    <cellStyle name="Feeder Field 3 2 16 2 4" xfId="12356" xr:uid="{00000000-0005-0000-0000-000081170000}"/>
    <cellStyle name="Feeder Field 3 2 16 3" xfId="12357" xr:uid="{00000000-0005-0000-0000-000082170000}"/>
    <cellStyle name="Feeder Field 3 2 16 4" xfId="12358" xr:uid="{00000000-0005-0000-0000-000083170000}"/>
    <cellStyle name="Feeder Field 3 2 17" xfId="988" xr:uid="{00000000-0005-0000-0000-000084170000}"/>
    <cellStyle name="Feeder Field 3 2 17 2" xfId="12359" xr:uid="{00000000-0005-0000-0000-000085170000}"/>
    <cellStyle name="Feeder Field 3 2 17 2 2" xfId="12360" xr:uid="{00000000-0005-0000-0000-000086170000}"/>
    <cellStyle name="Feeder Field 3 2 17 2 3" xfId="12361" xr:uid="{00000000-0005-0000-0000-000087170000}"/>
    <cellStyle name="Feeder Field 3 2 17 2 4" xfId="12362" xr:uid="{00000000-0005-0000-0000-000088170000}"/>
    <cellStyle name="Feeder Field 3 2 17 3" xfId="12363" xr:uid="{00000000-0005-0000-0000-000089170000}"/>
    <cellStyle name="Feeder Field 3 2 17 4" xfId="12364" xr:uid="{00000000-0005-0000-0000-00008A170000}"/>
    <cellStyle name="Feeder Field 3 2 18" xfId="989" xr:uid="{00000000-0005-0000-0000-00008B170000}"/>
    <cellStyle name="Feeder Field 3 2 18 2" xfId="12365" xr:uid="{00000000-0005-0000-0000-00008C170000}"/>
    <cellStyle name="Feeder Field 3 2 18 2 2" xfId="12366" xr:uid="{00000000-0005-0000-0000-00008D170000}"/>
    <cellStyle name="Feeder Field 3 2 18 2 3" xfId="12367" xr:uid="{00000000-0005-0000-0000-00008E170000}"/>
    <cellStyle name="Feeder Field 3 2 18 2 4" xfId="12368" xr:uid="{00000000-0005-0000-0000-00008F170000}"/>
    <cellStyle name="Feeder Field 3 2 18 3" xfId="12369" xr:uid="{00000000-0005-0000-0000-000090170000}"/>
    <cellStyle name="Feeder Field 3 2 18 4" xfId="12370" xr:uid="{00000000-0005-0000-0000-000091170000}"/>
    <cellStyle name="Feeder Field 3 2 19" xfId="990" xr:uid="{00000000-0005-0000-0000-000092170000}"/>
    <cellStyle name="Feeder Field 3 2 19 2" xfId="12371" xr:uid="{00000000-0005-0000-0000-000093170000}"/>
    <cellStyle name="Feeder Field 3 2 19 2 2" xfId="12372" xr:uid="{00000000-0005-0000-0000-000094170000}"/>
    <cellStyle name="Feeder Field 3 2 19 2 3" xfId="12373" xr:uid="{00000000-0005-0000-0000-000095170000}"/>
    <cellStyle name="Feeder Field 3 2 19 2 4" xfId="12374" xr:uid="{00000000-0005-0000-0000-000096170000}"/>
    <cellStyle name="Feeder Field 3 2 19 3" xfId="12375" xr:uid="{00000000-0005-0000-0000-000097170000}"/>
    <cellStyle name="Feeder Field 3 2 19 4" xfId="12376" xr:uid="{00000000-0005-0000-0000-000098170000}"/>
    <cellStyle name="Feeder Field 3 2 2" xfId="991" xr:uid="{00000000-0005-0000-0000-000099170000}"/>
    <cellStyle name="Feeder Field 3 2 2 10" xfId="992" xr:uid="{00000000-0005-0000-0000-00009A170000}"/>
    <cellStyle name="Feeder Field 3 2 2 10 2" xfId="12377" xr:uid="{00000000-0005-0000-0000-00009B170000}"/>
    <cellStyle name="Feeder Field 3 2 2 10 2 2" xfId="12378" xr:uid="{00000000-0005-0000-0000-00009C170000}"/>
    <cellStyle name="Feeder Field 3 2 2 10 2 3" xfId="12379" xr:uid="{00000000-0005-0000-0000-00009D170000}"/>
    <cellStyle name="Feeder Field 3 2 2 10 2 4" xfId="12380" xr:uid="{00000000-0005-0000-0000-00009E170000}"/>
    <cellStyle name="Feeder Field 3 2 2 10 3" xfId="12381" xr:uid="{00000000-0005-0000-0000-00009F170000}"/>
    <cellStyle name="Feeder Field 3 2 2 10 4" xfId="12382" xr:uid="{00000000-0005-0000-0000-0000A0170000}"/>
    <cellStyle name="Feeder Field 3 2 2 11" xfId="993" xr:uid="{00000000-0005-0000-0000-0000A1170000}"/>
    <cellStyle name="Feeder Field 3 2 2 11 2" xfId="12383" xr:uid="{00000000-0005-0000-0000-0000A2170000}"/>
    <cellStyle name="Feeder Field 3 2 2 11 2 2" xfId="12384" xr:uid="{00000000-0005-0000-0000-0000A3170000}"/>
    <cellStyle name="Feeder Field 3 2 2 11 2 3" xfId="12385" xr:uid="{00000000-0005-0000-0000-0000A4170000}"/>
    <cellStyle name="Feeder Field 3 2 2 11 2 4" xfId="12386" xr:uid="{00000000-0005-0000-0000-0000A5170000}"/>
    <cellStyle name="Feeder Field 3 2 2 11 3" xfId="12387" xr:uid="{00000000-0005-0000-0000-0000A6170000}"/>
    <cellStyle name="Feeder Field 3 2 2 11 4" xfId="12388" xr:uid="{00000000-0005-0000-0000-0000A7170000}"/>
    <cellStyle name="Feeder Field 3 2 2 12" xfId="994" xr:uid="{00000000-0005-0000-0000-0000A8170000}"/>
    <cellStyle name="Feeder Field 3 2 2 12 2" xfId="12389" xr:uid="{00000000-0005-0000-0000-0000A9170000}"/>
    <cellStyle name="Feeder Field 3 2 2 12 2 2" xfId="12390" xr:uid="{00000000-0005-0000-0000-0000AA170000}"/>
    <cellStyle name="Feeder Field 3 2 2 12 2 3" xfId="12391" xr:uid="{00000000-0005-0000-0000-0000AB170000}"/>
    <cellStyle name="Feeder Field 3 2 2 12 2 4" xfId="12392" xr:uid="{00000000-0005-0000-0000-0000AC170000}"/>
    <cellStyle name="Feeder Field 3 2 2 12 3" xfId="12393" xr:uid="{00000000-0005-0000-0000-0000AD170000}"/>
    <cellStyle name="Feeder Field 3 2 2 12 4" xfId="12394" xr:uid="{00000000-0005-0000-0000-0000AE170000}"/>
    <cellStyle name="Feeder Field 3 2 2 13" xfId="995" xr:uid="{00000000-0005-0000-0000-0000AF170000}"/>
    <cellStyle name="Feeder Field 3 2 2 13 2" xfId="12395" xr:uid="{00000000-0005-0000-0000-0000B0170000}"/>
    <cellStyle name="Feeder Field 3 2 2 13 2 2" xfId="12396" xr:uid="{00000000-0005-0000-0000-0000B1170000}"/>
    <cellStyle name="Feeder Field 3 2 2 13 2 3" xfId="12397" xr:uid="{00000000-0005-0000-0000-0000B2170000}"/>
    <cellStyle name="Feeder Field 3 2 2 13 2 4" xfId="12398" xr:uid="{00000000-0005-0000-0000-0000B3170000}"/>
    <cellStyle name="Feeder Field 3 2 2 13 3" xfId="12399" xr:uid="{00000000-0005-0000-0000-0000B4170000}"/>
    <cellStyle name="Feeder Field 3 2 2 13 4" xfId="12400" xr:uid="{00000000-0005-0000-0000-0000B5170000}"/>
    <cellStyle name="Feeder Field 3 2 2 14" xfId="996" xr:uid="{00000000-0005-0000-0000-0000B6170000}"/>
    <cellStyle name="Feeder Field 3 2 2 14 2" xfId="12401" xr:uid="{00000000-0005-0000-0000-0000B7170000}"/>
    <cellStyle name="Feeder Field 3 2 2 14 2 2" xfId="12402" xr:uid="{00000000-0005-0000-0000-0000B8170000}"/>
    <cellStyle name="Feeder Field 3 2 2 14 2 3" xfId="12403" xr:uid="{00000000-0005-0000-0000-0000B9170000}"/>
    <cellStyle name="Feeder Field 3 2 2 14 2 4" xfId="12404" xr:uid="{00000000-0005-0000-0000-0000BA170000}"/>
    <cellStyle name="Feeder Field 3 2 2 14 3" xfId="12405" xr:uid="{00000000-0005-0000-0000-0000BB170000}"/>
    <cellStyle name="Feeder Field 3 2 2 14 4" xfId="12406" xr:uid="{00000000-0005-0000-0000-0000BC170000}"/>
    <cellStyle name="Feeder Field 3 2 2 15" xfId="997" xr:uid="{00000000-0005-0000-0000-0000BD170000}"/>
    <cellStyle name="Feeder Field 3 2 2 15 2" xfId="12407" xr:uid="{00000000-0005-0000-0000-0000BE170000}"/>
    <cellStyle name="Feeder Field 3 2 2 15 2 2" xfId="12408" xr:uid="{00000000-0005-0000-0000-0000BF170000}"/>
    <cellStyle name="Feeder Field 3 2 2 15 2 3" xfId="12409" xr:uid="{00000000-0005-0000-0000-0000C0170000}"/>
    <cellStyle name="Feeder Field 3 2 2 15 2 4" xfId="12410" xr:uid="{00000000-0005-0000-0000-0000C1170000}"/>
    <cellStyle name="Feeder Field 3 2 2 15 3" xfId="12411" xr:uid="{00000000-0005-0000-0000-0000C2170000}"/>
    <cellStyle name="Feeder Field 3 2 2 15 4" xfId="12412" xr:uid="{00000000-0005-0000-0000-0000C3170000}"/>
    <cellStyle name="Feeder Field 3 2 2 16" xfId="998" xr:uid="{00000000-0005-0000-0000-0000C4170000}"/>
    <cellStyle name="Feeder Field 3 2 2 16 2" xfId="12413" xr:uid="{00000000-0005-0000-0000-0000C5170000}"/>
    <cellStyle name="Feeder Field 3 2 2 16 2 2" xfId="12414" xr:uid="{00000000-0005-0000-0000-0000C6170000}"/>
    <cellStyle name="Feeder Field 3 2 2 16 2 3" xfId="12415" xr:uid="{00000000-0005-0000-0000-0000C7170000}"/>
    <cellStyle name="Feeder Field 3 2 2 16 2 4" xfId="12416" xr:uid="{00000000-0005-0000-0000-0000C8170000}"/>
    <cellStyle name="Feeder Field 3 2 2 16 3" xfId="12417" xr:uid="{00000000-0005-0000-0000-0000C9170000}"/>
    <cellStyle name="Feeder Field 3 2 2 16 4" xfId="12418" xr:uid="{00000000-0005-0000-0000-0000CA170000}"/>
    <cellStyle name="Feeder Field 3 2 2 17" xfId="999" xr:uid="{00000000-0005-0000-0000-0000CB170000}"/>
    <cellStyle name="Feeder Field 3 2 2 17 2" xfId="12419" xr:uid="{00000000-0005-0000-0000-0000CC170000}"/>
    <cellStyle name="Feeder Field 3 2 2 17 2 2" xfId="12420" xr:uid="{00000000-0005-0000-0000-0000CD170000}"/>
    <cellStyle name="Feeder Field 3 2 2 17 2 3" xfId="12421" xr:uid="{00000000-0005-0000-0000-0000CE170000}"/>
    <cellStyle name="Feeder Field 3 2 2 17 2 4" xfId="12422" xr:uid="{00000000-0005-0000-0000-0000CF170000}"/>
    <cellStyle name="Feeder Field 3 2 2 17 3" xfId="12423" xr:uid="{00000000-0005-0000-0000-0000D0170000}"/>
    <cellStyle name="Feeder Field 3 2 2 17 4" xfId="12424" xr:uid="{00000000-0005-0000-0000-0000D1170000}"/>
    <cellStyle name="Feeder Field 3 2 2 18" xfId="1000" xr:uid="{00000000-0005-0000-0000-0000D2170000}"/>
    <cellStyle name="Feeder Field 3 2 2 18 2" xfId="12425" xr:uid="{00000000-0005-0000-0000-0000D3170000}"/>
    <cellStyle name="Feeder Field 3 2 2 18 2 2" xfId="12426" xr:uid="{00000000-0005-0000-0000-0000D4170000}"/>
    <cellStyle name="Feeder Field 3 2 2 18 2 3" xfId="12427" xr:uid="{00000000-0005-0000-0000-0000D5170000}"/>
    <cellStyle name="Feeder Field 3 2 2 18 2 4" xfId="12428" xr:uid="{00000000-0005-0000-0000-0000D6170000}"/>
    <cellStyle name="Feeder Field 3 2 2 18 3" xfId="12429" xr:uid="{00000000-0005-0000-0000-0000D7170000}"/>
    <cellStyle name="Feeder Field 3 2 2 18 4" xfId="12430" xr:uid="{00000000-0005-0000-0000-0000D8170000}"/>
    <cellStyle name="Feeder Field 3 2 2 19" xfId="1001" xr:uid="{00000000-0005-0000-0000-0000D9170000}"/>
    <cellStyle name="Feeder Field 3 2 2 19 2" xfId="12431" xr:uid="{00000000-0005-0000-0000-0000DA170000}"/>
    <cellStyle name="Feeder Field 3 2 2 19 2 2" xfId="12432" xr:uid="{00000000-0005-0000-0000-0000DB170000}"/>
    <cellStyle name="Feeder Field 3 2 2 19 2 3" xfId="12433" xr:uid="{00000000-0005-0000-0000-0000DC170000}"/>
    <cellStyle name="Feeder Field 3 2 2 19 2 4" xfId="12434" xr:uid="{00000000-0005-0000-0000-0000DD170000}"/>
    <cellStyle name="Feeder Field 3 2 2 19 3" xfId="12435" xr:uid="{00000000-0005-0000-0000-0000DE170000}"/>
    <cellStyle name="Feeder Field 3 2 2 19 4" xfId="12436" xr:uid="{00000000-0005-0000-0000-0000DF170000}"/>
    <cellStyle name="Feeder Field 3 2 2 2" xfId="1002" xr:uid="{00000000-0005-0000-0000-0000E0170000}"/>
    <cellStyle name="Feeder Field 3 2 2 2 2" xfId="12437" xr:uid="{00000000-0005-0000-0000-0000E1170000}"/>
    <cellStyle name="Feeder Field 3 2 2 2 2 2" xfId="12438" xr:uid="{00000000-0005-0000-0000-0000E2170000}"/>
    <cellStyle name="Feeder Field 3 2 2 2 2 3" xfId="12439" xr:uid="{00000000-0005-0000-0000-0000E3170000}"/>
    <cellStyle name="Feeder Field 3 2 2 2 2 4" xfId="12440" xr:uid="{00000000-0005-0000-0000-0000E4170000}"/>
    <cellStyle name="Feeder Field 3 2 2 2 3" xfId="12441" xr:uid="{00000000-0005-0000-0000-0000E5170000}"/>
    <cellStyle name="Feeder Field 3 2 2 2 4" xfId="12442" xr:uid="{00000000-0005-0000-0000-0000E6170000}"/>
    <cellStyle name="Feeder Field 3 2 2 20" xfId="1003" xr:uid="{00000000-0005-0000-0000-0000E7170000}"/>
    <cellStyle name="Feeder Field 3 2 2 20 2" xfId="12443" xr:uid="{00000000-0005-0000-0000-0000E8170000}"/>
    <cellStyle name="Feeder Field 3 2 2 20 2 2" xfId="12444" xr:uid="{00000000-0005-0000-0000-0000E9170000}"/>
    <cellStyle name="Feeder Field 3 2 2 20 2 3" xfId="12445" xr:uid="{00000000-0005-0000-0000-0000EA170000}"/>
    <cellStyle name="Feeder Field 3 2 2 20 2 4" xfId="12446" xr:uid="{00000000-0005-0000-0000-0000EB170000}"/>
    <cellStyle name="Feeder Field 3 2 2 20 3" xfId="12447" xr:uid="{00000000-0005-0000-0000-0000EC170000}"/>
    <cellStyle name="Feeder Field 3 2 2 20 4" xfId="12448" xr:uid="{00000000-0005-0000-0000-0000ED170000}"/>
    <cellStyle name="Feeder Field 3 2 2 21" xfId="1004" xr:uid="{00000000-0005-0000-0000-0000EE170000}"/>
    <cellStyle name="Feeder Field 3 2 2 21 2" xfId="12449" xr:uid="{00000000-0005-0000-0000-0000EF170000}"/>
    <cellStyle name="Feeder Field 3 2 2 21 2 2" xfId="12450" xr:uid="{00000000-0005-0000-0000-0000F0170000}"/>
    <cellStyle name="Feeder Field 3 2 2 21 2 3" xfId="12451" xr:uid="{00000000-0005-0000-0000-0000F1170000}"/>
    <cellStyle name="Feeder Field 3 2 2 21 2 4" xfId="12452" xr:uid="{00000000-0005-0000-0000-0000F2170000}"/>
    <cellStyle name="Feeder Field 3 2 2 21 3" xfId="12453" xr:uid="{00000000-0005-0000-0000-0000F3170000}"/>
    <cellStyle name="Feeder Field 3 2 2 21 4" xfId="12454" xr:uid="{00000000-0005-0000-0000-0000F4170000}"/>
    <cellStyle name="Feeder Field 3 2 2 22" xfId="1005" xr:uid="{00000000-0005-0000-0000-0000F5170000}"/>
    <cellStyle name="Feeder Field 3 2 2 22 2" xfId="12455" xr:uid="{00000000-0005-0000-0000-0000F6170000}"/>
    <cellStyle name="Feeder Field 3 2 2 22 2 2" xfId="12456" xr:uid="{00000000-0005-0000-0000-0000F7170000}"/>
    <cellStyle name="Feeder Field 3 2 2 22 2 3" xfId="12457" xr:uid="{00000000-0005-0000-0000-0000F8170000}"/>
    <cellStyle name="Feeder Field 3 2 2 22 2 4" xfId="12458" xr:uid="{00000000-0005-0000-0000-0000F9170000}"/>
    <cellStyle name="Feeder Field 3 2 2 22 3" xfId="12459" xr:uid="{00000000-0005-0000-0000-0000FA170000}"/>
    <cellStyle name="Feeder Field 3 2 2 22 4" xfId="12460" xr:uid="{00000000-0005-0000-0000-0000FB170000}"/>
    <cellStyle name="Feeder Field 3 2 2 23" xfId="1006" xr:uid="{00000000-0005-0000-0000-0000FC170000}"/>
    <cellStyle name="Feeder Field 3 2 2 23 2" xfId="12461" xr:uid="{00000000-0005-0000-0000-0000FD170000}"/>
    <cellStyle name="Feeder Field 3 2 2 23 2 2" xfId="12462" xr:uid="{00000000-0005-0000-0000-0000FE170000}"/>
    <cellStyle name="Feeder Field 3 2 2 23 2 3" xfId="12463" xr:uid="{00000000-0005-0000-0000-0000FF170000}"/>
    <cellStyle name="Feeder Field 3 2 2 23 2 4" xfId="12464" xr:uid="{00000000-0005-0000-0000-000000180000}"/>
    <cellStyle name="Feeder Field 3 2 2 23 3" xfId="12465" xr:uid="{00000000-0005-0000-0000-000001180000}"/>
    <cellStyle name="Feeder Field 3 2 2 23 4" xfId="12466" xr:uid="{00000000-0005-0000-0000-000002180000}"/>
    <cellStyle name="Feeder Field 3 2 2 24" xfId="1007" xr:uid="{00000000-0005-0000-0000-000003180000}"/>
    <cellStyle name="Feeder Field 3 2 2 24 2" xfId="12467" xr:uid="{00000000-0005-0000-0000-000004180000}"/>
    <cellStyle name="Feeder Field 3 2 2 24 2 2" xfId="12468" xr:uid="{00000000-0005-0000-0000-000005180000}"/>
    <cellStyle name="Feeder Field 3 2 2 24 2 3" xfId="12469" xr:uid="{00000000-0005-0000-0000-000006180000}"/>
    <cellStyle name="Feeder Field 3 2 2 24 2 4" xfId="12470" xr:uid="{00000000-0005-0000-0000-000007180000}"/>
    <cellStyle name="Feeder Field 3 2 2 24 3" xfId="12471" xr:uid="{00000000-0005-0000-0000-000008180000}"/>
    <cellStyle name="Feeder Field 3 2 2 24 4" xfId="12472" xr:uid="{00000000-0005-0000-0000-000009180000}"/>
    <cellStyle name="Feeder Field 3 2 2 25" xfId="1008" xr:uid="{00000000-0005-0000-0000-00000A180000}"/>
    <cellStyle name="Feeder Field 3 2 2 25 2" xfId="12473" xr:uid="{00000000-0005-0000-0000-00000B180000}"/>
    <cellStyle name="Feeder Field 3 2 2 25 2 2" xfId="12474" xr:uid="{00000000-0005-0000-0000-00000C180000}"/>
    <cellStyle name="Feeder Field 3 2 2 25 2 3" xfId="12475" xr:uid="{00000000-0005-0000-0000-00000D180000}"/>
    <cellStyle name="Feeder Field 3 2 2 25 2 4" xfId="12476" xr:uid="{00000000-0005-0000-0000-00000E180000}"/>
    <cellStyle name="Feeder Field 3 2 2 25 3" xfId="12477" xr:uid="{00000000-0005-0000-0000-00000F180000}"/>
    <cellStyle name="Feeder Field 3 2 2 25 4" xfId="12478" xr:uid="{00000000-0005-0000-0000-000010180000}"/>
    <cellStyle name="Feeder Field 3 2 2 26" xfId="1009" xr:uid="{00000000-0005-0000-0000-000011180000}"/>
    <cellStyle name="Feeder Field 3 2 2 26 2" xfId="12479" xr:uid="{00000000-0005-0000-0000-000012180000}"/>
    <cellStyle name="Feeder Field 3 2 2 26 2 2" xfId="12480" xr:uid="{00000000-0005-0000-0000-000013180000}"/>
    <cellStyle name="Feeder Field 3 2 2 26 2 3" xfId="12481" xr:uid="{00000000-0005-0000-0000-000014180000}"/>
    <cellStyle name="Feeder Field 3 2 2 26 2 4" xfId="12482" xr:uid="{00000000-0005-0000-0000-000015180000}"/>
    <cellStyle name="Feeder Field 3 2 2 26 3" xfId="12483" xr:uid="{00000000-0005-0000-0000-000016180000}"/>
    <cellStyle name="Feeder Field 3 2 2 26 4" xfId="12484" xr:uid="{00000000-0005-0000-0000-000017180000}"/>
    <cellStyle name="Feeder Field 3 2 2 27" xfId="1010" xr:uid="{00000000-0005-0000-0000-000018180000}"/>
    <cellStyle name="Feeder Field 3 2 2 27 2" xfId="12485" xr:uid="{00000000-0005-0000-0000-000019180000}"/>
    <cellStyle name="Feeder Field 3 2 2 27 2 2" xfId="12486" xr:uid="{00000000-0005-0000-0000-00001A180000}"/>
    <cellStyle name="Feeder Field 3 2 2 27 2 3" xfId="12487" xr:uid="{00000000-0005-0000-0000-00001B180000}"/>
    <cellStyle name="Feeder Field 3 2 2 27 2 4" xfId="12488" xr:uid="{00000000-0005-0000-0000-00001C180000}"/>
    <cellStyle name="Feeder Field 3 2 2 27 3" xfId="12489" xr:uid="{00000000-0005-0000-0000-00001D180000}"/>
    <cellStyle name="Feeder Field 3 2 2 27 4" xfId="12490" xr:uid="{00000000-0005-0000-0000-00001E180000}"/>
    <cellStyle name="Feeder Field 3 2 2 28" xfId="1011" xr:uid="{00000000-0005-0000-0000-00001F180000}"/>
    <cellStyle name="Feeder Field 3 2 2 28 2" xfId="12491" xr:uid="{00000000-0005-0000-0000-000020180000}"/>
    <cellStyle name="Feeder Field 3 2 2 28 2 2" xfId="12492" xr:uid="{00000000-0005-0000-0000-000021180000}"/>
    <cellStyle name="Feeder Field 3 2 2 28 2 3" xfId="12493" xr:uid="{00000000-0005-0000-0000-000022180000}"/>
    <cellStyle name="Feeder Field 3 2 2 28 2 4" xfId="12494" xr:uid="{00000000-0005-0000-0000-000023180000}"/>
    <cellStyle name="Feeder Field 3 2 2 28 3" xfId="12495" xr:uid="{00000000-0005-0000-0000-000024180000}"/>
    <cellStyle name="Feeder Field 3 2 2 28 4" xfId="12496" xr:uid="{00000000-0005-0000-0000-000025180000}"/>
    <cellStyle name="Feeder Field 3 2 2 29" xfId="1012" xr:uid="{00000000-0005-0000-0000-000026180000}"/>
    <cellStyle name="Feeder Field 3 2 2 29 2" xfId="12497" xr:uid="{00000000-0005-0000-0000-000027180000}"/>
    <cellStyle name="Feeder Field 3 2 2 29 2 2" xfId="12498" xr:uid="{00000000-0005-0000-0000-000028180000}"/>
    <cellStyle name="Feeder Field 3 2 2 29 2 3" xfId="12499" xr:uid="{00000000-0005-0000-0000-000029180000}"/>
    <cellStyle name="Feeder Field 3 2 2 29 2 4" xfId="12500" xr:uid="{00000000-0005-0000-0000-00002A180000}"/>
    <cellStyle name="Feeder Field 3 2 2 29 3" xfId="12501" xr:uid="{00000000-0005-0000-0000-00002B180000}"/>
    <cellStyle name="Feeder Field 3 2 2 29 4" xfId="12502" xr:uid="{00000000-0005-0000-0000-00002C180000}"/>
    <cellStyle name="Feeder Field 3 2 2 3" xfId="1013" xr:uid="{00000000-0005-0000-0000-00002D180000}"/>
    <cellStyle name="Feeder Field 3 2 2 3 2" xfId="12503" xr:uid="{00000000-0005-0000-0000-00002E180000}"/>
    <cellStyle name="Feeder Field 3 2 2 3 2 2" xfId="12504" xr:uid="{00000000-0005-0000-0000-00002F180000}"/>
    <cellStyle name="Feeder Field 3 2 2 3 2 3" xfId="12505" xr:uid="{00000000-0005-0000-0000-000030180000}"/>
    <cellStyle name="Feeder Field 3 2 2 3 2 4" xfId="12506" xr:uid="{00000000-0005-0000-0000-000031180000}"/>
    <cellStyle name="Feeder Field 3 2 2 3 3" xfId="12507" xr:uid="{00000000-0005-0000-0000-000032180000}"/>
    <cellStyle name="Feeder Field 3 2 2 3 4" xfId="12508" xr:uid="{00000000-0005-0000-0000-000033180000}"/>
    <cellStyle name="Feeder Field 3 2 2 30" xfId="1014" xr:uid="{00000000-0005-0000-0000-000034180000}"/>
    <cellStyle name="Feeder Field 3 2 2 30 2" xfId="12509" xr:uid="{00000000-0005-0000-0000-000035180000}"/>
    <cellStyle name="Feeder Field 3 2 2 30 2 2" xfId="12510" xr:uid="{00000000-0005-0000-0000-000036180000}"/>
    <cellStyle name="Feeder Field 3 2 2 30 2 3" xfId="12511" xr:uid="{00000000-0005-0000-0000-000037180000}"/>
    <cellStyle name="Feeder Field 3 2 2 30 2 4" xfId="12512" xr:uid="{00000000-0005-0000-0000-000038180000}"/>
    <cellStyle name="Feeder Field 3 2 2 30 3" xfId="12513" xr:uid="{00000000-0005-0000-0000-000039180000}"/>
    <cellStyle name="Feeder Field 3 2 2 30 4" xfId="12514" xr:uid="{00000000-0005-0000-0000-00003A180000}"/>
    <cellStyle name="Feeder Field 3 2 2 31" xfId="1015" xr:uid="{00000000-0005-0000-0000-00003B180000}"/>
    <cellStyle name="Feeder Field 3 2 2 31 2" xfId="12515" xr:uid="{00000000-0005-0000-0000-00003C180000}"/>
    <cellStyle name="Feeder Field 3 2 2 31 2 2" xfId="12516" xr:uid="{00000000-0005-0000-0000-00003D180000}"/>
    <cellStyle name="Feeder Field 3 2 2 31 2 3" xfId="12517" xr:uid="{00000000-0005-0000-0000-00003E180000}"/>
    <cellStyle name="Feeder Field 3 2 2 31 2 4" xfId="12518" xr:uid="{00000000-0005-0000-0000-00003F180000}"/>
    <cellStyle name="Feeder Field 3 2 2 31 3" xfId="12519" xr:uid="{00000000-0005-0000-0000-000040180000}"/>
    <cellStyle name="Feeder Field 3 2 2 31 4" xfId="12520" xr:uid="{00000000-0005-0000-0000-000041180000}"/>
    <cellStyle name="Feeder Field 3 2 2 32" xfId="1016" xr:uid="{00000000-0005-0000-0000-000042180000}"/>
    <cellStyle name="Feeder Field 3 2 2 32 2" xfId="12521" xr:uid="{00000000-0005-0000-0000-000043180000}"/>
    <cellStyle name="Feeder Field 3 2 2 32 2 2" xfId="12522" xr:uid="{00000000-0005-0000-0000-000044180000}"/>
    <cellStyle name="Feeder Field 3 2 2 32 2 3" xfId="12523" xr:uid="{00000000-0005-0000-0000-000045180000}"/>
    <cellStyle name="Feeder Field 3 2 2 32 2 4" xfId="12524" xr:uid="{00000000-0005-0000-0000-000046180000}"/>
    <cellStyle name="Feeder Field 3 2 2 32 3" xfId="12525" xr:uid="{00000000-0005-0000-0000-000047180000}"/>
    <cellStyle name="Feeder Field 3 2 2 32 4" xfId="12526" xr:uid="{00000000-0005-0000-0000-000048180000}"/>
    <cellStyle name="Feeder Field 3 2 2 33" xfId="1017" xr:uid="{00000000-0005-0000-0000-000049180000}"/>
    <cellStyle name="Feeder Field 3 2 2 33 2" xfId="12527" xr:uid="{00000000-0005-0000-0000-00004A180000}"/>
    <cellStyle name="Feeder Field 3 2 2 33 2 2" xfId="12528" xr:uid="{00000000-0005-0000-0000-00004B180000}"/>
    <cellStyle name="Feeder Field 3 2 2 33 2 3" xfId="12529" xr:uid="{00000000-0005-0000-0000-00004C180000}"/>
    <cellStyle name="Feeder Field 3 2 2 33 2 4" xfId="12530" xr:uid="{00000000-0005-0000-0000-00004D180000}"/>
    <cellStyle name="Feeder Field 3 2 2 33 3" xfId="12531" xr:uid="{00000000-0005-0000-0000-00004E180000}"/>
    <cellStyle name="Feeder Field 3 2 2 33 4" xfId="12532" xr:uid="{00000000-0005-0000-0000-00004F180000}"/>
    <cellStyle name="Feeder Field 3 2 2 34" xfId="1018" xr:uid="{00000000-0005-0000-0000-000050180000}"/>
    <cellStyle name="Feeder Field 3 2 2 34 2" xfId="12533" xr:uid="{00000000-0005-0000-0000-000051180000}"/>
    <cellStyle name="Feeder Field 3 2 2 34 2 2" xfId="12534" xr:uid="{00000000-0005-0000-0000-000052180000}"/>
    <cellStyle name="Feeder Field 3 2 2 34 2 3" xfId="12535" xr:uid="{00000000-0005-0000-0000-000053180000}"/>
    <cellStyle name="Feeder Field 3 2 2 34 2 4" xfId="12536" xr:uid="{00000000-0005-0000-0000-000054180000}"/>
    <cellStyle name="Feeder Field 3 2 2 34 3" xfId="12537" xr:uid="{00000000-0005-0000-0000-000055180000}"/>
    <cellStyle name="Feeder Field 3 2 2 34 4" xfId="12538" xr:uid="{00000000-0005-0000-0000-000056180000}"/>
    <cellStyle name="Feeder Field 3 2 2 35" xfId="1019" xr:uid="{00000000-0005-0000-0000-000057180000}"/>
    <cellStyle name="Feeder Field 3 2 2 35 2" xfId="12539" xr:uid="{00000000-0005-0000-0000-000058180000}"/>
    <cellStyle name="Feeder Field 3 2 2 35 2 2" xfId="12540" xr:uid="{00000000-0005-0000-0000-000059180000}"/>
    <cellStyle name="Feeder Field 3 2 2 35 2 3" xfId="12541" xr:uid="{00000000-0005-0000-0000-00005A180000}"/>
    <cellStyle name="Feeder Field 3 2 2 35 2 4" xfId="12542" xr:uid="{00000000-0005-0000-0000-00005B180000}"/>
    <cellStyle name="Feeder Field 3 2 2 35 3" xfId="12543" xr:uid="{00000000-0005-0000-0000-00005C180000}"/>
    <cellStyle name="Feeder Field 3 2 2 35 4" xfId="12544" xr:uid="{00000000-0005-0000-0000-00005D180000}"/>
    <cellStyle name="Feeder Field 3 2 2 36" xfId="1020" xr:uid="{00000000-0005-0000-0000-00005E180000}"/>
    <cellStyle name="Feeder Field 3 2 2 36 2" xfId="12545" xr:uid="{00000000-0005-0000-0000-00005F180000}"/>
    <cellStyle name="Feeder Field 3 2 2 36 2 2" xfId="12546" xr:uid="{00000000-0005-0000-0000-000060180000}"/>
    <cellStyle name="Feeder Field 3 2 2 36 2 3" xfId="12547" xr:uid="{00000000-0005-0000-0000-000061180000}"/>
    <cellStyle name="Feeder Field 3 2 2 36 2 4" xfId="12548" xr:uid="{00000000-0005-0000-0000-000062180000}"/>
    <cellStyle name="Feeder Field 3 2 2 36 3" xfId="12549" xr:uid="{00000000-0005-0000-0000-000063180000}"/>
    <cellStyle name="Feeder Field 3 2 2 36 4" xfId="12550" xr:uid="{00000000-0005-0000-0000-000064180000}"/>
    <cellStyle name="Feeder Field 3 2 2 37" xfId="1021" xr:uid="{00000000-0005-0000-0000-000065180000}"/>
    <cellStyle name="Feeder Field 3 2 2 37 2" xfId="12551" xr:uid="{00000000-0005-0000-0000-000066180000}"/>
    <cellStyle name="Feeder Field 3 2 2 37 2 2" xfId="12552" xr:uid="{00000000-0005-0000-0000-000067180000}"/>
    <cellStyle name="Feeder Field 3 2 2 37 2 3" xfId="12553" xr:uid="{00000000-0005-0000-0000-000068180000}"/>
    <cellStyle name="Feeder Field 3 2 2 37 2 4" xfId="12554" xr:uid="{00000000-0005-0000-0000-000069180000}"/>
    <cellStyle name="Feeder Field 3 2 2 37 3" xfId="12555" xr:uid="{00000000-0005-0000-0000-00006A180000}"/>
    <cellStyle name="Feeder Field 3 2 2 37 4" xfId="12556" xr:uid="{00000000-0005-0000-0000-00006B180000}"/>
    <cellStyle name="Feeder Field 3 2 2 38" xfId="1022" xr:uid="{00000000-0005-0000-0000-00006C180000}"/>
    <cellStyle name="Feeder Field 3 2 2 38 2" xfId="12557" xr:uid="{00000000-0005-0000-0000-00006D180000}"/>
    <cellStyle name="Feeder Field 3 2 2 38 2 2" xfId="12558" xr:uid="{00000000-0005-0000-0000-00006E180000}"/>
    <cellStyle name="Feeder Field 3 2 2 38 2 3" xfId="12559" xr:uid="{00000000-0005-0000-0000-00006F180000}"/>
    <cellStyle name="Feeder Field 3 2 2 38 2 4" xfId="12560" xr:uid="{00000000-0005-0000-0000-000070180000}"/>
    <cellStyle name="Feeder Field 3 2 2 38 3" xfId="12561" xr:uid="{00000000-0005-0000-0000-000071180000}"/>
    <cellStyle name="Feeder Field 3 2 2 38 4" xfId="12562" xr:uid="{00000000-0005-0000-0000-000072180000}"/>
    <cellStyle name="Feeder Field 3 2 2 39" xfId="1023" xr:uid="{00000000-0005-0000-0000-000073180000}"/>
    <cellStyle name="Feeder Field 3 2 2 39 2" xfId="12563" xr:uid="{00000000-0005-0000-0000-000074180000}"/>
    <cellStyle name="Feeder Field 3 2 2 39 2 2" xfId="12564" xr:uid="{00000000-0005-0000-0000-000075180000}"/>
    <cellStyle name="Feeder Field 3 2 2 39 2 3" xfId="12565" xr:uid="{00000000-0005-0000-0000-000076180000}"/>
    <cellStyle name="Feeder Field 3 2 2 39 2 4" xfId="12566" xr:uid="{00000000-0005-0000-0000-000077180000}"/>
    <cellStyle name="Feeder Field 3 2 2 39 3" xfId="12567" xr:uid="{00000000-0005-0000-0000-000078180000}"/>
    <cellStyle name="Feeder Field 3 2 2 39 4" xfId="12568" xr:uid="{00000000-0005-0000-0000-000079180000}"/>
    <cellStyle name="Feeder Field 3 2 2 4" xfId="1024" xr:uid="{00000000-0005-0000-0000-00007A180000}"/>
    <cellStyle name="Feeder Field 3 2 2 4 2" xfId="12569" xr:uid="{00000000-0005-0000-0000-00007B180000}"/>
    <cellStyle name="Feeder Field 3 2 2 4 2 2" xfId="12570" xr:uid="{00000000-0005-0000-0000-00007C180000}"/>
    <cellStyle name="Feeder Field 3 2 2 4 2 3" xfId="12571" xr:uid="{00000000-0005-0000-0000-00007D180000}"/>
    <cellStyle name="Feeder Field 3 2 2 4 2 4" xfId="12572" xr:uid="{00000000-0005-0000-0000-00007E180000}"/>
    <cellStyle name="Feeder Field 3 2 2 4 3" xfId="12573" xr:uid="{00000000-0005-0000-0000-00007F180000}"/>
    <cellStyle name="Feeder Field 3 2 2 4 4" xfId="12574" xr:uid="{00000000-0005-0000-0000-000080180000}"/>
    <cellStyle name="Feeder Field 3 2 2 40" xfId="1025" xr:uid="{00000000-0005-0000-0000-000081180000}"/>
    <cellStyle name="Feeder Field 3 2 2 40 2" xfId="12575" xr:uid="{00000000-0005-0000-0000-000082180000}"/>
    <cellStyle name="Feeder Field 3 2 2 40 2 2" xfId="12576" xr:uid="{00000000-0005-0000-0000-000083180000}"/>
    <cellStyle name="Feeder Field 3 2 2 40 2 3" xfId="12577" xr:uid="{00000000-0005-0000-0000-000084180000}"/>
    <cellStyle name="Feeder Field 3 2 2 40 2 4" xfId="12578" xr:uid="{00000000-0005-0000-0000-000085180000}"/>
    <cellStyle name="Feeder Field 3 2 2 40 3" xfId="12579" xr:uid="{00000000-0005-0000-0000-000086180000}"/>
    <cellStyle name="Feeder Field 3 2 2 40 4" xfId="12580" xr:uid="{00000000-0005-0000-0000-000087180000}"/>
    <cellStyle name="Feeder Field 3 2 2 41" xfId="1026" xr:uid="{00000000-0005-0000-0000-000088180000}"/>
    <cellStyle name="Feeder Field 3 2 2 41 2" xfId="12581" xr:uid="{00000000-0005-0000-0000-000089180000}"/>
    <cellStyle name="Feeder Field 3 2 2 41 2 2" xfId="12582" xr:uid="{00000000-0005-0000-0000-00008A180000}"/>
    <cellStyle name="Feeder Field 3 2 2 41 2 3" xfId="12583" xr:uid="{00000000-0005-0000-0000-00008B180000}"/>
    <cellStyle name="Feeder Field 3 2 2 41 2 4" xfId="12584" xr:uid="{00000000-0005-0000-0000-00008C180000}"/>
    <cellStyle name="Feeder Field 3 2 2 41 3" xfId="12585" xr:uid="{00000000-0005-0000-0000-00008D180000}"/>
    <cellStyle name="Feeder Field 3 2 2 41 4" xfId="12586" xr:uid="{00000000-0005-0000-0000-00008E180000}"/>
    <cellStyle name="Feeder Field 3 2 2 42" xfId="1027" xr:uid="{00000000-0005-0000-0000-00008F180000}"/>
    <cellStyle name="Feeder Field 3 2 2 42 2" xfId="12587" xr:uid="{00000000-0005-0000-0000-000090180000}"/>
    <cellStyle name="Feeder Field 3 2 2 42 2 2" xfId="12588" xr:uid="{00000000-0005-0000-0000-000091180000}"/>
    <cellStyle name="Feeder Field 3 2 2 42 2 3" xfId="12589" xr:uid="{00000000-0005-0000-0000-000092180000}"/>
    <cellStyle name="Feeder Field 3 2 2 42 2 4" xfId="12590" xr:uid="{00000000-0005-0000-0000-000093180000}"/>
    <cellStyle name="Feeder Field 3 2 2 42 3" xfId="12591" xr:uid="{00000000-0005-0000-0000-000094180000}"/>
    <cellStyle name="Feeder Field 3 2 2 42 4" xfId="12592" xr:uid="{00000000-0005-0000-0000-000095180000}"/>
    <cellStyle name="Feeder Field 3 2 2 43" xfId="1028" xr:uid="{00000000-0005-0000-0000-000096180000}"/>
    <cellStyle name="Feeder Field 3 2 2 43 2" xfId="12593" xr:uid="{00000000-0005-0000-0000-000097180000}"/>
    <cellStyle name="Feeder Field 3 2 2 43 2 2" xfId="12594" xr:uid="{00000000-0005-0000-0000-000098180000}"/>
    <cellStyle name="Feeder Field 3 2 2 43 2 3" xfId="12595" xr:uid="{00000000-0005-0000-0000-000099180000}"/>
    <cellStyle name="Feeder Field 3 2 2 43 2 4" xfId="12596" xr:uid="{00000000-0005-0000-0000-00009A180000}"/>
    <cellStyle name="Feeder Field 3 2 2 43 3" xfId="12597" xr:uid="{00000000-0005-0000-0000-00009B180000}"/>
    <cellStyle name="Feeder Field 3 2 2 43 4" xfId="12598" xr:uid="{00000000-0005-0000-0000-00009C180000}"/>
    <cellStyle name="Feeder Field 3 2 2 44" xfId="1029" xr:uid="{00000000-0005-0000-0000-00009D180000}"/>
    <cellStyle name="Feeder Field 3 2 2 44 2" xfId="12599" xr:uid="{00000000-0005-0000-0000-00009E180000}"/>
    <cellStyle name="Feeder Field 3 2 2 44 2 2" xfId="12600" xr:uid="{00000000-0005-0000-0000-00009F180000}"/>
    <cellStyle name="Feeder Field 3 2 2 44 2 3" xfId="12601" xr:uid="{00000000-0005-0000-0000-0000A0180000}"/>
    <cellStyle name="Feeder Field 3 2 2 44 2 4" xfId="12602" xr:uid="{00000000-0005-0000-0000-0000A1180000}"/>
    <cellStyle name="Feeder Field 3 2 2 44 3" xfId="12603" xr:uid="{00000000-0005-0000-0000-0000A2180000}"/>
    <cellStyle name="Feeder Field 3 2 2 44 4" xfId="12604" xr:uid="{00000000-0005-0000-0000-0000A3180000}"/>
    <cellStyle name="Feeder Field 3 2 2 45" xfId="12605" xr:uid="{00000000-0005-0000-0000-0000A4180000}"/>
    <cellStyle name="Feeder Field 3 2 2 45 2" xfId="12606" xr:uid="{00000000-0005-0000-0000-0000A5180000}"/>
    <cellStyle name="Feeder Field 3 2 2 45 3" xfId="12607" xr:uid="{00000000-0005-0000-0000-0000A6180000}"/>
    <cellStyle name="Feeder Field 3 2 2 45 4" xfId="12608" xr:uid="{00000000-0005-0000-0000-0000A7180000}"/>
    <cellStyle name="Feeder Field 3 2 2 46" xfId="12609" xr:uid="{00000000-0005-0000-0000-0000A8180000}"/>
    <cellStyle name="Feeder Field 3 2 2 46 2" xfId="12610" xr:uid="{00000000-0005-0000-0000-0000A9180000}"/>
    <cellStyle name="Feeder Field 3 2 2 46 3" xfId="12611" xr:uid="{00000000-0005-0000-0000-0000AA180000}"/>
    <cellStyle name="Feeder Field 3 2 2 46 4" xfId="12612" xr:uid="{00000000-0005-0000-0000-0000AB180000}"/>
    <cellStyle name="Feeder Field 3 2 2 47" xfId="12613" xr:uid="{00000000-0005-0000-0000-0000AC180000}"/>
    <cellStyle name="Feeder Field 3 2 2 48" xfId="12614" xr:uid="{00000000-0005-0000-0000-0000AD180000}"/>
    <cellStyle name="Feeder Field 3 2 2 5" xfId="1030" xr:uid="{00000000-0005-0000-0000-0000AE180000}"/>
    <cellStyle name="Feeder Field 3 2 2 5 2" xfId="12615" xr:uid="{00000000-0005-0000-0000-0000AF180000}"/>
    <cellStyle name="Feeder Field 3 2 2 5 2 2" xfId="12616" xr:uid="{00000000-0005-0000-0000-0000B0180000}"/>
    <cellStyle name="Feeder Field 3 2 2 5 2 3" xfId="12617" xr:uid="{00000000-0005-0000-0000-0000B1180000}"/>
    <cellStyle name="Feeder Field 3 2 2 5 2 4" xfId="12618" xr:uid="{00000000-0005-0000-0000-0000B2180000}"/>
    <cellStyle name="Feeder Field 3 2 2 5 3" xfId="12619" xr:uid="{00000000-0005-0000-0000-0000B3180000}"/>
    <cellStyle name="Feeder Field 3 2 2 5 4" xfId="12620" xr:uid="{00000000-0005-0000-0000-0000B4180000}"/>
    <cellStyle name="Feeder Field 3 2 2 6" xfId="1031" xr:uid="{00000000-0005-0000-0000-0000B5180000}"/>
    <cellStyle name="Feeder Field 3 2 2 6 2" xfId="12621" xr:uid="{00000000-0005-0000-0000-0000B6180000}"/>
    <cellStyle name="Feeder Field 3 2 2 6 2 2" xfId="12622" xr:uid="{00000000-0005-0000-0000-0000B7180000}"/>
    <cellStyle name="Feeder Field 3 2 2 6 2 3" xfId="12623" xr:uid="{00000000-0005-0000-0000-0000B8180000}"/>
    <cellStyle name="Feeder Field 3 2 2 6 2 4" xfId="12624" xr:uid="{00000000-0005-0000-0000-0000B9180000}"/>
    <cellStyle name="Feeder Field 3 2 2 6 3" xfId="12625" xr:uid="{00000000-0005-0000-0000-0000BA180000}"/>
    <cellStyle name="Feeder Field 3 2 2 6 4" xfId="12626" xr:uid="{00000000-0005-0000-0000-0000BB180000}"/>
    <cellStyle name="Feeder Field 3 2 2 7" xfId="1032" xr:uid="{00000000-0005-0000-0000-0000BC180000}"/>
    <cellStyle name="Feeder Field 3 2 2 7 2" xfId="12627" xr:uid="{00000000-0005-0000-0000-0000BD180000}"/>
    <cellStyle name="Feeder Field 3 2 2 7 2 2" xfId="12628" xr:uid="{00000000-0005-0000-0000-0000BE180000}"/>
    <cellStyle name="Feeder Field 3 2 2 7 2 3" xfId="12629" xr:uid="{00000000-0005-0000-0000-0000BF180000}"/>
    <cellStyle name="Feeder Field 3 2 2 7 2 4" xfId="12630" xr:uid="{00000000-0005-0000-0000-0000C0180000}"/>
    <cellStyle name="Feeder Field 3 2 2 7 3" xfId="12631" xr:uid="{00000000-0005-0000-0000-0000C1180000}"/>
    <cellStyle name="Feeder Field 3 2 2 7 4" xfId="12632" xr:uid="{00000000-0005-0000-0000-0000C2180000}"/>
    <cellStyle name="Feeder Field 3 2 2 8" xfId="1033" xr:uid="{00000000-0005-0000-0000-0000C3180000}"/>
    <cellStyle name="Feeder Field 3 2 2 8 2" xfId="12633" xr:uid="{00000000-0005-0000-0000-0000C4180000}"/>
    <cellStyle name="Feeder Field 3 2 2 8 2 2" xfId="12634" xr:uid="{00000000-0005-0000-0000-0000C5180000}"/>
    <cellStyle name="Feeder Field 3 2 2 8 2 3" xfId="12635" xr:uid="{00000000-0005-0000-0000-0000C6180000}"/>
    <cellStyle name="Feeder Field 3 2 2 8 2 4" xfId="12636" xr:uid="{00000000-0005-0000-0000-0000C7180000}"/>
    <cellStyle name="Feeder Field 3 2 2 8 3" xfId="12637" xr:uid="{00000000-0005-0000-0000-0000C8180000}"/>
    <cellStyle name="Feeder Field 3 2 2 8 4" xfId="12638" xr:uid="{00000000-0005-0000-0000-0000C9180000}"/>
    <cellStyle name="Feeder Field 3 2 2 9" xfId="1034" xr:uid="{00000000-0005-0000-0000-0000CA180000}"/>
    <cellStyle name="Feeder Field 3 2 2 9 2" xfId="12639" xr:uid="{00000000-0005-0000-0000-0000CB180000}"/>
    <cellStyle name="Feeder Field 3 2 2 9 2 2" xfId="12640" xr:uid="{00000000-0005-0000-0000-0000CC180000}"/>
    <cellStyle name="Feeder Field 3 2 2 9 2 3" xfId="12641" xr:uid="{00000000-0005-0000-0000-0000CD180000}"/>
    <cellStyle name="Feeder Field 3 2 2 9 2 4" xfId="12642" xr:uid="{00000000-0005-0000-0000-0000CE180000}"/>
    <cellStyle name="Feeder Field 3 2 2 9 3" xfId="12643" xr:uid="{00000000-0005-0000-0000-0000CF180000}"/>
    <cellStyle name="Feeder Field 3 2 2 9 4" xfId="12644" xr:uid="{00000000-0005-0000-0000-0000D0180000}"/>
    <cellStyle name="Feeder Field 3 2 20" xfId="1035" xr:uid="{00000000-0005-0000-0000-0000D1180000}"/>
    <cellStyle name="Feeder Field 3 2 20 2" xfId="12645" xr:uid="{00000000-0005-0000-0000-0000D2180000}"/>
    <cellStyle name="Feeder Field 3 2 20 2 2" xfId="12646" xr:uid="{00000000-0005-0000-0000-0000D3180000}"/>
    <cellStyle name="Feeder Field 3 2 20 2 3" xfId="12647" xr:uid="{00000000-0005-0000-0000-0000D4180000}"/>
    <cellStyle name="Feeder Field 3 2 20 2 4" xfId="12648" xr:uid="{00000000-0005-0000-0000-0000D5180000}"/>
    <cellStyle name="Feeder Field 3 2 20 3" xfId="12649" xr:uid="{00000000-0005-0000-0000-0000D6180000}"/>
    <cellStyle name="Feeder Field 3 2 20 4" xfId="12650" xr:uid="{00000000-0005-0000-0000-0000D7180000}"/>
    <cellStyle name="Feeder Field 3 2 21" xfId="1036" xr:uid="{00000000-0005-0000-0000-0000D8180000}"/>
    <cellStyle name="Feeder Field 3 2 21 2" xfId="12651" xr:uid="{00000000-0005-0000-0000-0000D9180000}"/>
    <cellStyle name="Feeder Field 3 2 21 2 2" xfId="12652" xr:uid="{00000000-0005-0000-0000-0000DA180000}"/>
    <cellStyle name="Feeder Field 3 2 21 2 3" xfId="12653" xr:uid="{00000000-0005-0000-0000-0000DB180000}"/>
    <cellStyle name="Feeder Field 3 2 21 2 4" xfId="12654" xr:uid="{00000000-0005-0000-0000-0000DC180000}"/>
    <cellStyle name="Feeder Field 3 2 21 3" xfId="12655" xr:uid="{00000000-0005-0000-0000-0000DD180000}"/>
    <cellStyle name="Feeder Field 3 2 21 4" xfId="12656" xr:uid="{00000000-0005-0000-0000-0000DE180000}"/>
    <cellStyle name="Feeder Field 3 2 22" xfId="1037" xr:uid="{00000000-0005-0000-0000-0000DF180000}"/>
    <cellStyle name="Feeder Field 3 2 22 2" xfId="12657" xr:uid="{00000000-0005-0000-0000-0000E0180000}"/>
    <cellStyle name="Feeder Field 3 2 22 2 2" xfId="12658" xr:uid="{00000000-0005-0000-0000-0000E1180000}"/>
    <cellStyle name="Feeder Field 3 2 22 2 3" xfId="12659" xr:uid="{00000000-0005-0000-0000-0000E2180000}"/>
    <cellStyle name="Feeder Field 3 2 22 2 4" xfId="12660" xr:uid="{00000000-0005-0000-0000-0000E3180000}"/>
    <cellStyle name="Feeder Field 3 2 22 3" xfId="12661" xr:uid="{00000000-0005-0000-0000-0000E4180000}"/>
    <cellStyle name="Feeder Field 3 2 22 4" xfId="12662" xr:uid="{00000000-0005-0000-0000-0000E5180000}"/>
    <cellStyle name="Feeder Field 3 2 23" xfId="1038" xr:uid="{00000000-0005-0000-0000-0000E6180000}"/>
    <cellStyle name="Feeder Field 3 2 23 2" xfId="12663" xr:uid="{00000000-0005-0000-0000-0000E7180000}"/>
    <cellStyle name="Feeder Field 3 2 23 2 2" xfId="12664" xr:uid="{00000000-0005-0000-0000-0000E8180000}"/>
    <cellStyle name="Feeder Field 3 2 23 2 3" xfId="12665" xr:uid="{00000000-0005-0000-0000-0000E9180000}"/>
    <cellStyle name="Feeder Field 3 2 23 2 4" xfId="12666" xr:uid="{00000000-0005-0000-0000-0000EA180000}"/>
    <cellStyle name="Feeder Field 3 2 23 3" xfId="12667" xr:uid="{00000000-0005-0000-0000-0000EB180000}"/>
    <cellStyle name="Feeder Field 3 2 23 4" xfId="12668" xr:uid="{00000000-0005-0000-0000-0000EC180000}"/>
    <cellStyle name="Feeder Field 3 2 24" xfId="1039" xr:uid="{00000000-0005-0000-0000-0000ED180000}"/>
    <cellStyle name="Feeder Field 3 2 24 2" xfId="12669" xr:uid="{00000000-0005-0000-0000-0000EE180000}"/>
    <cellStyle name="Feeder Field 3 2 24 2 2" xfId="12670" xr:uid="{00000000-0005-0000-0000-0000EF180000}"/>
    <cellStyle name="Feeder Field 3 2 24 2 3" xfId="12671" xr:uid="{00000000-0005-0000-0000-0000F0180000}"/>
    <cellStyle name="Feeder Field 3 2 24 2 4" xfId="12672" xr:uid="{00000000-0005-0000-0000-0000F1180000}"/>
    <cellStyle name="Feeder Field 3 2 24 3" xfId="12673" xr:uid="{00000000-0005-0000-0000-0000F2180000}"/>
    <cellStyle name="Feeder Field 3 2 24 4" xfId="12674" xr:uid="{00000000-0005-0000-0000-0000F3180000}"/>
    <cellStyle name="Feeder Field 3 2 25" xfId="1040" xr:uid="{00000000-0005-0000-0000-0000F4180000}"/>
    <cellStyle name="Feeder Field 3 2 25 2" xfId="12675" xr:uid="{00000000-0005-0000-0000-0000F5180000}"/>
    <cellStyle name="Feeder Field 3 2 25 2 2" xfId="12676" xr:uid="{00000000-0005-0000-0000-0000F6180000}"/>
    <cellStyle name="Feeder Field 3 2 25 2 3" xfId="12677" xr:uid="{00000000-0005-0000-0000-0000F7180000}"/>
    <cellStyle name="Feeder Field 3 2 25 2 4" xfId="12678" xr:uid="{00000000-0005-0000-0000-0000F8180000}"/>
    <cellStyle name="Feeder Field 3 2 25 3" xfId="12679" xr:uid="{00000000-0005-0000-0000-0000F9180000}"/>
    <cellStyle name="Feeder Field 3 2 25 4" xfId="12680" xr:uid="{00000000-0005-0000-0000-0000FA180000}"/>
    <cellStyle name="Feeder Field 3 2 26" xfId="1041" xr:uid="{00000000-0005-0000-0000-0000FB180000}"/>
    <cellStyle name="Feeder Field 3 2 26 2" xfId="12681" xr:uid="{00000000-0005-0000-0000-0000FC180000}"/>
    <cellStyle name="Feeder Field 3 2 26 2 2" xfId="12682" xr:uid="{00000000-0005-0000-0000-0000FD180000}"/>
    <cellStyle name="Feeder Field 3 2 26 2 3" xfId="12683" xr:uid="{00000000-0005-0000-0000-0000FE180000}"/>
    <cellStyle name="Feeder Field 3 2 26 2 4" xfId="12684" xr:uid="{00000000-0005-0000-0000-0000FF180000}"/>
    <cellStyle name="Feeder Field 3 2 26 3" xfId="12685" xr:uid="{00000000-0005-0000-0000-000000190000}"/>
    <cellStyle name="Feeder Field 3 2 26 4" xfId="12686" xr:uid="{00000000-0005-0000-0000-000001190000}"/>
    <cellStyle name="Feeder Field 3 2 27" xfId="1042" xr:uid="{00000000-0005-0000-0000-000002190000}"/>
    <cellStyle name="Feeder Field 3 2 27 2" xfId="12687" xr:uid="{00000000-0005-0000-0000-000003190000}"/>
    <cellStyle name="Feeder Field 3 2 27 2 2" xfId="12688" xr:uid="{00000000-0005-0000-0000-000004190000}"/>
    <cellStyle name="Feeder Field 3 2 27 2 3" xfId="12689" xr:uid="{00000000-0005-0000-0000-000005190000}"/>
    <cellStyle name="Feeder Field 3 2 27 2 4" xfId="12690" xr:uid="{00000000-0005-0000-0000-000006190000}"/>
    <cellStyle name="Feeder Field 3 2 27 3" xfId="12691" xr:uid="{00000000-0005-0000-0000-000007190000}"/>
    <cellStyle name="Feeder Field 3 2 27 4" xfId="12692" xr:uid="{00000000-0005-0000-0000-000008190000}"/>
    <cellStyle name="Feeder Field 3 2 28" xfId="1043" xr:uid="{00000000-0005-0000-0000-000009190000}"/>
    <cellStyle name="Feeder Field 3 2 28 2" xfId="12693" xr:uid="{00000000-0005-0000-0000-00000A190000}"/>
    <cellStyle name="Feeder Field 3 2 28 2 2" xfId="12694" xr:uid="{00000000-0005-0000-0000-00000B190000}"/>
    <cellStyle name="Feeder Field 3 2 28 2 3" xfId="12695" xr:uid="{00000000-0005-0000-0000-00000C190000}"/>
    <cellStyle name="Feeder Field 3 2 28 2 4" xfId="12696" xr:uid="{00000000-0005-0000-0000-00000D190000}"/>
    <cellStyle name="Feeder Field 3 2 28 3" xfId="12697" xr:uid="{00000000-0005-0000-0000-00000E190000}"/>
    <cellStyle name="Feeder Field 3 2 28 4" xfId="12698" xr:uid="{00000000-0005-0000-0000-00000F190000}"/>
    <cellStyle name="Feeder Field 3 2 29" xfId="1044" xr:uid="{00000000-0005-0000-0000-000010190000}"/>
    <cellStyle name="Feeder Field 3 2 29 2" xfId="12699" xr:uid="{00000000-0005-0000-0000-000011190000}"/>
    <cellStyle name="Feeder Field 3 2 29 2 2" xfId="12700" xr:uid="{00000000-0005-0000-0000-000012190000}"/>
    <cellStyle name="Feeder Field 3 2 29 2 3" xfId="12701" xr:uid="{00000000-0005-0000-0000-000013190000}"/>
    <cellStyle name="Feeder Field 3 2 29 2 4" xfId="12702" xr:uid="{00000000-0005-0000-0000-000014190000}"/>
    <cellStyle name="Feeder Field 3 2 29 3" xfId="12703" xr:uid="{00000000-0005-0000-0000-000015190000}"/>
    <cellStyle name="Feeder Field 3 2 29 4" xfId="12704" xr:uid="{00000000-0005-0000-0000-000016190000}"/>
    <cellStyle name="Feeder Field 3 2 3" xfId="1045" xr:uid="{00000000-0005-0000-0000-000017190000}"/>
    <cellStyle name="Feeder Field 3 2 3 2" xfId="12705" xr:uid="{00000000-0005-0000-0000-000018190000}"/>
    <cellStyle name="Feeder Field 3 2 3 2 2" xfId="12706" xr:uid="{00000000-0005-0000-0000-000019190000}"/>
    <cellStyle name="Feeder Field 3 2 3 2 3" xfId="12707" xr:uid="{00000000-0005-0000-0000-00001A190000}"/>
    <cellStyle name="Feeder Field 3 2 3 2 4" xfId="12708" xr:uid="{00000000-0005-0000-0000-00001B190000}"/>
    <cellStyle name="Feeder Field 3 2 3 3" xfId="12709" xr:uid="{00000000-0005-0000-0000-00001C190000}"/>
    <cellStyle name="Feeder Field 3 2 3 4" xfId="12710" xr:uid="{00000000-0005-0000-0000-00001D190000}"/>
    <cellStyle name="Feeder Field 3 2 30" xfId="1046" xr:uid="{00000000-0005-0000-0000-00001E190000}"/>
    <cellStyle name="Feeder Field 3 2 30 2" xfId="12711" xr:uid="{00000000-0005-0000-0000-00001F190000}"/>
    <cellStyle name="Feeder Field 3 2 30 2 2" xfId="12712" xr:uid="{00000000-0005-0000-0000-000020190000}"/>
    <cellStyle name="Feeder Field 3 2 30 2 3" xfId="12713" xr:uid="{00000000-0005-0000-0000-000021190000}"/>
    <cellStyle name="Feeder Field 3 2 30 2 4" xfId="12714" xr:uid="{00000000-0005-0000-0000-000022190000}"/>
    <cellStyle name="Feeder Field 3 2 30 3" xfId="12715" xr:uid="{00000000-0005-0000-0000-000023190000}"/>
    <cellStyle name="Feeder Field 3 2 30 4" xfId="12716" xr:uid="{00000000-0005-0000-0000-000024190000}"/>
    <cellStyle name="Feeder Field 3 2 31" xfId="1047" xr:uid="{00000000-0005-0000-0000-000025190000}"/>
    <cellStyle name="Feeder Field 3 2 31 2" xfId="12717" xr:uid="{00000000-0005-0000-0000-000026190000}"/>
    <cellStyle name="Feeder Field 3 2 31 2 2" xfId="12718" xr:uid="{00000000-0005-0000-0000-000027190000}"/>
    <cellStyle name="Feeder Field 3 2 31 2 3" xfId="12719" xr:uid="{00000000-0005-0000-0000-000028190000}"/>
    <cellStyle name="Feeder Field 3 2 31 2 4" xfId="12720" xr:uid="{00000000-0005-0000-0000-000029190000}"/>
    <cellStyle name="Feeder Field 3 2 31 3" xfId="12721" xr:uid="{00000000-0005-0000-0000-00002A190000}"/>
    <cellStyle name="Feeder Field 3 2 31 4" xfId="12722" xr:uid="{00000000-0005-0000-0000-00002B190000}"/>
    <cellStyle name="Feeder Field 3 2 32" xfId="1048" xr:uid="{00000000-0005-0000-0000-00002C190000}"/>
    <cellStyle name="Feeder Field 3 2 32 2" xfId="12723" xr:uid="{00000000-0005-0000-0000-00002D190000}"/>
    <cellStyle name="Feeder Field 3 2 32 2 2" xfId="12724" xr:uid="{00000000-0005-0000-0000-00002E190000}"/>
    <cellStyle name="Feeder Field 3 2 32 2 3" xfId="12725" xr:uid="{00000000-0005-0000-0000-00002F190000}"/>
    <cellStyle name="Feeder Field 3 2 32 2 4" xfId="12726" xr:uid="{00000000-0005-0000-0000-000030190000}"/>
    <cellStyle name="Feeder Field 3 2 32 3" xfId="12727" xr:uid="{00000000-0005-0000-0000-000031190000}"/>
    <cellStyle name="Feeder Field 3 2 32 4" xfId="12728" xr:uid="{00000000-0005-0000-0000-000032190000}"/>
    <cellStyle name="Feeder Field 3 2 33" xfId="1049" xr:uid="{00000000-0005-0000-0000-000033190000}"/>
    <cellStyle name="Feeder Field 3 2 33 2" xfId="12729" xr:uid="{00000000-0005-0000-0000-000034190000}"/>
    <cellStyle name="Feeder Field 3 2 33 2 2" xfId="12730" xr:uid="{00000000-0005-0000-0000-000035190000}"/>
    <cellStyle name="Feeder Field 3 2 33 2 3" xfId="12731" xr:uid="{00000000-0005-0000-0000-000036190000}"/>
    <cellStyle name="Feeder Field 3 2 33 2 4" xfId="12732" xr:uid="{00000000-0005-0000-0000-000037190000}"/>
    <cellStyle name="Feeder Field 3 2 33 3" xfId="12733" xr:uid="{00000000-0005-0000-0000-000038190000}"/>
    <cellStyle name="Feeder Field 3 2 33 4" xfId="12734" xr:uid="{00000000-0005-0000-0000-000039190000}"/>
    <cellStyle name="Feeder Field 3 2 34" xfId="1050" xr:uid="{00000000-0005-0000-0000-00003A190000}"/>
    <cellStyle name="Feeder Field 3 2 34 2" xfId="12735" xr:uid="{00000000-0005-0000-0000-00003B190000}"/>
    <cellStyle name="Feeder Field 3 2 34 2 2" xfId="12736" xr:uid="{00000000-0005-0000-0000-00003C190000}"/>
    <cellStyle name="Feeder Field 3 2 34 2 3" xfId="12737" xr:uid="{00000000-0005-0000-0000-00003D190000}"/>
    <cellStyle name="Feeder Field 3 2 34 2 4" xfId="12738" xr:uid="{00000000-0005-0000-0000-00003E190000}"/>
    <cellStyle name="Feeder Field 3 2 34 3" xfId="12739" xr:uid="{00000000-0005-0000-0000-00003F190000}"/>
    <cellStyle name="Feeder Field 3 2 34 4" xfId="12740" xr:uid="{00000000-0005-0000-0000-000040190000}"/>
    <cellStyle name="Feeder Field 3 2 35" xfId="1051" xr:uid="{00000000-0005-0000-0000-000041190000}"/>
    <cellStyle name="Feeder Field 3 2 35 2" xfId="12741" xr:uid="{00000000-0005-0000-0000-000042190000}"/>
    <cellStyle name="Feeder Field 3 2 35 2 2" xfId="12742" xr:uid="{00000000-0005-0000-0000-000043190000}"/>
    <cellStyle name="Feeder Field 3 2 35 2 3" xfId="12743" xr:uid="{00000000-0005-0000-0000-000044190000}"/>
    <cellStyle name="Feeder Field 3 2 35 2 4" xfId="12744" xr:uid="{00000000-0005-0000-0000-000045190000}"/>
    <cellStyle name="Feeder Field 3 2 35 3" xfId="12745" xr:uid="{00000000-0005-0000-0000-000046190000}"/>
    <cellStyle name="Feeder Field 3 2 35 4" xfId="12746" xr:uid="{00000000-0005-0000-0000-000047190000}"/>
    <cellStyle name="Feeder Field 3 2 36" xfId="1052" xr:uid="{00000000-0005-0000-0000-000048190000}"/>
    <cellStyle name="Feeder Field 3 2 36 2" xfId="12747" xr:uid="{00000000-0005-0000-0000-000049190000}"/>
    <cellStyle name="Feeder Field 3 2 36 2 2" xfId="12748" xr:uid="{00000000-0005-0000-0000-00004A190000}"/>
    <cellStyle name="Feeder Field 3 2 36 2 3" xfId="12749" xr:uid="{00000000-0005-0000-0000-00004B190000}"/>
    <cellStyle name="Feeder Field 3 2 36 2 4" xfId="12750" xr:uid="{00000000-0005-0000-0000-00004C190000}"/>
    <cellStyle name="Feeder Field 3 2 36 3" xfId="12751" xr:uid="{00000000-0005-0000-0000-00004D190000}"/>
    <cellStyle name="Feeder Field 3 2 36 4" xfId="12752" xr:uid="{00000000-0005-0000-0000-00004E190000}"/>
    <cellStyle name="Feeder Field 3 2 37" xfId="1053" xr:uid="{00000000-0005-0000-0000-00004F190000}"/>
    <cellStyle name="Feeder Field 3 2 37 2" xfId="12753" xr:uid="{00000000-0005-0000-0000-000050190000}"/>
    <cellStyle name="Feeder Field 3 2 37 2 2" xfId="12754" xr:uid="{00000000-0005-0000-0000-000051190000}"/>
    <cellStyle name="Feeder Field 3 2 37 2 3" xfId="12755" xr:uid="{00000000-0005-0000-0000-000052190000}"/>
    <cellStyle name="Feeder Field 3 2 37 2 4" xfId="12756" xr:uid="{00000000-0005-0000-0000-000053190000}"/>
    <cellStyle name="Feeder Field 3 2 37 3" xfId="12757" xr:uid="{00000000-0005-0000-0000-000054190000}"/>
    <cellStyle name="Feeder Field 3 2 37 4" xfId="12758" xr:uid="{00000000-0005-0000-0000-000055190000}"/>
    <cellStyle name="Feeder Field 3 2 38" xfId="1054" xr:uid="{00000000-0005-0000-0000-000056190000}"/>
    <cellStyle name="Feeder Field 3 2 38 2" xfId="12759" xr:uid="{00000000-0005-0000-0000-000057190000}"/>
    <cellStyle name="Feeder Field 3 2 38 2 2" xfId="12760" xr:uid="{00000000-0005-0000-0000-000058190000}"/>
    <cellStyle name="Feeder Field 3 2 38 2 3" xfId="12761" xr:uid="{00000000-0005-0000-0000-000059190000}"/>
    <cellStyle name="Feeder Field 3 2 38 2 4" xfId="12762" xr:uid="{00000000-0005-0000-0000-00005A190000}"/>
    <cellStyle name="Feeder Field 3 2 38 3" xfId="12763" xr:uid="{00000000-0005-0000-0000-00005B190000}"/>
    <cellStyle name="Feeder Field 3 2 38 4" xfId="12764" xr:uid="{00000000-0005-0000-0000-00005C190000}"/>
    <cellStyle name="Feeder Field 3 2 39" xfId="1055" xr:uid="{00000000-0005-0000-0000-00005D190000}"/>
    <cellStyle name="Feeder Field 3 2 39 2" xfId="12765" xr:uid="{00000000-0005-0000-0000-00005E190000}"/>
    <cellStyle name="Feeder Field 3 2 39 2 2" xfId="12766" xr:uid="{00000000-0005-0000-0000-00005F190000}"/>
    <cellStyle name="Feeder Field 3 2 39 2 3" xfId="12767" xr:uid="{00000000-0005-0000-0000-000060190000}"/>
    <cellStyle name="Feeder Field 3 2 39 2 4" xfId="12768" xr:uid="{00000000-0005-0000-0000-000061190000}"/>
    <cellStyle name="Feeder Field 3 2 39 3" xfId="12769" xr:uid="{00000000-0005-0000-0000-000062190000}"/>
    <cellStyle name="Feeder Field 3 2 39 4" xfId="12770" xr:uid="{00000000-0005-0000-0000-000063190000}"/>
    <cellStyle name="Feeder Field 3 2 4" xfId="1056" xr:uid="{00000000-0005-0000-0000-000064190000}"/>
    <cellStyle name="Feeder Field 3 2 4 2" xfId="12771" xr:uid="{00000000-0005-0000-0000-000065190000}"/>
    <cellStyle name="Feeder Field 3 2 4 2 2" xfId="12772" xr:uid="{00000000-0005-0000-0000-000066190000}"/>
    <cellStyle name="Feeder Field 3 2 4 2 3" xfId="12773" xr:uid="{00000000-0005-0000-0000-000067190000}"/>
    <cellStyle name="Feeder Field 3 2 4 2 4" xfId="12774" xr:uid="{00000000-0005-0000-0000-000068190000}"/>
    <cellStyle name="Feeder Field 3 2 4 3" xfId="12775" xr:uid="{00000000-0005-0000-0000-000069190000}"/>
    <cellStyle name="Feeder Field 3 2 4 4" xfId="12776" xr:uid="{00000000-0005-0000-0000-00006A190000}"/>
    <cellStyle name="Feeder Field 3 2 40" xfId="1057" xr:uid="{00000000-0005-0000-0000-00006B190000}"/>
    <cellStyle name="Feeder Field 3 2 40 2" xfId="12777" xr:uid="{00000000-0005-0000-0000-00006C190000}"/>
    <cellStyle name="Feeder Field 3 2 40 2 2" xfId="12778" xr:uid="{00000000-0005-0000-0000-00006D190000}"/>
    <cellStyle name="Feeder Field 3 2 40 2 3" xfId="12779" xr:uid="{00000000-0005-0000-0000-00006E190000}"/>
    <cellStyle name="Feeder Field 3 2 40 2 4" xfId="12780" xr:uid="{00000000-0005-0000-0000-00006F190000}"/>
    <cellStyle name="Feeder Field 3 2 40 3" xfId="12781" xr:uid="{00000000-0005-0000-0000-000070190000}"/>
    <cellStyle name="Feeder Field 3 2 40 4" xfId="12782" xr:uid="{00000000-0005-0000-0000-000071190000}"/>
    <cellStyle name="Feeder Field 3 2 41" xfId="1058" xr:uid="{00000000-0005-0000-0000-000072190000}"/>
    <cellStyle name="Feeder Field 3 2 41 2" xfId="12783" xr:uid="{00000000-0005-0000-0000-000073190000}"/>
    <cellStyle name="Feeder Field 3 2 41 2 2" xfId="12784" xr:uid="{00000000-0005-0000-0000-000074190000}"/>
    <cellStyle name="Feeder Field 3 2 41 2 3" xfId="12785" xr:uid="{00000000-0005-0000-0000-000075190000}"/>
    <cellStyle name="Feeder Field 3 2 41 2 4" xfId="12786" xr:uid="{00000000-0005-0000-0000-000076190000}"/>
    <cellStyle name="Feeder Field 3 2 41 3" xfId="12787" xr:uid="{00000000-0005-0000-0000-000077190000}"/>
    <cellStyle name="Feeder Field 3 2 41 4" xfId="12788" xr:uid="{00000000-0005-0000-0000-000078190000}"/>
    <cellStyle name="Feeder Field 3 2 42" xfId="1059" xr:uid="{00000000-0005-0000-0000-000079190000}"/>
    <cellStyle name="Feeder Field 3 2 42 2" xfId="12789" xr:uid="{00000000-0005-0000-0000-00007A190000}"/>
    <cellStyle name="Feeder Field 3 2 42 2 2" xfId="12790" xr:uid="{00000000-0005-0000-0000-00007B190000}"/>
    <cellStyle name="Feeder Field 3 2 42 2 3" xfId="12791" xr:uid="{00000000-0005-0000-0000-00007C190000}"/>
    <cellStyle name="Feeder Field 3 2 42 2 4" xfId="12792" xr:uid="{00000000-0005-0000-0000-00007D190000}"/>
    <cellStyle name="Feeder Field 3 2 42 3" xfId="12793" xr:uid="{00000000-0005-0000-0000-00007E190000}"/>
    <cellStyle name="Feeder Field 3 2 42 4" xfId="12794" xr:uid="{00000000-0005-0000-0000-00007F190000}"/>
    <cellStyle name="Feeder Field 3 2 43" xfId="1060" xr:uid="{00000000-0005-0000-0000-000080190000}"/>
    <cellStyle name="Feeder Field 3 2 43 2" xfId="12795" xr:uid="{00000000-0005-0000-0000-000081190000}"/>
    <cellStyle name="Feeder Field 3 2 43 2 2" xfId="12796" xr:uid="{00000000-0005-0000-0000-000082190000}"/>
    <cellStyle name="Feeder Field 3 2 43 2 3" xfId="12797" xr:uid="{00000000-0005-0000-0000-000083190000}"/>
    <cellStyle name="Feeder Field 3 2 43 2 4" xfId="12798" xr:uid="{00000000-0005-0000-0000-000084190000}"/>
    <cellStyle name="Feeder Field 3 2 43 3" xfId="12799" xr:uid="{00000000-0005-0000-0000-000085190000}"/>
    <cellStyle name="Feeder Field 3 2 43 4" xfId="12800" xr:uid="{00000000-0005-0000-0000-000086190000}"/>
    <cellStyle name="Feeder Field 3 2 44" xfId="1061" xr:uid="{00000000-0005-0000-0000-000087190000}"/>
    <cellStyle name="Feeder Field 3 2 44 2" xfId="12801" xr:uid="{00000000-0005-0000-0000-000088190000}"/>
    <cellStyle name="Feeder Field 3 2 44 2 2" xfId="12802" xr:uid="{00000000-0005-0000-0000-000089190000}"/>
    <cellStyle name="Feeder Field 3 2 44 2 3" xfId="12803" xr:uid="{00000000-0005-0000-0000-00008A190000}"/>
    <cellStyle name="Feeder Field 3 2 44 2 4" xfId="12804" xr:uid="{00000000-0005-0000-0000-00008B190000}"/>
    <cellStyle name="Feeder Field 3 2 44 3" xfId="12805" xr:uid="{00000000-0005-0000-0000-00008C190000}"/>
    <cellStyle name="Feeder Field 3 2 44 4" xfId="12806" xr:uid="{00000000-0005-0000-0000-00008D190000}"/>
    <cellStyle name="Feeder Field 3 2 45" xfId="12807" xr:uid="{00000000-0005-0000-0000-00008E190000}"/>
    <cellStyle name="Feeder Field 3 2 45 2" xfId="12808" xr:uid="{00000000-0005-0000-0000-00008F190000}"/>
    <cellStyle name="Feeder Field 3 2 45 3" xfId="12809" xr:uid="{00000000-0005-0000-0000-000090190000}"/>
    <cellStyle name="Feeder Field 3 2 45 4" xfId="12810" xr:uid="{00000000-0005-0000-0000-000091190000}"/>
    <cellStyle name="Feeder Field 3 2 46" xfId="12811" xr:uid="{00000000-0005-0000-0000-000092190000}"/>
    <cellStyle name="Feeder Field 3 2 47" xfId="12812" xr:uid="{00000000-0005-0000-0000-000093190000}"/>
    <cellStyle name="Feeder Field 3 2 5" xfId="1062" xr:uid="{00000000-0005-0000-0000-000094190000}"/>
    <cellStyle name="Feeder Field 3 2 5 2" xfId="12813" xr:uid="{00000000-0005-0000-0000-000095190000}"/>
    <cellStyle name="Feeder Field 3 2 5 2 2" xfId="12814" xr:uid="{00000000-0005-0000-0000-000096190000}"/>
    <cellStyle name="Feeder Field 3 2 5 2 3" xfId="12815" xr:uid="{00000000-0005-0000-0000-000097190000}"/>
    <cellStyle name="Feeder Field 3 2 5 2 4" xfId="12816" xr:uid="{00000000-0005-0000-0000-000098190000}"/>
    <cellStyle name="Feeder Field 3 2 5 3" xfId="12817" xr:uid="{00000000-0005-0000-0000-000099190000}"/>
    <cellStyle name="Feeder Field 3 2 5 4" xfId="12818" xr:uid="{00000000-0005-0000-0000-00009A190000}"/>
    <cellStyle name="Feeder Field 3 2 6" xfId="1063" xr:uid="{00000000-0005-0000-0000-00009B190000}"/>
    <cellStyle name="Feeder Field 3 2 6 2" xfId="12819" xr:uid="{00000000-0005-0000-0000-00009C190000}"/>
    <cellStyle name="Feeder Field 3 2 6 2 2" xfId="12820" xr:uid="{00000000-0005-0000-0000-00009D190000}"/>
    <cellStyle name="Feeder Field 3 2 6 2 3" xfId="12821" xr:uid="{00000000-0005-0000-0000-00009E190000}"/>
    <cellStyle name="Feeder Field 3 2 6 2 4" xfId="12822" xr:uid="{00000000-0005-0000-0000-00009F190000}"/>
    <cellStyle name="Feeder Field 3 2 6 3" xfId="12823" xr:uid="{00000000-0005-0000-0000-0000A0190000}"/>
    <cellStyle name="Feeder Field 3 2 6 4" xfId="12824" xr:uid="{00000000-0005-0000-0000-0000A1190000}"/>
    <cellStyle name="Feeder Field 3 2 7" xfId="1064" xr:uid="{00000000-0005-0000-0000-0000A2190000}"/>
    <cellStyle name="Feeder Field 3 2 7 2" xfId="12825" xr:uid="{00000000-0005-0000-0000-0000A3190000}"/>
    <cellStyle name="Feeder Field 3 2 7 2 2" xfId="12826" xr:uid="{00000000-0005-0000-0000-0000A4190000}"/>
    <cellStyle name="Feeder Field 3 2 7 2 3" xfId="12827" xr:uid="{00000000-0005-0000-0000-0000A5190000}"/>
    <cellStyle name="Feeder Field 3 2 7 2 4" xfId="12828" xr:uid="{00000000-0005-0000-0000-0000A6190000}"/>
    <cellStyle name="Feeder Field 3 2 7 3" xfId="12829" xr:uid="{00000000-0005-0000-0000-0000A7190000}"/>
    <cellStyle name="Feeder Field 3 2 7 4" xfId="12830" xr:uid="{00000000-0005-0000-0000-0000A8190000}"/>
    <cellStyle name="Feeder Field 3 2 8" xfId="1065" xr:uid="{00000000-0005-0000-0000-0000A9190000}"/>
    <cellStyle name="Feeder Field 3 2 8 2" xfId="12831" xr:uid="{00000000-0005-0000-0000-0000AA190000}"/>
    <cellStyle name="Feeder Field 3 2 8 2 2" xfId="12832" xr:uid="{00000000-0005-0000-0000-0000AB190000}"/>
    <cellStyle name="Feeder Field 3 2 8 2 3" xfId="12833" xr:uid="{00000000-0005-0000-0000-0000AC190000}"/>
    <cellStyle name="Feeder Field 3 2 8 2 4" xfId="12834" xr:uid="{00000000-0005-0000-0000-0000AD190000}"/>
    <cellStyle name="Feeder Field 3 2 8 3" xfId="12835" xr:uid="{00000000-0005-0000-0000-0000AE190000}"/>
    <cellStyle name="Feeder Field 3 2 8 4" xfId="12836" xr:uid="{00000000-0005-0000-0000-0000AF190000}"/>
    <cellStyle name="Feeder Field 3 2 9" xfId="1066" xr:uid="{00000000-0005-0000-0000-0000B0190000}"/>
    <cellStyle name="Feeder Field 3 2 9 2" xfId="12837" xr:uid="{00000000-0005-0000-0000-0000B1190000}"/>
    <cellStyle name="Feeder Field 3 2 9 2 2" xfId="12838" xr:uid="{00000000-0005-0000-0000-0000B2190000}"/>
    <cellStyle name="Feeder Field 3 2 9 2 3" xfId="12839" xr:uid="{00000000-0005-0000-0000-0000B3190000}"/>
    <cellStyle name="Feeder Field 3 2 9 2 4" xfId="12840" xr:uid="{00000000-0005-0000-0000-0000B4190000}"/>
    <cellStyle name="Feeder Field 3 2 9 3" xfId="12841" xr:uid="{00000000-0005-0000-0000-0000B5190000}"/>
    <cellStyle name="Feeder Field 3 2 9 4" xfId="12842" xr:uid="{00000000-0005-0000-0000-0000B6190000}"/>
    <cellStyle name="Feeder Field 3 3" xfId="1067" xr:uid="{00000000-0005-0000-0000-0000B7190000}"/>
    <cellStyle name="Feeder Field 3 3 10" xfId="1068" xr:uid="{00000000-0005-0000-0000-0000B8190000}"/>
    <cellStyle name="Feeder Field 3 3 10 2" xfId="12843" xr:uid="{00000000-0005-0000-0000-0000B9190000}"/>
    <cellStyle name="Feeder Field 3 3 10 2 2" xfId="12844" xr:uid="{00000000-0005-0000-0000-0000BA190000}"/>
    <cellStyle name="Feeder Field 3 3 10 2 3" xfId="12845" xr:uid="{00000000-0005-0000-0000-0000BB190000}"/>
    <cellStyle name="Feeder Field 3 3 10 2 4" xfId="12846" xr:uid="{00000000-0005-0000-0000-0000BC190000}"/>
    <cellStyle name="Feeder Field 3 3 10 3" xfId="12847" xr:uid="{00000000-0005-0000-0000-0000BD190000}"/>
    <cellStyle name="Feeder Field 3 3 10 4" xfId="12848" xr:uid="{00000000-0005-0000-0000-0000BE190000}"/>
    <cellStyle name="Feeder Field 3 3 11" xfId="1069" xr:uid="{00000000-0005-0000-0000-0000BF190000}"/>
    <cellStyle name="Feeder Field 3 3 11 2" xfId="12849" xr:uid="{00000000-0005-0000-0000-0000C0190000}"/>
    <cellStyle name="Feeder Field 3 3 11 2 2" xfId="12850" xr:uid="{00000000-0005-0000-0000-0000C1190000}"/>
    <cellStyle name="Feeder Field 3 3 11 2 3" xfId="12851" xr:uid="{00000000-0005-0000-0000-0000C2190000}"/>
    <cellStyle name="Feeder Field 3 3 11 2 4" xfId="12852" xr:uid="{00000000-0005-0000-0000-0000C3190000}"/>
    <cellStyle name="Feeder Field 3 3 11 3" xfId="12853" xr:uid="{00000000-0005-0000-0000-0000C4190000}"/>
    <cellStyle name="Feeder Field 3 3 11 4" xfId="12854" xr:uid="{00000000-0005-0000-0000-0000C5190000}"/>
    <cellStyle name="Feeder Field 3 3 12" xfId="1070" xr:uid="{00000000-0005-0000-0000-0000C6190000}"/>
    <cellStyle name="Feeder Field 3 3 12 2" xfId="12855" xr:uid="{00000000-0005-0000-0000-0000C7190000}"/>
    <cellStyle name="Feeder Field 3 3 12 2 2" xfId="12856" xr:uid="{00000000-0005-0000-0000-0000C8190000}"/>
    <cellStyle name="Feeder Field 3 3 12 2 3" xfId="12857" xr:uid="{00000000-0005-0000-0000-0000C9190000}"/>
    <cellStyle name="Feeder Field 3 3 12 2 4" xfId="12858" xr:uid="{00000000-0005-0000-0000-0000CA190000}"/>
    <cellStyle name="Feeder Field 3 3 12 3" xfId="12859" xr:uid="{00000000-0005-0000-0000-0000CB190000}"/>
    <cellStyle name="Feeder Field 3 3 12 4" xfId="12860" xr:uid="{00000000-0005-0000-0000-0000CC190000}"/>
    <cellStyle name="Feeder Field 3 3 13" xfId="1071" xr:uid="{00000000-0005-0000-0000-0000CD190000}"/>
    <cellStyle name="Feeder Field 3 3 13 2" xfId="12861" xr:uid="{00000000-0005-0000-0000-0000CE190000}"/>
    <cellStyle name="Feeder Field 3 3 13 2 2" xfId="12862" xr:uid="{00000000-0005-0000-0000-0000CF190000}"/>
    <cellStyle name="Feeder Field 3 3 13 2 3" xfId="12863" xr:uid="{00000000-0005-0000-0000-0000D0190000}"/>
    <cellStyle name="Feeder Field 3 3 13 2 4" xfId="12864" xr:uid="{00000000-0005-0000-0000-0000D1190000}"/>
    <cellStyle name="Feeder Field 3 3 13 3" xfId="12865" xr:uid="{00000000-0005-0000-0000-0000D2190000}"/>
    <cellStyle name="Feeder Field 3 3 13 4" xfId="12866" xr:uid="{00000000-0005-0000-0000-0000D3190000}"/>
    <cellStyle name="Feeder Field 3 3 14" xfId="1072" xr:uid="{00000000-0005-0000-0000-0000D4190000}"/>
    <cellStyle name="Feeder Field 3 3 14 2" xfId="12867" xr:uid="{00000000-0005-0000-0000-0000D5190000}"/>
    <cellStyle name="Feeder Field 3 3 14 2 2" xfId="12868" xr:uid="{00000000-0005-0000-0000-0000D6190000}"/>
    <cellStyle name="Feeder Field 3 3 14 2 3" xfId="12869" xr:uid="{00000000-0005-0000-0000-0000D7190000}"/>
    <cellStyle name="Feeder Field 3 3 14 2 4" xfId="12870" xr:uid="{00000000-0005-0000-0000-0000D8190000}"/>
    <cellStyle name="Feeder Field 3 3 14 3" xfId="12871" xr:uid="{00000000-0005-0000-0000-0000D9190000}"/>
    <cellStyle name="Feeder Field 3 3 14 4" xfId="12872" xr:uid="{00000000-0005-0000-0000-0000DA190000}"/>
    <cellStyle name="Feeder Field 3 3 15" xfId="1073" xr:uid="{00000000-0005-0000-0000-0000DB190000}"/>
    <cellStyle name="Feeder Field 3 3 15 2" xfId="12873" xr:uid="{00000000-0005-0000-0000-0000DC190000}"/>
    <cellStyle name="Feeder Field 3 3 15 2 2" xfId="12874" xr:uid="{00000000-0005-0000-0000-0000DD190000}"/>
    <cellStyle name="Feeder Field 3 3 15 2 3" xfId="12875" xr:uid="{00000000-0005-0000-0000-0000DE190000}"/>
    <cellStyle name="Feeder Field 3 3 15 2 4" xfId="12876" xr:uid="{00000000-0005-0000-0000-0000DF190000}"/>
    <cellStyle name="Feeder Field 3 3 15 3" xfId="12877" xr:uid="{00000000-0005-0000-0000-0000E0190000}"/>
    <cellStyle name="Feeder Field 3 3 15 4" xfId="12878" xr:uid="{00000000-0005-0000-0000-0000E1190000}"/>
    <cellStyle name="Feeder Field 3 3 16" xfId="1074" xr:uid="{00000000-0005-0000-0000-0000E2190000}"/>
    <cellStyle name="Feeder Field 3 3 16 2" xfId="12879" xr:uid="{00000000-0005-0000-0000-0000E3190000}"/>
    <cellStyle name="Feeder Field 3 3 16 2 2" xfId="12880" xr:uid="{00000000-0005-0000-0000-0000E4190000}"/>
    <cellStyle name="Feeder Field 3 3 16 2 3" xfId="12881" xr:uid="{00000000-0005-0000-0000-0000E5190000}"/>
    <cellStyle name="Feeder Field 3 3 16 2 4" xfId="12882" xr:uid="{00000000-0005-0000-0000-0000E6190000}"/>
    <cellStyle name="Feeder Field 3 3 16 3" xfId="12883" xr:uid="{00000000-0005-0000-0000-0000E7190000}"/>
    <cellStyle name="Feeder Field 3 3 16 4" xfId="12884" xr:uid="{00000000-0005-0000-0000-0000E8190000}"/>
    <cellStyle name="Feeder Field 3 3 17" xfId="1075" xr:uid="{00000000-0005-0000-0000-0000E9190000}"/>
    <cellStyle name="Feeder Field 3 3 17 2" xfId="12885" xr:uid="{00000000-0005-0000-0000-0000EA190000}"/>
    <cellStyle name="Feeder Field 3 3 17 2 2" xfId="12886" xr:uid="{00000000-0005-0000-0000-0000EB190000}"/>
    <cellStyle name="Feeder Field 3 3 17 2 3" xfId="12887" xr:uid="{00000000-0005-0000-0000-0000EC190000}"/>
    <cellStyle name="Feeder Field 3 3 17 2 4" xfId="12888" xr:uid="{00000000-0005-0000-0000-0000ED190000}"/>
    <cellStyle name="Feeder Field 3 3 17 3" xfId="12889" xr:uid="{00000000-0005-0000-0000-0000EE190000}"/>
    <cellStyle name="Feeder Field 3 3 17 4" xfId="12890" xr:uid="{00000000-0005-0000-0000-0000EF190000}"/>
    <cellStyle name="Feeder Field 3 3 18" xfId="1076" xr:uid="{00000000-0005-0000-0000-0000F0190000}"/>
    <cellStyle name="Feeder Field 3 3 18 2" xfId="12891" xr:uid="{00000000-0005-0000-0000-0000F1190000}"/>
    <cellStyle name="Feeder Field 3 3 18 2 2" xfId="12892" xr:uid="{00000000-0005-0000-0000-0000F2190000}"/>
    <cellStyle name="Feeder Field 3 3 18 2 3" xfId="12893" xr:uid="{00000000-0005-0000-0000-0000F3190000}"/>
    <cellStyle name="Feeder Field 3 3 18 2 4" xfId="12894" xr:uid="{00000000-0005-0000-0000-0000F4190000}"/>
    <cellStyle name="Feeder Field 3 3 18 3" xfId="12895" xr:uid="{00000000-0005-0000-0000-0000F5190000}"/>
    <cellStyle name="Feeder Field 3 3 18 4" xfId="12896" xr:uid="{00000000-0005-0000-0000-0000F6190000}"/>
    <cellStyle name="Feeder Field 3 3 19" xfId="1077" xr:uid="{00000000-0005-0000-0000-0000F7190000}"/>
    <cellStyle name="Feeder Field 3 3 19 2" xfId="12897" xr:uid="{00000000-0005-0000-0000-0000F8190000}"/>
    <cellStyle name="Feeder Field 3 3 19 2 2" xfId="12898" xr:uid="{00000000-0005-0000-0000-0000F9190000}"/>
    <cellStyle name="Feeder Field 3 3 19 2 3" xfId="12899" xr:uid="{00000000-0005-0000-0000-0000FA190000}"/>
    <cellStyle name="Feeder Field 3 3 19 2 4" xfId="12900" xr:uid="{00000000-0005-0000-0000-0000FB190000}"/>
    <cellStyle name="Feeder Field 3 3 19 3" xfId="12901" xr:uid="{00000000-0005-0000-0000-0000FC190000}"/>
    <cellStyle name="Feeder Field 3 3 19 4" xfId="12902" xr:uid="{00000000-0005-0000-0000-0000FD190000}"/>
    <cellStyle name="Feeder Field 3 3 2" xfId="1078" xr:uid="{00000000-0005-0000-0000-0000FE190000}"/>
    <cellStyle name="Feeder Field 3 3 2 10" xfId="1079" xr:uid="{00000000-0005-0000-0000-0000FF190000}"/>
    <cellStyle name="Feeder Field 3 3 2 10 2" xfId="12903" xr:uid="{00000000-0005-0000-0000-0000001A0000}"/>
    <cellStyle name="Feeder Field 3 3 2 10 2 2" xfId="12904" xr:uid="{00000000-0005-0000-0000-0000011A0000}"/>
    <cellStyle name="Feeder Field 3 3 2 10 2 3" xfId="12905" xr:uid="{00000000-0005-0000-0000-0000021A0000}"/>
    <cellStyle name="Feeder Field 3 3 2 10 2 4" xfId="12906" xr:uid="{00000000-0005-0000-0000-0000031A0000}"/>
    <cellStyle name="Feeder Field 3 3 2 10 3" xfId="12907" xr:uid="{00000000-0005-0000-0000-0000041A0000}"/>
    <cellStyle name="Feeder Field 3 3 2 10 4" xfId="12908" xr:uid="{00000000-0005-0000-0000-0000051A0000}"/>
    <cellStyle name="Feeder Field 3 3 2 11" xfId="1080" xr:uid="{00000000-0005-0000-0000-0000061A0000}"/>
    <cellStyle name="Feeder Field 3 3 2 11 2" xfId="12909" xr:uid="{00000000-0005-0000-0000-0000071A0000}"/>
    <cellStyle name="Feeder Field 3 3 2 11 2 2" xfId="12910" xr:uid="{00000000-0005-0000-0000-0000081A0000}"/>
    <cellStyle name="Feeder Field 3 3 2 11 2 3" xfId="12911" xr:uid="{00000000-0005-0000-0000-0000091A0000}"/>
    <cellStyle name="Feeder Field 3 3 2 11 2 4" xfId="12912" xr:uid="{00000000-0005-0000-0000-00000A1A0000}"/>
    <cellStyle name="Feeder Field 3 3 2 11 3" xfId="12913" xr:uid="{00000000-0005-0000-0000-00000B1A0000}"/>
    <cellStyle name="Feeder Field 3 3 2 11 4" xfId="12914" xr:uid="{00000000-0005-0000-0000-00000C1A0000}"/>
    <cellStyle name="Feeder Field 3 3 2 12" xfId="1081" xr:uid="{00000000-0005-0000-0000-00000D1A0000}"/>
    <cellStyle name="Feeder Field 3 3 2 12 2" xfId="12915" xr:uid="{00000000-0005-0000-0000-00000E1A0000}"/>
    <cellStyle name="Feeder Field 3 3 2 12 2 2" xfId="12916" xr:uid="{00000000-0005-0000-0000-00000F1A0000}"/>
    <cellStyle name="Feeder Field 3 3 2 12 2 3" xfId="12917" xr:uid="{00000000-0005-0000-0000-0000101A0000}"/>
    <cellStyle name="Feeder Field 3 3 2 12 2 4" xfId="12918" xr:uid="{00000000-0005-0000-0000-0000111A0000}"/>
    <cellStyle name="Feeder Field 3 3 2 12 3" xfId="12919" xr:uid="{00000000-0005-0000-0000-0000121A0000}"/>
    <cellStyle name="Feeder Field 3 3 2 12 4" xfId="12920" xr:uid="{00000000-0005-0000-0000-0000131A0000}"/>
    <cellStyle name="Feeder Field 3 3 2 13" xfId="1082" xr:uid="{00000000-0005-0000-0000-0000141A0000}"/>
    <cellStyle name="Feeder Field 3 3 2 13 2" xfId="12921" xr:uid="{00000000-0005-0000-0000-0000151A0000}"/>
    <cellStyle name="Feeder Field 3 3 2 13 2 2" xfId="12922" xr:uid="{00000000-0005-0000-0000-0000161A0000}"/>
    <cellStyle name="Feeder Field 3 3 2 13 2 3" xfId="12923" xr:uid="{00000000-0005-0000-0000-0000171A0000}"/>
    <cellStyle name="Feeder Field 3 3 2 13 2 4" xfId="12924" xr:uid="{00000000-0005-0000-0000-0000181A0000}"/>
    <cellStyle name="Feeder Field 3 3 2 13 3" xfId="12925" xr:uid="{00000000-0005-0000-0000-0000191A0000}"/>
    <cellStyle name="Feeder Field 3 3 2 13 4" xfId="12926" xr:uid="{00000000-0005-0000-0000-00001A1A0000}"/>
    <cellStyle name="Feeder Field 3 3 2 14" xfId="1083" xr:uid="{00000000-0005-0000-0000-00001B1A0000}"/>
    <cellStyle name="Feeder Field 3 3 2 14 2" xfId="12927" xr:uid="{00000000-0005-0000-0000-00001C1A0000}"/>
    <cellStyle name="Feeder Field 3 3 2 14 2 2" xfId="12928" xr:uid="{00000000-0005-0000-0000-00001D1A0000}"/>
    <cellStyle name="Feeder Field 3 3 2 14 2 3" xfId="12929" xr:uid="{00000000-0005-0000-0000-00001E1A0000}"/>
    <cellStyle name="Feeder Field 3 3 2 14 2 4" xfId="12930" xr:uid="{00000000-0005-0000-0000-00001F1A0000}"/>
    <cellStyle name="Feeder Field 3 3 2 14 3" xfId="12931" xr:uid="{00000000-0005-0000-0000-0000201A0000}"/>
    <cellStyle name="Feeder Field 3 3 2 14 4" xfId="12932" xr:uid="{00000000-0005-0000-0000-0000211A0000}"/>
    <cellStyle name="Feeder Field 3 3 2 15" xfId="1084" xr:uid="{00000000-0005-0000-0000-0000221A0000}"/>
    <cellStyle name="Feeder Field 3 3 2 15 2" xfId="12933" xr:uid="{00000000-0005-0000-0000-0000231A0000}"/>
    <cellStyle name="Feeder Field 3 3 2 15 2 2" xfId="12934" xr:uid="{00000000-0005-0000-0000-0000241A0000}"/>
    <cellStyle name="Feeder Field 3 3 2 15 2 3" xfId="12935" xr:uid="{00000000-0005-0000-0000-0000251A0000}"/>
    <cellStyle name="Feeder Field 3 3 2 15 2 4" xfId="12936" xr:uid="{00000000-0005-0000-0000-0000261A0000}"/>
    <cellStyle name="Feeder Field 3 3 2 15 3" xfId="12937" xr:uid="{00000000-0005-0000-0000-0000271A0000}"/>
    <cellStyle name="Feeder Field 3 3 2 15 4" xfId="12938" xr:uid="{00000000-0005-0000-0000-0000281A0000}"/>
    <cellStyle name="Feeder Field 3 3 2 16" xfId="1085" xr:uid="{00000000-0005-0000-0000-0000291A0000}"/>
    <cellStyle name="Feeder Field 3 3 2 16 2" xfId="12939" xr:uid="{00000000-0005-0000-0000-00002A1A0000}"/>
    <cellStyle name="Feeder Field 3 3 2 16 2 2" xfId="12940" xr:uid="{00000000-0005-0000-0000-00002B1A0000}"/>
    <cellStyle name="Feeder Field 3 3 2 16 2 3" xfId="12941" xr:uid="{00000000-0005-0000-0000-00002C1A0000}"/>
    <cellStyle name="Feeder Field 3 3 2 16 2 4" xfId="12942" xr:uid="{00000000-0005-0000-0000-00002D1A0000}"/>
    <cellStyle name="Feeder Field 3 3 2 16 3" xfId="12943" xr:uid="{00000000-0005-0000-0000-00002E1A0000}"/>
    <cellStyle name="Feeder Field 3 3 2 16 4" xfId="12944" xr:uid="{00000000-0005-0000-0000-00002F1A0000}"/>
    <cellStyle name="Feeder Field 3 3 2 17" xfId="1086" xr:uid="{00000000-0005-0000-0000-0000301A0000}"/>
    <cellStyle name="Feeder Field 3 3 2 17 2" xfId="12945" xr:uid="{00000000-0005-0000-0000-0000311A0000}"/>
    <cellStyle name="Feeder Field 3 3 2 17 2 2" xfId="12946" xr:uid="{00000000-0005-0000-0000-0000321A0000}"/>
    <cellStyle name="Feeder Field 3 3 2 17 2 3" xfId="12947" xr:uid="{00000000-0005-0000-0000-0000331A0000}"/>
    <cellStyle name="Feeder Field 3 3 2 17 2 4" xfId="12948" xr:uid="{00000000-0005-0000-0000-0000341A0000}"/>
    <cellStyle name="Feeder Field 3 3 2 17 3" xfId="12949" xr:uid="{00000000-0005-0000-0000-0000351A0000}"/>
    <cellStyle name="Feeder Field 3 3 2 17 4" xfId="12950" xr:uid="{00000000-0005-0000-0000-0000361A0000}"/>
    <cellStyle name="Feeder Field 3 3 2 18" xfId="1087" xr:uid="{00000000-0005-0000-0000-0000371A0000}"/>
    <cellStyle name="Feeder Field 3 3 2 18 2" xfId="12951" xr:uid="{00000000-0005-0000-0000-0000381A0000}"/>
    <cellStyle name="Feeder Field 3 3 2 18 2 2" xfId="12952" xr:uid="{00000000-0005-0000-0000-0000391A0000}"/>
    <cellStyle name="Feeder Field 3 3 2 18 2 3" xfId="12953" xr:uid="{00000000-0005-0000-0000-00003A1A0000}"/>
    <cellStyle name="Feeder Field 3 3 2 18 2 4" xfId="12954" xr:uid="{00000000-0005-0000-0000-00003B1A0000}"/>
    <cellStyle name="Feeder Field 3 3 2 18 3" xfId="12955" xr:uid="{00000000-0005-0000-0000-00003C1A0000}"/>
    <cellStyle name="Feeder Field 3 3 2 18 4" xfId="12956" xr:uid="{00000000-0005-0000-0000-00003D1A0000}"/>
    <cellStyle name="Feeder Field 3 3 2 19" xfId="1088" xr:uid="{00000000-0005-0000-0000-00003E1A0000}"/>
    <cellStyle name="Feeder Field 3 3 2 19 2" xfId="12957" xr:uid="{00000000-0005-0000-0000-00003F1A0000}"/>
    <cellStyle name="Feeder Field 3 3 2 19 2 2" xfId="12958" xr:uid="{00000000-0005-0000-0000-0000401A0000}"/>
    <cellStyle name="Feeder Field 3 3 2 19 2 3" xfId="12959" xr:uid="{00000000-0005-0000-0000-0000411A0000}"/>
    <cellStyle name="Feeder Field 3 3 2 19 2 4" xfId="12960" xr:uid="{00000000-0005-0000-0000-0000421A0000}"/>
    <cellStyle name="Feeder Field 3 3 2 19 3" xfId="12961" xr:uid="{00000000-0005-0000-0000-0000431A0000}"/>
    <cellStyle name="Feeder Field 3 3 2 19 4" xfId="12962" xr:uid="{00000000-0005-0000-0000-0000441A0000}"/>
    <cellStyle name="Feeder Field 3 3 2 2" xfId="1089" xr:uid="{00000000-0005-0000-0000-0000451A0000}"/>
    <cellStyle name="Feeder Field 3 3 2 2 2" xfId="12963" xr:uid="{00000000-0005-0000-0000-0000461A0000}"/>
    <cellStyle name="Feeder Field 3 3 2 2 2 2" xfId="12964" xr:uid="{00000000-0005-0000-0000-0000471A0000}"/>
    <cellStyle name="Feeder Field 3 3 2 2 2 3" xfId="12965" xr:uid="{00000000-0005-0000-0000-0000481A0000}"/>
    <cellStyle name="Feeder Field 3 3 2 2 2 4" xfId="12966" xr:uid="{00000000-0005-0000-0000-0000491A0000}"/>
    <cellStyle name="Feeder Field 3 3 2 2 3" xfId="12967" xr:uid="{00000000-0005-0000-0000-00004A1A0000}"/>
    <cellStyle name="Feeder Field 3 3 2 2 4" xfId="12968" xr:uid="{00000000-0005-0000-0000-00004B1A0000}"/>
    <cellStyle name="Feeder Field 3 3 2 20" xfId="1090" xr:uid="{00000000-0005-0000-0000-00004C1A0000}"/>
    <cellStyle name="Feeder Field 3 3 2 20 2" xfId="12969" xr:uid="{00000000-0005-0000-0000-00004D1A0000}"/>
    <cellStyle name="Feeder Field 3 3 2 20 2 2" xfId="12970" xr:uid="{00000000-0005-0000-0000-00004E1A0000}"/>
    <cellStyle name="Feeder Field 3 3 2 20 2 3" xfId="12971" xr:uid="{00000000-0005-0000-0000-00004F1A0000}"/>
    <cellStyle name="Feeder Field 3 3 2 20 2 4" xfId="12972" xr:uid="{00000000-0005-0000-0000-0000501A0000}"/>
    <cellStyle name="Feeder Field 3 3 2 20 3" xfId="12973" xr:uid="{00000000-0005-0000-0000-0000511A0000}"/>
    <cellStyle name="Feeder Field 3 3 2 20 4" xfId="12974" xr:uid="{00000000-0005-0000-0000-0000521A0000}"/>
    <cellStyle name="Feeder Field 3 3 2 21" xfId="1091" xr:uid="{00000000-0005-0000-0000-0000531A0000}"/>
    <cellStyle name="Feeder Field 3 3 2 21 2" xfId="12975" xr:uid="{00000000-0005-0000-0000-0000541A0000}"/>
    <cellStyle name="Feeder Field 3 3 2 21 2 2" xfId="12976" xr:uid="{00000000-0005-0000-0000-0000551A0000}"/>
    <cellStyle name="Feeder Field 3 3 2 21 2 3" xfId="12977" xr:uid="{00000000-0005-0000-0000-0000561A0000}"/>
    <cellStyle name="Feeder Field 3 3 2 21 2 4" xfId="12978" xr:uid="{00000000-0005-0000-0000-0000571A0000}"/>
    <cellStyle name="Feeder Field 3 3 2 21 3" xfId="12979" xr:uid="{00000000-0005-0000-0000-0000581A0000}"/>
    <cellStyle name="Feeder Field 3 3 2 21 4" xfId="12980" xr:uid="{00000000-0005-0000-0000-0000591A0000}"/>
    <cellStyle name="Feeder Field 3 3 2 22" xfId="1092" xr:uid="{00000000-0005-0000-0000-00005A1A0000}"/>
    <cellStyle name="Feeder Field 3 3 2 22 2" xfId="12981" xr:uid="{00000000-0005-0000-0000-00005B1A0000}"/>
    <cellStyle name="Feeder Field 3 3 2 22 2 2" xfId="12982" xr:uid="{00000000-0005-0000-0000-00005C1A0000}"/>
    <cellStyle name="Feeder Field 3 3 2 22 2 3" xfId="12983" xr:uid="{00000000-0005-0000-0000-00005D1A0000}"/>
    <cellStyle name="Feeder Field 3 3 2 22 2 4" xfId="12984" xr:uid="{00000000-0005-0000-0000-00005E1A0000}"/>
    <cellStyle name="Feeder Field 3 3 2 22 3" xfId="12985" xr:uid="{00000000-0005-0000-0000-00005F1A0000}"/>
    <cellStyle name="Feeder Field 3 3 2 22 4" xfId="12986" xr:uid="{00000000-0005-0000-0000-0000601A0000}"/>
    <cellStyle name="Feeder Field 3 3 2 23" xfId="1093" xr:uid="{00000000-0005-0000-0000-0000611A0000}"/>
    <cellStyle name="Feeder Field 3 3 2 23 2" xfId="12987" xr:uid="{00000000-0005-0000-0000-0000621A0000}"/>
    <cellStyle name="Feeder Field 3 3 2 23 2 2" xfId="12988" xr:uid="{00000000-0005-0000-0000-0000631A0000}"/>
    <cellStyle name="Feeder Field 3 3 2 23 2 3" xfId="12989" xr:uid="{00000000-0005-0000-0000-0000641A0000}"/>
    <cellStyle name="Feeder Field 3 3 2 23 2 4" xfId="12990" xr:uid="{00000000-0005-0000-0000-0000651A0000}"/>
    <cellStyle name="Feeder Field 3 3 2 23 3" xfId="12991" xr:uid="{00000000-0005-0000-0000-0000661A0000}"/>
    <cellStyle name="Feeder Field 3 3 2 23 4" xfId="12992" xr:uid="{00000000-0005-0000-0000-0000671A0000}"/>
    <cellStyle name="Feeder Field 3 3 2 24" xfId="1094" xr:uid="{00000000-0005-0000-0000-0000681A0000}"/>
    <cellStyle name="Feeder Field 3 3 2 24 2" xfId="12993" xr:uid="{00000000-0005-0000-0000-0000691A0000}"/>
    <cellStyle name="Feeder Field 3 3 2 24 2 2" xfId="12994" xr:uid="{00000000-0005-0000-0000-00006A1A0000}"/>
    <cellStyle name="Feeder Field 3 3 2 24 2 3" xfId="12995" xr:uid="{00000000-0005-0000-0000-00006B1A0000}"/>
    <cellStyle name="Feeder Field 3 3 2 24 2 4" xfId="12996" xr:uid="{00000000-0005-0000-0000-00006C1A0000}"/>
    <cellStyle name="Feeder Field 3 3 2 24 3" xfId="12997" xr:uid="{00000000-0005-0000-0000-00006D1A0000}"/>
    <cellStyle name="Feeder Field 3 3 2 24 4" xfId="12998" xr:uid="{00000000-0005-0000-0000-00006E1A0000}"/>
    <cellStyle name="Feeder Field 3 3 2 25" xfId="1095" xr:uid="{00000000-0005-0000-0000-00006F1A0000}"/>
    <cellStyle name="Feeder Field 3 3 2 25 2" xfId="12999" xr:uid="{00000000-0005-0000-0000-0000701A0000}"/>
    <cellStyle name="Feeder Field 3 3 2 25 2 2" xfId="13000" xr:uid="{00000000-0005-0000-0000-0000711A0000}"/>
    <cellStyle name="Feeder Field 3 3 2 25 2 3" xfId="13001" xr:uid="{00000000-0005-0000-0000-0000721A0000}"/>
    <cellStyle name="Feeder Field 3 3 2 25 2 4" xfId="13002" xr:uid="{00000000-0005-0000-0000-0000731A0000}"/>
    <cellStyle name="Feeder Field 3 3 2 25 3" xfId="13003" xr:uid="{00000000-0005-0000-0000-0000741A0000}"/>
    <cellStyle name="Feeder Field 3 3 2 25 4" xfId="13004" xr:uid="{00000000-0005-0000-0000-0000751A0000}"/>
    <cellStyle name="Feeder Field 3 3 2 26" xfId="1096" xr:uid="{00000000-0005-0000-0000-0000761A0000}"/>
    <cellStyle name="Feeder Field 3 3 2 26 2" xfId="13005" xr:uid="{00000000-0005-0000-0000-0000771A0000}"/>
    <cellStyle name="Feeder Field 3 3 2 26 2 2" xfId="13006" xr:uid="{00000000-0005-0000-0000-0000781A0000}"/>
    <cellStyle name="Feeder Field 3 3 2 26 2 3" xfId="13007" xr:uid="{00000000-0005-0000-0000-0000791A0000}"/>
    <cellStyle name="Feeder Field 3 3 2 26 2 4" xfId="13008" xr:uid="{00000000-0005-0000-0000-00007A1A0000}"/>
    <cellStyle name="Feeder Field 3 3 2 26 3" xfId="13009" xr:uid="{00000000-0005-0000-0000-00007B1A0000}"/>
    <cellStyle name="Feeder Field 3 3 2 26 4" xfId="13010" xr:uid="{00000000-0005-0000-0000-00007C1A0000}"/>
    <cellStyle name="Feeder Field 3 3 2 27" xfId="1097" xr:uid="{00000000-0005-0000-0000-00007D1A0000}"/>
    <cellStyle name="Feeder Field 3 3 2 27 2" xfId="13011" xr:uid="{00000000-0005-0000-0000-00007E1A0000}"/>
    <cellStyle name="Feeder Field 3 3 2 27 2 2" xfId="13012" xr:uid="{00000000-0005-0000-0000-00007F1A0000}"/>
    <cellStyle name="Feeder Field 3 3 2 27 2 3" xfId="13013" xr:uid="{00000000-0005-0000-0000-0000801A0000}"/>
    <cellStyle name="Feeder Field 3 3 2 27 2 4" xfId="13014" xr:uid="{00000000-0005-0000-0000-0000811A0000}"/>
    <cellStyle name="Feeder Field 3 3 2 27 3" xfId="13015" xr:uid="{00000000-0005-0000-0000-0000821A0000}"/>
    <cellStyle name="Feeder Field 3 3 2 27 4" xfId="13016" xr:uid="{00000000-0005-0000-0000-0000831A0000}"/>
    <cellStyle name="Feeder Field 3 3 2 28" xfId="1098" xr:uid="{00000000-0005-0000-0000-0000841A0000}"/>
    <cellStyle name="Feeder Field 3 3 2 28 2" xfId="13017" xr:uid="{00000000-0005-0000-0000-0000851A0000}"/>
    <cellStyle name="Feeder Field 3 3 2 28 2 2" xfId="13018" xr:uid="{00000000-0005-0000-0000-0000861A0000}"/>
    <cellStyle name="Feeder Field 3 3 2 28 2 3" xfId="13019" xr:uid="{00000000-0005-0000-0000-0000871A0000}"/>
    <cellStyle name="Feeder Field 3 3 2 28 2 4" xfId="13020" xr:uid="{00000000-0005-0000-0000-0000881A0000}"/>
    <cellStyle name="Feeder Field 3 3 2 28 3" xfId="13021" xr:uid="{00000000-0005-0000-0000-0000891A0000}"/>
    <cellStyle name="Feeder Field 3 3 2 28 4" xfId="13022" xr:uid="{00000000-0005-0000-0000-00008A1A0000}"/>
    <cellStyle name="Feeder Field 3 3 2 29" xfId="1099" xr:uid="{00000000-0005-0000-0000-00008B1A0000}"/>
    <cellStyle name="Feeder Field 3 3 2 29 2" xfId="13023" xr:uid="{00000000-0005-0000-0000-00008C1A0000}"/>
    <cellStyle name="Feeder Field 3 3 2 29 2 2" xfId="13024" xr:uid="{00000000-0005-0000-0000-00008D1A0000}"/>
    <cellStyle name="Feeder Field 3 3 2 29 2 3" xfId="13025" xr:uid="{00000000-0005-0000-0000-00008E1A0000}"/>
    <cellStyle name="Feeder Field 3 3 2 29 2 4" xfId="13026" xr:uid="{00000000-0005-0000-0000-00008F1A0000}"/>
    <cellStyle name="Feeder Field 3 3 2 29 3" xfId="13027" xr:uid="{00000000-0005-0000-0000-0000901A0000}"/>
    <cellStyle name="Feeder Field 3 3 2 29 4" xfId="13028" xr:uid="{00000000-0005-0000-0000-0000911A0000}"/>
    <cellStyle name="Feeder Field 3 3 2 3" xfId="1100" xr:uid="{00000000-0005-0000-0000-0000921A0000}"/>
    <cellStyle name="Feeder Field 3 3 2 3 2" xfId="13029" xr:uid="{00000000-0005-0000-0000-0000931A0000}"/>
    <cellStyle name="Feeder Field 3 3 2 3 2 2" xfId="13030" xr:uid="{00000000-0005-0000-0000-0000941A0000}"/>
    <cellStyle name="Feeder Field 3 3 2 3 2 3" xfId="13031" xr:uid="{00000000-0005-0000-0000-0000951A0000}"/>
    <cellStyle name="Feeder Field 3 3 2 3 2 4" xfId="13032" xr:uid="{00000000-0005-0000-0000-0000961A0000}"/>
    <cellStyle name="Feeder Field 3 3 2 3 3" xfId="13033" xr:uid="{00000000-0005-0000-0000-0000971A0000}"/>
    <cellStyle name="Feeder Field 3 3 2 3 4" xfId="13034" xr:uid="{00000000-0005-0000-0000-0000981A0000}"/>
    <cellStyle name="Feeder Field 3 3 2 30" xfId="1101" xr:uid="{00000000-0005-0000-0000-0000991A0000}"/>
    <cellStyle name="Feeder Field 3 3 2 30 2" xfId="13035" xr:uid="{00000000-0005-0000-0000-00009A1A0000}"/>
    <cellStyle name="Feeder Field 3 3 2 30 2 2" xfId="13036" xr:uid="{00000000-0005-0000-0000-00009B1A0000}"/>
    <cellStyle name="Feeder Field 3 3 2 30 2 3" xfId="13037" xr:uid="{00000000-0005-0000-0000-00009C1A0000}"/>
    <cellStyle name="Feeder Field 3 3 2 30 2 4" xfId="13038" xr:uid="{00000000-0005-0000-0000-00009D1A0000}"/>
    <cellStyle name="Feeder Field 3 3 2 30 3" xfId="13039" xr:uid="{00000000-0005-0000-0000-00009E1A0000}"/>
    <cellStyle name="Feeder Field 3 3 2 30 4" xfId="13040" xr:uid="{00000000-0005-0000-0000-00009F1A0000}"/>
    <cellStyle name="Feeder Field 3 3 2 31" xfId="1102" xr:uid="{00000000-0005-0000-0000-0000A01A0000}"/>
    <cellStyle name="Feeder Field 3 3 2 31 2" xfId="13041" xr:uid="{00000000-0005-0000-0000-0000A11A0000}"/>
    <cellStyle name="Feeder Field 3 3 2 31 2 2" xfId="13042" xr:uid="{00000000-0005-0000-0000-0000A21A0000}"/>
    <cellStyle name="Feeder Field 3 3 2 31 2 3" xfId="13043" xr:uid="{00000000-0005-0000-0000-0000A31A0000}"/>
    <cellStyle name="Feeder Field 3 3 2 31 2 4" xfId="13044" xr:uid="{00000000-0005-0000-0000-0000A41A0000}"/>
    <cellStyle name="Feeder Field 3 3 2 31 3" xfId="13045" xr:uid="{00000000-0005-0000-0000-0000A51A0000}"/>
    <cellStyle name="Feeder Field 3 3 2 31 4" xfId="13046" xr:uid="{00000000-0005-0000-0000-0000A61A0000}"/>
    <cellStyle name="Feeder Field 3 3 2 32" xfId="1103" xr:uid="{00000000-0005-0000-0000-0000A71A0000}"/>
    <cellStyle name="Feeder Field 3 3 2 32 2" xfId="13047" xr:uid="{00000000-0005-0000-0000-0000A81A0000}"/>
    <cellStyle name="Feeder Field 3 3 2 32 2 2" xfId="13048" xr:uid="{00000000-0005-0000-0000-0000A91A0000}"/>
    <cellStyle name="Feeder Field 3 3 2 32 2 3" xfId="13049" xr:uid="{00000000-0005-0000-0000-0000AA1A0000}"/>
    <cellStyle name="Feeder Field 3 3 2 32 2 4" xfId="13050" xr:uid="{00000000-0005-0000-0000-0000AB1A0000}"/>
    <cellStyle name="Feeder Field 3 3 2 32 3" xfId="13051" xr:uid="{00000000-0005-0000-0000-0000AC1A0000}"/>
    <cellStyle name="Feeder Field 3 3 2 32 4" xfId="13052" xr:uid="{00000000-0005-0000-0000-0000AD1A0000}"/>
    <cellStyle name="Feeder Field 3 3 2 33" xfId="1104" xr:uid="{00000000-0005-0000-0000-0000AE1A0000}"/>
    <cellStyle name="Feeder Field 3 3 2 33 2" xfId="13053" xr:uid="{00000000-0005-0000-0000-0000AF1A0000}"/>
    <cellStyle name="Feeder Field 3 3 2 33 2 2" xfId="13054" xr:uid="{00000000-0005-0000-0000-0000B01A0000}"/>
    <cellStyle name="Feeder Field 3 3 2 33 2 3" xfId="13055" xr:uid="{00000000-0005-0000-0000-0000B11A0000}"/>
    <cellStyle name="Feeder Field 3 3 2 33 2 4" xfId="13056" xr:uid="{00000000-0005-0000-0000-0000B21A0000}"/>
    <cellStyle name="Feeder Field 3 3 2 33 3" xfId="13057" xr:uid="{00000000-0005-0000-0000-0000B31A0000}"/>
    <cellStyle name="Feeder Field 3 3 2 33 4" xfId="13058" xr:uid="{00000000-0005-0000-0000-0000B41A0000}"/>
    <cellStyle name="Feeder Field 3 3 2 34" xfId="1105" xr:uid="{00000000-0005-0000-0000-0000B51A0000}"/>
    <cellStyle name="Feeder Field 3 3 2 34 2" xfId="13059" xr:uid="{00000000-0005-0000-0000-0000B61A0000}"/>
    <cellStyle name="Feeder Field 3 3 2 34 2 2" xfId="13060" xr:uid="{00000000-0005-0000-0000-0000B71A0000}"/>
    <cellStyle name="Feeder Field 3 3 2 34 2 3" xfId="13061" xr:uid="{00000000-0005-0000-0000-0000B81A0000}"/>
    <cellStyle name="Feeder Field 3 3 2 34 2 4" xfId="13062" xr:uid="{00000000-0005-0000-0000-0000B91A0000}"/>
    <cellStyle name="Feeder Field 3 3 2 34 3" xfId="13063" xr:uid="{00000000-0005-0000-0000-0000BA1A0000}"/>
    <cellStyle name="Feeder Field 3 3 2 34 4" xfId="13064" xr:uid="{00000000-0005-0000-0000-0000BB1A0000}"/>
    <cellStyle name="Feeder Field 3 3 2 35" xfId="1106" xr:uid="{00000000-0005-0000-0000-0000BC1A0000}"/>
    <cellStyle name="Feeder Field 3 3 2 35 2" xfId="13065" xr:uid="{00000000-0005-0000-0000-0000BD1A0000}"/>
    <cellStyle name="Feeder Field 3 3 2 35 2 2" xfId="13066" xr:uid="{00000000-0005-0000-0000-0000BE1A0000}"/>
    <cellStyle name="Feeder Field 3 3 2 35 2 3" xfId="13067" xr:uid="{00000000-0005-0000-0000-0000BF1A0000}"/>
    <cellStyle name="Feeder Field 3 3 2 35 2 4" xfId="13068" xr:uid="{00000000-0005-0000-0000-0000C01A0000}"/>
    <cellStyle name="Feeder Field 3 3 2 35 3" xfId="13069" xr:uid="{00000000-0005-0000-0000-0000C11A0000}"/>
    <cellStyle name="Feeder Field 3 3 2 35 4" xfId="13070" xr:uid="{00000000-0005-0000-0000-0000C21A0000}"/>
    <cellStyle name="Feeder Field 3 3 2 36" xfId="1107" xr:uid="{00000000-0005-0000-0000-0000C31A0000}"/>
    <cellStyle name="Feeder Field 3 3 2 36 2" xfId="13071" xr:uid="{00000000-0005-0000-0000-0000C41A0000}"/>
    <cellStyle name="Feeder Field 3 3 2 36 2 2" xfId="13072" xr:uid="{00000000-0005-0000-0000-0000C51A0000}"/>
    <cellStyle name="Feeder Field 3 3 2 36 2 3" xfId="13073" xr:uid="{00000000-0005-0000-0000-0000C61A0000}"/>
    <cellStyle name="Feeder Field 3 3 2 36 2 4" xfId="13074" xr:uid="{00000000-0005-0000-0000-0000C71A0000}"/>
    <cellStyle name="Feeder Field 3 3 2 36 3" xfId="13075" xr:uid="{00000000-0005-0000-0000-0000C81A0000}"/>
    <cellStyle name="Feeder Field 3 3 2 36 4" xfId="13076" xr:uid="{00000000-0005-0000-0000-0000C91A0000}"/>
    <cellStyle name="Feeder Field 3 3 2 37" xfId="1108" xr:uid="{00000000-0005-0000-0000-0000CA1A0000}"/>
    <cellStyle name="Feeder Field 3 3 2 37 2" xfId="13077" xr:uid="{00000000-0005-0000-0000-0000CB1A0000}"/>
    <cellStyle name="Feeder Field 3 3 2 37 2 2" xfId="13078" xr:uid="{00000000-0005-0000-0000-0000CC1A0000}"/>
    <cellStyle name="Feeder Field 3 3 2 37 2 3" xfId="13079" xr:uid="{00000000-0005-0000-0000-0000CD1A0000}"/>
    <cellStyle name="Feeder Field 3 3 2 37 2 4" xfId="13080" xr:uid="{00000000-0005-0000-0000-0000CE1A0000}"/>
    <cellStyle name="Feeder Field 3 3 2 37 3" xfId="13081" xr:uid="{00000000-0005-0000-0000-0000CF1A0000}"/>
    <cellStyle name="Feeder Field 3 3 2 37 4" xfId="13082" xr:uid="{00000000-0005-0000-0000-0000D01A0000}"/>
    <cellStyle name="Feeder Field 3 3 2 38" xfId="1109" xr:uid="{00000000-0005-0000-0000-0000D11A0000}"/>
    <cellStyle name="Feeder Field 3 3 2 38 2" xfId="13083" xr:uid="{00000000-0005-0000-0000-0000D21A0000}"/>
    <cellStyle name="Feeder Field 3 3 2 38 2 2" xfId="13084" xr:uid="{00000000-0005-0000-0000-0000D31A0000}"/>
    <cellStyle name="Feeder Field 3 3 2 38 2 3" xfId="13085" xr:uid="{00000000-0005-0000-0000-0000D41A0000}"/>
    <cellStyle name="Feeder Field 3 3 2 38 2 4" xfId="13086" xr:uid="{00000000-0005-0000-0000-0000D51A0000}"/>
    <cellStyle name="Feeder Field 3 3 2 38 3" xfId="13087" xr:uid="{00000000-0005-0000-0000-0000D61A0000}"/>
    <cellStyle name="Feeder Field 3 3 2 38 4" xfId="13088" xr:uid="{00000000-0005-0000-0000-0000D71A0000}"/>
    <cellStyle name="Feeder Field 3 3 2 39" xfId="1110" xr:uid="{00000000-0005-0000-0000-0000D81A0000}"/>
    <cellStyle name="Feeder Field 3 3 2 39 2" xfId="13089" xr:uid="{00000000-0005-0000-0000-0000D91A0000}"/>
    <cellStyle name="Feeder Field 3 3 2 39 2 2" xfId="13090" xr:uid="{00000000-0005-0000-0000-0000DA1A0000}"/>
    <cellStyle name="Feeder Field 3 3 2 39 2 3" xfId="13091" xr:uid="{00000000-0005-0000-0000-0000DB1A0000}"/>
    <cellStyle name="Feeder Field 3 3 2 39 2 4" xfId="13092" xr:uid="{00000000-0005-0000-0000-0000DC1A0000}"/>
    <cellStyle name="Feeder Field 3 3 2 39 3" xfId="13093" xr:uid="{00000000-0005-0000-0000-0000DD1A0000}"/>
    <cellStyle name="Feeder Field 3 3 2 39 4" xfId="13094" xr:uid="{00000000-0005-0000-0000-0000DE1A0000}"/>
    <cellStyle name="Feeder Field 3 3 2 4" xfId="1111" xr:uid="{00000000-0005-0000-0000-0000DF1A0000}"/>
    <cellStyle name="Feeder Field 3 3 2 4 2" xfId="13095" xr:uid="{00000000-0005-0000-0000-0000E01A0000}"/>
    <cellStyle name="Feeder Field 3 3 2 4 2 2" xfId="13096" xr:uid="{00000000-0005-0000-0000-0000E11A0000}"/>
    <cellStyle name="Feeder Field 3 3 2 4 2 3" xfId="13097" xr:uid="{00000000-0005-0000-0000-0000E21A0000}"/>
    <cellStyle name="Feeder Field 3 3 2 4 2 4" xfId="13098" xr:uid="{00000000-0005-0000-0000-0000E31A0000}"/>
    <cellStyle name="Feeder Field 3 3 2 4 3" xfId="13099" xr:uid="{00000000-0005-0000-0000-0000E41A0000}"/>
    <cellStyle name="Feeder Field 3 3 2 4 4" xfId="13100" xr:uid="{00000000-0005-0000-0000-0000E51A0000}"/>
    <cellStyle name="Feeder Field 3 3 2 40" xfId="1112" xr:uid="{00000000-0005-0000-0000-0000E61A0000}"/>
    <cellStyle name="Feeder Field 3 3 2 40 2" xfId="13101" xr:uid="{00000000-0005-0000-0000-0000E71A0000}"/>
    <cellStyle name="Feeder Field 3 3 2 40 2 2" xfId="13102" xr:uid="{00000000-0005-0000-0000-0000E81A0000}"/>
    <cellStyle name="Feeder Field 3 3 2 40 2 3" xfId="13103" xr:uid="{00000000-0005-0000-0000-0000E91A0000}"/>
    <cellStyle name="Feeder Field 3 3 2 40 2 4" xfId="13104" xr:uid="{00000000-0005-0000-0000-0000EA1A0000}"/>
    <cellStyle name="Feeder Field 3 3 2 40 3" xfId="13105" xr:uid="{00000000-0005-0000-0000-0000EB1A0000}"/>
    <cellStyle name="Feeder Field 3 3 2 40 4" xfId="13106" xr:uid="{00000000-0005-0000-0000-0000EC1A0000}"/>
    <cellStyle name="Feeder Field 3 3 2 41" xfId="1113" xr:uid="{00000000-0005-0000-0000-0000ED1A0000}"/>
    <cellStyle name="Feeder Field 3 3 2 41 2" xfId="13107" xr:uid="{00000000-0005-0000-0000-0000EE1A0000}"/>
    <cellStyle name="Feeder Field 3 3 2 41 2 2" xfId="13108" xr:uid="{00000000-0005-0000-0000-0000EF1A0000}"/>
    <cellStyle name="Feeder Field 3 3 2 41 2 3" xfId="13109" xr:uid="{00000000-0005-0000-0000-0000F01A0000}"/>
    <cellStyle name="Feeder Field 3 3 2 41 2 4" xfId="13110" xr:uid="{00000000-0005-0000-0000-0000F11A0000}"/>
    <cellStyle name="Feeder Field 3 3 2 41 3" xfId="13111" xr:uid="{00000000-0005-0000-0000-0000F21A0000}"/>
    <cellStyle name="Feeder Field 3 3 2 41 4" xfId="13112" xr:uid="{00000000-0005-0000-0000-0000F31A0000}"/>
    <cellStyle name="Feeder Field 3 3 2 42" xfId="1114" xr:uid="{00000000-0005-0000-0000-0000F41A0000}"/>
    <cellStyle name="Feeder Field 3 3 2 42 2" xfId="13113" xr:uid="{00000000-0005-0000-0000-0000F51A0000}"/>
    <cellStyle name="Feeder Field 3 3 2 42 2 2" xfId="13114" xr:uid="{00000000-0005-0000-0000-0000F61A0000}"/>
    <cellStyle name="Feeder Field 3 3 2 42 2 3" xfId="13115" xr:uid="{00000000-0005-0000-0000-0000F71A0000}"/>
    <cellStyle name="Feeder Field 3 3 2 42 2 4" xfId="13116" xr:uid="{00000000-0005-0000-0000-0000F81A0000}"/>
    <cellStyle name="Feeder Field 3 3 2 42 3" xfId="13117" xr:uid="{00000000-0005-0000-0000-0000F91A0000}"/>
    <cellStyle name="Feeder Field 3 3 2 42 4" xfId="13118" xr:uid="{00000000-0005-0000-0000-0000FA1A0000}"/>
    <cellStyle name="Feeder Field 3 3 2 43" xfId="1115" xr:uid="{00000000-0005-0000-0000-0000FB1A0000}"/>
    <cellStyle name="Feeder Field 3 3 2 43 2" xfId="13119" xr:uid="{00000000-0005-0000-0000-0000FC1A0000}"/>
    <cellStyle name="Feeder Field 3 3 2 43 2 2" xfId="13120" xr:uid="{00000000-0005-0000-0000-0000FD1A0000}"/>
    <cellStyle name="Feeder Field 3 3 2 43 2 3" xfId="13121" xr:uid="{00000000-0005-0000-0000-0000FE1A0000}"/>
    <cellStyle name="Feeder Field 3 3 2 43 2 4" xfId="13122" xr:uid="{00000000-0005-0000-0000-0000FF1A0000}"/>
    <cellStyle name="Feeder Field 3 3 2 43 3" xfId="13123" xr:uid="{00000000-0005-0000-0000-0000001B0000}"/>
    <cellStyle name="Feeder Field 3 3 2 43 4" xfId="13124" xr:uid="{00000000-0005-0000-0000-0000011B0000}"/>
    <cellStyle name="Feeder Field 3 3 2 44" xfId="1116" xr:uid="{00000000-0005-0000-0000-0000021B0000}"/>
    <cellStyle name="Feeder Field 3 3 2 44 2" xfId="13125" xr:uid="{00000000-0005-0000-0000-0000031B0000}"/>
    <cellStyle name="Feeder Field 3 3 2 44 2 2" xfId="13126" xr:uid="{00000000-0005-0000-0000-0000041B0000}"/>
    <cellStyle name="Feeder Field 3 3 2 44 2 3" xfId="13127" xr:uid="{00000000-0005-0000-0000-0000051B0000}"/>
    <cellStyle name="Feeder Field 3 3 2 44 2 4" xfId="13128" xr:uid="{00000000-0005-0000-0000-0000061B0000}"/>
    <cellStyle name="Feeder Field 3 3 2 44 3" xfId="13129" xr:uid="{00000000-0005-0000-0000-0000071B0000}"/>
    <cellStyle name="Feeder Field 3 3 2 44 4" xfId="13130" xr:uid="{00000000-0005-0000-0000-0000081B0000}"/>
    <cellStyle name="Feeder Field 3 3 2 45" xfId="13131" xr:uid="{00000000-0005-0000-0000-0000091B0000}"/>
    <cellStyle name="Feeder Field 3 3 2 45 2" xfId="13132" xr:uid="{00000000-0005-0000-0000-00000A1B0000}"/>
    <cellStyle name="Feeder Field 3 3 2 45 3" xfId="13133" xr:uid="{00000000-0005-0000-0000-00000B1B0000}"/>
    <cellStyle name="Feeder Field 3 3 2 45 4" xfId="13134" xr:uid="{00000000-0005-0000-0000-00000C1B0000}"/>
    <cellStyle name="Feeder Field 3 3 2 46" xfId="13135" xr:uid="{00000000-0005-0000-0000-00000D1B0000}"/>
    <cellStyle name="Feeder Field 3 3 2 46 2" xfId="13136" xr:uid="{00000000-0005-0000-0000-00000E1B0000}"/>
    <cellStyle name="Feeder Field 3 3 2 46 3" xfId="13137" xr:uid="{00000000-0005-0000-0000-00000F1B0000}"/>
    <cellStyle name="Feeder Field 3 3 2 46 4" xfId="13138" xr:uid="{00000000-0005-0000-0000-0000101B0000}"/>
    <cellStyle name="Feeder Field 3 3 2 47" xfId="13139" xr:uid="{00000000-0005-0000-0000-0000111B0000}"/>
    <cellStyle name="Feeder Field 3 3 2 48" xfId="13140" xr:uid="{00000000-0005-0000-0000-0000121B0000}"/>
    <cellStyle name="Feeder Field 3 3 2 5" xfId="1117" xr:uid="{00000000-0005-0000-0000-0000131B0000}"/>
    <cellStyle name="Feeder Field 3 3 2 5 2" xfId="13141" xr:uid="{00000000-0005-0000-0000-0000141B0000}"/>
    <cellStyle name="Feeder Field 3 3 2 5 2 2" xfId="13142" xr:uid="{00000000-0005-0000-0000-0000151B0000}"/>
    <cellStyle name="Feeder Field 3 3 2 5 2 3" xfId="13143" xr:uid="{00000000-0005-0000-0000-0000161B0000}"/>
    <cellStyle name="Feeder Field 3 3 2 5 2 4" xfId="13144" xr:uid="{00000000-0005-0000-0000-0000171B0000}"/>
    <cellStyle name="Feeder Field 3 3 2 5 3" xfId="13145" xr:uid="{00000000-0005-0000-0000-0000181B0000}"/>
    <cellStyle name="Feeder Field 3 3 2 5 4" xfId="13146" xr:uid="{00000000-0005-0000-0000-0000191B0000}"/>
    <cellStyle name="Feeder Field 3 3 2 6" xfId="1118" xr:uid="{00000000-0005-0000-0000-00001A1B0000}"/>
    <cellStyle name="Feeder Field 3 3 2 6 2" xfId="13147" xr:uid="{00000000-0005-0000-0000-00001B1B0000}"/>
    <cellStyle name="Feeder Field 3 3 2 6 2 2" xfId="13148" xr:uid="{00000000-0005-0000-0000-00001C1B0000}"/>
    <cellStyle name="Feeder Field 3 3 2 6 2 3" xfId="13149" xr:uid="{00000000-0005-0000-0000-00001D1B0000}"/>
    <cellStyle name="Feeder Field 3 3 2 6 2 4" xfId="13150" xr:uid="{00000000-0005-0000-0000-00001E1B0000}"/>
    <cellStyle name="Feeder Field 3 3 2 6 3" xfId="13151" xr:uid="{00000000-0005-0000-0000-00001F1B0000}"/>
    <cellStyle name="Feeder Field 3 3 2 6 4" xfId="13152" xr:uid="{00000000-0005-0000-0000-0000201B0000}"/>
    <cellStyle name="Feeder Field 3 3 2 7" xfId="1119" xr:uid="{00000000-0005-0000-0000-0000211B0000}"/>
    <cellStyle name="Feeder Field 3 3 2 7 2" xfId="13153" xr:uid="{00000000-0005-0000-0000-0000221B0000}"/>
    <cellStyle name="Feeder Field 3 3 2 7 2 2" xfId="13154" xr:uid="{00000000-0005-0000-0000-0000231B0000}"/>
    <cellStyle name="Feeder Field 3 3 2 7 2 3" xfId="13155" xr:uid="{00000000-0005-0000-0000-0000241B0000}"/>
    <cellStyle name="Feeder Field 3 3 2 7 2 4" xfId="13156" xr:uid="{00000000-0005-0000-0000-0000251B0000}"/>
    <cellStyle name="Feeder Field 3 3 2 7 3" xfId="13157" xr:uid="{00000000-0005-0000-0000-0000261B0000}"/>
    <cellStyle name="Feeder Field 3 3 2 7 4" xfId="13158" xr:uid="{00000000-0005-0000-0000-0000271B0000}"/>
    <cellStyle name="Feeder Field 3 3 2 8" xfId="1120" xr:uid="{00000000-0005-0000-0000-0000281B0000}"/>
    <cellStyle name="Feeder Field 3 3 2 8 2" xfId="13159" xr:uid="{00000000-0005-0000-0000-0000291B0000}"/>
    <cellStyle name="Feeder Field 3 3 2 8 2 2" xfId="13160" xr:uid="{00000000-0005-0000-0000-00002A1B0000}"/>
    <cellStyle name="Feeder Field 3 3 2 8 2 3" xfId="13161" xr:uid="{00000000-0005-0000-0000-00002B1B0000}"/>
    <cellStyle name="Feeder Field 3 3 2 8 2 4" xfId="13162" xr:uid="{00000000-0005-0000-0000-00002C1B0000}"/>
    <cellStyle name="Feeder Field 3 3 2 8 3" xfId="13163" xr:uid="{00000000-0005-0000-0000-00002D1B0000}"/>
    <cellStyle name="Feeder Field 3 3 2 8 4" xfId="13164" xr:uid="{00000000-0005-0000-0000-00002E1B0000}"/>
    <cellStyle name="Feeder Field 3 3 2 9" xfId="1121" xr:uid="{00000000-0005-0000-0000-00002F1B0000}"/>
    <cellStyle name="Feeder Field 3 3 2 9 2" xfId="13165" xr:uid="{00000000-0005-0000-0000-0000301B0000}"/>
    <cellStyle name="Feeder Field 3 3 2 9 2 2" xfId="13166" xr:uid="{00000000-0005-0000-0000-0000311B0000}"/>
    <cellStyle name="Feeder Field 3 3 2 9 2 3" xfId="13167" xr:uid="{00000000-0005-0000-0000-0000321B0000}"/>
    <cellStyle name="Feeder Field 3 3 2 9 2 4" xfId="13168" xr:uid="{00000000-0005-0000-0000-0000331B0000}"/>
    <cellStyle name="Feeder Field 3 3 2 9 3" xfId="13169" xr:uid="{00000000-0005-0000-0000-0000341B0000}"/>
    <cellStyle name="Feeder Field 3 3 2 9 4" xfId="13170" xr:uid="{00000000-0005-0000-0000-0000351B0000}"/>
    <cellStyle name="Feeder Field 3 3 20" xfId="1122" xr:uid="{00000000-0005-0000-0000-0000361B0000}"/>
    <cellStyle name="Feeder Field 3 3 20 2" xfId="13171" xr:uid="{00000000-0005-0000-0000-0000371B0000}"/>
    <cellStyle name="Feeder Field 3 3 20 2 2" xfId="13172" xr:uid="{00000000-0005-0000-0000-0000381B0000}"/>
    <cellStyle name="Feeder Field 3 3 20 2 3" xfId="13173" xr:uid="{00000000-0005-0000-0000-0000391B0000}"/>
    <cellStyle name="Feeder Field 3 3 20 2 4" xfId="13174" xr:uid="{00000000-0005-0000-0000-00003A1B0000}"/>
    <cellStyle name="Feeder Field 3 3 20 3" xfId="13175" xr:uid="{00000000-0005-0000-0000-00003B1B0000}"/>
    <cellStyle name="Feeder Field 3 3 20 4" xfId="13176" xr:uid="{00000000-0005-0000-0000-00003C1B0000}"/>
    <cellStyle name="Feeder Field 3 3 21" xfId="1123" xr:uid="{00000000-0005-0000-0000-00003D1B0000}"/>
    <cellStyle name="Feeder Field 3 3 21 2" xfId="13177" xr:uid="{00000000-0005-0000-0000-00003E1B0000}"/>
    <cellStyle name="Feeder Field 3 3 21 2 2" xfId="13178" xr:uid="{00000000-0005-0000-0000-00003F1B0000}"/>
    <cellStyle name="Feeder Field 3 3 21 2 3" xfId="13179" xr:uid="{00000000-0005-0000-0000-0000401B0000}"/>
    <cellStyle name="Feeder Field 3 3 21 2 4" xfId="13180" xr:uid="{00000000-0005-0000-0000-0000411B0000}"/>
    <cellStyle name="Feeder Field 3 3 21 3" xfId="13181" xr:uid="{00000000-0005-0000-0000-0000421B0000}"/>
    <cellStyle name="Feeder Field 3 3 21 4" xfId="13182" xr:uid="{00000000-0005-0000-0000-0000431B0000}"/>
    <cellStyle name="Feeder Field 3 3 22" xfId="1124" xr:uid="{00000000-0005-0000-0000-0000441B0000}"/>
    <cellStyle name="Feeder Field 3 3 22 2" xfId="13183" xr:uid="{00000000-0005-0000-0000-0000451B0000}"/>
    <cellStyle name="Feeder Field 3 3 22 2 2" xfId="13184" xr:uid="{00000000-0005-0000-0000-0000461B0000}"/>
    <cellStyle name="Feeder Field 3 3 22 2 3" xfId="13185" xr:uid="{00000000-0005-0000-0000-0000471B0000}"/>
    <cellStyle name="Feeder Field 3 3 22 2 4" xfId="13186" xr:uid="{00000000-0005-0000-0000-0000481B0000}"/>
    <cellStyle name="Feeder Field 3 3 22 3" xfId="13187" xr:uid="{00000000-0005-0000-0000-0000491B0000}"/>
    <cellStyle name="Feeder Field 3 3 22 4" xfId="13188" xr:uid="{00000000-0005-0000-0000-00004A1B0000}"/>
    <cellStyle name="Feeder Field 3 3 23" xfId="1125" xr:uid="{00000000-0005-0000-0000-00004B1B0000}"/>
    <cellStyle name="Feeder Field 3 3 23 2" xfId="13189" xr:uid="{00000000-0005-0000-0000-00004C1B0000}"/>
    <cellStyle name="Feeder Field 3 3 23 2 2" xfId="13190" xr:uid="{00000000-0005-0000-0000-00004D1B0000}"/>
    <cellStyle name="Feeder Field 3 3 23 2 3" xfId="13191" xr:uid="{00000000-0005-0000-0000-00004E1B0000}"/>
    <cellStyle name="Feeder Field 3 3 23 2 4" xfId="13192" xr:uid="{00000000-0005-0000-0000-00004F1B0000}"/>
    <cellStyle name="Feeder Field 3 3 23 3" xfId="13193" xr:uid="{00000000-0005-0000-0000-0000501B0000}"/>
    <cellStyle name="Feeder Field 3 3 23 4" xfId="13194" xr:uid="{00000000-0005-0000-0000-0000511B0000}"/>
    <cellStyle name="Feeder Field 3 3 24" xfId="1126" xr:uid="{00000000-0005-0000-0000-0000521B0000}"/>
    <cellStyle name="Feeder Field 3 3 24 2" xfId="13195" xr:uid="{00000000-0005-0000-0000-0000531B0000}"/>
    <cellStyle name="Feeder Field 3 3 24 2 2" xfId="13196" xr:uid="{00000000-0005-0000-0000-0000541B0000}"/>
    <cellStyle name="Feeder Field 3 3 24 2 3" xfId="13197" xr:uid="{00000000-0005-0000-0000-0000551B0000}"/>
    <cellStyle name="Feeder Field 3 3 24 2 4" xfId="13198" xr:uid="{00000000-0005-0000-0000-0000561B0000}"/>
    <cellStyle name="Feeder Field 3 3 24 3" xfId="13199" xr:uid="{00000000-0005-0000-0000-0000571B0000}"/>
    <cellStyle name="Feeder Field 3 3 24 4" xfId="13200" xr:uid="{00000000-0005-0000-0000-0000581B0000}"/>
    <cellStyle name="Feeder Field 3 3 25" xfId="1127" xr:uid="{00000000-0005-0000-0000-0000591B0000}"/>
    <cellStyle name="Feeder Field 3 3 25 2" xfId="13201" xr:uid="{00000000-0005-0000-0000-00005A1B0000}"/>
    <cellStyle name="Feeder Field 3 3 25 2 2" xfId="13202" xr:uid="{00000000-0005-0000-0000-00005B1B0000}"/>
    <cellStyle name="Feeder Field 3 3 25 2 3" xfId="13203" xr:uid="{00000000-0005-0000-0000-00005C1B0000}"/>
    <cellStyle name="Feeder Field 3 3 25 2 4" xfId="13204" xr:uid="{00000000-0005-0000-0000-00005D1B0000}"/>
    <cellStyle name="Feeder Field 3 3 25 3" xfId="13205" xr:uid="{00000000-0005-0000-0000-00005E1B0000}"/>
    <cellStyle name="Feeder Field 3 3 25 4" xfId="13206" xr:uid="{00000000-0005-0000-0000-00005F1B0000}"/>
    <cellStyle name="Feeder Field 3 3 26" xfId="1128" xr:uid="{00000000-0005-0000-0000-0000601B0000}"/>
    <cellStyle name="Feeder Field 3 3 26 2" xfId="13207" xr:uid="{00000000-0005-0000-0000-0000611B0000}"/>
    <cellStyle name="Feeder Field 3 3 26 2 2" xfId="13208" xr:uid="{00000000-0005-0000-0000-0000621B0000}"/>
    <cellStyle name="Feeder Field 3 3 26 2 3" xfId="13209" xr:uid="{00000000-0005-0000-0000-0000631B0000}"/>
    <cellStyle name="Feeder Field 3 3 26 2 4" xfId="13210" xr:uid="{00000000-0005-0000-0000-0000641B0000}"/>
    <cellStyle name="Feeder Field 3 3 26 3" xfId="13211" xr:uid="{00000000-0005-0000-0000-0000651B0000}"/>
    <cellStyle name="Feeder Field 3 3 26 4" xfId="13212" xr:uid="{00000000-0005-0000-0000-0000661B0000}"/>
    <cellStyle name="Feeder Field 3 3 27" xfId="1129" xr:uid="{00000000-0005-0000-0000-0000671B0000}"/>
    <cellStyle name="Feeder Field 3 3 27 2" xfId="13213" xr:uid="{00000000-0005-0000-0000-0000681B0000}"/>
    <cellStyle name="Feeder Field 3 3 27 2 2" xfId="13214" xr:uid="{00000000-0005-0000-0000-0000691B0000}"/>
    <cellStyle name="Feeder Field 3 3 27 2 3" xfId="13215" xr:uid="{00000000-0005-0000-0000-00006A1B0000}"/>
    <cellStyle name="Feeder Field 3 3 27 2 4" xfId="13216" xr:uid="{00000000-0005-0000-0000-00006B1B0000}"/>
    <cellStyle name="Feeder Field 3 3 27 3" xfId="13217" xr:uid="{00000000-0005-0000-0000-00006C1B0000}"/>
    <cellStyle name="Feeder Field 3 3 27 4" xfId="13218" xr:uid="{00000000-0005-0000-0000-00006D1B0000}"/>
    <cellStyle name="Feeder Field 3 3 28" xfId="1130" xr:uid="{00000000-0005-0000-0000-00006E1B0000}"/>
    <cellStyle name="Feeder Field 3 3 28 2" xfId="13219" xr:uid="{00000000-0005-0000-0000-00006F1B0000}"/>
    <cellStyle name="Feeder Field 3 3 28 2 2" xfId="13220" xr:uid="{00000000-0005-0000-0000-0000701B0000}"/>
    <cellStyle name="Feeder Field 3 3 28 2 3" xfId="13221" xr:uid="{00000000-0005-0000-0000-0000711B0000}"/>
    <cellStyle name="Feeder Field 3 3 28 2 4" xfId="13222" xr:uid="{00000000-0005-0000-0000-0000721B0000}"/>
    <cellStyle name="Feeder Field 3 3 28 3" xfId="13223" xr:uid="{00000000-0005-0000-0000-0000731B0000}"/>
    <cellStyle name="Feeder Field 3 3 28 4" xfId="13224" xr:uid="{00000000-0005-0000-0000-0000741B0000}"/>
    <cellStyle name="Feeder Field 3 3 29" xfId="1131" xr:uid="{00000000-0005-0000-0000-0000751B0000}"/>
    <cellStyle name="Feeder Field 3 3 29 2" xfId="13225" xr:uid="{00000000-0005-0000-0000-0000761B0000}"/>
    <cellStyle name="Feeder Field 3 3 29 2 2" xfId="13226" xr:uid="{00000000-0005-0000-0000-0000771B0000}"/>
    <cellStyle name="Feeder Field 3 3 29 2 3" xfId="13227" xr:uid="{00000000-0005-0000-0000-0000781B0000}"/>
    <cellStyle name="Feeder Field 3 3 29 2 4" xfId="13228" xr:uid="{00000000-0005-0000-0000-0000791B0000}"/>
    <cellStyle name="Feeder Field 3 3 29 3" xfId="13229" xr:uid="{00000000-0005-0000-0000-00007A1B0000}"/>
    <cellStyle name="Feeder Field 3 3 29 4" xfId="13230" xr:uid="{00000000-0005-0000-0000-00007B1B0000}"/>
    <cellStyle name="Feeder Field 3 3 3" xfId="1132" xr:uid="{00000000-0005-0000-0000-00007C1B0000}"/>
    <cellStyle name="Feeder Field 3 3 3 2" xfId="13231" xr:uid="{00000000-0005-0000-0000-00007D1B0000}"/>
    <cellStyle name="Feeder Field 3 3 3 2 2" xfId="13232" xr:uid="{00000000-0005-0000-0000-00007E1B0000}"/>
    <cellStyle name="Feeder Field 3 3 3 2 3" xfId="13233" xr:uid="{00000000-0005-0000-0000-00007F1B0000}"/>
    <cellStyle name="Feeder Field 3 3 3 2 4" xfId="13234" xr:uid="{00000000-0005-0000-0000-0000801B0000}"/>
    <cellStyle name="Feeder Field 3 3 3 3" xfId="13235" xr:uid="{00000000-0005-0000-0000-0000811B0000}"/>
    <cellStyle name="Feeder Field 3 3 3 4" xfId="13236" xr:uid="{00000000-0005-0000-0000-0000821B0000}"/>
    <cellStyle name="Feeder Field 3 3 30" xfId="1133" xr:uid="{00000000-0005-0000-0000-0000831B0000}"/>
    <cellStyle name="Feeder Field 3 3 30 2" xfId="13237" xr:uid="{00000000-0005-0000-0000-0000841B0000}"/>
    <cellStyle name="Feeder Field 3 3 30 2 2" xfId="13238" xr:uid="{00000000-0005-0000-0000-0000851B0000}"/>
    <cellStyle name="Feeder Field 3 3 30 2 3" xfId="13239" xr:uid="{00000000-0005-0000-0000-0000861B0000}"/>
    <cellStyle name="Feeder Field 3 3 30 2 4" xfId="13240" xr:uid="{00000000-0005-0000-0000-0000871B0000}"/>
    <cellStyle name="Feeder Field 3 3 30 3" xfId="13241" xr:uid="{00000000-0005-0000-0000-0000881B0000}"/>
    <cellStyle name="Feeder Field 3 3 30 4" xfId="13242" xr:uid="{00000000-0005-0000-0000-0000891B0000}"/>
    <cellStyle name="Feeder Field 3 3 31" xfId="1134" xr:uid="{00000000-0005-0000-0000-00008A1B0000}"/>
    <cellStyle name="Feeder Field 3 3 31 2" xfId="13243" xr:uid="{00000000-0005-0000-0000-00008B1B0000}"/>
    <cellStyle name="Feeder Field 3 3 31 2 2" xfId="13244" xr:uid="{00000000-0005-0000-0000-00008C1B0000}"/>
    <cellStyle name="Feeder Field 3 3 31 2 3" xfId="13245" xr:uid="{00000000-0005-0000-0000-00008D1B0000}"/>
    <cellStyle name="Feeder Field 3 3 31 2 4" xfId="13246" xr:uid="{00000000-0005-0000-0000-00008E1B0000}"/>
    <cellStyle name="Feeder Field 3 3 31 3" xfId="13247" xr:uid="{00000000-0005-0000-0000-00008F1B0000}"/>
    <cellStyle name="Feeder Field 3 3 31 4" xfId="13248" xr:uid="{00000000-0005-0000-0000-0000901B0000}"/>
    <cellStyle name="Feeder Field 3 3 32" xfId="1135" xr:uid="{00000000-0005-0000-0000-0000911B0000}"/>
    <cellStyle name="Feeder Field 3 3 32 2" xfId="13249" xr:uid="{00000000-0005-0000-0000-0000921B0000}"/>
    <cellStyle name="Feeder Field 3 3 32 2 2" xfId="13250" xr:uid="{00000000-0005-0000-0000-0000931B0000}"/>
    <cellStyle name="Feeder Field 3 3 32 2 3" xfId="13251" xr:uid="{00000000-0005-0000-0000-0000941B0000}"/>
    <cellStyle name="Feeder Field 3 3 32 2 4" xfId="13252" xr:uid="{00000000-0005-0000-0000-0000951B0000}"/>
    <cellStyle name="Feeder Field 3 3 32 3" xfId="13253" xr:uid="{00000000-0005-0000-0000-0000961B0000}"/>
    <cellStyle name="Feeder Field 3 3 32 4" xfId="13254" xr:uid="{00000000-0005-0000-0000-0000971B0000}"/>
    <cellStyle name="Feeder Field 3 3 33" xfId="1136" xr:uid="{00000000-0005-0000-0000-0000981B0000}"/>
    <cellStyle name="Feeder Field 3 3 33 2" xfId="13255" xr:uid="{00000000-0005-0000-0000-0000991B0000}"/>
    <cellStyle name="Feeder Field 3 3 33 2 2" xfId="13256" xr:uid="{00000000-0005-0000-0000-00009A1B0000}"/>
    <cellStyle name="Feeder Field 3 3 33 2 3" xfId="13257" xr:uid="{00000000-0005-0000-0000-00009B1B0000}"/>
    <cellStyle name="Feeder Field 3 3 33 2 4" xfId="13258" xr:uid="{00000000-0005-0000-0000-00009C1B0000}"/>
    <cellStyle name="Feeder Field 3 3 33 3" xfId="13259" xr:uid="{00000000-0005-0000-0000-00009D1B0000}"/>
    <cellStyle name="Feeder Field 3 3 33 4" xfId="13260" xr:uid="{00000000-0005-0000-0000-00009E1B0000}"/>
    <cellStyle name="Feeder Field 3 3 34" xfId="1137" xr:uid="{00000000-0005-0000-0000-00009F1B0000}"/>
    <cellStyle name="Feeder Field 3 3 34 2" xfId="13261" xr:uid="{00000000-0005-0000-0000-0000A01B0000}"/>
    <cellStyle name="Feeder Field 3 3 34 2 2" xfId="13262" xr:uid="{00000000-0005-0000-0000-0000A11B0000}"/>
    <cellStyle name="Feeder Field 3 3 34 2 3" xfId="13263" xr:uid="{00000000-0005-0000-0000-0000A21B0000}"/>
    <cellStyle name="Feeder Field 3 3 34 2 4" xfId="13264" xr:uid="{00000000-0005-0000-0000-0000A31B0000}"/>
    <cellStyle name="Feeder Field 3 3 34 3" xfId="13265" xr:uid="{00000000-0005-0000-0000-0000A41B0000}"/>
    <cellStyle name="Feeder Field 3 3 34 4" xfId="13266" xr:uid="{00000000-0005-0000-0000-0000A51B0000}"/>
    <cellStyle name="Feeder Field 3 3 35" xfId="1138" xr:uid="{00000000-0005-0000-0000-0000A61B0000}"/>
    <cellStyle name="Feeder Field 3 3 35 2" xfId="13267" xr:uid="{00000000-0005-0000-0000-0000A71B0000}"/>
    <cellStyle name="Feeder Field 3 3 35 2 2" xfId="13268" xr:uid="{00000000-0005-0000-0000-0000A81B0000}"/>
    <cellStyle name="Feeder Field 3 3 35 2 3" xfId="13269" xr:uid="{00000000-0005-0000-0000-0000A91B0000}"/>
    <cellStyle name="Feeder Field 3 3 35 2 4" xfId="13270" xr:uid="{00000000-0005-0000-0000-0000AA1B0000}"/>
    <cellStyle name="Feeder Field 3 3 35 3" xfId="13271" xr:uid="{00000000-0005-0000-0000-0000AB1B0000}"/>
    <cellStyle name="Feeder Field 3 3 35 4" xfId="13272" xr:uid="{00000000-0005-0000-0000-0000AC1B0000}"/>
    <cellStyle name="Feeder Field 3 3 36" xfId="1139" xr:uid="{00000000-0005-0000-0000-0000AD1B0000}"/>
    <cellStyle name="Feeder Field 3 3 36 2" xfId="13273" xr:uid="{00000000-0005-0000-0000-0000AE1B0000}"/>
    <cellStyle name="Feeder Field 3 3 36 2 2" xfId="13274" xr:uid="{00000000-0005-0000-0000-0000AF1B0000}"/>
    <cellStyle name="Feeder Field 3 3 36 2 3" xfId="13275" xr:uid="{00000000-0005-0000-0000-0000B01B0000}"/>
    <cellStyle name="Feeder Field 3 3 36 2 4" xfId="13276" xr:uid="{00000000-0005-0000-0000-0000B11B0000}"/>
    <cellStyle name="Feeder Field 3 3 36 3" xfId="13277" xr:uid="{00000000-0005-0000-0000-0000B21B0000}"/>
    <cellStyle name="Feeder Field 3 3 36 4" xfId="13278" xr:uid="{00000000-0005-0000-0000-0000B31B0000}"/>
    <cellStyle name="Feeder Field 3 3 37" xfId="1140" xr:uid="{00000000-0005-0000-0000-0000B41B0000}"/>
    <cellStyle name="Feeder Field 3 3 37 2" xfId="13279" xr:uid="{00000000-0005-0000-0000-0000B51B0000}"/>
    <cellStyle name="Feeder Field 3 3 37 2 2" xfId="13280" xr:uid="{00000000-0005-0000-0000-0000B61B0000}"/>
    <cellStyle name="Feeder Field 3 3 37 2 3" xfId="13281" xr:uid="{00000000-0005-0000-0000-0000B71B0000}"/>
    <cellStyle name="Feeder Field 3 3 37 2 4" xfId="13282" xr:uid="{00000000-0005-0000-0000-0000B81B0000}"/>
    <cellStyle name="Feeder Field 3 3 37 3" xfId="13283" xr:uid="{00000000-0005-0000-0000-0000B91B0000}"/>
    <cellStyle name="Feeder Field 3 3 37 4" xfId="13284" xr:uid="{00000000-0005-0000-0000-0000BA1B0000}"/>
    <cellStyle name="Feeder Field 3 3 38" xfId="1141" xr:uid="{00000000-0005-0000-0000-0000BB1B0000}"/>
    <cellStyle name="Feeder Field 3 3 38 2" xfId="13285" xr:uid="{00000000-0005-0000-0000-0000BC1B0000}"/>
    <cellStyle name="Feeder Field 3 3 38 2 2" xfId="13286" xr:uid="{00000000-0005-0000-0000-0000BD1B0000}"/>
    <cellStyle name="Feeder Field 3 3 38 2 3" xfId="13287" xr:uid="{00000000-0005-0000-0000-0000BE1B0000}"/>
    <cellStyle name="Feeder Field 3 3 38 2 4" xfId="13288" xr:uid="{00000000-0005-0000-0000-0000BF1B0000}"/>
    <cellStyle name="Feeder Field 3 3 38 3" xfId="13289" xr:uid="{00000000-0005-0000-0000-0000C01B0000}"/>
    <cellStyle name="Feeder Field 3 3 38 4" xfId="13290" xr:uid="{00000000-0005-0000-0000-0000C11B0000}"/>
    <cellStyle name="Feeder Field 3 3 39" xfId="1142" xr:uid="{00000000-0005-0000-0000-0000C21B0000}"/>
    <cellStyle name="Feeder Field 3 3 39 2" xfId="13291" xr:uid="{00000000-0005-0000-0000-0000C31B0000}"/>
    <cellStyle name="Feeder Field 3 3 39 2 2" xfId="13292" xr:uid="{00000000-0005-0000-0000-0000C41B0000}"/>
    <cellStyle name="Feeder Field 3 3 39 2 3" xfId="13293" xr:uid="{00000000-0005-0000-0000-0000C51B0000}"/>
    <cellStyle name="Feeder Field 3 3 39 2 4" xfId="13294" xr:uid="{00000000-0005-0000-0000-0000C61B0000}"/>
    <cellStyle name="Feeder Field 3 3 39 3" xfId="13295" xr:uid="{00000000-0005-0000-0000-0000C71B0000}"/>
    <cellStyle name="Feeder Field 3 3 39 4" xfId="13296" xr:uid="{00000000-0005-0000-0000-0000C81B0000}"/>
    <cellStyle name="Feeder Field 3 3 4" xfId="1143" xr:uid="{00000000-0005-0000-0000-0000C91B0000}"/>
    <cellStyle name="Feeder Field 3 3 4 2" xfId="13297" xr:uid="{00000000-0005-0000-0000-0000CA1B0000}"/>
    <cellStyle name="Feeder Field 3 3 4 2 2" xfId="13298" xr:uid="{00000000-0005-0000-0000-0000CB1B0000}"/>
    <cellStyle name="Feeder Field 3 3 4 2 3" xfId="13299" xr:uid="{00000000-0005-0000-0000-0000CC1B0000}"/>
    <cellStyle name="Feeder Field 3 3 4 2 4" xfId="13300" xr:uid="{00000000-0005-0000-0000-0000CD1B0000}"/>
    <cellStyle name="Feeder Field 3 3 4 3" xfId="13301" xr:uid="{00000000-0005-0000-0000-0000CE1B0000}"/>
    <cellStyle name="Feeder Field 3 3 4 4" xfId="13302" xr:uid="{00000000-0005-0000-0000-0000CF1B0000}"/>
    <cellStyle name="Feeder Field 3 3 40" xfId="1144" xr:uid="{00000000-0005-0000-0000-0000D01B0000}"/>
    <cellStyle name="Feeder Field 3 3 40 2" xfId="13303" xr:uid="{00000000-0005-0000-0000-0000D11B0000}"/>
    <cellStyle name="Feeder Field 3 3 40 2 2" xfId="13304" xr:uid="{00000000-0005-0000-0000-0000D21B0000}"/>
    <cellStyle name="Feeder Field 3 3 40 2 3" xfId="13305" xr:uid="{00000000-0005-0000-0000-0000D31B0000}"/>
    <cellStyle name="Feeder Field 3 3 40 2 4" xfId="13306" xr:uid="{00000000-0005-0000-0000-0000D41B0000}"/>
    <cellStyle name="Feeder Field 3 3 40 3" xfId="13307" xr:uid="{00000000-0005-0000-0000-0000D51B0000}"/>
    <cellStyle name="Feeder Field 3 3 40 4" xfId="13308" xr:uid="{00000000-0005-0000-0000-0000D61B0000}"/>
    <cellStyle name="Feeder Field 3 3 41" xfId="1145" xr:uid="{00000000-0005-0000-0000-0000D71B0000}"/>
    <cellStyle name="Feeder Field 3 3 41 2" xfId="13309" xr:uid="{00000000-0005-0000-0000-0000D81B0000}"/>
    <cellStyle name="Feeder Field 3 3 41 2 2" xfId="13310" xr:uid="{00000000-0005-0000-0000-0000D91B0000}"/>
    <cellStyle name="Feeder Field 3 3 41 2 3" xfId="13311" xr:uid="{00000000-0005-0000-0000-0000DA1B0000}"/>
    <cellStyle name="Feeder Field 3 3 41 2 4" xfId="13312" xr:uid="{00000000-0005-0000-0000-0000DB1B0000}"/>
    <cellStyle name="Feeder Field 3 3 41 3" xfId="13313" xr:uid="{00000000-0005-0000-0000-0000DC1B0000}"/>
    <cellStyle name="Feeder Field 3 3 41 4" xfId="13314" xr:uid="{00000000-0005-0000-0000-0000DD1B0000}"/>
    <cellStyle name="Feeder Field 3 3 42" xfId="1146" xr:uid="{00000000-0005-0000-0000-0000DE1B0000}"/>
    <cellStyle name="Feeder Field 3 3 42 2" xfId="13315" xr:uid="{00000000-0005-0000-0000-0000DF1B0000}"/>
    <cellStyle name="Feeder Field 3 3 42 2 2" xfId="13316" xr:uid="{00000000-0005-0000-0000-0000E01B0000}"/>
    <cellStyle name="Feeder Field 3 3 42 2 3" xfId="13317" xr:uid="{00000000-0005-0000-0000-0000E11B0000}"/>
    <cellStyle name="Feeder Field 3 3 42 2 4" xfId="13318" xr:uid="{00000000-0005-0000-0000-0000E21B0000}"/>
    <cellStyle name="Feeder Field 3 3 42 3" xfId="13319" xr:uid="{00000000-0005-0000-0000-0000E31B0000}"/>
    <cellStyle name="Feeder Field 3 3 42 4" xfId="13320" xr:uid="{00000000-0005-0000-0000-0000E41B0000}"/>
    <cellStyle name="Feeder Field 3 3 43" xfId="1147" xr:uid="{00000000-0005-0000-0000-0000E51B0000}"/>
    <cellStyle name="Feeder Field 3 3 43 2" xfId="13321" xr:uid="{00000000-0005-0000-0000-0000E61B0000}"/>
    <cellStyle name="Feeder Field 3 3 43 2 2" xfId="13322" xr:uid="{00000000-0005-0000-0000-0000E71B0000}"/>
    <cellStyle name="Feeder Field 3 3 43 2 3" xfId="13323" xr:uid="{00000000-0005-0000-0000-0000E81B0000}"/>
    <cellStyle name="Feeder Field 3 3 43 2 4" xfId="13324" xr:uid="{00000000-0005-0000-0000-0000E91B0000}"/>
    <cellStyle name="Feeder Field 3 3 43 3" xfId="13325" xr:uid="{00000000-0005-0000-0000-0000EA1B0000}"/>
    <cellStyle name="Feeder Field 3 3 43 4" xfId="13326" xr:uid="{00000000-0005-0000-0000-0000EB1B0000}"/>
    <cellStyle name="Feeder Field 3 3 44" xfId="1148" xr:uid="{00000000-0005-0000-0000-0000EC1B0000}"/>
    <cellStyle name="Feeder Field 3 3 44 2" xfId="13327" xr:uid="{00000000-0005-0000-0000-0000ED1B0000}"/>
    <cellStyle name="Feeder Field 3 3 44 2 2" xfId="13328" xr:uid="{00000000-0005-0000-0000-0000EE1B0000}"/>
    <cellStyle name="Feeder Field 3 3 44 2 3" xfId="13329" xr:uid="{00000000-0005-0000-0000-0000EF1B0000}"/>
    <cellStyle name="Feeder Field 3 3 44 2 4" xfId="13330" xr:uid="{00000000-0005-0000-0000-0000F01B0000}"/>
    <cellStyle name="Feeder Field 3 3 44 3" xfId="13331" xr:uid="{00000000-0005-0000-0000-0000F11B0000}"/>
    <cellStyle name="Feeder Field 3 3 44 4" xfId="13332" xr:uid="{00000000-0005-0000-0000-0000F21B0000}"/>
    <cellStyle name="Feeder Field 3 3 45" xfId="1149" xr:uid="{00000000-0005-0000-0000-0000F31B0000}"/>
    <cellStyle name="Feeder Field 3 3 45 2" xfId="13333" xr:uid="{00000000-0005-0000-0000-0000F41B0000}"/>
    <cellStyle name="Feeder Field 3 3 45 2 2" xfId="13334" xr:uid="{00000000-0005-0000-0000-0000F51B0000}"/>
    <cellStyle name="Feeder Field 3 3 45 2 3" xfId="13335" xr:uid="{00000000-0005-0000-0000-0000F61B0000}"/>
    <cellStyle name="Feeder Field 3 3 45 2 4" xfId="13336" xr:uid="{00000000-0005-0000-0000-0000F71B0000}"/>
    <cellStyle name="Feeder Field 3 3 45 3" xfId="13337" xr:uid="{00000000-0005-0000-0000-0000F81B0000}"/>
    <cellStyle name="Feeder Field 3 3 45 4" xfId="13338" xr:uid="{00000000-0005-0000-0000-0000F91B0000}"/>
    <cellStyle name="Feeder Field 3 3 46" xfId="13339" xr:uid="{00000000-0005-0000-0000-0000FA1B0000}"/>
    <cellStyle name="Feeder Field 3 3 46 2" xfId="13340" xr:uid="{00000000-0005-0000-0000-0000FB1B0000}"/>
    <cellStyle name="Feeder Field 3 3 46 3" xfId="13341" xr:uid="{00000000-0005-0000-0000-0000FC1B0000}"/>
    <cellStyle name="Feeder Field 3 3 46 4" xfId="13342" xr:uid="{00000000-0005-0000-0000-0000FD1B0000}"/>
    <cellStyle name="Feeder Field 3 3 47" xfId="13343" xr:uid="{00000000-0005-0000-0000-0000FE1B0000}"/>
    <cellStyle name="Feeder Field 3 3 47 2" xfId="13344" xr:uid="{00000000-0005-0000-0000-0000FF1B0000}"/>
    <cellStyle name="Feeder Field 3 3 47 3" xfId="13345" xr:uid="{00000000-0005-0000-0000-0000001C0000}"/>
    <cellStyle name="Feeder Field 3 3 47 4" xfId="13346" xr:uid="{00000000-0005-0000-0000-0000011C0000}"/>
    <cellStyle name="Feeder Field 3 3 48" xfId="13347" xr:uid="{00000000-0005-0000-0000-0000021C0000}"/>
    <cellStyle name="Feeder Field 3 3 49" xfId="13348" xr:uid="{00000000-0005-0000-0000-0000031C0000}"/>
    <cellStyle name="Feeder Field 3 3 5" xfId="1150" xr:uid="{00000000-0005-0000-0000-0000041C0000}"/>
    <cellStyle name="Feeder Field 3 3 5 2" xfId="13349" xr:uid="{00000000-0005-0000-0000-0000051C0000}"/>
    <cellStyle name="Feeder Field 3 3 5 2 2" xfId="13350" xr:uid="{00000000-0005-0000-0000-0000061C0000}"/>
    <cellStyle name="Feeder Field 3 3 5 2 3" xfId="13351" xr:uid="{00000000-0005-0000-0000-0000071C0000}"/>
    <cellStyle name="Feeder Field 3 3 5 2 4" xfId="13352" xr:uid="{00000000-0005-0000-0000-0000081C0000}"/>
    <cellStyle name="Feeder Field 3 3 5 3" xfId="13353" xr:uid="{00000000-0005-0000-0000-0000091C0000}"/>
    <cellStyle name="Feeder Field 3 3 5 4" xfId="13354" xr:uid="{00000000-0005-0000-0000-00000A1C0000}"/>
    <cellStyle name="Feeder Field 3 3 6" xfId="1151" xr:uid="{00000000-0005-0000-0000-00000B1C0000}"/>
    <cellStyle name="Feeder Field 3 3 6 2" xfId="13355" xr:uid="{00000000-0005-0000-0000-00000C1C0000}"/>
    <cellStyle name="Feeder Field 3 3 6 2 2" xfId="13356" xr:uid="{00000000-0005-0000-0000-00000D1C0000}"/>
    <cellStyle name="Feeder Field 3 3 6 2 3" xfId="13357" xr:uid="{00000000-0005-0000-0000-00000E1C0000}"/>
    <cellStyle name="Feeder Field 3 3 6 2 4" xfId="13358" xr:uid="{00000000-0005-0000-0000-00000F1C0000}"/>
    <cellStyle name="Feeder Field 3 3 6 3" xfId="13359" xr:uid="{00000000-0005-0000-0000-0000101C0000}"/>
    <cellStyle name="Feeder Field 3 3 6 4" xfId="13360" xr:uid="{00000000-0005-0000-0000-0000111C0000}"/>
    <cellStyle name="Feeder Field 3 3 7" xfId="1152" xr:uid="{00000000-0005-0000-0000-0000121C0000}"/>
    <cellStyle name="Feeder Field 3 3 7 2" xfId="13361" xr:uid="{00000000-0005-0000-0000-0000131C0000}"/>
    <cellStyle name="Feeder Field 3 3 7 2 2" xfId="13362" xr:uid="{00000000-0005-0000-0000-0000141C0000}"/>
    <cellStyle name="Feeder Field 3 3 7 2 3" xfId="13363" xr:uid="{00000000-0005-0000-0000-0000151C0000}"/>
    <cellStyle name="Feeder Field 3 3 7 2 4" xfId="13364" xr:uid="{00000000-0005-0000-0000-0000161C0000}"/>
    <cellStyle name="Feeder Field 3 3 7 3" xfId="13365" xr:uid="{00000000-0005-0000-0000-0000171C0000}"/>
    <cellStyle name="Feeder Field 3 3 7 4" xfId="13366" xr:uid="{00000000-0005-0000-0000-0000181C0000}"/>
    <cellStyle name="Feeder Field 3 3 8" xfId="1153" xr:uid="{00000000-0005-0000-0000-0000191C0000}"/>
    <cellStyle name="Feeder Field 3 3 8 2" xfId="13367" xr:uid="{00000000-0005-0000-0000-00001A1C0000}"/>
    <cellStyle name="Feeder Field 3 3 8 2 2" xfId="13368" xr:uid="{00000000-0005-0000-0000-00001B1C0000}"/>
    <cellStyle name="Feeder Field 3 3 8 2 3" xfId="13369" xr:uid="{00000000-0005-0000-0000-00001C1C0000}"/>
    <cellStyle name="Feeder Field 3 3 8 2 4" xfId="13370" xr:uid="{00000000-0005-0000-0000-00001D1C0000}"/>
    <cellStyle name="Feeder Field 3 3 8 3" xfId="13371" xr:uid="{00000000-0005-0000-0000-00001E1C0000}"/>
    <cellStyle name="Feeder Field 3 3 8 4" xfId="13372" xr:uid="{00000000-0005-0000-0000-00001F1C0000}"/>
    <cellStyle name="Feeder Field 3 3 9" xfId="1154" xr:uid="{00000000-0005-0000-0000-0000201C0000}"/>
    <cellStyle name="Feeder Field 3 3 9 2" xfId="13373" xr:uid="{00000000-0005-0000-0000-0000211C0000}"/>
    <cellStyle name="Feeder Field 3 3 9 2 2" xfId="13374" xr:uid="{00000000-0005-0000-0000-0000221C0000}"/>
    <cellStyle name="Feeder Field 3 3 9 2 3" xfId="13375" xr:uid="{00000000-0005-0000-0000-0000231C0000}"/>
    <cellStyle name="Feeder Field 3 3 9 2 4" xfId="13376" xr:uid="{00000000-0005-0000-0000-0000241C0000}"/>
    <cellStyle name="Feeder Field 3 3 9 3" xfId="13377" xr:uid="{00000000-0005-0000-0000-0000251C0000}"/>
    <cellStyle name="Feeder Field 3 3 9 4" xfId="13378" xr:uid="{00000000-0005-0000-0000-0000261C0000}"/>
    <cellStyle name="Feeder Field 3 4" xfId="1155" xr:uid="{00000000-0005-0000-0000-0000271C0000}"/>
    <cellStyle name="Feeder Field 3 4 10" xfId="1156" xr:uid="{00000000-0005-0000-0000-0000281C0000}"/>
    <cellStyle name="Feeder Field 3 4 10 2" xfId="13379" xr:uid="{00000000-0005-0000-0000-0000291C0000}"/>
    <cellStyle name="Feeder Field 3 4 10 2 2" xfId="13380" xr:uid="{00000000-0005-0000-0000-00002A1C0000}"/>
    <cellStyle name="Feeder Field 3 4 10 2 3" xfId="13381" xr:uid="{00000000-0005-0000-0000-00002B1C0000}"/>
    <cellStyle name="Feeder Field 3 4 10 2 4" xfId="13382" xr:uid="{00000000-0005-0000-0000-00002C1C0000}"/>
    <cellStyle name="Feeder Field 3 4 10 3" xfId="13383" xr:uid="{00000000-0005-0000-0000-00002D1C0000}"/>
    <cellStyle name="Feeder Field 3 4 10 4" xfId="13384" xr:uid="{00000000-0005-0000-0000-00002E1C0000}"/>
    <cellStyle name="Feeder Field 3 4 11" xfId="1157" xr:uid="{00000000-0005-0000-0000-00002F1C0000}"/>
    <cellStyle name="Feeder Field 3 4 11 2" xfId="13385" xr:uid="{00000000-0005-0000-0000-0000301C0000}"/>
    <cellStyle name="Feeder Field 3 4 11 2 2" xfId="13386" xr:uid="{00000000-0005-0000-0000-0000311C0000}"/>
    <cellStyle name="Feeder Field 3 4 11 2 3" xfId="13387" xr:uid="{00000000-0005-0000-0000-0000321C0000}"/>
    <cellStyle name="Feeder Field 3 4 11 2 4" xfId="13388" xr:uid="{00000000-0005-0000-0000-0000331C0000}"/>
    <cellStyle name="Feeder Field 3 4 11 3" xfId="13389" xr:uid="{00000000-0005-0000-0000-0000341C0000}"/>
    <cellStyle name="Feeder Field 3 4 11 4" xfId="13390" xr:uid="{00000000-0005-0000-0000-0000351C0000}"/>
    <cellStyle name="Feeder Field 3 4 12" xfId="1158" xr:uid="{00000000-0005-0000-0000-0000361C0000}"/>
    <cellStyle name="Feeder Field 3 4 12 2" xfId="13391" xr:uid="{00000000-0005-0000-0000-0000371C0000}"/>
    <cellStyle name="Feeder Field 3 4 12 2 2" xfId="13392" xr:uid="{00000000-0005-0000-0000-0000381C0000}"/>
    <cellStyle name="Feeder Field 3 4 12 2 3" xfId="13393" xr:uid="{00000000-0005-0000-0000-0000391C0000}"/>
    <cellStyle name="Feeder Field 3 4 12 2 4" xfId="13394" xr:uid="{00000000-0005-0000-0000-00003A1C0000}"/>
    <cellStyle name="Feeder Field 3 4 12 3" xfId="13395" xr:uid="{00000000-0005-0000-0000-00003B1C0000}"/>
    <cellStyle name="Feeder Field 3 4 12 4" xfId="13396" xr:uid="{00000000-0005-0000-0000-00003C1C0000}"/>
    <cellStyle name="Feeder Field 3 4 13" xfId="1159" xr:uid="{00000000-0005-0000-0000-00003D1C0000}"/>
    <cellStyle name="Feeder Field 3 4 13 2" xfId="13397" xr:uid="{00000000-0005-0000-0000-00003E1C0000}"/>
    <cellStyle name="Feeder Field 3 4 13 2 2" xfId="13398" xr:uid="{00000000-0005-0000-0000-00003F1C0000}"/>
    <cellStyle name="Feeder Field 3 4 13 2 3" xfId="13399" xr:uid="{00000000-0005-0000-0000-0000401C0000}"/>
    <cellStyle name="Feeder Field 3 4 13 2 4" xfId="13400" xr:uid="{00000000-0005-0000-0000-0000411C0000}"/>
    <cellStyle name="Feeder Field 3 4 13 3" xfId="13401" xr:uid="{00000000-0005-0000-0000-0000421C0000}"/>
    <cellStyle name="Feeder Field 3 4 13 4" xfId="13402" xr:uid="{00000000-0005-0000-0000-0000431C0000}"/>
    <cellStyle name="Feeder Field 3 4 14" xfId="1160" xr:uid="{00000000-0005-0000-0000-0000441C0000}"/>
    <cellStyle name="Feeder Field 3 4 14 2" xfId="13403" xr:uid="{00000000-0005-0000-0000-0000451C0000}"/>
    <cellStyle name="Feeder Field 3 4 14 2 2" xfId="13404" xr:uid="{00000000-0005-0000-0000-0000461C0000}"/>
    <cellStyle name="Feeder Field 3 4 14 2 3" xfId="13405" xr:uid="{00000000-0005-0000-0000-0000471C0000}"/>
    <cellStyle name="Feeder Field 3 4 14 2 4" xfId="13406" xr:uid="{00000000-0005-0000-0000-0000481C0000}"/>
    <cellStyle name="Feeder Field 3 4 14 3" xfId="13407" xr:uid="{00000000-0005-0000-0000-0000491C0000}"/>
    <cellStyle name="Feeder Field 3 4 14 4" xfId="13408" xr:uid="{00000000-0005-0000-0000-00004A1C0000}"/>
    <cellStyle name="Feeder Field 3 4 15" xfId="1161" xr:uid="{00000000-0005-0000-0000-00004B1C0000}"/>
    <cellStyle name="Feeder Field 3 4 15 2" xfId="13409" xr:uid="{00000000-0005-0000-0000-00004C1C0000}"/>
    <cellStyle name="Feeder Field 3 4 15 2 2" xfId="13410" xr:uid="{00000000-0005-0000-0000-00004D1C0000}"/>
    <cellStyle name="Feeder Field 3 4 15 2 3" xfId="13411" xr:uid="{00000000-0005-0000-0000-00004E1C0000}"/>
    <cellStyle name="Feeder Field 3 4 15 2 4" xfId="13412" xr:uid="{00000000-0005-0000-0000-00004F1C0000}"/>
    <cellStyle name="Feeder Field 3 4 15 3" xfId="13413" xr:uid="{00000000-0005-0000-0000-0000501C0000}"/>
    <cellStyle name="Feeder Field 3 4 15 4" xfId="13414" xr:uid="{00000000-0005-0000-0000-0000511C0000}"/>
    <cellStyle name="Feeder Field 3 4 16" xfId="1162" xr:uid="{00000000-0005-0000-0000-0000521C0000}"/>
    <cellStyle name="Feeder Field 3 4 16 2" xfId="13415" xr:uid="{00000000-0005-0000-0000-0000531C0000}"/>
    <cellStyle name="Feeder Field 3 4 16 2 2" xfId="13416" xr:uid="{00000000-0005-0000-0000-0000541C0000}"/>
    <cellStyle name="Feeder Field 3 4 16 2 3" xfId="13417" xr:uid="{00000000-0005-0000-0000-0000551C0000}"/>
    <cellStyle name="Feeder Field 3 4 16 2 4" xfId="13418" xr:uid="{00000000-0005-0000-0000-0000561C0000}"/>
    <cellStyle name="Feeder Field 3 4 16 3" xfId="13419" xr:uid="{00000000-0005-0000-0000-0000571C0000}"/>
    <cellStyle name="Feeder Field 3 4 16 4" xfId="13420" xr:uid="{00000000-0005-0000-0000-0000581C0000}"/>
    <cellStyle name="Feeder Field 3 4 17" xfId="1163" xr:uid="{00000000-0005-0000-0000-0000591C0000}"/>
    <cellStyle name="Feeder Field 3 4 17 2" xfId="13421" xr:uid="{00000000-0005-0000-0000-00005A1C0000}"/>
    <cellStyle name="Feeder Field 3 4 17 2 2" xfId="13422" xr:uid="{00000000-0005-0000-0000-00005B1C0000}"/>
    <cellStyle name="Feeder Field 3 4 17 2 3" xfId="13423" xr:uid="{00000000-0005-0000-0000-00005C1C0000}"/>
    <cellStyle name="Feeder Field 3 4 17 2 4" xfId="13424" xr:uid="{00000000-0005-0000-0000-00005D1C0000}"/>
    <cellStyle name="Feeder Field 3 4 17 3" xfId="13425" xr:uid="{00000000-0005-0000-0000-00005E1C0000}"/>
    <cellStyle name="Feeder Field 3 4 17 4" xfId="13426" xr:uid="{00000000-0005-0000-0000-00005F1C0000}"/>
    <cellStyle name="Feeder Field 3 4 18" xfId="1164" xr:uid="{00000000-0005-0000-0000-0000601C0000}"/>
    <cellStyle name="Feeder Field 3 4 18 2" xfId="13427" xr:uid="{00000000-0005-0000-0000-0000611C0000}"/>
    <cellStyle name="Feeder Field 3 4 18 2 2" xfId="13428" xr:uid="{00000000-0005-0000-0000-0000621C0000}"/>
    <cellStyle name="Feeder Field 3 4 18 2 3" xfId="13429" xr:uid="{00000000-0005-0000-0000-0000631C0000}"/>
    <cellStyle name="Feeder Field 3 4 18 2 4" xfId="13430" xr:uid="{00000000-0005-0000-0000-0000641C0000}"/>
    <cellStyle name="Feeder Field 3 4 18 3" xfId="13431" xr:uid="{00000000-0005-0000-0000-0000651C0000}"/>
    <cellStyle name="Feeder Field 3 4 18 4" xfId="13432" xr:uid="{00000000-0005-0000-0000-0000661C0000}"/>
    <cellStyle name="Feeder Field 3 4 19" xfId="1165" xr:uid="{00000000-0005-0000-0000-0000671C0000}"/>
    <cellStyle name="Feeder Field 3 4 19 2" xfId="13433" xr:uid="{00000000-0005-0000-0000-0000681C0000}"/>
    <cellStyle name="Feeder Field 3 4 19 2 2" xfId="13434" xr:uid="{00000000-0005-0000-0000-0000691C0000}"/>
    <cellStyle name="Feeder Field 3 4 19 2 3" xfId="13435" xr:uid="{00000000-0005-0000-0000-00006A1C0000}"/>
    <cellStyle name="Feeder Field 3 4 19 2 4" xfId="13436" xr:uid="{00000000-0005-0000-0000-00006B1C0000}"/>
    <cellStyle name="Feeder Field 3 4 19 3" xfId="13437" xr:uid="{00000000-0005-0000-0000-00006C1C0000}"/>
    <cellStyle name="Feeder Field 3 4 19 4" xfId="13438" xr:uid="{00000000-0005-0000-0000-00006D1C0000}"/>
    <cellStyle name="Feeder Field 3 4 2" xfId="1166" xr:uid="{00000000-0005-0000-0000-00006E1C0000}"/>
    <cellStyle name="Feeder Field 3 4 2 10" xfId="1167" xr:uid="{00000000-0005-0000-0000-00006F1C0000}"/>
    <cellStyle name="Feeder Field 3 4 2 10 2" xfId="13439" xr:uid="{00000000-0005-0000-0000-0000701C0000}"/>
    <cellStyle name="Feeder Field 3 4 2 10 2 2" xfId="13440" xr:uid="{00000000-0005-0000-0000-0000711C0000}"/>
    <cellStyle name="Feeder Field 3 4 2 10 2 3" xfId="13441" xr:uid="{00000000-0005-0000-0000-0000721C0000}"/>
    <cellStyle name="Feeder Field 3 4 2 10 2 4" xfId="13442" xr:uid="{00000000-0005-0000-0000-0000731C0000}"/>
    <cellStyle name="Feeder Field 3 4 2 10 3" xfId="13443" xr:uid="{00000000-0005-0000-0000-0000741C0000}"/>
    <cellStyle name="Feeder Field 3 4 2 10 4" xfId="13444" xr:uid="{00000000-0005-0000-0000-0000751C0000}"/>
    <cellStyle name="Feeder Field 3 4 2 11" xfId="1168" xr:uid="{00000000-0005-0000-0000-0000761C0000}"/>
    <cellStyle name="Feeder Field 3 4 2 11 2" xfId="13445" xr:uid="{00000000-0005-0000-0000-0000771C0000}"/>
    <cellStyle name="Feeder Field 3 4 2 11 2 2" xfId="13446" xr:uid="{00000000-0005-0000-0000-0000781C0000}"/>
    <cellStyle name="Feeder Field 3 4 2 11 2 3" xfId="13447" xr:uid="{00000000-0005-0000-0000-0000791C0000}"/>
    <cellStyle name="Feeder Field 3 4 2 11 2 4" xfId="13448" xr:uid="{00000000-0005-0000-0000-00007A1C0000}"/>
    <cellStyle name="Feeder Field 3 4 2 11 3" xfId="13449" xr:uid="{00000000-0005-0000-0000-00007B1C0000}"/>
    <cellStyle name="Feeder Field 3 4 2 11 4" xfId="13450" xr:uid="{00000000-0005-0000-0000-00007C1C0000}"/>
    <cellStyle name="Feeder Field 3 4 2 12" xfId="1169" xr:uid="{00000000-0005-0000-0000-00007D1C0000}"/>
    <cellStyle name="Feeder Field 3 4 2 12 2" xfId="13451" xr:uid="{00000000-0005-0000-0000-00007E1C0000}"/>
    <cellStyle name="Feeder Field 3 4 2 12 2 2" xfId="13452" xr:uid="{00000000-0005-0000-0000-00007F1C0000}"/>
    <cellStyle name="Feeder Field 3 4 2 12 2 3" xfId="13453" xr:uid="{00000000-0005-0000-0000-0000801C0000}"/>
    <cellStyle name="Feeder Field 3 4 2 12 2 4" xfId="13454" xr:uid="{00000000-0005-0000-0000-0000811C0000}"/>
    <cellStyle name="Feeder Field 3 4 2 12 3" xfId="13455" xr:uid="{00000000-0005-0000-0000-0000821C0000}"/>
    <cellStyle name="Feeder Field 3 4 2 12 4" xfId="13456" xr:uid="{00000000-0005-0000-0000-0000831C0000}"/>
    <cellStyle name="Feeder Field 3 4 2 13" xfId="1170" xr:uid="{00000000-0005-0000-0000-0000841C0000}"/>
    <cellStyle name="Feeder Field 3 4 2 13 2" xfId="13457" xr:uid="{00000000-0005-0000-0000-0000851C0000}"/>
    <cellStyle name="Feeder Field 3 4 2 13 2 2" xfId="13458" xr:uid="{00000000-0005-0000-0000-0000861C0000}"/>
    <cellStyle name="Feeder Field 3 4 2 13 2 3" xfId="13459" xr:uid="{00000000-0005-0000-0000-0000871C0000}"/>
    <cellStyle name="Feeder Field 3 4 2 13 2 4" xfId="13460" xr:uid="{00000000-0005-0000-0000-0000881C0000}"/>
    <cellStyle name="Feeder Field 3 4 2 13 3" xfId="13461" xr:uid="{00000000-0005-0000-0000-0000891C0000}"/>
    <cellStyle name="Feeder Field 3 4 2 13 4" xfId="13462" xr:uid="{00000000-0005-0000-0000-00008A1C0000}"/>
    <cellStyle name="Feeder Field 3 4 2 14" xfId="1171" xr:uid="{00000000-0005-0000-0000-00008B1C0000}"/>
    <cellStyle name="Feeder Field 3 4 2 14 2" xfId="13463" xr:uid="{00000000-0005-0000-0000-00008C1C0000}"/>
    <cellStyle name="Feeder Field 3 4 2 14 2 2" xfId="13464" xr:uid="{00000000-0005-0000-0000-00008D1C0000}"/>
    <cellStyle name="Feeder Field 3 4 2 14 2 3" xfId="13465" xr:uid="{00000000-0005-0000-0000-00008E1C0000}"/>
    <cellStyle name="Feeder Field 3 4 2 14 2 4" xfId="13466" xr:uid="{00000000-0005-0000-0000-00008F1C0000}"/>
    <cellStyle name="Feeder Field 3 4 2 14 3" xfId="13467" xr:uid="{00000000-0005-0000-0000-0000901C0000}"/>
    <cellStyle name="Feeder Field 3 4 2 14 4" xfId="13468" xr:uid="{00000000-0005-0000-0000-0000911C0000}"/>
    <cellStyle name="Feeder Field 3 4 2 15" xfId="1172" xr:uid="{00000000-0005-0000-0000-0000921C0000}"/>
    <cellStyle name="Feeder Field 3 4 2 15 2" xfId="13469" xr:uid="{00000000-0005-0000-0000-0000931C0000}"/>
    <cellStyle name="Feeder Field 3 4 2 15 2 2" xfId="13470" xr:uid="{00000000-0005-0000-0000-0000941C0000}"/>
    <cellStyle name="Feeder Field 3 4 2 15 2 3" xfId="13471" xr:uid="{00000000-0005-0000-0000-0000951C0000}"/>
    <cellStyle name="Feeder Field 3 4 2 15 2 4" xfId="13472" xr:uid="{00000000-0005-0000-0000-0000961C0000}"/>
    <cellStyle name="Feeder Field 3 4 2 15 3" xfId="13473" xr:uid="{00000000-0005-0000-0000-0000971C0000}"/>
    <cellStyle name="Feeder Field 3 4 2 15 4" xfId="13474" xr:uid="{00000000-0005-0000-0000-0000981C0000}"/>
    <cellStyle name="Feeder Field 3 4 2 16" xfId="1173" xr:uid="{00000000-0005-0000-0000-0000991C0000}"/>
    <cellStyle name="Feeder Field 3 4 2 16 2" xfId="13475" xr:uid="{00000000-0005-0000-0000-00009A1C0000}"/>
    <cellStyle name="Feeder Field 3 4 2 16 2 2" xfId="13476" xr:uid="{00000000-0005-0000-0000-00009B1C0000}"/>
    <cellStyle name="Feeder Field 3 4 2 16 2 3" xfId="13477" xr:uid="{00000000-0005-0000-0000-00009C1C0000}"/>
    <cellStyle name="Feeder Field 3 4 2 16 2 4" xfId="13478" xr:uid="{00000000-0005-0000-0000-00009D1C0000}"/>
    <cellStyle name="Feeder Field 3 4 2 16 3" xfId="13479" xr:uid="{00000000-0005-0000-0000-00009E1C0000}"/>
    <cellStyle name="Feeder Field 3 4 2 16 4" xfId="13480" xr:uid="{00000000-0005-0000-0000-00009F1C0000}"/>
    <cellStyle name="Feeder Field 3 4 2 17" xfId="1174" xr:uid="{00000000-0005-0000-0000-0000A01C0000}"/>
    <cellStyle name="Feeder Field 3 4 2 17 2" xfId="13481" xr:uid="{00000000-0005-0000-0000-0000A11C0000}"/>
    <cellStyle name="Feeder Field 3 4 2 17 2 2" xfId="13482" xr:uid="{00000000-0005-0000-0000-0000A21C0000}"/>
    <cellStyle name="Feeder Field 3 4 2 17 2 3" xfId="13483" xr:uid="{00000000-0005-0000-0000-0000A31C0000}"/>
    <cellStyle name="Feeder Field 3 4 2 17 2 4" xfId="13484" xr:uid="{00000000-0005-0000-0000-0000A41C0000}"/>
    <cellStyle name="Feeder Field 3 4 2 17 3" xfId="13485" xr:uid="{00000000-0005-0000-0000-0000A51C0000}"/>
    <cellStyle name="Feeder Field 3 4 2 17 4" xfId="13486" xr:uid="{00000000-0005-0000-0000-0000A61C0000}"/>
    <cellStyle name="Feeder Field 3 4 2 18" xfId="1175" xr:uid="{00000000-0005-0000-0000-0000A71C0000}"/>
    <cellStyle name="Feeder Field 3 4 2 18 2" xfId="13487" xr:uid="{00000000-0005-0000-0000-0000A81C0000}"/>
    <cellStyle name="Feeder Field 3 4 2 18 2 2" xfId="13488" xr:uid="{00000000-0005-0000-0000-0000A91C0000}"/>
    <cellStyle name="Feeder Field 3 4 2 18 2 3" xfId="13489" xr:uid="{00000000-0005-0000-0000-0000AA1C0000}"/>
    <cellStyle name="Feeder Field 3 4 2 18 2 4" xfId="13490" xr:uid="{00000000-0005-0000-0000-0000AB1C0000}"/>
    <cellStyle name="Feeder Field 3 4 2 18 3" xfId="13491" xr:uid="{00000000-0005-0000-0000-0000AC1C0000}"/>
    <cellStyle name="Feeder Field 3 4 2 18 4" xfId="13492" xr:uid="{00000000-0005-0000-0000-0000AD1C0000}"/>
    <cellStyle name="Feeder Field 3 4 2 19" xfId="1176" xr:uid="{00000000-0005-0000-0000-0000AE1C0000}"/>
    <cellStyle name="Feeder Field 3 4 2 19 2" xfId="13493" xr:uid="{00000000-0005-0000-0000-0000AF1C0000}"/>
    <cellStyle name="Feeder Field 3 4 2 19 2 2" xfId="13494" xr:uid="{00000000-0005-0000-0000-0000B01C0000}"/>
    <cellStyle name="Feeder Field 3 4 2 19 2 3" xfId="13495" xr:uid="{00000000-0005-0000-0000-0000B11C0000}"/>
    <cellStyle name="Feeder Field 3 4 2 19 2 4" xfId="13496" xr:uid="{00000000-0005-0000-0000-0000B21C0000}"/>
    <cellStyle name="Feeder Field 3 4 2 19 3" xfId="13497" xr:uid="{00000000-0005-0000-0000-0000B31C0000}"/>
    <cellStyle name="Feeder Field 3 4 2 19 4" xfId="13498" xr:uid="{00000000-0005-0000-0000-0000B41C0000}"/>
    <cellStyle name="Feeder Field 3 4 2 2" xfId="1177" xr:uid="{00000000-0005-0000-0000-0000B51C0000}"/>
    <cellStyle name="Feeder Field 3 4 2 2 2" xfId="13499" xr:uid="{00000000-0005-0000-0000-0000B61C0000}"/>
    <cellStyle name="Feeder Field 3 4 2 2 2 2" xfId="13500" xr:uid="{00000000-0005-0000-0000-0000B71C0000}"/>
    <cellStyle name="Feeder Field 3 4 2 2 2 3" xfId="13501" xr:uid="{00000000-0005-0000-0000-0000B81C0000}"/>
    <cellStyle name="Feeder Field 3 4 2 2 2 4" xfId="13502" xr:uid="{00000000-0005-0000-0000-0000B91C0000}"/>
    <cellStyle name="Feeder Field 3 4 2 2 3" xfId="13503" xr:uid="{00000000-0005-0000-0000-0000BA1C0000}"/>
    <cellStyle name="Feeder Field 3 4 2 2 4" xfId="13504" xr:uid="{00000000-0005-0000-0000-0000BB1C0000}"/>
    <cellStyle name="Feeder Field 3 4 2 20" xfId="1178" xr:uid="{00000000-0005-0000-0000-0000BC1C0000}"/>
    <cellStyle name="Feeder Field 3 4 2 20 2" xfId="13505" xr:uid="{00000000-0005-0000-0000-0000BD1C0000}"/>
    <cellStyle name="Feeder Field 3 4 2 20 2 2" xfId="13506" xr:uid="{00000000-0005-0000-0000-0000BE1C0000}"/>
    <cellStyle name="Feeder Field 3 4 2 20 2 3" xfId="13507" xr:uid="{00000000-0005-0000-0000-0000BF1C0000}"/>
    <cellStyle name="Feeder Field 3 4 2 20 2 4" xfId="13508" xr:uid="{00000000-0005-0000-0000-0000C01C0000}"/>
    <cellStyle name="Feeder Field 3 4 2 20 3" xfId="13509" xr:uid="{00000000-0005-0000-0000-0000C11C0000}"/>
    <cellStyle name="Feeder Field 3 4 2 20 4" xfId="13510" xr:uid="{00000000-0005-0000-0000-0000C21C0000}"/>
    <cellStyle name="Feeder Field 3 4 2 21" xfId="1179" xr:uid="{00000000-0005-0000-0000-0000C31C0000}"/>
    <cellStyle name="Feeder Field 3 4 2 21 2" xfId="13511" xr:uid="{00000000-0005-0000-0000-0000C41C0000}"/>
    <cellStyle name="Feeder Field 3 4 2 21 2 2" xfId="13512" xr:uid="{00000000-0005-0000-0000-0000C51C0000}"/>
    <cellStyle name="Feeder Field 3 4 2 21 2 3" xfId="13513" xr:uid="{00000000-0005-0000-0000-0000C61C0000}"/>
    <cellStyle name="Feeder Field 3 4 2 21 2 4" xfId="13514" xr:uid="{00000000-0005-0000-0000-0000C71C0000}"/>
    <cellStyle name="Feeder Field 3 4 2 21 3" xfId="13515" xr:uid="{00000000-0005-0000-0000-0000C81C0000}"/>
    <cellStyle name="Feeder Field 3 4 2 21 4" xfId="13516" xr:uid="{00000000-0005-0000-0000-0000C91C0000}"/>
    <cellStyle name="Feeder Field 3 4 2 22" xfId="1180" xr:uid="{00000000-0005-0000-0000-0000CA1C0000}"/>
    <cellStyle name="Feeder Field 3 4 2 22 2" xfId="13517" xr:uid="{00000000-0005-0000-0000-0000CB1C0000}"/>
    <cellStyle name="Feeder Field 3 4 2 22 2 2" xfId="13518" xr:uid="{00000000-0005-0000-0000-0000CC1C0000}"/>
    <cellStyle name="Feeder Field 3 4 2 22 2 3" xfId="13519" xr:uid="{00000000-0005-0000-0000-0000CD1C0000}"/>
    <cellStyle name="Feeder Field 3 4 2 22 2 4" xfId="13520" xr:uid="{00000000-0005-0000-0000-0000CE1C0000}"/>
    <cellStyle name="Feeder Field 3 4 2 22 3" xfId="13521" xr:uid="{00000000-0005-0000-0000-0000CF1C0000}"/>
    <cellStyle name="Feeder Field 3 4 2 22 4" xfId="13522" xr:uid="{00000000-0005-0000-0000-0000D01C0000}"/>
    <cellStyle name="Feeder Field 3 4 2 23" xfId="1181" xr:uid="{00000000-0005-0000-0000-0000D11C0000}"/>
    <cellStyle name="Feeder Field 3 4 2 23 2" xfId="13523" xr:uid="{00000000-0005-0000-0000-0000D21C0000}"/>
    <cellStyle name="Feeder Field 3 4 2 23 2 2" xfId="13524" xr:uid="{00000000-0005-0000-0000-0000D31C0000}"/>
    <cellStyle name="Feeder Field 3 4 2 23 2 3" xfId="13525" xr:uid="{00000000-0005-0000-0000-0000D41C0000}"/>
    <cellStyle name="Feeder Field 3 4 2 23 2 4" xfId="13526" xr:uid="{00000000-0005-0000-0000-0000D51C0000}"/>
    <cellStyle name="Feeder Field 3 4 2 23 3" xfId="13527" xr:uid="{00000000-0005-0000-0000-0000D61C0000}"/>
    <cellStyle name="Feeder Field 3 4 2 23 4" xfId="13528" xr:uid="{00000000-0005-0000-0000-0000D71C0000}"/>
    <cellStyle name="Feeder Field 3 4 2 24" xfId="1182" xr:uid="{00000000-0005-0000-0000-0000D81C0000}"/>
    <cellStyle name="Feeder Field 3 4 2 24 2" xfId="13529" xr:uid="{00000000-0005-0000-0000-0000D91C0000}"/>
    <cellStyle name="Feeder Field 3 4 2 24 2 2" xfId="13530" xr:uid="{00000000-0005-0000-0000-0000DA1C0000}"/>
    <cellStyle name="Feeder Field 3 4 2 24 2 3" xfId="13531" xr:uid="{00000000-0005-0000-0000-0000DB1C0000}"/>
    <cellStyle name="Feeder Field 3 4 2 24 2 4" xfId="13532" xr:uid="{00000000-0005-0000-0000-0000DC1C0000}"/>
    <cellStyle name="Feeder Field 3 4 2 24 3" xfId="13533" xr:uid="{00000000-0005-0000-0000-0000DD1C0000}"/>
    <cellStyle name="Feeder Field 3 4 2 24 4" xfId="13534" xr:uid="{00000000-0005-0000-0000-0000DE1C0000}"/>
    <cellStyle name="Feeder Field 3 4 2 25" xfId="1183" xr:uid="{00000000-0005-0000-0000-0000DF1C0000}"/>
    <cellStyle name="Feeder Field 3 4 2 25 2" xfId="13535" xr:uid="{00000000-0005-0000-0000-0000E01C0000}"/>
    <cellStyle name="Feeder Field 3 4 2 25 2 2" xfId="13536" xr:uid="{00000000-0005-0000-0000-0000E11C0000}"/>
    <cellStyle name="Feeder Field 3 4 2 25 2 3" xfId="13537" xr:uid="{00000000-0005-0000-0000-0000E21C0000}"/>
    <cellStyle name="Feeder Field 3 4 2 25 2 4" xfId="13538" xr:uid="{00000000-0005-0000-0000-0000E31C0000}"/>
    <cellStyle name="Feeder Field 3 4 2 25 3" xfId="13539" xr:uid="{00000000-0005-0000-0000-0000E41C0000}"/>
    <cellStyle name="Feeder Field 3 4 2 25 4" xfId="13540" xr:uid="{00000000-0005-0000-0000-0000E51C0000}"/>
    <cellStyle name="Feeder Field 3 4 2 26" xfId="1184" xr:uid="{00000000-0005-0000-0000-0000E61C0000}"/>
    <cellStyle name="Feeder Field 3 4 2 26 2" xfId="13541" xr:uid="{00000000-0005-0000-0000-0000E71C0000}"/>
    <cellStyle name="Feeder Field 3 4 2 26 2 2" xfId="13542" xr:uid="{00000000-0005-0000-0000-0000E81C0000}"/>
    <cellStyle name="Feeder Field 3 4 2 26 2 3" xfId="13543" xr:uid="{00000000-0005-0000-0000-0000E91C0000}"/>
    <cellStyle name="Feeder Field 3 4 2 26 2 4" xfId="13544" xr:uid="{00000000-0005-0000-0000-0000EA1C0000}"/>
    <cellStyle name="Feeder Field 3 4 2 26 3" xfId="13545" xr:uid="{00000000-0005-0000-0000-0000EB1C0000}"/>
    <cellStyle name="Feeder Field 3 4 2 26 4" xfId="13546" xr:uid="{00000000-0005-0000-0000-0000EC1C0000}"/>
    <cellStyle name="Feeder Field 3 4 2 27" xfId="1185" xr:uid="{00000000-0005-0000-0000-0000ED1C0000}"/>
    <cellStyle name="Feeder Field 3 4 2 27 2" xfId="13547" xr:uid="{00000000-0005-0000-0000-0000EE1C0000}"/>
    <cellStyle name="Feeder Field 3 4 2 27 2 2" xfId="13548" xr:uid="{00000000-0005-0000-0000-0000EF1C0000}"/>
    <cellStyle name="Feeder Field 3 4 2 27 2 3" xfId="13549" xr:uid="{00000000-0005-0000-0000-0000F01C0000}"/>
    <cellStyle name="Feeder Field 3 4 2 27 2 4" xfId="13550" xr:uid="{00000000-0005-0000-0000-0000F11C0000}"/>
    <cellStyle name="Feeder Field 3 4 2 27 3" xfId="13551" xr:uid="{00000000-0005-0000-0000-0000F21C0000}"/>
    <cellStyle name="Feeder Field 3 4 2 27 4" xfId="13552" xr:uid="{00000000-0005-0000-0000-0000F31C0000}"/>
    <cellStyle name="Feeder Field 3 4 2 28" xfId="1186" xr:uid="{00000000-0005-0000-0000-0000F41C0000}"/>
    <cellStyle name="Feeder Field 3 4 2 28 2" xfId="13553" xr:uid="{00000000-0005-0000-0000-0000F51C0000}"/>
    <cellStyle name="Feeder Field 3 4 2 28 2 2" xfId="13554" xr:uid="{00000000-0005-0000-0000-0000F61C0000}"/>
    <cellStyle name="Feeder Field 3 4 2 28 2 3" xfId="13555" xr:uid="{00000000-0005-0000-0000-0000F71C0000}"/>
    <cellStyle name="Feeder Field 3 4 2 28 2 4" xfId="13556" xr:uid="{00000000-0005-0000-0000-0000F81C0000}"/>
    <cellStyle name="Feeder Field 3 4 2 28 3" xfId="13557" xr:uid="{00000000-0005-0000-0000-0000F91C0000}"/>
    <cellStyle name="Feeder Field 3 4 2 28 4" xfId="13558" xr:uid="{00000000-0005-0000-0000-0000FA1C0000}"/>
    <cellStyle name="Feeder Field 3 4 2 29" xfId="1187" xr:uid="{00000000-0005-0000-0000-0000FB1C0000}"/>
    <cellStyle name="Feeder Field 3 4 2 29 2" xfId="13559" xr:uid="{00000000-0005-0000-0000-0000FC1C0000}"/>
    <cellStyle name="Feeder Field 3 4 2 29 2 2" xfId="13560" xr:uid="{00000000-0005-0000-0000-0000FD1C0000}"/>
    <cellStyle name="Feeder Field 3 4 2 29 2 3" xfId="13561" xr:uid="{00000000-0005-0000-0000-0000FE1C0000}"/>
    <cellStyle name="Feeder Field 3 4 2 29 2 4" xfId="13562" xr:uid="{00000000-0005-0000-0000-0000FF1C0000}"/>
    <cellStyle name="Feeder Field 3 4 2 29 3" xfId="13563" xr:uid="{00000000-0005-0000-0000-0000001D0000}"/>
    <cellStyle name="Feeder Field 3 4 2 29 4" xfId="13564" xr:uid="{00000000-0005-0000-0000-0000011D0000}"/>
    <cellStyle name="Feeder Field 3 4 2 3" xfId="1188" xr:uid="{00000000-0005-0000-0000-0000021D0000}"/>
    <cellStyle name="Feeder Field 3 4 2 3 2" xfId="13565" xr:uid="{00000000-0005-0000-0000-0000031D0000}"/>
    <cellStyle name="Feeder Field 3 4 2 3 2 2" xfId="13566" xr:uid="{00000000-0005-0000-0000-0000041D0000}"/>
    <cellStyle name="Feeder Field 3 4 2 3 2 3" xfId="13567" xr:uid="{00000000-0005-0000-0000-0000051D0000}"/>
    <cellStyle name="Feeder Field 3 4 2 3 2 4" xfId="13568" xr:uid="{00000000-0005-0000-0000-0000061D0000}"/>
    <cellStyle name="Feeder Field 3 4 2 3 3" xfId="13569" xr:uid="{00000000-0005-0000-0000-0000071D0000}"/>
    <cellStyle name="Feeder Field 3 4 2 3 4" xfId="13570" xr:uid="{00000000-0005-0000-0000-0000081D0000}"/>
    <cellStyle name="Feeder Field 3 4 2 30" xfId="1189" xr:uid="{00000000-0005-0000-0000-0000091D0000}"/>
    <cellStyle name="Feeder Field 3 4 2 30 2" xfId="13571" xr:uid="{00000000-0005-0000-0000-00000A1D0000}"/>
    <cellStyle name="Feeder Field 3 4 2 30 2 2" xfId="13572" xr:uid="{00000000-0005-0000-0000-00000B1D0000}"/>
    <cellStyle name="Feeder Field 3 4 2 30 2 3" xfId="13573" xr:uid="{00000000-0005-0000-0000-00000C1D0000}"/>
    <cellStyle name="Feeder Field 3 4 2 30 2 4" xfId="13574" xr:uid="{00000000-0005-0000-0000-00000D1D0000}"/>
    <cellStyle name="Feeder Field 3 4 2 30 3" xfId="13575" xr:uid="{00000000-0005-0000-0000-00000E1D0000}"/>
    <cellStyle name="Feeder Field 3 4 2 30 4" xfId="13576" xr:uid="{00000000-0005-0000-0000-00000F1D0000}"/>
    <cellStyle name="Feeder Field 3 4 2 31" xfId="1190" xr:uid="{00000000-0005-0000-0000-0000101D0000}"/>
    <cellStyle name="Feeder Field 3 4 2 31 2" xfId="13577" xr:uid="{00000000-0005-0000-0000-0000111D0000}"/>
    <cellStyle name="Feeder Field 3 4 2 31 2 2" xfId="13578" xr:uid="{00000000-0005-0000-0000-0000121D0000}"/>
    <cellStyle name="Feeder Field 3 4 2 31 2 3" xfId="13579" xr:uid="{00000000-0005-0000-0000-0000131D0000}"/>
    <cellStyle name="Feeder Field 3 4 2 31 2 4" xfId="13580" xr:uid="{00000000-0005-0000-0000-0000141D0000}"/>
    <cellStyle name="Feeder Field 3 4 2 31 3" xfId="13581" xr:uid="{00000000-0005-0000-0000-0000151D0000}"/>
    <cellStyle name="Feeder Field 3 4 2 31 4" xfId="13582" xr:uid="{00000000-0005-0000-0000-0000161D0000}"/>
    <cellStyle name="Feeder Field 3 4 2 32" xfId="1191" xr:uid="{00000000-0005-0000-0000-0000171D0000}"/>
    <cellStyle name="Feeder Field 3 4 2 32 2" xfId="13583" xr:uid="{00000000-0005-0000-0000-0000181D0000}"/>
    <cellStyle name="Feeder Field 3 4 2 32 2 2" xfId="13584" xr:uid="{00000000-0005-0000-0000-0000191D0000}"/>
    <cellStyle name="Feeder Field 3 4 2 32 2 3" xfId="13585" xr:uid="{00000000-0005-0000-0000-00001A1D0000}"/>
    <cellStyle name="Feeder Field 3 4 2 32 2 4" xfId="13586" xr:uid="{00000000-0005-0000-0000-00001B1D0000}"/>
    <cellStyle name="Feeder Field 3 4 2 32 3" xfId="13587" xr:uid="{00000000-0005-0000-0000-00001C1D0000}"/>
    <cellStyle name="Feeder Field 3 4 2 32 4" xfId="13588" xr:uid="{00000000-0005-0000-0000-00001D1D0000}"/>
    <cellStyle name="Feeder Field 3 4 2 33" xfId="1192" xr:uid="{00000000-0005-0000-0000-00001E1D0000}"/>
    <cellStyle name="Feeder Field 3 4 2 33 2" xfId="13589" xr:uid="{00000000-0005-0000-0000-00001F1D0000}"/>
    <cellStyle name="Feeder Field 3 4 2 33 2 2" xfId="13590" xr:uid="{00000000-0005-0000-0000-0000201D0000}"/>
    <cellStyle name="Feeder Field 3 4 2 33 2 3" xfId="13591" xr:uid="{00000000-0005-0000-0000-0000211D0000}"/>
    <cellStyle name="Feeder Field 3 4 2 33 2 4" xfId="13592" xr:uid="{00000000-0005-0000-0000-0000221D0000}"/>
    <cellStyle name="Feeder Field 3 4 2 33 3" xfId="13593" xr:uid="{00000000-0005-0000-0000-0000231D0000}"/>
    <cellStyle name="Feeder Field 3 4 2 33 4" xfId="13594" xr:uid="{00000000-0005-0000-0000-0000241D0000}"/>
    <cellStyle name="Feeder Field 3 4 2 34" xfId="1193" xr:uid="{00000000-0005-0000-0000-0000251D0000}"/>
    <cellStyle name="Feeder Field 3 4 2 34 2" xfId="13595" xr:uid="{00000000-0005-0000-0000-0000261D0000}"/>
    <cellStyle name="Feeder Field 3 4 2 34 2 2" xfId="13596" xr:uid="{00000000-0005-0000-0000-0000271D0000}"/>
    <cellStyle name="Feeder Field 3 4 2 34 2 3" xfId="13597" xr:uid="{00000000-0005-0000-0000-0000281D0000}"/>
    <cellStyle name="Feeder Field 3 4 2 34 2 4" xfId="13598" xr:uid="{00000000-0005-0000-0000-0000291D0000}"/>
    <cellStyle name="Feeder Field 3 4 2 34 3" xfId="13599" xr:uid="{00000000-0005-0000-0000-00002A1D0000}"/>
    <cellStyle name="Feeder Field 3 4 2 34 4" xfId="13600" xr:uid="{00000000-0005-0000-0000-00002B1D0000}"/>
    <cellStyle name="Feeder Field 3 4 2 35" xfId="1194" xr:uid="{00000000-0005-0000-0000-00002C1D0000}"/>
    <cellStyle name="Feeder Field 3 4 2 35 2" xfId="13601" xr:uid="{00000000-0005-0000-0000-00002D1D0000}"/>
    <cellStyle name="Feeder Field 3 4 2 35 2 2" xfId="13602" xr:uid="{00000000-0005-0000-0000-00002E1D0000}"/>
    <cellStyle name="Feeder Field 3 4 2 35 2 3" xfId="13603" xr:uid="{00000000-0005-0000-0000-00002F1D0000}"/>
    <cellStyle name="Feeder Field 3 4 2 35 2 4" xfId="13604" xr:uid="{00000000-0005-0000-0000-0000301D0000}"/>
    <cellStyle name="Feeder Field 3 4 2 35 3" xfId="13605" xr:uid="{00000000-0005-0000-0000-0000311D0000}"/>
    <cellStyle name="Feeder Field 3 4 2 35 4" xfId="13606" xr:uid="{00000000-0005-0000-0000-0000321D0000}"/>
    <cellStyle name="Feeder Field 3 4 2 36" xfId="1195" xr:uid="{00000000-0005-0000-0000-0000331D0000}"/>
    <cellStyle name="Feeder Field 3 4 2 36 2" xfId="13607" xr:uid="{00000000-0005-0000-0000-0000341D0000}"/>
    <cellStyle name="Feeder Field 3 4 2 36 2 2" xfId="13608" xr:uid="{00000000-0005-0000-0000-0000351D0000}"/>
    <cellStyle name="Feeder Field 3 4 2 36 2 3" xfId="13609" xr:uid="{00000000-0005-0000-0000-0000361D0000}"/>
    <cellStyle name="Feeder Field 3 4 2 36 2 4" xfId="13610" xr:uid="{00000000-0005-0000-0000-0000371D0000}"/>
    <cellStyle name="Feeder Field 3 4 2 36 3" xfId="13611" xr:uid="{00000000-0005-0000-0000-0000381D0000}"/>
    <cellStyle name="Feeder Field 3 4 2 36 4" xfId="13612" xr:uid="{00000000-0005-0000-0000-0000391D0000}"/>
    <cellStyle name="Feeder Field 3 4 2 37" xfId="1196" xr:uid="{00000000-0005-0000-0000-00003A1D0000}"/>
    <cellStyle name="Feeder Field 3 4 2 37 2" xfId="13613" xr:uid="{00000000-0005-0000-0000-00003B1D0000}"/>
    <cellStyle name="Feeder Field 3 4 2 37 2 2" xfId="13614" xr:uid="{00000000-0005-0000-0000-00003C1D0000}"/>
    <cellStyle name="Feeder Field 3 4 2 37 2 3" xfId="13615" xr:uid="{00000000-0005-0000-0000-00003D1D0000}"/>
    <cellStyle name="Feeder Field 3 4 2 37 2 4" xfId="13616" xr:uid="{00000000-0005-0000-0000-00003E1D0000}"/>
    <cellStyle name="Feeder Field 3 4 2 37 3" xfId="13617" xr:uid="{00000000-0005-0000-0000-00003F1D0000}"/>
    <cellStyle name="Feeder Field 3 4 2 37 4" xfId="13618" xr:uid="{00000000-0005-0000-0000-0000401D0000}"/>
    <cellStyle name="Feeder Field 3 4 2 38" xfId="1197" xr:uid="{00000000-0005-0000-0000-0000411D0000}"/>
    <cellStyle name="Feeder Field 3 4 2 38 2" xfId="13619" xr:uid="{00000000-0005-0000-0000-0000421D0000}"/>
    <cellStyle name="Feeder Field 3 4 2 38 2 2" xfId="13620" xr:uid="{00000000-0005-0000-0000-0000431D0000}"/>
    <cellStyle name="Feeder Field 3 4 2 38 2 3" xfId="13621" xr:uid="{00000000-0005-0000-0000-0000441D0000}"/>
    <cellStyle name="Feeder Field 3 4 2 38 2 4" xfId="13622" xr:uid="{00000000-0005-0000-0000-0000451D0000}"/>
    <cellStyle name="Feeder Field 3 4 2 38 3" xfId="13623" xr:uid="{00000000-0005-0000-0000-0000461D0000}"/>
    <cellStyle name="Feeder Field 3 4 2 38 4" xfId="13624" xr:uid="{00000000-0005-0000-0000-0000471D0000}"/>
    <cellStyle name="Feeder Field 3 4 2 39" xfId="1198" xr:uid="{00000000-0005-0000-0000-0000481D0000}"/>
    <cellStyle name="Feeder Field 3 4 2 39 2" xfId="13625" xr:uid="{00000000-0005-0000-0000-0000491D0000}"/>
    <cellStyle name="Feeder Field 3 4 2 39 2 2" xfId="13626" xr:uid="{00000000-0005-0000-0000-00004A1D0000}"/>
    <cellStyle name="Feeder Field 3 4 2 39 2 3" xfId="13627" xr:uid="{00000000-0005-0000-0000-00004B1D0000}"/>
    <cellStyle name="Feeder Field 3 4 2 39 2 4" xfId="13628" xr:uid="{00000000-0005-0000-0000-00004C1D0000}"/>
    <cellStyle name="Feeder Field 3 4 2 39 3" xfId="13629" xr:uid="{00000000-0005-0000-0000-00004D1D0000}"/>
    <cellStyle name="Feeder Field 3 4 2 39 4" xfId="13630" xr:uid="{00000000-0005-0000-0000-00004E1D0000}"/>
    <cellStyle name="Feeder Field 3 4 2 4" xfId="1199" xr:uid="{00000000-0005-0000-0000-00004F1D0000}"/>
    <cellStyle name="Feeder Field 3 4 2 4 2" xfId="13631" xr:uid="{00000000-0005-0000-0000-0000501D0000}"/>
    <cellStyle name="Feeder Field 3 4 2 4 2 2" xfId="13632" xr:uid="{00000000-0005-0000-0000-0000511D0000}"/>
    <cellStyle name="Feeder Field 3 4 2 4 2 3" xfId="13633" xr:uid="{00000000-0005-0000-0000-0000521D0000}"/>
    <cellStyle name="Feeder Field 3 4 2 4 2 4" xfId="13634" xr:uid="{00000000-0005-0000-0000-0000531D0000}"/>
    <cellStyle name="Feeder Field 3 4 2 4 3" xfId="13635" xr:uid="{00000000-0005-0000-0000-0000541D0000}"/>
    <cellStyle name="Feeder Field 3 4 2 4 4" xfId="13636" xr:uid="{00000000-0005-0000-0000-0000551D0000}"/>
    <cellStyle name="Feeder Field 3 4 2 40" xfId="1200" xr:uid="{00000000-0005-0000-0000-0000561D0000}"/>
    <cellStyle name="Feeder Field 3 4 2 40 2" xfId="13637" xr:uid="{00000000-0005-0000-0000-0000571D0000}"/>
    <cellStyle name="Feeder Field 3 4 2 40 2 2" xfId="13638" xr:uid="{00000000-0005-0000-0000-0000581D0000}"/>
    <cellStyle name="Feeder Field 3 4 2 40 2 3" xfId="13639" xr:uid="{00000000-0005-0000-0000-0000591D0000}"/>
    <cellStyle name="Feeder Field 3 4 2 40 2 4" xfId="13640" xr:uid="{00000000-0005-0000-0000-00005A1D0000}"/>
    <cellStyle name="Feeder Field 3 4 2 40 3" xfId="13641" xr:uid="{00000000-0005-0000-0000-00005B1D0000}"/>
    <cellStyle name="Feeder Field 3 4 2 40 4" xfId="13642" xr:uid="{00000000-0005-0000-0000-00005C1D0000}"/>
    <cellStyle name="Feeder Field 3 4 2 41" xfId="1201" xr:uid="{00000000-0005-0000-0000-00005D1D0000}"/>
    <cellStyle name="Feeder Field 3 4 2 41 2" xfId="13643" xr:uid="{00000000-0005-0000-0000-00005E1D0000}"/>
    <cellStyle name="Feeder Field 3 4 2 41 2 2" xfId="13644" xr:uid="{00000000-0005-0000-0000-00005F1D0000}"/>
    <cellStyle name="Feeder Field 3 4 2 41 2 3" xfId="13645" xr:uid="{00000000-0005-0000-0000-0000601D0000}"/>
    <cellStyle name="Feeder Field 3 4 2 41 2 4" xfId="13646" xr:uid="{00000000-0005-0000-0000-0000611D0000}"/>
    <cellStyle name="Feeder Field 3 4 2 41 3" xfId="13647" xr:uid="{00000000-0005-0000-0000-0000621D0000}"/>
    <cellStyle name="Feeder Field 3 4 2 41 4" xfId="13648" xr:uid="{00000000-0005-0000-0000-0000631D0000}"/>
    <cellStyle name="Feeder Field 3 4 2 42" xfId="1202" xr:uid="{00000000-0005-0000-0000-0000641D0000}"/>
    <cellStyle name="Feeder Field 3 4 2 42 2" xfId="13649" xr:uid="{00000000-0005-0000-0000-0000651D0000}"/>
    <cellStyle name="Feeder Field 3 4 2 42 2 2" xfId="13650" xr:uid="{00000000-0005-0000-0000-0000661D0000}"/>
    <cellStyle name="Feeder Field 3 4 2 42 2 3" xfId="13651" xr:uid="{00000000-0005-0000-0000-0000671D0000}"/>
    <cellStyle name="Feeder Field 3 4 2 42 2 4" xfId="13652" xr:uid="{00000000-0005-0000-0000-0000681D0000}"/>
    <cellStyle name="Feeder Field 3 4 2 42 3" xfId="13653" xr:uid="{00000000-0005-0000-0000-0000691D0000}"/>
    <cellStyle name="Feeder Field 3 4 2 42 4" xfId="13654" xr:uid="{00000000-0005-0000-0000-00006A1D0000}"/>
    <cellStyle name="Feeder Field 3 4 2 43" xfId="1203" xr:uid="{00000000-0005-0000-0000-00006B1D0000}"/>
    <cellStyle name="Feeder Field 3 4 2 43 2" xfId="13655" xr:uid="{00000000-0005-0000-0000-00006C1D0000}"/>
    <cellStyle name="Feeder Field 3 4 2 43 2 2" xfId="13656" xr:uid="{00000000-0005-0000-0000-00006D1D0000}"/>
    <cellStyle name="Feeder Field 3 4 2 43 2 3" xfId="13657" xr:uid="{00000000-0005-0000-0000-00006E1D0000}"/>
    <cellStyle name="Feeder Field 3 4 2 43 2 4" xfId="13658" xr:uid="{00000000-0005-0000-0000-00006F1D0000}"/>
    <cellStyle name="Feeder Field 3 4 2 43 3" xfId="13659" xr:uid="{00000000-0005-0000-0000-0000701D0000}"/>
    <cellStyle name="Feeder Field 3 4 2 43 4" xfId="13660" xr:uid="{00000000-0005-0000-0000-0000711D0000}"/>
    <cellStyle name="Feeder Field 3 4 2 44" xfId="1204" xr:uid="{00000000-0005-0000-0000-0000721D0000}"/>
    <cellStyle name="Feeder Field 3 4 2 44 2" xfId="13661" xr:uid="{00000000-0005-0000-0000-0000731D0000}"/>
    <cellStyle name="Feeder Field 3 4 2 44 2 2" xfId="13662" xr:uid="{00000000-0005-0000-0000-0000741D0000}"/>
    <cellStyle name="Feeder Field 3 4 2 44 2 3" xfId="13663" xr:uid="{00000000-0005-0000-0000-0000751D0000}"/>
    <cellStyle name="Feeder Field 3 4 2 44 2 4" xfId="13664" xr:uid="{00000000-0005-0000-0000-0000761D0000}"/>
    <cellStyle name="Feeder Field 3 4 2 44 3" xfId="13665" xr:uid="{00000000-0005-0000-0000-0000771D0000}"/>
    <cellStyle name="Feeder Field 3 4 2 44 4" xfId="13666" xr:uid="{00000000-0005-0000-0000-0000781D0000}"/>
    <cellStyle name="Feeder Field 3 4 2 45" xfId="13667" xr:uid="{00000000-0005-0000-0000-0000791D0000}"/>
    <cellStyle name="Feeder Field 3 4 2 45 2" xfId="13668" xr:uid="{00000000-0005-0000-0000-00007A1D0000}"/>
    <cellStyle name="Feeder Field 3 4 2 45 3" xfId="13669" xr:uid="{00000000-0005-0000-0000-00007B1D0000}"/>
    <cellStyle name="Feeder Field 3 4 2 45 4" xfId="13670" xr:uid="{00000000-0005-0000-0000-00007C1D0000}"/>
    <cellStyle name="Feeder Field 3 4 2 46" xfId="13671" xr:uid="{00000000-0005-0000-0000-00007D1D0000}"/>
    <cellStyle name="Feeder Field 3 4 2 46 2" xfId="13672" xr:uid="{00000000-0005-0000-0000-00007E1D0000}"/>
    <cellStyle name="Feeder Field 3 4 2 46 3" xfId="13673" xr:uid="{00000000-0005-0000-0000-00007F1D0000}"/>
    <cellStyle name="Feeder Field 3 4 2 46 4" xfId="13674" xr:uid="{00000000-0005-0000-0000-0000801D0000}"/>
    <cellStyle name="Feeder Field 3 4 2 47" xfId="13675" xr:uid="{00000000-0005-0000-0000-0000811D0000}"/>
    <cellStyle name="Feeder Field 3 4 2 5" xfId="1205" xr:uid="{00000000-0005-0000-0000-0000821D0000}"/>
    <cellStyle name="Feeder Field 3 4 2 5 2" xfId="13676" xr:uid="{00000000-0005-0000-0000-0000831D0000}"/>
    <cellStyle name="Feeder Field 3 4 2 5 2 2" xfId="13677" xr:uid="{00000000-0005-0000-0000-0000841D0000}"/>
    <cellStyle name="Feeder Field 3 4 2 5 2 3" xfId="13678" xr:uid="{00000000-0005-0000-0000-0000851D0000}"/>
    <cellStyle name="Feeder Field 3 4 2 5 2 4" xfId="13679" xr:uid="{00000000-0005-0000-0000-0000861D0000}"/>
    <cellStyle name="Feeder Field 3 4 2 5 3" xfId="13680" xr:uid="{00000000-0005-0000-0000-0000871D0000}"/>
    <cellStyle name="Feeder Field 3 4 2 5 4" xfId="13681" xr:uid="{00000000-0005-0000-0000-0000881D0000}"/>
    <cellStyle name="Feeder Field 3 4 2 6" xfId="1206" xr:uid="{00000000-0005-0000-0000-0000891D0000}"/>
    <cellStyle name="Feeder Field 3 4 2 6 2" xfId="13682" xr:uid="{00000000-0005-0000-0000-00008A1D0000}"/>
    <cellStyle name="Feeder Field 3 4 2 6 2 2" xfId="13683" xr:uid="{00000000-0005-0000-0000-00008B1D0000}"/>
    <cellStyle name="Feeder Field 3 4 2 6 2 3" xfId="13684" xr:uid="{00000000-0005-0000-0000-00008C1D0000}"/>
    <cellStyle name="Feeder Field 3 4 2 6 2 4" xfId="13685" xr:uid="{00000000-0005-0000-0000-00008D1D0000}"/>
    <cellStyle name="Feeder Field 3 4 2 6 3" xfId="13686" xr:uid="{00000000-0005-0000-0000-00008E1D0000}"/>
    <cellStyle name="Feeder Field 3 4 2 6 4" xfId="13687" xr:uid="{00000000-0005-0000-0000-00008F1D0000}"/>
    <cellStyle name="Feeder Field 3 4 2 7" xfId="1207" xr:uid="{00000000-0005-0000-0000-0000901D0000}"/>
    <cellStyle name="Feeder Field 3 4 2 7 2" xfId="13688" xr:uid="{00000000-0005-0000-0000-0000911D0000}"/>
    <cellStyle name="Feeder Field 3 4 2 7 2 2" xfId="13689" xr:uid="{00000000-0005-0000-0000-0000921D0000}"/>
    <cellStyle name="Feeder Field 3 4 2 7 2 3" xfId="13690" xr:uid="{00000000-0005-0000-0000-0000931D0000}"/>
    <cellStyle name="Feeder Field 3 4 2 7 2 4" xfId="13691" xr:uid="{00000000-0005-0000-0000-0000941D0000}"/>
    <cellStyle name="Feeder Field 3 4 2 7 3" xfId="13692" xr:uid="{00000000-0005-0000-0000-0000951D0000}"/>
    <cellStyle name="Feeder Field 3 4 2 7 4" xfId="13693" xr:uid="{00000000-0005-0000-0000-0000961D0000}"/>
    <cellStyle name="Feeder Field 3 4 2 8" xfId="1208" xr:uid="{00000000-0005-0000-0000-0000971D0000}"/>
    <cellStyle name="Feeder Field 3 4 2 8 2" xfId="13694" xr:uid="{00000000-0005-0000-0000-0000981D0000}"/>
    <cellStyle name="Feeder Field 3 4 2 8 2 2" xfId="13695" xr:uid="{00000000-0005-0000-0000-0000991D0000}"/>
    <cellStyle name="Feeder Field 3 4 2 8 2 3" xfId="13696" xr:uid="{00000000-0005-0000-0000-00009A1D0000}"/>
    <cellStyle name="Feeder Field 3 4 2 8 2 4" xfId="13697" xr:uid="{00000000-0005-0000-0000-00009B1D0000}"/>
    <cellStyle name="Feeder Field 3 4 2 8 3" xfId="13698" xr:uid="{00000000-0005-0000-0000-00009C1D0000}"/>
    <cellStyle name="Feeder Field 3 4 2 8 4" xfId="13699" xr:uid="{00000000-0005-0000-0000-00009D1D0000}"/>
    <cellStyle name="Feeder Field 3 4 2 9" xfId="1209" xr:uid="{00000000-0005-0000-0000-00009E1D0000}"/>
    <cellStyle name="Feeder Field 3 4 2 9 2" xfId="13700" xr:uid="{00000000-0005-0000-0000-00009F1D0000}"/>
    <cellStyle name="Feeder Field 3 4 2 9 2 2" xfId="13701" xr:uid="{00000000-0005-0000-0000-0000A01D0000}"/>
    <cellStyle name="Feeder Field 3 4 2 9 2 3" xfId="13702" xr:uid="{00000000-0005-0000-0000-0000A11D0000}"/>
    <cellStyle name="Feeder Field 3 4 2 9 2 4" xfId="13703" xr:uid="{00000000-0005-0000-0000-0000A21D0000}"/>
    <cellStyle name="Feeder Field 3 4 2 9 3" xfId="13704" xr:uid="{00000000-0005-0000-0000-0000A31D0000}"/>
    <cellStyle name="Feeder Field 3 4 2 9 4" xfId="13705" xr:uid="{00000000-0005-0000-0000-0000A41D0000}"/>
    <cellStyle name="Feeder Field 3 4 20" xfId="1210" xr:uid="{00000000-0005-0000-0000-0000A51D0000}"/>
    <cellStyle name="Feeder Field 3 4 20 2" xfId="13706" xr:uid="{00000000-0005-0000-0000-0000A61D0000}"/>
    <cellStyle name="Feeder Field 3 4 20 2 2" xfId="13707" xr:uid="{00000000-0005-0000-0000-0000A71D0000}"/>
    <cellStyle name="Feeder Field 3 4 20 2 3" xfId="13708" xr:uid="{00000000-0005-0000-0000-0000A81D0000}"/>
    <cellStyle name="Feeder Field 3 4 20 2 4" xfId="13709" xr:uid="{00000000-0005-0000-0000-0000A91D0000}"/>
    <cellStyle name="Feeder Field 3 4 20 3" xfId="13710" xr:uid="{00000000-0005-0000-0000-0000AA1D0000}"/>
    <cellStyle name="Feeder Field 3 4 20 4" xfId="13711" xr:uid="{00000000-0005-0000-0000-0000AB1D0000}"/>
    <cellStyle name="Feeder Field 3 4 21" xfId="1211" xr:uid="{00000000-0005-0000-0000-0000AC1D0000}"/>
    <cellStyle name="Feeder Field 3 4 21 2" xfId="13712" xr:uid="{00000000-0005-0000-0000-0000AD1D0000}"/>
    <cellStyle name="Feeder Field 3 4 21 2 2" xfId="13713" xr:uid="{00000000-0005-0000-0000-0000AE1D0000}"/>
    <cellStyle name="Feeder Field 3 4 21 2 3" xfId="13714" xr:uid="{00000000-0005-0000-0000-0000AF1D0000}"/>
    <cellStyle name="Feeder Field 3 4 21 2 4" xfId="13715" xr:uid="{00000000-0005-0000-0000-0000B01D0000}"/>
    <cellStyle name="Feeder Field 3 4 21 3" xfId="13716" xr:uid="{00000000-0005-0000-0000-0000B11D0000}"/>
    <cellStyle name="Feeder Field 3 4 21 4" xfId="13717" xr:uid="{00000000-0005-0000-0000-0000B21D0000}"/>
    <cellStyle name="Feeder Field 3 4 22" xfId="1212" xr:uid="{00000000-0005-0000-0000-0000B31D0000}"/>
    <cellStyle name="Feeder Field 3 4 22 2" xfId="13718" xr:uid="{00000000-0005-0000-0000-0000B41D0000}"/>
    <cellStyle name="Feeder Field 3 4 22 2 2" xfId="13719" xr:uid="{00000000-0005-0000-0000-0000B51D0000}"/>
    <cellStyle name="Feeder Field 3 4 22 2 3" xfId="13720" xr:uid="{00000000-0005-0000-0000-0000B61D0000}"/>
    <cellStyle name="Feeder Field 3 4 22 2 4" xfId="13721" xr:uid="{00000000-0005-0000-0000-0000B71D0000}"/>
    <cellStyle name="Feeder Field 3 4 22 3" xfId="13722" xr:uid="{00000000-0005-0000-0000-0000B81D0000}"/>
    <cellStyle name="Feeder Field 3 4 22 4" xfId="13723" xr:uid="{00000000-0005-0000-0000-0000B91D0000}"/>
    <cellStyle name="Feeder Field 3 4 23" xfId="1213" xr:uid="{00000000-0005-0000-0000-0000BA1D0000}"/>
    <cellStyle name="Feeder Field 3 4 23 2" xfId="13724" xr:uid="{00000000-0005-0000-0000-0000BB1D0000}"/>
    <cellStyle name="Feeder Field 3 4 23 2 2" xfId="13725" xr:uid="{00000000-0005-0000-0000-0000BC1D0000}"/>
    <cellStyle name="Feeder Field 3 4 23 2 3" xfId="13726" xr:uid="{00000000-0005-0000-0000-0000BD1D0000}"/>
    <cellStyle name="Feeder Field 3 4 23 2 4" xfId="13727" xr:uid="{00000000-0005-0000-0000-0000BE1D0000}"/>
    <cellStyle name="Feeder Field 3 4 23 3" xfId="13728" xr:uid="{00000000-0005-0000-0000-0000BF1D0000}"/>
    <cellStyle name="Feeder Field 3 4 23 4" xfId="13729" xr:uid="{00000000-0005-0000-0000-0000C01D0000}"/>
    <cellStyle name="Feeder Field 3 4 24" xfId="1214" xr:uid="{00000000-0005-0000-0000-0000C11D0000}"/>
    <cellStyle name="Feeder Field 3 4 24 2" xfId="13730" xr:uid="{00000000-0005-0000-0000-0000C21D0000}"/>
    <cellStyle name="Feeder Field 3 4 24 2 2" xfId="13731" xr:uid="{00000000-0005-0000-0000-0000C31D0000}"/>
    <cellStyle name="Feeder Field 3 4 24 2 3" xfId="13732" xr:uid="{00000000-0005-0000-0000-0000C41D0000}"/>
    <cellStyle name="Feeder Field 3 4 24 2 4" xfId="13733" xr:uid="{00000000-0005-0000-0000-0000C51D0000}"/>
    <cellStyle name="Feeder Field 3 4 24 3" xfId="13734" xr:uid="{00000000-0005-0000-0000-0000C61D0000}"/>
    <cellStyle name="Feeder Field 3 4 24 4" xfId="13735" xr:uid="{00000000-0005-0000-0000-0000C71D0000}"/>
    <cellStyle name="Feeder Field 3 4 25" xfId="1215" xr:uid="{00000000-0005-0000-0000-0000C81D0000}"/>
    <cellStyle name="Feeder Field 3 4 25 2" xfId="13736" xr:uid="{00000000-0005-0000-0000-0000C91D0000}"/>
    <cellStyle name="Feeder Field 3 4 25 2 2" xfId="13737" xr:uid="{00000000-0005-0000-0000-0000CA1D0000}"/>
    <cellStyle name="Feeder Field 3 4 25 2 3" xfId="13738" xr:uid="{00000000-0005-0000-0000-0000CB1D0000}"/>
    <cellStyle name="Feeder Field 3 4 25 2 4" xfId="13739" xr:uid="{00000000-0005-0000-0000-0000CC1D0000}"/>
    <cellStyle name="Feeder Field 3 4 25 3" xfId="13740" xr:uid="{00000000-0005-0000-0000-0000CD1D0000}"/>
    <cellStyle name="Feeder Field 3 4 25 4" xfId="13741" xr:uid="{00000000-0005-0000-0000-0000CE1D0000}"/>
    <cellStyle name="Feeder Field 3 4 26" xfId="1216" xr:uid="{00000000-0005-0000-0000-0000CF1D0000}"/>
    <cellStyle name="Feeder Field 3 4 26 2" xfId="13742" xr:uid="{00000000-0005-0000-0000-0000D01D0000}"/>
    <cellStyle name="Feeder Field 3 4 26 2 2" xfId="13743" xr:uid="{00000000-0005-0000-0000-0000D11D0000}"/>
    <cellStyle name="Feeder Field 3 4 26 2 3" xfId="13744" xr:uid="{00000000-0005-0000-0000-0000D21D0000}"/>
    <cellStyle name="Feeder Field 3 4 26 2 4" xfId="13745" xr:uid="{00000000-0005-0000-0000-0000D31D0000}"/>
    <cellStyle name="Feeder Field 3 4 26 3" xfId="13746" xr:uid="{00000000-0005-0000-0000-0000D41D0000}"/>
    <cellStyle name="Feeder Field 3 4 26 4" xfId="13747" xr:uid="{00000000-0005-0000-0000-0000D51D0000}"/>
    <cellStyle name="Feeder Field 3 4 27" xfId="1217" xr:uid="{00000000-0005-0000-0000-0000D61D0000}"/>
    <cellStyle name="Feeder Field 3 4 27 2" xfId="13748" xr:uid="{00000000-0005-0000-0000-0000D71D0000}"/>
    <cellStyle name="Feeder Field 3 4 27 2 2" xfId="13749" xr:uid="{00000000-0005-0000-0000-0000D81D0000}"/>
    <cellStyle name="Feeder Field 3 4 27 2 3" xfId="13750" xr:uid="{00000000-0005-0000-0000-0000D91D0000}"/>
    <cellStyle name="Feeder Field 3 4 27 2 4" xfId="13751" xr:uid="{00000000-0005-0000-0000-0000DA1D0000}"/>
    <cellStyle name="Feeder Field 3 4 27 3" xfId="13752" xr:uid="{00000000-0005-0000-0000-0000DB1D0000}"/>
    <cellStyle name="Feeder Field 3 4 27 4" xfId="13753" xr:uid="{00000000-0005-0000-0000-0000DC1D0000}"/>
    <cellStyle name="Feeder Field 3 4 28" xfId="1218" xr:uid="{00000000-0005-0000-0000-0000DD1D0000}"/>
    <cellStyle name="Feeder Field 3 4 28 2" xfId="13754" xr:uid="{00000000-0005-0000-0000-0000DE1D0000}"/>
    <cellStyle name="Feeder Field 3 4 28 2 2" xfId="13755" xr:uid="{00000000-0005-0000-0000-0000DF1D0000}"/>
    <cellStyle name="Feeder Field 3 4 28 2 3" xfId="13756" xr:uid="{00000000-0005-0000-0000-0000E01D0000}"/>
    <cellStyle name="Feeder Field 3 4 28 2 4" xfId="13757" xr:uid="{00000000-0005-0000-0000-0000E11D0000}"/>
    <cellStyle name="Feeder Field 3 4 28 3" xfId="13758" xr:uid="{00000000-0005-0000-0000-0000E21D0000}"/>
    <cellStyle name="Feeder Field 3 4 28 4" xfId="13759" xr:uid="{00000000-0005-0000-0000-0000E31D0000}"/>
    <cellStyle name="Feeder Field 3 4 29" xfId="1219" xr:uid="{00000000-0005-0000-0000-0000E41D0000}"/>
    <cellStyle name="Feeder Field 3 4 29 2" xfId="13760" xr:uid="{00000000-0005-0000-0000-0000E51D0000}"/>
    <cellStyle name="Feeder Field 3 4 29 2 2" xfId="13761" xr:uid="{00000000-0005-0000-0000-0000E61D0000}"/>
    <cellStyle name="Feeder Field 3 4 29 2 3" xfId="13762" xr:uid="{00000000-0005-0000-0000-0000E71D0000}"/>
    <cellStyle name="Feeder Field 3 4 29 2 4" xfId="13763" xr:uid="{00000000-0005-0000-0000-0000E81D0000}"/>
    <cellStyle name="Feeder Field 3 4 29 3" xfId="13764" xr:uid="{00000000-0005-0000-0000-0000E91D0000}"/>
    <cellStyle name="Feeder Field 3 4 29 4" xfId="13765" xr:uid="{00000000-0005-0000-0000-0000EA1D0000}"/>
    <cellStyle name="Feeder Field 3 4 3" xfId="1220" xr:uid="{00000000-0005-0000-0000-0000EB1D0000}"/>
    <cellStyle name="Feeder Field 3 4 3 2" xfId="13766" xr:uid="{00000000-0005-0000-0000-0000EC1D0000}"/>
    <cellStyle name="Feeder Field 3 4 3 2 2" xfId="13767" xr:uid="{00000000-0005-0000-0000-0000ED1D0000}"/>
    <cellStyle name="Feeder Field 3 4 3 2 3" xfId="13768" xr:uid="{00000000-0005-0000-0000-0000EE1D0000}"/>
    <cellStyle name="Feeder Field 3 4 3 2 4" xfId="13769" xr:uid="{00000000-0005-0000-0000-0000EF1D0000}"/>
    <cellStyle name="Feeder Field 3 4 3 3" xfId="13770" xr:uid="{00000000-0005-0000-0000-0000F01D0000}"/>
    <cellStyle name="Feeder Field 3 4 3 4" xfId="13771" xr:uid="{00000000-0005-0000-0000-0000F11D0000}"/>
    <cellStyle name="Feeder Field 3 4 30" xfId="1221" xr:uid="{00000000-0005-0000-0000-0000F21D0000}"/>
    <cellStyle name="Feeder Field 3 4 30 2" xfId="13772" xr:uid="{00000000-0005-0000-0000-0000F31D0000}"/>
    <cellStyle name="Feeder Field 3 4 30 2 2" xfId="13773" xr:uid="{00000000-0005-0000-0000-0000F41D0000}"/>
    <cellStyle name="Feeder Field 3 4 30 2 3" xfId="13774" xr:uid="{00000000-0005-0000-0000-0000F51D0000}"/>
    <cellStyle name="Feeder Field 3 4 30 2 4" xfId="13775" xr:uid="{00000000-0005-0000-0000-0000F61D0000}"/>
    <cellStyle name="Feeder Field 3 4 30 3" xfId="13776" xr:uid="{00000000-0005-0000-0000-0000F71D0000}"/>
    <cellStyle name="Feeder Field 3 4 30 4" xfId="13777" xr:uid="{00000000-0005-0000-0000-0000F81D0000}"/>
    <cellStyle name="Feeder Field 3 4 31" xfId="1222" xr:uid="{00000000-0005-0000-0000-0000F91D0000}"/>
    <cellStyle name="Feeder Field 3 4 31 2" xfId="13778" xr:uid="{00000000-0005-0000-0000-0000FA1D0000}"/>
    <cellStyle name="Feeder Field 3 4 31 2 2" xfId="13779" xr:uid="{00000000-0005-0000-0000-0000FB1D0000}"/>
    <cellStyle name="Feeder Field 3 4 31 2 3" xfId="13780" xr:uid="{00000000-0005-0000-0000-0000FC1D0000}"/>
    <cellStyle name="Feeder Field 3 4 31 2 4" xfId="13781" xr:uid="{00000000-0005-0000-0000-0000FD1D0000}"/>
    <cellStyle name="Feeder Field 3 4 31 3" xfId="13782" xr:uid="{00000000-0005-0000-0000-0000FE1D0000}"/>
    <cellStyle name="Feeder Field 3 4 31 4" xfId="13783" xr:uid="{00000000-0005-0000-0000-0000FF1D0000}"/>
    <cellStyle name="Feeder Field 3 4 32" xfId="1223" xr:uid="{00000000-0005-0000-0000-0000001E0000}"/>
    <cellStyle name="Feeder Field 3 4 32 2" xfId="13784" xr:uid="{00000000-0005-0000-0000-0000011E0000}"/>
    <cellStyle name="Feeder Field 3 4 32 2 2" xfId="13785" xr:uid="{00000000-0005-0000-0000-0000021E0000}"/>
    <cellStyle name="Feeder Field 3 4 32 2 3" xfId="13786" xr:uid="{00000000-0005-0000-0000-0000031E0000}"/>
    <cellStyle name="Feeder Field 3 4 32 2 4" xfId="13787" xr:uid="{00000000-0005-0000-0000-0000041E0000}"/>
    <cellStyle name="Feeder Field 3 4 32 3" xfId="13788" xr:uid="{00000000-0005-0000-0000-0000051E0000}"/>
    <cellStyle name="Feeder Field 3 4 32 4" xfId="13789" xr:uid="{00000000-0005-0000-0000-0000061E0000}"/>
    <cellStyle name="Feeder Field 3 4 33" xfId="1224" xr:uid="{00000000-0005-0000-0000-0000071E0000}"/>
    <cellStyle name="Feeder Field 3 4 33 2" xfId="13790" xr:uid="{00000000-0005-0000-0000-0000081E0000}"/>
    <cellStyle name="Feeder Field 3 4 33 2 2" xfId="13791" xr:uid="{00000000-0005-0000-0000-0000091E0000}"/>
    <cellStyle name="Feeder Field 3 4 33 2 3" xfId="13792" xr:uid="{00000000-0005-0000-0000-00000A1E0000}"/>
    <cellStyle name="Feeder Field 3 4 33 2 4" xfId="13793" xr:uid="{00000000-0005-0000-0000-00000B1E0000}"/>
    <cellStyle name="Feeder Field 3 4 33 3" xfId="13794" xr:uid="{00000000-0005-0000-0000-00000C1E0000}"/>
    <cellStyle name="Feeder Field 3 4 33 4" xfId="13795" xr:uid="{00000000-0005-0000-0000-00000D1E0000}"/>
    <cellStyle name="Feeder Field 3 4 34" xfId="1225" xr:uid="{00000000-0005-0000-0000-00000E1E0000}"/>
    <cellStyle name="Feeder Field 3 4 34 2" xfId="13796" xr:uid="{00000000-0005-0000-0000-00000F1E0000}"/>
    <cellStyle name="Feeder Field 3 4 34 2 2" xfId="13797" xr:uid="{00000000-0005-0000-0000-0000101E0000}"/>
    <cellStyle name="Feeder Field 3 4 34 2 3" xfId="13798" xr:uid="{00000000-0005-0000-0000-0000111E0000}"/>
    <cellStyle name="Feeder Field 3 4 34 2 4" xfId="13799" xr:uid="{00000000-0005-0000-0000-0000121E0000}"/>
    <cellStyle name="Feeder Field 3 4 34 3" xfId="13800" xr:uid="{00000000-0005-0000-0000-0000131E0000}"/>
    <cellStyle name="Feeder Field 3 4 34 4" xfId="13801" xr:uid="{00000000-0005-0000-0000-0000141E0000}"/>
    <cellStyle name="Feeder Field 3 4 35" xfId="1226" xr:uid="{00000000-0005-0000-0000-0000151E0000}"/>
    <cellStyle name="Feeder Field 3 4 35 2" xfId="13802" xr:uid="{00000000-0005-0000-0000-0000161E0000}"/>
    <cellStyle name="Feeder Field 3 4 35 2 2" xfId="13803" xr:uid="{00000000-0005-0000-0000-0000171E0000}"/>
    <cellStyle name="Feeder Field 3 4 35 2 3" xfId="13804" xr:uid="{00000000-0005-0000-0000-0000181E0000}"/>
    <cellStyle name="Feeder Field 3 4 35 2 4" xfId="13805" xr:uid="{00000000-0005-0000-0000-0000191E0000}"/>
    <cellStyle name="Feeder Field 3 4 35 3" xfId="13806" xr:uid="{00000000-0005-0000-0000-00001A1E0000}"/>
    <cellStyle name="Feeder Field 3 4 35 4" xfId="13807" xr:uid="{00000000-0005-0000-0000-00001B1E0000}"/>
    <cellStyle name="Feeder Field 3 4 36" xfId="1227" xr:uid="{00000000-0005-0000-0000-00001C1E0000}"/>
    <cellStyle name="Feeder Field 3 4 36 2" xfId="13808" xr:uid="{00000000-0005-0000-0000-00001D1E0000}"/>
    <cellStyle name="Feeder Field 3 4 36 2 2" xfId="13809" xr:uid="{00000000-0005-0000-0000-00001E1E0000}"/>
    <cellStyle name="Feeder Field 3 4 36 2 3" xfId="13810" xr:uid="{00000000-0005-0000-0000-00001F1E0000}"/>
    <cellStyle name="Feeder Field 3 4 36 2 4" xfId="13811" xr:uid="{00000000-0005-0000-0000-0000201E0000}"/>
    <cellStyle name="Feeder Field 3 4 36 3" xfId="13812" xr:uid="{00000000-0005-0000-0000-0000211E0000}"/>
    <cellStyle name="Feeder Field 3 4 36 4" xfId="13813" xr:uid="{00000000-0005-0000-0000-0000221E0000}"/>
    <cellStyle name="Feeder Field 3 4 37" xfId="1228" xr:uid="{00000000-0005-0000-0000-0000231E0000}"/>
    <cellStyle name="Feeder Field 3 4 37 2" xfId="13814" xr:uid="{00000000-0005-0000-0000-0000241E0000}"/>
    <cellStyle name="Feeder Field 3 4 37 2 2" xfId="13815" xr:uid="{00000000-0005-0000-0000-0000251E0000}"/>
    <cellStyle name="Feeder Field 3 4 37 2 3" xfId="13816" xr:uid="{00000000-0005-0000-0000-0000261E0000}"/>
    <cellStyle name="Feeder Field 3 4 37 2 4" xfId="13817" xr:uid="{00000000-0005-0000-0000-0000271E0000}"/>
    <cellStyle name="Feeder Field 3 4 37 3" xfId="13818" xr:uid="{00000000-0005-0000-0000-0000281E0000}"/>
    <cellStyle name="Feeder Field 3 4 37 4" xfId="13819" xr:uid="{00000000-0005-0000-0000-0000291E0000}"/>
    <cellStyle name="Feeder Field 3 4 38" xfId="1229" xr:uid="{00000000-0005-0000-0000-00002A1E0000}"/>
    <cellStyle name="Feeder Field 3 4 38 2" xfId="13820" xr:uid="{00000000-0005-0000-0000-00002B1E0000}"/>
    <cellStyle name="Feeder Field 3 4 38 2 2" xfId="13821" xr:uid="{00000000-0005-0000-0000-00002C1E0000}"/>
    <cellStyle name="Feeder Field 3 4 38 2 3" xfId="13822" xr:uid="{00000000-0005-0000-0000-00002D1E0000}"/>
    <cellStyle name="Feeder Field 3 4 38 2 4" xfId="13823" xr:uid="{00000000-0005-0000-0000-00002E1E0000}"/>
    <cellStyle name="Feeder Field 3 4 38 3" xfId="13824" xr:uid="{00000000-0005-0000-0000-00002F1E0000}"/>
    <cellStyle name="Feeder Field 3 4 38 4" xfId="13825" xr:uid="{00000000-0005-0000-0000-0000301E0000}"/>
    <cellStyle name="Feeder Field 3 4 39" xfId="1230" xr:uid="{00000000-0005-0000-0000-0000311E0000}"/>
    <cellStyle name="Feeder Field 3 4 39 2" xfId="13826" xr:uid="{00000000-0005-0000-0000-0000321E0000}"/>
    <cellStyle name="Feeder Field 3 4 39 2 2" xfId="13827" xr:uid="{00000000-0005-0000-0000-0000331E0000}"/>
    <cellStyle name="Feeder Field 3 4 39 2 3" xfId="13828" xr:uid="{00000000-0005-0000-0000-0000341E0000}"/>
    <cellStyle name="Feeder Field 3 4 39 2 4" xfId="13829" xr:uid="{00000000-0005-0000-0000-0000351E0000}"/>
    <cellStyle name="Feeder Field 3 4 39 3" xfId="13830" xr:uid="{00000000-0005-0000-0000-0000361E0000}"/>
    <cellStyle name="Feeder Field 3 4 39 4" xfId="13831" xr:uid="{00000000-0005-0000-0000-0000371E0000}"/>
    <cellStyle name="Feeder Field 3 4 4" xfId="1231" xr:uid="{00000000-0005-0000-0000-0000381E0000}"/>
    <cellStyle name="Feeder Field 3 4 4 2" xfId="13832" xr:uid="{00000000-0005-0000-0000-0000391E0000}"/>
    <cellStyle name="Feeder Field 3 4 4 2 2" xfId="13833" xr:uid="{00000000-0005-0000-0000-00003A1E0000}"/>
    <cellStyle name="Feeder Field 3 4 4 2 3" xfId="13834" xr:uid="{00000000-0005-0000-0000-00003B1E0000}"/>
    <cellStyle name="Feeder Field 3 4 4 2 4" xfId="13835" xr:uid="{00000000-0005-0000-0000-00003C1E0000}"/>
    <cellStyle name="Feeder Field 3 4 4 3" xfId="13836" xr:uid="{00000000-0005-0000-0000-00003D1E0000}"/>
    <cellStyle name="Feeder Field 3 4 4 4" xfId="13837" xr:uid="{00000000-0005-0000-0000-00003E1E0000}"/>
    <cellStyle name="Feeder Field 3 4 40" xfId="1232" xr:uid="{00000000-0005-0000-0000-00003F1E0000}"/>
    <cellStyle name="Feeder Field 3 4 40 2" xfId="13838" xr:uid="{00000000-0005-0000-0000-0000401E0000}"/>
    <cellStyle name="Feeder Field 3 4 40 2 2" xfId="13839" xr:uid="{00000000-0005-0000-0000-0000411E0000}"/>
    <cellStyle name="Feeder Field 3 4 40 2 3" xfId="13840" xr:uid="{00000000-0005-0000-0000-0000421E0000}"/>
    <cellStyle name="Feeder Field 3 4 40 2 4" xfId="13841" xr:uid="{00000000-0005-0000-0000-0000431E0000}"/>
    <cellStyle name="Feeder Field 3 4 40 3" xfId="13842" xr:uid="{00000000-0005-0000-0000-0000441E0000}"/>
    <cellStyle name="Feeder Field 3 4 40 4" xfId="13843" xr:uid="{00000000-0005-0000-0000-0000451E0000}"/>
    <cellStyle name="Feeder Field 3 4 41" xfId="1233" xr:uid="{00000000-0005-0000-0000-0000461E0000}"/>
    <cellStyle name="Feeder Field 3 4 41 2" xfId="13844" xr:uid="{00000000-0005-0000-0000-0000471E0000}"/>
    <cellStyle name="Feeder Field 3 4 41 2 2" xfId="13845" xr:uid="{00000000-0005-0000-0000-0000481E0000}"/>
    <cellStyle name="Feeder Field 3 4 41 2 3" xfId="13846" xr:uid="{00000000-0005-0000-0000-0000491E0000}"/>
    <cellStyle name="Feeder Field 3 4 41 2 4" xfId="13847" xr:uid="{00000000-0005-0000-0000-00004A1E0000}"/>
    <cellStyle name="Feeder Field 3 4 41 3" xfId="13848" xr:uid="{00000000-0005-0000-0000-00004B1E0000}"/>
    <cellStyle name="Feeder Field 3 4 41 4" xfId="13849" xr:uid="{00000000-0005-0000-0000-00004C1E0000}"/>
    <cellStyle name="Feeder Field 3 4 42" xfId="1234" xr:uid="{00000000-0005-0000-0000-00004D1E0000}"/>
    <cellStyle name="Feeder Field 3 4 42 2" xfId="13850" xr:uid="{00000000-0005-0000-0000-00004E1E0000}"/>
    <cellStyle name="Feeder Field 3 4 42 2 2" xfId="13851" xr:uid="{00000000-0005-0000-0000-00004F1E0000}"/>
    <cellStyle name="Feeder Field 3 4 42 2 3" xfId="13852" xr:uid="{00000000-0005-0000-0000-0000501E0000}"/>
    <cellStyle name="Feeder Field 3 4 42 2 4" xfId="13853" xr:uid="{00000000-0005-0000-0000-0000511E0000}"/>
    <cellStyle name="Feeder Field 3 4 42 3" xfId="13854" xr:uid="{00000000-0005-0000-0000-0000521E0000}"/>
    <cellStyle name="Feeder Field 3 4 42 4" xfId="13855" xr:uid="{00000000-0005-0000-0000-0000531E0000}"/>
    <cellStyle name="Feeder Field 3 4 43" xfId="1235" xr:uid="{00000000-0005-0000-0000-0000541E0000}"/>
    <cellStyle name="Feeder Field 3 4 43 2" xfId="13856" xr:uid="{00000000-0005-0000-0000-0000551E0000}"/>
    <cellStyle name="Feeder Field 3 4 43 2 2" xfId="13857" xr:uid="{00000000-0005-0000-0000-0000561E0000}"/>
    <cellStyle name="Feeder Field 3 4 43 2 3" xfId="13858" xr:uid="{00000000-0005-0000-0000-0000571E0000}"/>
    <cellStyle name="Feeder Field 3 4 43 2 4" xfId="13859" xr:uid="{00000000-0005-0000-0000-0000581E0000}"/>
    <cellStyle name="Feeder Field 3 4 43 3" xfId="13860" xr:uid="{00000000-0005-0000-0000-0000591E0000}"/>
    <cellStyle name="Feeder Field 3 4 43 4" xfId="13861" xr:uid="{00000000-0005-0000-0000-00005A1E0000}"/>
    <cellStyle name="Feeder Field 3 4 44" xfId="1236" xr:uid="{00000000-0005-0000-0000-00005B1E0000}"/>
    <cellStyle name="Feeder Field 3 4 44 2" xfId="13862" xr:uid="{00000000-0005-0000-0000-00005C1E0000}"/>
    <cellStyle name="Feeder Field 3 4 44 2 2" xfId="13863" xr:uid="{00000000-0005-0000-0000-00005D1E0000}"/>
    <cellStyle name="Feeder Field 3 4 44 2 3" xfId="13864" xr:uid="{00000000-0005-0000-0000-00005E1E0000}"/>
    <cellStyle name="Feeder Field 3 4 44 2 4" xfId="13865" xr:uid="{00000000-0005-0000-0000-00005F1E0000}"/>
    <cellStyle name="Feeder Field 3 4 44 3" xfId="13866" xr:uid="{00000000-0005-0000-0000-0000601E0000}"/>
    <cellStyle name="Feeder Field 3 4 44 4" xfId="13867" xr:uid="{00000000-0005-0000-0000-0000611E0000}"/>
    <cellStyle name="Feeder Field 3 4 45" xfId="1237" xr:uid="{00000000-0005-0000-0000-0000621E0000}"/>
    <cellStyle name="Feeder Field 3 4 45 2" xfId="13868" xr:uid="{00000000-0005-0000-0000-0000631E0000}"/>
    <cellStyle name="Feeder Field 3 4 45 2 2" xfId="13869" xr:uid="{00000000-0005-0000-0000-0000641E0000}"/>
    <cellStyle name="Feeder Field 3 4 45 2 3" xfId="13870" xr:uid="{00000000-0005-0000-0000-0000651E0000}"/>
    <cellStyle name="Feeder Field 3 4 45 2 4" xfId="13871" xr:uid="{00000000-0005-0000-0000-0000661E0000}"/>
    <cellStyle name="Feeder Field 3 4 45 3" xfId="13872" xr:uid="{00000000-0005-0000-0000-0000671E0000}"/>
    <cellStyle name="Feeder Field 3 4 45 4" xfId="13873" xr:uid="{00000000-0005-0000-0000-0000681E0000}"/>
    <cellStyle name="Feeder Field 3 4 46" xfId="13874" xr:uid="{00000000-0005-0000-0000-0000691E0000}"/>
    <cellStyle name="Feeder Field 3 4 46 2" xfId="13875" xr:uid="{00000000-0005-0000-0000-00006A1E0000}"/>
    <cellStyle name="Feeder Field 3 4 46 3" xfId="13876" xr:uid="{00000000-0005-0000-0000-00006B1E0000}"/>
    <cellStyle name="Feeder Field 3 4 46 4" xfId="13877" xr:uid="{00000000-0005-0000-0000-00006C1E0000}"/>
    <cellStyle name="Feeder Field 3 4 47" xfId="13878" xr:uid="{00000000-0005-0000-0000-00006D1E0000}"/>
    <cellStyle name="Feeder Field 3 4 47 2" xfId="13879" xr:uid="{00000000-0005-0000-0000-00006E1E0000}"/>
    <cellStyle name="Feeder Field 3 4 47 3" xfId="13880" xr:uid="{00000000-0005-0000-0000-00006F1E0000}"/>
    <cellStyle name="Feeder Field 3 4 47 4" xfId="13881" xr:uid="{00000000-0005-0000-0000-0000701E0000}"/>
    <cellStyle name="Feeder Field 3 4 48" xfId="13882" xr:uid="{00000000-0005-0000-0000-0000711E0000}"/>
    <cellStyle name="Feeder Field 3 4 5" xfId="1238" xr:uid="{00000000-0005-0000-0000-0000721E0000}"/>
    <cellStyle name="Feeder Field 3 4 5 2" xfId="13883" xr:uid="{00000000-0005-0000-0000-0000731E0000}"/>
    <cellStyle name="Feeder Field 3 4 5 2 2" xfId="13884" xr:uid="{00000000-0005-0000-0000-0000741E0000}"/>
    <cellStyle name="Feeder Field 3 4 5 2 3" xfId="13885" xr:uid="{00000000-0005-0000-0000-0000751E0000}"/>
    <cellStyle name="Feeder Field 3 4 5 2 4" xfId="13886" xr:uid="{00000000-0005-0000-0000-0000761E0000}"/>
    <cellStyle name="Feeder Field 3 4 5 3" xfId="13887" xr:uid="{00000000-0005-0000-0000-0000771E0000}"/>
    <cellStyle name="Feeder Field 3 4 5 4" xfId="13888" xr:uid="{00000000-0005-0000-0000-0000781E0000}"/>
    <cellStyle name="Feeder Field 3 4 6" xfId="1239" xr:uid="{00000000-0005-0000-0000-0000791E0000}"/>
    <cellStyle name="Feeder Field 3 4 6 2" xfId="13889" xr:uid="{00000000-0005-0000-0000-00007A1E0000}"/>
    <cellStyle name="Feeder Field 3 4 6 2 2" xfId="13890" xr:uid="{00000000-0005-0000-0000-00007B1E0000}"/>
    <cellStyle name="Feeder Field 3 4 6 2 3" xfId="13891" xr:uid="{00000000-0005-0000-0000-00007C1E0000}"/>
    <cellStyle name="Feeder Field 3 4 6 2 4" xfId="13892" xr:uid="{00000000-0005-0000-0000-00007D1E0000}"/>
    <cellStyle name="Feeder Field 3 4 6 3" xfId="13893" xr:uid="{00000000-0005-0000-0000-00007E1E0000}"/>
    <cellStyle name="Feeder Field 3 4 6 4" xfId="13894" xr:uid="{00000000-0005-0000-0000-00007F1E0000}"/>
    <cellStyle name="Feeder Field 3 4 7" xfId="1240" xr:uid="{00000000-0005-0000-0000-0000801E0000}"/>
    <cellStyle name="Feeder Field 3 4 7 2" xfId="13895" xr:uid="{00000000-0005-0000-0000-0000811E0000}"/>
    <cellStyle name="Feeder Field 3 4 7 2 2" xfId="13896" xr:uid="{00000000-0005-0000-0000-0000821E0000}"/>
    <cellStyle name="Feeder Field 3 4 7 2 3" xfId="13897" xr:uid="{00000000-0005-0000-0000-0000831E0000}"/>
    <cellStyle name="Feeder Field 3 4 7 2 4" xfId="13898" xr:uid="{00000000-0005-0000-0000-0000841E0000}"/>
    <cellStyle name="Feeder Field 3 4 7 3" xfId="13899" xr:uid="{00000000-0005-0000-0000-0000851E0000}"/>
    <cellStyle name="Feeder Field 3 4 7 4" xfId="13900" xr:uid="{00000000-0005-0000-0000-0000861E0000}"/>
    <cellStyle name="Feeder Field 3 4 8" xfId="1241" xr:uid="{00000000-0005-0000-0000-0000871E0000}"/>
    <cellStyle name="Feeder Field 3 4 8 2" xfId="13901" xr:uid="{00000000-0005-0000-0000-0000881E0000}"/>
    <cellStyle name="Feeder Field 3 4 8 2 2" xfId="13902" xr:uid="{00000000-0005-0000-0000-0000891E0000}"/>
    <cellStyle name="Feeder Field 3 4 8 2 3" xfId="13903" xr:uid="{00000000-0005-0000-0000-00008A1E0000}"/>
    <cellStyle name="Feeder Field 3 4 8 2 4" xfId="13904" xr:uid="{00000000-0005-0000-0000-00008B1E0000}"/>
    <cellStyle name="Feeder Field 3 4 8 3" xfId="13905" xr:uid="{00000000-0005-0000-0000-00008C1E0000}"/>
    <cellStyle name="Feeder Field 3 4 8 4" xfId="13906" xr:uid="{00000000-0005-0000-0000-00008D1E0000}"/>
    <cellStyle name="Feeder Field 3 4 9" xfId="1242" xr:uid="{00000000-0005-0000-0000-00008E1E0000}"/>
    <cellStyle name="Feeder Field 3 4 9 2" xfId="13907" xr:uid="{00000000-0005-0000-0000-00008F1E0000}"/>
    <cellStyle name="Feeder Field 3 4 9 2 2" xfId="13908" xr:uid="{00000000-0005-0000-0000-0000901E0000}"/>
    <cellStyle name="Feeder Field 3 4 9 2 3" xfId="13909" xr:uid="{00000000-0005-0000-0000-0000911E0000}"/>
    <cellStyle name="Feeder Field 3 4 9 2 4" xfId="13910" xr:uid="{00000000-0005-0000-0000-0000921E0000}"/>
    <cellStyle name="Feeder Field 3 4 9 3" xfId="13911" xr:uid="{00000000-0005-0000-0000-0000931E0000}"/>
    <cellStyle name="Feeder Field 3 4 9 4" xfId="13912" xr:uid="{00000000-0005-0000-0000-0000941E0000}"/>
    <cellStyle name="Feeder Field 3 5" xfId="1243" xr:uid="{00000000-0005-0000-0000-0000951E0000}"/>
    <cellStyle name="Feeder Field 3 5 10" xfId="1244" xr:uid="{00000000-0005-0000-0000-0000961E0000}"/>
    <cellStyle name="Feeder Field 3 5 10 2" xfId="13913" xr:uid="{00000000-0005-0000-0000-0000971E0000}"/>
    <cellStyle name="Feeder Field 3 5 10 2 2" xfId="13914" xr:uid="{00000000-0005-0000-0000-0000981E0000}"/>
    <cellStyle name="Feeder Field 3 5 10 2 3" xfId="13915" xr:uid="{00000000-0005-0000-0000-0000991E0000}"/>
    <cellStyle name="Feeder Field 3 5 10 2 4" xfId="13916" xr:uid="{00000000-0005-0000-0000-00009A1E0000}"/>
    <cellStyle name="Feeder Field 3 5 10 3" xfId="13917" xr:uid="{00000000-0005-0000-0000-00009B1E0000}"/>
    <cellStyle name="Feeder Field 3 5 10 4" xfId="13918" xr:uid="{00000000-0005-0000-0000-00009C1E0000}"/>
    <cellStyle name="Feeder Field 3 5 11" xfId="1245" xr:uid="{00000000-0005-0000-0000-00009D1E0000}"/>
    <cellStyle name="Feeder Field 3 5 11 2" xfId="13919" xr:uid="{00000000-0005-0000-0000-00009E1E0000}"/>
    <cellStyle name="Feeder Field 3 5 11 2 2" xfId="13920" xr:uid="{00000000-0005-0000-0000-00009F1E0000}"/>
    <cellStyle name="Feeder Field 3 5 11 2 3" xfId="13921" xr:uid="{00000000-0005-0000-0000-0000A01E0000}"/>
    <cellStyle name="Feeder Field 3 5 11 2 4" xfId="13922" xr:uid="{00000000-0005-0000-0000-0000A11E0000}"/>
    <cellStyle name="Feeder Field 3 5 11 3" xfId="13923" xr:uid="{00000000-0005-0000-0000-0000A21E0000}"/>
    <cellStyle name="Feeder Field 3 5 11 4" xfId="13924" xr:uid="{00000000-0005-0000-0000-0000A31E0000}"/>
    <cellStyle name="Feeder Field 3 5 12" xfId="1246" xr:uid="{00000000-0005-0000-0000-0000A41E0000}"/>
    <cellStyle name="Feeder Field 3 5 12 2" xfId="13925" xr:uid="{00000000-0005-0000-0000-0000A51E0000}"/>
    <cellStyle name="Feeder Field 3 5 12 2 2" xfId="13926" xr:uid="{00000000-0005-0000-0000-0000A61E0000}"/>
    <cellStyle name="Feeder Field 3 5 12 2 3" xfId="13927" xr:uid="{00000000-0005-0000-0000-0000A71E0000}"/>
    <cellStyle name="Feeder Field 3 5 12 2 4" xfId="13928" xr:uid="{00000000-0005-0000-0000-0000A81E0000}"/>
    <cellStyle name="Feeder Field 3 5 12 3" xfId="13929" xr:uid="{00000000-0005-0000-0000-0000A91E0000}"/>
    <cellStyle name="Feeder Field 3 5 12 4" xfId="13930" xr:uid="{00000000-0005-0000-0000-0000AA1E0000}"/>
    <cellStyle name="Feeder Field 3 5 13" xfId="1247" xr:uid="{00000000-0005-0000-0000-0000AB1E0000}"/>
    <cellStyle name="Feeder Field 3 5 13 2" xfId="13931" xr:uid="{00000000-0005-0000-0000-0000AC1E0000}"/>
    <cellStyle name="Feeder Field 3 5 13 2 2" xfId="13932" xr:uid="{00000000-0005-0000-0000-0000AD1E0000}"/>
    <cellStyle name="Feeder Field 3 5 13 2 3" xfId="13933" xr:uid="{00000000-0005-0000-0000-0000AE1E0000}"/>
    <cellStyle name="Feeder Field 3 5 13 2 4" xfId="13934" xr:uid="{00000000-0005-0000-0000-0000AF1E0000}"/>
    <cellStyle name="Feeder Field 3 5 13 3" xfId="13935" xr:uid="{00000000-0005-0000-0000-0000B01E0000}"/>
    <cellStyle name="Feeder Field 3 5 13 4" xfId="13936" xr:uid="{00000000-0005-0000-0000-0000B11E0000}"/>
    <cellStyle name="Feeder Field 3 5 14" xfId="1248" xr:uid="{00000000-0005-0000-0000-0000B21E0000}"/>
    <cellStyle name="Feeder Field 3 5 14 2" xfId="13937" xr:uid="{00000000-0005-0000-0000-0000B31E0000}"/>
    <cellStyle name="Feeder Field 3 5 14 2 2" xfId="13938" xr:uid="{00000000-0005-0000-0000-0000B41E0000}"/>
    <cellStyle name="Feeder Field 3 5 14 2 3" xfId="13939" xr:uid="{00000000-0005-0000-0000-0000B51E0000}"/>
    <cellStyle name="Feeder Field 3 5 14 2 4" xfId="13940" xr:uid="{00000000-0005-0000-0000-0000B61E0000}"/>
    <cellStyle name="Feeder Field 3 5 14 3" xfId="13941" xr:uid="{00000000-0005-0000-0000-0000B71E0000}"/>
    <cellStyle name="Feeder Field 3 5 14 4" xfId="13942" xr:uid="{00000000-0005-0000-0000-0000B81E0000}"/>
    <cellStyle name="Feeder Field 3 5 15" xfId="1249" xr:uid="{00000000-0005-0000-0000-0000B91E0000}"/>
    <cellStyle name="Feeder Field 3 5 15 2" xfId="13943" xr:uid="{00000000-0005-0000-0000-0000BA1E0000}"/>
    <cellStyle name="Feeder Field 3 5 15 2 2" xfId="13944" xr:uid="{00000000-0005-0000-0000-0000BB1E0000}"/>
    <cellStyle name="Feeder Field 3 5 15 2 3" xfId="13945" xr:uid="{00000000-0005-0000-0000-0000BC1E0000}"/>
    <cellStyle name="Feeder Field 3 5 15 2 4" xfId="13946" xr:uid="{00000000-0005-0000-0000-0000BD1E0000}"/>
    <cellStyle name="Feeder Field 3 5 15 3" xfId="13947" xr:uid="{00000000-0005-0000-0000-0000BE1E0000}"/>
    <cellStyle name="Feeder Field 3 5 15 4" xfId="13948" xr:uid="{00000000-0005-0000-0000-0000BF1E0000}"/>
    <cellStyle name="Feeder Field 3 5 16" xfId="1250" xr:uid="{00000000-0005-0000-0000-0000C01E0000}"/>
    <cellStyle name="Feeder Field 3 5 16 2" xfId="13949" xr:uid="{00000000-0005-0000-0000-0000C11E0000}"/>
    <cellStyle name="Feeder Field 3 5 16 2 2" xfId="13950" xr:uid="{00000000-0005-0000-0000-0000C21E0000}"/>
    <cellStyle name="Feeder Field 3 5 16 2 3" xfId="13951" xr:uid="{00000000-0005-0000-0000-0000C31E0000}"/>
    <cellStyle name="Feeder Field 3 5 16 2 4" xfId="13952" xr:uid="{00000000-0005-0000-0000-0000C41E0000}"/>
    <cellStyle name="Feeder Field 3 5 16 3" xfId="13953" xr:uid="{00000000-0005-0000-0000-0000C51E0000}"/>
    <cellStyle name="Feeder Field 3 5 16 4" xfId="13954" xr:uid="{00000000-0005-0000-0000-0000C61E0000}"/>
    <cellStyle name="Feeder Field 3 5 17" xfId="1251" xr:uid="{00000000-0005-0000-0000-0000C71E0000}"/>
    <cellStyle name="Feeder Field 3 5 17 2" xfId="13955" xr:uid="{00000000-0005-0000-0000-0000C81E0000}"/>
    <cellStyle name="Feeder Field 3 5 17 2 2" xfId="13956" xr:uid="{00000000-0005-0000-0000-0000C91E0000}"/>
    <cellStyle name="Feeder Field 3 5 17 2 3" xfId="13957" xr:uid="{00000000-0005-0000-0000-0000CA1E0000}"/>
    <cellStyle name="Feeder Field 3 5 17 2 4" xfId="13958" xr:uid="{00000000-0005-0000-0000-0000CB1E0000}"/>
    <cellStyle name="Feeder Field 3 5 17 3" xfId="13959" xr:uid="{00000000-0005-0000-0000-0000CC1E0000}"/>
    <cellStyle name="Feeder Field 3 5 17 4" xfId="13960" xr:uid="{00000000-0005-0000-0000-0000CD1E0000}"/>
    <cellStyle name="Feeder Field 3 5 18" xfId="1252" xr:uid="{00000000-0005-0000-0000-0000CE1E0000}"/>
    <cellStyle name="Feeder Field 3 5 18 2" xfId="13961" xr:uid="{00000000-0005-0000-0000-0000CF1E0000}"/>
    <cellStyle name="Feeder Field 3 5 18 2 2" xfId="13962" xr:uid="{00000000-0005-0000-0000-0000D01E0000}"/>
    <cellStyle name="Feeder Field 3 5 18 2 3" xfId="13963" xr:uid="{00000000-0005-0000-0000-0000D11E0000}"/>
    <cellStyle name="Feeder Field 3 5 18 2 4" xfId="13964" xr:uid="{00000000-0005-0000-0000-0000D21E0000}"/>
    <cellStyle name="Feeder Field 3 5 18 3" xfId="13965" xr:uid="{00000000-0005-0000-0000-0000D31E0000}"/>
    <cellStyle name="Feeder Field 3 5 18 4" xfId="13966" xr:uid="{00000000-0005-0000-0000-0000D41E0000}"/>
    <cellStyle name="Feeder Field 3 5 19" xfId="1253" xr:uid="{00000000-0005-0000-0000-0000D51E0000}"/>
    <cellStyle name="Feeder Field 3 5 19 2" xfId="13967" xr:uid="{00000000-0005-0000-0000-0000D61E0000}"/>
    <cellStyle name="Feeder Field 3 5 19 2 2" xfId="13968" xr:uid="{00000000-0005-0000-0000-0000D71E0000}"/>
    <cellStyle name="Feeder Field 3 5 19 2 3" xfId="13969" xr:uid="{00000000-0005-0000-0000-0000D81E0000}"/>
    <cellStyle name="Feeder Field 3 5 19 2 4" xfId="13970" xr:uid="{00000000-0005-0000-0000-0000D91E0000}"/>
    <cellStyle name="Feeder Field 3 5 19 3" xfId="13971" xr:uid="{00000000-0005-0000-0000-0000DA1E0000}"/>
    <cellStyle name="Feeder Field 3 5 19 4" xfId="13972" xr:uid="{00000000-0005-0000-0000-0000DB1E0000}"/>
    <cellStyle name="Feeder Field 3 5 2" xfId="1254" xr:uid="{00000000-0005-0000-0000-0000DC1E0000}"/>
    <cellStyle name="Feeder Field 3 5 2 2" xfId="13973" xr:uid="{00000000-0005-0000-0000-0000DD1E0000}"/>
    <cellStyle name="Feeder Field 3 5 2 2 2" xfId="13974" xr:uid="{00000000-0005-0000-0000-0000DE1E0000}"/>
    <cellStyle name="Feeder Field 3 5 2 2 3" xfId="13975" xr:uid="{00000000-0005-0000-0000-0000DF1E0000}"/>
    <cellStyle name="Feeder Field 3 5 2 2 4" xfId="13976" xr:uid="{00000000-0005-0000-0000-0000E01E0000}"/>
    <cellStyle name="Feeder Field 3 5 2 3" xfId="13977" xr:uid="{00000000-0005-0000-0000-0000E11E0000}"/>
    <cellStyle name="Feeder Field 3 5 2 4" xfId="13978" xr:uid="{00000000-0005-0000-0000-0000E21E0000}"/>
    <cellStyle name="Feeder Field 3 5 20" xfId="1255" xr:uid="{00000000-0005-0000-0000-0000E31E0000}"/>
    <cellStyle name="Feeder Field 3 5 20 2" xfId="13979" xr:uid="{00000000-0005-0000-0000-0000E41E0000}"/>
    <cellStyle name="Feeder Field 3 5 20 2 2" xfId="13980" xr:uid="{00000000-0005-0000-0000-0000E51E0000}"/>
    <cellStyle name="Feeder Field 3 5 20 2 3" xfId="13981" xr:uid="{00000000-0005-0000-0000-0000E61E0000}"/>
    <cellStyle name="Feeder Field 3 5 20 2 4" xfId="13982" xr:uid="{00000000-0005-0000-0000-0000E71E0000}"/>
    <cellStyle name="Feeder Field 3 5 20 3" xfId="13983" xr:uid="{00000000-0005-0000-0000-0000E81E0000}"/>
    <cellStyle name="Feeder Field 3 5 20 4" xfId="13984" xr:uid="{00000000-0005-0000-0000-0000E91E0000}"/>
    <cellStyle name="Feeder Field 3 5 21" xfId="1256" xr:uid="{00000000-0005-0000-0000-0000EA1E0000}"/>
    <cellStyle name="Feeder Field 3 5 21 2" xfId="13985" xr:uid="{00000000-0005-0000-0000-0000EB1E0000}"/>
    <cellStyle name="Feeder Field 3 5 21 2 2" xfId="13986" xr:uid="{00000000-0005-0000-0000-0000EC1E0000}"/>
    <cellStyle name="Feeder Field 3 5 21 2 3" xfId="13987" xr:uid="{00000000-0005-0000-0000-0000ED1E0000}"/>
    <cellStyle name="Feeder Field 3 5 21 2 4" xfId="13988" xr:uid="{00000000-0005-0000-0000-0000EE1E0000}"/>
    <cellStyle name="Feeder Field 3 5 21 3" xfId="13989" xr:uid="{00000000-0005-0000-0000-0000EF1E0000}"/>
    <cellStyle name="Feeder Field 3 5 21 4" xfId="13990" xr:uid="{00000000-0005-0000-0000-0000F01E0000}"/>
    <cellStyle name="Feeder Field 3 5 22" xfId="1257" xr:uid="{00000000-0005-0000-0000-0000F11E0000}"/>
    <cellStyle name="Feeder Field 3 5 22 2" xfId="13991" xr:uid="{00000000-0005-0000-0000-0000F21E0000}"/>
    <cellStyle name="Feeder Field 3 5 22 2 2" xfId="13992" xr:uid="{00000000-0005-0000-0000-0000F31E0000}"/>
    <cellStyle name="Feeder Field 3 5 22 2 3" xfId="13993" xr:uid="{00000000-0005-0000-0000-0000F41E0000}"/>
    <cellStyle name="Feeder Field 3 5 22 2 4" xfId="13994" xr:uid="{00000000-0005-0000-0000-0000F51E0000}"/>
    <cellStyle name="Feeder Field 3 5 22 3" xfId="13995" xr:uid="{00000000-0005-0000-0000-0000F61E0000}"/>
    <cellStyle name="Feeder Field 3 5 22 4" xfId="13996" xr:uid="{00000000-0005-0000-0000-0000F71E0000}"/>
    <cellStyle name="Feeder Field 3 5 23" xfId="1258" xr:uid="{00000000-0005-0000-0000-0000F81E0000}"/>
    <cellStyle name="Feeder Field 3 5 23 2" xfId="13997" xr:uid="{00000000-0005-0000-0000-0000F91E0000}"/>
    <cellStyle name="Feeder Field 3 5 23 2 2" xfId="13998" xr:uid="{00000000-0005-0000-0000-0000FA1E0000}"/>
    <cellStyle name="Feeder Field 3 5 23 2 3" xfId="13999" xr:uid="{00000000-0005-0000-0000-0000FB1E0000}"/>
    <cellStyle name="Feeder Field 3 5 23 2 4" xfId="14000" xr:uid="{00000000-0005-0000-0000-0000FC1E0000}"/>
    <cellStyle name="Feeder Field 3 5 23 3" xfId="14001" xr:uid="{00000000-0005-0000-0000-0000FD1E0000}"/>
    <cellStyle name="Feeder Field 3 5 23 4" xfId="14002" xr:uid="{00000000-0005-0000-0000-0000FE1E0000}"/>
    <cellStyle name="Feeder Field 3 5 24" xfId="1259" xr:uid="{00000000-0005-0000-0000-0000FF1E0000}"/>
    <cellStyle name="Feeder Field 3 5 24 2" xfId="14003" xr:uid="{00000000-0005-0000-0000-0000001F0000}"/>
    <cellStyle name="Feeder Field 3 5 24 2 2" xfId="14004" xr:uid="{00000000-0005-0000-0000-0000011F0000}"/>
    <cellStyle name="Feeder Field 3 5 24 2 3" xfId="14005" xr:uid="{00000000-0005-0000-0000-0000021F0000}"/>
    <cellStyle name="Feeder Field 3 5 24 2 4" xfId="14006" xr:uid="{00000000-0005-0000-0000-0000031F0000}"/>
    <cellStyle name="Feeder Field 3 5 24 3" xfId="14007" xr:uid="{00000000-0005-0000-0000-0000041F0000}"/>
    <cellStyle name="Feeder Field 3 5 24 4" xfId="14008" xr:uid="{00000000-0005-0000-0000-0000051F0000}"/>
    <cellStyle name="Feeder Field 3 5 25" xfId="1260" xr:uid="{00000000-0005-0000-0000-0000061F0000}"/>
    <cellStyle name="Feeder Field 3 5 25 2" xfId="14009" xr:uid="{00000000-0005-0000-0000-0000071F0000}"/>
    <cellStyle name="Feeder Field 3 5 25 2 2" xfId="14010" xr:uid="{00000000-0005-0000-0000-0000081F0000}"/>
    <cellStyle name="Feeder Field 3 5 25 2 3" xfId="14011" xr:uid="{00000000-0005-0000-0000-0000091F0000}"/>
    <cellStyle name="Feeder Field 3 5 25 2 4" xfId="14012" xr:uid="{00000000-0005-0000-0000-00000A1F0000}"/>
    <cellStyle name="Feeder Field 3 5 25 3" xfId="14013" xr:uid="{00000000-0005-0000-0000-00000B1F0000}"/>
    <cellStyle name="Feeder Field 3 5 25 4" xfId="14014" xr:uid="{00000000-0005-0000-0000-00000C1F0000}"/>
    <cellStyle name="Feeder Field 3 5 26" xfId="1261" xr:uid="{00000000-0005-0000-0000-00000D1F0000}"/>
    <cellStyle name="Feeder Field 3 5 26 2" xfId="14015" xr:uid="{00000000-0005-0000-0000-00000E1F0000}"/>
    <cellStyle name="Feeder Field 3 5 26 2 2" xfId="14016" xr:uid="{00000000-0005-0000-0000-00000F1F0000}"/>
    <cellStyle name="Feeder Field 3 5 26 2 3" xfId="14017" xr:uid="{00000000-0005-0000-0000-0000101F0000}"/>
    <cellStyle name="Feeder Field 3 5 26 2 4" xfId="14018" xr:uid="{00000000-0005-0000-0000-0000111F0000}"/>
    <cellStyle name="Feeder Field 3 5 26 3" xfId="14019" xr:uid="{00000000-0005-0000-0000-0000121F0000}"/>
    <cellStyle name="Feeder Field 3 5 26 4" xfId="14020" xr:uid="{00000000-0005-0000-0000-0000131F0000}"/>
    <cellStyle name="Feeder Field 3 5 27" xfId="1262" xr:uid="{00000000-0005-0000-0000-0000141F0000}"/>
    <cellStyle name="Feeder Field 3 5 27 2" xfId="14021" xr:uid="{00000000-0005-0000-0000-0000151F0000}"/>
    <cellStyle name="Feeder Field 3 5 27 2 2" xfId="14022" xr:uid="{00000000-0005-0000-0000-0000161F0000}"/>
    <cellStyle name="Feeder Field 3 5 27 2 3" xfId="14023" xr:uid="{00000000-0005-0000-0000-0000171F0000}"/>
    <cellStyle name="Feeder Field 3 5 27 2 4" xfId="14024" xr:uid="{00000000-0005-0000-0000-0000181F0000}"/>
    <cellStyle name="Feeder Field 3 5 27 3" xfId="14025" xr:uid="{00000000-0005-0000-0000-0000191F0000}"/>
    <cellStyle name="Feeder Field 3 5 27 4" xfId="14026" xr:uid="{00000000-0005-0000-0000-00001A1F0000}"/>
    <cellStyle name="Feeder Field 3 5 28" xfId="1263" xr:uid="{00000000-0005-0000-0000-00001B1F0000}"/>
    <cellStyle name="Feeder Field 3 5 28 2" xfId="14027" xr:uid="{00000000-0005-0000-0000-00001C1F0000}"/>
    <cellStyle name="Feeder Field 3 5 28 2 2" xfId="14028" xr:uid="{00000000-0005-0000-0000-00001D1F0000}"/>
    <cellStyle name="Feeder Field 3 5 28 2 3" xfId="14029" xr:uid="{00000000-0005-0000-0000-00001E1F0000}"/>
    <cellStyle name="Feeder Field 3 5 28 2 4" xfId="14030" xr:uid="{00000000-0005-0000-0000-00001F1F0000}"/>
    <cellStyle name="Feeder Field 3 5 28 3" xfId="14031" xr:uid="{00000000-0005-0000-0000-0000201F0000}"/>
    <cellStyle name="Feeder Field 3 5 28 4" xfId="14032" xr:uid="{00000000-0005-0000-0000-0000211F0000}"/>
    <cellStyle name="Feeder Field 3 5 29" xfId="1264" xr:uid="{00000000-0005-0000-0000-0000221F0000}"/>
    <cellStyle name="Feeder Field 3 5 29 2" xfId="14033" xr:uid="{00000000-0005-0000-0000-0000231F0000}"/>
    <cellStyle name="Feeder Field 3 5 29 2 2" xfId="14034" xr:uid="{00000000-0005-0000-0000-0000241F0000}"/>
    <cellStyle name="Feeder Field 3 5 29 2 3" xfId="14035" xr:uid="{00000000-0005-0000-0000-0000251F0000}"/>
    <cellStyle name="Feeder Field 3 5 29 2 4" xfId="14036" xr:uid="{00000000-0005-0000-0000-0000261F0000}"/>
    <cellStyle name="Feeder Field 3 5 29 3" xfId="14037" xr:uid="{00000000-0005-0000-0000-0000271F0000}"/>
    <cellStyle name="Feeder Field 3 5 29 4" xfId="14038" xr:uid="{00000000-0005-0000-0000-0000281F0000}"/>
    <cellStyle name="Feeder Field 3 5 3" xfId="1265" xr:uid="{00000000-0005-0000-0000-0000291F0000}"/>
    <cellStyle name="Feeder Field 3 5 3 2" xfId="14039" xr:uid="{00000000-0005-0000-0000-00002A1F0000}"/>
    <cellStyle name="Feeder Field 3 5 3 2 2" xfId="14040" xr:uid="{00000000-0005-0000-0000-00002B1F0000}"/>
    <cellStyle name="Feeder Field 3 5 3 2 3" xfId="14041" xr:uid="{00000000-0005-0000-0000-00002C1F0000}"/>
    <cellStyle name="Feeder Field 3 5 3 2 4" xfId="14042" xr:uid="{00000000-0005-0000-0000-00002D1F0000}"/>
    <cellStyle name="Feeder Field 3 5 3 3" xfId="14043" xr:uid="{00000000-0005-0000-0000-00002E1F0000}"/>
    <cellStyle name="Feeder Field 3 5 3 4" xfId="14044" xr:uid="{00000000-0005-0000-0000-00002F1F0000}"/>
    <cellStyle name="Feeder Field 3 5 30" xfId="1266" xr:uid="{00000000-0005-0000-0000-0000301F0000}"/>
    <cellStyle name="Feeder Field 3 5 30 2" xfId="14045" xr:uid="{00000000-0005-0000-0000-0000311F0000}"/>
    <cellStyle name="Feeder Field 3 5 30 2 2" xfId="14046" xr:uid="{00000000-0005-0000-0000-0000321F0000}"/>
    <cellStyle name="Feeder Field 3 5 30 2 3" xfId="14047" xr:uid="{00000000-0005-0000-0000-0000331F0000}"/>
    <cellStyle name="Feeder Field 3 5 30 2 4" xfId="14048" xr:uid="{00000000-0005-0000-0000-0000341F0000}"/>
    <cellStyle name="Feeder Field 3 5 30 3" xfId="14049" xr:uid="{00000000-0005-0000-0000-0000351F0000}"/>
    <cellStyle name="Feeder Field 3 5 30 4" xfId="14050" xr:uid="{00000000-0005-0000-0000-0000361F0000}"/>
    <cellStyle name="Feeder Field 3 5 31" xfId="1267" xr:uid="{00000000-0005-0000-0000-0000371F0000}"/>
    <cellStyle name="Feeder Field 3 5 31 2" xfId="14051" xr:uid="{00000000-0005-0000-0000-0000381F0000}"/>
    <cellStyle name="Feeder Field 3 5 31 2 2" xfId="14052" xr:uid="{00000000-0005-0000-0000-0000391F0000}"/>
    <cellStyle name="Feeder Field 3 5 31 2 3" xfId="14053" xr:uid="{00000000-0005-0000-0000-00003A1F0000}"/>
    <cellStyle name="Feeder Field 3 5 31 2 4" xfId="14054" xr:uid="{00000000-0005-0000-0000-00003B1F0000}"/>
    <cellStyle name="Feeder Field 3 5 31 3" xfId="14055" xr:uid="{00000000-0005-0000-0000-00003C1F0000}"/>
    <cellStyle name="Feeder Field 3 5 31 4" xfId="14056" xr:uid="{00000000-0005-0000-0000-00003D1F0000}"/>
    <cellStyle name="Feeder Field 3 5 32" xfId="1268" xr:uid="{00000000-0005-0000-0000-00003E1F0000}"/>
    <cellStyle name="Feeder Field 3 5 32 2" xfId="14057" xr:uid="{00000000-0005-0000-0000-00003F1F0000}"/>
    <cellStyle name="Feeder Field 3 5 32 2 2" xfId="14058" xr:uid="{00000000-0005-0000-0000-0000401F0000}"/>
    <cellStyle name="Feeder Field 3 5 32 2 3" xfId="14059" xr:uid="{00000000-0005-0000-0000-0000411F0000}"/>
    <cellStyle name="Feeder Field 3 5 32 2 4" xfId="14060" xr:uid="{00000000-0005-0000-0000-0000421F0000}"/>
    <cellStyle name="Feeder Field 3 5 32 3" xfId="14061" xr:uid="{00000000-0005-0000-0000-0000431F0000}"/>
    <cellStyle name="Feeder Field 3 5 32 4" xfId="14062" xr:uid="{00000000-0005-0000-0000-0000441F0000}"/>
    <cellStyle name="Feeder Field 3 5 33" xfId="1269" xr:uid="{00000000-0005-0000-0000-0000451F0000}"/>
    <cellStyle name="Feeder Field 3 5 33 2" xfId="14063" xr:uid="{00000000-0005-0000-0000-0000461F0000}"/>
    <cellStyle name="Feeder Field 3 5 33 2 2" xfId="14064" xr:uid="{00000000-0005-0000-0000-0000471F0000}"/>
    <cellStyle name="Feeder Field 3 5 33 2 3" xfId="14065" xr:uid="{00000000-0005-0000-0000-0000481F0000}"/>
    <cellStyle name="Feeder Field 3 5 33 2 4" xfId="14066" xr:uid="{00000000-0005-0000-0000-0000491F0000}"/>
    <cellStyle name="Feeder Field 3 5 33 3" xfId="14067" xr:uid="{00000000-0005-0000-0000-00004A1F0000}"/>
    <cellStyle name="Feeder Field 3 5 33 4" xfId="14068" xr:uid="{00000000-0005-0000-0000-00004B1F0000}"/>
    <cellStyle name="Feeder Field 3 5 34" xfId="1270" xr:uid="{00000000-0005-0000-0000-00004C1F0000}"/>
    <cellStyle name="Feeder Field 3 5 34 2" xfId="14069" xr:uid="{00000000-0005-0000-0000-00004D1F0000}"/>
    <cellStyle name="Feeder Field 3 5 34 2 2" xfId="14070" xr:uid="{00000000-0005-0000-0000-00004E1F0000}"/>
    <cellStyle name="Feeder Field 3 5 34 2 3" xfId="14071" xr:uid="{00000000-0005-0000-0000-00004F1F0000}"/>
    <cellStyle name="Feeder Field 3 5 34 2 4" xfId="14072" xr:uid="{00000000-0005-0000-0000-0000501F0000}"/>
    <cellStyle name="Feeder Field 3 5 34 3" xfId="14073" xr:uid="{00000000-0005-0000-0000-0000511F0000}"/>
    <cellStyle name="Feeder Field 3 5 34 4" xfId="14074" xr:uid="{00000000-0005-0000-0000-0000521F0000}"/>
    <cellStyle name="Feeder Field 3 5 35" xfId="1271" xr:uid="{00000000-0005-0000-0000-0000531F0000}"/>
    <cellStyle name="Feeder Field 3 5 35 2" xfId="14075" xr:uid="{00000000-0005-0000-0000-0000541F0000}"/>
    <cellStyle name="Feeder Field 3 5 35 2 2" xfId="14076" xr:uid="{00000000-0005-0000-0000-0000551F0000}"/>
    <cellStyle name="Feeder Field 3 5 35 2 3" xfId="14077" xr:uid="{00000000-0005-0000-0000-0000561F0000}"/>
    <cellStyle name="Feeder Field 3 5 35 2 4" xfId="14078" xr:uid="{00000000-0005-0000-0000-0000571F0000}"/>
    <cellStyle name="Feeder Field 3 5 35 3" xfId="14079" xr:uid="{00000000-0005-0000-0000-0000581F0000}"/>
    <cellStyle name="Feeder Field 3 5 35 4" xfId="14080" xr:uid="{00000000-0005-0000-0000-0000591F0000}"/>
    <cellStyle name="Feeder Field 3 5 36" xfId="1272" xr:uid="{00000000-0005-0000-0000-00005A1F0000}"/>
    <cellStyle name="Feeder Field 3 5 36 2" xfId="14081" xr:uid="{00000000-0005-0000-0000-00005B1F0000}"/>
    <cellStyle name="Feeder Field 3 5 36 2 2" xfId="14082" xr:uid="{00000000-0005-0000-0000-00005C1F0000}"/>
    <cellStyle name="Feeder Field 3 5 36 2 3" xfId="14083" xr:uid="{00000000-0005-0000-0000-00005D1F0000}"/>
    <cellStyle name="Feeder Field 3 5 36 2 4" xfId="14084" xr:uid="{00000000-0005-0000-0000-00005E1F0000}"/>
    <cellStyle name="Feeder Field 3 5 36 3" xfId="14085" xr:uid="{00000000-0005-0000-0000-00005F1F0000}"/>
    <cellStyle name="Feeder Field 3 5 36 4" xfId="14086" xr:uid="{00000000-0005-0000-0000-0000601F0000}"/>
    <cellStyle name="Feeder Field 3 5 37" xfId="1273" xr:uid="{00000000-0005-0000-0000-0000611F0000}"/>
    <cellStyle name="Feeder Field 3 5 37 2" xfId="14087" xr:uid="{00000000-0005-0000-0000-0000621F0000}"/>
    <cellStyle name="Feeder Field 3 5 37 2 2" xfId="14088" xr:uid="{00000000-0005-0000-0000-0000631F0000}"/>
    <cellStyle name="Feeder Field 3 5 37 2 3" xfId="14089" xr:uid="{00000000-0005-0000-0000-0000641F0000}"/>
    <cellStyle name="Feeder Field 3 5 37 2 4" xfId="14090" xr:uid="{00000000-0005-0000-0000-0000651F0000}"/>
    <cellStyle name="Feeder Field 3 5 37 3" xfId="14091" xr:uid="{00000000-0005-0000-0000-0000661F0000}"/>
    <cellStyle name="Feeder Field 3 5 37 4" xfId="14092" xr:uid="{00000000-0005-0000-0000-0000671F0000}"/>
    <cellStyle name="Feeder Field 3 5 38" xfId="1274" xr:uid="{00000000-0005-0000-0000-0000681F0000}"/>
    <cellStyle name="Feeder Field 3 5 38 2" xfId="14093" xr:uid="{00000000-0005-0000-0000-0000691F0000}"/>
    <cellStyle name="Feeder Field 3 5 38 2 2" xfId="14094" xr:uid="{00000000-0005-0000-0000-00006A1F0000}"/>
    <cellStyle name="Feeder Field 3 5 38 2 3" xfId="14095" xr:uid="{00000000-0005-0000-0000-00006B1F0000}"/>
    <cellStyle name="Feeder Field 3 5 38 2 4" xfId="14096" xr:uid="{00000000-0005-0000-0000-00006C1F0000}"/>
    <cellStyle name="Feeder Field 3 5 38 3" xfId="14097" xr:uid="{00000000-0005-0000-0000-00006D1F0000}"/>
    <cellStyle name="Feeder Field 3 5 38 4" xfId="14098" xr:uid="{00000000-0005-0000-0000-00006E1F0000}"/>
    <cellStyle name="Feeder Field 3 5 39" xfId="1275" xr:uid="{00000000-0005-0000-0000-00006F1F0000}"/>
    <cellStyle name="Feeder Field 3 5 39 2" xfId="14099" xr:uid="{00000000-0005-0000-0000-0000701F0000}"/>
    <cellStyle name="Feeder Field 3 5 39 2 2" xfId="14100" xr:uid="{00000000-0005-0000-0000-0000711F0000}"/>
    <cellStyle name="Feeder Field 3 5 39 2 3" xfId="14101" xr:uid="{00000000-0005-0000-0000-0000721F0000}"/>
    <cellStyle name="Feeder Field 3 5 39 2 4" xfId="14102" xr:uid="{00000000-0005-0000-0000-0000731F0000}"/>
    <cellStyle name="Feeder Field 3 5 39 3" xfId="14103" xr:uid="{00000000-0005-0000-0000-0000741F0000}"/>
    <cellStyle name="Feeder Field 3 5 39 4" xfId="14104" xr:uid="{00000000-0005-0000-0000-0000751F0000}"/>
    <cellStyle name="Feeder Field 3 5 4" xfId="1276" xr:uid="{00000000-0005-0000-0000-0000761F0000}"/>
    <cellStyle name="Feeder Field 3 5 4 2" xfId="14105" xr:uid="{00000000-0005-0000-0000-0000771F0000}"/>
    <cellStyle name="Feeder Field 3 5 4 2 2" xfId="14106" xr:uid="{00000000-0005-0000-0000-0000781F0000}"/>
    <cellStyle name="Feeder Field 3 5 4 2 3" xfId="14107" xr:uid="{00000000-0005-0000-0000-0000791F0000}"/>
    <cellStyle name="Feeder Field 3 5 4 2 4" xfId="14108" xr:uid="{00000000-0005-0000-0000-00007A1F0000}"/>
    <cellStyle name="Feeder Field 3 5 4 3" xfId="14109" xr:uid="{00000000-0005-0000-0000-00007B1F0000}"/>
    <cellStyle name="Feeder Field 3 5 4 4" xfId="14110" xr:uid="{00000000-0005-0000-0000-00007C1F0000}"/>
    <cellStyle name="Feeder Field 3 5 40" xfId="1277" xr:uid="{00000000-0005-0000-0000-00007D1F0000}"/>
    <cellStyle name="Feeder Field 3 5 40 2" xfId="14111" xr:uid="{00000000-0005-0000-0000-00007E1F0000}"/>
    <cellStyle name="Feeder Field 3 5 40 2 2" xfId="14112" xr:uid="{00000000-0005-0000-0000-00007F1F0000}"/>
    <cellStyle name="Feeder Field 3 5 40 2 3" xfId="14113" xr:uid="{00000000-0005-0000-0000-0000801F0000}"/>
    <cellStyle name="Feeder Field 3 5 40 2 4" xfId="14114" xr:uid="{00000000-0005-0000-0000-0000811F0000}"/>
    <cellStyle name="Feeder Field 3 5 40 3" xfId="14115" xr:uid="{00000000-0005-0000-0000-0000821F0000}"/>
    <cellStyle name="Feeder Field 3 5 40 4" xfId="14116" xr:uid="{00000000-0005-0000-0000-0000831F0000}"/>
    <cellStyle name="Feeder Field 3 5 41" xfId="1278" xr:uid="{00000000-0005-0000-0000-0000841F0000}"/>
    <cellStyle name="Feeder Field 3 5 41 2" xfId="14117" xr:uid="{00000000-0005-0000-0000-0000851F0000}"/>
    <cellStyle name="Feeder Field 3 5 41 2 2" xfId="14118" xr:uid="{00000000-0005-0000-0000-0000861F0000}"/>
    <cellStyle name="Feeder Field 3 5 41 2 3" xfId="14119" xr:uid="{00000000-0005-0000-0000-0000871F0000}"/>
    <cellStyle name="Feeder Field 3 5 41 2 4" xfId="14120" xr:uid="{00000000-0005-0000-0000-0000881F0000}"/>
    <cellStyle name="Feeder Field 3 5 41 3" xfId="14121" xr:uid="{00000000-0005-0000-0000-0000891F0000}"/>
    <cellStyle name="Feeder Field 3 5 41 4" xfId="14122" xr:uid="{00000000-0005-0000-0000-00008A1F0000}"/>
    <cellStyle name="Feeder Field 3 5 42" xfId="1279" xr:uid="{00000000-0005-0000-0000-00008B1F0000}"/>
    <cellStyle name="Feeder Field 3 5 42 2" xfId="14123" xr:uid="{00000000-0005-0000-0000-00008C1F0000}"/>
    <cellStyle name="Feeder Field 3 5 42 2 2" xfId="14124" xr:uid="{00000000-0005-0000-0000-00008D1F0000}"/>
    <cellStyle name="Feeder Field 3 5 42 2 3" xfId="14125" xr:uid="{00000000-0005-0000-0000-00008E1F0000}"/>
    <cellStyle name="Feeder Field 3 5 42 2 4" xfId="14126" xr:uid="{00000000-0005-0000-0000-00008F1F0000}"/>
    <cellStyle name="Feeder Field 3 5 42 3" xfId="14127" xr:uid="{00000000-0005-0000-0000-0000901F0000}"/>
    <cellStyle name="Feeder Field 3 5 42 4" xfId="14128" xr:uid="{00000000-0005-0000-0000-0000911F0000}"/>
    <cellStyle name="Feeder Field 3 5 43" xfId="1280" xr:uid="{00000000-0005-0000-0000-0000921F0000}"/>
    <cellStyle name="Feeder Field 3 5 43 2" xfId="14129" xr:uid="{00000000-0005-0000-0000-0000931F0000}"/>
    <cellStyle name="Feeder Field 3 5 43 2 2" xfId="14130" xr:uid="{00000000-0005-0000-0000-0000941F0000}"/>
    <cellStyle name="Feeder Field 3 5 43 2 3" xfId="14131" xr:uid="{00000000-0005-0000-0000-0000951F0000}"/>
    <cellStyle name="Feeder Field 3 5 43 2 4" xfId="14132" xr:uid="{00000000-0005-0000-0000-0000961F0000}"/>
    <cellStyle name="Feeder Field 3 5 43 3" xfId="14133" xr:uid="{00000000-0005-0000-0000-0000971F0000}"/>
    <cellStyle name="Feeder Field 3 5 43 4" xfId="14134" xr:uid="{00000000-0005-0000-0000-0000981F0000}"/>
    <cellStyle name="Feeder Field 3 5 44" xfId="1281" xr:uid="{00000000-0005-0000-0000-0000991F0000}"/>
    <cellStyle name="Feeder Field 3 5 44 2" xfId="14135" xr:uid="{00000000-0005-0000-0000-00009A1F0000}"/>
    <cellStyle name="Feeder Field 3 5 44 2 2" xfId="14136" xr:uid="{00000000-0005-0000-0000-00009B1F0000}"/>
    <cellStyle name="Feeder Field 3 5 44 2 3" xfId="14137" xr:uid="{00000000-0005-0000-0000-00009C1F0000}"/>
    <cellStyle name="Feeder Field 3 5 44 2 4" xfId="14138" xr:uid="{00000000-0005-0000-0000-00009D1F0000}"/>
    <cellStyle name="Feeder Field 3 5 44 3" xfId="14139" xr:uid="{00000000-0005-0000-0000-00009E1F0000}"/>
    <cellStyle name="Feeder Field 3 5 44 4" xfId="14140" xr:uid="{00000000-0005-0000-0000-00009F1F0000}"/>
    <cellStyle name="Feeder Field 3 5 45" xfId="14141" xr:uid="{00000000-0005-0000-0000-0000A01F0000}"/>
    <cellStyle name="Feeder Field 3 5 45 2" xfId="14142" xr:uid="{00000000-0005-0000-0000-0000A11F0000}"/>
    <cellStyle name="Feeder Field 3 5 45 3" xfId="14143" xr:uid="{00000000-0005-0000-0000-0000A21F0000}"/>
    <cellStyle name="Feeder Field 3 5 45 4" xfId="14144" xr:uid="{00000000-0005-0000-0000-0000A31F0000}"/>
    <cellStyle name="Feeder Field 3 5 46" xfId="14145" xr:uid="{00000000-0005-0000-0000-0000A41F0000}"/>
    <cellStyle name="Feeder Field 3 5 46 2" xfId="14146" xr:uid="{00000000-0005-0000-0000-0000A51F0000}"/>
    <cellStyle name="Feeder Field 3 5 46 3" xfId="14147" xr:uid="{00000000-0005-0000-0000-0000A61F0000}"/>
    <cellStyle name="Feeder Field 3 5 46 4" xfId="14148" xr:uid="{00000000-0005-0000-0000-0000A71F0000}"/>
    <cellStyle name="Feeder Field 3 5 47" xfId="14149" xr:uid="{00000000-0005-0000-0000-0000A81F0000}"/>
    <cellStyle name="Feeder Field 3 5 48" xfId="14150" xr:uid="{00000000-0005-0000-0000-0000A91F0000}"/>
    <cellStyle name="Feeder Field 3 5 5" xfId="1282" xr:uid="{00000000-0005-0000-0000-0000AA1F0000}"/>
    <cellStyle name="Feeder Field 3 5 5 2" xfId="14151" xr:uid="{00000000-0005-0000-0000-0000AB1F0000}"/>
    <cellStyle name="Feeder Field 3 5 5 2 2" xfId="14152" xr:uid="{00000000-0005-0000-0000-0000AC1F0000}"/>
    <cellStyle name="Feeder Field 3 5 5 2 3" xfId="14153" xr:uid="{00000000-0005-0000-0000-0000AD1F0000}"/>
    <cellStyle name="Feeder Field 3 5 5 2 4" xfId="14154" xr:uid="{00000000-0005-0000-0000-0000AE1F0000}"/>
    <cellStyle name="Feeder Field 3 5 5 3" xfId="14155" xr:uid="{00000000-0005-0000-0000-0000AF1F0000}"/>
    <cellStyle name="Feeder Field 3 5 5 4" xfId="14156" xr:uid="{00000000-0005-0000-0000-0000B01F0000}"/>
    <cellStyle name="Feeder Field 3 5 6" xfId="1283" xr:uid="{00000000-0005-0000-0000-0000B11F0000}"/>
    <cellStyle name="Feeder Field 3 5 6 2" xfId="14157" xr:uid="{00000000-0005-0000-0000-0000B21F0000}"/>
    <cellStyle name="Feeder Field 3 5 6 2 2" xfId="14158" xr:uid="{00000000-0005-0000-0000-0000B31F0000}"/>
    <cellStyle name="Feeder Field 3 5 6 2 3" xfId="14159" xr:uid="{00000000-0005-0000-0000-0000B41F0000}"/>
    <cellStyle name="Feeder Field 3 5 6 2 4" xfId="14160" xr:uid="{00000000-0005-0000-0000-0000B51F0000}"/>
    <cellStyle name="Feeder Field 3 5 6 3" xfId="14161" xr:uid="{00000000-0005-0000-0000-0000B61F0000}"/>
    <cellStyle name="Feeder Field 3 5 6 4" xfId="14162" xr:uid="{00000000-0005-0000-0000-0000B71F0000}"/>
    <cellStyle name="Feeder Field 3 5 7" xfId="1284" xr:uid="{00000000-0005-0000-0000-0000B81F0000}"/>
    <cellStyle name="Feeder Field 3 5 7 2" xfId="14163" xr:uid="{00000000-0005-0000-0000-0000B91F0000}"/>
    <cellStyle name="Feeder Field 3 5 7 2 2" xfId="14164" xr:uid="{00000000-0005-0000-0000-0000BA1F0000}"/>
    <cellStyle name="Feeder Field 3 5 7 2 3" xfId="14165" xr:uid="{00000000-0005-0000-0000-0000BB1F0000}"/>
    <cellStyle name="Feeder Field 3 5 7 2 4" xfId="14166" xr:uid="{00000000-0005-0000-0000-0000BC1F0000}"/>
    <cellStyle name="Feeder Field 3 5 7 3" xfId="14167" xr:uid="{00000000-0005-0000-0000-0000BD1F0000}"/>
    <cellStyle name="Feeder Field 3 5 7 4" xfId="14168" xr:uid="{00000000-0005-0000-0000-0000BE1F0000}"/>
    <cellStyle name="Feeder Field 3 5 8" xfId="1285" xr:uid="{00000000-0005-0000-0000-0000BF1F0000}"/>
    <cellStyle name="Feeder Field 3 5 8 2" xfId="14169" xr:uid="{00000000-0005-0000-0000-0000C01F0000}"/>
    <cellStyle name="Feeder Field 3 5 8 2 2" xfId="14170" xr:uid="{00000000-0005-0000-0000-0000C11F0000}"/>
    <cellStyle name="Feeder Field 3 5 8 2 3" xfId="14171" xr:uid="{00000000-0005-0000-0000-0000C21F0000}"/>
    <cellStyle name="Feeder Field 3 5 8 2 4" xfId="14172" xr:uid="{00000000-0005-0000-0000-0000C31F0000}"/>
    <cellStyle name="Feeder Field 3 5 8 3" xfId="14173" xr:uid="{00000000-0005-0000-0000-0000C41F0000}"/>
    <cellStyle name="Feeder Field 3 5 8 4" xfId="14174" xr:uid="{00000000-0005-0000-0000-0000C51F0000}"/>
    <cellStyle name="Feeder Field 3 5 9" xfId="1286" xr:uid="{00000000-0005-0000-0000-0000C61F0000}"/>
    <cellStyle name="Feeder Field 3 5 9 2" xfId="14175" xr:uid="{00000000-0005-0000-0000-0000C71F0000}"/>
    <cellStyle name="Feeder Field 3 5 9 2 2" xfId="14176" xr:uid="{00000000-0005-0000-0000-0000C81F0000}"/>
    <cellStyle name="Feeder Field 3 5 9 2 3" xfId="14177" xr:uid="{00000000-0005-0000-0000-0000C91F0000}"/>
    <cellStyle name="Feeder Field 3 5 9 2 4" xfId="14178" xr:uid="{00000000-0005-0000-0000-0000CA1F0000}"/>
    <cellStyle name="Feeder Field 3 5 9 3" xfId="14179" xr:uid="{00000000-0005-0000-0000-0000CB1F0000}"/>
    <cellStyle name="Feeder Field 3 5 9 4" xfId="14180" xr:uid="{00000000-0005-0000-0000-0000CC1F0000}"/>
    <cellStyle name="Feeder Field 3 6" xfId="1287" xr:uid="{00000000-0005-0000-0000-0000CD1F0000}"/>
    <cellStyle name="Feeder Field 3 6 2" xfId="14181" xr:uid="{00000000-0005-0000-0000-0000CE1F0000}"/>
    <cellStyle name="Feeder Field 3 6 2 2" xfId="14182" xr:uid="{00000000-0005-0000-0000-0000CF1F0000}"/>
    <cellStyle name="Feeder Field 3 6 2 3" xfId="14183" xr:uid="{00000000-0005-0000-0000-0000D01F0000}"/>
    <cellStyle name="Feeder Field 3 6 2 4" xfId="14184" xr:uid="{00000000-0005-0000-0000-0000D11F0000}"/>
    <cellStyle name="Feeder Field 3 6 3" xfId="14185" xr:uid="{00000000-0005-0000-0000-0000D21F0000}"/>
    <cellStyle name="Feeder Field 3 6 4" xfId="14186" xr:uid="{00000000-0005-0000-0000-0000D31F0000}"/>
    <cellStyle name="Feeder Field 3 7" xfId="1288" xr:uid="{00000000-0005-0000-0000-0000D41F0000}"/>
    <cellStyle name="Feeder Field 3 7 2" xfId="14187" xr:uid="{00000000-0005-0000-0000-0000D51F0000}"/>
    <cellStyle name="Feeder Field 3 7 2 2" xfId="14188" xr:uid="{00000000-0005-0000-0000-0000D61F0000}"/>
    <cellStyle name="Feeder Field 3 7 2 3" xfId="14189" xr:uid="{00000000-0005-0000-0000-0000D71F0000}"/>
    <cellStyle name="Feeder Field 3 7 2 4" xfId="14190" xr:uid="{00000000-0005-0000-0000-0000D81F0000}"/>
    <cellStyle name="Feeder Field 3 7 3" xfId="14191" xr:uid="{00000000-0005-0000-0000-0000D91F0000}"/>
    <cellStyle name="Feeder Field 3 7 4" xfId="14192" xr:uid="{00000000-0005-0000-0000-0000DA1F0000}"/>
    <cellStyle name="Feeder Field 3 8" xfId="1289" xr:uid="{00000000-0005-0000-0000-0000DB1F0000}"/>
    <cellStyle name="Feeder Field 3 8 2" xfId="14193" xr:uid="{00000000-0005-0000-0000-0000DC1F0000}"/>
    <cellStyle name="Feeder Field 3 8 2 2" xfId="14194" xr:uid="{00000000-0005-0000-0000-0000DD1F0000}"/>
    <cellStyle name="Feeder Field 3 8 2 3" xfId="14195" xr:uid="{00000000-0005-0000-0000-0000DE1F0000}"/>
    <cellStyle name="Feeder Field 3 8 2 4" xfId="14196" xr:uid="{00000000-0005-0000-0000-0000DF1F0000}"/>
    <cellStyle name="Feeder Field 3 8 3" xfId="14197" xr:uid="{00000000-0005-0000-0000-0000E01F0000}"/>
    <cellStyle name="Feeder Field 3 8 4" xfId="14198" xr:uid="{00000000-0005-0000-0000-0000E11F0000}"/>
    <cellStyle name="Feeder Field 3 9" xfId="1290" xr:uid="{00000000-0005-0000-0000-0000E21F0000}"/>
    <cellStyle name="Feeder Field 3 9 2" xfId="14199" xr:uid="{00000000-0005-0000-0000-0000E31F0000}"/>
    <cellStyle name="Feeder Field 3 9 2 2" xfId="14200" xr:uid="{00000000-0005-0000-0000-0000E41F0000}"/>
    <cellStyle name="Feeder Field 3 9 2 3" xfId="14201" xr:uid="{00000000-0005-0000-0000-0000E51F0000}"/>
    <cellStyle name="Feeder Field 3 9 2 4" xfId="14202" xr:uid="{00000000-0005-0000-0000-0000E61F0000}"/>
    <cellStyle name="Feeder Field 3 9 3" xfId="14203" xr:uid="{00000000-0005-0000-0000-0000E71F0000}"/>
    <cellStyle name="Feeder Field 3 9 4" xfId="14204" xr:uid="{00000000-0005-0000-0000-0000E81F0000}"/>
    <cellStyle name="Feeder Field 4" xfId="1291" xr:uid="{00000000-0005-0000-0000-0000E91F0000}"/>
    <cellStyle name="Feeder Field 4 10" xfId="1292" xr:uid="{00000000-0005-0000-0000-0000EA1F0000}"/>
    <cellStyle name="Feeder Field 4 10 2" xfId="14205" xr:uid="{00000000-0005-0000-0000-0000EB1F0000}"/>
    <cellStyle name="Feeder Field 4 10 2 2" xfId="14206" xr:uid="{00000000-0005-0000-0000-0000EC1F0000}"/>
    <cellStyle name="Feeder Field 4 10 2 3" xfId="14207" xr:uid="{00000000-0005-0000-0000-0000ED1F0000}"/>
    <cellStyle name="Feeder Field 4 10 2 4" xfId="14208" xr:uid="{00000000-0005-0000-0000-0000EE1F0000}"/>
    <cellStyle name="Feeder Field 4 10 3" xfId="14209" xr:uid="{00000000-0005-0000-0000-0000EF1F0000}"/>
    <cellStyle name="Feeder Field 4 10 4" xfId="14210" xr:uid="{00000000-0005-0000-0000-0000F01F0000}"/>
    <cellStyle name="Feeder Field 4 11" xfId="1293" xr:uid="{00000000-0005-0000-0000-0000F11F0000}"/>
    <cellStyle name="Feeder Field 4 11 2" xfId="14211" xr:uid="{00000000-0005-0000-0000-0000F21F0000}"/>
    <cellStyle name="Feeder Field 4 11 2 2" xfId="14212" xr:uid="{00000000-0005-0000-0000-0000F31F0000}"/>
    <cellStyle name="Feeder Field 4 11 2 3" xfId="14213" xr:uid="{00000000-0005-0000-0000-0000F41F0000}"/>
    <cellStyle name="Feeder Field 4 11 2 4" xfId="14214" xr:uid="{00000000-0005-0000-0000-0000F51F0000}"/>
    <cellStyle name="Feeder Field 4 11 3" xfId="14215" xr:uid="{00000000-0005-0000-0000-0000F61F0000}"/>
    <cellStyle name="Feeder Field 4 11 4" xfId="14216" xr:uid="{00000000-0005-0000-0000-0000F71F0000}"/>
    <cellStyle name="Feeder Field 4 12" xfId="1294" xr:uid="{00000000-0005-0000-0000-0000F81F0000}"/>
    <cellStyle name="Feeder Field 4 12 2" xfId="14217" xr:uid="{00000000-0005-0000-0000-0000F91F0000}"/>
    <cellStyle name="Feeder Field 4 12 2 2" xfId="14218" xr:uid="{00000000-0005-0000-0000-0000FA1F0000}"/>
    <cellStyle name="Feeder Field 4 12 2 3" xfId="14219" xr:uid="{00000000-0005-0000-0000-0000FB1F0000}"/>
    <cellStyle name="Feeder Field 4 12 2 4" xfId="14220" xr:uid="{00000000-0005-0000-0000-0000FC1F0000}"/>
    <cellStyle name="Feeder Field 4 12 3" xfId="14221" xr:uid="{00000000-0005-0000-0000-0000FD1F0000}"/>
    <cellStyle name="Feeder Field 4 12 4" xfId="14222" xr:uid="{00000000-0005-0000-0000-0000FE1F0000}"/>
    <cellStyle name="Feeder Field 4 13" xfId="1295" xr:uid="{00000000-0005-0000-0000-0000FF1F0000}"/>
    <cellStyle name="Feeder Field 4 13 2" xfId="14223" xr:uid="{00000000-0005-0000-0000-000000200000}"/>
    <cellStyle name="Feeder Field 4 13 2 2" xfId="14224" xr:uid="{00000000-0005-0000-0000-000001200000}"/>
    <cellStyle name="Feeder Field 4 13 2 3" xfId="14225" xr:uid="{00000000-0005-0000-0000-000002200000}"/>
    <cellStyle name="Feeder Field 4 13 2 4" xfId="14226" xr:uid="{00000000-0005-0000-0000-000003200000}"/>
    <cellStyle name="Feeder Field 4 13 3" xfId="14227" xr:uid="{00000000-0005-0000-0000-000004200000}"/>
    <cellStyle name="Feeder Field 4 13 4" xfId="14228" xr:uid="{00000000-0005-0000-0000-000005200000}"/>
    <cellStyle name="Feeder Field 4 14" xfId="1296" xr:uid="{00000000-0005-0000-0000-000006200000}"/>
    <cellStyle name="Feeder Field 4 14 2" xfId="14229" xr:uid="{00000000-0005-0000-0000-000007200000}"/>
    <cellStyle name="Feeder Field 4 14 2 2" xfId="14230" xr:uid="{00000000-0005-0000-0000-000008200000}"/>
    <cellStyle name="Feeder Field 4 14 2 3" xfId="14231" xr:uid="{00000000-0005-0000-0000-000009200000}"/>
    <cellStyle name="Feeder Field 4 14 2 4" xfId="14232" xr:uid="{00000000-0005-0000-0000-00000A200000}"/>
    <cellStyle name="Feeder Field 4 14 3" xfId="14233" xr:uid="{00000000-0005-0000-0000-00000B200000}"/>
    <cellStyle name="Feeder Field 4 14 4" xfId="14234" xr:uid="{00000000-0005-0000-0000-00000C200000}"/>
    <cellStyle name="Feeder Field 4 15" xfId="1297" xr:uid="{00000000-0005-0000-0000-00000D200000}"/>
    <cellStyle name="Feeder Field 4 15 2" xfId="14235" xr:uid="{00000000-0005-0000-0000-00000E200000}"/>
    <cellStyle name="Feeder Field 4 15 2 2" xfId="14236" xr:uid="{00000000-0005-0000-0000-00000F200000}"/>
    <cellStyle name="Feeder Field 4 15 2 3" xfId="14237" xr:uid="{00000000-0005-0000-0000-000010200000}"/>
    <cellStyle name="Feeder Field 4 15 2 4" xfId="14238" xr:uid="{00000000-0005-0000-0000-000011200000}"/>
    <cellStyle name="Feeder Field 4 15 3" xfId="14239" xr:uid="{00000000-0005-0000-0000-000012200000}"/>
    <cellStyle name="Feeder Field 4 15 4" xfId="14240" xr:uid="{00000000-0005-0000-0000-000013200000}"/>
    <cellStyle name="Feeder Field 4 16" xfId="1298" xr:uid="{00000000-0005-0000-0000-000014200000}"/>
    <cellStyle name="Feeder Field 4 16 2" xfId="14241" xr:uid="{00000000-0005-0000-0000-000015200000}"/>
    <cellStyle name="Feeder Field 4 16 2 2" xfId="14242" xr:uid="{00000000-0005-0000-0000-000016200000}"/>
    <cellStyle name="Feeder Field 4 16 2 3" xfId="14243" xr:uid="{00000000-0005-0000-0000-000017200000}"/>
    <cellStyle name="Feeder Field 4 16 2 4" xfId="14244" xr:uid="{00000000-0005-0000-0000-000018200000}"/>
    <cellStyle name="Feeder Field 4 16 3" xfId="14245" xr:uid="{00000000-0005-0000-0000-000019200000}"/>
    <cellStyle name="Feeder Field 4 16 4" xfId="14246" xr:uid="{00000000-0005-0000-0000-00001A200000}"/>
    <cellStyle name="Feeder Field 4 17" xfId="14247" xr:uid="{00000000-0005-0000-0000-00001B200000}"/>
    <cellStyle name="Feeder Field 4 2" xfId="1299" xr:uid="{00000000-0005-0000-0000-00001C200000}"/>
    <cellStyle name="Feeder Field 4 2 10" xfId="1300" xr:uid="{00000000-0005-0000-0000-00001D200000}"/>
    <cellStyle name="Feeder Field 4 2 10 2" xfId="14248" xr:uid="{00000000-0005-0000-0000-00001E200000}"/>
    <cellStyle name="Feeder Field 4 2 10 2 2" xfId="14249" xr:uid="{00000000-0005-0000-0000-00001F200000}"/>
    <cellStyle name="Feeder Field 4 2 10 2 3" xfId="14250" xr:uid="{00000000-0005-0000-0000-000020200000}"/>
    <cellStyle name="Feeder Field 4 2 10 2 4" xfId="14251" xr:uid="{00000000-0005-0000-0000-000021200000}"/>
    <cellStyle name="Feeder Field 4 2 10 3" xfId="14252" xr:uid="{00000000-0005-0000-0000-000022200000}"/>
    <cellStyle name="Feeder Field 4 2 10 4" xfId="14253" xr:uid="{00000000-0005-0000-0000-000023200000}"/>
    <cellStyle name="Feeder Field 4 2 11" xfId="1301" xr:uid="{00000000-0005-0000-0000-000024200000}"/>
    <cellStyle name="Feeder Field 4 2 11 2" xfId="14254" xr:uid="{00000000-0005-0000-0000-000025200000}"/>
    <cellStyle name="Feeder Field 4 2 11 2 2" xfId="14255" xr:uid="{00000000-0005-0000-0000-000026200000}"/>
    <cellStyle name="Feeder Field 4 2 11 2 3" xfId="14256" xr:uid="{00000000-0005-0000-0000-000027200000}"/>
    <cellStyle name="Feeder Field 4 2 11 2 4" xfId="14257" xr:uid="{00000000-0005-0000-0000-000028200000}"/>
    <cellStyle name="Feeder Field 4 2 11 3" xfId="14258" xr:uid="{00000000-0005-0000-0000-000029200000}"/>
    <cellStyle name="Feeder Field 4 2 11 4" xfId="14259" xr:uid="{00000000-0005-0000-0000-00002A200000}"/>
    <cellStyle name="Feeder Field 4 2 12" xfId="1302" xr:uid="{00000000-0005-0000-0000-00002B200000}"/>
    <cellStyle name="Feeder Field 4 2 12 2" xfId="14260" xr:uid="{00000000-0005-0000-0000-00002C200000}"/>
    <cellStyle name="Feeder Field 4 2 12 2 2" xfId="14261" xr:uid="{00000000-0005-0000-0000-00002D200000}"/>
    <cellStyle name="Feeder Field 4 2 12 2 3" xfId="14262" xr:uid="{00000000-0005-0000-0000-00002E200000}"/>
    <cellStyle name="Feeder Field 4 2 12 2 4" xfId="14263" xr:uid="{00000000-0005-0000-0000-00002F200000}"/>
    <cellStyle name="Feeder Field 4 2 12 3" xfId="14264" xr:uid="{00000000-0005-0000-0000-000030200000}"/>
    <cellStyle name="Feeder Field 4 2 12 4" xfId="14265" xr:uid="{00000000-0005-0000-0000-000031200000}"/>
    <cellStyle name="Feeder Field 4 2 13" xfId="1303" xr:uid="{00000000-0005-0000-0000-000032200000}"/>
    <cellStyle name="Feeder Field 4 2 13 2" xfId="14266" xr:uid="{00000000-0005-0000-0000-000033200000}"/>
    <cellStyle name="Feeder Field 4 2 13 2 2" xfId="14267" xr:uid="{00000000-0005-0000-0000-000034200000}"/>
    <cellStyle name="Feeder Field 4 2 13 2 3" xfId="14268" xr:uid="{00000000-0005-0000-0000-000035200000}"/>
    <cellStyle name="Feeder Field 4 2 13 2 4" xfId="14269" xr:uid="{00000000-0005-0000-0000-000036200000}"/>
    <cellStyle name="Feeder Field 4 2 13 3" xfId="14270" xr:uid="{00000000-0005-0000-0000-000037200000}"/>
    <cellStyle name="Feeder Field 4 2 13 4" xfId="14271" xr:uid="{00000000-0005-0000-0000-000038200000}"/>
    <cellStyle name="Feeder Field 4 2 14" xfId="1304" xr:uid="{00000000-0005-0000-0000-000039200000}"/>
    <cellStyle name="Feeder Field 4 2 14 2" xfId="14272" xr:uid="{00000000-0005-0000-0000-00003A200000}"/>
    <cellStyle name="Feeder Field 4 2 14 2 2" xfId="14273" xr:uid="{00000000-0005-0000-0000-00003B200000}"/>
    <cellStyle name="Feeder Field 4 2 14 2 3" xfId="14274" xr:uid="{00000000-0005-0000-0000-00003C200000}"/>
    <cellStyle name="Feeder Field 4 2 14 2 4" xfId="14275" xr:uid="{00000000-0005-0000-0000-00003D200000}"/>
    <cellStyle name="Feeder Field 4 2 14 3" xfId="14276" xr:uid="{00000000-0005-0000-0000-00003E200000}"/>
    <cellStyle name="Feeder Field 4 2 14 4" xfId="14277" xr:uid="{00000000-0005-0000-0000-00003F200000}"/>
    <cellStyle name="Feeder Field 4 2 15" xfId="1305" xr:uid="{00000000-0005-0000-0000-000040200000}"/>
    <cellStyle name="Feeder Field 4 2 15 2" xfId="14278" xr:uid="{00000000-0005-0000-0000-000041200000}"/>
    <cellStyle name="Feeder Field 4 2 15 2 2" xfId="14279" xr:uid="{00000000-0005-0000-0000-000042200000}"/>
    <cellStyle name="Feeder Field 4 2 15 2 3" xfId="14280" xr:uid="{00000000-0005-0000-0000-000043200000}"/>
    <cellStyle name="Feeder Field 4 2 15 2 4" xfId="14281" xr:uid="{00000000-0005-0000-0000-000044200000}"/>
    <cellStyle name="Feeder Field 4 2 15 3" xfId="14282" xr:uid="{00000000-0005-0000-0000-000045200000}"/>
    <cellStyle name="Feeder Field 4 2 15 4" xfId="14283" xr:uid="{00000000-0005-0000-0000-000046200000}"/>
    <cellStyle name="Feeder Field 4 2 16" xfId="1306" xr:uid="{00000000-0005-0000-0000-000047200000}"/>
    <cellStyle name="Feeder Field 4 2 16 2" xfId="14284" xr:uid="{00000000-0005-0000-0000-000048200000}"/>
    <cellStyle name="Feeder Field 4 2 16 2 2" xfId="14285" xr:uid="{00000000-0005-0000-0000-000049200000}"/>
    <cellStyle name="Feeder Field 4 2 16 2 3" xfId="14286" xr:uid="{00000000-0005-0000-0000-00004A200000}"/>
    <cellStyle name="Feeder Field 4 2 16 2 4" xfId="14287" xr:uid="{00000000-0005-0000-0000-00004B200000}"/>
    <cellStyle name="Feeder Field 4 2 16 3" xfId="14288" xr:uid="{00000000-0005-0000-0000-00004C200000}"/>
    <cellStyle name="Feeder Field 4 2 16 4" xfId="14289" xr:uid="{00000000-0005-0000-0000-00004D200000}"/>
    <cellStyle name="Feeder Field 4 2 17" xfId="1307" xr:uid="{00000000-0005-0000-0000-00004E200000}"/>
    <cellStyle name="Feeder Field 4 2 17 2" xfId="14290" xr:uid="{00000000-0005-0000-0000-00004F200000}"/>
    <cellStyle name="Feeder Field 4 2 17 2 2" xfId="14291" xr:uid="{00000000-0005-0000-0000-000050200000}"/>
    <cellStyle name="Feeder Field 4 2 17 2 3" xfId="14292" xr:uid="{00000000-0005-0000-0000-000051200000}"/>
    <cellStyle name="Feeder Field 4 2 17 2 4" xfId="14293" xr:uid="{00000000-0005-0000-0000-000052200000}"/>
    <cellStyle name="Feeder Field 4 2 17 3" xfId="14294" xr:uid="{00000000-0005-0000-0000-000053200000}"/>
    <cellStyle name="Feeder Field 4 2 17 4" xfId="14295" xr:uid="{00000000-0005-0000-0000-000054200000}"/>
    <cellStyle name="Feeder Field 4 2 18" xfId="1308" xr:uid="{00000000-0005-0000-0000-000055200000}"/>
    <cellStyle name="Feeder Field 4 2 18 2" xfId="14296" xr:uid="{00000000-0005-0000-0000-000056200000}"/>
    <cellStyle name="Feeder Field 4 2 18 2 2" xfId="14297" xr:uid="{00000000-0005-0000-0000-000057200000}"/>
    <cellStyle name="Feeder Field 4 2 18 2 3" xfId="14298" xr:uid="{00000000-0005-0000-0000-000058200000}"/>
    <cellStyle name="Feeder Field 4 2 18 2 4" xfId="14299" xr:uid="{00000000-0005-0000-0000-000059200000}"/>
    <cellStyle name="Feeder Field 4 2 18 3" xfId="14300" xr:uid="{00000000-0005-0000-0000-00005A200000}"/>
    <cellStyle name="Feeder Field 4 2 18 4" xfId="14301" xr:uid="{00000000-0005-0000-0000-00005B200000}"/>
    <cellStyle name="Feeder Field 4 2 19" xfId="1309" xr:uid="{00000000-0005-0000-0000-00005C200000}"/>
    <cellStyle name="Feeder Field 4 2 19 2" xfId="14302" xr:uid="{00000000-0005-0000-0000-00005D200000}"/>
    <cellStyle name="Feeder Field 4 2 19 2 2" xfId="14303" xr:uid="{00000000-0005-0000-0000-00005E200000}"/>
    <cellStyle name="Feeder Field 4 2 19 2 3" xfId="14304" xr:uid="{00000000-0005-0000-0000-00005F200000}"/>
    <cellStyle name="Feeder Field 4 2 19 2 4" xfId="14305" xr:uid="{00000000-0005-0000-0000-000060200000}"/>
    <cellStyle name="Feeder Field 4 2 19 3" xfId="14306" xr:uid="{00000000-0005-0000-0000-000061200000}"/>
    <cellStyle name="Feeder Field 4 2 19 4" xfId="14307" xr:uid="{00000000-0005-0000-0000-000062200000}"/>
    <cellStyle name="Feeder Field 4 2 2" xfId="1310" xr:uid="{00000000-0005-0000-0000-000063200000}"/>
    <cellStyle name="Feeder Field 4 2 2 10" xfId="1311" xr:uid="{00000000-0005-0000-0000-000064200000}"/>
    <cellStyle name="Feeder Field 4 2 2 10 2" xfId="14308" xr:uid="{00000000-0005-0000-0000-000065200000}"/>
    <cellStyle name="Feeder Field 4 2 2 10 2 2" xfId="14309" xr:uid="{00000000-0005-0000-0000-000066200000}"/>
    <cellStyle name="Feeder Field 4 2 2 10 2 3" xfId="14310" xr:uid="{00000000-0005-0000-0000-000067200000}"/>
    <cellStyle name="Feeder Field 4 2 2 10 2 4" xfId="14311" xr:uid="{00000000-0005-0000-0000-000068200000}"/>
    <cellStyle name="Feeder Field 4 2 2 10 3" xfId="14312" xr:uid="{00000000-0005-0000-0000-000069200000}"/>
    <cellStyle name="Feeder Field 4 2 2 10 4" xfId="14313" xr:uid="{00000000-0005-0000-0000-00006A200000}"/>
    <cellStyle name="Feeder Field 4 2 2 11" xfId="1312" xr:uid="{00000000-0005-0000-0000-00006B200000}"/>
    <cellStyle name="Feeder Field 4 2 2 11 2" xfId="14314" xr:uid="{00000000-0005-0000-0000-00006C200000}"/>
    <cellStyle name="Feeder Field 4 2 2 11 2 2" xfId="14315" xr:uid="{00000000-0005-0000-0000-00006D200000}"/>
    <cellStyle name="Feeder Field 4 2 2 11 2 3" xfId="14316" xr:uid="{00000000-0005-0000-0000-00006E200000}"/>
    <cellStyle name="Feeder Field 4 2 2 11 2 4" xfId="14317" xr:uid="{00000000-0005-0000-0000-00006F200000}"/>
    <cellStyle name="Feeder Field 4 2 2 11 3" xfId="14318" xr:uid="{00000000-0005-0000-0000-000070200000}"/>
    <cellStyle name="Feeder Field 4 2 2 11 4" xfId="14319" xr:uid="{00000000-0005-0000-0000-000071200000}"/>
    <cellStyle name="Feeder Field 4 2 2 12" xfId="1313" xr:uid="{00000000-0005-0000-0000-000072200000}"/>
    <cellStyle name="Feeder Field 4 2 2 12 2" xfId="14320" xr:uid="{00000000-0005-0000-0000-000073200000}"/>
    <cellStyle name="Feeder Field 4 2 2 12 2 2" xfId="14321" xr:uid="{00000000-0005-0000-0000-000074200000}"/>
    <cellStyle name="Feeder Field 4 2 2 12 2 3" xfId="14322" xr:uid="{00000000-0005-0000-0000-000075200000}"/>
    <cellStyle name="Feeder Field 4 2 2 12 2 4" xfId="14323" xr:uid="{00000000-0005-0000-0000-000076200000}"/>
    <cellStyle name="Feeder Field 4 2 2 12 3" xfId="14324" xr:uid="{00000000-0005-0000-0000-000077200000}"/>
    <cellStyle name="Feeder Field 4 2 2 12 4" xfId="14325" xr:uid="{00000000-0005-0000-0000-000078200000}"/>
    <cellStyle name="Feeder Field 4 2 2 13" xfId="1314" xr:uid="{00000000-0005-0000-0000-000079200000}"/>
    <cellStyle name="Feeder Field 4 2 2 13 2" xfId="14326" xr:uid="{00000000-0005-0000-0000-00007A200000}"/>
    <cellStyle name="Feeder Field 4 2 2 13 2 2" xfId="14327" xr:uid="{00000000-0005-0000-0000-00007B200000}"/>
    <cellStyle name="Feeder Field 4 2 2 13 2 3" xfId="14328" xr:uid="{00000000-0005-0000-0000-00007C200000}"/>
    <cellStyle name="Feeder Field 4 2 2 13 2 4" xfId="14329" xr:uid="{00000000-0005-0000-0000-00007D200000}"/>
    <cellStyle name="Feeder Field 4 2 2 13 3" xfId="14330" xr:uid="{00000000-0005-0000-0000-00007E200000}"/>
    <cellStyle name="Feeder Field 4 2 2 13 4" xfId="14331" xr:uid="{00000000-0005-0000-0000-00007F200000}"/>
    <cellStyle name="Feeder Field 4 2 2 14" xfId="1315" xr:uid="{00000000-0005-0000-0000-000080200000}"/>
    <cellStyle name="Feeder Field 4 2 2 14 2" xfId="14332" xr:uid="{00000000-0005-0000-0000-000081200000}"/>
    <cellStyle name="Feeder Field 4 2 2 14 2 2" xfId="14333" xr:uid="{00000000-0005-0000-0000-000082200000}"/>
    <cellStyle name="Feeder Field 4 2 2 14 2 3" xfId="14334" xr:uid="{00000000-0005-0000-0000-000083200000}"/>
    <cellStyle name="Feeder Field 4 2 2 14 2 4" xfId="14335" xr:uid="{00000000-0005-0000-0000-000084200000}"/>
    <cellStyle name="Feeder Field 4 2 2 14 3" xfId="14336" xr:uid="{00000000-0005-0000-0000-000085200000}"/>
    <cellStyle name="Feeder Field 4 2 2 14 4" xfId="14337" xr:uid="{00000000-0005-0000-0000-000086200000}"/>
    <cellStyle name="Feeder Field 4 2 2 15" xfId="1316" xr:uid="{00000000-0005-0000-0000-000087200000}"/>
    <cellStyle name="Feeder Field 4 2 2 15 2" xfId="14338" xr:uid="{00000000-0005-0000-0000-000088200000}"/>
    <cellStyle name="Feeder Field 4 2 2 15 2 2" xfId="14339" xr:uid="{00000000-0005-0000-0000-000089200000}"/>
    <cellStyle name="Feeder Field 4 2 2 15 2 3" xfId="14340" xr:uid="{00000000-0005-0000-0000-00008A200000}"/>
    <cellStyle name="Feeder Field 4 2 2 15 2 4" xfId="14341" xr:uid="{00000000-0005-0000-0000-00008B200000}"/>
    <cellStyle name="Feeder Field 4 2 2 15 3" xfId="14342" xr:uid="{00000000-0005-0000-0000-00008C200000}"/>
    <cellStyle name="Feeder Field 4 2 2 15 4" xfId="14343" xr:uid="{00000000-0005-0000-0000-00008D200000}"/>
    <cellStyle name="Feeder Field 4 2 2 16" xfId="1317" xr:uid="{00000000-0005-0000-0000-00008E200000}"/>
    <cellStyle name="Feeder Field 4 2 2 16 2" xfId="14344" xr:uid="{00000000-0005-0000-0000-00008F200000}"/>
    <cellStyle name="Feeder Field 4 2 2 16 2 2" xfId="14345" xr:uid="{00000000-0005-0000-0000-000090200000}"/>
    <cellStyle name="Feeder Field 4 2 2 16 2 3" xfId="14346" xr:uid="{00000000-0005-0000-0000-000091200000}"/>
    <cellStyle name="Feeder Field 4 2 2 16 2 4" xfId="14347" xr:uid="{00000000-0005-0000-0000-000092200000}"/>
    <cellStyle name="Feeder Field 4 2 2 16 3" xfId="14348" xr:uid="{00000000-0005-0000-0000-000093200000}"/>
    <cellStyle name="Feeder Field 4 2 2 16 4" xfId="14349" xr:uid="{00000000-0005-0000-0000-000094200000}"/>
    <cellStyle name="Feeder Field 4 2 2 17" xfId="1318" xr:uid="{00000000-0005-0000-0000-000095200000}"/>
    <cellStyle name="Feeder Field 4 2 2 17 2" xfId="14350" xr:uid="{00000000-0005-0000-0000-000096200000}"/>
    <cellStyle name="Feeder Field 4 2 2 17 2 2" xfId="14351" xr:uid="{00000000-0005-0000-0000-000097200000}"/>
    <cellStyle name="Feeder Field 4 2 2 17 2 3" xfId="14352" xr:uid="{00000000-0005-0000-0000-000098200000}"/>
    <cellStyle name="Feeder Field 4 2 2 17 2 4" xfId="14353" xr:uid="{00000000-0005-0000-0000-000099200000}"/>
    <cellStyle name="Feeder Field 4 2 2 17 3" xfId="14354" xr:uid="{00000000-0005-0000-0000-00009A200000}"/>
    <cellStyle name="Feeder Field 4 2 2 17 4" xfId="14355" xr:uid="{00000000-0005-0000-0000-00009B200000}"/>
    <cellStyle name="Feeder Field 4 2 2 18" xfId="1319" xr:uid="{00000000-0005-0000-0000-00009C200000}"/>
    <cellStyle name="Feeder Field 4 2 2 18 2" xfId="14356" xr:uid="{00000000-0005-0000-0000-00009D200000}"/>
    <cellStyle name="Feeder Field 4 2 2 18 2 2" xfId="14357" xr:uid="{00000000-0005-0000-0000-00009E200000}"/>
    <cellStyle name="Feeder Field 4 2 2 18 2 3" xfId="14358" xr:uid="{00000000-0005-0000-0000-00009F200000}"/>
    <cellStyle name="Feeder Field 4 2 2 18 2 4" xfId="14359" xr:uid="{00000000-0005-0000-0000-0000A0200000}"/>
    <cellStyle name="Feeder Field 4 2 2 18 3" xfId="14360" xr:uid="{00000000-0005-0000-0000-0000A1200000}"/>
    <cellStyle name="Feeder Field 4 2 2 18 4" xfId="14361" xr:uid="{00000000-0005-0000-0000-0000A2200000}"/>
    <cellStyle name="Feeder Field 4 2 2 19" xfId="1320" xr:uid="{00000000-0005-0000-0000-0000A3200000}"/>
    <cellStyle name="Feeder Field 4 2 2 19 2" xfId="14362" xr:uid="{00000000-0005-0000-0000-0000A4200000}"/>
    <cellStyle name="Feeder Field 4 2 2 19 2 2" xfId="14363" xr:uid="{00000000-0005-0000-0000-0000A5200000}"/>
    <cellStyle name="Feeder Field 4 2 2 19 2 3" xfId="14364" xr:uid="{00000000-0005-0000-0000-0000A6200000}"/>
    <cellStyle name="Feeder Field 4 2 2 19 2 4" xfId="14365" xr:uid="{00000000-0005-0000-0000-0000A7200000}"/>
    <cellStyle name="Feeder Field 4 2 2 19 3" xfId="14366" xr:uid="{00000000-0005-0000-0000-0000A8200000}"/>
    <cellStyle name="Feeder Field 4 2 2 19 4" xfId="14367" xr:uid="{00000000-0005-0000-0000-0000A9200000}"/>
    <cellStyle name="Feeder Field 4 2 2 2" xfId="1321" xr:uid="{00000000-0005-0000-0000-0000AA200000}"/>
    <cellStyle name="Feeder Field 4 2 2 2 2" xfId="14368" xr:uid="{00000000-0005-0000-0000-0000AB200000}"/>
    <cellStyle name="Feeder Field 4 2 2 2 2 2" xfId="14369" xr:uid="{00000000-0005-0000-0000-0000AC200000}"/>
    <cellStyle name="Feeder Field 4 2 2 2 2 3" xfId="14370" xr:uid="{00000000-0005-0000-0000-0000AD200000}"/>
    <cellStyle name="Feeder Field 4 2 2 2 2 4" xfId="14371" xr:uid="{00000000-0005-0000-0000-0000AE200000}"/>
    <cellStyle name="Feeder Field 4 2 2 2 3" xfId="14372" xr:uid="{00000000-0005-0000-0000-0000AF200000}"/>
    <cellStyle name="Feeder Field 4 2 2 2 4" xfId="14373" xr:uid="{00000000-0005-0000-0000-0000B0200000}"/>
    <cellStyle name="Feeder Field 4 2 2 20" xfId="1322" xr:uid="{00000000-0005-0000-0000-0000B1200000}"/>
    <cellStyle name="Feeder Field 4 2 2 20 2" xfId="14374" xr:uid="{00000000-0005-0000-0000-0000B2200000}"/>
    <cellStyle name="Feeder Field 4 2 2 20 2 2" xfId="14375" xr:uid="{00000000-0005-0000-0000-0000B3200000}"/>
    <cellStyle name="Feeder Field 4 2 2 20 2 3" xfId="14376" xr:uid="{00000000-0005-0000-0000-0000B4200000}"/>
    <cellStyle name="Feeder Field 4 2 2 20 2 4" xfId="14377" xr:uid="{00000000-0005-0000-0000-0000B5200000}"/>
    <cellStyle name="Feeder Field 4 2 2 20 3" xfId="14378" xr:uid="{00000000-0005-0000-0000-0000B6200000}"/>
    <cellStyle name="Feeder Field 4 2 2 20 4" xfId="14379" xr:uid="{00000000-0005-0000-0000-0000B7200000}"/>
    <cellStyle name="Feeder Field 4 2 2 21" xfId="1323" xr:uid="{00000000-0005-0000-0000-0000B8200000}"/>
    <cellStyle name="Feeder Field 4 2 2 21 2" xfId="14380" xr:uid="{00000000-0005-0000-0000-0000B9200000}"/>
    <cellStyle name="Feeder Field 4 2 2 21 2 2" xfId="14381" xr:uid="{00000000-0005-0000-0000-0000BA200000}"/>
    <cellStyle name="Feeder Field 4 2 2 21 2 3" xfId="14382" xr:uid="{00000000-0005-0000-0000-0000BB200000}"/>
    <cellStyle name="Feeder Field 4 2 2 21 2 4" xfId="14383" xr:uid="{00000000-0005-0000-0000-0000BC200000}"/>
    <cellStyle name="Feeder Field 4 2 2 21 3" xfId="14384" xr:uid="{00000000-0005-0000-0000-0000BD200000}"/>
    <cellStyle name="Feeder Field 4 2 2 21 4" xfId="14385" xr:uid="{00000000-0005-0000-0000-0000BE200000}"/>
    <cellStyle name="Feeder Field 4 2 2 22" xfId="1324" xr:uid="{00000000-0005-0000-0000-0000BF200000}"/>
    <cellStyle name="Feeder Field 4 2 2 22 2" xfId="14386" xr:uid="{00000000-0005-0000-0000-0000C0200000}"/>
    <cellStyle name="Feeder Field 4 2 2 22 2 2" xfId="14387" xr:uid="{00000000-0005-0000-0000-0000C1200000}"/>
    <cellStyle name="Feeder Field 4 2 2 22 2 3" xfId="14388" xr:uid="{00000000-0005-0000-0000-0000C2200000}"/>
    <cellStyle name="Feeder Field 4 2 2 22 2 4" xfId="14389" xr:uid="{00000000-0005-0000-0000-0000C3200000}"/>
    <cellStyle name="Feeder Field 4 2 2 22 3" xfId="14390" xr:uid="{00000000-0005-0000-0000-0000C4200000}"/>
    <cellStyle name="Feeder Field 4 2 2 22 4" xfId="14391" xr:uid="{00000000-0005-0000-0000-0000C5200000}"/>
    <cellStyle name="Feeder Field 4 2 2 23" xfId="1325" xr:uid="{00000000-0005-0000-0000-0000C6200000}"/>
    <cellStyle name="Feeder Field 4 2 2 23 2" xfId="14392" xr:uid="{00000000-0005-0000-0000-0000C7200000}"/>
    <cellStyle name="Feeder Field 4 2 2 23 2 2" xfId="14393" xr:uid="{00000000-0005-0000-0000-0000C8200000}"/>
    <cellStyle name="Feeder Field 4 2 2 23 2 3" xfId="14394" xr:uid="{00000000-0005-0000-0000-0000C9200000}"/>
    <cellStyle name="Feeder Field 4 2 2 23 2 4" xfId="14395" xr:uid="{00000000-0005-0000-0000-0000CA200000}"/>
    <cellStyle name="Feeder Field 4 2 2 23 3" xfId="14396" xr:uid="{00000000-0005-0000-0000-0000CB200000}"/>
    <cellStyle name="Feeder Field 4 2 2 23 4" xfId="14397" xr:uid="{00000000-0005-0000-0000-0000CC200000}"/>
    <cellStyle name="Feeder Field 4 2 2 24" xfId="1326" xr:uid="{00000000-0005-0000-0000-0000CD200000}"/>
    <cellStyle name="Feeder Field 4 2 2 24 2" xfId="14398" xr:uid="{00000000-0005-0000-0000-0000CE200000}"/>
    <cellStyle name="Feeder Field 4 2 2 24 2 2" xfId="14399" xr:uid="{00000000-0005-0000-0000-0000CF200000}"/>
    <cellStyle name="Feeder Field 4 2 2 24 2 3" xfId="14400" xr:uid="{00000000-0005-0000-0000-0000D0200000}"/>
    <cellStyle name="Feeder Field 4 2 2 24 2 4" xfId="14401" xr:uid="{00000000-0005-0000-0000-0000D1200000}"/>
    <cellStyle name="Feeder Field 4 2 2 24 3" xfId="14402" xr:uid="{00000000-0005-0000-0000-0000D2200000}"/>
    <cellStyle name="Feeder Field 4 2 2 24 4" xfId="14403" xr:uid="{00000000-0005-0000-0000-0000D3200000}"/>
    <cellStyle name="Feeder Field 4 2 2 25" xfId="1327" xr:uid="{00000000-0005-0000-0000-0000D4200000}"/>
    <cellStyle name="Feeder Field 4 2 2 25 2" xfId="14404" xr:uid="{00000000-0005-0000-0000-0000D5200000}"/>
    <cellStyle name="Feeder Field 4 2 2 25 2 2" xfId="14405" xr:uid="{00000000-0005-0000-0000-0000D6200000}"/>
    <cellStyle name="Feeder Field 4 2 2 25 2 3" xfId="14406" xr:uid="{00000000-0005-0000-0000-0000D7200000}"/>
    <cellStyle name="Feeder Field 4 2 2 25 2 4" xfId="14407" xr:uid="{00000000-0005-0000-0000-0000D8200000}"/>
    <cellStyle name="Feeder Field 4 2 2 25 3" xfId="14408" xr:uid="{00000000-0005-0000-0000-0000D9200000}"/>
    <cellStyle name="Feeder Field 4 2 2 25 4" xfId="14409" xr:uid="{00000000-0005-0000-0000-0000DA200000}"/>
    <cellStyle name="Feeder Field 4 2 2 26" xfId="1328" xr:uid="{00000000-0005-0000-0000-0000DB200000}"/>
    <cellStyle name="Feeder Field 4 2 2 26 2" xfId="14410" xr:uid="{00000000-0005-0000-0000-0000DC200000}"/>
    <cellStyle name="Feeder Field 4 2 2 26 2 2" xfId="14411" xr:uid="{00000000-0005-0000-0000-0000DD200000}"/>
    <cellStyle name="Feeder Field 4 2 2 26 2 3" xfId="14412" xr:uid="{00000000-0005-0000-0000-0000DE200000}"/>
    <cellStyle name="Feeder Field 4 2 2 26 2 4" xfId="14413" xr:uid="{00000000-0005-0000-0000-0000DF200000}"/>
    <cellStyle name="Feeder Field 4 2 2 26 3" xfId="14414" xr:uid="{00000000-0005-0000-0000-0000E0200000}"/>
    <cellStyle name="Feeder Field 4 2 2 26 4" xfId="14415" xr:uid="{00000000-0005-0000-0000-0000E1200000}"/>
    <cellStyle name="Feeder Field 4 2 2 27" xfId="1329" xr:uid="{00000000-0005-0000-0000-0000E2200000}"/>
    <cellStyle name="Feeder Field 4 2 2 27 2" xfId="14416" xr:uid="{00000000-0005-0000-0000-0000E3200000}"/>
    <cellStyle name="Feeder Field 4 2 2 27 2 2" xfId="14417" xr:uid="{00000000-0005-0000-0000-0000E4200000}"/>
    <cellStyle name="Feeder Field 4 2 2 27 2 3" xfId="14418" xr:uid="{00000000-0005-0000-0000-0000E5200000}"/>
    <cellStyle name="Feeder Field 4 2 2 27 2 4" xfId="14419" xr:uid="{00000000-0005-0000-0000-0000E6200000}"/>
    <cellStyle name="Feeder Field 4 2 2 27 3" xfId="14420" xr:uid="{00000000-0005-0000-0000-0000E7200000}"/>
    <cellStyle name="Feeder Field 4 2 2 27 4" xfId="14421" xr:uid="{00000000-0005-0000-0000-0000E8200000}"/>
    <cellStyle name="Feeder Field 4 2 2 28" xfId="1330" xr:uid="{00000000-0005-0000-0000-0000E9200000}"/>
    <cellStyle name="Feeder Field 4 2 2 28 2" xfId="14422" xr:uid="{00000000-0005-0000-0000-0000EA200000}"/>
    <cellStyle name="Feeder Field 4 2 2 28 2 2" xfId="14423" xr:uid="{00000000-0005-0000-0000-0000EB200000}"/>
    <cellStyle name="Feeder Field 4 2 2 28 2 3" xfId="14424" xr:uid="{00000000-0005-0000-0000-0000EC200000}"/>
    <cellStyle name="Feeder Field 4 2 2 28 2 4" xfId="14425" xr:uid="{00000000-0005-0000-0000-0000ED200000}"/>
    <cellStyle name="Feeder Field 4 2 2 28 3" xfId="14426" xr:uid="{00000000-0005-0000-0000-0000EE200000}"/>
    <cellStyle name="Feeder Field 4 2 2 28 4" xfId="14427" xr:uid="{00000000-0005-0000-0000-0000EF200000}"/>
    <cellStyle name="Feeder Field 4 2 2 29" xfId="1331" xr:uid="{00000000-0005-0000-0000-0000F0200000}"/>
    <cellStyle name="Feeder Field 4 2 2 29 2" xfId="14428" xr:uid="{00000000-0005-0000-0000-0000F1200000}"/>
    <cellStyle name="Feeder Field 4 2 2 29 2 2" xfId="14429" xr:uid="{00000000-0005-0000-0000-0000F2200000}"/>
    <cellStyle name="Feeder Field 4 2 2 29 2 3" xfId="14430" xr:uid="{00000000-0005-0000-0000-0000F3200000}"/>
    <cellStyle name="Feeder Field 4 2 2 29 2 4" xfId="14431" xr:uid="{00000000-0005-0000-0000-0000F4200000}"/>
    <cellStyle name="Feeder Field 4 2 2 29 3" xfId="14432" xr:uid="{00000000-0005-0000-0000-0000F5200000}"/>
    <cellStyle name="Feeder Field 4 2 2 29 4" xfId="14433" xr:uid="{00000000-0005-0000-0000-0000F6200000}"/>
    <cellStyle name="Feeder Field 4 2 2 3" xfId="1332" xr:uid="{00000000-0005-0000-0000-0000F7200000}"/>
    <cellStyle name="Feeder Field 4 2 2 3 2" xfId="14434" xr:uid="{00000000-0005-0000-0000-0000F8200000}"/>
    <cellStyle name="Feeder Field 4 2 2 3 2 2" xfId="14435" xr:uid="{00000000-0005-0000-0000-0000F9200000}"/>
    <cellStyle name="Feeder Field 4 2 2 3 2 3" xfId="14436" xr:uid="{00000000-0005-0000-0000-0000FA200000}"/>
    <cellStyle name="Feeder Field 4 2 2 3 2 4" xfId="14437" xr:uid="{00000000-0005-0000-0000-0000FB200000}"/>
    <cellStyle name="Feeder Field 4 2 2 3 3" xfId="14438" xr:uid="{00000000-0005-0000-0000-0000FC200000}"/>
    <cellStyle name="Feeder Field 4 2 2 3 4" xfId="14439" xr:uid="{00000000-0005-0000-0000-0000FD200000}"/>
    <cellStyle name="Feeder Field 4 2 2 30" xfId="1333" xr:uid="{00000000-0005-0000-0000-0000FE200000}"/>
    <cellStyle name="Feeder Field 4 2 2 30 2" xfId="14440" xr:uid="{00000000-0005-0000-0000-0000FF200000}"/>
    <cellStyle name="Feeder Field 4 2 2 30 2 2" xfId="14441" xr:uid="{00000000-0005-0000-0000-000000210000}"/>
    <cellStyle name="Feeder Field 4 2 2 30 2 3" xfId="14442" xr:uid="{00000000-0005-0000-0000-000001210000}"/>
    <cellStyle name="Feeder Field 4 2 2 30 2 4" xfId="14443" xr:uid="{00000000-0005-0000-0000-000002210000}"/>
    <cellStyle name="Feeder Field 4 2 2 30 3" xfId="14444" xr:uid="{00000000-0005-0000-0000-000003210000}"/>
    <cellStyle name="Feeder Field 4 2 2 30 4" xfId="14445" xr:uid="{00000000-0005-0000-0000-000004210000}"/>
    <cellStyle name="Feeder Field 4 2 2 31" xfId="1334" xr:uid="{00000000-0005-0000-0000-000005210000}"/>
    <cellStyle name="Feeder Field 4 2 2 31 2" xfId="14446" xr:uid="{00000000-0005-0000-0000-000006210000}"/>
    <cellStyle name="Feeder Field 4 2 2 31 2 2" xfId="14447" xr:uid="{00000000-0005-0000-0000-000007210000}"/>
    <cellStyle name="Feeder Field 4 2 2 31 2 3" xfId="14448" xr:uid="{00000000-0005-0000-0000-000008210000}"/>
    <cellStyle name="Feeder Field 4 2 2 31 2 4" xfId="14449" xr:uid="{00000000-0005-0000-0000-000009210000}"/>
    <cellStyle name="Feeder Field 4 2 2 31 3" xfId="14450" xr:uid="{00000000-0005-0000-0000-00000A210000}"/>
    <cellStyle name="Feeder Field 4 2 2 31 4" xfId="14451" xr:uid="{00000000-0005-0000-0000-00000B210000}"/>
    <cellStyle name="Feeder Field 4 2 2 32" xfId="1335" xr:uid="{00000000-0005-0000-0000-00000C210000}"/>
    <cellStyle name="Feeder Field 4 2 2 32 2" xfId="14452" xr:uid="{00000000-0005-0000-0000-00000D210000}"/>
    <cellStyle name="Feeder Field 4 2 2 32 2 2" xfId="14453" xr:uid="{00000000-0005-0000-0000-00000E210000}"/>
    <cellStyle name="Feeder Field 4 2 2 32 2 3" xfId="14454" xr:uid="{00000000-0005-0000-0000-00000F210000}"/>
    <cellStyle name="Feeder Field 4 2 2 32 2 4" xfId="14455" xr:uid="{00000000-0005-0000-0000-000010210000}"/>
    <cellStyle name="Feeder Field 4 2 2 32 3" xfId="14456" xr:uid="{00000000-0005-0000-0000-000011210000}"/>
    <cellStyle name="Feeder Field 4 2 2 32 4" xfId="14457" xr:uid="{00000000-0005-0000-0000-000012210000}"/>
    <cellStyle name="Feeder Field 4 2 2 33" xfId="1336" xr:uid="{00000000-0005-0000-0000-000013210000}"/>
    <cellStyle name="Feeder Field 4 2 2 33 2" xfId="14458" xr:uid="{00000000-0005-0000-0000-000014210000}"/>
    <cellStyle name="Feeder Field 4 2 2 33 2 2" xfId="14459" xr:uid="{00000000-0005-0000-0000-000015210000}"/>
    <cellStyle name="Feeder Field 4 2 2 33 2 3" xfId="14460" xr:uid="{00000000-0005-0000-0000-000016210000}"/>
    <cellStyle name="Feeder Field 4 2 2 33 2 4" xfId="14461" xr:uid="{00000000-0005-0000-0000-000017210000}"/>
    <cellStyle name="Feeder Field 4 2 2 33 3" xfId="14462" xr:uid="{00000000-0005-0000-0000-000018210000}"/>
    <cellStyle name="Feeder Field 4 2 2 33 4" xfId="14463" xr:uid="{00000000-0005-0000-0000-000019210000}"/>
    <cellStyle name="Feeder Field 4 2 2 34" xfId="1337" xr:uid="{00000000-0005-0000-0000-00001A210000}"/>
    <cellStyle name="Feeder Field 4 2 2 34 2" xfId="14464" xr:uid="{00000000-0005-0000-0000-00001B210000}"/>
    <cellStyle name="Feeder Field 4 2 2 34 2 2" xfId="14465" xr:uid="{00000000-0005-0000-0000-00001C210000}"/>
    <cellStyle name="Feeder Field 4 2 2 34 2 3" xfId="14466" xr:uid="{00000000-0005-0000-0000-00001D210000}"/>
    <cellStyle name="Feeder Field 4 2 2 34 2 4" xfId="14467" xr:uid="{00000000-0005-0000-0000-00001E210000}"/>
    <cellStyle name="Feeder Field 4 2 2 34 3" xfId="14468" xr:uid="{00000000-0005-0000-0000-00001F210000}"/>
    <cellStyle name="Feeder Field 4 2 2 34 4" xfId="14469" xr:uid="{00000000-0005-0000-0000-000020210000}"/>
    <cellStyle name="Feeder Field 4 2 2 35" xfId="1338" xr:uid="{00000000-0005-0000-0000-000021210000}"/>
    <cellStyle name="Feeder Field 4 2 2 35 2" xfId="14470" xr:uid="{00000000-0005-0000-0000-000022210000}"/>
    <cellStyle name="Feeder Field 4 2 2 35 2 2" xfId="14471" xr:uid="{00000000-0005-0000-0000-000023210000}"/>
    <cellStyle name="Feeder Field 4 2 2 35 2 3" xfId="14472" xr:uid="{00000000-0005-0000-0000-000024210000}"/>
    <cellStyle name="Feeder Field 4 2 2 35 2 4" xfId="14473" xr:uid="{00000000-0005-0000-0000-000025210000}"/>
    <cellStyle name="Feeder Field 4 2 2 35 3" xfId="14474" xr:uid="{00000000-0005-0000-0000-000026210000}"/>
    <cellStyle name="Feeder Field 4 2 2 35 4" xfId="14475" xr:uid="{00000000-0005-0000-0000-000027210000}"/>
    <cellStyle name="Feeder Field 4 2 2 36" xfId="1339" xr:uid="{00000000-0005-0000-0000-000028210000}"/>
    <cellStyle name="Feeder Field 4 2 2 36 2" xfId="14476" xr:uid="{00000000-0005-0000-0000-000029210000}"/>
    <cellStyle name="Feeder Field 4 2 2 36 2 2" xfId="14477" xr:uid="{00000000-0005-0000-0000-00002A210000}"/>
    <cellStyle name="Feeder Field 4 2 2 36 2 3" xfId="14478" xr:uid="{00000000-0005-0000-0000-00002B210000}"/>
    <cellStyle name="Feeder Field 4 2 2 36 2 4" xfId="14479" xr:uid="{00000000-0005-0000-0000-00002C210000}"/>
    <cellStyle name="Feeder Field 4 2 2 36 3" xfId="14480" xr:uid="{00000000-0005-0000-0000-00002D210000}"/>
    <cellStyle name="Feeder Field 4 2 2 36 4" xfId="14481" xr:uid="{00000000-0005-0000-0000-00002E210000}"/>
    <cellStyle name="Feeder Field 4 2 2 37" xfId="1340" xr:uid="{00000000-0005-0000-0000-00002F210000}"/>
    <cellStyle name="Feeder Field 4 2 2 37 2" xfId="14482" xr:uid="{00000000-0005-0000-0000-000030210000}"/>
    <cellStyle name="Feeder Field 4 2 2 37 2 2" xfId="14483" xr:uid="{00000000-0005-0000-0000-000031210000}"/>
    <cellStyle name="Feeder Field 4 2 2 37 2 3" xfId="14484" xr:uid="{00000000-0005-0000-0000-000032210000}"/>
    <cellStyle name="Feeder Field 4 2 2 37 2 4" xfId="14485" xr:uid="{00000000-0005-0000-0000-000033210000}"/>
    <cellStyle name="Feeder Field 4 2 2 37 3" xfId="14486" xr:uid="{00000000-0005-0000-0000-000034210000}"/>
    <cellStyle name="Feeder Field 4 2 2 37 4" xfId="14487" xr:uid="{00000000-0005-0000-0000-000035210000}"/>
    <cellStyle name="Feeder Field 4 2 2 38" xfId="1341" xr:uid="{00000000-0005-0000-0000-000036210000}"/>
    <cellStyle name="Feeder Field 4 2 2 38 2" xfId="14488" xr:uid="{00000000-0005-0000-0000-000037210000}"/>
    <cellStyle name="Feeder Field 4 2 2 38 2 2" xfId="14489" xr:uid="{00000000-0005-0000-0000-000038210000}"/>
    <cellStyle name="Feeder Field 4 2 2 38 2 3" xfId="14490" xr:uid="{00000000-0005-0000-0000-000039210000}"/>
    <cellStyle name="Feeder Field 4 2 2 38 2 4" xfId="14491" xr:uid="{00000000-0005-0000-0000-00003A210000}"/>
    <cellStyle name="Feeder Field 4 2 2 38 3" xfId="14492" xr:uid="{00000000-0005-0000-0000-00003B210000}"/>
    <cellStyle name="Feeder Field 4 2 2 38 4" xfId="14493" xr:uid="{00000000-0005-0000-0000-00003C210000}"/>
    <cellStyle name="Feeder Field 4 2 2 39" xfId="1342" xr:uid="{00000000-0005-0000-0000-00003D210000}"/>
    <cellStyle name="Feeder Field 4 2 2 39 2" xfId="14494" xr:uid="{00000000-0005-0000-0000-00003E210000}"/>
    <cellStyle name="Feeder Field 4 2 2 39 2 2" xfId="14495" xr:uid="{00000000-0005-0000-0000-00003F210000}"/>
    <cellStyle name="Feeder Field 4 2 2 39 2 3" xfId="14496" xr:uid="{00000000-0005-0000-0000-000040210000}"/>
    <cellStyle name="Feeder Field 4 2 2 39 2 4" xfId="14497" xr:uid="{00000000-0005-0000-0000-000041210000}"/>
    <cellStyle name="Feeder Field 4 2 2 39 3" xfId="14498" xr:uid="{00000000-0005-0000-0000-000042210000}"/>
    <cellStyle name="Feeder Field 4 2 2 39 4" xfId="14499" xr:uid="{00000000-0005-0000-0000-000043210000}"/>
    <cellStyle name="Feeder Field 4 2 2 4" xfId="1343" xr:uid="{00000000-0005-0000-0000-000044210000}"/>
    <cellStyle name="Feeder Field 4 2 2 4 2" xfId="14500" xr:uid="{00000000-0005-0000-0000-000045210000}"/>
    <cellStyle name="Feeder Field 4 2 2 4 2 2" xfId="14501" xr:uid="{00000000-0005-0000-0000-000046210000}"/>
    <cellStyle name="Feeder Field 4 2 2 4 2 3" xfId="14502" xr:uid="{00000000-0005-0000-0000-000047210000}"/>
    <cellStyle name="Feeder Field 4 2 2 4 2 4" xfId="14503" xr:uid="{00000000-0005-0000-0000-000048210000}"/>
    <cellStyle name="Feeder Field 4 2 2 4 3" xfId="14504" xr:uid="{00000000-0005-0000-0000-000049210000}"/>
    <cellStyle name="Feeder Field 4 2 2 4 4" xfId="14505" xr:uid="{00000000-0005-0000-0000-00004A210000}"/>
    <cellStyle name="Feeder Field 4 2 2 40" xfId="1344" xr:uid="{00000000-0005-0000-0000-00004B210000}"/>
    <cellStyle name="Feeder Field 4 2 2 40 2" xfId="14506" xr:uid="{00000000-0005-0000-0000-00004C210000}"/>
    <cellStyle name="Feeder Field 4 2 2 40 2 2" xfId="14507" xr:uid="{00000000-0005-0000-0000-00004D210000}"/>
    <cellStyle name="Feeder Field 4 2 2 40 2 3" xfId="14508" xr:uid="{00000000-0005-0000-0000-00004E210000}"/>
    <cellStyle name="Feeder Field 4 2 2 40 2 4" xfId="14509" xr:uid="{00000000-0005-0000-0000-00004F210000}"/>
    <cellStyle name="Feeder Field 4 2 2 40 3" xfId="14510" xr:uid="{00000000-0005-0000-0000-000050210000}"/>
    <cellStyle name="Feeder Field 4 2 2 40 4" xfId="14511" xr:uid="{00000000-0005-0000-0000-000051210000}"/>
    <cellStyle name="Feeder Field 4 2 2 41" xfId="1345" xr:uid="{00000000-0005-0000-0000-000052210000}"/>
    <cellStyle name="Feeder Field 4 2 2 41 2" xfId="14512" xr:uid="{00000000-0005-0000-0000-000053210000}"/>
    <cellStyle name="Feeder Field 4 2 2 41 2 2" xfId="14513" xr:uid="{00000000-0005-0000-0000-000054210000}"/>
    <cellStyle name="Feeder Field 4 2 2 41 2 3" xfId="14514" xr:uid="{00000000-0005-0000-0000-000055210000}"/>
    <cellStyle name="Feeder Field 4 2 2 41 2 4" xfId="14515" xr:uid="{00000000-0005-0000-0000-000056210000}"/>
    <cellStyle name="Feeder Field 4 2 2 41 3" xfId="14516" xr:uid="{00000000-0005-0000-0000-000057210000}"/>
    <cellStyle name="Feeder Field 4 2 2 41 4" xfId="14517" xr:uid="{00000000-0005-0000-0000-000058210000}"/>
    <cellStyle name="Feeder Field 4 2 2 42" xfId="1346" xr:uid="{00000000-0005-0000-0000-000059210000}"/>
    <cellStyle name="Feeder Field 4 2 2 42 2" xfId="14518" xr:uid="{00000000-0005-0000-0000-00005A210000}"/>
    <cellStyle name="Feeder Field 4 2 2 42 2 2" xfId="14519" xr:uid="{00000000-0005-0000-0000-00005B210000}"/>
    <cellStyle name="Feeder Field 4 2 2 42 2 3" xfId="14520" xr:uid="{00000000-0005-0000-0000-00005C210000}"/>
    <cellStyle name="Feeder Field 4 2 2 42 2 4" xfId="14521" xr:uid="{00000000-0005-0000-0000-00005D210000}"/>
    <cellStyle name="Feeder Field 4 2 2 42 3" xfId="14522" xr:uid="{00000000-0005-0000-0000-00005E210000}"/>
    <cellStyle name="Feeder Field 4 2 2 42 4" xfId="14523" xr:uid="{00000000-0005-0000-0000-00005F210000}"/>
    <cellStyle name="Feeder Field 4 2 2 43" xfId="1347" xr:uid="{00000000-0005-0000-0000-000060210000}"/>
    <cellStyle name="Feeder Field 4 2 2 43 2" xfId="14524" xr:uid="{00000000-0005-0000-0000-000061210000}"/>
    <cellStyle name="Feeder Field 4 2 2 43 2 2" xfId="14525" xr:uid="{00000000-0005-0000-0000-000062210000}"/>
    <cellStyle name="Feeder Field 4 2 2 43 2 3" xfId="14526" xr:uid="{00000000-0005-0000-0000-000063210000}"/>
    <cellStyle name="Feeder Field 4 2 2 43 2 4" xfId="14527" xr:uid="{00000000-0005-0000-0000-000064210000}"/>
    <cellStyle name="Feeder Field 4 2 2 43 3" xfId="14528" xr:uid="{00000000-0005-0000-0000-000065210000}"/>
    <cellStyle name="Feeder Field 4 2 2 43 4" xfId="14529" xr:uid="{00000000-0005-0000-0000-000066210000}"/>
    <cellStyle name="Feeder Field 4 2 2 44" xfId="1348" xr:uid="{00000000-0005-0000-0000-000067210000}"/>
    <cellStyle name="Feeder Field 4 2 2 44 2" xfId="14530" xr:uid="{00000000-0005-0000-0000-000068210000}"/>
    <cellStyle name="Feeder Field 4 2 2 44 2 2" xfId="14531" xr:uid="{00000000-0005-0000-0000-000069210000}"/>
    <cellStyle name="Feeder Field 4 2 2 44 2 3" xfId="14532" xr:uid="{00000000-0005-0000-0000-00006A210000}"/>
    <cellStyle name="Feeder Field 4 2 2 44 2 4" xfId="14533" xr:uid="{00000000-0005-0000-0000-00006B210000}"/>
    <cellStyle name="Feeder Field 4 2 2 44 3" xfId="14534" xr:uid="{00000000-0005-0000-0000-00006C210000}"/>
    <cellStyle name="Feeder Field 4 2 2 44 4" xfId="14535" xr:uid="{00000000-0005-0000-0000-00006D210000}"/>
    <cellStyle name="Feeder Field 4 2 2 45" xfId="14536" xr:uid="{00000000-0005-0000-0000-00006E210000}"/>
    <cellStyle name="Feeder Field 4 2 2 45 2" xfId="14537" xr:uid="{00000000-0005-0000-0000-00006F210000}"/>
    <cellStyle name="Feeder Field 4 2 2 45 3" xfId="14538" xr:uid="{00000000-0005-0000-0000-000070210000}"/>
    <cellStyle name="Feeder Field 4 2 2 45 4" xfId="14539" xr:uid="{00000000-0005-0000-0000-000071210000}"/>
    <cellStyle name="Feeder Field 4 2 2 46" xfId="14540" xr:uid="{00000000-0005-0000-0000-000072210000}"/>
    <cellStyle name="Feeder Field 4 2 2 46 2" xfId="14541" xr:uid="{00000000-0005-0000-0000-000073210000}"/>
    <cellStyle name="Feeder Field 4 2 2 46 3" xfId="14542" xr:uid="{00000000-0005-0000-0000-000074210000}"/>
    <cellStyle name="Feeder Field 4 2 2 46 4" xfId="14543" xr:uid="{00000000-0005-0000-0000-000075210000}"/>
    <cellStyle name="Feeder Field 4 2 2 47" xfId="14544" xr:uid="{00000000-0005-0000-0000-000076210000}"/>
    <cellStyle name="Feeder Field 4 2 2 48" xfId="14545" xr:uid="{00000000-0005-0000-0000-000077210000}"/>
    <cellStyle name="Feeder Field 4 2 2 5" xfId="1349" xr:uid="{00000000-0005-0000-0000-000078210000}"/>
    <cellStyle name="Feeder Field 4 2 2 5 2" xfId="14546" xr:uid="{00000000-0005-0000-0000-000079210000}"/>
    <cellStyle name="Feeder Field 4 2 2 5 2 2" xfId="14547" xr:uid="{00000000-0005-0000-0000-00007A210000}"/>
    <cellStyle name="Feeder Field 4 2 2 5 2 3" xfId="14548" xr:uid="{00000000-0005-0000-0000-00007B210000}"/>
    <cellStyle name="Feeder Field 4 2 2 5 2 4" xfId="14549" xr:uid="{00000000-0005-0000-0000-00007C210000}"/>
    <cellStyle name="Feeder Field 4 2 2 5 3" xfId="14550" xr:uid="{00000000-0005-0000-0000-00007D210000}"/>
    <cellStyle name="Feeder Field 4 2 2 5 4" xfId="14551" xr:uid="{00000000-0005-0000-0000-00007E210000}"/>
    <cellStyle name="Feeder Field 4 2 2 6" xfId="1350" xr:uid="{00000000-0005-0000-0000-00007F210000}"/>
    <cellStyle name="Feeder Field 4 2 2 6 2" xfId="14552" xr:uid="{00000000-0005-0000-0000-000080210000}"/>
    <cellStyle name="Feeder Field 4 2 2 6 2 2" xfId="14553" xr:uid="{00000000-0005-0000-0000-000081210000}"/>
    <cellStyle name="Feeder Field 4 2 2 6 2 3" xfId="14554" xr:uid="{00000000-0005-0000-0000-000082210000}"/>
    <cellStyle name="Feeder Field 4 2 2 6 2 4" xfId="14555" xr:uid="{00000000-0005-0000-0000-000083210000}"/>
    <cellStyle name="Feeder Field 4 2 2 6 3" xfId="14556" xr:uid="{00000000-0005-0000-0000-000084210000}"/>
    <cellStyle name="Feeder Field 4 2 2 6 4" xfId="14557" xr:uid="{00000000-0005-0000-0000-000085210000}"/>
    <cellStyle name="Feeder Field 4 2 2 7" xfId="1351" xr:uid="{00000000-0005-0000-0000-000086210000}"/>
    <cellStyle name="Feeder Field 4 2 2 7 2" xfId="14558" xr:uid="{00000000-0005-0000-0000-000087210000}"/>
    <cellStyle name="Feeder Field 4 2 2 7 2 2" xfId="14559" xr:uid="{00000000-0005-0000-0000-000088210000}"/>
    <cellStyle name="Feeder Field 4 2 2 7 2 3" xfId="14560" xr:uid="{00000000-0005-0000-0000-000089210000}"/>
    <cellStyle name="Feeder Field 4 2 2 7 2 4" xfId="14561" xr:uid="{00000000-0005-0000-0000-00008A210000}"/>
    <cellStyle name="Feeder Field 4 2 2 7 3" xfId="14562" xr:uid="{00000000-0005-0000-0000-00008B210000}"/>
    <cellStyle name="Feeder Field 4 2 2 7 4" xfId="14563" xr:uid="{00000000-0005-0000-0000-00008C210000}"/>
    <cellStyle name="Feeder Field 4 2 2 8" xfId="1352" xr:uid="{00000000-0005-0000-0000-00008D210000}"/>
    <cellStyle name="Feeder Field 4 2 2 8 2" xfId="14564" xr:uid="{00000000-0005-0000-0000-00008E210000}"/>
    <cellStyle name="Feeder Field 4 2 2 8 2 2" xfId="14565" xr:uid="{00000000-0005-0000-0000-00008F210000}"/>
    <cellStyle name="Feeder Field 4 2 2 8 2 3" xfId="14566" xr:uid="{00000000-0005-0000-0000-000090210000}"/>
    <cellStyle name="Feeder Field 4 2 2 8 2 4" xfId="14567" xr:uid="{00000000-0005-0000-0000-000091210000}"/>
    <cellStyle name="Feeder Field 4 2 2 8 3" xfId="14568" xr:uid="{00000000-0005-0000-0000-000092210000}"/>
    <cellStyle name="Feeder Field 4 2 2 8 4" xfId="14569" xr:uid="{00000000-0005-0000-0000-000093210000}"/>
    <cellStyle name="Feeder Field 4 2 2 9" xfId="1353" xr:uid="{00000000-0005-0000-0000-000094210000}"/>
    <cellStyle name="Feeder Field 4 2 2 9 2" xfId="14570" xr:uid="{00000000-0005-0000-0000-000095210000}"/>
    <cellStyle name="Feeder Field 4 2 2 9 2 2" xfId="14571" xr:uid="{00000000-0005-0000-0000-000096210000}"/>
    <cellStyle name="Feeder Field 4 2 2 9 2 3" xfId="14572" xr:uid="{00000000-0005-0000-0000-000097210000}"/>
    <cellStyle name="Feeder Field 4 2 2 9 2 4" xfId="14573" xr:uid="{00000000-0005-0000-0000-000098210000}"/>
    <cellStyle name="Feeder Field 4 2 2 9 3" xfId="14574" xr:uid="{00000000-0005-0000-0000-000099210000}"/>
    <cellStyle name="Feeder Field 4 2 2 9 4" xfId="14575" xr:uid="{00000000-0005-0000-0000-00009A210000}"/>
    <cellStyle name="Feeder Field 4 2 20" xfId="1354" xr:uid="{00000000-0005-0000-0000-00009B210000}"/>
    <cellStyle name="Feeder Field 4 2 20 2" xfId="14576" xr:uid="{00000000-0005-0000-0000-00009C210000}"/>
    <cellStyle name="Feeder Field 4 2 20 2 2" xfId="14577" xr:uid="{00000000-0005-0000-0000-00009D210000}"/>
    <cellStyle name="Feeder Field 4 2 20 2 3" xfId="14578" xr:uid="{00000000-0005-0000-0000-00009E210000}"/>
    <cellStyle name="Feeder Field 4 2 20 2 4" xfId="14579" xr:uid="{00000000-0005-0000-0000-00009F210000}"/>
    <cellStyle name="Feeder Field 4 2 20 3" xfId="14580" xr:uid="{00000000-0005-0000-0000-0000A0210000}"/>
    <cellStyle name="Feeder Field 4 2 20 4" xfId="14581" xr:uid="{00000000-0005-0000-0000-0000A1210000}"/>
    <cellStyle name="Feeder Field 4 2 21" xfId="1355" xr:uid="{00000000-0005-0000-0000-0000A2210000}"/>
    <cellStyle name="Feeder Field 4 2 21 2" xfId="14582" xr:uid="{00000000-0005-0000-0000-0000A3210000}"/>
    <cellStyle name="Feeder Field 4 2 21 2 2" xfId="14583" xr:uid="{00000000-0005-0000-0000-0000A4210000}"/>
    <cellStyle name="Feeder Field 4 2 21 2 3" xfId="14584" xr:uid="{00000000-0005-0000-0000-0000A5210000}"/>
    <cellStyle name="Feeder Field 4 2 21 2 4" xfId="14585" xr:uid="{00000000-0005-0000-0000-0000A6210000}"/>
    <cellStyle name="Feeder Field 4 2 21 3" xfId="14586" xr:uid="{00000000-0005-0000-0000-0000A7210000}"/>
    <cellStyle name="Feeder Field 4 2 21 4" xfId="14587" xr:uid="{00000000-0005-0000-0000-0000A8210000}"/>
    <cellStyle name="Feeder Field 4 2 22" xfId="1356" xr:uid="{00000000-0005-0000-0000-0000A9210000}"/>
    <cellStyle name="Feeder Field 4 2 22 2" xfId="14588" xr:uid="{00000000-0005-0000-0000-0000AA210000}"/>
    <cellStyle name="Feeder Field 4 2 22 2 2" xfId="14589" xr:uid="{00000000-0005-0000-0000-0000AB210000}"/>
    <cellStyle name="Feeder Field 4 2 22 2 3" xfId="14590" xr:uid="{00000000-0005-0000-0000-0000AC210000}"/>
    <cellStyle name="Feeder Field 4 2 22 2 4" xfId="14591" xr:uid="{00000000-0005-0000-0000-0000AD210000}"/>
    <cellStyle name="Feeder Field 4 2 22 3" xfId="14592" xr:uid="{00000000-0005-0000-0000-0000AE210000}"/>
    <cellStyle name="Feeder Field 4 2 22 4" xfId="14593" xr:uid="{00000000-0005-0000-0000-0000AF210000}"/>
    <cellStyle name="Feeder Field 4 2 23" xfId="1357" xr:uid="{00000000-0005-0000-0000-0000B0210000}"/>
    <cellStyle name="Feeder Field 4 2 23 2" xfId="14594" xr:uid="{00000000-0005-0000-0000-0000B1210000}"/>
    <cellStyle name="Feeder Field 4 2 23 2 2" xfId="14595" xr:uid="{00000000-0005-0000-0000-0000B2210000}"/>
    <cellStyle name="Feeder Field 4 2 23 2 3" xfId="14596" xr:uid="{00000000-0005-0000-0000-0000B3210000}"/>
    <cellStyle name="Feeder Field 4 2 23 2 4" xfId="14597" xr:uid="{00000000-0005-0000-0000-0000B4210000}"/>
    <cellStyle name="Feeder Field 4 2 23 3" xfId="14598" xr:uid="{00000000-0005-0000-0000-0000B5210000}"/>
    <cellStyle name="Feeder Field 4 2 23 4" xfId="14599" xr:uid="{00000000-0005-0000-0000-0000B6210000}"/>
    <cellStyle name="Feeder Field 4 2 24" xfId="1358" xr:uid="{00000000-0005-0000-0000-0000B7210000}"/>
    <cellStyle name="Feeder Field 4 2 24 2" xfId="14600" xr:uid="{00000000-0005-0000-0000-0000B8210000}"/>
    <cellStyle name="Feeder Field 4 2 24 2 2" xfId="14601" xr:uid="{00000000-0005-0000-0000-0000B9210000}"/>
    <cellStyle name="Feeder Field 4 2 24 2 3" xfId="14602" xr:uid="{00000000-0005-0000-0000-0000BA210000}"/>
    <cellStyle name="Feeder Field 4 2 24 2 4" xfId="14603" xr:uid="{00000000-0005-0000-0000-0000BB210000}"/>
    <cellStyle name="Feeder Field 4 2 24 3" xfId="14604" xr:uid="{00000000-0005-0000-0000-0000BC210000}"/>
    <cellStyle name="Feeder Field 4 2 24 4" xfId="14605" xr:uid="{00000000-0005-0000-0000-0000BD210000}"/>
    <cellStyle name="Feeder Field 4 2 25" xfId="1359" xr:uid="{00000000-0005-0000-0000-0000BE210000}"/>
    <cellStyle name="Feeder Field 4 2 25 2" xfId="14606" xr:uid="{00000000-0005-0000-0000-0000BF210000}"/>
    <cellStyle name="Feeder Field 4 2 25 2 2" xfId="14607" xr:uid="{00000000-0005-0000-0000-0000C0210000}"/>
    <cellStyle name="Feeder Field 4 2 25 2 3" xfId="14608" xr:uid="{00000000-0005-0000-0000-0000C1210000}"/>
    <cellStyle name="Feeder Field 4 2 25 2 4" xfId="14609" xr:uid="{00000000-0005-0000-0000-0000C2210000}"/>
    <cellStyle name="Feeder Field 4 2 25 3" xfId="14610" xr:uid="{00000000-0005-0000-0000-0000C3210000}"/>
    <cellStyle name="Feeder Field 4 2 25 4" xfId="14611" xr:uid="{00000000-0005-0000-0000-0000C4210000}"/>
    <cellStyle name="Feeder Field 4 2 26" xfId="1360" xr:uid="{00000000-0005-0000-0000-0000C5210000}"/>
    <cellStyle name="Feeder Field 4 2 26 2" xfId="14612" xr:uid="{00000000-0005-0000-0000-0000C6210000}"/>
    <cellStyle name="Feeder Field 4 2 26 2 2" xfId="14613" xr:uid="{00000000-0005-0000-0000-0000C7210000}"/>
    <cellStyle name="Feeder Field 4 2 26 2 3" xfId="14614" xr:uid="{00000000-0005-0000-0000-0000C8210000}"/>
    <cellStyle name="Feeder Field 4 2 26 2 4" xfId="14615" xr:uid="{00000000-0005-0000-0000-0000C9210000}"/>
    <cellStyle name="Feeder Field 4 2 26 3" xfId="14616" xr:uid="{00000000-0005-0000-0000-0000CA210000}"/>
    <cellStyle name="Feeder Field 4 2 26 4" xfId="14617" xr:uid="{00000000-0005-0000-0000-0000CB210000}"/>
    <cellStyle name="Feeder Field 4 2 27" xfId="1361" xr:uid="{00000000-0005-0000-0000-0000CC210000}"/>
    <cellStyle name="Feeder Field 4 2 27 2" xfId="14618" xr:uid="{00000000-0005-0000-0000-0000CD210000}"/>
    <cellStyle name="Feeder Field 4 2 27 2 2" xfId="14619" xr:uid="{00000000-0005-0000-0000-0000CE210000}"/>
    <cellStyle name="Feeder Field 4 2 27 2 3" xfId="14620" xr:uid="{00000000-0005-0000-0000-0000CF210000}"/>
    <cellStyle name="Feeder Field 4 2 27 2 4" xfId="14621" xr:uid="{00000000-0005-0000-0000-0000D0210000}"/>
    <cellStyle name="Feeder Field 4 2 27 3" xfId="14622" xr:uid="{00000000-0005-0000-0000-0000D1210000}"/>
    <cellStyle name="Feeder Field 4 2 27 4" xfId="14623" xr:uid="{00000000-0005-0000-0000-0000D2210000}"/>
    <cellStyle name="Feeder Field 4 2 28" xfId="1362" xr:uid="{00000000-0005-0000-0000-0000D3210000}"/>
    <cellStyle name="Feeder Field 4 2 28 2" xfId="14624" xr:uid="{00000000-0005-0000-0000-0000D4210000}"/>
    <cellStyle name="Feeder Field 4 2 28 2 2" xfId="14625" xr:uid="{00000000-0005-0000-0000-0000D5210000}"/>
    <cellStyle name="Feeder Field 4 2 28 2 3" xfId="14626" xr:uid="{00000000-0005-0000-0000-0000D6210000}"/>
    <cellStyle name="Feeder Field 4 2 28 2 4" xfId="14627" xr:uid="{00000000-0005-0000-0000-0000D7210000}"/>
    <cellStyle name="Feeder Field 4 2 28 3" xfId="14628" xr:uid="{00000000-0005-0000-0000-0000D8210000}"/>
    <cellStyle name="Feeder Field 4 2 28 4" xfId="14629" xr:uid="{00000000-0005-0000-0000-0000D9210000}"/>
    <cellStyle name="Feeder Field 4 2 29" xfId="1363" xr:uid="{00000000-0005-0000-0000-0000DA210000}"/>
    <cellStyle name="Feeder Field 4 2 29 2" xfId="14630" xr:uid="{00000000-0005-0000-0000-0000DB210000}"/>
    <cellStyle name="Feeder Field 4 2 29 2 2" xfId="14631" xr:uid="{00000000-0005-0000-0000-0000DC210000}"/>
    <cellStyle name="Feeder Field 4 2 29 2 3" xfId="14632" xr:uid="{00000000-0005-0000-0000-0000DD210000}"/>
    <cellStyle name="Feeder Field 4 2 29 2 4" xfId="14633" xr:uid="{00000000-0005-0000-0000-0000DE210000}"/>
    <cellStyle name="Feeder Field 4 2 29 3" xfId="14634" xr:uid="{00000000-0005-0000-0000-0000DF210000}"/>
    <cellStyle name="Feeder Field 4 2 29 4" xfId="14635" xr:uid="{00000000-0005-0000-0000-0000E0210000}"/>
    <cellStyle name="Feeder Field 4 2 3" xfId="1364" xr:uid="{00000000-0005-0000-0000-0000E1210000}"/>
    <cellStyle name="Feeder Field 4 2 3 2" xfId="14636" xr:uid="{00000000-0005-0000-0000-0000E2210000}"/>
    <cellStyle name="Feeder Field 4 2 3 2 2" xfId="14637" xr:uid="{00000000-0005-0000-0000-0000E3210000}"/>
    <cellStyle name="Feeder Field 4 2 3 2 3" xfId="14638" xr:uid="{00000000-0005-0000-0000-0000E4210000}"/>
    <cellStyle name="Feeder Field 4 2 3 2 4" xfId="14639" xr:uid="{00000000-0005-0000-0000-0000E5210000}"/>
    <cellStyle name="Feeder Field 4 2 3 3" xfId="14640" xr:uid="{00000000-0005-0000-0000-0000E6210000}"/>
    <cellStyle name="Feeder Field 4 2 3 4" xfId="14641" xr:uid="{00000000-0005-0000-0000-0000E7210000}"/>
    <cellStyle name="Feeder Field 4 2 30" xfId="1365" xr:uid="{00000000-0005-0000-0000-0000E8210000}"/>
    <cellStyle name="Feeder Field 4 2 30 2" xfId="14642" xr:uid="{00000000-0005-0000-0000-0000E9210000}"/>
    <cellStyle name="Feeder Field 4 2 30 2 2" xfId="14643" xr:uid="{00000000-0005-0000-0000-0000EA210000}"/>
    <cellStyle name="Feeder Field 4 2 30 2 3" xfId="14644" xr:uid="{00000000-0005-0000-0000-0000EB210000}"/>
    <cellStyle name="Feeder Field 4 2 30 2 4" xfId="14645" xr:uid="{00000000-0005-0000-0000-0000EC210000}"/>
    <cellStyle name="Feeder Field 4 2 30 3" xfId="14646" xr:uid="{00000000-0005-0000-0000-0000ED210000}"/>
    <cellStyle name="Feeder Field 4 2 30 4" xfId="14647" xr:uid="{00000000-0005-0000-0000-0000EE210000}"/>
    <cellStyle name="Feeder Field 4 2 31" xfId="1366" xr:uid="{00000000-0005-0000-0000-0000EF210000}"/>
    <cellStyle name="Feeder Field 4 2 31 2" xfId="14648" xr:uid="{00000000-0005-0000-0000-0000F0210000}"/>
    <cellStyle name="Feeder Field 4 2 31 2 2" xfId="14649" xr:uid="{00000000-0005-0000-0000-0000F1210000}"/>
    <cellStyle name="Feeder Field 4 2 31 2 3" xfId="14650" xr:uid="{00000000-0005-0000-0000-0000F2210000}"/>
    <cellStyle name="Feeder Field 4 2 31 2 4" xfId="14651" xr:uid="{00000000-0005-0000-0000-0000F3210000}"/>
    <cellStyle name="Feeder Field 4 2 31 3" xfId="14652" xr:uid="{00000000-0005-0000-0000-0000F4210000}"/>
    <cellStyle name="Feeder Field 4 2 31 4" xfId="14653" xr:uid="{00000000-0005-0000-0000-0000F5210000}"/>
    <cellStyle name="Feeder Field 4 2 32" xfId="1367" xr:uid="{00000000-0005-0000-0000-0000F6210000}"/>
    <cellStyle name="Feeder Field 4 2 32 2" xfId="14654" xr:uid="{00000000-0005-0000-0000-0000F7210000}"/>
    <cellStyle name="Feeder Field 4 2 32 2 2" xfId="14655" xr:uid="{00000000-0005-0000-0000-0000F8210000}"/>
    <cellStyle name="Feeder Field 4 2 32 2 3" xfId="14656" xr:uid="{00000000-0005-0000-0000-0000F9210000}"/>
    <cellStyle name="Feeder Field 4 2 32 2 4" xfId="14657" xr:uid="{00000000-0005-0000-0000-0000FA210000}"/>
    <cellStyle name="Feeder Field 4 2 32 3" xfId="14658" xr:uid="{00000000-0005-0000-0000-0000FB210000}"/>
    <cellStyle name="Feeder Field 4 2 32 4" xfId="14659" xr:uid="{00000000-0005-0000-0000-0000FC210000}"/>
    <cellStyle name="Feeder Field 4 2 33" xfId="1368" xr:uid="{00000000-0005-0000-0000-0000FD210000}"/>
    <cellStyle name="Feeder Field 4 2 33 2" xfId="14660" xr:uid="{00000000-0005-0000-0000-0000FE210000}"/>
    <cellStyle name="Feeder Field 4 2 33 2 2" xfId="14661" xr:uid="{00000000-0005-0000-0000-0000FF210000}"/>
    <cellStyle name="Feeder Field 4 2 33 2 3" xfId="14662" xr:uid="{00000000-0005-0000-0000-000000220000}"/>
    <cellStyle name="Feeder Field 4 2 33 2 4" xfId="14663" xr:uid="{00000000-0005-0000-0000-000001220000}"/>
    <cellStyle name="Feeder Field 4 2 33 3" xfId="14664" xr:uid="{00000000-0005-0000-0000-000002220000}"/>
    <cellStyle name="Feeder Field 4 2 33 4" xfId="14665" xr:uid="{00000000-0005-0000-0000-000003220000}"/>
    <cellStyle name="Feeder Field 4 2 34" xfId="1369" xr:uid="{00000000-0005-0000-0000-000004220000}"/>
    <cellStyle name="Feeder Field 4 2 34 2" xfId="14666" xr:uid="{00000000-0005-0000-0000-000005220000}"/>
    <cellStyle name="Feeder Field 4 2 34 2 2" xfId="14667" xr:uid="{00000000-0005-0000-0000-000006220000}"/>
    <cellStyle name="Feeder Field 4 2 34 2 3" xfId="14668" xr:uid="{00000000-0005-0000-0000-000007220000}"/>
    <cellStyle name="Feeder Field 4 2 34 2 4" xfId="14669" xr:uid="{00000000-0005-0000-0000-000008220000}"/>
    <cellStyle name="Feeder Field 4 2 34 3" xfId="14670" xr:uid="{00000000-0005-0000-0000-000009220000}"/>
    <cellStyle name="Feeder Field 4 2 34 4" xfId="14671" xr:uid="{00000000-0005-0000-0000-00000A220000}"/>
    <cellStyle name="Feeder Field 4 2 35" xfId="1370" xr:uid="{00000000-0005-0000-0000-00000B220000}"/>
    <cellStyle name="Feeder Field 4 2 35 2" xfId="14672" xr:uid="{00000000-0005-0000-0000-00000C220000}"/>
    <cellStyle name="Feeder Field 4 2 35 2 2" xfId="14673" xr:uid="{00000000-0005-0000-0000-00000D220000}"/>
    <cellStyle name="Feeder Field 4 2 35 2 3" xfId="14674" xr:uid="{00000000-0005-0000-0000-00000E220000}"/>
    <cellStyle name="Feeder Field 4 2 35 2 4" xfId="14675" xr:uid="{00000000-0005-0000-0000-00000F220000}"/>
    <cellStyle name="Feeder Field 4 2 35 3" xfId="14676" xr:uid="{00000000-0005-0000-0000-000010220000}"/>
    <cellStyle name="Feeder Field 4 2 35 4" xfId="14677" xr:uid="{00000000-0005-0000-0000-000011220000}"/>
    <cellStyle name="Feeder Field 4 2 36" xfId="1371" xr:uid="{00000000-0005-0000-0000-000012220000}"/>
    <cellStyle name="Feeder Field 4 2 36 2" xfId="14678" xr:uid="{00000000-0005-0000-0000-000013220000}"/>
    <cellStyle name="Feeder Field 4 2 36 2 2" xfId="14679" xr:uid="{00000000-0005-0000-0000-000014220000}"/>
    <cellStyle name="Feeder Field 4 2 36 2 3" xfId="14680" xr:uid="{00000000-0005-0000-0000-000015220000}"/>
    <cellStyle name="Feeder Field 4 2 36 2 4" xfId="14681" xr:uid="{00000000-0005-0000-0000-000016220000}"/>
    <cellStyle name="Feeder Field 4 2 36 3" xfId="14682" xr:uid="{00000000-0005-0000-0000-000017220000}"/>
    <cellStyle name="Feeder Field 4 2 36 4" xfId="14683" xr:uid="{00000000-0005-0000-0000-000018220000}"/>
    <cellStyle name="Feeder Field 4 2 37" xfId="1372" xr:uid="{00000000-0005-0000-0000-000019220000}"/>
    <cellStyle name="Feeder Field 4 2 37 2" xfId="14684" xr:uid="{00000000-0005-0000-0000-00001A220000}"/>
    <cellStyle name="Feeder Field 4 2 37 2 2" xfId="14685" xr:uid="{00000000-0005-0000-0000-00001B220000}"/>
    <cellStyle name="Feeder Field 4 2 37 2 3" xfId="14686" xr:uid="{00000000-0005-0000-0000-00001C220000}"/>
    <cellStyle name="Feeder Field 4 2 37 2 4" xfId="14687" xr:uid="{00000000-0005-0000-0000-00001D220000}"/>
    <cellStyle name="Feeder Field 4 2 37 3" xfId="14688" xr:uid="{00000000-0005-0000-0000-00001E220000}"/>
    <cellStyle name="Feeder Field 4 2 37 4" xfId="14689" xr:uid="{00000000-0005-0000-0000-00001F220000}"/>
    <cellStyle name="Feeder Field 4 2 38" xfId="1373" xr:uid="{00000000-0005-0000-0000-000020220000}"/>
    <cellStyle name="Feeder Field 4 2 38 2" xfId="14690" xr:uid="{00000000-0005-0000-0000-000021220000}"/>
    <cellStyle name="Feeder Field 4 2 38 2 2" xfId="14691" xr:uid="{00000000-0005-0000-0000-000022220000}"/>
    <cellStyle name="Feeder Field 4 2 38 2 3" xfId="14692" xr:uid="{00000000-0005-0000-0000-000023220000}"/>
    <cellStyle name="Feeder Field 4 2 38 2 4" xfId="14693" xr:uid="{00000000-0005-0000-0000-000024220000}"/>
    <cellStyle name="Feeder Field 4 2 38 3" xfId="14694" xr:uid="{00000000-0005-0000-0000-000025220000}"/>
    <cellStyle name="Feeder Field 4 2 38 4" xfId="14695" xr:uid="{00000000-0005-0000-0000-000026220000}"/>
    <cellStyle name="Feeder Field 4 2 39" xfId="1374" xr:uid="{00000000-0005-0000-0000-000027220000}"/>
    <cellStyle name="Feeder Field 4 2 39 2" xfId="14696" xr:uid="{00000000-0005-0000-0000-000028220000}"/>
    <cellStyle name="Feeder Field 4 2 39 2 2" xfId="14697" xr:uid="{00000000-0005-0000-0000-000029220000}"/>
    <cellStyle name="Feeder Field 4 2 39 2 3" xfId="14698" xr:uid="{00000000-0005-0000-0000-00002A220000}"/>
    <cellStyle name="Feeder Field 4 2 39 2 4" xfId="14699" xr:uid="{00000000-0005-0000-0000-00002B220000}"/>
    <cellStyle name="Feeder Field 4 2 39 3" xfId="14700" xr:uid="{00000000-0005-0000-0000-00002C220000}"/>
    <cellStyle name="Feeder Field 4 2 39 4" xfId="14701" xr:uid="{00000000-0005-0000-0000-00002D220000}"/>
    <cellStyle name="Feeder Field 4 2 4" xfId="1375" xr:uid="{00000000-0005-0000-0000-00002E220000}"/>
    <cellStyle name="Feeder Field 4 2 4 2" xfId="14702" xr:uid="{00000000-0005-0000-0000-00002F220000}"/>
    <cellStyle name="Feeder Field 4 2 4 2 2" xfId="14703" xr:uid="{00000000-0005-0000-0000-000030220000}"/>
    <cellStyle name="Feeder Field 4 2 4 2 3" xfId="14704" xr:uid="{00000000-0005-0000-0000-000031220000}"/>
    <cellStyle name="Feeder Field 4 2 4 2 4" xfId="14705" xr:uid="{00000000-0005-0000-0000-000032220000}"/>
    <cellStyle name="Feeder Field 4 2 4 3" xfId="14706" xr:uid="{00000000-0005-0000-0000-000033220000}"/>
    <cellStyle name="Feeder Field 4 2 4 4" xfId="14707" xr:uid="{00000000-0005-0000-0000-000034220000}"/>
    <cellStyle name="Feeder Field 4 2 40" xfId="1376" xr:uid="{00000000-0005-0000-0000-000035220000}"/>
    <cellStyle name="Feeder Field 4 2 40 2" xfId="14708" xr:uid="{00000000-0005-0000-0000-000036220000}"/>
    <cellStyle name="Feeder Field 4 2 40 2 2" xfId="14709" xr:uid="{00000000-0005-0000-0000-000037220000}"/>
    <cellStyle name="Feeder Field 4 2 40 2 3" xfId="14710" xr:uid="{00000000-0005-0000-0000-000038220000}"/>
    <cellStyle name="Feeder Field 4 2 40 2 4" xfId="14711" xr:uid="{00000000-0005-0000-0000-000039220000}"/>
    <cellStyle name="Feeder Field 4 2 40 3" xfId="14712" xr:uid="{00000000-0005-0000-0000-00003A220000}"/>
    <cellStyle name="Feeder Field 4 2 40 4" xfId="14713" xr:uid="{00000000-0005-0000-0000-00003B220000}"/>
    <cellStyle name="Feeder Field 4 2 41" xfId="1377" xr:uid="{00000000-0005-0000-0000-00003C220000}"/>
    <cellStyle name="Feeder Field 4 2 41 2" xfId="14714" xr:uid="{00000000-0005-0000-0000-00003D220000}"/>
    <cellStyle name="Feeder Field 4 2 41 2 2" xfId="14715" xr:uid="{00000000-0005-0000-0000-00003E220000}"/>
    <cellStyle name="Feeder Field 4 2 41 2 3" xfId="14716" xr:uid="{00000000-0005-0000-0000-00003F220000}"/>
    <cellStyle name="Feeder Field 4 2 41 2 4" xfId="14717" xr:uid="{00000000-0005-0000-0000-000040220000}"/>
    <cellStyle name="Feeder Field 4 2 41 3" xfId="14718" xr:uid="{00000000-0005-0000-0000-000041220000}"/>
    <cellStyle name="Feeder Field 4 2 41 4" xfId="14719" xr:uid="{00000000-0005-0000-0000-000042220000}"/>
    <cellStyle name="Feeder Field 4 2 42" xfId="1378" xr:uid="{00000000-0005-0000-0000-000043220000}"/>
    <cellStyle name="Feeder Field 4 2 42 2" xfId="14720" xr:uid="{00000000-0005-0000-0000-000044220000}"/>
    <cellStyle name="Feeder Field 4 2 42 2 2" xfId="14721" xr:uid="{00000000-0005-0000-0000-000045220000}"/>
    <cellStyle name="Feeder Field 4 2 42 2 3" xfId="14722" xr:uid="{00000000-0005-0000-0000-000046220000}"/>
    <cellStyle name="Feeder Field 4 2 42 2 4" xfId="14723" xr:uid="{00000000-0005-0000-0000-000047220000}"/>
    <cellStyle name="Feeder Field 4 2 42 3" xfId="14724" xr:uid="{00000000-0005-0000-0000-000048220000}"/>
    <cellStyle name="Feeder Field 4 2 42 4" xfId="14725" xr:uid="{00000000-0005-0000-0000-000049220000}"/>
    <cellStyle name="Feeder Field 4 2 43" xfId="1379" xr:uid="{00000000-0005-0000-0000-00004A220000}"/>
    <cellStyle name="Feeder Field 4 2 43 2" xfId="14726" xr:uid="{00000000-0005-0000-0000-00004B220000}"/>
    <cellStyle name="Feeder Field 4 2 43 2 2" xfId="14727" xr:uid="{00000000-0005-0000-0000-00004C220000}"/>
    <cellStyle name="Feeder Field 4 2 43 2 3" xfId="14728" xr:uid="{00000000-0005-0000-0000-00004D220000}"/>
    <cellStyle name="Feeder Field 4 2 43 2 4" xfId="14729" xr:uid="{00000000-0005-0000-0000-00004E220000}"/>
    <cellStyle name="Feeder Field 4 2 43 3" xfId="14730" xr:uid="{00000000-0005-0000-0000-00004F220000}"/>
    <cellStyle name="Feeder Field 4 2 43 4" xfId="14731" xr:uid="{00000000-0005-0000-0000-000050220000}"/>
    <cellStyle name="Feeder Field 4 2 44" xfId="1380" xr:uid="{00000000-0005-0000-0000-000051220000}"/>
    <cellStyle name="Feeder Field 4 2 44 2" xfId="14732" xr:uid="{00000000-0005-0000-0000-000052220000}"/>
    <cellStyle name="Feeder Field 4 2 44 2 2" xfId="14733" xr:uid="{00000000-0005-0000-0000-000053220000}"/>
    <cellStyle name="Feeder Field 4 2 44 2 3" xfId="14734" xr:uid="{00000000-0005-0000-0000-000054220000}"/>
    <cellStyle name="Feeder Field 4 2 44 2 4" xfId="14735" xr:uid="{00000000-0005-0000-0000-000055220000}"/>
    <cellStyle name="Feeder Field 4 2 44 3" xfId="14736" xr:uid="{00000000-0005-0000-0000-000056220000}"/>
    <cellStyle name="Feeder Field 4 2 44 4" xfId="14737" xr:uid="{00000000-0005-0000-0000-000057220000}"/>
    <cellStyle name="Feeder Field 4 2 45" xfId="14738" xr:uid="{00000000-0005-0000-0000-000058220000}"/>
    <cellStyle name="Feeder Field 4 2 45 2" xfId="14739" xr:uid="{00000000-0005-0000-0000-000059220000}"/>
    <cellStyle name="Feeder Field 4 2 45 3" xfId="14740" xr:uid="{00000000-0005-0000-0000-00005A220000}"/>
    <cellStyle name="Feeder Field 4 2 45 4" xfId="14741" xr:uid="{00000000-0005-0000-0000-00005B220000}"/>
    <cellStyle name="Feeder Field 4 2 46" xfId="14742" xr:uid="{00000000-0005-0000-0000-00005C220000}"/>
    <cellStyle name="Feeder Field 4 2 47" xfId="14743" xr:uid="{00000000-0005-0000-0000-00005D220000}"/>
    <cellStyle name="Feeder Field 4 2 5" xfId="1381" xr:uid="{00000000-0005-0000-0000-00005E220000}"/>
    <cellStyle name="Feeder Field 4 2 5 2" xfId="14744" xr:uid="{00000000-0005-0000-0000-00005F220000}"/>
    <cellStyle name="Feeder Field 4 2 5 2 2" xfId="14745" xr:uid="{00000000-0005-0000-0000-000060220000}"/>
    <cellStyle name="Feeder Field 4 2 5 2 3" xfId="14746" xr:uid="{00000000-0005-0000-0000-000061220000}"/>
    <cellStyle name="Feeder Field 4 2 5 2 4" xfId="14747" xr:uid="{00000000-0005-0000-0000-000062220000}"/>
    <cellStyle name="Feeder Field 4 2 5 3" xfId="14748" xr:uid="{00000000-0005-0000-0000-000063220000}"/>
    <cellStyle name="Feeder Field 4 2 5 4" xfId="14749" xr:uid="{00000000-0005-0000-0000-000064220000}"/>
    <cellStyle name="Feeder Field 4 2 6" xfId="1382" xr:uid="{00000000-0005-0000-0000-000065220000}"/>
    <cellStyle name="Feeder Field 4 2 6 2" xfId="14750" xr:uid="{00000000-0005-0000-0000-000066220000}"/>
    <cellStyle name="Feeder Field 4 2 6 2 2" xfId="14751" xr:uid="{00000000-0005-0000-0000-000067220000}"/>
    <cellStyle name="Feeder Field 4 2 6 2 3" xfId="14752" xr:uid="{00000000-0005-0000-0000-000068220000}"/>
    <cellStyle name="Feeder Field 4 2 6 2 4" xfId="14753" xr:uid="{00000000-0005-0000-0000-000069220000}"/>
    <cellStyle name="Feeder Field 4 2 6 3" xfId="14754" xr:uid="{00000000-0005-0000-0000-00006A220000}"/>
    <cellStyle name="Feeder Field 4 2 6 4" xfId="14755" xr:uid="{00000000-0005-0000-0000-00006B220000}"/>
    <cellStyle name="Feeder Field 4 2 7" xfId="1383" xr:uid="{00000000-0005-0000-0000-00006C220000}"/>
    <cellStyle name="Feeder Field 4 2 7 2" xfId="14756" xr:uid="{00000000-0005-0000-0000-00006D220000}"/>
    <cellStyle name="Feeder Field 4 2 7 2 2" xfId="14757" xr:uid="{00000000-0005-0000-0000-00006E220000}"/>
    <cellStyle name="Feeder Field 4 2 7 2 3" xfId="14758" xr:uid="{00000000-0005-0000-0000-00006F220000}"/>
    <cellStyle name="Feeder Field 4 2 7 2 4" xfId="14759" xr:uid="{00000000-0005-0000-0000-000070220000}"/>
    <cellStyle name="Feeder Field 4 2 7 3" xfId="14760" xr:uid="{00000000-0005-0000-0000-000071220000}"/>
    <cellStyle name="Feeder Field 4 2 7 4" xfId="14761" xr:uid="{00000000-0005-0000-0000-000072220000}"/>
    <cellStyle name="Feeder Field 4 2 8" xfId="1384" xr:uid="{00000000-0005-0000-0000-000073220000}"/>
    <cellStyle name="Feeder Field 4 2 8 2" xfId="14762" xr:uid="{00000000-0005-0000-0000-000074220000}"/>
    <cellStyle name="Feeder Field 4 2 8 2 2" xfId="14763" xr:uid="{00000000-0005-0000-0000-000075220000}"/>
    <cellStyle name="Feeder Field 4 2 8 2 3" xfId="14764" xr:uid="{00000000-0005-0000-0000-000076220000}"/>
    <cellStyle name="Feeder Field 4 2 8 2 4" xfId="14765" xr:uid="{00000000-0005-0000-0000-000077220000}"/>
    <cellStyle name="Feeder Field 4 2 8 3" xfId="14766" xr:uid="{00000000-0005-0000-0000-000078220000}"/>
    <cellStyle name="Feeder Field 4 2 8 4" xfId="14767" xr:uid="{00000000-0005-0000-0000-000079220000}"/>
    <cellStyle name="Feeder Field 4 2 9" xfId="1385" xr:uid="{00000000-0005-0000-0000-00007A220000}"/>
    <cellStyle name="Feeder Field 4 2 9 2" xfId="14768" xr:uid="{00000000-0005-0000-0000-00007B220000}"/>
    <cellStyle name="Feeder Field 4 2 9 2 2" xfId="14769" xr:uid="{00000000-0005-0000-0000-00007C220000}"/>
    <cellStyle name="Feeder Field 4 2 9 2 3" xfId="14770" xr:uid="{00000000-0005-0000-0000-00007D220000}"/>
    <cellStyle name="Feeder Field 4 2 9 2 4" xfId="14771" xr:uid="{00000000-0005-0000-0000-00007E220000}"/>
    <cellStyle name="Feeder Field 4 2 9 3" xfId="14772" xr:uid="{00000000-0005-0000-0000-00007F220000}"/>
    <cellStyle name="Feeder Field 4 2 9 4" xfId="14773" xr:uid="{00000000-0005-0000-0000-000080220000}"/>
    <cellStyle name="Feeder Field 4 3" xfId="1386" xr:uid="{00000000-0005-0000-0000-000081220000}"/>
    <cellStyle name="Feeder Field 4 3 10" xfId="1387" xr:uid="{00000000-0005-0000-0000-000082220000}"/>
    <cellStyle name="Feeder Field 4 3 10 2" xfId="14774" xr:uid="{00000000-0005-0000-0000-000083220000}"/>
    <cellStyle name="Feeder Field 4 3 10 2 2" xfId="14775" xr:uid="{00000000-0005-0000-0000-000084220000}"/>
    <cellStyle name="Feeder Field 4 3 10 2 3" xfId="14776" xr:uid="{00000000-0005-0000-0000-000085220000}"/>
    <cellStyle name="Feeder Field 4 3 10 2 4" xfId="14777" xr:uid="{00000000-0005-0000-0000-000086220000}"/>
    <cellStyle name="Feeder Field 4 3 10 3" xfId="14778" xr:uid="{00000000-0005-0000-0000-000087220000}"/>
    <cellStyle name="Feeder Field 4 3 10 4" xfId="14779" xr:uid="{00000000-0005-0000-0000-000088220000}"/>
    <cellStyle name="Feeder Field 4 3 11" xfId="1388" xr:uid="{00000000-0005-0000-0000-000089220000}"/>
    <cellStyle name="Feeder Field 4 3 11 2" xfId="14780" xr:uid="{00000000-0005-0000-0000-00008A220000}"/>
    <cellStyle name="Feeder Field 4 3 11 2 2" xfId="14781" xr:uid="{00000000-0005-0000-0000-00008B220000}"/>
    <cellStyle name="Feeder Field 4 3 11 2 3" xfId="14782" xr:uid="{00000000-0005-0000-0000-00008C220000}"/>
    <cellStyle name="Feeder Field 4 3 11 2 4" xfId="14783" xr:uid="{00000000-0005-0000-0000-00008D220000}"/>
    <cellStyle name="Feeder Field 4 3 11 3" xfId="14784" xr:uid="{00000000-0005-0000-0000-00008E220000}"/>
    <cellStyle name="Feeder Field 4 3 11 4" xfId="14785" xr:uid="{00000000-0005-0000-0000-00008F220000}"/>
    <cellStyle name="Feeder Field 4 3 12" xfId="1389" xr:uid="{00000000-0005-0000-0000-000090220000}"/>
    <cellStyle name="Feeder Field 4 3 12 2" xfId="14786" xr:uid="{00000000-0005-0000-0000-000091220000}"/>
    <cellStyle name="Feeder Field 4 3 12 2 2" xfId="14787" xr:uid="{00000000-0005-0000-0000-000092220000}"/>
    <cellStyle name="Feeder Field 4 3 12 2 3" xfId="14788" xr:uid="{00000000-0005-0000-0000-000093220000}"/>
    <cellStyle name="Feeder Field 4 3 12 2 4" xfId="14789" xr:uid="{00000000-0005-0000-0000-000094220000}"/>
    <cellStyle name="Feeder Field 4 3 12 3" xfId="14790" xr:uid="{00000000-0005-0000-0000-000095220000}"/>
    <cellStyle name="Feeder Field 4 3 12 4" xfId="14791" xr:uid="{00000000-0005-0000-0000-000096220000}"/>
    <cellStyle name="Feeder Field 4 3 13" xfId="1390" xr:uid="{00000000-0005-0000-0000-000097220000}"/>
    <cellStyle name="Feeder Field 4 3 13 2" xfId="14792" xr:uid="{00000000-0005-0000-0000-000098220000}"/>
    <cellStyle name="Feeder Field 4 3 13 2 2" xfId="14793" xr:uid="{00000000-0005-0000-0000-000099220000}"/>
    <cellStyle name="Feeder Field 4 3 13 2 3" xfId="14794" xr:uid="{00000000-0005-0000-0000-00009A220000}"/>
    <cellStyle name="Feeder Field 4 3 13 2 4" xfId="14795" xr:uid="{00000000-0005-0000-0000-00009B220000}"/>
    <cellStyle name="Feeder Field 4 3 13 3" xfId="14796" xr:uid="{00000000-0005-0000-0000-00009C220000}"/>
    <cellStyle name="Feeder Field 4 3 13 4" xfId="14797" xr:uid="{00000000-0005-0000-0000-00009D220000}"/>
    <cellStyle name="Feeder Field 4 3 14" xfId="1391" xr:uid="{00000000-0005-0000-0000-00009E220000}"/>
    <cellStyle name="Feeder Field 4 3 14 2" xfId="14798" xr:uid="{00000000-0005-0000-0000-00009F220000}"/>
    <cellStyle name="Feeder Field 4 3 14 2 2" xfId="14799" xr:uid="{00000000-0005-0000-0000-0000A0220000}"/>
    <cellStyle name="Feeder Field 4 3 14 2 3" xfId="14800" xr:uid="{00000000-0005-0000-0000-0000A1220000}"/>
    <cellStyle name="Feeder Field 4 3 14 2 4" xfId="14801" xr:uid="{00000000-0005-0000-0000-0000A2220000}"/>
    <cellStyle name="Feeder Field 4 3 14 3" xfId="14802" xr:uid="{00000000-0005-0000-0000-0000A3220000}"/>
    <cellStyle name="Feeder Field 4 3 14 4" xfId="14803" xr:uid="{00000000-0005-0000-0000-0000A4220000}"/>
    <cellStyle name="Feeder Field 4 3 15" xfId="1392" xr:uid="{00000000-0005-0000-0000-0000A5220000}"/>
    <cellStyle name="Feeder Field 4 3 15 2" xfId="14804" xr:uid="{00000000-0005-0000-0000-0000A6220000}"/>
    <cellStyle name="Feeder Field 4 3 15 2 2" xfId="14805" xr:uid="{00000000-0005-0000-0000-0000A7220000}"/>
    <cellStyle name="Feeder Field 4 3 15 2 3" xfId="14806" xr:uid="{00000000-0005-0000-0000-0000A8220000}"/>
    <cellStyle name="Feeder Field 4 3 15 2 4" xfId="14807" xr:uid="{00000000-0005-0000-0000-0000A9220000}"/>
    <cellStyle name="Feeder Field 4 3 15 3" xfId="14808" xr:uid="{00000000-0005-0000-0000-0000AA220000}"/>
    <cellStyle name="Feeder Field 4 3 15 4" xfId="14809" xr:uid="{00000000-0005-0000-0000-0000AB220000}"/>
    <cellStyle name="Feeder Field 4 3 16" xfId="1393" xr:uid="{00000000-0005-0000-0000-0000AC220000}"/>
    <cellStyle name="Feeder Field 4 3 16 2" xfId="14810" xr:uid="{00000000-0005-0000-0000-0000AD220000}"/>
    <cellStyle name="Feeder Field 4 3 16 2 2" xfId="14811" xr:uid="{00000000-0005-0000-0000-0000AE220000}"/>
    <cellStyle name="Feeder Field 4 3 16 2 3" xfId="14812" xr:uid="{00000000-0005-0000-0000-0000AF220000}"/>
    <cellStyle name="Feeder Field 4 3 16 2 4" xfId="14813" xr:uid="{00000000-0005-0000-0000-0000B0220000}"/>
    <cellStyle name="Feeder Field 4 3 16 3" xfId="14814" xr:uid="{00000000-0005-0000-0000-0000B1220000}"/>
    <cellStyle name="Feeder Field 4 3 16 4" xfId="14815" xr:uid="{00000000-0005-0000-0000-0000B2220000}"/>
    <cellStyle name="Feeder Field 4 3 17" xfId="1394" xr:uid="{00000000-0005-0000-0000-0000B3220000}"/>
    <cellStyle name="Feeder Field 4 3 17 2" xfId="14816" xr:uid="{00000000-0005-0000-0000-0000B4220000}"/>
    <cellStyle name="Feeder Field 4 3 17 2 2" xfId="14817" xr:uid="{00000000-0005-0000-0000-0000B5220000}"/>
    <cellStyle name="Feeder Field 4 3 17 2 3" xfId="14818" xr:uid="{00000000-0005-0000-0000-0000B6220000}"/>
    <cellStyle name="Feeder Field 4 3 17 2 4" xfId="14819" xr:uid="{00000000-0005-0000-0000-0000B7220000}"/>
    <cellStyle name="Feeder Field 4 3 17 3" xfId="14820" xr:uid="{00000000-0005-0000-0000-0000B8220000}"/>
    <cellStyle name="Feeder Field 4 3 17 4" xfId="14821" xr:uid="{00000000-0005-0000-0000-0000B9220000}"/>
    <cellStyle name="Feeder Field 4 3 18" xfId="1395" xr:uid="{00000000-0005-0000-0000-0000BA220000}"/>
    <cellStyle name="Feeder Field 4 3 18 2" xfId="14822" xr:uid="{00000000-0005-0000-0000-0000BB220000}"/>
    <cellStyle name="Feeder Field 4 3 18 2 2" xfId="14823" xr:uid="{00000000-0005-0000-0000-0000BC220000}"/>
    <cellStyle name="Feeder Field 4 3 18 2 3" xfId="14824" xr:uid="{00000000-0005-0000-0000-0000BD220000}"/>
    <cellStyle name="Feeder Field 4 3 18 2 4" xfId="14825" xr:uid="{00000000-0005-0000-0000-0000BE220000}"/>
    <cellStyle name="Feeder Field 4 3 18 3" xfId="14826" xr:uid="{00000000-0005-0000-0000-0000BF220000}"/>
    <cellStyle name="Feeder Field 4 3 18 4" xfId="14827" xr:uid="{00000000-0005-0000-0000-0000C0220000}"/>
    <cellStyle name="Feeder Field 4 3 19" xfId="1396" xr:uid="{00000000-0005-0000-0000-0000C1220000}"/>
    <cellStyle name="Feeder Field 4 3 19 2" xfId="14828" xr:uid="{00000000-0005-0000-0000-0000C2220000}"/>
    <cellStyle name="Feeder Field 4 3 19 2 2" xfId="14829" xr:uid="{00000000-0005-0000-0000-0000C3220000}"/>
    <cellStyle name="Feeder Field 4 3 19 2 3" xfId="14830" xr:uid="{00000000-0005-0000-0000-0000C4220000}"/>
    <cellStyle name="Feeder Field 4 3 19 2 4" xfId="14831" xr:uid="{00000000-0005-0000-0000-0000C5220000}"/>
    <cellStyle name="Feeder Field 4 3 19 3" xfId="14832" xr:uid="{00000000-0005-0000-0000-0000C6220000}"/>
    <cellStyle name="Feeder Field 4 3 19 4" xfId="14833" xr:uid="{00000000-0005-0000-0000-0000C7220000}"/>
    <cellStyle name="Feeder Field 4 3 2" xfId="1397" xr:uid="{00000000-0005-0000-0000-0000C8220000}"/>
    <cellStyle name="Feeder Field 4 3 2 10" xfId="1398" xr:uid="{00000000-0005-0000-0000-0000C9220000}"/>
    <cellStyle name="Feeder Field 4 3 2 10 2" xfId="14834" xr:uid="{00000000-0005-0000-0000-0000CA220000}"/>
    <cellStyle name="Feeder Field 4 3 2 10 2 2" xfId="14835" xr:uid="{00000000-0005-0000-0000-0000CB220000}"/>
    <cellStyle name="Feeder Field 4 3 2 10 2 3" xfId="14836" xr:uid="{00000000-0005-0000-0000-0000CC220000}"/>
    <cellStyle name="Feeder Field 4 3 2 10 2 4" xfId="14837" xr:uid="{00000000-0005-0000-0000-0000CD220000}"/>
    <cellStyle name="Feeder Field 4 3 2 10 3" xfId="14838" xr:uid="{00000000-0005-0000-0000-0000CE220000}"/>
    <cellStyle name="Feeder Field 4 3 2 10 4" xfId="14839" xr:uid="{00000000-0005-0000-0000-0000CF220000}"/>
    <cellStyle name="Feeder Field 4 3 2 11" xfId="1399" xr:uid="{00000000-0005-0000-0000-0000D0220000}"/>
    <cellStyle name="Feeder Field 4 3 2 11 2" xfId="14840" xr:uid="{00000000-0005-0000-0000-0000D1220000}"/>
    <cellStyle name="Feeder Field 4 3 2 11 2 2" xfId="14841" xr:uid="{00000000-0005-0000-0000-0000D2220000}"/>
    <cellStyle name="Feeder Field 4 3 2 11 2 3" xfId="14842" xr:uid="{00000000-0005-0000-0000-0000D3220000}"/>
    <cellStyle name="Feeder Field 4 3 2 11 2 4" xfId="14843" xr:uid="{00000000-0005-0000-0000-0000D4220000}"/>
    <cellStyle name="Feeder Field 4 3 2 11 3" xfId="14844" xr:uid="{00000000-0005-0000-0000-0000D5220000}"/>
    <cellStyle name="Feeder Field 4 3 2 11 4" xfId="14845" xr:uid="{00000000-0005-0000-0000-0000D6220000}"/>
    <cellStyle name="Feeder Field 4 3 2 12" xfId="1400" xr:uid="{00000000-0005-0000-0000-0000D7220000}"/>
    <cellStyle name="Feeder Field 4 3 2 12 2" xfId="14846" xr:uid="{00000000-0005-0000-0000-0000D8220000}"/>
    <cellStyle name="Feeder Field 4 3 2 12 2 2" xfId="14847" xr:uid="{00000000-0005-0000-0000-0000D9220000}"/>
    <cellStyle name="Feeder Field 4 3 2 12 2 3" xfId="14848" xr:uid="{00000000-0005-0000-0000-0000DA220000}"/>
    <cellStyle name="Feeder Field 4 3 2 12 2 4" xfId="14849" xr:uid="{00000000-0005-0000-0000-0000DB220000}"/>
    <cellStyle name="Feeder Field 4 3 2 12 3" xfId="14850" xr:uid="{00000000-0005-0000-0000-0000DC220000}"/>
    <cellStyle name="Feeder Field 4 3 2 12 4" xfId="14851" xr:uid="{00000000-0005-0000-0000-0000DD220000}"/>
    <cellStyle name="Feeder Field 4 3 2 13" xfId="1401" xr:uid="{00000000-0005-0000-0000-0000DE220000}"/>
    <cellStyle name="Feeder Field 4 3 2 13 2" xfId="14852" xr:uid="{00000000-0005-0000-0000-0000DF220000}"/>
    <cellStyle name="Feeder Field 4 3 2 13 2 2" xfId="14853" xr:uid="{00000000-0005-0000-0000-0000E0220000}"/>
    <cellStyle name="Feeder Field 4 3 2 13 2 3" xfId="14854" xr:uid="{00000000-0005-0000-0000-0000E1220000}"/>
    <cellStyle name="Feeder Field 4 3 2 13 2 4" xfId="14855" xr:uid="{00000000-0005-0000-0000-0000E2220000}"/>
    <cellStyle name="Feeder Field 4 3 2 13 3" xfId="14856" xr:uid="{00000000-0005-0000-0000-0000E3220000}"/>
    <cellStyle name="Feeder Field 4 3 2 13 4" xfId="14857" xr:uid="{00000000-0005-0000-0000-0000E4220000}"/>
    <cellStyle name="Feeder Field 4 3 2 14" xfId="1402" xr:uid="{00000000-0005-0000-0000-0000E5220000}"/>
    <cellStyle name="Feeder Field 4 3 2 14 2" xfId="14858" xr:uid="{00000000-0005-0000-0000-0000E6220000}"/>
    <cellStyle name="Feeder Field 4 3 2 14 2 2" xfId="14859" xr:uid="{00000000-0005-0000-0000-0000E7220000}"/>
    <cellStyle name="Feeder Field 4 3 2 14 2 3" xfId="14860" xr:uid="{00000000-0005-0000-0000-0000E8220000}"/>
    <cellStyle name="Feeder Field 4 3 2 14 2 4" xfId="14861" xr:uid="{00000000-0005-0000-0000-0000E9220000}"/>
    <cellStyle name="Feeder Field 4 3 2 14 3" xfId="14862" xr:uid="{00000000-0005-0000-0000-0000EA220000}"/>
    <cellStyle name="Feeder Field 4 3 2 14 4" xfId="14863" xr:uid="{00000000-0005-0000-0000-0000EB220000}"/>
    <cellStyle name="Feeder Field 4 3 2 15" xfId="1403" xr:uid="{00000000-0005-0000-0000-0000EC220000}"/>
    <cellStyle name="Feeder Field 4 3 2 15 2" xfId="14864" xr:uid="{00000000-0005-0000-0000-0000ED220000}"/>
    <cellStyle name="Feeder Field 4 3 2 15 2 2" xfId="14865" xr:uid="{00000000-0005-0000-0000-0000EE220000}"/>
    <cellStyle name="Feeder Field 4 3 2 15 2 3" xfId="14866" xr:uid="{00000000-0005-0000-0000-0000EF220000}"/>
    <cellStyle name="Feeder Field 4 3 2 15 2 4" xfId="14867" xr:uid="{00000000-0005-0000-0000-0000F0220000}"/>
    <cellStyle name="Feeder Field 4 3 2 15 3" xfId="14868" xr:uid="{00000000-0005-0000-0000-0000F1220000}"/>
    <cellStyle name="Feeder Field 4 3 2 15 4" xfId="14869" xr:uid="{00000000-0005-0000-0000-0000F2220000}"/>
    <cellStyle name="Feeder Field 4 3 2 16" xfId="1404" xr:uid="{00000000-0005-0000-0000-0000F3220000}"/>
    <cellStyle name="Feeder Field 4 3 2 16 2" xfId="14870" xr:uid="{00000000-0005-0000-0000-0000F4220000}"/>
    <cellStyle name="Feeder Field 4 3 2 16 2 2" xfId="14871" xr:uid="{00000000-0005-0000-0000-0000F5220000}"/>
    <cellStyle name="Feeder Field 4 3 2 16 2 3" xfId="14872" xr:uid="{00000000-0005-0000-0000-0000F6220000}"/>
    <cellStyle name="Feeder Field 4 3 2 16 2 4" xfId="14873" xr:uid="{00000000-0005-0000-0000-0000F7220000}"/>
    <cellStyle name="Feeder Field 4 3 2 16 3" xfId="14874" xr:uid="{00000000-0005-0000-0000-0000F8220000}"/>
    <cellStyle name="Feeder Field 4 3 2 16 4" xfId="14875" xr:uid="{00000000-0005-0000-0000-0000F9220000}"/>
    <cellStyle name="Feeder Field 4 3 2 17" xfId="1405" xr:uid="{00000000-0005-0000-0000-0000FA220000}"/>
    <cellStyle name="Feeder Field 4 3 2 17 2" xfId="14876" xr:uid="{00000000-0005-0000-0000-0000FB220000}"/>
    <cellStyle name="Feeder Field 4 3 2 17 2 2" xfId="14877" xr:uid="{00000000-0005-0000-0000-0000FC220000}"/>
    <cellStyle name="Feeder Field 4 3 2 17 2 3" xfId="14878" xr:uid="{00000000-0005-0000-0000-0000FD220000}"/>
    <cellStyle name="Feeder Field 4 3 2 17 2 4" xfId="14879" xr:uid="{00000000-0005-0000-0000-0000FE220000}"/>
    <cellStyle name="Feeder Field 4 3 2 17 3" xfId="14880" xr:uid="{00000000-0005-0000-0000-0000FF220000}"/>
    <cellStyle name="Feeder Field 4 3 2 17 4" xfId="14881" xr:uid="{00000000-0005-0000-0000-000000230000}"/>
    <cellStyle name="Feeder Field 4 3 2 18" xfId="1406" xr:uid="{00000000-0005-0000-0000-000001230000}"/>
    <cellStyle name="Feeder Field 4 3 2 18 2" xfId="14882" xr:uid="{00000000-0005-0000-0000-000002230000}"/>
    <cellStyle name="Feeder Field 4 3 2 18 2 2" xfId="14883" xr:uid="{00000000-0005-0000-0000-000003230000}"/>
    <cellStyle name="Feeder Field 4 3 2 18 2 3" xfId="14884" xr:uid="{00000000-0005-0000-0000-000004230000}"/>
    <cellStyle name="Feeder Field 4 3 2 18 2 4" xfId="14885" xr:uid="{00000000-0005-0000-0000-000005230000}"/>
    <cellStyle name="Feeder Field 4 3 2 18 3" xfId="14886" xr:uid="{00000000-0005-0000-0000-000006230000}"/>
    <cellStyle name="Feeder Field 4 3 2 18 4" xfId="14887" xr:uid="{00000000-0005-0000-0000-000007230000}"/>
    <cellStyle name="Feeder Field 4 3 2 19" xfId="1407" xr:uid="{00000000-0005-0000-0000-000008230000}"/>
    <cellStyle name="Feeder Field 4 3 2 19 2" xfId="14888" xr:uid="{00000000-0005-0000-0000-000009230000}"/>
    <cellStyle name="Feeder Field 4 3 2 19 2 2" xfId="14889" xr:uid="{00000000-0005-0000-0000-00000A230000}"/>
    <cellStyle name="Feeder Field 4 3 2 19 2 3" xfId="14890" xr:uid="{00000000-0005-0000-0000-00000B230000}"/>
    <cellStyle name="Feeder Field 4 3 2 19 2 4" xfId="14891" xr:uid="{00000000-0005-0000-0000-00000C230000}"/>
    <cellStyle name="Feeder Field 4 3 2 19 3" xfId="14892" xr:uid="{00000000-0005-0000-0000-00000D230000}"/>
    <cellStyle name="Feeder Field 4 3 2 19 4" xfId="14893" xr:uid="{00000000-0005-0000-0000-00000E230000}"/>
    <cellStyle name="Feeder Field 4 3 2 2" xfId="1408" xr:uid="{00000000-0005-0000-0000-00000F230000}"/>
    <cellStyle name="Feeder Field 4 3 2 2 2" xfId="14894" xr:uid="{00000000-0005-0000-0000-000010230000}"/>
    <cellStyle name="Feeder Field 4 3 2 2 2 2" xfId="14895" xr:uid="{00000000-0005-0000-0000-000011230000}"/>
    <cellStyle name="Feeder Field 4 3 2 2 2 3" xfId="14896" xr:uid="{00000000-0005-0000-0000-000012230000}"/>
    <cellStyle name="Feeder Field 4 3 2 2 2 4" xfId="14897" xr:uid="{00000000-0005-0000-0000-000013230000}"/>
    <cellStyle name="Feeder Field 4 3 2 2 3" xfId="14898" xr:uid="{00000000-0005-0000-0000-000014230000}"/>
    <cellStyle name="Feeder Field 4 3 2 2 4" xfId="14899" xr:uid="{00000000-0005-0000-0000-000015230000}"/>
    <cellStyle name="Feeder Field 4 3 2 20" xfId="1409" xr:uid="{00000000-0005-0000-0000-000016230000}"/>
    <cellStyle name="Feeder Field 4 3 2 20 2" xfId="14900" xr:uid="{00000000-0005-0000-0000-000017230000}"/>
    <cellStyle name="Feeder Field 4 3 2 20 2 2" xfId="14901" xr:uid="{00000000-0005-0000-0000-000018230000}"/>
    <cellStyle name="Feeder Field 4 3 2 20 2 3" xfId="14902" xr:uid="{00000000-0005-0000-0000-000019230000}"/>
    <cellStyle name="Feeder Field 4 3 2 20 2 4" xfId="14903" xr:uid="{00000000-0005-0000-0000-00001A230000}"/>
    <cellStyle name="Feeder Field 4 3 2 20 3" xfId="14904" xr:uid="{00000000-0005-0000-0000-00001B230000}"/>
    <cellStyle name="Feeder Field 4 3 2 20 4" xfId="14905" xr:uid="{00000000-0005-0000-0000-00001C230000}"/>
    <cellStyle name="Feeder Field 4 3 2 21" xfId="1410" xr:uid="{00000000-0005-0000-0000-00001D230000}"/>
    <cellStyle name="Feeder Field 4 3 2 21 2" xfId="14906" xr:uid="{00000000-0005-0000-0000-00001E230000}"/>
    <cellStyle name="Feeder Field 4 3 2 21 2 2" xfId="14907" xr:uid="{00000000-0005-0000-0000-00001F230000}"/>
    <cellStyle name="Feeder Field 4 3 2 21 2 3" xfId="14908" xr:uid="{00000000-0005-0000-0000-000020230000}"/>
    <cellStyle name="Feeder Field 4 3 2 21 2 4" xfId="14909" xr:uid="{00000000-0005-0000-0000-000021230000}"/>
    <cellStyle name="Feeder Field 4 3 2 21 3" xfId="14910" xr:uid="{00000000-0005-0000-0000-000022230000}"/>
    <cellStyle name="Feeder Field 4 3 2 21 4" xfId="14911" xr:uid="{00000000-0005-0000-0000-000023230000}"/>
    <cellStyle name="Feeder Field 4 3 2 22" xfId="1411" xr:uid="{00000000-0005-0000-0000-000024230000}"/>
    <cellStyle name="Feeder Field 4 3 2 22 2" xfId="14912" xr:uid="{00000000-0005-0000-0000-000025230000}"/>
    <cellStyle name="Feeder Field 4 3 2 22 2 2" xfId="14913" xr:uid="{00000000-0005-0000-0000-000026230000}"/>
    <cellStyle name="Feeder Field 4 3 2 22 2 3" xfId="14914" xr:uid="{00000000-0005-0000-0000-000027230000}"/>
    <cellStyle name="Feeder Field 4 3 2 22 2 4" xfId="14915" xr:uid="{00000000-0005-0000-0000-000028230000}"/>
    <cellStyle name="Feeder Field 4 3 2 22 3" xfId="14916" xr:uid="{00000000-0005-0000-0000-000029230000}"/>
    <cellStyle name="Feeder Field 4 3 2 22 4" xfId="14917" xr:uid="{00000000-0005-0000-0000-00002A230000}"/>
    <cellStyle name="Feeder Field 4 3 2 23" xfId="1412" xr:uid="{00000000-0005-0000-0000-00002B230000}"/>
    <cellStyle name="Feeder Field 4 3 2 23 2" xfId="14918" xr:uid="{00000000-0005-0000-0000-00002C230000}"/>
    <cellStyle name="Feeder Field 4 3 2 23 2 2" xfId="14919" xr:uid="{00000000-0005-0000-0000-00002D230000}"/>
    <cellStyle name="Feeder Field 4 3 2 23 2 3" xfId="14920" xr:uid="{00000000-0005-0000-0000-00002E230000}"/>
    <cellStyle name="Feeder Field 4 3 2 23 2 4" xfId="14921" xr:uid="{00000000-0005-0000-0000-00002F230000}"/>
    <cellStyle name="Feeder Field 4 3 2 23 3" xfId="14922" xr:uid="{00000000-0005-0000-0000-000030230000}"/>
    <cellStyle name="Feeder Field 4 3 2 23 4" xfId="14923" xr:uid="{00000000-0005-0000-0000-000031230000}"/>
    <cellStyle name="Feeder Field 4 3 2 24" xfId="1413" xr:uid="{00000000-0005-0000-0000-000032230000}"/>
    <cellStyle name="Feeder Field 4 3 2 24 2" xfId="14924" xr:uid="{00000000-0005-0000-0000-000033230000}"/>
    <cellStyle name="Feeder Field 4 3 2 24 2 2" xfId="14925" xr:uid="{00000000-0005-0000-0000-000034230000}"/>
    <cellStyle name="Feeder Field 4 3 2 24 2 3" xfId="14926" xr:uid="{00000000-0005-0000-0000-000035230000}"/>
    <cellStyle name="Feeder Field 4 3 2 24 2 4" xfId="14927" xr:uid="{00000000-0005-0000-0000-000036230000}"/>
    <cellStyle name="Feeder Field 4 3 2 24 3" xfId="14928" xr:uid="{00000000-0005-0000-0000-000037230000}"/>
    <cellStyle name="Feeder Field 4 3 2 24 4" xfId="14929" xr:uid="{00000000-0005-0000-0000-000038230000}"/>
    <cellStyle name="Feeder Field 4 3 2 25" xfId="1414" xr:uid="{00000000-0005-0000-0000-000039230000}"/>
    <cellStyle name="Feeder Field 4 3 2 25 2" xfId="14930" xr:uid="{00000000-0005-0000-0000-00003A230000}"/>
    <cellStyle name="Feeder Field 4 3 2 25 2 2" xfId="14931" xr:uid="{00000000-0005-0000-0000-00003B230000}"/>
    <cellStyle name="Feeder Field 4 3 2 25 2 3" xfId="14932" xr:uid="{00000000-0005-0000-0000-00003C230000}"/>
    <cellStyle name="Feeder Field 4 3 2 25 2 4" xfId="14933" xr:uid="{00000000-0005-0000-0000-00003D230000}"/>
    <cellStyle name="Feeder Field 4 3 2 25 3" xfId="14934" xr:uid="{00000000-0005-0000-0000-00003E230000}"/>
    <cellStyle name="Feeder Field 4 3 2 25 4" xfId="14935" xr:uid="{00000000-0005-0000-0000-00003F230000}"/>
    <cellStyle name="Feeder Field 4 3 2 26" xfId="1415" xr:uid="{00000000-0005-0000-0000-000040230000}"/>
    <cellStyle name="Feeder Field 4 3 2 26 2" xfId="14936" xr:uid="{00000000-0005-0000-0000-000041230000}"/>
    <cellStyle name="Feeder Field 4 3 2 26 2 2" xfId="14937" xr:uid="{00000000-0005-0000-0000-000042230000}"/>
    <cellStyle name="Feeder Field 4 3 2 26 2 3" xfId="14938" xr:uid="{00000000-0005-0000-0000-000043230000}"/>
    <cellStyle name="Feeder Field 4 3 2 26 2 4" xfId="14939" xr:uid="{00000000-0005-0000-0000-000044230000}"/>
    <cellStyle name="Feeder Field 4 3 2 26 3" xfId="14940" xr:uid="{00000000-0005-0000-0000-000045230000}"/>
    <cellStyle name="Feeder Field 4 3 2 26 4" xfId="14941" xr:uid="{00000000-0005-0000-0000-000046230000}"/>
    <cellStyle name="Feeder Field 4 3 2 27" xfId="1416" xr:uid="{00000000-0005-0000-0000-000047230000}"/>
    <cellStyle name="Feeder Field 4 3 2 27 2" xfId="14942" xr:uid="{00000000-0005-0000-0000-000048230000}"/>
    <cellStyle name="Feeder Field 4 3 2 27 2 2" xfId="14943" xr:uid="{00000000-0005-0000-0000-000049230000}"/>
    <cellStyle name="Feeder Field 4 3 2 27 2 3" xfId="14944" xr:uid="{00000000-0005-0000-0000-00004A230000}"/>
    <cellStyle name="Feeder Field 4 3 2 27 2 4" xfId="14945" xr:uid="{00000000-0005-0000-0000-00004B230000}"/>
    <cellStyle name="Feeder Field 4 3 2 27 3" xfId="14946" xr:uid="{00000000-0005-0000-0000-00004C230000}"/>
    <cellStyle name="Feeder Field 4 3 2 27 4" xfId="14947" xr:uid="{00000000-0005-0000-0000-00004D230000}"/>
    <cellStyle name="Feeder Field 4 3 2 28" xfId="1417" xr:uid="{00000000-0005-0000-0000-00004E230000}"/>
    <cellStyle name="Feeder Field 4 3 2 28 2" xfId="14948" xr:uid="{00000000-0005-0000-0000-00004F230000}"/>
    <cellStyle name="Feeder Field 4 3 2 28 2 2" xfId="14949" xr:uid="{00000000-0005-0000-0000-000050230000}"/>
    <cellStyle name="Feeder Field 4 3 2 28 2 3" xfId="14950" xr:uid="{00000000-0005-0000-0000-000051230000}"/>
    <cellStyle name="Feeder Field 4 3 2 28 2 4" xfId="14951" xr:uid="{00000000-0005-0000-0000-000052230000}"/>
    <cellStyle name="Feeder Field 4 3 2 28 3" xfId="14952" xr:uid="{00000000-0005-0000-0000-000053230000}"/>
    <cellStyle name="Feeder Field 4 3 2 28 4" xfId="14953" xr:uid="{00000000-0005-0000-0000-000054230000}"/>
    <cellStyle name="Feeder Field 4 3 2 29" xfId="1418" xr:uid="{00000000-0005-0000-0000-000055230000}"/>
    <cellStyle name="Feeder Field 4 3 2 29 2" xfId="14954" xr:uid="{00000000-0005-0000-0000-000056230000}"/>
    <cellStyle name="Feeder Field 4 3 2 29 2 2" xfId="14955" xr:uid="{00000000-0005-0000-0000-000057230000}"/>
    <cellStyle name="Feeder Field 4 3 2 29 2 3" xfId="14956" xr:uid="{00000000-0005-0000-0000-000058230000}"/>
    <cellStyle name="Feeder Field 4 3 2 29 2 4" xfId="14957" xr:uid="{00000000-0005-0000-0000-000059230000}"/>
    <cellStyle name="Feeder Field 4 3 2 29 3" xfId="14958" xr:uid="{00000000-0005-0000-0000-00005A230000}"/>
    <cellStyle name="Feeder Field 4 3 2 29 4" xfId="14959" xr:uid="{00000000-0005-0000-0000-00005B230000}"/>
    <cellStyle name="Feeder Field 4 3 2 3" xfId="1419" xr:uid="{00000000-0005-0000-0000-00005C230000}"/>
    <cellStyle name="Feeder Field 4 3 2 3 2" xfId="14960" xr:uid="{00000000-0005-0000-0000-00005D230000}"/>
    <cellStyle name="Feeder Field 4 3 2 3 2 2" xfId="14961" xr:uid="{00000000-0005-0000-0000-00005E230000}"/>
    <cellStyle name="Feeder Field 4 3 2 3 2 3" xfId="14962" xr:uid="{00000000-0005-0000-0000-00005F230000}"/>
    <cellStyle name="Feeder Field 4 3 2 3 2 4" xfId="14963" xr:uid="{00000000-0005-0000-0000-000060230000}"/>
    <cellStyle name="Feeder Field 4 3 2 3 3" xfId="14964" xr:uid="{00000000-0005-0000-0000-000061230000}"/>
    <cellStyle name="Feeder Field 4 3 2 3 4" xfId="14965" xr:uid="{00000000-0005-0000-0000-000062230000}"/>
    <cellStyle name="Feeder Field 4 3 2 30" xfId="1420" xr:uid="{00000000-0005-0000-0000-000063230000}"/>
    <cellStyle name="Feeder Field 4 3 2 30 2" xfId="14966" xr:uid="{00000000-0005-0000-0000-000064230000}"/>
    <cellStyle name="Feeder Field 4 3 2 30 2 2" xfId="14967" xr:uid="{00000000-0005-0000-0000-000065230000}"/>
    <cellStyle name="Feeder Field 4 3 2 30 2 3" xfId="14968" xr:uid="{00000000-0005-0000-0000-000066230000}"/>
    <cellStyle name="Feeder Field 4 3 2 30 2 4" xfId="14969" xr:uid="{00000000-0005-0000-0000-000067230000}"/>
    <cellStyle name="Feeder Field 4 3 2 30 3" xfId="14970" xr:uid="{00000000-0005-0000-0000-000068230000}"/>
    <cellStyle name="Feeder Field 4 3 2 30 4" xfId="14971" xr:uid="{00000000-0005-0000-0000-000069230000}"/>
    <cellStyle name="Feeder Field 4 3 2 31" xfId="1421" xr:uid="{00000000-0005-0000-0000-00006A230000}"/>
    <cellStyle name="Feeder Field 4 3 2 31 2" xfId="14972" xr:uid="{00000000-0005-0000-0000-00006B230000}"/>
    <cellStyle name="Feeder Field 4 3 2 31 2 2" xfId="14973" xr:uid="{00000000-0005-0000-0000-00006C230000}"/>
    <cellStyle name="Feeder Field 4 3 2 31 2 3" xfId="14974" xr:uid="{00000000-0005-0000-0000-00006D230000}"/>
    <cellStyle name="Feeder Field 4 3 2 31 2 4" xfId="14975" xr:uid="{00000000-0005-0000-0000-00006E230000}"/>
    <cellStyle name="Feeder Field 4 3 2 31 3" xfId="14976" xr:uid="{00000000-0005-0000-0000-00006F230000}"/>
    <cellStyle name="Feeder Field 4 3 2 31 4" xfId="14977" xr:uid="{00000000-0005-0000-0000-000070230000}"/>
    <cellStyle name="Feeder Field 4 3 2 32" xfId="1422" xr:uid="{00000000-0005-0000-0000-000071230000}"/>
    <cellStyle name="Feeder Field 4 3 2 32 2" xfId="14978" xr:uid="{00000000-0005-0000-0000-000072230000}"/>
    <cellStyle name="Feeder Field 4 3 2 32 2 2" xfId="14979" xr:uid="{00000000-0005-0000-0000-000073230000}"/>
    <cellStyle name="Feeder Field 4 3 2 32 2 3" xfId="14980" xr:uid="{00000000-0005-0000-0000-000074230000}"/>
    <cellStyle name="Feeder Field 4 3 2 32 2 4" xfId="14981" xr:uid="{00000000-0005-0000-0000-000075230000}"/>
    <cellStyle name="Feeder Field 4 3 2 32 3" xfId="14982" xr:uid="{00000000-0005-0000-0000-000076230000}"/>
    <cellStyle name="Feeder Field 4 3 2 32 4" xfId="14983" xr:uid="{00000000-0005-0000-0000-000077230000}"/>
    <cellStyle name="Feeder Field 4 3 2 33" xfId="1423" xr:uid="{00000000-0005-0000-0000-000078230000}"/>
    <cellStyle name="Feeder Field 4 3 2 33 2" xfId="14984" xr:uid="{00000000-0005-0000-0000-000079230000}"/>
    <cellStyle name="Feeder Field 4 3 2 33 2 2" xfId="14985" xr:uid="{00000000-0005-0000-0000-00007A230000}"/>
    <cellStyle name="Feeder Field 4 3 2 33 2 3" xfId="14986" xr:uid="{00000000-0005-0000-0000-00007B230000}"/>
    <cellStyle name="Feeder Field 4 3 2 33 2 4" xfId="14987" xr:uid="{00000000-0005-0000-0000-00007C230000}"/>
    <cellStyle name="Feeder Field 4 3 2 33 3" xfId="14988" xr:uid="{00000000-0005-0000-0000-00007D230000}"/>
    <cellStyle name="Feeder Field 4 3 2 33 4" xfId="14989" xr:uid="{00000000-0005-0000-0000-00007E230000}"/>
    <cellStyle name="Feeder Field 4 3 2 34" xfId="1424" xr:uid="{00000000-0005-0000-0000-00007F230000}"/>
    <cellStyle name="Feeder Field 4 3 2 34 2" xfId="14990" xr:uid="{00000000-0005-0000-0000-000080230000}"/>
    <cellStyle name="Feeder Field 4 3 2 34 2 2" xfId="14991" xr:uid="{00000000-0005-0000-0000-000081230000}"/>
    <cellStyle name="Feeder Field 4 3 2 34 2 3" xfId="14992" xr:uid="{00000000-0005-0000-0000-000082230000}"/>
    <cellStyle name="Feeder Field 4 3 2 34 2 4" xfId="14993" xr:uid="{00000000-0005-0000-0000-000083230000}"/>
    <cellStyle name="Feeder Field 4 3 2 34 3" xfId="14994" xr:uid="{00000000-0005-0000-0000-000084230000}"/>
    <cellStyle name="Feeder Field 4 3 2 34 4" xfId="14995" xr:uid="{00000000-0005-0000-0000-000085230000}"/>
    <cellStyle name="Feeder Field 4 3 2 35" xfId="1425" xr:uid="{00000000-0005-0000-0000-000086230000}"/>
    <cellStyle name="Feeder Field 4 3 2 35 2" xfId="14996" xr:uid="{00000000-0005-0000-0000-000087230000}"/>
    <cellStyle name="Feeder Field 4 3 2 35 2 2" xfId="14997" xr:uid="{00000000-0005-0000-0000-000088230000}"/>
    <cellStyle name="Feeder Field 4 3 2 35 2 3" xfId="14998" xr:uid="{00000000-0005-0000-0000-000089230000}"/>
    <cellStyle name="Feeder Field 4 3 2 35 2 4" xfId="14999" xr:uid="{00000000-0005-0000-0000-00008A230000}"/>
    <cellStyle name="Feeder Field 4 3 2 35 3" xfId="15000" xr:uid="{00000000-0005-0000-0000-00008B230000}"/>
    <cellStyle name="Feeder Field 4 3 2 35 4" xfId="15001" xr:uid="{00000000-0005-0000-0000-00008C230000}"/>
    <cellStyle name="Feeder Field 4 3 2 36" xfId="1426" xr:uid="{00000000-0005-0000-0000-00008D230000}"/>
    <cellStyle name="Feeder Field 4 3 2 36 2" xfId="15002" xr:uid="{00000000-0005-0000-0000-00008E230000}"/>
    <cellStyle name="Feeder Field 4 3 2 36 2 2" xfId="15003" xr:uid="{00000000-0005-0000-0000-00008F230000}"/>
    <cellStyle name="Feeder Field 4 3 2 36 2 3" xfId="15004" xr:uid="{00000000-0005-0000-0000-000090230000}"/>
    <cellStyle name="Feeder Field 4 3 2 36 2 4" xfId="15005" xr:uid="{00000000-0005-0000-0000-000091230000}"/>
    <cellStyle name="Feeder Field 4 3 2 36 3" xfId="15006" xr:uid="{00000000-0005-0000-0000-000092230000}"/>
    <cellStyle name="Feeder Field 4 3 2 36 4" xfId="15007" xr:uid="{00000000-0005-0000-0000-000093230000}"/>
    <cellStyle name="Feeder Field 4 3 2 37" xfId="1427" xr:uid="{00000000-0005-0000-0000-000094230000}"/>
    <cellStyle name="Feeder Field 4 3 2 37 2" xfId="15008" xr:uid="{00000000-0005-0000-0000-000095230000}"/>
    <cellStyle name="Feeder Field 4 3 2 37 2 2" xfId="15009" xr:uid="{00000000-0005-0000-0000-000096230000}"/>
    <cellStyle name="Feeder Field 4 3 2 37 2 3" xfId="15010" xr:uid="{00000000-0005-0000-0000-000097230000}"/>
    <cellStyle name="Feeder Field 4 3 2 37 2 4" xfId="15011" xr:uid="{00000000-0005-0000-0000-000098230000}"/>
    <cellStyle name="Feeder Field 4 3 2 37 3" xfId="15012" xr:uid="{00000000-0005-0000-0000-000099230000}"/>
    <cellStyle name="Feeder Field 4 3 2 37 4" xfId="15013" xr:uid="{00000000-0005-0000-0000-00009A230000}"/>
    <cellStyle name="Feeder Field 4 3 2 38" xfId="1428" xr:uid="{00000000-0005-0000-0000-00009B230000}"/>
    <cellStyle name="Feeder Field 4 3 2 38 2" xfId="15014" xr:uid="{00000000-0005-0000-0000-00009C230000}"/>
    <cellStyle name="Feeder Field 4 3 2 38 2 2" xfId="15015" xr:uid="{00000000-0005-0000-0000-00009D230000}"/>
    <cellStyle name="Feeder Field 4 3 2 38 2 3" xfId="15016" xr:uid="{00000000-0005-0000-0000-00009E230000}"/>
    <cellStyle name="Feeder Field 4 3 2 38 2 4" xfId="15017" xr:uid="{00000000-0005-0000-0000-00009F230000}"/>
    <cellStyle name="Feeder Field 4 3 2 38 3" xfId="15018" xr:uid="{00000000-0005-0000-0000-0000A0230000}"/>
    <cellStyle name="Feeder Field 4 3 2 38 4" xfId="15019" xr:uid="{00000000-0005-0000-0000-0000A1230000}"/>
    <cellStyle name="Feeder Field 4 3 2 39" xfId="1429" xr:uid="{00000000-0005-0000-0000-0000A2230000}"/>
    <cellStyle name="Feeder Field 4 3 2 39 2" xfId="15020" xr:uid="{00000000-0005-0000-0000-0000A3230000}"/>
    <cellStyle name="Feeder Field 4 3 2 39 2 2" xfId="15021" xr:uid="{00000000-0005-0000-0000-0000A4230000}"/>
    <cellStyle name="Feeder Field 4 3 2 39 2 3" xfId="15022" xr:uid="{00000000-0005-0000-0000-0000A5230000}"/>
    <cellStyle name="Feeder Field 4 3 2 39 2 4" xfId="15023" xr:uid="{00000000-0005-0000-0000-0000A6230000}"/>
    <cellStyle name="Feeder Field 4 3 2 39 3" xfId="15024" xr:uid="{00000000-0005-0000-0000-0000A7230000}"/>
    <cellStyle name="Feeder Field 4 3 2 39 4" xfId="15025" xr:uid="{00000000-0005-0000-0000-0000A8230000}"/>
    <cellStyle name="Feeder Field 4 3 2 4" xfId="1430" xr:uid="{00000000-0005-0000-0000-0000A9230000}"/>
    <cellStyle name="Feeder Field 4 3 2 4 2" xfId="15026" xr:uid="{00000000-0005-0000-0000-0000AA230000}"/>
    <cellStyle name="Feeder Field 4 3 2 4 2 2" xfId="15027" xr:uid="{00000000-0005-0000-0000-0000AB230000}"/>
    <cellStyle name="Feeder Field 4 3 2 4 2 3" xfId="15028" xr:uid="{00000000-0005-0000-0000-0000AC230000}"/>
    <cellStyle name="Feeder Field 4 3 2 4 2 4" xfId="15029" xr:uid="{00000000-0005-0000-0000-0000AD230000}"/>
    <cellStyle name="Feeder Field 4 3 2 4 3" xfId="15030" xr:uid="{00000000-0005-0000-0000-0000AE230000}"/>
    <cellStyle name="Feeder Field 4 3 2 4 4" xfId="15031" xr:uid="{00000000-0005-0000-0000-0000AF230000}"/>
    <cellStyle name="Feeder Field 4 3 2 40" xfId="1431" xr:uid="{00000000-0005-0000-0000-0000B0230000}"/>
    <cellStyle name="Feeder Field 4 3 2 40 2" xfId="15032" xr:uid="{00000000-0005-0000-0000-0000B1230000}"/>
    <cellStyle name="Feeder Field 4 3 2 40 2 2" xfId="15033" xr:uid="{00000000-0005-0000-0000-0000B2230000}"/>
    <cellStyle name="Feeder Field 4 3 2 40 2 3" xfId="15034" xr:uid="{00000000-0005-0000-0000-0000B3230000}"/>
    <cellStyle name="Feeder Field 4 3 2 40 2 4" xfId="15035" xr:uid="{00000000-0005-0000-0000-0000B4230000}"/>
    <cellStyle name="Feeder Field 4 3 2 40 3" xfId="15036" xr:uid="{00000000-0005-0000-0000-0000B5230000}"/>
    <cellStyle name="Feeder Field 4 3 2 40 4" xfId="15037" xr:uid="{00000000-0005-0000-0000-0000B6230000}"/>
    <cellStyle name="Feeder Field 4 3 2 41" xfId="1432" xr:uid="{00000000-0005-0000-0000-0000B7230000}"/>
    <cellStyle name="Feeder Field 4 3 2 41 2" xfId="15038" xr:uid="{00000000-0005-0000-0000-0000B8230000}"/>
    <cellStyle name="Feeder Field 4 3 2 41 2 2" xfId="15039" xr:uid="{00000000-0005-0000-0000-0000B9230000}"/>
    <cellStyle name="Feeder Field 4 3 2 41 2 3" xfId="15040" xr:uid="{00000000-0005-0000-0000-0000BA230000}"/>
    <cellStyle name="Feeder Field 4 3 2 41 2 4" xfId="15041" xr:uid="{00000000-0005-0000-0000-0000BB230000}"/>
    <cellStyle name="Feeder Field 4 3 2 41 3" xfId="15042" xr:uid="{00000000-0005-0000-0000-0000BC230000}"/>
    <cellStyle name="Feeder Field 4 3 2 41 4" xfId="15043" xr:uid="{00000000-0005-0000-0000-0000BD230000}"/>
    <cellStyle name="Feeder Field 4 3 2 42" xfId="1433" xr:uid="{00000000-0005-0000-0000-0000BE230000}"/>
    <cellStyle name="Feeder Field 4 3 2 42 2" xfId="15044" xr:uid="{00000000-0005-0000-0000-0000BF230000}"/>
    <cellStyle name="Feeder Field 4 3 2 42 2 2" xfId="15045" xr:uid="{00000000-0005-0000-0000-0000C0230000}"/>
    <cellStyle name="Feeder Field 4 3 2 42 2 3" xfId="15046" xr:uid="{00000000-0005-0000-0000-0000C1230000}"/>
    <cellStyle name="Feeder Field 4 3 2 42 2 4" xfId="15047" xr:uid="{00000000-0005-0000-0000-0000C2230000}"/>
    <cellStyle name="Feeder Field 4 3 2 42 3" xfId="15048" xr:uid="{00000000-0005-0000-0000-0000C3230000}"/>
    <cellStyle name="Feeder Field 4 3 2 42 4" xfId="15049" xr:uid="{00000000-0005-0000-0000-0000C4230000}"/>
    <cellStyle name="Feeder Field 4 3 2 43" xfId="1434" xr:uid="{00000000-0005-0000-0000-0000C5230000}"/>
    <cellStyle name="Feeder Field 4 3 2 43 2" xfId="15050" xr:uid="{00000000-0005-0000-0000-0000C6230000}"/>
    <cellStyle name="Feeder Field 4 3 2 43 2 2" xfId="15051" xr:uid="{00000000-0005-0000-0000-0000C7230000}"/>
    <cellStyle name="Feeder Field 4 3 2 43 2 3" xfId="15052" xr:uid="{00000000-0005-0000-0000-0000C8230000}"/>
    <cellStyle name="Feeder Field 4 3 2 43 2 4" xfId="15053" xr:uid="{00000000-0005-0000-0000-0000C9230000}"/>
    <cellStyle name="Feeder Field 4 3 2 43 3" xfId="15054" xr:uid="{00000000-0005-0000-0000-0000CA230000}"/>
    <cellStyle name="Feeder Field 4 3 2 43 4" xfId="15055" xr:uid="{00000000-0005-0000-0000-0000CB230000}"/>
    <cellStyle name="Feeder Field 4 3 2 44" xfId="1435" xr:uid="{00000000-0005-0000-0000-0000CC230000}"/>
    <cellStyle name="Feeder Field 4 3 2 44 2" xfId="15056" xr:uid="{00000000-0005-0000-0000-0000CD230000}"/>
    <cellStyle name="Feeder Field 4 3 2 44 2 2" xfId="15057" xr:uid="{00000000-0005-0000-0000-0000CE230000}"/>
    <cellStyle name="Feeder Field 4 3 2 44 2 3" xfId="15058" xr:uid="{00000000-0005-0000-0000-0000CF230000}"/>
    <cellStyle name="Feeder Field 4 3 2 44 2 4" xfId="15059" xr:uid="{00000000-0005-0000-0000-0000D0230000}"/>
    <cellStyle name="Feeder Field 4 3 2 44 3" xfId="15060" xr:uid="{00000000-0005-0000-0000-0000D1230000}"/>
    <cellStyle name="Feeder Field 4 3 2 44 4" xfId="15061" xr:uid="{00000000-0005-0000-0000-0000D2230000}"/>
    <cellStyle name="Feeder Field 4 3 2 45" xfId="15062" xr:uid="{00000000-0005-0000-0000-0000D3230000}"/>
    <cellStyle name="Feeder Field 4 3 2 45 2" xfId="15063" xr:uid="{00000000-0005-0000-0000-0000D4230000}"/>
    <cellStyle name="Feeder Field 4 3 2 45 3" xfId="15064" xr:uid="{00000000-0005-0000-0000-0000D5230000}"/>
    <cellStyle name="Feeder Field 4 3 2 45 4" xfId="15065" xr:uid="{00000000-0005-0000-0000-0000D6230000}"/>
    <cellStyle name="Feeder Field 4 3 2 46" xfId="15066" xr:uid="{00000000-0005-0000-0000-0000D7230000}"/>
    <cellStyle name="Feeder Field 4 3 2 46 2" xfId="15067" xr:uid="{00000000-0005-0000-0000-0000D8230000}"/>
    <cellStyle name="Feeder Field 4 3 2 46 3" xfId="15068" xr:uid="{00000000-0005-0000-0000-0000D9230000}"/>
    <cellStyle name="Feeder Field 4 3 2 46 4" xfId="15069" xr:uid="{00000000-0005-0000-0000-0000DA230000}"/>
    <cellStyle name="Feeder Field 4 3 2 47" xfId="15070" xr:uid="{00000000-0005-0000-0000-0000DB230000}"/>
    <cellStyle name="Feeder Field 4 3 2 48" xfId="15071" xr:uid="{00000000-0005-0000-0000-0000DC230000}"/>
    <cellStyle name="Feeder Field 4 3 2 5" xfId="1436" xr:uid="{00000000-0005-0000-0000-0000DD230000}"/>
    <cellStyle name="Feeder Field 4 3 2 5 2" xfId="15072" xr:uid="{00000000-0005-0000-0000-0000DE230000}"/>
    <cellStyle name="Feeder Field 4 3 2 5 2 2" xfId="15073" xr:uid="{00000000-0005-0000-0000-0000DF230000}"/>
    <cellStyle name="Feeder Field 4 3 2 5 2 3" xfId="15074" xr:uid="{00000000-0005-0000-0000-0000E0230000}"/>
    <cellStyle name="Feeder Field 4 3 2 5 2 4" xfId="15075" xr:uid="{00000000-0005-0000-0000-0000E1230000}"/>
    <cellStyle name="Feeder Field 4 3 2 5 3" xfId="15076" xr:uid="{00000000-0005-0000-0000-0000E2230000}"/>
    <cellStyle name="Feeder Field 4 3 2 5 4" xfId="15077" xr:uid="{00000000-0005-0000-0000-0000E3230000}"/>
    <cellStyle name="Feeder Field 4 3 2 6" xfId="1437" xr:uid="{00000000-0005-0000-0000-0000E4230000}"/>
    <cellStyle name="Feeder Field 4 3 2 6 2" xfId="15078" xr:uid="{00000000-0005-0000-0000-0000E5230000}"/>
    <cellStyle name="Feeder Field 4 3 2 6 2 2" xfId="15079" xr:uid="{00000000-0005-0000-0000-0000E6230000}"/>
    <cellStyle name="Feeder Field 4 3 2 6 2 3" xfId="15080" xr:uid="{00000000-0005-0000-0000-0000E7230000}"/>
    <cellStyle name="Feeder Field 4 3 2 6 2 4" xfId="15081" xr:uid="{00000000-0005-0000-0000-0000E8230000}"/>
    <cellStyle name="Feeder Field 4 3 2 6 3" xfId="15082" xr:uid="{00000000-0005-0000-0000-0000E9230000}"/>
    <cellStyle name="Feeder Field 4 3 2 6 4" xfId="15083" xr:uid="{00000000-0005-0000-0000-0000EA230000}"/>
    <cellStyle name="Feeder Field 4 3 2 7" xfId="1438" xr:uid="{00000000-0005-0000-0000-0000EB230000}"/>
    <cellStyle name="Feeder Field 4 3 2 7 2" xfId="15084" xr:uid="{00000000-0005-0000-0000-0000EC230000}"/>
    <cellStyle name="Feeder Field 4 3 2 7 2 2" xfId="15085" xr:uid="{00000000-0005-0000-0000-0000ED230000}"/>
    <cellStyle name="Feeder Field 4 3 2 7 2 3" xfId="15086" xr:uid="{00000000-0005-0000-0000-0000EE230000}"/>
    <cellStyle name="Feeder Field 4 3 2 7 2 4" xfId="15087" xr:uid="{00000000-0005-0000-0000-0000EF230000}"/>
    <cellStyle name="Feeder Field 4 3 2 7 3" xfId="15088" xr:uid="{00000000-0005-0000-0000-0000F0230000}"/>
    <cellStyle name="Feeder Field 4 3 2 7 4" xfId="15089" xr:uid="{00000000-0005-0000-0000-0000F1230000}"/>
    <cellStyle name="Feeder Field 4 3 2 8" xfId="1439" xr:uid="{00000000-0005-0000-0000-0000F2230000}"/>
    <cellStyle name="Feeder Field 4 3 2 8 2" xfId="15090" xr:uid="{00000000-0005-0000-0000-0000F3230000}"/>
    <cellStyle name="Feeder Field 4 3 2 8 2 2" xfId="15091" xr:uid="{00000000-0005-0000-0000-0000F4230000}"/>
    <cellStyle name="Feeder Field 4 3 2 8 2 3" xfId="15092" xr:uid="{00000000-0005-0000-0000-0000F5230000}"/>
    <cellStyle name="Feeder Field 4 3 2 8 2 4" xfId="15093" xr:uid="{00000000-0005-0000-0000-0000F6230000}"/>
    <cellStyle name="Feeder Field 4 3 2 8 3" xfId="15094" xr:uid="{00000000-0005-0000-0000-0000F7230000}"/>
    <cellStyle name="Feeder Field 4 3 2 8 4" xfId="15095" xr:uid="{00000000-0005-0000-0000-0000F8230000}"/>
    <cellStyle name="Feeder Field 4 3 2 9" xfId="1440" xr:uid="{00000000-0005-0000-0000-0000F9230000}"/>
    <cellStyle name="Feeder Field 4 3 2 9 2" xfId="15096" xr:uid="{00000000-0005-0000-0000-0000FA230000}"/>
    <cellStyle name="Feeder Field 4 3 2 9 2 2" xfId="15097" xr:uid="{00000000-0005-0000-0000-0000FB230000}"/>
    <cellStyle name="Feeder Field 4 3 2 9 2 3" xfId="15098" xr:uid="{00000000-0005-0000-0000-0000FC230000}"/>
    <cellStyle name="Feeder Field 4 3 2 9 2 4" xfId="15099" xr:uid="{00000000-0005-0000-0000-0000FD230000}"/>
    <cellStyle name="Feeder Field 4 3 2 9 3" xfId="15100" xr:uid="{00000000-0005-0000-0000-0000FE230000}"/>
    <cellStyle name="Feeder Field 4 3 2 9 4" xfId="15101" xr:uid="{00000000-0005-0000-0000-0000FF230000}"/>
    <cellStyle name="Feeder Field 4 3 20" xfId="1441" xr:uid="{00000000-0005-0000-0000-000000240000}"/>
    <cellStyle name="Feeder Field 4 3 20 2" xfId="15102" xr:uid="{00000000-0005-0000-0000-000001240000}"/>
    <cellStyle name="Feeder Field 4 3 20 2 2" xfId="15103" xr:uid="{00000000-0005-0000-0000-000002240000}"/>
    <cellStyle name="Feeder Field 4 3 20 2 3" xfId="15104" xr:uid="{00000000-0005-0000-0000-000003240000}"/>
    <cellStyle name="Feeder Field 4 3 20 2 4" xfId="15105" xr:uid="{00000000-0005-0000-0000-000004240000}"/>
    <cellStyle name="Feeder Field 4 3 20 3" xfId="15106" xr:uid="{00000000-0005-0000-0000-000005240000}"/>
    <cellStyle name="Feeder Field 4 3 20 4" xfId="15107" xr:uid="{00000000-0005-0000-0000-000006240000}"/>
    <cellStyle name="Feeder Field 4 3 21" xfId="1442" xr:uid="{00000000-0005-0000-0000-000007240000}"/>
    <cellStyle name="Feeder Field 4 3 21 2" xfId="15108" xr:uid="{00000000-0005-0000-0000-000008240000}"/>
    <cellStyle name="Feeder Field 4 3 21 2 2" xfId="15109" xr:uid="{00000000-0005-0000-0000-000009240000}"/>
    <cellStyle name="Feeder Field 4 3 21 2 3" xfId="15110" xr:uid="{00000000-0005-0000-0000-00000A240000}"/>
    <cellStyle name="Feeder Field 4 3 21 2 4" xfId="15111" xr:uid="{00000000-0005-0000-0000-00000B240000}"/>
    <cellStyle name="Feeder Field 4 3 21 3" xfId="15112" xr:uid="{00000000-0005-0000-0000-00000C240000}"/>
    <cellStyle name="Feeder Field 4 3 21 4" xfId="15113" xr:uid="{00000000-0005-0000-0000-00000D240000}"/>
    <cellStyle name="Feeder Field 4 3 22" xfId="1443" xr:uid="{00000000-0005-0000-0000-00000E240000}"/>
    <cellStyle name="Feeder Field 4 3 22 2" xfId="15114" xr:uid="{00000000-0005-0000-0000-00000F240000}"/>
    <cellStyle name="Feeder Field 4 3 22 2 2" xfId="15115" xr:uid="{00000000-0005-0000-0000-000010240000}"/>
    <cellStyle name="Feeder Field 4 3 22 2 3" xfId="15116" xr:uid="{00000000-0005-0000-0000-000011240000}"/>
    <cellStyle name="Feeder Field 4 3 22 2 4" xfId="15117" xr:uid="{00000000-0005-0000-0000-000012240000}"/>
    <cellStyle name="Feeder Field 4 3 22 3" xfId="15118" xr:uid="{00000000-0005-0000-0000-000013240000}"/>
    <cellStyle name="Feeder Field 4 3 22 4" xfId="15119" xr:uid="{00000000-0005-0000-0000-000014240000}"/>
    <cellStyle name="Feeder Field 4 3 23" xfId="1444" xr:uid="{00000000-0005-0000-0000-000015240000}"/>
    <cellStyle name="Feeder Field 4 3 23 2" xfId="15120" xr:uid="{00000000-0005-0000-0000-000016240000}"/>
    <cellStyle name="Feeder Field 4 3 23 2 2" xfId="15121" xr:uid="{00000000-0005-0000-0000-000017240000}"/>
    <cellStyle name="Feeder Field 4 3 23 2 3" xfId="15122" xr:uid="{00000000-0005-0000-0000-000018240000}"/>
    <cellStyle name="Feeder Field 4 3 23 2 4" xfId="15123" xr:uid="{00000000-0005-0000-0000-000019240000}"/>
    <cellStyle name="Feeder Field 4 3 23 3" xfId="15124" xr:uid="{00000000-0005-0000-0000-00001A240000}"/>
    <cellStyle name="Feeder Field 4 3 23 4" xfId="15125" xr:uid="{00000000-0005-0000-0000-00001B240000}"/>
    <cellStyle name="Feeder Field 4 3 24" xfId="1445" xr:uid="{00000000-0005-0000-0000-00001C240000}"/>
    <cellStyle name="Feeder Field 4 3 24 2" xfId="15126" xr:uid="{00000000-0005-0000-0000-00001D240000}"/>
    <cellStyle name="Feeder Field 4 3 24 2 2" xfId="15127" xr:uid="{00000000-0005-0000-0000-00001E240000}"/>
    <cellStyle name="Feeder Field 4 3 24 2 3" xfId="15128" xr:uid="{00000000-0005-0000-0000-00001F240000}"/>
    <cellStyle name="Feeder Field 4 3 24 2 4" xfId="15129" xr:uid="{00000000-0005-0000-0000-000020240000}"/>
    <cellStyle name="Feeder Field 4 3 24 3" xfId="15130" xr:uid="{00000000-0005-0000-0000-000021240000}"/>
    <cellStyle name="Feeder Field 4 3 24 4" xfId="15131" xr:uid="{00000000-0005-0000-0000-000022240000}"/>
    <cellStyle name="Feeder Field 4 3 25" xfId="1446" xr:uid="{00000000-0005-0000-0000-000023240000}"/>
    <cellStyle name="Feeder Field 4 3 25 2" xfId="15132" xr:uid="{00000000-0005-0000-0000-000024240000}"/>
    <cellStyle name="Feeder Field 4 3 25 2 2" xfId="15133" xr:uid="{00000000-0005-0000-0000-000025240000}"/>
    <cellStyle name="Feeder Field 4 3 25 2 3" xfId="15134" xr:uid="{00000000-0005-0000-0000-000026240000}"/>
    <cellStyle name="Feeder Field 4 3 25 2 4" xfId="15135" xr:uid="{00000000-0005-0000-0000-000027240000}"/>
    <cellStyle name="Feeder Field 4 3 25 3" xfId="15136" xr:uid="{00000000-0005-0000-0000-000028240000}"/>
    <cellStyle name="Feeder Field 4 3 25 4" xfId="15137" xr:uid="{00000000-0005-0000-0000-000029240000}"/>
    <cellStyle name="Feeder Field 4 3 26" xfId="1447" xr:uid="{00000000-0005-0000-0000-00002A240000}"/>
    <cellStyle name="Feeder Field 4 3 26 2" xfId="15138" xr:uid="{00000000-0005-0000-0000-00002B240000}"/>
    <cellStyle name="Feeder Field 4 3 26 2 2" xfId="15139" xr:uid="{00000000-0005-0000-0000-00002C240000}"/>
    <cellStyle name="Feeder Field 4 3 26 2 3" xfId="15140" xr:uid="{00000000-0005-0000-0000-00002D240000}"/>
    <cellStyle name="Feeder Field 4 3 26 2 4" xfId="15141" xr:uid="{00000000-0005-0000-0000-00002E240000}"/>
    <cellStyle name="Feeder Field 4 3 26 3" xfId="15142" xr:uid="{00000000-0005-0000-0000-00002F240000}"/>
    <cellStyle name="Feeder Field 4 3 26 4" xfId="15143" xr:uid="{00000000-0005-0000-0000-000030240000}"/>
    <cellStyle name="Feeder Field 4 3 27" xfId="1448" xr:uid="{00000000-0005-0000-0000-000031240000}"/>
    <cellStyle name="Feeder Field 4 3 27 2" xfId="15144" xr:uid="{00000000-0005-0000-0000-000032240000}"/>
    <cellStyle name="Feeder Field 4 3 27 2 2" xfId="15145" xr:uid="{00000000-0005-0000-0000-000033240000}"/>
    <cellStyle name="Feeder Field 4 3 27 2 3" xfId="15146" xr:uid="{00000000-0005-0000-0000-000034240000}"/>
    <cellStyle name="Feeder Field 4 3 27 2 4" xfId="15147" xr:uid="{00000000-0005-0000-0000-000035240000}"/>
    <cellStyle name="Feeder Field 4 3 27 3" xfId="15148" xr:uid="{00000000-0005-0000-0000-000036240000}"/>
    <cellStyle name="Feeder Field 4 3 27 4" xfId="15149" xr:uid="{00000000-0005-0000-0000-000037240000}"/>
    <cellStyle name="Feeder Field 4 3 28" xfId="1449" xr:uid="{00000000-0005-0000-0000-000038240000}"/>
    <cellStyle name="Feeder Field 4 3 28 2" xfId="15150" xr:uid="{00000000-0005-0000-0000-000039240000}"/>
    <cellStyle name="Feeder Field 4 3 28 2 2" xfId="15151" xr:uid="{00000000-0005-0000-0000-00003A240000}"/>
    <cellStyle name="Feeder Field 4 3 28 2 3" xfId="15152" xr:uid="{00000000-0005-0000-0000-00003B240000}"/>
    <cellStyle name="Feeder Field 4 3 28 2 4" xfId="15153" xr:uid="{00000000-0005-0000-0000-00003C240000}"/>
    <cellStyle name="Feeder Field 4 3 28 3" xfId="15154" xr:uid="{00000000-0005-0000-0000-00003D240000}"/>
    <cellStyle name="Feeder Field 4 3 28 4" xfId="15155" xr:uid="{00000000-0005-0000-0000-00003E240000}"/>
    <cellStyle name="Feeder Field 4 3 29" xfId="1450" xr:uid="{00000000-0005-0000-0000-00003F240000}"/>
    <cellStyle name="Feeder Field 4 3 29 2" xfId="15156" xr:uid="{00000000-0005-0000-0000-000040240000}"/>
    <cellStyle name="Feeder Field 4 3 29 2 2" xfId="15157" xr:uid="{00000000-0005-0000-0000-000041240000}"/>
    <cellStyle name="Feeder Field 4 3 29 2 3" xfId="15158" xr:uid="{00000000-0005-0000-0000-000042240000}"/>
    <cellStyle name="Feeder Field 4 3 29 2 4" xfId="15159" xr:uid="{00000000-0005-0000-0000-000043240000}"/>
    <cellStyle name="Feeder Field 4 3 29 3" xfId="15160" xr:uid="{00000000-0005-0000-0000-000044240000}"/>
    <cellStyle name="Feeder Field 4 3 29 4" xfId="15161" xr:uid="{00000000-0005-0000-0000-000045240000}"/>
    <cellStyle name="Feeder Field 4 3 3" xfId="1451" xr:uid="{00000000-0005-0000-0000-000046240000}"/>
    <cellStyle name="Feeder Field 4 3 3 2" xfId="15162" xr:uid="{00000000-0005-0000-0000-000047240000}"/>
    <cellStyle name="Feeder Field 4 3 3 2 2" xfId="15163" xr:uid="{00000000-0005-0000-0000-000048240000}"/>
    <cellStyle name="Feeder Field 4 3 3 2 3" xfId="15164" xr:uid="{00000000-0005-0000-0000-000049240000}"/>
    <cellStyle name="Feeder Field 4 3 3 2 4" xfId="15165" xr:uid="{00000000-0005-0000-0000-00004A240000}"/>
    <cellStyle name="Feeder Field 4 3 3 3" xfId="15166" xr:uid="{00000000-0005-0000-0000-00004B240000}"/>
    <cellStyle name="Feeder Field 4 3 3 4" xfId="15167" xr:uid="{00000000-0005-0000-0000-00004C240000}"/>
    <cellStyle name="Feeder Field 4 3 30" xfId="1452" xr:uid="{00000000-0005-0000-0000-00004D240000}"/>
    <cellStyle name="Feeder Field 4 3 30 2" xfId="15168" xr:uid="{00000000-0005-0000-0000-00004E240000}"/>
    <cellStyle name="Feeder Field 4 3 30 2 2" xfId="15169" xr:uid="{00000000-0005-0000-0000-00004F240000}"/>
    <cellStyle name="Feeder Field 4 3 30 2 3" xfId="15170" xr:uid="{00000000-0005-0000-0000-000050240000}"/>
    <cellStyle name="Feeder Field 4 3 30 2 4" xfId="15171" xr:uid="{00000000-0005-0000-0000-000051240000}"/>
    <cellStyle name="Feeder Field 4 3 30 3" xfId="15172" xr:uid="{00000000-0005-0000-0000-000052240000}"/>
    <cellStyle name="Feeder Field 4 3 30 4" xfId="15173" xr:uid="{00000000-0005-0000-0000-000053240000}"/>
    <cellStyle name="Feeder Field 4 3 31" xfId="1453" xr:uid="{00000000-0005-0000-0000-000054240000}"/>
    <cellStyle name="Feeder Field 4 3 31 2" xfId="15174" xr:uid="{00000000-0005-0000-0000-000055240000}"/>
    <cellStyle name="Feeder Field 4 3 31 2 2" xfId="15175" xr:uid="{00000000-0005-0000-0000-000056240000}"/>
    <cellStyle name="Feeder Field 4 3 31 2 3" xfId="15176" xr:uid="{00000000-0005-0000-0000-000057240000}"/>
    <cellStyle name="Feeder Field 4 3 31 2 4" xfId="15177" xr:uid="{00000000-0005-0000-0000-000058240000}"/>
    <cellStyle name="Feeder Field 4 3 31 3" xfId="15178" xr:uid="{00000000-0005-0000-0000-000059240000}"/>
    <cellStyle name="Feeder Field 4 3 31 4" xfId="15179" xr:uid="{00000000-0005-0000-0000-00005A240000}"/>
    <cellStyle name="Feeder Field 4 3 32" xfId="1454" xr:uid="{00000000-0005-0000-0000-00005B240000}"/>
    <cellStyle name="Feeder Field 4 3 32 2" xfId="15180" xr:uid="{00000000-0005-0000-0000-00005C240000}"/>
    <cellStyle name="Feeder Field 4 3 32 2 2" xfId="15181" xr:uid="{00000000-0005-0000-0000-00005D240000}"/>
    <cellStyle name="Feeder Field 4 3 32 2 3" xfId="15182" xr:uid="{00000000-0005-0000-0000-00005E240000}"/>
    <cellStyle name="Feeder Field 4 3 32 2 4" xfId="15183" xr:uid="{00000000-0005-0000-0000-00005F240000}"/>
    <cellStyle name="Feeder Field 4 3 32 3" xfId="15184" xr:uid="{00000000-0005-0000-0000-000060240000}"/>
    <cellStyle name="Feeder Field 4 3 32 4" xfId="15185" xr:uid="{00000000-0005-0000-0000-000061240000}"/>
    <cellStyle name="Feeder Field 4 3 33" xfId="1455" xr:uid="{00000000-0005-0000-0000-000062240000}"/>
    <cellStyle name="Feeder Field 4 3 33 2" xfId="15186" xr:uid="{00000000-0005-0000-0000-000063240000}"/>
    <cellStyle name="Feeder Field 4 3 33 2 2" xfId="15187" xr:uid="{00000000-0005-0000-0000-000064240000}"/>
    <cellStyle name="Feeder Field 4 3 33 2 3" xfId="15188" xr:uid="{00000000-0005-0000-0000-000065240000}"/>
    <cellStyle name="Feeder Field 4 3 33 2 4" xfId="15189" xr:uid="{00000000-0005-0000-0000-000066240000}"/>
    <cellStyle name="Feeder Field 4 3 33 3" xfId="15190" xr:uid="{00000000-0005-0000-0000-000067240000}"/>
    <cellStyle name="Feeder Field 4 3 33 4" xfId="15191" xr:uid="{00000000-0005-0000-0000-000068240000}"/>
    <cellStyle name="Feeder Field 4 3 34" xfId="1456" xr:uid="{00000000-0005-0000-0000-000069240000}"/>
    <cellStyle name="Feeder Field 4 3 34 2" xfId="15192" xr:uid="{00000000-0005-0000-0000-00006A240000}"/>
    <cellStyle name="Feeder Field 4 3 34 2 2" xfId="15193" xr:uid="{00000000-0005-0000-0000-00006B240000}"/>
    <cellStyle name="Feeder Field 4 3 34 2 3" xfId="15194" xr:uid="{00000000-0005-0000-0000-00006C240000}"/>
    <cellStyle name="Feeder Field 4 3 34 2 4" xfId="15195" xr:uid="{00000000-0005-0000-0000-00006D240000}"/>
    <cellStyle name="Feeder Field 4 3 34 3" xfId="15196" xr:uid="{00000000-0005-0000-0000-00006E240000}"/>
    <cellStyle name="Feeder Field 4 3 34 4" xfId="15197" xr:uid="{00000000-0005-0000-0000-00006F240000}"/>
    <cellStyle name="Feeder Field 4 3 35" xfId="1457" xr:uid="{00000000-0005-0000-0000-000070240000}"/>
    <cellStyle name="Feeder Field 4 3 35 2" xfId="15198" xr:uid="{00000000-0005-0000-0000-000071240000}"/>
    <cellStyle name="Feeder Field 4 3 35 2 2" xfId="15199" xr:uid="{00000000-0005-0000-0000-000072240000}"/>
    <cellStyle name="Feeder Field 4 3 35 2 3" xfId="15200" xr:uid="{00000000-0005-0000-0000-000073240000}"/>
    <cellStyle name="Feeder Field 4 3 35 2 4" xfId="15201" xr:uid="{00000000-0005-0000-0000-000074240000}"/>
    <cellStyle name="Feeder Field 4 3 35 3" xfId="15202" xr:uid="{00000000-0005-0000-0000-000075240000}"/>
    <cellStyle name="Feeder Field 4 3 35 4" xfId="15203" xr:uid="{00000000-0005-0000-0000-000076240000}"/>
    <cellStyle name="Feeder Field 4 3 36" xfId="1458" xr:uid="{00000000-0005-0000-0000-000077240000}"/>
    <cellStyle name="Feeder Field 4 3 36 2" xfId="15204" xr:uid="{00000000-0005-0000-0000-000078240000}"/>
    <cellStyle name="Feeder Field 4 3 36 2 2" xfId="15205" xr:uid="{00000000-0005-0000-0000-000079240000}"/>
    <cellStyle name="Feeder Field 4 3 36 2 3" xfId="15206" xr:uid="{00000000-0005-0000-0000-00007A240000}"/>
    <cellStyle name="Feeder Field 4 3 36 2 4" xfId="15207" xr:uid="{00000000-0005-0000-0000-00007B240000}"/>
    <cellStyle name="Feeder Field 4 3 36 3" xfId="15208" xr:uid="{00000000-0005-0000-0000-00007C240000}"/>
    <cellStyle name="Feeder Field 4 3 36 4" xfId="15209" xr:uid="{00000000-0005-0000-0000-00007D240000}"/>
    <cellStyle name="Feeder Field 4 3 37" xfId="1459" xr:uid="{00000000-0005-0000-0000-00007E240000}"/>
    <cellStyle name="Feeder Field 4 3 37 2" xfId="15210" xr:uid="{00000000-0005-0000-0000-00007F240000}"/>
    <cellStyle name="Feeder Field 4 3 37 2 2" xfId="15211" xr:uid="{00000000-0005-0000-0000-000080240000}"/>
    <cellStyle name="Feeder Field 4 3 37 2 3" xfId="15212" xr:uid="{00000000-0005-0000-0000-000081240000}"/>
    <cellStyle name="Feeder Field 4 3 37 2 4" xfId="15213" xr:uid="{00000000-0005-0000-0000-000082240000}"/>
    <cellStyle name="Feeder Field 4 3 37 3" xfId="15214" xr:uid="{00000000-0005-0000-0000-000083240000}"/>
    <cellStyle name="Feeder Field 4 3 37 4" xfId="15215" xr:uid="{00000000-0005-0000-0000-000084240000}"/>
    <cellStyle name="Feeder Field 4 3 38" xfId="1460" xr:uid="{00000000-0005-0000-0000-000085240000}"/>
    <cellStyle name="Feeder Field 4 3 38 2" xfId="15216" xr:uid="{00000000-0005-0000-0000-000086240000}"/>
    <cellStyle name="Feeder Field 4 3 38 2 2" xfId="15217" xr:uid="{00000000-0005-0000-0000-000087240000}"/>
    <cellStyle name="Feeder Field 4 3 38 2 3" xfId="15218" xr:uid="{00000000-0005-0000-0000-000088240000}"/>
    <cellStyle name="Feeder Field 4 3 38 2 4" xfId="15219" xr:uid="{00000000-0005-0000-0000-000089240000}"/>
    <cellStyle name="Feeder Field 4 3 38 3" xfId="15220" xr:uid="{00000000-0005-0000-0000-00008A240000}"/>
    <cellStyle name="Feeder Field 4 3 38 4" xfId="15221" xr:uid="{00000000-0005-0000-0000-00008B240000}"/>
    <cellStyle name="Feeder Field 4 3 39" xfId="1461" xr:uid="{00000000-0005-0000-0000-00008C240000}"/>
    <cellStyle name="Feeder Field 4 3 39 2" xfId="15222" xr:uid="{00000000-0005-0000-0000-00008D240000}"/>
    <cellStyle name="Feeder Field 4 3 39 2 2" xfId="15223" xr:uid="{00000000-0005-0000-0000-00008E240000}"/>
    <cellStyle name="Feeder Field 4 3 39 2 3" xfId="15224" xr:uid="{00000000-0005-0000-0000-00008F240000}"/>
    <cellStyle name="Feeder Field 4 3 39 2 4" xfId="15225" xr:uid="{00000000-0005-0000-0000-000090240000}"/>
    <cellStyle name="Feeder Field 4 3 39 3" xfId="15226" xr:uid="{00000000-0005-0000-0000-000091240000}"/>
    <cellStyle name="Feeder Field 4 3 39 4" xfId="15227" xr:uid="{00000000-0005-0000-0000-000092240000}"/>
    <cellStyle name="Feeder Field 4 3 4" xfId="1462" xr:uid="{00000000-0005-0000-0000-000093240000}"/>
    <cellStyle name="Feeder Field 4 3 4 2" xfId="15228" xr:uid="{00000000-0005-0000-0000-000094240000}"/>
    <cellStyle name="Feeder Field 4 3 4 2 2" xfId="15229" xr:uid="{00000000-0005-0000-0000-000095240000}"/>
    <cellStyle name="Feeder Field 4 3 4 2 3" xfId="15230" xr:uid="{00000000-0005-0000-0000-000096240000}"/>
    <cellStyle name="Feeder Field 4 3 4 2 4" xfId="15231" xr:uid="{00000000-0005-0000-0000-000097240000}"/>
    <cellStyle name="Feeder Field 4 3 4 3" xfId="15232" xr:uid="{00000000-0005-0000-0000-000098240000}"/>
    <cellStyle name="Feeder Field 4 3 4 4" xfId="15233" xr:uid="{00000000-0005-0000-0000-000099240000}"/>
    <cellStyle name="Feeder Field 4 3 40" xfId="1463" xr:uid="{00000000-0005-0000-0000-00009A240000}"/>
    <cellStyle name="Feeder Field 4 3 40 2" xfId="15234" xr:uid="{00000000-0005-0000-0000-00009B240000}"/>
    <cellStyle name="Feeder Field 4 3 40 2 2" xfId="15235" xr:uid="{00000000-0005-0000-0000-00009C240000}"/>
    <cellStyle name="Feeder Field 4 3 40 2 3" xfId="15236" xr:uid="{00000000-0005-0000-0000-00009D240000}"/>
    <cellStyle name="Feeder Field 4 3 40 2 4" xfId="15237" xr:uid="{00000000-0005-0000-0000-00009E240000}"/>
    <cellStyle name="Feeder Field 4 3 40 3" xfId="15238" xr:uid="{00000000-0005-0000-0000-00009F240000}"/>
    <cellStyle name="Feeder Field 4 3 40 4" xfId="15239" xr:uid="{00000000-0005-0000-0000-0000A0240000}"/>
    <cellStyle name="Feeder Field 4 3 41" xfId="1464" xr:uid="{00000000-0005-0000-0000-0000A1240000}"/>
    <cellStyle name="Feeder Field 4 3 41 2" xfId="15240" xr:uid="{00000000-0005-0000-0000-0000A2240000}"/>
    <cellStyle name="Feeder Field 4 3 41 2 2" xfId="15241" xr:uid="{00000000-0005-0000-0000-0000A3240000}"/>
    <cellStyle name="Feeder Field 4 3 41 2 3" xfId="15242" xr:uid="{00000000-0005-0000-0000-0000A4240000}"/>
    <cellStyle name="Feeder Field 4 3 41 2 4" xfId="15243" xr:uid="{00000000-0005-0000-0000-0000A5240000}"/>
    <cellStyle name="Feeder Field 4 3 41 3" xfId="15244" xr:uid="{00000000-0005-0000-0000-0000A6240000}"/>
    <cellStyle name="Feeder Field 4 3 41 4" xfId="15245" xr:uid="{00000000-0005-0000-0000-0000A7240000}"/>
    <cellStyle name="Feeder Field 4 3 42" xfId="1465" xr:uid="{00000000-0005-0000-0000-0000A8240000}"/>
    <cellStyle name="Feeder Field 4 3 42 2" xfId="15246" xr:uid="{00000000-0005-0000-0000-0000A9240000}"/>
    <cellStyle name="Feeder Field 4 3 42 2 2" xfId="15247" xr:uid="{00000000-0005-0000-0000-0000AA240000}"/>
    <cellStyle name="Feeder Field 4 3 42 2 3" xfId="15248" xr:uid="{00000000-0005-0000-0000-0000AB240000}"/>
    <cellStyle name="Feeder Field 4 3 42 2 4" xfId="15249" xr:uid="{00000000-0005-0000-0000-0000AC240000}"/>
    <cellStyle name="Feeder Field 4 3 42 3" xfId="15250" xr:uid="{00000000-0005-0000-0000-0000AD240000}"/>
    <cellStyle name="Feeder Field 4 3 42 4" xfId="15251" xr:uid="{00000000-0005-0000-0000-0000AE240000}"/>
    <cellStyle name="Feeder Field 4 3 43" xfId="1466" xr:uid="{00000000-0005-0000-0000-0000AF240000}"/>
    <cellStyle name="Feeder Field 4 3 43 2" xfId="15252" xr:uid="{00000000-0005-0000-0000-0000B0240000}"/>
    <cellStyle name="Feeder Field 4 3 43 2 2" xfId="15253" xr:uid="{00000000-0005-0000-0000-0000B1240000}"/>
    <cellStyle name="Feeder Field 4 3 43 2 3" xfId="15254" xr:uid="{00000000-0005-0000-0000-0000B2240000}"/>
    <cellStyle name="Feeder Field 4 3 43 2 4" xfId="15255" xr:uid="{00000000-0005-0000-0000-0000B3240000}"/>
    <cellStyle name="Feeder Field 4 3 43 3" xfId="15256" xr:uid="{00000000-0005-0000-0000-0000B4240000}"/>
    <cellStyle name="Feeder Field 4 3 43 4" xfId="15257" xr:uid="{00000000-0005-0000-0000-0000B5240000}"/>
    <cellStyle name="Feeder Field 4 3 44" xfId="1467" xr:uid="{00000000-0005-0000-0000-0000B6240000}"/>
    <cellStyle name="Feeder Field 4 3 44 2" xfId="15258" xr:uid="{00000000-0005-0000-0000-0000B7240000}"/>
    <cellStyle name="Feeder Field 4 3 44 2 2" xfId="15259" xr:uid="{00000000-0005-0000-0000-0000B8240000}"/>
    <cellStyle name="Feeder Field 4 3 44 2 3" xfId="15260" xr:uid="{00000000-0005-0000-0000-0000B9240000}"/>
    <cellStyle name="Feeder Field 4 3 44 2 4" xfId="15261" xr:uid="{00000000-0005-0000-0000-0000BA240000}"/>
    <cellStyle name="Feeder Field 4 3 44 3" xfId="15262" xr:uid="{00000000-0005-0000-0000-0000BB240000}"/>
    <cellStyle name="Feeder Field 4 3 44 4" xfId="15263" xr:uid="{00000000-0005-0000-0000-0000BC240000}"/>
    <cellStyle name="Feeder Field 4 3 45" xfId="1468" xr:uid="{00000000-0005-0000-0000-0000BD240000}"/>
    <cellStyle name="Feeder Field 4 3 45 2" xfId="15264" xr:uid="{00000000-0005-0000-0000-0000BE240000}"/>
    <cellStyle name="Feeder Field 4 3 45 2 2" xfId="15265" xr:uid="{00000000-0005-0000-0000-0000BF240000}"/>
    <cellStyle name="Feeder Field 4 3 45 2 3" xfId="15266" xr:uid="{00000000-0005-0000-0000-0000C0240000}"/>
    <cellStyle name="Feeder Field 4 3 45 2 4" xfId="15267" xr:uid="{00000000-0005-0000-0000-0000C1240000}"/>
    <cellStyle name="Feeder Field 4 3 45 3" xfId="15268" xr:uid="{00000000-0005-0000-0000-0000C2240000}"/>
    <cellStyle name="Feeder Field 4 3 45 4" xfId="15269" xr:uid="{00000000-0005-0000-0000-0000C3240000}"/>
    <cellStyle name="Feeder Field 4 3 46" xfId="15270" xr:uid="{00000000-0005-0000-0000-0000C4240000}"/>
    <cellStyle name="Feeder Field 4 3 46 2" xfId="15271" xr:uid="{00000000-0005-0000-0000-0000C5240000}"/>
    <cellStyle name="Feeder Field 4 3 46 3" xfId="15272" xr:uid="{00000000-0005-0000-0000-0000C6240000}"/>
    <cellStyle name="Feeder Field 4 3 46 4" xfId="15273" xr:uid="{00000000-0005-0000-0000-0000C7240000}"/>
    <cellStyle name="Feeder Field 4 3 47" xfId="15274" xr:uid="{00000000-0005-0000-0000-0000C8240000}"/>
    <cellStyle name="Feeder Field 4 3 47 2" xfId="15275" xr:uid="{00000000-0005-0000-0000-0000C9240000}"/>
    <cellStyle name="Feeder Field 4 3 47 3" xfId="15276" xr:uid="{00000000-0005-0000-0000-0000CA240000}"/>
    <cellStyle name="Feeder Field 4 3 47 4" xfId="15277" xr:uid="{00000000-0005-0000-0000-0000CB240000}"/>
    <cellStyle name="Feeder Field 4 3 48" xfId="15278" xr:uid="{00000000-0005-0000-0000-0000CC240000}"/>
    <cellStyle name="Feeder Field 4 3 49" xfId="15279" xr:uid="{00000000-0005-0000-0000-0000CD240000}"/>
    <cellStyle name="Feeder Field 4 3 5" xfId="1469" xr:uid="{00000000-0005-0000-0000-0000CE240000}"/>
    <cellStyle name="Feeder Field 4 3 5 2" xfId="15280" xr:uid="{00000000-0005-0000-0000-0000CF240000}"/>
    <cellStyle name="Feeder Field 4 3 5 2 2" xfId="15281" xr:uid="{00000000-0005-0000-0000-0000D0240000}"/>
    <cellStyle name="Feeder Field 4 3 5 2 3" xfId="15282" xr:uid="{00000000-0005-0000-0000-0000D1240000}"/>
    <cellStyle name="Feeder Field 4 3 5 2 4" xfId="15283" xr:uid="{00000000-0005-0000-0000-0000D2240000}"/>
    <cellStyle name="Feeder Field 4 3 5 3" xfId="15284" xr:uid="{00000000-0005-0000-0000-0000D3240000}"/>
    <cellStyle name="Feeder Field 4 3 5 4" xfId="15285" xr:uid="{00000000-0005-0000-0000-0000D4240000}"/>
    <cellStyle name="Feeder Field 4 3 6" xfId="1470" xr:uid="{00000000-0005-0000-0000-0000D5240000}"/>
    <cellStyle name="Feeder Field 4 3 6 2" xfId="15286" xr:uid="{00000000-0005-0000-0000-0000D6240000}"/>
    <cellStyle name="Feeder Field 4 3 6 2 2" xfId="15287" xr:uid="{00000000-0005-0000-0000-0000D7240000}"/>
    <cellStyle name="Feeder Field 4 3 6 2 3" xfId="15288" xr:uid="{00000000-0005-0000-0000-0000D8240000}"/>
    <cellStyle name="Feeder Field 4 3 6 2 4" xfId="15289" xr:uid="{00000000-0005-0000-0000-0000D9240000}"/>
    <cellStyle name="Feeder Field 4 3 6 3" xfId="15290" xr:uid="{00000000-0005-0000-0000-0000DA240000}"/>
    <cellStyle name="Feeder Field 4 3 6 4" xfId="15291" xr:uid="{00000000-0005-0000-0000-0000DB240000}"/>
    <cellStyle name="Feeder Field 4 3 7" xfId="1471" xr:uid="{00000000-0005-0000-0000-0000DC240000}"/>
    <cellStyle name="Feeder Field 4 3 7 2" xfId="15292" xr:uid="{00000000-0005-0000-0000-0000DD240000}"/>
    <cellStyle name="Feeder Field 4 3 7 2 2" xfId="15293" xr:uid="{00000000-0005-0000-0000-0000DE240000}"/>
    <cellStyle name="Feeder Field 4 3 7 2 3" xfId="15294" xr:uid="{00000000-0005-0000-0000-0000DF240000}"/>
    <cellStyle name="Feeder Field 4 3 7 2 4" xfId="15295" xr:uid="{00000000-0005-0000-0000-0000E0240000}"/>
    <cellStyle name="Feeder Field 4 3 7 3" xfId="15296" xr:uid="{00000000-0005-0000-0000-0000E1240000}"/>
    <cellStyle name="Feeder Field 4 3 7 4" xfId="15297" xr:uid="{00000000-0005-0000-0000-0000E2240000}"/>
    <cellStyle name="Feeder Field 4 3 8" xfId="1472" xr:uid="{00000000-0005-0000-0000-0000E3240000}"/>
    <cellStyle name="Feeder Field 4 3 8 2" xfId="15298" xr:uid="{00000000-0005-0000-0000-0000E4240000}"/>
    <cellStyle name="Feeder Field 4 3 8 2 2" xfId="15299" xr:uid="{00000000-0005-0000-0000-0000E5240000}"/>
    <cellStyle name="Feeder Field 4 3 8 2 3" xfId="15300" xr:uid="{00000000-0005-0000-0000-0000E6240000}"/>
    <cellStyle name="Feeder Field 4 3 8 2 4" xfId="15301" xr:uid="{00000000-0005-0000-0000-0000E7240000}"/>
    <cellStyle name="Feeder Field 4 3 8 3" xfId="15302" xr:uid="{00000000-0005-0000-0000-0000E8240000}"/>
    <cellStyle name="Feeder Field 4 3 8 4" xfId="15303" xr:uid="{00000000-0005-0000-0000-0000E9240000}"/>
    <cellStyle name="Feeder Field 4 3 9" xfId="1473" xr:uid="{00000000-0005-0000-0000-0000EA240000}"/>
    <cellStyle name="Feeder Field 4 3 9 2" xfId="15304" xr:uid="{00000000-0005-0000-0000-0000EB240000}"/>
    <cellStyle name="Feeder Field 4 3 9 2 2" xfId="15305" xr:uid="{00000000-0005-0000-0000-0000EC240000}"/>
    <cellStyle name="Feeder Field 4 3 9 2 3" xfId="15306" xr:uid="{00000000-0005-0000-0000-0000ED240000}"/>
    <cellStyle name="Feeder Field 4 3 9 2 4" xfId="15307" xr:uid="{00000000-0005-0000-0000-0000EE240000}"/>
    <cellStyle name="Feeder Field 4 3 9 3" xfId="15308" xr:uid="{00000000-0005-0000-0000-0000EF240000}"/>
    <cellStyle name="Feeder Field 4 3 9 4" xfId="15309" xr:uid="{00000000-0005-0000-0000-0000F0240000}"/>
    <cellStyle name="Feeder Field 4 4" xfId="1474" xr:uid="{00000000-0005-0000-0000-0000F1240000}"/>
    <cellStyle name="Feeder Field 4 4 10" xfId="1475" xr:uid="{00000000-0005-0000-0000-0000F2240000}"/>
    <cellStyle name="Feeder Field 4 4 10 2" xfId="15310" xr:uid="{00000000-0005-0000-0000-0000F3240000}"/>
    <cellStyle name="Feeder Field 4 4 10 2 2" xfId="15311" xr:uid="{00000000-0005-0000-0000-0000F4240000}"/>
    <cellStyle name="Feeder Field 4 4 10 2 3" xfId="15312" xr:uid="{00000000-0005-0000-0000-0000F5240000}"/>
    <cellStyle name="Feeder Field 4 4 10 2 4" xfId="15313" xr:uid="{00000000-0005-0000-0000-0000F6240000}"/>
    <cellStyle name="Feeder Field 4 4 10 3" xfId="15314" xr:uid="{00000000-0005-0000-0000-0000F7240000}"/>
    <cellStyle name="Feeder Field 4 4 10 4" xfId="15315" xr:uid="{00000000-0005-0000-0000-0000F8240000}"/>
    <cellStyle name="Feeder Field 4 4 11" xfId="1476" xr:uid="{00000000-0005-0000-0000-0000F9240000}"/>
    <cellStyle name="Feeder Field 4 4 11 2" xfId="15316" xr:uid="{00000000-0005-0000-0000-0000FA240000}"/>
    <cellStyle name="Feeder Field 4 4 11 2 2" xfId="15317" xr:uid="{00000000-0005-0000-0000-0000FB240000}"/>
    <cellStyle name="Feeder Field 4 4 11 2 3" xfId="15318" xr:uid="{00000000-0005-0000-0000-0000FC240000}"/>
    <cellStyle name="Feeder Field 4 4 11 2 4" xfId="15319" xr:uid="{00000000-0005-0000-0000-0000FD240000}"/>
    <cellStyle name="Feeder Field 4 4 11 3" xfId="15320" xr:uid="{00000000-0005-0000-0000-0000FE240000}"/>
    <cellStyle name="Feeder Field 4 4 11 4" xfId="15321" xr:uid="{00000000-0005-0000-0000-0000FF240000}"/>
    <cellStyle name="Feeder Field 4 4 12" xfId="1477" xr:uid="{00000000-0005-0000-0000-000000250000}"/>
    <cellStyle name="Feeder Field 4 4 12 2" xfId="15322" xr:uid="{00000000-0005-0000-0000-000001250000}"/>
    <cellStyle name="Feeder Field 4 4 12 2 2" xfId="15323" xr:uid="{00000000-0005-0000-0000-000002250000}"/>
    <cellStyle name="Feeder Field 4 4 12 2 3" xfId="15324" xr:uid="{00000000-0005-0000-0000-000003250000}"/>
    <cellStyle name="Feeder Field 4 4 12 2 4" xfId="15325" xr:uid="{00000000-0005-0000-0000-000004250000}"/>
    <cellStyle name="Feeder Field 4 4 12 3" xfId="15326" xr:uid="{00000000-0005-0000-0000-000005250000}"/>
    <cellStyle name="Feeder Field 4 4 12 4" xfId="15327" xr:uid="{00000000-0005-0000-0000-000006250000}"/>
    <cellStyle name="Feeder Field 4 4 13" xfId="1478" xr:uid="{00000000-0005-0000-0000-000007250000}"/>
    <cellStyle name="Feeder Field 4 4 13 2" xfId="15328" xr:uid="{00000000-0005-0000-0000-000008250000}"/>
    <cellStyle name="Feeder Field 4 4 13 2 2" xfId="15329" xr:uid="{00000000-0005-0000-0000-000009250000}"/>
    <cellStyle name="Feeder Field 4 4 13 2 3" xfId="15330" xr:uid="{00000000-0005-0000-0000-00000A250000}"/>
    <cellStyle name="Feeder Field 4 4 13 2 4" xfId="15331" xr:uid="{00000000-0005-0000-0000-00000B250000}"/>
    <cellStyle name="Feeder Field 4 4 13 3" xfId="15332" xr:uid="{00000000-0005-0000-0000-00000C250000}"/>
    <cellStyle name="Feeder Field 4 4 13 4" xfId="15333" xr:uid="{00000000-0005-0000-0000-00000D250000}"/>
    <cellStyle name="Feeder Field 4 4 14" xfId="1479" xr:uid="{00000000-0005-0000-0000-00000E250000}"/>
    <cellStyle name="Feeder Field 4 4 14 2" xfId="15334" xr:uid="{00000000-0005-0000-0000-00000F250000}"/>
    <cellStyle name="Feeder Field 4 4 14 2 2" xfId="15335" xr:uid="{00000000-0005-0000-0000-000010250000}"/>
    <cellStyle name="Feeder Field 4 4 14 2 3" xfId="15336" xr:uid="{00000000-0005-0000-0000-000011250000}"/>
    <cellStyle name="Feeder Field 4 4 14 2 4" xfId="15337" xr:uid="{00000000-0005-0000-0000-000012250000}"/>
    <cellStyle name="Feeder Field 4 4 14 3" xfId="15338" xr:uid="{00000000-0005-0000-0000-000013250000}"/>
    <cellStyle name="Feeder Field 4 4 14 4" xfId="15339" xr:uid="{00000000-0005-0000-0000-000014250000}"/>
    <cellStyle name="Feeder Field 4 4 15" xfId="1480" xr:uid="{00000000-0005-0000-0000-000015250000}"/>
    <cellStyle name="Feeder Field 4 4 15 2" xfId="15340" xr:uid="{00000000-0005-0000-0000-000016250000}"/>
    <cellStyle name="Feeder Field 4 4 15 2 2" xfId="15341" xr:uid="{00000000-0005-0000-0000-000017250000}"/>
    <cellStyle name="Feeder Field 4 4 15 2 3" xfId="15342" xr:uid="{00000000-0005-0000-0000-000018250000}"/>
    <cellStyle name="Feeder Field 4 4 15 2 4" xfId="15343" xr:uid="{00000000-0005-0000-0000-000019250000}"/>
    <cellStyle name="Feeder Field 4 4 15 3" xfId="15344" xr:uid="{00000000-0005-0000-0000-00001A250000}"/>
    <cellStyle name="Feeder Field 4 4 15 4" xfId="15345" xr:uid="{00000000-0005-0000-0000-00001B250000}"/>
    <cellStyle name="Feeder Field 4 4 16" xfId="1481" xr:uid="{00000000-0005-0000-0000-00001C250000}"/>
    <cellStyle name="Feeder Field 4 4 16 2" xfId="15346" xr:uid="{00000000-0005-0000-0000-00001D250000}"/>
    <cellStyle name="Feeder Field 4 4 16 2 2" xfId="15347" xr:uid="{00000000-0005-0000-0000-00001E250000}"/>
    <cellStyle name="Feeder Field 4 4 16 2 3" xfId="15348" xr:uid="{00000000-0005-0000-0000-00001F250000}"/>
    <cellStyle name="Feeder Field 4 4 16 2 4" xfId="15349" xr:uid="{00000000-0005-0000-0000-000020250000}"/>
    <cellStyle name="Feeder Field 4 4 16 3" xfId="15350" xr:uid="{00000000-0005-0000-0000-000021250000}"/>
    <cellStyle name="Feeder Field 4 4 16 4" xfId="15351" xr:uid="{00000000-0005-0000-0000-000022250000}"/>
    <cellStyle name="Feeder Field 4 4 17" xfId="1482" xr:uid="{00000000-0005-0000-0000-000023250000}"/>
    <cellStyle name="Feeder Field 4 4 17 2" xfId="15352" xr:uid="{00000000-0005-0000-0000-000024250000}"/>
    <cellStyle name="Feeder Field 4 4 17 2 2" xfId="15353" xr:uid="{00000000-0005-0000-0000-000025250000}"/>
    <cellStyle name="Feeder Field 4 4 17 2 3" xfId="15354" xr:uid="{00000000-0005-0000-0000-000026250000}"/>
    <cellStyle name="Feeder Field 4 4 17 2 4" xfId="15355" xr:uid="{00000000-0005-0000-0000-000027250000}"/>
    <cellStyle name="Feeder Field 4 4 17 3" xfId="15356" xr:uid="{00000000-0005-0000-0000-000028250000}"/>
    <cellStyle name="Feeder Field 4 4 17 4" xfId="15357" xr:uid="{00000000-0005-0000-0000-000029250000}"/>
    <cellStyle name="Feeder Field 4 4 18" xfId="1483" xr:uid="{00000000-0005-0000-0000-00002A250000}"/>
    <cellStyle name="Feeder Field 4 4 18 2" xfId="15358" xr:uid="{00000000-0005-0000-0000-00002B250000}"/>
    <cellStyle name="Feeder Field 4 4 18 2 2" xfId="15359" xr:uid="{00000000-0005-0000-0000-00002C250000}"/>
    <cellStyle name="Feeder Field 4 4 18 2 3" xfId="15360" xr:uid="{00000000-0005-0000-0000-00002D250000}"/>
    <cellStyle name="Feeder Field 4 4 18 2 4" xfId="15361" xr:uid="{00000000-0005-0000-0000-00002E250000}"/>
    <cellStyle name="Feeder Field 4 4 18 3" xfId="15362" xr:uid="{00000000-0005-0000-0000-00002F250000}"/>
    <cellStyle name="Feeder Field 4 4 18 4" xfId="15363" xr:uid="{00000000-0005-0000-0000-000030250000}"/>
    <cellStyle name="Feeder Field 4 4 19" xfId="1484" xr:uid="{00000000-0005-0000-0000-000031250000}"/>
    <cellStyle name="Feeder Field 4 4 19 2" xfId="15364" xr:uid="{00000000-0005-0000-0000-000032250000}"/>
    <cellStyle name="Feeder Field 4 4 19 2 2" xfId="15365" xr:uid="{00000000-0005-0000-0000-000033250000}"/>
    <cellStyle name="Feeder Field 4 4 19 2 3" xfId="15366" xr:uid="{00000000-0005-0000-0000-000034250000}"/>
    <cellStyle name="Feeder Field 4 4 19 2 4" xfId="15367" xr:uid="{00000000-0005-0000-0000-000035250000}"/>
    <cellStyle name="Feeder Field 4 4 19 3" xfId="15368" xr:uid="{00000000-0005-0000-0000-000036250000}"/>
    <cellStyle name="Feeder Field 4 4 19 4" xfId="15369" xr:uid="{00000000-0005-0000-0000-000037250000}"/>
    <cellStyle name="Feeder Field 4 4 2" xfId="1485" xr:uid="{00000000-0005-0000-0000-000038250000}"/>
    <cellStyle name="Feeder Field 4 4 2 10" xfId="1486" xr:uid="{00000000-0005-0000-0000-000039250000}"/>
    <cellStyle name="Feeder Field 4 4 2 10 2" xfId="15370" xr:uid="{00000000-0005-0000-0000-00003A250000}"/>
    <cellStyle name="Feeder Field 4 4 2 10 2 2" xfId="15371" xr:uid="{00000000-0005-0000-0000-00003B250000}"/>
    <cellStyle name="Feeder Field 4 4 2 10 2 3" xfId="15372" xr:uid="{00000000-0005-0000-0000-00003C250000}"/>
    <cellStyle name="Feeder Field 4 4 2 10 2 4" xfId="15373" xr:uid="{00000000-0005-0000-0000-00003D250000}"/>
    <cellStyle name="Feeder Field 4 4 2 10 3" xfId="15374" xr:uid="{00000000-0005-0000-0000-00003E250000}"/>
    <cellStyle name="Feeder Field 4 4 2 10 4" xfId="15375" xr:uid="{00000000-0005-0000-0000-00003F250000}"/>
    <cellStyle name="Feeder Field 4 4 2 11" xfId="1487" xr:uid="{00000000-0005-0000-0000-000040250000}"/>
    <cellStyle name="Feeder Field 4 4 2 11 2" xfId="15376" xr:uid="{00000000-0005-0000-0000-000041250000}"/>
    <cellStyle name="Feeder Field 4 4 2 11 2 2" xfId="15377" xr:uid="{00000000-0005-0000-0000-000042250000}"/>
    <cellStyle name="Feeder Field 4 4 2 11 2 3" xfId="15378" xr:uid="{00000000-0005-0000-0000-000043250000}"/>
    <cellStyle name="Feeder Field 4 4 2 11 2 4" xfId="15379" xr:uid="{00000000-0005-0000-0000-000044250000}"/>
    <cellStyle name="Feeder Field 4 4 2 11 3" xfId="15380" xr:uid="{00000000-0005-0000-0000-000045250000}"/>
    <cellStyle name="Feeder Field 4 4 2 11 4" xfId="15381" xr:uid="{00000000-0005-0000-0000-000046250000}"/>
    <cellStyle name="Feeder Field 4 4 2 12" xfId="1488" xr:uid="{00000000-0005-0000-0000-000047250000}"/>
    <cellStyle name="Feeder Field 4 4 2 12 2" xfId="15382" xr:uid="{00000000-0005-0000-0000-000048250000}"/>
    <cellStyle name="Feeder Field 4 4 2 12 2 2" xfId="15383" xr:uid="{00000000-0005-0000-0000-000049250000}"/>
    <cellStyle name="Feeder Field 4 4 2 12 2 3" xfId="15384" xr:uid="{00000000-0005-0000-0000-00004A250000}"/>
    <cellStyle name="Feeder Field 4 4 2 12 2 4" xfId="15385" xr:uid="{00000000-0005-0000-0000-00004B250000}"/>
    <cellStyle name="Feeder Field 4 4 2 12 3" xfId="15386" xr:uid="{00000000-0005-0000-0000-00004C250000}"/>
    <cellStyle name="Feeder Field 4 4 2 12 4" xfId="15387" xr:uid="{00000000-0005-0000-0000-00004D250000}"/>
    <cellStyle name="Feeder Field 4 4 2 13" xfId="1489" xr:uid="{00000000-0005-0000-0000-00004E250000}"/>
    <cellStyle name="Feeder Field 4 4 2 13 2" xfId="15388" xr:uid="{00000000-0005-0000-0000-00004F250000}"/>
    <cellStyle name="Feeder Field 4 4 2 13 2 2" xfId="15389" xr:uid="{00000000-0005-0000-0000-000050250000}"/>
    <cellStyle name="Feeder Field 4 4 2 13 2 3" xfId="15390" xr:uid="{00000000-0005-0000-0000-000051250000}"/>
    <cellStyle name="Feeder Field 4 4 2 13 2 4" xfId="15391" xr:uid="{00000000-0005-0000-0000-000052250000}"/>
    <cellStyle name="Feeder Field 4 4 2 13 3" xfId="15392" xr:uid="{00000000-0005-0000-0000-000053250000}"/>
    <cellStyle name="Feeder Field 4 4 2 13 4" xfId="15393" xr:uid="{00000000-0005-0000-0000-000054250000}"/>
    <cellStyle name="Feeder Field 4 4 2 14" xfId="1490" xr:uid="{00000000-0005-0000-0000-000055250000}"/>
    <cellStyle name="Feeder Field 4 4 2 14 2" xfId="15394" xr:uid="{00000000-0005-0000-0000-000056250000}"/>
    <cellStyle name="Feeder Field 4 4 2 14 2 2" xfId="15395" xr:uid="{00000000-0005-0000-0000-000057250000}"/>
    <cellStyle name="Feeder Field 4 4 2 14 2 3" xfId="15396" xr:uid="{00000000-0005-0000-0000-000058250000}"/>
    <cellStyle name="Feeder Field 4 4 2 14 2 4" xfId="15397" xr:uid="{00000000-0005-0000-0000-000059250000}"/>
    <cellStyle name="Feeder Field 4 4 2 14 3" xfId="15398" xr:uid="{00000000-0005-0000-0000-00005A250000}"/>
    <cellStyle name="Feeder Field 4 4 2 14 4" xfId="15399" xr:uid="{00000000-0005-0000-0000-00005B250000}"/>
    <cellStyle name="Feeder Field 4 4 2 15" xfId="1491" xr:uid="{00000000-0005-0000-0000-00005C250000}"/>
    <cellStyle name="Feeder Field 4 4 2 15 2" xfId="15400" xr:uid="{00000000-0005-0000-0000-00005D250000}"/>
    <cellStyle name="Feeder Field 4 4 2 15 2 2" xfId="15401" xr:uid="{00000000-0005-0000-0000-00005E250000}"/>
    <cellStyle name="Feeder Field 4 4 2 15 2 3" xfId="15402" xr:uid="{00000000-0005-0000-0000-00005F250000}"/>
    <cellStyle name="Feeder Field 4 4 2 15 2 4" xfId="15403" xr:uid="{00000000-0005-0000-0000-000060250000}"/>
    <cellStyle name="Feeder Field 4 4 2 15 3" xfId="15404" xr:uid="{00000000-0005-0000-0000-000061250000}"/>
    <cellStyle name="Feeder Field 4 4 2 15 4" xfId="15405" xr:uid="{00000000-0005-0000-0000-000062250000}"/>
    <cellStyle name="Feeder Field 4 4 2 16" xfId="1492" xr:uid="{00000000-0005-0000-0000-000063250000}"/>
    <cellStyle name="Feeder Field 4 4 2 16 2" xfId="15406" xr:uid="{00000000-0005-0000-0000-000064250000}"/>
    <cellStyle name="Feeder Field 4 4 2 16 2 2" xfId="15407" xr:uid="{00000000-0005-0000-0000-000065250000}"/>
    <cellStyle name="Feeder Field 4 4 2 16 2 3" xfId="15408" xr:uid="{00000000-0005-0000-0000-000066250000}"/>
    <cellStyle name="Feeder Field 4 4 2 16 2 4" xfId="15409" xr:uid="{00000000-0005-0000-0000-000067250000}"/>
    <cellStyle name="Feeder Field 4 4 2 16 3" xfId="15410" xr:uid="{00000000-0005-0000-0000-000068250000}"/>
    <cellStyle name="Feeder Field 4 4 2 16 4" xfId="15411" xr:uid="{00000000-0005-0000-0000-000069250000}"/>
    <cellStyle name="Feeder Field 4 4 2 17" xfId="1493" xr:uid="{00000000-0005-0000-0000-00006A250000}"/>
    <cellStyle name="Feeder Field 4 4 2 17 2" xfId="15412" xr:uid="{00000000-0005-0000-0000-00006B250000}"/>
    <cellStyle name="Feeder Field 4 4 2 17 2 2" xfId="15413" xr:uid="{00000000-0005-0000-0000-00006C250000}"/>
    <cellStyle name="Feeder Field 4 4 2 17 2 3" xfId="15414" xr:uid="{00000000-0005-0000-0000-00006D250000}"/>
    <cellStyle name="Feeder Field 4 4 2 17 2 4" xfId="15415" xr:uid="{00000000-0005-0000-0000-00006E250000}"/>
    <cellStyle name="Feeder Field 4 4 2 17 3" xfId="15416" xr:uid="{00000000-0005-0000-0000-00006F250000}"/>
    <cellStyle name="Feeder Field 4 4 2 17 4" xfId="15417" xr:uid="{00000000-0005-0000-0000-000070250000}"/>
    <cellStyle name="Feeder Field 4 4 2 18" xfId="1494" xr:uid="{00000000-0005-0000-0000-000071250000}"/>
    <cellStyle name="Feeder Field 4 4 2 18 2" xfId="15418" xr:uid="{00000000-0005-0000-0000-000072250000}"/>
    <cellStyle name="Feeder Field 4 4 2 18 2 2" xfId="15419" xr:uid="{00000000-0005-0000-0000-000073250000}"/>
    <cellStyle name="Feeder Field 4 4 2 18 2 3" xfId="15420" xr:uid="{00000000-0005-0000-0000-000074250000}"/>
    <cellStyle name="Feeder Field 4 4 2 18 2 4" xfId="15421" xr:uid="{00000000-0005-0000-0000-000075250000}"/>
    <cellStyle name="Feeder Field 4 4 2 18 3" xfId="15422" xr:uid="{00000000-0005-0000-0000-000076250000}"/>
    <cellStyle name="Feeder Field 4 4 2 18 4" xfId="15423" xr:uid="{00000000-0005-0000-0000-000077250000}"/>
    <cellStyle name="Feeder Field 4 4 2 19" xfId="1495" xr:uid="{00000000-0005-0000-0000-000078250000}"/>
    <cellStyle name="Feeder Field 4 4 2 19 2" xfId="15424" xr:uid="{00000000-0005-0000-0000-000079250000}"/>
    <cellStyle name="Feeder Field 4 4 2 19 2 2" xfId="15425" xr:uid="{00000000-0005-0000-0000-00007A250000}"/>
    <cellStyle name="Feeder Field 4 4 2 19 2 3" xfId="15426" xr:uid="{00000000-0005-0000-0000-00007B250000}"/>
    <cellStyle name="Feeder Field 4 4 2 19 2 4" xfId="15427" xr:uid="{00000000-0005-0000-0000-00007C250000}"/>
    <cellStyle name="Feeder Field 4 4 2 19 3" xfId="15428" xr:uid="{00000000-0005-0000-0000-00007D250000}"/>
    <cellStyle name="Feeder Field 4 4 2 19 4" xfId="15429" xr:uid="{00000000-0005-0000-0000-00007E250000}"/>
    <cellStyle name="Feeder Field 4 4 2 2" xfId="1496" xr:uid="{00000000-0005-0000-0000-00007F250000}"/>
    <cellStyle name="Feeder Field 4 4 2 2 2" xfId="15430" xr:uid="{00000000-0005-0000-0000-000080250000}"/>
    <cellStyle name="Feeder Field 4 4 2 2 2 2" xfId="15431" xr:uid="{00000000-0005-0000-0000-000081250000}"/>
    <cellStyle name="Feeder Field 4 4 2 2 2 3" xfId="15432" xr:uid="{00000000-0005-0000-0000-000082250000}"/>
    <cellStyle name="Feeder Field 4 4 2 2 2 4" xfId="15433" xr:uid="{00000000-0005-0000-0000-000083250000}"/>
    <cellStyle name="Feeder Field 4 4 2 2 3" xfId="15434" xr:uid="{00000000-0005-0000-0000-000084250000}"/>
    <cellStyle name="Feeder Field 4 4 2 2 4" xfId="15435" xr:uid="{00000000-0005-0000-0000-000085250000}"/>
    <cellStyle name="Feeder Field 4 4 2 20" xfId="1497" xr:uid="{00000000-0005-0000-0000-000086250000}"/>
    <cellStyle name="Feeder Field 4 4 2 20 2" xfId="15436" xr:uid="{00000000-0005-0000-0000-000087250000}"/>
    <cellStyle name="Feeder Field 4 4 2 20 2 2" xfId="15437" xr:uid="{00000000-0005-0000-0000-000088250000}"/>
    <cellStyle name="Feeder Field 4 4 2 20 2 3" xfId="15438" xr:uid="{00000000-0005-0000-0000-000089250000}"/>
    <cellStyle name="Feeder Field 4 4 2 20 2 4" xfId="15439" xr:uid="{00000000-0005-0000-0000-00008A250000}"/>
    <cellStyle name="Feeder Field 4 4 2 20 3" xfId="15440" xr:uid="{00000000-0005-0000-0000-00008B250000}"/>
    <cellStyle name="Feeder Field 4 4 2 20 4" xfId="15441" xr:uid="{00000000-0005-0000-0000-00008C250000}"/>
    <cellStyle name="Feeder Field 4 4 2 21" xfId="1498" xr:uid="{00000000-0005-0000-0000-00008D250000}"/>
    <cellStyle name="Feeder Field 4 4 2 21 2" xfId="15442" xr:uid="{00000000-0005-0000-0000-00008E250000}"/>
    <cellStyle name="Feeder Field 4 4 2 21 2 2" xfId="15443" xr:uid="{00000000-0005-0000-0000-00008F250000}"/>
    <cellStyle name="Feeder Field 4 4 2 21 2 3" xfId="15444" xr:uid="{00000000-0005-0000-0000-000090250000}"/>
    <cellStyle name="Feeder Field 4 4 2 21 2 4" xfId="15445" xr:uid="{00000000-0005-0000-0000-000091250000}"/>
    <cellStyle name="Feeder Field 4 4 2 21 3" xfId="15446" xr:uid="{00000000-0005-0000-0000-000092250000}"/>
    <cellStyle name="Feeder Field 4 4 2 21 4" xfId="15447" xr:uid="{00000000-0005-0000-0000-000093250000}"/>
    <cellStyle name="Feeder Field 4 4 2 22" xfId="1499" xr:uid="{00000000-0005-0000-0000-000094250000}"/>
    <cellStyle name="Feeder Field 4 4 2 22 2" xfId="15448" xr:uid="{00000000-0005-0000-0000-000095250000}"/>
    <cellStyle name="Feeder Field 4 4 2 22 2 2" xfId="15449" xr:uid="{00000000-0005-0000-0000-000096250000}"/>
    <cellStyle name="Feeder Field 4 4 2 22 2 3" xfId="15450" xr:uid="{00000000-0005-0000-0000-000097250000}"/>
    <cellStyle name="Feeder Field 4 4 2 22 2 4" xfId="15451" xr:uid="{00000000-0005-0000-0000-000098250000}"/>
    <cellStyle name="Feeder Field 4 4 2 22 3" xfId="15452" xr:uid="{00000000-0005-0000-0000-000099250000}"/>
    <cellStyle name="Feeder Field 4 4 2 22 4" xfId="15453" xr:uid="{00000000-0005-0000-0000-00009A250000}"/>
    <cellStyle name="Feeder Field 4 4 2 23" xfId="1500" xr:uid="{00000000-0005-0000-0000-00009B250000}"/>
    <cellStyle name="Feeder Field 4 4 2 23 2" xfId="15454" xr:uid="{00000000-0005-0000-0000-00009C250000}"/>
    <cellStyle name="Feeder Field 4 4 2 23 2 2" xfId="15455" xr:uid="{00000000-0005-0000-0000-00009D250000}"/>
    <cellStyle name="Feeder Field 4 4 2 23 2 3" xfId="15456" xr:uid="{00000000-0005-0000-0000-00009E250000}"/>
    <cellStyle name="Feeder Field 4 4 2 23 2 4" xfId="15457" xr:uid="{00000000-0005-0000-0000-00009F250000}"/>
    <cellStyle name="Feeder Field 4 4 2 23 3" xfId="15458" xr:uid="{00000000-0005-0000-0000-0000A0250000}"/>
    <cellStyle name="Feeder Field 4 4 2 23 4" xfId="15459" xr:uid="{00000000-0005-0000-0000-0000A1250000}"/>
    <cellStyle name="Feeder Field 4 4 2 24" xfId="1501" xr:uid="{00000000-0005-0000-0000-0000A2250000}"/>
    <cellStyle name="Feeder Field 4 4 2 24 2" xfId="15460" xr:uid="{00000000-0005-0000-0000-0000A3250000}"/>
    <cellStyle name="Feeder Field 4 4 2 24 2 2" xfId="15461" xr:uid="{00000000-0005-0000-0000-0000A4250000}"/>
    <cellStyle name="Feeder Field 4 4 2 24 2 3" xfId="15462" xr:uid="{00000000-0005-0000-0000-0000A5250000}"/>
    <cellStyle name="Feeder Field 4 4 2 24 2 4" xfId="15463" xr:uid="{00000000-0005-0000-0000-0000A6250000}"/>
    <cellStyle name="Feeder Field 4 4 2 24 3" xfId="15464" xr:uid="{00000000-0005-0000-0000-0000A7250000}"/>
    <cellStyle name="Feeder Field 4 4 2 24 4" xfId="15465" xr:uid="{00000000-0005-0000-0000-0000A8250000}"/>
    <cellStyle name="Feeder Field 4 4 2 25" xfId="1502" xr:uid="{00000000-0005-0000-0000-0000A9250000}"/>
    <cellStyle name="Feeder Field 4 4 2 25 2" xfId="15466" xr:uid="{00000000-0005-0000-0000-0000AA250000}"/>
    <cellStyle name="Feeder Field 4 4 2 25 2 2" xfId="15467" xr:uid="{00000000-0005-0000-0000-0000AB250000}"/>
    <cellStyle name="Feeder Field 4 4 2 25 2 3" xfId="15468" xr:uid="{00000000-0005-0000-0000-0000AC250000}"/>
    <cellStyle name="Feeder Field 4 4 2 25 2 4" xfId="15469" xr:uid="{00000000-0005-0000-0000-0000AD250000}"/>
    <cellStyle name="Feeder Field 4 4 2 25 3" xfId="15470" xr:uid="{00000000-0005-0000-0000-0000AE250000}"/>
    <cellStyle name="Feeder Field 4 4 2 25 4" xfId="15471" xr:uid="{00000000-0005-0000-0000-0000AF250000}"/>
    <cellStyle name="Feeder Field 4 4 2 26" xfId="1503" xr:uid="{00000000-0005-0000-0000-0000B0250000}"/>
    <cellStyle name="Feeder Field 4 4 2 26 2" xfId="15472" xr:uid="{00000000-0005-0000-0000-0000B1250000}"/>
    <cellStyle name="Feeder Field 4 4 2 26 2 2" xfId="15473" xr:uid="{00000000-0005-0000-0000-0000B2250000}"/>
    <cellStyle name="Feeder Field 4 4 2 26 2 3" xfId="15474" xr:uid="{00000000-0005-0000-0000-0000B3250000}"/>
    <cellStyle name="Feeder Field 4 4 2 26 2 4" xfId="15475" xr:uid="{00000000-0005-0000-0000-0000B4250000}"/>
    <cellStyle name="Feeder Field 4 4 2 26 3" xfId="15476" xr:uid="{00000000-0005-0000-0000-0000B5250000}"/>
    <cellStyle name="Feeder Field 4 4 2 26 4" xfId="15477" xr:uid="{00000000-0005-0000-0000-0000B6250000}"/>
    <cellStyle name="Feeder Field 4 4 2 27" xfId="1504" xr:uid="{00000000-0005-0000-0000-0000B7250000}"/>
    <cellStyle name="Feeder Field 4 4 2 27 2" xfId="15478" xr:uid="{00000000-0005-0000-0000-0000B8250000}"/>
    <cellStyle name="Feeder Field 4 4 2 27 2 2" xfId="15479" xr:uid="{00000000-0005-0000-0000-0000B9250000}"/>
    <cellStyle name="Feeder Field 4 4 2 27 2 3" xfId="15480" xr:uid="{00000000-0005-0000-0000-0000BA250000}"/>
    <cellStyle name="Feeder Field 4 4 2 27 2 4" xfId="15481" xr:uid="{00000000-0005-0000-0000-0000BB250000}"/>
    <cellStyle name="Feeder Field 4 4 2 27 3" xfId="15482" xr:uid="{00000000-0005-0000-0000-0000BC250000}"/>
    <cellStyle name="Feeder Field 4 4 2 27 4" xfId="15483" xr:uid="{00000000-0005-0000-0000-0000BD250000}"/>
    <cellStyle name="Feeder Field 4 4 2 28" xfId="1505" xr:uid="{00000000-0005-0000-0000-0000BE250000}"/>
    <cellStyle name="Feeder Field 4 4 2 28 2" xfId="15484" xr:uid="{00000000-0005-0000-0000-0000BF250000}"/>
    <cellStyle name="Feeder Field 4 4 2 28 2 2" xfId="15485" xr:uid="{00000000-0005-0000-0000-0000C0250000}"/>
    <cellStyle name="Feeder Field 4 4 2 28 2 3" xfId="15486" xr:uid="{00000000-0005-0000-0000-0000C1250000}"/>
    <cellStyle name="Feeder Field 4 4 2 28 2 4" xfId="15487" xr:uid="{00000000-0005-0000-0000-0000C2250000}"/>
    <cellStyle name="Feeder Field 4 4 2 28 3" xfId="15488" xr:uid="{00000000-0005-0000-0000-0000C3250000}"/>
    <cellStyle name="Feeder Field 4 4 2 28 4" xfId="15489" xr:uid="{00000000-0005-0000-0000-0000C4250000}"/>
    <cellStyle name="Feeder Field 4 4 2 29" xfId="1506" xr:uid="{00000000-0005-0000-0000-0000C5250000}"/>
    <cellStyle name="Feeder Field 4 4 2 29 2" xfId="15490" xr:uid="{00000000-0005-0000-0000-0000C6250000}"/>
    <cellStyle name="Feeder Field 4 4 2 29 2 2" xfId="15491" xr:uid="{00000000-0005-0000-0000-0000C7250000}"/>
    <cellStyle name="Feeder Field 4 4 2 29 2 3" xfId="15492" xr:uid="{00000000-0005-0000-0000-0000C8250000}"/>
    <cellStyle name="Feeder Field 4 4 2 29 2 4" xfId="15493" xr:uid="{00000000-0005-0000-0000-0000C9250000}"/>
    <cellStyle name="Feeder Field 4 4 2 29 3" xfId="15494" xr:uid="{00000000-0005-0000-0000-0000CA250000}"/>
    <cellStyle name="Feeder Field 4 4 2 29 4" xfId="15495" xr:uid="{00000000-0005-0000-0000-0000CB250000}"/>
    <cellStyle name="Feeder Field 4 4 2 3" xfId="1507" xr:uid="{00000000-0005-0000-0000-0000CC250000}"/>
    <cellStyle name="Feeder Field 4 4 2 3 2" xfId="15496" xr:uid="{00000000-0005-0000-0000-0000CD250000}"/>
    <cellStyle name="Feeder Field 4 4 2 3 2 2" xfId="15497" xr:uid="{00000000-0005-0000-0000-0000CE250000}"/>
    <cellStyle name="Feeder Field 4 4 2 3 2 3" xfId="15498" xr:uid="{00000000-0005-0000-0000-0000CF250000}"/>
    <cellStyle name="Feeder Field 4 4 2 3 2 4" xfId="15499" xr:uid="{00000000-0005-0000-0000-0000D0250000}"/>
    <cellStyle name="Feeder Field 4 4 2 3 3" xfId="15500" xr:uid="{00000000-0005-0000-0000-0000D1250000}"/>
    <cellStyle name="Feeder Field 4 4 2 3 4" xfId="15501" xr:uid="{00000000-0005-0000-0000-0000D2250000}"/>
    <cellStyle name="Feeder Field 4 4 2 30" xfId="1508" xr:uid="{00000000-0005-0000-0000-0000D3250000}"/>
    <cellStyle name="Feeder Field 4 4 2 30 2" xfId="15502" xr:uid="{00000000-0005-0000-0000-0000D4250000}"/>
    <cellStyle name="Feeder Field 4 4 2 30 2 2" xfId="15503" xr:uid="{00000000-0005-0000-0000-0000D5250000}"/>
    <cellStyle name="Feeder Field 4 4 2 30 2 3" xfId="15504" xr:uid="{00000000-0005-0000-0000-0000D6250000}"/>
    <cellStyle name="Feeder Field 4 4 2 30 2 4" xfId="15505" xr:uid="{00000000-0005-0000-0000-0000D7250000}"/>
    <cellStyle name="Feeder Field 4 4 2 30 3" xfId="15506" xr:uid="{00000000-0005-0000-0000-0000D8250000}"/>
    <cellStyle name="Feeder Field 4 4 2 30 4" xfId="15507" xr:uid="{00000000-0005-0000-0000-0000D9250000}"/>
    <cellStyle name="Feeder Field 4 4 2 31" xfId="1509" xr:uid="{00000000-0005-0000-0000-0000DA250000}"/>
    <cellStyle name="Feeder Field 4 4 2 31 2" xfId="15508" xr:uid="{00000000-0005-0000-0000-0000DB250000}"/>
    <cellStyle name="Feeder Field 4 4 2 31 2 2" xfId="15509" xr:uid="{00000000-0005-0000-0000-0000DC250000}"/>
    <cellStyle name="Feeder Field 4 4 2 31 2 3" xfId="15510" xr:uid="{00000000-0005-0000-0000-0000DD250000}"/>
    <cellStyle name="Feeder Field 4 4 2 31 2 4" xfId="15511" xr:uid="{00000000-0005-0000-0000-0000DE250000}"/>
    <cellStyle name="Feeder Field 4 4 2 31 3" xfId="15512" xr:uid="{00000000-0005-0000-0000-0000DF250000}"/>
    <cellStyle name="Feeder Field 4 4 2 31 4" xfId="15513" xr:uid="{00000000-0005-0000-0000-0000E0250000}"/>
    <cellStyle name="Feeder Field 4 4 2 32" xfId="1510" xr:uid="{00000000-0005-0000-0000-0000E1250000}"/>
    <cellStyle name="Feeder Field 4 4 2 32 2" xfId="15514" xr:uid="{00000000-0005-0000-0000-0000E2250000}"/>
    <cellStyle name="Feeder Field 4 4 2 32 2 2" xfId="15515" xr:uid="{00000000-0005-0000-0000-0000E3250000}"/>
    <cellStyle name="Feeder Field 4 4 2 32 2 3" xfId="15516" xr:uid="{00000000-0005-0000-0000-0000E4250000}"/>
    <cellStyle name="Feeder Field 4 4 2 32 2 4" xfId="15517" xr:uid="{00000000-0005-0000-0000-0000E5250000}"/>
    <cellStyle name="Feeder Field 4 4 2 32 3" xfId="15518" xr:uid="{00000000-0005-0000-0000-0000E6250000}"/>
    <cellStyle name="Feeder Field 4 4 2 32 4" xfId="15519" xr:uid="{00000000-0005-0000-0000-0000E7250000}"/>
    <cellStyle name="Feeder Field 4 4 2 33" xfId="1511" xr:uid="{00000000-0005-0000-0000-0000E8250000}"/>
    <cellStyle name="Feeder Field 4 4 2 33 2" xfId="15520" xr:uid="{00000000-0005-0000-0000-0000E9250000}"/>
    <cellStyle name="Feeder Field 4 4 2 33 2 2" xfId="15521" xr:uid="{00000000-0005-0000-0000-0000EA250000}"/>
    <cellStyle name="Feeder Field 4 4 2 33 2 3" xfId="15522" xr:uid="{00000000-0005-0000-0000-0000EB250000}"/>
    <cellStyle name="Feeder Field 4 4 2 33 2 4" xfId="15523" xr:uid="{00000000-0005-0000-0000-0000EC250000}"/>
    <cellStyle name="Feeder Field 4 4 2 33 3" xfId="15524" xr:uid="{00000000-0005-0000-0000-0000ED250000}"/>
    <cellStyle name="Feeder Field 4 4 2 33 4" xfId="15525" xr:uid="{00000000-0005-0000-0000-0000EE250000}"/>
    <cellStyle name="Feeder Field 4 4 2 34" xfId="1512" xr:uid="{00000000-0005-0000-0000-0000EF250000}"/>
    <cellStyle name="Feeder Field 4 4 2 34 2" xfId="15526" xr:uid="{00000000-0005-0000-0000-0000F0250000}"/>
    <cellStyle name="Feeder Field 4 4 2 34 2 2" xfId="15527" xr:uid="{00000000-0005-0000-0000-0000F1250000}"/>
    <cellStyle name="Feeder Field 4 4 2 34 2 3" xfId="15528" xr:uid="{00000000-0005-0000-0000-0000F2250000}"/>
    <cellStyle name="Feeder Field 4 4 2 34 2 4" xfId="15529" xr:uid="{00000000-0005-0000-0000-0000F3250000}"/>
    <cellStyle name="Feeder Field 4 4 2 34 3" xfId="15530" xr:uid="{00000000-0005-0000-0000-0000F4250000}"/>
    <cellStyle name="Feeder Field 4 4 2 34 4" xfId="15531" xr:uid="{00000000-0005-0000-0000-0000F5250000}"/>
    <cellStyle name="Feeder Field 4 4 2 35" xfId="1513" xr:uid="{00000000-0005-0000-0000-0000F6250000}"/>
    <cellStyle name="Feeder Field 4 4 2 35 2" xfId="15532" xr:uid="{00000000-0005-0000-0000-0000F7250000}"/>
    <cellStyle name="Feeder Field 4 4 2 35 2 2" xfId="15533" xr:uid="{00000000-0005-0000-0000-0000F8250000}"/>
    <cellStyle name="Feeder Field 4 4 2 35 2 3" xfId="15534" xr:uid="{00000000-0005-0000-0000-0000F9250000}"/>
    <cellStyle name="Feeder Field 4 4 2 35 2 4" xfId="15535" xr:uid="{00000000-0005-0000-0000-0000FA250000}"/>
    <cellStyle name="Feeder Field 4 4 2 35 3" xfId="15536" xr:uid="{00000000-0005-0000-0000-0000FB250000}"/>
    <cellStyle name="Feeder Field 4 4 2 35 4" xfId="15537" xr:uid="{00000000-0005-0000-0000-0000FC250000}"/>
    <cellStyle name="Feeder Field 4 4 2 36" xfId="1514" xr:uid="{00000000-0005-0000-0000-0000FD250000}"/>
    <cellStyle name="Feeder Field 4 4 2 36 2" xfId="15538" xr:uid="{00000000-0005-0000-0000-0000FE250000}"/>
    <cellStyle name="Feeder Field 4 4 2 36 2 2" xfId="15539" xr:uid="{00000000-0005-0000-0000-0000FF250000}"/>
    <cellStyle name="Feeder Field 4 4 2 36 2 3" xfId="15540" xr:uid="{00000000-0005-0000-0000-000000260000}"/>
    <cellStyle name="Feeder Field 4 4 2 36 2 4" xfId="15541" xr:uid="{00000000-0005-0000-0000-000001260000}"/>
    <cellStyle name="Feeder Field 4 4 2 36 3" xfId="15542" xr:uid="{00000000-0005-0000-0000-000002260000}"/>
    <cellStyle name="Feeder Field 4 4 2 36 4" xfId="15543" xr:uid="{00000000-0005-0000-0000-000003260000}"/>
    <cellStyle name="Feeder Field 4 4 2 37" xfId="1515" xr:uid="{00000000-0005-0000-0000-000004260000}"/>
    <cellStyle name="Feeder Field 4 4 2 37 2" xfId="15544" xr:uid="{00000000-0005-0000-0000-000005260000}"/>
    <cellStyle name="Feeder Field 4 4 2 37 2 2" xfId="15545" xr:uid="{00000000-0005-0000-0000-000006260000}"/>
    <cellStyle name="Feeder Field 4 4 2 37 2 3" xfId="15546" xr:uid="{00000000-0005-0000-0000-000007260000}"/>
    <cellStyle name="Feeder Field 4 4 2 37 2 4" xfId="15547" xr:uid="{00000000-0005-0000-0000-000008260000}"/>
    <cellStyle name="Feeder Field 4 4 2 37 3" xfId="15548" xr:uid="{00000000-0005-0000-0000-000009260000}"/>
    <cellStyle name="Feeder Field 4 4 2 37 4" xfId="15549" xr:uid="{00000000-0005-0000-0000-00000A260000}"/>
    <cellStyle name="Feeder Field 4 4 2 38" xfId="1516" xr:uid="{00000000-0005-0000-0000-00000B260000}"/>
    <cellStyle name="Feeder Field 4 4 2 38 2" xfId="15550" xr:uid="{00000000-0005-0000-0000-00000C260000}"/>
    <cellStyle name="Feeder Field 4 4 2 38 2 2" xfId="15551" xr:uid="{00000000-0005-0000-0000-00000D260000}"/>
    <cellStyle name="Feeder Field 4 4 2 38 2 3" xfId="15552" xr:uid="{00000000-0005-0000-0000-00000E260000}"/>
    <cellStyle name="Feeder Field 4 4 2 38 2 4" xfId="15553" xr:uid="{00000000-0005-0000-0000-00000F260000}"/>
    <cellStyle name="Feeder Field 4 4 2 38 3" xfId="15554" xr:uid="{00000000-0005-0000-0000-000010260000}"/>
    <cellStyle name="Feeder Field 4 4 2 38 4" xfId="15555" xr:uid="{00000000-0005-0000-0000-000011260000}"/>
    <cellStyle name="Feeder Field 4 4 2 39" xfId="1517" xr:uid="{00000000-0005-0000-0000-000012260000}"/>
    <cellStyle name="Feeder Field 4 4 2 39 2" xfId="15556" xr:uid="{00000000-0005-0000-0000-000013260000}"/>
    <cellStyle name="Feeder Field 4 4 2 39 2 2" xfId="15557" xr:uid="{00000000-0005-0000-0000-000014260000}"/>
    <cellStyle name="Feeder Field 4 4 2 39 2 3" xfId="15558" xr:uid="{00000000-0005-0000-0000-000015260000}"/>
    <cellStyle name="Feeder Field 4 4 2 39 2 4" xfId="15559" xr:uid="{00000000-0005-0000-0000-000016260000}"/>
    <cellStyle name="Feeder Field 4 4 2 39 3" xfId="15560" xr:uid="{00000000-0005-0000-0000-000017260000}"/>
    <cellStyle name="Feeder Field 4 4 2 39 4" xfId="15561" xr:uid="{00000000-0005-0000-0000-000018260000}"/>
    <cellStyle name="Feeder Field 4 4 2 4" xfId="1518" xr:uid="{00000000-0005-0000-0000-000019260000}"/>
    <cellStyle name="Feeder Field 4 4 2 4 2" xfId="15562" xr:uid="{00000000-0005-0000-0000-00001A260000}"/>
    <cellStyle name="Feeder Field 4 4 2 4 2 2" xfId="15563" xr:uid="{00000000-0005-0000-0000-00001B260000}"/>
    <cellStyle name="Feeder Field 4 4 2 4 2 3" xfId="15564" xr:uid="{00000000-0005-0000-0000-00001C260000}"/>
    <cellStyle name="Feeder Field 4 4 2 4 2 4" xfId="15565" xr:uid="{00000000-0005-0000-0000-00001D260000}"/>
    <cellStyle name="Feeder Field 4 4 2 4 3" xfId="15566" xr:uid="{00000000-0005-0000-0000-00001E260000}"/>
    <cellStyle name="Feeder Field 4 4 2 4 4" xfId="15567" xr:uid="{00000000-0005-0000-0000-00001F260000}"/>
    <cellStyle name="Feeder Field 4 4 2 40" xfId="1519" xr:uid="{00000000-0005-0000-0000-000020260000}"/>
    <cellStyle name="Feeder Field 4 4 2 40 2" xfId="15568" xr:uid="{00000000-0005-0000-0000-000021260000}"/>
    <cellStyle name="Feeder Field 4 4 2 40 2 2" xfId="15569" xr:uid="{00000000-0005-0000-0000-000022260000}"/>
    <cellStyle name="Feeder Field 4 4 2 40 2 3" xfId="15570" xr:uid="{00000000-0005-0000-0000-000023260000}"/>
    <cellStyle name="Feeder Field 4 4 2 40 2 4" xfId="15571" xr:uid="{00000000-0005-0000-0000-000024260000}"/>
    <cellStyle name="Feeder Field 4 4 2 40 3" xfId="15572" xr:uid="{00000000-0005-0000-0000-000025260000}"/>
    <cellStyle name="Feeder Field 4 4 2 40 4" xfId="15573" xr:uid="{00000000-0005-0000-0000-000026260000}"/>
    <cellStyle name="Feeder Field 4 4 2 41" xfId="1520" xr:uid="{00000000-0005-0000-0000-000027260000}"/>
    <cellStyle name="Feeder Field 4 4 2 41 2" xfId="15574" xr:uid="{00000000-0005-0000-0000-000028260000}"/>
    <cellStyle name="Feeder Field 4 4 2 41 2 2" xfId="15575" xr:uid="{00000000-0005-0000-0000-000029260000}"/>
    <cellStyle name="Feeder Field 4 4 2 41 2 3" xfId="15576" xr:uid="{00000000-0005-0000-0000-00002A260000}"/>
    <cellStyle name="Feeder Field 4 4 2 41 2 4" xfId="15577" xr:uid="{00000000-0005-0000-0000-00002B260000}"/>
    <cellStyle name="Feeder Field 4 4 2 41 3" xfId="15578" xr:uid="{00000000-0005-0000-0000-00002C260000}"/>
    <cellStyle name="Feeder Field 4 4 2 41 4" xfId="15579" xr:uid="{00000000-0005-0000-0000-00002D260000}"/>
    <cellStyle name="Feeder Field 4 4 2 42" xfId="1521" xr:uid="{00000000-0005-0000-0000-00002E260000}"/>
    <cellStyle name="Feeder Field 4 4 2 42 2" xfId="15580" xr:uid="{00000000-0005-0000-0000-00002F260000}"/>
    <cellStyle name="Feeder Field 4 4 2 42 2 2" xfId="15581" xr:uid="{00000000-0005-0000-0000-000030260000}"/>
    <cellStyle name="Feeder Field 4 4 2 42 2 3" xfId="15582" xr:uid="{00000000-0005-0000-0000-000031260000}"/>
    <cellStyle name="Feeder Field 4 4 2 42 2 4" xfId="15583" xr:uid="{00000000-0005-0000-0000-000032260000}"/>
    <cellStyle name="Feeder Field 4 4 2 42 3" xfId="15584" xr:uid="{00000000-0005-0000-0000-000033260000}"/>
    <cellStyle name="Feeder Field 4 4 2 42 4" xfId="15585" xr:uid="{00000000-0005-0000-0000-000034260000}"/>
    <cellStyle name="Feeder Field 4 4 2 43" xfId="1522" xr:uid="{00000000-0005-0000-0000-000035260000}"/>
    <cellStyle name="Feeder Field 4 4 2 43 2" xfId="15586" xr:uid="{00000000-0005-0000-0000-000036260000}"/>
    <cellStyle name="Feeder Field 4 4 2 43 2 2" xfId="15587" xr:uid="{00000000-0005-0000-0000-000037260000}"/>
    <cellStyle name="Feeder Field 4 4 2 43 2 3" xfId="15588" xr:uid="{00000000-0005-0000-0000-000038260000}"/>
    <cellStyle name="Feeder Field 4 4 2 43 2 4" xfId="15589" xr:uid="{00000000-0005-0000-0000-000039260000}"/>
    <cellStyle name="Feeder Field 4 4 2 43 3" xfId="15590" xr:uid="{00000000-0005-0000-0000-00003A260000}"/>
    <cellStyle name="Feeder Field 4 4 2 43 4" xfId="15591" xr:uid="{00000000-0005-0000-0000-00003B260000}"/>
    <cellStyle name="Feeder Field 4 4 2 44" xfId="1523" xr:uid="{00000000-0005-0000-0000-00003C260000}"/>
    <cellStyle name="Feeder Field 4 4 2 44 2" xfId="15592" xr:uid="{00000000-0005-0000-0000-00003D260000}"/>
    <cellStyle name="Feeder Field 4 4 2 44 2 2" xfId="15593" xr:uid="{00000000-0005-0000-0000-00003E260000}"/>
    <cellStyle name="Feeder Field 4 4 2 44 2 3" xfId="15594" xr:uid="{00000000-0005-0000-0000-00003F260000}"/>
    <cellStyle name="Feeder Field 4 4 2 44 2 4" xfId="15595" xr:uid="{00000000-0005-0000-0000-000040260000}"/>
    <cellStyle name="Feeder Field 4 4 2 44 3" xfId="15596" xr:uid="{00000000-0005-0000-0000-000041260000}"/>
    <cellStyle name="Feeder Field 4 4 2 44 4" xfId="15597" xr:uid="{00000000-0005-0000-0000-000042260000}"/>
    <cellStyle name="Feeder Field 4 4 2 45" xfId="15598" xr:uid="{00000000-0005-0000-0000-000043260000}"/>
    <cellStyle name="Feeder Field 4 4 2 45 2" xfId="15599" xr:uid="{00000000-0005-0000-0000-000044260000}"/>
    <cellStyle name="Feeder Field 4 4 2 45 3" xfId="15600" xr:uid="{00000000-0005-0000-0000-000045260000}"/>
    <cellStyle name="Feeder Field 4 4 2 45 4" xfId="15601" xr:uid="{00000000-0005-0000-0000-000046260000}"/>
    <cellStyle name="Feeder Field 4 4 2 46" xfId="15602" xr:uid="{00000000-0005-0000-0000-000047260000}"/>
    <cellStyle name="Feeder Field 4 4 2 46 2" xfId="15603" xr:uid="{00000000-0005-0000-0000-000048260000}"/>
    <cellStyle name="Feeder Field 4 4 2 46 3" xfId="15604" xr:uid="{00000000-0005-0000-0000-000049260000}"/>
    <cellStyle name="Feeder Field 4 4 2 46 4" xfId="15605" xr:uid="{00000000-0005-0000-0000-00004A260000}"/>
    <cellStyle name="Feeder Field 4 4 2 47" xfId="15606" xr:uid="{00000000-0005-0000-0000-00004B260000}"/>
    <cellStyle name="Feeder Field 4 4 2 5" xfId="1524" xr:uid="{00000000-0005-0000-0000-00004C260000}"/>
    <cellStyle name="Feeder Field 4 4 2 5 2" xfId="15607" xr:uid="{00000000-0005-0000-0000-00004D260000}"/>
    <cellStyle name="Feeder Field 4 4 2 5 2 2" xfId="15608" xr:uid="{00000000-0005-0000-0000-00004E260000}"/>
    <cellStyle name="Feeder Field 4 4 2 5 2 3" xfId="15609" xr:uid="{00000000-0005-0000-0000-00004F260000}"/>
    <cellStyle name="Feeder Field 4 4 2 5 2 4" xfId="15610" xr:uid="{00000000-0005-0000-0000-000050260000}"/>
    <cellStyle name="Feeder Field 4 4 2 5 3" xfId="15611" xr:uid="{00000000-0005-0000-0000-000051260000}"/>
    <cellStyle name="Feeder Field 4 4 2 5 4" xfId="15612" xr:uid="{00000000-0005-0000-0000-000052260000}"/>
    <cellStyle name="Feeder Field 4 4 2 6" xfId="1525" xr:uid="{00000000-0005-0000-0000-000053260000}"/>
    <cellStyle name="Feeder Field 4 4 2 6 2" xfId="15613" xr:uid="{00000000-0005-0000-0000-000054260000}"/>
    <cellStyle name="Feeder Field 4 4 2 6 2 2" xfId="15614" xr:uid="{00000000-0005-0000-0000-000055260000}"/>
    <cellStyle name="Feeder Field 4 4 2 6 2 3" xfId="15615" xr:uid="{00000000-0005-0000-0000-000056260000}"/>
    <cellStyle name="Feeder Field 4 4 2 6 2 4" xfId="15616" xr:uid="{00000000-0005-0000-0000-000057260000}"/>
    <cellStyle name="Feeder Field 4 4 2 6 3" xfId="15617" xr:uid="{00000000-0005-0000-0000-000058260000}"/>
    <cellStyle name="Feeder Field 4 4 2 6 4" xfId="15618" xr:uid="{00000000-0005-0000-0000-000059260000}"/>
    <cellStyle name="Feeder Field 4 4 2 7" xfId="1526" xr:uid="{00000000-0005-0000-0000-00005A260000}"/>
    <cellStyle name="Feeder Field 4 4 2 7 2" xfId="15619" xr:uid="{00000000-0005-0000-0000-00005B260000}"/>
    <cellStyle name="Feeder Field 4 4 2 7 2 2" xfId="15620" xr:uid="{00000000-0005-0000-0000-00005C260000}"/>
    <cellStyle name="Feeder Field 4 4 2 7 2 3" xfId="15621" xr:uid="{00000000-0005-0000-0000-00005D260000}"/>
    <cellStyle name="Feeder Field 4 4 2 7 2 4" xfId="15622" xr:uid="{00000000-0005-0000-0000-00005E260000}"/>
    <cellStyle name="Feeder Field 4 4 2 7 3" xfId="15623" xr:uid="{00000000-0005-0000-0000-00005F260000}"/>
    <cellStyle name="Feeder Field 4 4 2 7 4" xfId="15624" xr:uid="{00000000-0005-0000-0000-000060260000}"/>
    <cellStyle name="Feeder Field 4 4 2 8" xfId="1527" xr:uid="{00000000-0005-0000-0000-000061260000}"/>
    <cellStyle name="Feeder Field 4 4 2 8 2" xfId="15625" xr:uid="{00000000-0005-0000-0000-000062260000}"/>
    <cellStyle name="Feeder Field 4 4 2 8 2 2" xfId="15626" xr:uid="{00000000-0005-0000-0000-000063260000}"/>
    <cellStyle name="Feeder Field 4 4 2 8 2 3" xfId="15627" xr:uid="{00000000-0005-0000-0000-000064260000}"/>
    <cellStyle name="Feeder Field 4 4 2 8 2 4" xfId="15628" xr:uid="{00000000-0005-0000-0000-000065260000}"/>
    <cellStyle name="Feeder Field 4 4 2 8 3" xfId="15629" xr:uid="{00000000-0005-0000-0000-000066260000}"/>
    <cellStyle name="Feeder Field 4 4 2 8 4" xfId="15630" xr:uid="{00000000-0005-0000-0000-000067260000}"/>
    <cellStyle name="Feeder Field 4 4 2 9" xfId="1528" xr:uid="{00000000-0005-0000-0000-000068260000}"/>
    <cellStyle name="Feeder Field 4 4 2 9 2" xfId="15631" xr:uid="{00000000-0005-0000-0000-000069260000}"/>
    <cellStyle name="Feeder Field 4 4 2 9 2 2" xfId="15632" xr:uid="{00000000-0005-0000-0000-00006A260000}"/>
    <cellStyle name="Feeder Field 4 4 2 9 2 3" xfId="15633" xr:uid="{00000000-0005-0000-0000-00006B260000}"/>
    <cellStyle name="Feeder Field 4 4 2 9 2 4" xfId="15634" xr:uid="{00000000-0005-0000-0000-00006C260000}"/>
    <cellStyle name="Feeder Field 4 4 2 9 3" xfId="15635" xr:uid="{00000000-0005-0000-0000-00006D260000}"/>
    <cellStyle name="Feeder Field 4 4 2 9 4" xfId="15636" xr:uid="{00000000-0005-0000-0000-00006E260000}"/>
    <cellStyle name="Feeder Field 4 4 20" xfId="1529" xr:uid="{00000000-0005-0000-0000-00006F260000}"/>
    <cellStyle name="Feeder Field 4 4 20 2" xfId="15637" xr:uid="{00000000-0005-0000-0000-000070260000}"/>
    <cellStyle name="Feeder Field 4 4 20 2 2" xfId="15638" xr:uid="{00000000-0005-0000-0000-000071260000}"/>
    <cellStyle name="Feeder Field 4 4 20 2 3" xfId="15639" xr:uid="{00000000-0005-0000-0000-000072260000}"/>
    <cellStyle name="Feeder Field 4 4 20 2 4" xfId="15640" xr:uid="{00000000-0005-0000-0000-000073260000}"/>
    <cellStyle name="Feeder Field 4 4 20 3" xfId="15641" xr:uid="{00000000-0005-0000-0000-000074260000}"/>
    <cellStyle name="Feeder Field 4 4 20 4" xfId="15642" xr:uid="{00000000-0005-0000-0000-000075260000}"/>
    <cellStyle name="Feeder Field 4 4 21" xfId="1530" xr:uid="{00000000-0005-0000-0000-000076260000}"/>
    <cellStyle name="Feeder Field 4 4 21 2" xfId="15643" xr:uid="{00000000-0005-0000-0000-000077260000}"/>
    <cellStyle name="Feeder Field 4 4 21 2 2" xfId="15644" xr:uid="{00000000-0005-0000-0000-000078260000}"/>
    <cellStyle name="Feeder Field 4 4 21 2 3" xfId="15645" xr:uid="{00000000-0005-0000-0000-000079260000}"/>
    <cellStyle name="Feeder Field 4 4 21 2 4" xfId="15646" xr:uid="{00000000-0005-0000-0000-00007A260000}"/>
    <cellStyle name="Feeder Field 4 4 21 3" xfId="15647" xr:uid="{00000000-0005-0000-0000-00007B260000}"/>
    <cellStyle name="Feeder Field 4 4 21 4" xfId="15648" xr:uid="{00000000-0005-0000-0000-00007C260000}"/>
    <cellStyle name="Feeder Field 4 4 22" xfId="1531" xr:uid="{00000000-0005-0000-0000-00007D260000}"/>
    <cellStyle name="Feeder Field 4 4 22 2" xfId="15649" xr:uid="{00000000-0005-0000-0000-00007E260000}"/>
    <cellStyle name="Feeder Field 4 4 22 2 2" xfId="15650" xr:uid="{00000000-0005-0000-0000-00007F260000}"/>
    <cellStyle name="Feeder Field 4 4 22 2 3" xfId="15651" xr:uid="{00000000-0005-0000-0000-000080260000}"/>
    <cellStyle name="Feeder Field 4 4 22 2 4" xfId="15652" xr:uid="{00000000-0005-0000-0000-000081260000}"/>
    <cellStyle name="Feeder Field 4 4 22 3" xfId="15653" xr:uid="{00000000-0005-0000-0000-000082260000}"/>
    <cellStyle name="Feeder Field 4 4 22 4" xfId="15654" xr:uid="{00000000-0005-0000-0000-000083260000}"/>
    <cellStyle name="Feeder Field 4 4 23" xfId="1532" xr:uid="{00000000-0005-0000-0000-000084260000}"/>
    <cellStyle name="Feeder Field 4 4 23 2" xfId="15655" xr:uid="{00000000-0005-0000-0000-000085260000}"/>
    <cellStyle name="Feeder Field 4 4 23 2 2" xfId="15656" xr:uid="{00000000-0005-0000-0000-000086260000}"/>
    <cellStyle name="Feeder Field 4 4 23 2 3" xfId="15657" xr:uid="{00000000-0005-0000-0000-000087260000}"/>
    <cellStyle name="Feeder Field 4 4 23 2 4" xfId="15658" xr:uid="{00000000-0005-0000-0000-000088260000}"/>
    <cellStyle name="Feeder Field 4 4 23 3" xfId="15659" xr:uid="{00000000-0005-0000-0000-000089260000}"/>
    <cellStyle name="Feeder Field 4 4 23 4" xfId="15660" xr:uid="{00000000-0005-0000-0000-00008A260000}"/>
    <cellStyle name="Feeder Field 4 4 24" xfId="1533" xr:uid="{00000000-0005-0000-0000-00008B260000}"/>
    <cellStyle name="Feeder Field 4 4 24 2" xfId="15661" xr:uid="{00000000-0005-0000-0000-00008C260000}"/>
    <cellStyle name="Feeder Field 4 4 24 2 2" xfId="15662" xr:uid="{00000000-0005-0000-0000-00008D260000}"/>
    <cellStyle name="Feeder Field 4 4 24 2 3" xfId="15663" xr:uid="{00000000-0005-0000-0000-00008E260000}"/>
    <cellStyle name="Feeder Field 4 4 24 2 4" xfId="15664" xr:uid="{00000000-0005-0000-0000-00008F260000}"/>
    <cellStyle name="Feeder Field 4 4 24 3" xfId="15665" xr:uid="{00000000-0005-0000-0000-000090260000}"/>
    <cellStyle name="Feeder Field 4 4 24 4" xfId="15666" xr:uid="{00000000-0005-0000-0000-000091260000}"/>
    <cellStyle name="Feeder Field 4 4 25" xfId="1534" xr:uid="{00000000-0005-0000-0000-000092260000}"/>
    <cellStyle name="Feeder Field 4 4 25 2" xfId="15667" xr:uid="{00000000-0005-0000-0000-000093260000}"/>
    <cellStyle name="Feeder Field 4 4 25 2 2" xfId="15668" xr:uid="{00000000-0005-0000-0000-000094260000}"/>
    <cellStyle name="Feeder Field 4 4 25 2 3" xfId="15669" xr:uid="{00000000-0005-0000-0000-000095260000}"/>
    <cellStyle name="Feeder Field 4 4 25 2 4" xfId="15670" xr:uid="{00000000-0005-0000-0000-000096260000}"/>
    <cellStyle name="Feeder Field 4 4 25 3" xfId="15671" xr:uid="{00000000-0005-0000-0000-000097260000}"/>
    <cellStyle name="Feeder Field 4 4 25 4" xfId="15672" xr:uid="{00000000-0005-0000-0000-000098260000}"/>
    <cellStyle name="Feeder Field 4 4 26" xfId="1535" xr:uid="{00000000-0005-0000-0000-000099260000}"/>
    <cellStyle name="Feeder Field 4 4 26 2" xfId="15673" xr:uid="{00000000-0005-0000-0000-00009A260000}"/>
    <cellStyle name="Feeder Field 4 4 26 2 2" xfId="15674" xr:uid="{00000000-0005-0000-0000-00009B260000}"/>
    <cellStyle name="Feeder Field 4 4 26 2 3" xfId="15675" xr:uid="{00000000-0005-0000-0000-00009C260000}"/>
    <cellStyle name="Feeder Field 4 4 26 2 4" xfId="15676" xr:uid="{00000000-0005-0000-0000-00009D260000}"/>
    <cellStyle name="Feeder Field 4 4 26 3" xfId="15677" xr:uid="{00000000-0005-0000-0000-00009E260000}"/>
    <cellStyle name="Feeder Field 4 4 26 4" xfId="15678" xr:uid="{00000000-0005-0000-0000-00009F260000}"/>
    <cellStyle name="Feeder Field 4 4 27" xfId="1536" xr:uid="{00000000-0005-0000-0000-0000A0260000}"/>
    <cellStyle name="Feeder Field 4 4 27 2" xfId="15679" xr:uid="{00000000-0005-0000-0000-0000A1260000}"/>
    <cellStyle name="Feeder Field 4 4 27 2 2" xfId="15680" xr:uid="{00000000-0005-0000-0000-0000A2260000}"/>
    <cellStyle name="Feeder Field 4 4 27 2 3" xfId="15681" xr:uid="{00000000-0005-0000-0000-0000A3260000}"/>
    <cellStyle name="Feeder Field 4 4 27 2 4" xfId="15682" xr:uid="{00000000-0005-0000-0000-0000A4260000}"/>
    <cellStyle name="Feeder Field 4 4 27 3" xfId="15683" xr:uid="{00000000-0005-0000-0000-0000A5260000}"/>
    <cellStyle name="Feeder Field 4 4 27 4" xfId="15684" xr:uid="{00000000-0005-0000-0000-0000A6260000}"/>
    <cellStyle name="Feeder Field 4 4 28" xfId="1537" xr:uid="{00000000-0005-0000-0000-0000A7260000}"/>
    <cellStyle name="Feeder Field 4 4 28 2" xfId="15685" xr:uid="{00000000-0005-0000-0000-0000A8260000}"/>
    <cellStyle name="Feeder Field 4 4 28 2 2" xfId="15686" xr:uid="{00000000-0005-0000-0000-0000A9260000}"/>
    <cellStyle name="Feeder Field 4 4 28 2 3" xfId="15687" xr:uid="{00000000-0005-0000-0000-0000AA260000}"/>
    <cellStyle name="Feeder Field 4 4 28 2 4" xfId="15688" xr:uid="{00000000-0005-0000-0000-0000AB260000}"/>
    <cellStyle name="Feeder Field 4 4 28 3" xfId="15689" xr:uid="{00000000-0005-0000-0000-0000AC260000}"/>
    <cellStyle name="Feeder Field 4 4 28 4" xfId="15690" xr:uid="{00000000-0005-0000-0000-0000AD260000}"/>
    <cellStyle name="Feeder Field 4 4 29" xfId="1538" xr:uid="{00000000-0005-0000-0000-0000AE260000}"/>
    <cellStyle name="Feeder Field 4 4 29 2" xfId="15691" xr:uid="{00000000-0005-0000-0000-0000AF260000}"/>
    <cellStyle name="Feeder Field 4 4 29 2 2" xfId="15692" xr:uid="{00000000-0005-0000-0000-0000B0260000}"/>
    <cellStyle name="Feeder Field 4 4 29 2 3" xfId="15693" xr:uid="{00000000-0005-0000-0000-0000B1260000}"/>
    <cellStyle name="Feeder Field 4 4 29 2 4" xfId="15694" xr:uid="{00000000-0005-0000-0000-0000B2260000}"/>
    <cellStyle name="Feeder Field 4 4 29 3" xfId="15695" xr:uid="{00000000-0005-0000-0000-0000B3260000}"/>
    <cellStyle name="Feeder Field 4 4 29 4" xfId="15696" xr:uid="{00000000-0005-0000-0000-0000B4260000}"/>
    <cellStyle name="Feeder Field 4 4 3" xfId="1539" xr:uid="{00000000-0005-0000-0000-0000B5260000}"/>
    <cellStyle name="Feeder Field 4 4 3 2" xfId="15697" xr:uid="{00000000-0005-0000-0000-0000B6260000}"/>
    <cellStyle name="Feeder Field 4 4 3 2 2" xfId="15698" xr:uid="{00000000-0005-0000-0000-0000B7260000}"/>
    <cellStyle name="Feeder Field 4 4 3 2 3" xfId="15699" xr:uid="{00000000-0005-0000-0000-0000B8260000}"/>
    <cellStyle name="Feeder Field 4 4 3 2 4" xfId="15700" xr:uid="{00000000-0005-0000-0000-0000B9260000}"/>
    <cellStyle name="Feeder Field 4 4 3 3" xfId="15701" xr:uid="{00000000-0005-0000-0000-0000BA260000}"/>
    <cellStyle name="Feeder Field 4 4 3 4" xfId="15702" xr:uid="{00000000-0005-0000-0000-0000BB260000}"/>
    <cellStyle name="Feeder Field 4 4 30" xfId="1540" xr:uid="{00000000-0005-0000-0000-0000BC260000}"/>
    <cellStyle name="Feeder Field 4 4 30 2" xfId="15703" xr:uid="{00000000-0005-0000-0000-0000BD260000}"/>
    <cellStyle name="Feeder Field 4 4 30 2 2" xfId="15704" xr:uid="{00000000-0005-0000-0000-0000BE260000}"/>
    <cellStyle name="Feeder Field 4 4 30 2 3" xfId="15705" xr:uid="{00000000-0005-0000-0000-0000BF260000}"/>
    <cellStyle name="Feeder Field 4 4 30 2 4" xfId="15706" xr:uid="{00000000-0005-0000-0000-0000C0260000}"/>
    <cellStyle name="Feeder Field 4 4 30 3" xfId="15707" xr:uid="{00000000-0005-0000-0000-0000C1260000}"/>
    <cellStyle name="Feeder Field 4 4 30 4" xfId="15708" xr:uid="{00000000-0005-0000-0000-0000C2260000}"/>
    <cellStyle name="Feeder Field 4 4 31" xfId="1541" xr:uid="{00000000-0005-0000-0000-0000C3260000}"/>
    <cellStyle name="Feeder Field 4 4 31 2" xfId="15709" xr:uid="{00000000-0005-0000-0000-0000C4260000}"/>
    <cellStyle name="Feeder Field 4 4 31 2 2" xfId="15710" xr:uid="{00000000-0005-0000-0000-0000C5260000}"/>
    <cellStyle name="Feeder Field 4 4 31 2 3" xfId="15711" xr:uid="{00000000-0005-0000-0000-0000C6260000}"/>
    <cellStyle name="Feeder Field 4 4 31 2 4" xfId="15712" xr:uid="{00000000-0005-0000-0000-0000C7260000}"/>
    <cellStyle name="Feeder Field 4 4 31 3" xfId="15713" xr:uid="{00000000-0005-0000-0000-0000C8260000}"/>
    <cellStyle name="Feeder Field 4 4 31 4" xfId="15714" xr:uid="{00000000-0005-0000-0000-0000C9260000}"/>
    <cellStyle name="Feeder Field 4 4 32" xfId="1542" xr:uid="{00000000-0005-0000-0000-0000CA260000}"/>
    <cellStyle name="Feeder Field 4 4 32 2" xfId="15715" xr:uid="{00000000-0005-0000-0000-0000CB260000}"/>
    <cellStyle name="Feeder Field 4 4 32 2 2" xfId="15716" xr:uid="{00000000-0005-0000-0000-0000CC260000}"/>
    <cellStyle name="Feeder Field 4 4 32 2 3" xfId="15717" xr:uid="{00000000-0005-0000-0000-0000CD260000}"/>
    <cellStyle name="Feeder Field 4 4 32 2 4" xfId="15718" xr:uid="{00000000-0005-0000-0000-0000CE260000}"/>
    <cellStyle name="Feeder Field 4 4 32 3" xfId="15719" xr:uid="{00000000-0005-0000-0000-0000CF260000}"/>
    <cellStyle name="Feeder Field 4 4 32 4" xfId="15720" xr:uid="{00000000-0005-0000-0000-0000D0260000}"/>
    <cellStyle name="Feeder Field 4 4 33" xfId="1543" xr:uid="{00000000-0005-0000-0000-0000D1260000}"/>
    <cellStyle name="Feeder Field 4 4 33 2" xfId="15721" xr:uid="{00000000-0005-0000-0000-0000D2260000}"/>
    <cellStyle name="Feeder Field 4 4 33 2 2" xfId="15722" xr:uid="{00000000-0005-0000-0000-0000D3260000}"/>
    <cellStyle name="Feeder Field 4 4 33 2 3" xfId="15723" xr:uid="{00000000-0005-0000-0000-0000D4260000}"/>
    <cellStyle name="Feeder Field 4 4 33 2 4" xfId="15724" xr:uid="{00000000-0005-0000-0000-0000D5260000}"/>
    <cellStyle name="Feeder Field 4 4 33 3" xfId="15725" xr:uid="{00000000-0005-0000-0000-0000D6260000}"/>
    <cellStyle name="Feeder Field 4 4 33 4" xfId="15726" xr:uid="{00000000-0005-0000-0000-0000D7260000}"/>
    <cellStyle name="Feeder Field 4 4 34" xfId="1544" xr:uid="{00000000-0005-0000-0000-0000D8260000}"/>
    <cellStyle name="Feeder Field 4 4 34 2" xfId="15727" xr:uid="{00000000-0005-0000-0000-0000D9260000}"/>
    <cellStyle name="Feeder Field 4 4 34 2 2" xfId="15728" xr:uid="{00000000-0005-0000-0000-0000DA260000}"/>
    <cellStyle name="Feeder Field 4 4 34 2 3" xfId="15729" xr:uid="{00000000-0005-0000-0000-0000DB260000}"/>
    <cellStyle name="Feeder Field 4 4 34 2 4" xfId="15730" xr:uid="{00000000-0005-0000-0000-0000DC260000}"/>
    <cellStyle name="Feeder Field 4 4 34 3" xfId="15731" xr:uid="{00000000-0005-0000-0000-0000DD260000}"/>
    <cellStyle name="Feeder Field 4 4 34 4" xfId="15732" xr:uid="{00000000-0005-0000-0000-0000DE260000}"/>
    <cellStyle name="Feeder Field 4 4 35" xfId="1545" xr:uid="{00000000-0005-0000-0000-0000DF260000}"/>
    <cellStyle name="Feeder Field 4 4 35 2" xfId="15733" xr:uid="{00000000-0005-0000-0000-0000E0260000}"/>
    <cellStyle name="Feeder Field 4 4 35 2 2" xfId="15734" xr:uid="{00000000-0005-0000-0000-0000E1260000}"/>
    <cellStyle name="Feeder Field 4 4 35 2 3" xfId="15735" xr:uid="{00000000-0005-0000-0000-0000E2260000}"/>
    <cellStyle name="Feeder Field 4 4 35 2 4" xfId="15736" xr:uid="{00000000-0005-0000-0000-0000E3260000}"/>
    <cellStyle name="Feeder Field 4 4 35 3" xfId="15737" xr:uid="{00000000-0005-0000-0000-0000E4260000}"/>
    <cellStyle name="Feeder Field 4 4 35 4" xfId="15738" xr:uid="{00000000-0005-0000-0000-0000E5260000}"/>
    <cellStyle name="Feeder Field 4 4 36" xfId="1546" xr:uid="{00000000-0005-0000-0000-0000E6260000}"/>
    <cellStyle name="Feeder Field 4 4 36 2" xfId="15739" xr:uid="{00000000-0005-0000-0000-0000E7260000}"/>
    <cellStyle name="Feeder Field 4 4 36 2 2" xfId="15740" xr:uid="{00000000-0005-0000-0000-0000E8260000}"/>
    <cellStyle name="Feeder Field 4 4 36 2 3" xfId="15741" xr:uid="{00000000-0005-0000-0000-0000E9260000}"/>
    <cellStyle name="Feeder Field 4 4 36 2 4" xfId="15742" xr:uid="{00000000-0005-0000-0000-0000EA260000}"/>
    <cellStyle name="Feeder Field 4 4 36 3" xfId="15743" xr:uid="{00000000-0005-0000-0000-0000EB260000}"/>
    <cellStyle name="Feeder Field 4 4 36 4" xfId="15744" xr:uid="{00000000-0005-0000-0000-0000EC260000}"/>
    <cellStyle name="Feeder Field 4 4 37" xfId="1547" xr:uid="{00000000-0005-0000-0000-0000ED260000}"/>
    <cellStyle name="Feeder Field 4 4 37 2" xfId="15745" xr:uid="{00000000-0005-0000-0000-0000EE260000}"/>
    <cellStyle name="Feeder Field 4 4 37 2 2" xfId="15746" xr:uid="{00000000-0005-0000-0000-0000EF260000}"/>
    <cellStyle name="Feeder Field 4 4 37 2 3" xfId="15747" xr:uid="{00000000-0005-0000-0000-0000F0260000}"/>
    <cellStyle name="Feeder Field 4 4 37 2 4" xfId="15748" xr:uid="{00000000-0005-0000-0000-0000F1260000}"/>
    <cellStyle name="Feeder Field 4 4 37 3" xfId="15749" xr:uid="{00000000-0005-0000-0000-0000F2260000}"/>
    <cellStyle name="Feeder Field 4 4 37 4" xfId="15750" xr:uid="{00000000-0005-0000-0000-0000F3260000}"/>
    <cellStyle name="Feeder Field 4 4 38" xfId="1548" xr:uid="{00000000-0005-0000-0000-0000F4260000}"/>
    <cellStyle name="Feeder Field 4 4 38 2" xfId="15751" xr:uid="{00000000-0005-0000-0000-0000F5260000}"/>
    <cellStyle name="Feeder Field 4 4 38 2 2" xfId="15752" xr:uid="{00000000-0005-0000-0000-0000F6260000}"/>
    <cellStyle name="Feeder Field 4 4 38 2 3" xfId="15753" xr:uid="{00000000-0005-0000-0000-0000F7260000}"/>
    <cellStyle name="Feeder Field 4 4 38 2 4" xfId="15754" xr:uid="{00000000-0005-0000-0000-0000F8260000}"/>
    <cellStyle name="Feeder Field 4 4 38 3" xfId="15755" xr:uid="{00000000-0005-0000-0000-0000F9260000}"/>
    <cellStyle name="Feeder Field 4 4 38 4" xfId="15756" xr:uid="{00000000-0005-0000-0000-0000FA260000}"/>
    <cellStyle name="Feeder Field 4 4 39" xfId="1549" xr:uid="{00000000-0005-0000-0000-0000FB260000}"/>
    <cellStyle name="Feeder Field 4 4 39 2" xfId="15757" xr:uid="{00000000-0005-0000-0000-0000FC260000}"/>
    <cellStyle name="Feeder Field 4 4 39 2 2" xfId="15758" xr:uid="{00000000-0005-0000-0000-0000FD260000}"/>
    <cellStyle name="Feeder Field 4 4 39 2 3" xfId="15759" xr:uid="{00000000-0005-0000-0000-0000FE260000}"/>
    <cellStyle name="Feeder Field 4 4 39 2 4" xfId="15760" xr:uid="{00000000-0005-0000-0000-0000FF260000}"/>
    <cellStyle name="Feeder Field 4 4 39 3" xfId="15761" xr:uid="{00000000-0005-0000-0000-000000270000}"/>
    <cellStyle name="Feeder Field 4 4 39 4" xfId="15762" xr:uid="{00000000-0005-0000-0000-000001270000}"/>
    <cellStyle name="Feeder Field 4 4 4" xfId="1550" xr:uid="{00000000-0005-0000-0000-000002270000}"/>
    <cellStyle name="Feeder Field 4 4 4 2" xfId="15763" xr:uid="{00000000-0005-0000-0000-000003270000}"/>
    <cellStyle name="Feeder Field 4 4 4 2 2" xfId="15764" xr:uid="{00000000-0005-0000-0000-000004270000}"/>
    <cellStyle name="Feeder Field 4 4 4 2 3" xfId="15765" xr:uid="{00000000-0005-0000-0000-000005270000}"/>
    <cellStyle name="Feeder Field 4 4 4 2 4" xfId="15766" xr:uid="{00000000-0005-0000-0000-000006270000}"/>
    <cellStyle name="Feeder Field 4 4 4 3" xfId="15767" xr:uid="{00000000-0005-0000-0000-000007270000}"/>
    <cellStyle name="Feeder Field 4 4 4 4" xfId="15768" xr:uid="{00000000-0005-0000-0000-000008270000}"/>
    <cellStyle name="Feeder Field 4 4 40" xfId="1551" xr:uid="{00000000-0005-0000-0000-000009270000}"/>
    <cellStyle name="Feeder Field 4 4 40 2" xfId="15769" xr:uid="{00000000-0005-0000-0000-00000A270000}"/>
    <cellStyle name="Feeder Field 4 4 40 2 2" xfId="15770" xr:uid="{00000000-0005-0000-0000-00000B270000}"/>
    <cellStyle name="Feeder Field 4 4 40 2 3" xfId="15771" xr:uid="{00000000-0005-0000-0000-00000C270000}"/>
    <cellStyle name="Feeder Field 4 4 40 2 4" xfId="15772" xr:uid="{00000000-0005-0000-0000-00000D270000}"/>
    <cellStyle name="Feeder Field 4 4 40 3" xfId="15773" xr:uid="{00000000-0005-0000-0000-00000E270000}"/>
    <cellStyle name="Feeder Field 4 4 40 4" xfId="15774" xr:uid="{00000000-0005-0000-0000-00000F270000}"/>
    <cellStyle name="Feeder Field 4 4 41" xfId="1552" xr:uid="{00000000-0005-0000-0000-000010270000}"/>
    <cellStyle name="Feeder Field 4 4 41 2" xfId="15775" xr:uid="{00000000-0005-0000-0000-000011270000}"/>
    <cellStyle name="Feeder Field 4 4 41 2 2" xfId="15776" xr:uid="{00000000-0005-0000-0000-000012270000}"/>
    <cellStyle name="Feeder Field 4 4 41 2 3" xfId="15777" xr:uid="{00000000-0005-0000-0000-000013270000}"/>
    <cellStyle name="Feeder Field 4 4 41 2 4" xfId="15778" xr:uid="{00000000-0005-0000-0000-000014270000}"/>
    <cellStyle name="Feeder Field 4 4 41 3" xfId="15779" xr:uid="{00000000-0005-0000-0000-000015270000}"/>
    <cellStyle name="Feeder Field 4 4 41 4" xfId="15780" xr:uid="{00000000-0005-0000-0000-000016270000}"/>
    <cellStyle name="Feeder Field 4 4 42" xfId="1553" xr:uid="{00000000-0005-0000-0000-000017270000}"/>
    <cellStyle name="Feeder Field 4 4 42 2" xfId="15781" xr:uid="{00000000-0005-0000-0000-000018270000}"/>
    <cellStyle name="Feeder Field 4 4 42 2 2" xfId="15782" xr:uid="{00000000-0005-0000-0000-000019270000}"/>
    <cellStyle name="Feeder Field 4 4 42 2 3" xfId="15783" xr:uid="{00000000-0005-0000-0000-00001A270000}"/>
    <cellStyle name="Feeder Field 4 4 42 2 4" xfId="15784" xr:uid="{00000000-0005-0000-0000-00001B270000}"/>
    <cellStyle name="Feeder Field 4 4 42 3" xfId="15785" xr:uid="{00000000-0005-0000-0000-00001C270000}"/>
    <cellStyle name="Feeder Field 4 4 42 4" xfId="15786" xr:uid="{00000000-0005-0000-0000-00001D270000}"/>
    <cellStyle name="Feeder Field 4 4 43" xfId="1554" xr:uid="{00000000-0005-0000-0000-00001E270000}"/>
    <cellStyle name="Feeder Field 4 4 43 2" xfId="15787" xr:uid="{00000000-0005-0000-0000-00001F270000}"/>
    <cellStyle name="Feeder Field 4 4 43 2 2" xfId="15788" xr:uid="{00000000-0005-0000-0000-000020270000}"/>
    <cellStyle name="Feeder Field 4 4 43 2 3" xfId="15789" xr:uid="{00000000-0005-0000-0000-000021270000}"/>
    <cellStyle name="Feeder Field 4 4 43 2 4" xfId="15790" xr:uid="{00000000-0005-0000-0000-000022270000}"/>
    <cellStyle name="Feeder Field 4 4 43 3" xfId="15791" xr:uid="{00000000-0005-0000-0000-000023270000}"/>
    <cellStyle name="Feeder Field 4 4 43 4" xfId="15792" xr:uid="{00000000-0005-0000-0000-000024270000}"/>
    <cellStyle name="Feeder Field 4 4 44" xfId="1555" xr:uid="{00000000-0005-0000-0000-000025270000}"/>
    <cellStyle name="Feeder Field 4 4 44 2" xfId="15793" xr:uid="{00000000-0005-0000-0000-000026270000}"/>
    <cellStyle name="Feeder Field 4 4 44 2 2" xfId="15794" xr:uid="{00000000-0005-0000-0000-000027270000}"/>
    <cellStyle name="Feeder Field 4 4 44 2 3" xfId="15795" xr:uid="{00000000-0005-0000-0000-000028270000}"/>
    <cellStyle name="Feeder Field 4 4 44 2 4" xfId="15796" xr:uid="{00000000-0005-0000-0000-000029270000}"/>
    <cellStyle name="Feeder Field 4 4 44 3" xfId="15797" xr:uid="{00000000-0005-0000-0000-00002A270000}"/>
    <cellStyle name="Feeder Field 4 4 44 4" xfId="15798" xr:uid="{00000000-0005-0000-0000-00002B270000}"/>
    <cellStyle name="Feeder Field 4 4 45" xfId="1556" xr:uid="{00000000-0005-0000-0000-00002C270000}"/>
    <cellStyle name="Feeder Field 4 4 45 2" xfId="15799" xr:uid="{00000000-0005-0000-0000-00002D270000}"/>
    <cellStyle name="Feeder Field 4 4 45 2 2" xfId="15800" xr:uid="{00000000-0005-0000-0000-00002E270000}"/>
    <cellStyle name="Feeder Field 4 4 45 2 3" xfId="15801" xr:uid="{00000000-0005-0000-0000-00002F270000}"/>
    <cellStyle name="Feeder Field 4 4 45 2 4" xfId="15802" xr:uid="{00000000-0005-0000-0000-000030270000}"/>
    <cellStyle name="Feeder Field 4 4 45 3" xfId="15803" xr:uid="{00000000-0005-0000-0000-000031270000}"/>
    <cellStyle name="Feeder Field 4 4 45 4" xfId="15804" xr:uid="{00000000-0005-0000-0000-000032270000}"/>
    <cellStyle name="Feeder Field 4 4 46" xfId="15805" xr:uid="{00000000-0005-0000-0000-000033270000}"/>
    <cellStyle name="Feeder Field 4 4 46 2" xfId="15806" xr:uid="{00000000-0005-0000-0000-000034270000}"/>
    <cellStyle name="Feeder Field 4 4 46 3" xfId="15807" xr:uid="{00000000-0005-0000-0000-000035270000}"/>
    <cellStyle name="Feeder Field 4 4 46 4" xfId="15808" xr:uid="{00000000-0005-0000-0000-000036270000}"/>
    <cellStyle name="Feeder Field 4 4 47" xfId="15809" xr:uid="{00000000-0005-0000-0000-000037270000}"/>
    <cellStyle name="Feeder Field 4 4 47 2" xfId="15810" xr:uid="{00000000-0005-0000-0000-000038270000}"/>
    <cellStyle name="Feeder Field 4 4 47 3" xfId="15811" xr:uid="{00000000-0005-0000-0000-000039270000}"/>
    <cellStyle name="Feeder Field 4 4 47 4" xfId="15812" xr:uid="{00000000-0005-0000-0000-00003A270000}"/>
    <cellStyle name="Feeder Field 4 4 48" xfId="15813" xr:uid="{00000000-0005-0000-0000-00003B270000}"/>
    <cellStyle name="Feeder Field 4 4 5" xfId="1557" xr:uid="{00000000-0005-0000-0000-00003C270000}"/>
    <cellStyle name="Feeder Field 4 4 5 2" xfId="15814" xr:uid="{00000000-0005-0000-0000-00003D270000}"/>
    <cellStyle name="Feeder Field 4 4 5 2 2" xfId="15815" xr:uid="{00000000-0005-0000-0000-00003E270000}"/>
    <cellStyle name="Feeder Field 4 4 5 2 3" xfId="15816" xr:uid="{00000000-0005-0000-0000-00003F270000}"/>
    <cellStyle name="Feeder Field 4 4 5 2 4" xfId="15817" xr:uid="{00000000-0005-0000-0000-000040270000}"/>
    <cellStyle name="Feeder Field 4 4 5 3" xfId="15818" xr:uid="{00000000-0005-0000-0000-000041270000}"/>
    <cellStyle name="Feeder Field 4 4 5 4" xfId="15819" xr:uid="{00000000-0005-0000-0000-000042270000}"/>
    <cellStyle name="Feeder Field 4 4 6" xfId="1558" xr:uid="{00000000-0005-0000-0000-000043270000}"/>
    <cellStyle name="Feeder Field 4 4 6 2" xfId="15820" xr:uid="{00000000-0005-0000-0000-000044270000}"/>
    <cellStyle name="Feeder Field 4 4 6 2 2" xfId="15821" xr:uid="{00000000-0005-0000-0000-000045270000}"/>
    <cellStyle name="Feeder Field 4 4 6 2 3" xfId="15822" xr:uid="{00000000-0005-0000-0000-000046270000}"/>
    <cellStyle name="Feeder Field 4 4 6 2 4" xfId="15823" xr:uid="{00000000-0005-0000-0000-000047270000}"/>
    <cellStyle name="Feeder Field 4 4 6 3" xfId="15824" xr:uid="{00000000-0005-0000-0000-000048270000}"/>
    <cellStyle name="Feeder Field 4 4 6 4" xfId="15825" xr:uid="{00000000-0005-0000-0000-000049270000}"/>
    <cellStyle name="Feeder Field 4 4 7" xfId="1559" xr:uid="{00000000-0005-0000-0000-00004A270000}"/>
    <cellStyle name="Feeder Field 4 4 7 2" xfId="15826" xr:uid="{00000000-0005-0000-0000-00004B270000}"/>
    <cellStyle name="Feeder Field 4 4 7 2 2" xfId="15827" xr:uid="{00000000-0005-0000-0000-00004C270000}"/>
    <cellStyle name="Feeder Field 4 4 7 2 3" xfId="15828" xr:uid="{00000000-0005-0000-0000-00004D270000}"/>
    <cellStyle name="Feeder Field 4 4 7 2 4" xfId="15829" xr:uid="{00000000-0005-0000-0000-00004E270000}"/>
    <cellStyle name="Feeder Field 4 4 7 3" xfId="15830" xr:uid="{00000000-0005-0000-0000-00004F270000}"/>
    <cellStyle name="Feeder Field 4 4 7 4" xfId="15831" xr:uid="{00000000-0005-0000-0000-000050270000}"/>
    <cellStyle name="Feeder Field 4 4 8" xfId="1560" xr:uid="{00000000-0005-0000-0000-000051270000}"/>
    <cellStyle name="Feeder Field 4 4 8 2" xfId="15832" xr:uid="{00000000-0005-0000-0000-000052270000}"/>
    <cellStyle name="Feeder Field 4 4 8 2 2" xfId="15833" xr:uid="{00000000-0005-0000-0000-000053270000}"/>
    <cellStyle name="Feeder Field 4 4 8 2 3" xfId="15834" xr:uid="{00000000-0005-0000-0000-000054270000}"/>
    <cellStyle name="Feeder Field 4 4 8 2 4" xfId="15835" xr:uid="{00000000-0005-0000-0000-000055270000}"/>
    <cellStyle name="Feeder Field 4 4 8 3" xfId="15836" xr:uid="{00000000-0005-0000-0000-000056270000}"/>
    <cellStyle name="Feeder Field 4 4 8 4" xfId="15837" xr:uid="{00000000-0005-0000-0000-000057270000}"/>
    <cellStyle name="Feeder Field 4 4 9" xfId="1561" xr:uid="{00000000-0005-0000-0000-000058270000}"/>
    <cellStyle name="Feeder Field 4 4 9 2" xfId="15838" xr:uid="{00000000-0005-0000-0000-000059270000}"/>
    <cellStyle name="Feeder Field 4 4 9 2 2" xfId="15839" xr:uid="{00000000-0005-0000-0000-00005A270000}"/>
    <cellStyle name="Feeder Field 4 4 9 2 3" xfId="15840" xr:uid="{00000000-0005-0000-0000-00005B270000}"/>
    <cellStyle name="Feeder Field 4 4 9 2 4" xfId="15841" xr:uid="{00000000-0005-0000-0000-00005C270000}"/>
    <cellStyle name="Feeder Field 4 4 9 3" xfId="15842" xr:uid="{00000000-0005-0000-0000-00005D270000}"/>
    <cellStyle name="Feeder Field 4 4 9 4" xfId="15843" xr:uid="{00000000-0005-0000-0000-00005E270000}"/>
    <cellStyle name="Feeder Field 4 5" xfId="1562" xr:uid="{00000000-0005-0000-0000-00005F270000}"/>
    <cellStyle name="Feeder Field 4 5 10" xfId="1563" xr:uid="{00000000-0005-0000-0000-000060270000}"/>
    <cellStyle name="Feeder Field 4 5 10 2" xfId="15844" xr:uid="{00000000-0005-0000-0000-000061270000}"/>
    <cellStyle name="Feeder Field 4 5 10 2 2" xfId="15845" xr:uid="{00000000-0005-0000-0000-000062270000}"/>
    <cellStyle name="Feeder Field 4 5 10 2 3" xfId="15846" xr:uid="{00000000-0005-0000-0000-000063270000}"/>
    <cellStyle name="Feeder Field 4 5 10 2 4" xfId="15847" xr:uid="{00000000-0005-0000-0000-000064270000}"/>
    <cellStyle name="Feeder Field 4 5 10 3" xfId="15848" xr:uid="{00000000-0005-0000-0000-000065270000}"/>
    <cellStyle name="Feeder Field 4 5 10 4" xfId="15849" xr:uid="{00000000-0005-0000-0000-000066270000}"/>
    <cellStyle name="Feeder Field 4 5 11" xfId="1564" xr:uid="{00000000-0005-0000-0000-000067270000}"/>
    <cellStyle name="Feeder Field 4 5 11 2" xfId="15850" xr:uid="{00000000-0005-0000-0000-000068270000}"/>
    <cellStyle name="Feeder Field 4 5 11 2 2" xfId="15851" xr:uid="{00000000-0005-0000-0000-000069270000}"/>
    <cellStyle name="Feeder Field 4 5 11 2 3" xfId="15852" xr:uid="{00000000-0005-0000-0000-00006A270000}"/>
    <cellStyle name="Feeder Field 4 5 11 2 4" xfId="15853" xr:uid="{00000000-0005-0000-0000-00006B270000}"/>
    <cellStyle name="Feeder Field 4 5 11 3" xfId="15854" xr:uid="{00000000-0005-0000-0000-00006C270000}"/>
    <cellStyle name="Feeder Field 4 5 11 4" xfId="15855" xr:uid="{00000000-0005-0000-0000-00006D270000}"/>
    <cellStyle name="Feeder Field 4 5 12" xfId="1565" xr:uid="{00000000-0005-0000-0000-00006E270000}"/>
    <cellStyle name="Feeder Field 4 5 12 2" xfId="15856" xr:uid="{00000000-0005-0000-0000-00006F270000}"/>
    <cellStyle name="Feeder Field 4 5 12 2 2" xfId="15857" xr:uid="{00000000-0005-0000-0000-000070270000}"/>
    <cellStyle name="Feeder Field 4 5 12 2 3" xfId="15858" xr:uid="{00000000-0005-0000-0000-000071270000}"/>
    <cellStyle name="Feeder Field 4 5 12 2 4" xfId="15859" xr:uid="{00000000-0005-0000-0000-000072270000}"/>
    <cellStyle name="Feeder Field 4 5 12 3" xfId="15860" xr:uid="{00000000-0005-0000-0000-000073270000}"/>
    <cellStyle name="Feeder Field 4 5 12 4" xfId="15861" xr:uid="{00000000-0005-0000-0000-000074270000}"/>
    <cellStyle name="Feeder Field 4 5 13" xfId="1566" xr:uid="{00000000-0005-0000-0000-000075270000}"/>
    <cellStyle name="Feeder Field 4 5 13 2" xfId="15862" xr:uid="{00000000-0005-0000-0000-000076270000}"/>
    <cellStyle name="Feeder Field 4 5 13 2 2" xfId="15863" xr:uid="{00000000-0005-0000-0000-000077270000}"/>
    <cellStyle name="Feeder Field 4 5 13 2 3" xfId="15864" xr:uid="{00000000-0005-0000-0000-000078270000}"/>
    <cellStyle name="Feeder Field 4 5 13 2 4" xfId="15865" xr:uid="{00000000-0005-0000-0000-000079270000}"/>
    <cellStyle name="Feeder Field 4 5 13 3" xfId="15866" xr:uid="{00000000-0005-0000-0000-00007A270000}"/>
    <cellStyle name="Feeder Field 4 5 13 4" xfId="15867" xr:uid="{00000000-0005-0000-0000-00007B270000}"/>
    <cellStyle name="Feeder Field 4 5 14" xfId="1567" xr:uid="{00000000-0005-0000-0000-00007C270000}"/>
    <cellStyle name="Feeder Field 4 5 14 2" xfId="15868" xr:uid="{00000000-0005-0000-0000-00007D270000}"/>
    <cellStyle name="Feeder Field 4 5 14 2 2" xfId="15869" xr:uid="{00000000-0005-0000-0000-00007E270000}"/>
    <cellStyle name="Feeder Field 4 5 14 2 3" xfId="15870" xr:uid="{00000000-0005-0000-0000-00007F270000}"/>
    <cellStyle name="Feeder Field 4 5 14 2 4" xfId="15871" xr:uid="{00000000-0005-0000-0000-000080270000}"/>
    <cellStyle name="Feeder Field 4 5 14 3" xfId="15872" xr:uid="{00000000-0005-0000-0000-000081270000}"/>
    <cellStyle name="Feeder Field 4 5 14 4" xfId="15873" xr:uid="{00000000-0005-0000-0000-000082270000}"/>
    <cellStyle name="Feeder Field 4 5 15" xfId="1568" xr:uid="{00000000-0005-0000-0000-000083270000}"/>
    <cellStyle name="Feeder Field 4 5 15 2" xfId="15874" xr:uid="{00000000-0005-0000-0000-000084270000}"/>
    <cellStyle name="Feeder Field 4 5 15 2 2" xfId="15875" xr:uid="{00000000-0005-0000-0000-000085270000}"/>
    <cellStyle name="Feeder Field 4 5 15 2 3" xfId="15876" xr:uid="{00000000-0005-0000-0000-000086270000}"/>
    <cellStyle name="Feeder Field 4 5 15 2 4" xfId="15877" xr:uid="{00000000-0005-0000-0000-000087270000}"/>
    <cellStyle name="Feeder Field 4 5 15 3" xfId="15878" xr:uid="{00000000-0005-0000-0000-000088270000}"/>
    <cellStyle name="Feeder Field 4 5 15 4" xfId="15879" xr:uid="{00000000-0005-0000-0000-000089270000}"/>
    <cellStyle name="Feeder Field 4 5 16" xfId="1569" xr:uid="{00000000-0005-0000-0000-00008A270000}"/>
    <cellStyle name="Feeder Field 4 5 16 2" xfId="15880" xr:uid="{00000000-0005-0000-0000-00008B270000}"/>
    <cellStyle name="Feeder Field 4 5 16 2 2" xfId="15881" xr:uid="{00000000-0005-0000-0000-00008C270000}"/>
    <cellStyle name="Feeder Field 4 5 16 2 3" xfId="15882" xr:uid="{00000000-0005-0000-0000-00008D270000}"/>
    <cellStyle name="Feeder Field 4 5 16 2 4" xfId="15883" xr:uid="{00000000-0005-0000-0000-00008E270000}"/>
    <cellStyle name="Feeder Field 4 5 16 3" xfId="15884" xr:uid="{00000000-0005-0000-0000-00008F270000}"/>
    <cellStyle name="Feeder Field 4 5 16 4" xfId="15885" xr:uid="{00000000-0005-0000-0000-000090270000}"/>
    <cellStyle name="Feeder Field 4 5 17" xfId="1570" xr:uid="{00000000-0005-0000-0000-000091270000}"/>
    <cellStyle name="Feeder Field 4 5 17 2" xfId="15886" xr:uid="{00000000-0005-0000-0000-000092270000}"/>
    <cellStyle name="Feeder Field 4 5 17 2 2" xfId="15887" xr:uid="{00000000-0005-0000-0000-000093270000}"/>
    <cellStyle name="Feeder Field 4 5 17 2 3" xfId="15888" xr:uid="{00000000-0005-0000-0000-000094270000}"/>
    <cellStyle name="Feeder Field 4 5 17 2 4" xfId="15889" xr:uid="{00000000-0005-0000-0000-000095270000}"/>
    <cellStyle name="Feeder Field 4 5 17 3" xfId="15890" xr:uid="{00000000-0005-0000-0000-000096270000}"/>
    <cellStyle name="Feeder Field 4 5 17 4" xfId="15891" xr:uid="{00000000-0005-0000-0000-000097270000}"/>
    <cellStyle name="Feeder Field 4 5 18" xfId="1571" xr:uid="{00000000-0005-0000-0000-000098270000}"/>
    <cellStyle name="Feeder Field 4 5 18 2" xfId="15892" xr:uid="{00000000-0005-0000-0000-000099270000}"/>
    <cellStyle name="Feeder Field 4 5 18 2 2" xfId="15893" xr:uid="{00000000-0005-0000-0000-00009A270000}"/>
    <cellStyle name="Feeder Field 4 5 18 2 3" xfId="15894" xr:uid="{00000000-0005-0000-0000-00009B270000}"/>
    <cellStyle name="Feeder Field 4 5 18 2 4" xfId="15895" xr:uid="{00000000-0005-0000-0000-00009C270000}"/>
    <cellStyle name="Feeder Field 4 5 18 3" xfId="15896" xr:uid="{00000000-0005-0000-0000-00009D270000}"/>
    <cellStyle name="Feeder Field 4 5 18 4" xfId="15897" xr:uid="{00000000-0005-0000-0000-00009E270000}"/>
    <cellStyle name="Feeder Field 4 5 19" xfId="1572" xr:uid="{00000000-0005-0000-0000-00009F270000}"/>
    <cellStyle name="Feeder Field 4 5 19 2" xfId="15898" xr:uid="{00000000-0005-0000-0000-0000A0270000}"/>
    <cellStyle name="Feeder Field 4 5 19 2 2" xfId="15899" xr:uid="{00000000-0005-0000-0000-0000A1270000}"/>
    <cellStyle name="Feeder Field 4 5 19 2 3" xfId="15900" xr:uid="{00000000-0005-0000-0000-0000A2270000}"/>
    <cellStyle name="Feeder Field 4 5 19 2 4" xfId="15901" xr:uid="{00000000-0005-0000-0000-0000A3270000}"/>
    <cellStyle name="Feeder Field 4 5 19 3" xfId="15902" xr:uid="{00000000-0005-0000-0000-0000A4270000}"/>
    <cellStyle name="Feeder Field 4 5 19 4" xfId="15903" xr:uid="{00000000-0005-0000-0000-0000A5270000}"/>
    <cellStyle name="Feeder Field 4 5 2" xfId="1573" xr:uid="{00000000-0005-0000-0000-0000A6270000}"/>
    <cellStyle name="Feeder Field 4 5 2 2" xfId="15904" xr:uid="{00000000-0005-0000-0000-0000A7270000}"/>
    <cellStyle name="Feeder Field 4 5 2 2 2" xfId="15905" xr:uid="{00000000-0005-0000-0000-0000A8270000}"/>
    <cellStyle name="Feeder Field 4 5 2 2 3" xfId="15906" xr:uid="{00000000-0005-0000-0000-0000A9270000}"/>
    <cellStyle name="Feeder Field 4 5 2 2 4" xfId="15907" xr:uid="{00000000-0005-0000-0000-0000AA270000}"/>
    <cellStyle name="Feeder Field 4 5 2 3" xfId="15908" xr:uid="{00000000-0005-0000-0000-0000AB270000}"/>
    <cellStyle name="Feeder Field 4 5 2 4" xfId="15909" xr:uid="{00000000-0005-0000-0000-0000AC270000}"/>
    <cellStyle name="Feeder Field 4 5 20" xfId="1574" xr:uid="{00000000-0005-0000-0000-0000AD270000}"/>
    <cellStyle name="Feeder Field 4 5 20 2" xfId="15910" xr:uid="{00000000-0005-0000-0000-0000AE270000}"/>
    <cellStyle name="Feeder Field 4 5 20 2 2" xfId="15911" xr:uid="{00000000-0005-0000-0000-0000AF270000}"/>
    <cellStyle name="Feeder Field 4 5 20 2 3" xfId="15912" xr:uid="{00000000-0005-0000-0000-0000B0270000}"/>
    <cellStyle name="Feeder Field 4 5 20 2 4" xfId="15913" xr:uid="{00000000-0005-0000-0000-0000B1270000}"/>
    <cellStyle name="Feeder Field 4 5 20 3" xfId="15914" xr:uid="{00000000-0005-0000-0000-0000B2270000}"/>
    <cellStyle name="Feeder Field 4 5 20 4" xfId="15915" xr:uid="{00000000-0005-0000-0000-0000B3270000}"/>
    <cellStyle name="Feeder Field 4 5 21" xfId="1575" xr:uid="{00000000-0005-0000-0000-0000B4270000}"/>
    <cellStyle name="Feeder Field 4 5 21 2" xfId="15916" xr:uid="{00000000-0005-0000-0000-0000B5270000}"/>
    <cellStyle name="Feeder Field 4 5 21 2 2" xfId="15917" xr:uid="{00000000-0005-0000-0000-0000B6270000}"/>
    <cellStyle name="Feeder Field 4 5 21 2 3" xfId="15918" xr:uid="{00000000-0005-0000-0000-0000B7270000}"/>
    <cellStyle name="Feeder Field 4 5 21 2 4" xfId="15919" xr:uid="{00000000-0005-0000-0000-0000B8270000}"/>
    <cellStyle name="Feeder Field 4 5 21 3" xfId="15920" xr:uid="{00000000-0005-0000-0000-0000B9270000}"/>
    <cellStyle name="Feeder Field 4 5 21 4" xfId="15921" xr:uid="{00000000-0005-0000-0000-0000BA270000}"/>
    <cellStyle name="Feeder Field 4 5 22" xfId="1576" xr:uid="{00000000-0005-0000-0000-0000BB270000}"/>
    <cellStyle name="Feeder Field 4 5 22 2" xfId="15922" xr:uid="{00000000-0005-0000-0000-0000BC270000}"/>
    <cellStyle name="Feeder Field 4 5 22 2 2" xfId="15923" xr:uid="{00000000-0005-0000-0000-0000BD270000}"/>
    <cellStyle name="Feeder Field 4 5 22 2 3" xfId="15924" xr:uid="{00000000-0005-0000-0000-0000BE270000}"/>
    <cellStyle name="Feeder Field 4 5 22 2 4" xfId="15925" xr:uid="{00000000-0005-0000-0000-0000BF270000}"/>
    <cellStyle name="Feeder Field 4 5 22 3" xfId="15926" xr:uid="{00000000-0005-0000-0000-0000C0270000}"/>
    <cellStyle name="Feeder Field 4 5 22 4" xfId="15927" xr:uid="{00000000-0005-0000-0000-0000C1270000}"/>
    <cellStyle name="Feeder Field 4 5 23" xfId="1577" xr:uid="{00000000-0005-0000-0000-0000C2270000}"/>
    <cellStyle name="Feeder Field 4 5 23 2" xfId="15928" xr:uid="{00000000-0005-0000-0000-0000C3270000}"/>
    <cellStyle name="Feeder Field 4 5 23 2 2" xfId="15929" xr:uid="{00000000-0005-0000-0000-0000C4270000}"/>
    <cellStyle name="Feeder Field 4 5 23 2 3" xfId="15930" xr:uid="{00000000-0005-0000-0000-0000C5270000}"/>
    <cellStyle name="Feeder Field 4 5 23 2 4" xfId="15931" xr:uid="{00000000-0005-0000-0000-0000C6270000}"/>
    <cellStyle name="Feeder Field 4 5 23 3" xfId="15932" xr:uid="{00000000-0005-0000-0000-0000C7270000}"/>
    <cellStyle name="Feeder Field 4 5 23 4" xfId="15933" xr:uid="{00000000-0005-0000-0000-0000C8270000}"/>
    <cellStyle name="Feeder Field 4 5 24" xfId="1578" xr:uid="{00000000-0005-0000-0000-0000C9270000}"/>
    <cellStyle name="Feeder Field 4 5 24 2" xfId="15934" xr:uid="{00000000-0005-0000-0000-0000CA270000}"/>
    <cellStyle name="Feeder Field 4 5 24 2 2" xfId="15935" xr:uid="{00000000-0005-0000-0000-0000CB270000}"/>
    <cellStyle name="Feeder Field 4 5 24 2 3" xfId="15936" xr:uid="{00000000-0005-0000-0000-0000CC270000}"/>
    <cellStyle name="Feeder Field 4 5 24 2 4" xfId="15937" xr:uid="{00000000-0005-0000-0000-0000CD270000}"/>
    <cellStyle name="Feeder Field 4 5 24 3" xfId="15938" xr:uid="{00000000-0005-0000-0000-0000CE270000}"/>
    <cellStyle name="Feeder Field 4 5 24 4" xfId="15939" xr:uid="{00000000-0005-0000-0000-0000CF270000}"/>
    <cellStyle name="Feeder Field 4 5 25" xfId="1579" xr:uid="{00000000-0005-0000-0000-0000D0270000}"/>
    <cellStyle name="Feeder Field 4 5 25 2" xfId="15940" xr:uid="{00000000-0005-0000-0000-0000D1270000}"/>
    <cellStyle name="Feeder Field 4 5 25 2 2" xfId="15941" xr:uid="{00000000-0005-0000-0000-0000D2270000}"/>
    <cellStyle name="Feeder Field 4 5 25 2 3" xfId="15942" xr:uid="{00000000-0005-0000-0000-0000D3270000}"/>
    <cellStyle name="Feeder Field 4 5 25 2 4" xfId="15943" xr:uid="{00000000-0005-0000-0000-0000D4270000}"/>
    <cellStyle name="Feeder Field 4 5 25 3" xfId="15944" xr:uid="{00000000-0005-0000-0000-0000D5270000}"/>
    <cellStyle name="Feeder Field 4 5 25 4" xfId="15945" xr:uid="{00000000-0005-0000-0000-0000D6270000}"/>
    <cellStyle name="Feeder Field 4 5 26" xfId="1580" xr:uid="{00000000-0005-0000-0000-0000D7270000}"/>
    <cellStyle name="Feeder Field 4 5 26 2" xfId="15946" xr:uid="{00000000-0005-0000-0000-0000D8270000}"/>
    <cellStyle name="Feeder Field 4 5 26 2 2" xfId="15947" xr:uid="{00000000-0005-0000-0000-0000D9270000}"/>
    <cellStyle name="Feeder Field 4 5 26 2 3" xfId="15948" xr:uid="{00000000-0005-0000-0000-0000DA270000}"/>
    <cellStyle name="Feeder Field 4 5 26 2 4" xfId="15949" xr:uid="{00000000-0005-0000-0000-0000DB270000}"/>
    <cellStyle name="Feeder Field 4 5 26 3" xfId="15950" xr:uid="{00000000-0005-0000-0000-0000DC270000}"/>
    <cellStyle name="Feeder Field 4 5 26 4" xfId="15951" xr:uid="{00000000-0005-0000-0000-0000DD270000}"/>
    <cellStyle name="Feeder Field 4 5 27" xfId="1581" xr:uid="{00000000-0005-0000-0000-0000DE270000}"/>
    <cellStyle name="Feeder Field 4 5 27 2" xfId="15952" xr:uid="{00000000-0005-0000-0000-0000DF270000}"/>
    <cellStyle name="Feeder Field 4 5 27 2 2" xfId="15953" xr:uid="{00000000-0005-0000-0000-0000E0270000}"/>
    <cellStyle name="Feeder Field 4 5 27 2 3" xfId="15954" xr:uid="{00000000-0005-0000-0000-0000E1270000}"/>
    <cellStyle name="Feeder Field 4 5 27 2 4" xfId="15955" xr:uid="{00000000-0005-0000-0000-0000E2270000}"/>
    <cellStyle name="Feeder Field 4 5 27 3" xfId="15956" xr:uid="{00000000-0005-0000-0000-0000E3270000}"/>
    <cellStyle name="Feeder Field 4 5 27 4" xfId="15957" xr:uid="{00000000-0005-0000-0000-0000E4270000}"/>
    <cellStyle name="Feeder Field 4 5 28" xfId="1582" xr:uid="{00000000-0005-0000-0000-0000E5270000}"/>
    <cellStyle name="Feeder Field 4 5 28 2" xfId="15958" xr:uid="{00000000-0005-0000-0000-0000E6270000}"/>
    <cellStyle name="Feeder Field 4 5 28 2 2" xfId="15959" xr:uid="{00000000-0005-0000-0000-0000E7270000}"/>
    <cellStyle name="Feeder Field 4 5 28 2 3" xfId="15960" xr:uid="{00000000-0005-0000-0000-0000E8270000}"/>
    <cellStyle name="Feeder Field 4 5 28 2 4" xfId="15961" xr:uid="{00000000-0005-0000-0000-0000E9270000}"/>
    <cellStyle name="Feeder Field 4 5 28 3" xfId="15962" xr:uid="{00000000-0005-0000-0000-0000EA270000}"/>
    <cellStyle name="Feeder Field 4 5 28 4" xfId="15963" xr:uid="{00000000-0005-0000-0000-0000EB270000}"/>
    <cellStyle name="Feeder Field 4 5 29" xfId="1583" xr:uid="{00000000-0005-0000-0000-0000EC270000}"/>
    <cellStyle name="Feeder Field 4 5 29 2" xfId="15964" xr:uid="{00000000-0005-0000-0000-0000ED270000}"/>
    <cellStyle name="Feeder Field 4 5 29 2 2" xfId="15965" xr:uid="{00000000-0005-0000-0000-0000EE270000}"/>
    <cellStyle name="Feeder Field 4 5 29 2 3" xfId="15966" xr:uid="{00000000-0005-0000-0000-0000EF270000}"/>
    <cellStyle name="Feeder Field 4 5 29 2 4" xfId="15967" xr:uid="{00000000-0005-0000-0000-0000F0270000}"/>
    <cellStyle name="Feeder Field 4 5 29 3" xfId="15968" xr:uid="{00000000-0005-0000-0000-0000F1270000}"/>
    <cellStyle name="Feeder Field 4 5 29 4" xfId="15969" xr:uid="{00000000-0005-0000-0000-0000F2270000}"/>
    <cellStyle name="Feeder Field 4 5 3" xfId="1584" xr:uid="{00000000-0005-0000-0000-0000F3270000}"/>
    <cellStyle name="Feeder Field 4 5 3 2" xfId="15970" xr:uid="{00000000-0005-0000-0000-0000F4270000}"/>
    <cellStyle name="Feeder Field 4 5 3 2 2" xfId="15971" xr:uid="{00000000-0005-0000-0000-0000F5270000}"/>
    <cellStyle name="Feeder Field 4 5 3 2 3" xfId="15972" xr:uid="{00000000-0005-0000-0000-0000F6270000}"/>
    <cellStyle name="Feeder Field 4 5 3 2 4" xfId="15973" xr:uid="{00000000-0005-0000-0000-0000F7270000}"/>
    <cellStyle name="Feeder Field 4 5 3 3" xfId="15974" xr:uid="{00000000-0005-0000-0000-0000F8270000}"/>
    <cellStyle name="Feeder Field 4 5 3 4" xfId="15975" xr:uid="{00000000-0005-0000-0000-0000F9270000}"/>
    <cellStyle name="Feeder Field 4 5 30" xfId="1585" xr:uid="{00000000-0005-0000-0000-0000FA270000}"/>
    <cellStyle name="Feeder Field 4 5 30 2" xfId="15976" xr:uid="{00000000-0005-0000-0000-0000FB270000}"/>
    <cellStyle name="Feeder Field 4 5 30 2 2" xfId="15977" xr:uid="{00000000-0005-0000-0000-0000FC270000}"/>
    <cellStyle name="Feeder Field 4 5 30 2 3" xfId="15978" xr:uid="{00000000-0005-0000-0000-0000FD270000}"/>
    <cellStyle name="Feeder Field 4 5 30 2 4" xfId="15979" xr:uid="{00000000-0005-0000-0000-0000FE270000}"/>
    <cellStyle name="Feeder Field 4 5 30 3" xfId="15980" xr:uid="{00000000-0005-0000-0000-0000FF270000}"/>
    <cellStyle name="Feeder Field 4 5 30 4" xfId="15981" xr:uid="{00000000-0005-0000-0000-000000280000}"/>
    <cellStyle name="Feeder Field 4 5 31" xfId="1586" xr:uid="{00000000-0005-0000-0000-000001280000}"/>
    <cellStyle name="Feeder Field 4 5 31 2" xfId="15982" xr:uid="{00000000-0005-0000-0000-000002280000}"/>
    <cellStyle name="Feeder Field 4 5 31 2 2" xfId="15983" xr:uid="{00000000-0005-0000-0000-000003280000}"/>
    <cellStyle name="Feeder Field 4 5 31 2 3" xfId="15984" xr:uid="{00000000-0005-0000-0000-000004280000}"/>
    <cellStyle name="Feeder Field 4 5 31 2 4" xfId="15985" xr:uid="{00000000-0005-0000-0000-000005280000}"/>
    <cellStyle name="Feeder Field 4 5 31 3" xfId="15986" xr:uid="{00000000-0005-0000-0000-000006280000}"/>
    <cellStyle name="Feeder Field 4 5 31 4" xfId="15987" xr:uid="{00000000-0005-0000-0000-000007280000}"/>
    <cellStyle name="Feeder Field 4 5 32" xfId="1587" xr:uid="{00000000-0005-0000-0000-000008280000}"/>
    <cellStyle name="Feeder Field 4 5 32 2" xfId="15988" xr:uid="{00000000-0005-0000-0000-000009280000}"/>
    <cellStyle name="Feeder Field 4 5 32 2 2" xfId="15989" xr:uid="{00000000-0005-0000-0000-00000A280000}"/>
    <cellStyle name="Feeder Field 4 5 32 2 3" xfId="15990" xr:uid="{00000000-0005-0000-0000-00000B280000}"/>
    <cellStyle name="Feeder Field 4 5 32 2 4" xfId="15991" xr:uid="{00000000-0005-0000-0000-00000C280000}"/>
    <cellStyle name="Feeder Field 4 5 32 3" xfId="15992" xr:uid="{00000000-0005-0000-0000-00000D280000}"/>
    <cellStyle name="Feeder Field 4 5 32 4" xfId="15993" xr:uid="{00000000-0005-0000-0000-00000E280000}"/>
    <cellStyle name="Feeder Field 4 5 33" xfId="1588" xr:uid="{00000000-0005-0000-0000-00000F280000}"/>
    <cellStyle name="Feeder Field 4 5 33 2" xfId="15994" xr:uid="{00000000-0005-0000-0000-000010280000}"/>
    <cellStyle name="Feeder Field 4 5 33 2 2" xfId="15995" xr:uid="{00000000-0005-0000-0000-000011280000}"/>
    <cellStyle name="Feeder Field 4 5 33 2 3" xfId="15996" xr:uid="{00000000-0005-0000-0000-000012280000}"/>
    <cellStyle name="Feeder Field 4 5 33 2 4" xfId="15997" xr:uid="{00000000-0005-0000-0000-000013280000}"/>
    <cellStyle name="Feeder Field 4 5 33 3" xfId="15998" xr:uid="{00000000-0005-0000-0000-000014280000}"/>
    <cellStyle name="Feeder Field 4 5 33 4" xfId="15999" xr:uid="{00000000-0005-0000-0000-000015280000}"/>
    <cellStyle name="Feeder Field 4 5 34" xfId="1589" xr:uid="{00000000-0005-0000-0000-000016280000}"/>
    <cellStyle name="Feeder Field 4 5 34 2" xfId="16000" xr:uid="{00000000-0005-0000-0000-000017280000}"/>
    <cellStyle name="Feeder Field 4 5 34 2 2" xfId="16001" xr:uid="{00000000-0005-0000-0000-000018280000}"/>
    <cellStyle name="Feeder Field 4 5 34 2 3" xfId="16002" xr:uid="{00000000-0005-0000-0000-000019280000}"/>
    <cellStyle name="Feeder Field 4 5 34 2 4" xfId="16003" xr:uid="{00000000-0005-0000-0000-00001A280000}"/>
    <cellStyle name="Feeder Field 4 5 34 3" xfId="16004" xr:uid="{00000000-0005-0000-0000-00001B280000}"/>
    <cellStyle name="Feeder Field 4 5 34 4" xfId="16005" xr:uid="{00000000-0005-0000-0000-00001C280000}"/>
    <cellStyle name="Feeder Field 4 5 35" xfId="1590" xr:uid="{00000000-0005-0000-0000-00001D280000}"/>
    <cellStyle name="Feeder Field 4 5 35 2" xfId="16006" xr:uid="{00000000-0005-0000-0000-00001E280000}"/>
    <cellStyle name="Feeder Field 4 5 35 2 2" xfId="16007" xr:uid="{00000000-0005-0000-0000-00001F280000}"/>
    <cellStyle name="Feeder Field 4 5 35 2 3" xfId="16008" xr:uid="{00000000-0005-0000-0000-000020280000}"/>
    <cellStyle name="Feeder Field 4 5 35 2 4" xfId="16009" xr:uid="{00000000-0005-0000-0000-000021280000}"/>
    <cellStyle name="Feeder Field 4 5 35 3" xfId="16010" xr:uid="{00000000-0005-0000-0000-000022280000}"/>
    <cellStyle name="Feeder Field 4 5 35 4" xfId="16011" xr:uid="{00000000-0005-0000-0000-000023280000}"/>
    <cellStyle name="Feeder Field 4 5 36" xfId="1591" xr:uid="{00000000-0005-0000-0000-000024280000}"/>
    <cellStyle name="Feeder Field 4 5 36 2" xfId="16012" xr:uid="{00000000-0005-0000-0000-000025280000}"/>
    <cellStyle name="Feeder Field 4 5 36 2 2" xfId="16013" xr:uid="{00000000-0005-0000-0000-000026280000}"/>
    <cellStyle name="Feeder Field 4 5 36 2 3" xfId="16014" xr:uid="{00000000-0005-0000-0000-000027280000}"/>
    <cellStyle name="Feeder Field 4 5 36 2 4" xfId="16015" xr:uid="{00000000-0005-0000-0000-000028280000}"/>
    <cellStyle name="Feeder Field 4 5 36 3" xfId="16016" xr:uid="{00000000-0005-0000-0000-000029280000}"/>
    <cellStyle name="Feeder Field 4 5 36 4" xfId="16017" xr:uid="{00000000-0005-0000-0000-00002A280000}"/>
    <cellStyle name="Feeder Field 4 5 37" xfId="1592" xr:uid="{00000000-0005-0000-0000-00002B280000}"/>
    <cellStyle name="Feeder Field 4 5 37 2" xfId="16018" xr:uid="{00000000-0005-0000-0000-00002C280000}"/>
    <cellStyle name="Feeder Field 4 5 37 2 2" xfId="16019" xr:uid="{00000000-0005-0000-0000-00002D280000}"/>
    <cellStyle name="Feeder Field 4 5 37 2 3" xfId="16020" xr:uid="{00000000-0005-0000-0000-00002E280000}"/>
    <cellStyle name="Feeder Field 4 5 37 2 4" xfId="16021" xr:uid="{00000000-0005-0000-0000-00002F280000}"/>
    <cellStyle name="Feeder Field 4 5 37 3" xfId="16022" xr:uid="{00000000-0005-0000-0000-000030280000}"/>
    <cellStyle name="Feeder Field 4 5 37 4" xfId="16023" xr:uid="{00000000-0005-0000-0000-000031280000}"/>
    <cellStyle name="Feeder Field 4 5 38" xfId="1593" xr:uid="{00000000-0005-0000-0000-000032280000}"/>
    <cellStyle name="Feeder Field 4 5 38 2" xfId="16024" xr:uid="{00000000-0005-0000-0000-000033280000}"/>
    <cellStyle name="Feeder Field 4 5 38 2 2" xfId="16025" xr:uid="{00000000-0005-0000-0000-000034280000}"/>
    <cellStyle name="Feeder Field 4 5 38 2 3" xfId="16026" xr:uid="{00000000-0005-0000-0000-000035280000}"/>
    <cellStyle name="Feeder Field 4 5 38 2 4" xfId="16027" xr:uid="{00000000-0005-0000-0000-000036280000}"/>
    <cellStyle name="Feeder Field 4 5 38 3" xfId="16028" xr:uid="{00000000-0005-0000-0000-000037280000}"/>
    <cellStyle name="Feeder Field 4 5 38 4" xfId="16029" xr:uid="{00000000-0005-0000-0000-000038280000}"/>
    <cellStyle name="Feeder Field 4 5 39" xfId="1594" xr:uid="{00000000-0005-0000-0000-000039280000}"/>
    <cellStyle name="Feeder Field 4 5 39 2" xfId="16030" xr:uid="{00000000-0005-0000-0000-00003A280000}"/>
    <cellStyle name="Feeder Field 4 5 39 2 2" xfId="16031" xr:uid="{00000000-0005-0000-0000-00003B280000}"/>
    <cellStyle name="Feeder Field 4 5 39 2 3" xfId="16032" xr:uid="{00000000-0005-0000-0000-00003C280000}"/>
    <cellStyle name="Feeder Field 4 5 39 2 4" xfId="16033" xr:uid="{00000000-0005-0000-0000-00003D280000}"/>
    <cellStyle name="Feeder Field 4 5 39 3" xfId="16034" xr:uid="{00000000-0005-0000-0000-00003E280000}"/>
    <cellStyle name="Feeder Field 4 5 39 4" xfId="16035" xr:uid="{00000000-0005-0000-0000-00003F280000}"/>
    <cellStyle name="Feeder Field 4 5 4" xfId="1595" xr:uid="{00000000-0005-0000-0000-000040280000}"/>
    <cellStyle name="Feeder Field 4 5 4 2" xfId="16036" xr:uid="{00000000-0005-0000-0000-000041280000}"/>
    <cellStyle name="Feeder Field 4 5 4 2 2" xfId="16037" xr:uid="{00000000-0005-0000-0000-000042280000}"/>
    <cellStyle name="Feeder Field 4 5 4 2 3" xfId="16038" xr:uid="{00000000-0005-0000-0000-000043280000}"/>
    <cellStyle name="Feeder Field 4 5 4 2 4" xfId="16039" xr:uid="{00000000-0005-0000-0000-000044280000}"/>
    <cellStyle name="Feeder Field 4 5 4 3" xfId="16040" xr:uid="{00000000-0005-0000-0000-000045280000}"/>
    <cellStyle name="Feeder Field 4 5 4 4" xfId="16041" xr:uid="{00000000-0005-0000-0000-000046280000}"/>
    <cellStyle name="Feeder Field 4 5 40" xfId="1596" xr:uid="{00000000-0005-0000-0000-000047280000}"/>
    <cellStyle name="Feeder Field 4 5 40 2" xfId="16042" xr:uid="{00000000-0005-0000-0000-000048280000}"/>
    <cellStyle name="Feeder Field 4 5 40 2 2" xfId="16043" xr:uid="{00000000-0005-0000-0000-000049280000}"/>
    <cellStyle name="Feeder Field 4 5 40 2 3" xfId="16044" xr:uid="{00000000-0005-0000-0000-00004A280000}"/>
    <cellStyle name="Feeder Field 4 5 40 2 4" xfId="16045" xr:uid="{00000000-0005-0000-0000-00004B280000}"/>
    <cellStyle name="Feeder Field 4 5 40 3" xfId="16046" xr:uid="{00000000-0005-0000-0000-00004C280000}"/>
    <cellStyle name="Feeder Field 4 5 40 4" xfId="16047" xr:uid="{00000000-0005-0000-0000-00004D280000}"/>
    <cellStyle name="Feeder Field 4 5 41" xfId="1597" xr:uid="{00000000-0005-0000-0000-00004E280000}"/>
    <cellStyle name="Feeder Field 4 5 41 2" xfId="16048" xr:uid="{00000000-0005-0000-0000-00004F280000}"/>
    <cellStyle name="Feeder Field 4 5 41 2 2" xfId="16049" xr:uid="{00000000-0005-0000-0000-000050280000}"/>
    <cellStyle name="Feeder Field 4 5 41 2 3" xfId="16050" xr:uid="{00000000-0005-0000-0000-000051280000}"/>
    <cellStyle name="Feeder Field 4 5 41 2 4" xfId="16051" xr:uid="{00000000-0005-0000-0000-000052280000}"/>
    <cellStyle name="Feeder Field 4 5 41 3" xfId="16052" xr:uid="{00000000-0005-0000-0000-000053280000}"/>
    <cellStyle name="Feeder Field 4 5 41 4" xfId="16053" xr:uid="{00000000-0005-0000-0000-000054280000}"/>
    <cellStyle name="Feeder Field 4 5 42" xfId="1598" xr:uid="{00000000-0005-0000-0000-000055280000}"/>
    <cellStyle name="Feeder Field 4 5 42 2" xfId="16054" xr:uid="{00000000-0005-0000-0000-000056280000}"/>
    <cellStyle name="Feeder Field 4 5 42 2 2" xfId="16055" xr:uid="{00000000-0005-0000-0000-000057280000}"/>
    <cellStyle name="Feeder Field 4 5 42 2 3" xfId="16056" xr:uid="{00000000-0005-0000-0000-000058280000}"/>
    <cellStyle name="Feeder Field 4 5 42 2 4" xfId="16057" xr:uid="{00000000-0005-0000-0000-000059280000}"/>
    <cellStyle name="Feeder Field 4 5 42 3" xfId="16058" xr:uid="{00000000-0005-0000-0000-00005A280000}"/>
    <cellStyle name="Feeder Field 4 5 42 4" xfId="16059" xr:uid="{00000000-0005-0000-0000-00005B280000}"/>
    <cellStyle name="Feeder Field 4 5 43" xfId="1599" xr:uid="{00000000-0005-0000-0000-00005C280000}"/>
    <cellStyle name="Feeder Field 4 5 43 2" xfId="16060" xr:uid="{00000000-0005-0000-0000-00005D280000}"/>
    <cellStyle name="Feeder Field 4 5 43 2 2" xfId="16061" xr:uid="{00000000-0005-0000-0000-00005E280000}"/>
    <cellStyle name="Feeder Field 4 5 43 2 3" xfId="16062" xr:uid="{00000000-0005-0000-0000-00005F280000}"/>
    <cellStyle name="Feeder Field 4 5 43 2 4" xfId="16063" xr:uid="{00000000-0005-0000-0000-000060280000}"/>
    <cellStyle name="Feeder Field 4 5 43 3" xfId="16064" xr:uid="{00000000-0005-0000-0000-000061280000}"/>
    <cellStyle name="Feeder Field 4 5 43 4" xfId="16065" xr:uid="{00000000-0005-0000-0000-000062280000}"/>
    <cellStyle name="Feeder Field 4 5 44" xfId="1600" xr:uid="{00000000-0005-0000-0000-000063280000}"/>
    <cellStyle name="Feeder Field 4 5 44 2" xfId="16066" xr:uid="{00000000-0005-0000-0000-000064280000}"/>
    <cellStyle name="Feeder Field 4 5 44 2 2" xfId="16067" xr:uid="{00000000-0005-0000-0000-000065280000}"/>
    <cellStyle name="Feeder Field 4 5 44 2 3" xfId="16068" xr:uid="{00000000-0005-0000-0000-000066280000}"/>
    <cellStyle name="Feeder Field 4 5 44 2 4" xfId="16069" xr:uid="{00000000-0005-0000-0000-000067280000}"/>
    <cellStyle name="Feeder Field 4 5 44 3" xfId="16070" xr:uid="{00000000-0005-0000-0000-000068280000}"/>
    <cellStyle name="Feeder Field 4 5 44 4" xfId="16071" xr:uid="{00000000-0005-0000-0000-000069280000}"/>
    <cellStyle name="Feeder Field 4 5 45" xfId="16072" xr:uid="{00000000-0005-0000-0000-00006A280000}"/>
    <cellStyle name="Feeder Field 4 5 45 2" xfId="16073" xr:uid="{00000000-0005-0000-0000-00006B280000}"/>
    <cellStyle name="Feeder Field 4 5 45 3" xfId="16074" xr:uid="{00000000-0005-0000-0000-00006C280000}"/>
    <cellStyle name="Feeder Field 4 5 45 4" xfId="16075" xr:uid="{00000000-0005-0000-0000-00006D280000}"/>
    <cellStyle name="Feeder Field 4 5 46" xfId="16076" xr:uid="{00000000-0005-0000-0000-00006E280000}"/>
    <cellStyle name="Feeder Field 4 5 46 2" xfId="16077" xr:uid="{00000000-0005-0000-0000-00006F280000}"/>
    <cellStyle name="Feeder Field 4 5 46 3" xfId="16078" xr:uid="{00000000-0005-0000-0000-000070280000}"/>
    <cellStyle name="Feeder Field 4 5 46 4" xfId="16079" xr:uid="{00000000-0005-0000-0000-000071280000}"/>
    <cellStyle name="Feeder Field 4 5 47" xfId="16080" xr:uid="{00000000-0005-0000-0000-000072280000}"/>
    <cellStyle name="Feeder Field 4 5 48" xfId="16081" xr:uid="{00000000-0005-0000-0000-000073280000}"/>
    <cellStyle name="Feeder Field 4 5 5" xfId="1601" xr:uid="{00000000-0005-0000-0000-000074280000}"/>
    <cellStyle name="Feeder Field 4 5 5 2" xfId="16082" xr:uid="{00000000-0005-0000-0000-000075280000}"/>
    <cellStyle name="Feeder Field 4 5 5 2 2" xfId="16083" xr:uid="{00000000-0005-0000-0000-000076280000}"/>
    <cellStyle name="Feeder Field 4 5 5 2 3" xfId="16084" xr:uid="{00000000-0005-0000-0000-000077280000}"/>
    <cellStyle name="Feeder Field 4 5 5 2 4" xfId="16085" xr:uid="{00000000-0005-0000-0000-000078280000}"/>
    <cellStyle name="Feeder Field 4 5 5 3" xfId="16086" xr:uid="{00000000-0005-0000-0000-000079280000}"/>
    <cellStyle name="Feeder Field 4 5 5 4" xfId="16087" xr:uid="{00000000-0005-0000-0000-00007A280000}"/>
    <cellStyle name="Feeder Field 4 5 6" xfId="1602" xr:uid="{00000000-0005-0000-0000-00007B280000}"/>
    <cellStyle name="Feeder Field 4 5 6 2" xfId="16088" xr:uid="{00000000-0005-0000-0000-00007C280000}"/>
    <cellStyle name="Feeder Field 4 5 6 2 2" xfId="16089" xr:uid="{00000000-0005-0000-0000-00007D280000}"/>
    <cellStyle name="Feeder Field 4 5 6 2 3" xfId="16090" xr:uid="{00000000-0005-0000-0000-00007E280000}"/>
    <cellStyle name="Feeder Field 4 5 6 2 4" xfId="16091" xr:uid="{00000000-0005-0000-0000-00007F280000}"/>
    <cellStyle name="Feeder Field 4 5 6 3" xfId="16092" xr:uid="{00000000-0005-0000-0000-000080280000}"/>
    <cellStyle name="Feeder Field 4 5 6 4" xfId="16093" xr:uid="{00000000-0005-0000-0000-000081280000}"/>
    <cellStyle name="Feeder Field 4 5 7" xfId="1603" xr:uid="{00000000-0005-0000-0000-000082280000}"/>
    <cellStyle name="Feeder Field 4 5 7 2" xfId="16094" xr:uid="{00000000-0005-0000-0000-000083280000}"/>
    <cellStyle name="Feeder Field 4 5 7 2 2" xfId="16095" xr:uid="{00000000-0005-0000-0000-000084280000}"/>
    <cellStyle name="Feeder Field 4 5 7 2 3" xfId="16096" xr:uid="{00000000-0005-0000-0000-000085280000}"/>
    <cellStyle name="Feeder Field 4 5 7 2 4" xfId="16097" xr:uid="{00000000-0005-0000-0000-000086280000}"/>
    <cellStyle name="Feeder Field 4 5 7 3" xfId="16098" xr:uid="{00000000-0005-0000-0000-000087280000}"/>
    <cellStyle name="Feeder Field 4 5 7 4" xfId="16099" xr:uid="{00000000-0005-0000-0000-000088280000}"/>
    <cellStyle name="Feeder Field 4 5 8" xfId="1604" xr:uid="{00000000-0005-0000-0000-000089280000}"/>
    <cellStyle name="Feeder Field 4 5 8 2" xfId="16100" xr:uid="{00000000-0005-0000-0000-00008A280000}"/>
    <cellStyle name="Feeder Field 4 5 8 2 2" xfId="16101" xr:uid="{00000000-0005-0000-0000-00008B280000}"/>
    <cellStyle name="Feeder Field 4 5 8 2 3" xfId="16102" xr:uid="{00000000-0005-0000-0000-00008C280000}"/>
    <cellStyle name="Feeder Field 4 5 8 2 4" xfId="16103" xr:uid="{00000000-0005-0000-0000-00008D280000}"/>
    <cellStyle name="Feeder Field 4 5 8 3" xfId="16104" xr:uid="{00000000-0005-0000-0000-00008E280000}"/>
    <cellStyle name="Feeder Field 4 5 8 4" xfId="16105" xr:uid="{00000000-0005-0000-0000-00008F280000}"/>
    <cellStyle name="Feeder Field 4 5 9" xfId="1605" xr:uid="{00000000-0005-0000-0000-000090280000}"/>
    <cellStyle name="Feeder Field 4 5 9 2" xfId="16106" xr:uid="{00000000-0005-0000-0000-000091280000}"/>
    <cellStyle name="Feeder Field 4 5 9 2 2" xfId="16107" xr:uid="{00000000-0005-0000-0000-000092280000}"/>
    <cellStyle name="Feeder Field 4 5 9 2 3" xfId="16108" xr:uid="{00000000-0005-0000-0000-000093280000}"/>
    <cellStyle name="Feeder Field 4 5 9 2 4" xfId="16109" xr:uid="{00000000-0005-0000-0000-000094280000}"/>
    <cellStyle name="Feeder Field 4 5 9 3" xfId="16110" xr:uid="{00000000-0005-0000-0000-000095280000}"/>
    <cellStyle name="Feeder Field 4 5 9 4" xfId="16111" xr:uid="{00000000-0005-0000-0000-000096280000}"/>
    <cellStyle name="Feeder Field 4 6" xfId="1606" xr:uid="{00000000-0005-0000-0000-000097280000}"/>
    <cellStyle name="Feeder Field 4 6 2" xfId="16112" xr:uid="{00000000-0005-0000-0000-000098280000}"/>
    <cellStyle name="Feeder Field 4 6 2 2" xfId="16113" xr:uid="{00000000-0005-0000-0000-000099280000}"/>
    <cellStyle name="Feeder Field 4 6 2 3" xfId="16114" xr:uid="{00000000-0005-0000-0000-00009A280000}"/>
    <cellStyle name="Feeder Field 4 6 2 4" xfId="16115" xr:uid="{00000000-0005-0000-0000-00009B280000}"/>
    <cellStyle name="Feeder Field 4 6 3" xfId="16116" xr:uid="{00000000-0005-0000-0000-00009C280000}"/>
    <cellStyle name="Feeder Field 4 6 4" xfId="16117" xr:uid="{00000000-0005-0000-0000-00009D280000}"/>
    <cellStyle name="Feeder Field 4 7" xfId="1607" xr:uid="{00000000-0005-0000-0000-00009E280000}"/>
    <cellStyle name="Feeder Field 4 7 2" xfId="16118" xr:uid="{00000000-0005-0000-0000-00009F280000}"/>
    <cellStyle name="Feeder Field 4 7 2 2" xfId="16119" xr:uid="{00000000-0005-0000-0000-0000A0280000}"/>
    <cellStyle name="Feeder Field 4 7 2 3" xfId="16120" xr:uid="{00000000-0005-0000-0000-0000A1280000}"/>
    <cellStyle name="Feeder Field 4 7 2 4" xfId="16121" xr:uid="{00000000-0005-0000-0000-0000A2280000}"/>
    <cellStyle name="Feeder Field 4 7 3" xfId="16122" xr:uid="{00000000-0005-0000-0000-0000A3280000}"/>
    <cellStyle name="Feeder Field 4 7 4" xfId="16123" xr:uid="{00000000-0005-0000-0000-0000A4280000}"/>
    <cellStyle name="Feeder Field 4 8" xfId="1608" xr:uid="{00000000-0005-0000-0000-0000A5280000}"/>
    <cellStyle name="Feeder Field 4 8 2" xfId="16124" xr:uid="{00000000-0005-0000-0000-0000A6280000}"/>
    <cellStyle name="Feeder Field 4 8 2 2" xfId="16125" xr:uid="{00000000-0005-0000-0000-0000A7280000}"/>
    <cellStyle name="Feeder Field 4 8 2 3" xfId="16126" xr:uid="{00000000-0005-0000-0000-0000A8280000}"/>
    <cellStyle name="Feeder Field 4 8 2 4" xfId="16127" xr:uid="{00000000-0005-0000-0000-0000A9280000}"/>
    <cellStyle name="Feeder Field 4 8 3" xfId="16128" xr:uid="{00000000-0005-0000-0000-0000AA280000}"/>
    <cellStyle name="Feeder Field 4 8 4" xfId="16129" xr:uid="{00000000-0005-0000-0000-0000AB280000}"/>
    <cellStyle name="Feeder Field 4 9" xfId="1609" xr:uid="{00000000-0005-0000-0000-0000AC280000}"/>
    <cellStyle name="Feeder Field 4 9 2" xfId="16130" xr:uid="{00000000-0005-0000-0000-0000AD280000}"/>
    <cellStyle name="Feeder Field 4 9 2 2" xfId="16131" xr:uid="{00000000-0005-0000-0000-0000AE280000}"/>
    <cellStyle name="Feeder Field 4 9 2 3" xfId="16132" xr:uid="{00000000-0005-0000-0000-0000AF280000}"/>
    <cellStyle name="Feeder Field 4 9 2 4" xfId="16133" xr:uid="{00000000-0005-0000-0000-0000B0280000}"/>
    <cellStyle name="Feeder Field 4 9 3" xfId="16134" xr:uid="{00000000-0005-0000-0000-0000B1280000}"/>
    <cellStyle name="Feeder Field 4 9 4" xfId="16135" xr:uid="{00000000-0005-0000-0000-0000B2280000}"/>
    <cellStyle name="Feeder Field 5" xfId="1610" xr:uid="{00000000-0005-0000-0000-0000B3280000}"/>
    <cellStyle name="Feeder Field 5 10" xfId="1611" xr:uid="{00000000-0005-0000-0000-0000B4280000}"/>
    <cellStyle name="Feeder Field 5 10 2" xfId="16136" xr:uid="{00000000-0005-0000-0000-0000B5280000}"/>
    <cellStyle name="Feeder Field 5 10 2 2" xfId="16137" xr:uid="{00000000-0005-0000-0000-0000B6280000}"/>
    <cellStyle name="Feeder Field 5 10 2 3" xfId="16138" xr:uid="{00000000-0005-0000-0000-0000B7280000}"/>
    <cellStyle name="Feeder Field 5 10 2 4" xfId="16139" xr:uid="{00000000-0005-0000-0000-0000B8280000}"/>
    <cellStyle name="Feeder Field 5 10 3" xfId="16140" xr:uid="{00000000-0005-0000-0000-0000B9280000}"/>
    <cellStyle name="Feeder Field 5 10 4" xfId="16141" xr:uid="{00000000-0005-0000-0000-0000BA280000}"/>
    <cellStyle name="Feeder Field 5 11" xfId="1612" xr:uid="{00000000-0005-0000-0000-0000BB280000}"/>
    <cellStyle name="Feeder Field 5 11 2" xfId="16142" xr:uid="{00000000-0005-0000-0000-0000BC280000}"/>
    <cellStyle name="Feeder Field 5 11 2 2" xfId="16143" xr:uid="{00000000-0005-0000-0000-0000BD280000}"/>
    <cellStyle name="Feeder Field 5 11 2 3" xfId="16144" xr:uid="{00000000-0005-0000-0000-0000BE280000}"/>
    <cellStyle name="Feeder Field 5 11 2 4" xfId="16145" xr:uid="{00000000-0005-0000-0000-0000BF280000}"/>
    <cellStyle name="Feeder Field 5 11 3" xfId="16146" xr:uid="{00000000-0005-0000-0000-0000C0280000}"/>
    <cellStyle name="Feeder Field 5 11 4" xfId="16147" xr:uid="{00000000-0005-0000-0000-0000C1280000}"/>
    <cellStyle name="Feeder Field 5 12" xfId="1613" xr:uid="{00000000-0005-0000-0000-0000C2280000}"/>
    <cellStyle name="Feeder Field 5 12 2" xfId="16148" xr:uid="{00000000-0005-0000-0000-0000C3280000}"/>
    <cellStyle name="Feeder Field 5 12 2 2" xfId="16149" xr:uid="{00000000-0005-0000-0000-0000C4280000}"/>
    <cellStyle name="Feeder Field 5 12 2 3" xfId="16150" xr:uid="{00000000-0005-0000-0000-0000C5280000}"/>
    <cellStyle name="Feeder Field 5 12 2 4" xfId="16151" xr:uid="{00000000-0005-0000-0000-0000C6280000}"/>
    <cellStyle name="Feeder Field 5 12 3" xfId="16152" xr:uid="{00000000-0005-0000-0000-0000C7280000}"/>
    <cellStyle name="Feeder Field 5 12 4" xfId="16153" xr:uid="{00000000-0005-0000-0000-0000C8280000}"/>
    <cellStyle name="Feeder Field 5 13" xfId="1614" xr:uid="{00000000-0005-0000-0000-0000C9280000}"/>
    <cellStyle name="Feeder Field 5 13 2" xfId="16154" xr:uid="{00000000-0005-0000-0000-0000CA280000}"/>
    <cellStyle name="Feeder Field 5 13 2 2" xfId="16155" xr:uid="{00000000-0005-0000-0000-0000CB280000}"/>
    <cellStyle name="Feeder Field 5 13 2 3" xfId="16156" xr:uid="{00000000-0005-0000-0000-0000CC280000}"/>
    <cellStyle name="Feeder Field 5 13 2 4" xfId="16157" xr:uid="{00000000-0005-0000-0000-0000CD280000}"/>
    <cellStyle name="Feeder Field 5 13 3" xfId="16158" xr:uid="{00000000-0005-0000-0000-0000CE280000}"/>
    <cellStyle name="Feeder Field 5 13 4" xfId="16159" xr:uid="{00000000-0005-0000-0000-0000CF280000}"/>
    <cellStyle name="Feeder Field 5 14" xfId="1615" xr:uid="{00000000-0005-0000-0000-0000D0280000}"/>
    <cellStyle name="Feeder Field 5 14 2" xfId="16160" xr:uid="{00000000-0005-0000-0000-0000D1280000}"/>
    <cellStyle name="Feeder Field 5 14 2 2" xfId="16161" xr:uid="{00000000-0005-0000-0000-0000D2280000}"/>
    <cellStyle name="Feeder Field 5 14 2 3" xfId="16162" xr:uid="{00000000-0005-0000-0000-0000D3280000}"/>
    <cellStyle name="Feeder Field 5 14 2 4" xfId="16163" xr:uid="{00000000-0005-0000-0000-0000D4280000}"/>
    <cellStyle name="Feeder Field 5 14 3" xfId="16164" xr:uid="{00000000-0005-0000-0000-0000D5280000}"/>
    <cellStyle name="Feeder Field 5 14 4" xfId="16165" xr:uid="{00000000-0005-0000-0000-0000D6280000}"/>
    <cellStyle name="Feeder Field 5 15" xfId="1616" xr:uid="{00000000-0005-0000-0000-0000D7280000}"/>
    <cellStyle name="Feeder Field 5 15 2" xfId="16166" xr:uid="{00000000-0005-0000-0000-0000D8280000}"/>
    <cellStyle name="Feeder Field 5 15 2 2" xfId="16167" xr:uid="{00000000-0005-0000-0000-0000D9280000}"/>
    <cellStyle name="Feeder Field 5 15 2 3" xfId="16168" xr:uid="{00000000-0005-0000-0000-0000DA280000}"/>
    <cellStyle name="Feeder Field 5 15 2 4" xfId="16169" xr:uid="{00000000-0005-0000-0000-0000DB280000}"/>
    <cellStyle name="Feeder Field 5 15 3" xfId="16170" xr:uid="{00000000-0005-0000-0000-0000DC280000}"/>
    <cellStyle name="Feeder Field 5 15 4" xfId="16171" xr:uid="{00000000-0005-0000-0000-0000DD280000}"/>
    <cellStyle name="Feeder Field 5 16" xfId="1617" xr:uid="{00000000-0005-0000-0000-0000DE280000}"/>
    <cellStyle name="Feeder Field 5 16 2" xfId="16172" xr:uid="{00000000-0005-0000-0000-0000DF280000}"/>
    <cellStyle name="Feeder Field 5 16 2 2" xfId="16173" xr:uid="{00000000-0005-0000-0000-0000E0280000}"/>
    <cellStyle name="Feeder Field 5 16 2 3" xfId="16174" xr:uid="{00000000-0005-0000-0000-0000E1280000}"/>
    <cellStyle name="Feeder Field 5 16 2 4" xfId="16175" xr:uid="{00000000-0005-0000-0000-0000E2280000}"/>
    <cellStyle name="Feeder Field 5 16 3" xfId="16176" xr:uid="{00000000-0005-0000-0000-0000E3280000}"/>
    <cellStyle name="Feeder Field 5 16 4" xfId="16177" xr:uid="{00000000-0005-0000-0000-0000E4280000}"/>
    <cellStyle name="Feeder Field 5 17" xfId="1618" xr:uid="{00000000-0005-0000-0000-0000E5280000}"/>
    <cellStyle name="Feeder Field 5 17 2" xfId="16178" xr:uid="{00000000-0005-0000-0000-0000E6280000}"/>
    <cellStyle name="Feeder Field 5 17 2 2" xfId="16179" xr:uid="{00000000-0005-0000-0000-0000E7280000}"/>
    <cellStyle name="Feeder Field 5 17 2 3" xfId="16180" xr:uid="{00000000-0005-0000-0000-0000E8280000}"/>
    <cellStyle name="Feeder Field 5 17 2 4" xfId="16181" xr:uid="{00000000-0005-0000-0000-0000E9280000}"/>
    <cellStyle name="Feeder Field 5 17 3" xfId="16182" xr:uid="{00000000-0005-0000-0000-0000EA280000}"/>
    <cellStyle name="Feeder Field 5 17 4" xfId="16183" xr:uid="{00000000-0005-0000-0000-0000EB280000}"/>
    <cellStyle name="Feeder Field 5 18" xfId="1619" xr:uid="{00000000-0005-0000-0000-0000EC280000}"/>
    <cellStyle name="Feeder Field 5 18 2" xfId="16184" xr:uid="{00000000-0005-0000-0000-0000ED280000}"/>
    <cellStyle name="Feeder Field 5 18 2 2" xfId="16185" xr:uid="{00000000-0005-0000-0000-0000EE280000}"/>
    <cellStyle name="Feeder Field 5 18 2 3" xfId="16186" xr:uid="{00000000-0005-0000-0000-0000EF280000}"/>
    <cellStyle name="Feeder Field 5 18 2 4" xfId="16187" xr:uid="{00000000-0005-0000-0000-0000F0280000}"/>
    <cellStyle name="Feeder Field 5 18 3" xfId="16188" xr:uid="{00000000-0005-0000-0000-0000F1280000}"/>
    <cellStyle name="Feeder Field 5 18 4" xfId="16189" xr:uid="{00000000-0005-0000-0000-0000F2280000}"/>
    <cellStyle name="Feeder Field 5 19" xfId="1620" xr:uid="{00000000-0005-0000-0000-0000F3280000}"/>
    <cellStyle name="Feeder Field 5 19 2" xfId="16190" xr:uid="{00000000-0005-0000-0000-0000F4280000}"/>
    <cellStyle name="Feeder Field 5 19 2 2" xfId="16191" xr:uid="{00000000-0005-0000-0000-0000F5280000}"/>
    <cellStyle name="Feeder Field 5 19 2 3" xfId="16192" xr:uid="{00000000-0005-0000-0000-0000F6280000}"/>
    <cellStyle name="Feeder Field 5 19 2 4" xfId="16193" xr:uid="{00000000-0005-0000-0000-0000F7280000}"/>
    <cellStyle name="Feeder Field 5 19 3" xfId="16194" xr:uid="{00000000-0005-0000-0000-0000F8280000}"/>
    <cellStyle name="Feeder Field 5 19 4" xfId="16195" xr:uid="{00000000-0005-0000-0000-0000F9280000}"/>
    <cellStyle name="Feeder Field 5 2" xfId="1621" xr:uid="{00000000-0005-0000-0000-0000FA280000}"/>
    <cellStyle name="Feeder Field 5 2 10" xfId="1622" xr:uid="{00000000-0005-0000-0000-0000FB280000}"/>
    <cellStyle name="Feeder Field 5 2 10 2" xfId="16196" xr:uid="{00000000-0005-0000-0000-0000FC280000}"/>
    <cellStyle name="Feeder Field 5 2 10 2 2" xfId="16197" xr:uid="{00000000-0005-0000-0000-0000FD280000}"/>
    <cellStyle name="Feeder Field 5 2 10 2 3" xfId="16198" xr:uid="{00000000-0005-0000-0000-0000FE280000}"/>
    <cellStyle name="Feeder Field 5 2 10 2 4" xfId="16199" xr:uid="{00000000-0005-0000-0000-0000FF280000}"/>
    <cellStyle name="Feeder Field 5 2 10 3" xfId="16200" xr:uid="{00000000-0005-0000-0000-000000290000}"/>
    <cellStyle name="Feeder Field 5 2 10 4" xfId="16201" xr:uid="{00000000-0005-0000-0000-000001290000}"/>
    <cellStyle name="Feeder Field 5 2 11" xfId="1623" xr:uid="{00000000-0005-0000-0000-000002290000}"/>
    <cellStyle name="Feeder Field 5 2 11 2" xfId="16202" xr:uid="{00000000-0005-0000-0000-000003290000}"/>
    <cellStyle name="Feeder Field 5 2 11 2 2" xfId="16203" xr:uid="{00000000-0005-0000-0000-000004290000}"/>
    <cellStyle name="Feeder Field 5 2 11 2 3" xfId="16204" xr:uid="{00000000-0005-0000-0000-000005290000}"/>
    <cellStyle name="Feeder Field 5 2 11 2 4" xfId="16205" xr:uid="{00000000-0005-0000-0000-000006290000}"/>
    <cellStyle name="Feeder Field 5 2 11 3" xfId="16206" xr:uid="{00000000-0005-0000-0000-000007290000}"/>
    <cellStyle name="Feeder Field 5 2 11 4" xfId="16207" xr:uid="{00000000-0005-0000-0000-000008290000}"/>
    <cellStyle name="Feeder Field 5 2 12" xfId="1624" xr:uid="{00000000-0005-0000-0000-000009290000}"/>
    <cellStyle name="Feeder Field 5 2 12 2" xfId="16208" xr:uid="{00000000-0005-0000-0000-00000A290000}"/>
    <cellStyle name="Feeder Field 5 2 12 2 2" xfId="16209" xr:uid="{00000000-0005-0000-0000-00000B290000}"/>
    <cellStyle name="Feeder Field 5 2 12 2 3" xfId="16210" xr:uid="{00000000-0005-0000-0000-00000C290000}"/>
    <cellStyle name="Feeder Field 5 2 12 2 4" xfId="16211" xr:uid="{00000000-0005-0000-0000-00000D290000}"/>
    <cellStyle name="Feeder Field 5 2 12 3" xfId="16212" xr:uid="{00000000-0005-0000-0000-00000E290000}"/>
    <cellStyle name="Feeder Field 5 2 12 4" xfId="16213" xr:uid="{00000000-0005-0000-0000-00000F290000}"/>
    <cellStyle name="Feeder Field 5 2 13" xfId="1625" xr:uid="{00000000-0005-0000-0000-000010290000}"/>
    <cellStyle name="Feeder Field 5 2 13 2" xfId="16214" xr:uid="{00000000-0005-0000-0000-000011290000}"/>
    <cellStyle name="Feeder Field 5 2 13 2 2" xfId="16215" xr:uid="{00000000-0005-0000-0000-000012290000}"/>
    <cellStyle name="Feeder Field 5 2 13 2 3" xfId="16216" xr:uid="{00000000-0005-0000-0000-000013290000}"/>
    <cellStyle name="Feeder Field 5 2 13 2 4" xfId="16217" xr:uid="{00000000-0005-0000-0000-000014290000}"/>
    <cellStyle name="Feeder Field 5 2 13 3" xfId="16218" xr:uid="{00000000-0005-0000-0000-000015290000}"/>
    <cellStyle name="Feeder Field 5 2 13 4" xfId="16219" xr:uid="{00000000-0005-0000-0000-000016290000}"/>
    <cellStyle name="Feeder Field 5 2 14" xfId="1626" xr:uid="{00000000-0005-0000-0000-000017290000}"/>
    <cellStyle name="Feeder Field 5 2 14 2" xfId="16220" xr:uid="{00000000-0005-0000-0000-000018290000}"/>
    <cellStyle name="Feeder Field 5 2 14 2 2" xfId="16221" xr:uid="{00000000-0005-0000-0000-000019290000}"/>
    <cellStyle name="Feeder Field 5 2 14 2 3" xfId="16222" xr:uid="{00000000-0005-0000-0000-00001A290000}"/>
    <cellStyle name="Feeder Field 5 2 14 2 4" xfId="16223" xr:uid="{00000000-0005-0000-0000-00001B290000}"/>
    <cellStyle name="Feeder Field 5 2 14 3" xfId="16224" xr:uid="{00000000-0005-0000-0000-00001C290000}"/>
    <cellStyle name="Feeder Field 5 2 14 4" xfId="16225" xr:uid="{00000000-0005-0000-0000-00001D290000}"/>
    <cellStyle name="Feeder Field 5 2 15" xfId="1627" xr:uid="{00000000-0005-0000-0000-00001E290000}"/>
    <cellStyle name="Feeder Field 5 2 15 2" xfId="16226" xr:uid="{00000000-0005-0000-0000-00001F290000}"/>
    <cellStyle name="Feeder Field 5 2 15 2 2" xfId="16227" xr:uid="{00000000-0005-0000-0000-000020290000}"/>
    <cellStyle name="Feeder Field 5 2 15 2 3" xfId="16228" xr:uid="{00000000-0005-0000-0000-000021290000}"/>
    <cellStyle name="Feeder Field 5 2 15 2 4" xfId="16229" xr:uid="{00000000-0005-0000-0000-000022290000}"/>
    <cellStyle name="Feeder Field 5 2 15 3" xfId="16230" xr:uid="{00000000-0005-0000-0000-000023290000}"/>
    <cellStyle name="Feeder Field 5 2 15 4" xfId="16231" xr:uid="{00000000-0005-0000-0000-000024290000}"/>
    <cellStyle name="Feeder Field 5 2 16" xfId="1628" xr:uid="{00000000-0005-0000-0000-000025290000}"/>
    <cellStyle name="Feeder Field 5 2 16 2" xfId="16232" xr:uid="{00000000-0005-0000-0000-000026290000}"/>
    <cellStyle name="Feeder Field 5 2 16 2 2" xfId="16233" xr:uid="{00000000-0005-0000-0000-000027290000}"/>
    <cellStyle name="Feeder Field 5 2 16 2 3" xfId="16234" xr:uid="{00000000-0005-0000-0000-000028290000}"/>
    <cellStyle name="Feeder Field 5 2 16 2 4" xfId="16235" xr:uid="{00000000-0005-0000-0000-000029290000}"/>
    <cellStyle name="Feeder Field 5 2 16 3" xfId="16236" xr:uid="{00000000-0005-0000-0000-00002A290000}"/>
    <cellStyle name="Feeder Field 5 2 16 4" xfId="16237" xr:uid="{00000000-0005-0000-0000-00002B290000}"/>
    <cellStyle name="Feeder Field 5 2 17" xfId="1629" xr:uid="{00000000-0005-0000-0000-00002C290000}"/>
    <cellStyle name="Feeder Field 5 2 17 2" xfId="16238" xr:uid="{00000000-0005-0000-0000-00002D290000}"/>
    <cellStyle name="Feeder Field 5 2 17 2 2" xfId="16239" xr:uid="{00000000-0005-0000-0000-00002E290000}"/>
    <cellStyle name="Feeder Field 5 2 17 2 3" xfId="16240" xr:uid="{00000000-0005-0000-0000-00002F290000}"/>
    <cellStyle name="Feeder Field 5 2 17 2 4" xfId="16241" xr:uid="{00000000-0005-0000-0000-000030290000}"/>
    <cellStyle name="Feeder Field 5 2 17 3" xfId="16242" xr:uid="{00000000-0005-0000-0000-000031290000}"/>
    <cellStyle name="Feeder Field 5 2 17 4" xfId="16243" xr:uid="{00000000-0005-0000-0000-000032290000}"/>
    <cellStyle name="Feeder Field 5 2 18" xfId="1630" xr:uid="{00000000-0005-0000-0000-000033290000}"/>
    <cellStyle name="Feeder Field 5 2 18 2" xfId="16244" xr:uid="{00000000-0005-0000-0000-000034290000}"/>
    <cellStyle name="Feeder Field 5 2 18 2 2" xfId="16245" xr:uid="{00000000-0005-0000-0000-000035290000}"/>
    <cellStyle name="Feeder Field 5 2 18 2 3" xfId="16246" xr:uid="{00000000-0005-0000-0000-000036290000}"/>
    <cellStyle name="Feeder Field 5 2 18 2 4" xfId="16247" xr:uid="{00000000-0005-0000-0000-000037290000}"/>
    <cellStyle name="Feeder Field 5 2 18 3" xfId="16248" xr:uid="{00000000-0005-0000-0000-000038290000}"/>
    <cellStyle name="Feeder Field 5 2 18 4" xfId="16249" xr:uid="{00000000-0005-0000-0000-000039290000}"/>
    <cellStyle name="Feeder Field 5 2 19" xfId="1631" xr:uid="{00000000-0005-0000-0000-00003A290000}"/>
    <cellStyle name="Feeder Field 5 2 19 2" xfId="16250" xr:uid="{00000000-0005-0000-0000-00003B290000}"/>
    <cellStyle name="Feeder Field 5 2 19 2 2" xfId="16251" xr:uid="{00000000-0005-0000-0000-00003C290000}"/>
    <cellStyle name="Feeder Field 5 2 19 2 3" xfId="16252" xr:uid="{00000000-0005-0000-0000-00003D290000}"/>
    <cellStyle name="Feeder Field 5 2 19 2 4" xfId="16253" xr:uid="{00000000-0005-0000-0000-00003E290000}"/>
    <cellStyle name="Feeder Field 5 2 19 3" xfId="16254" xr:uid="{00000000-0005-0000-0000-00003F290000}"/>
    <cellStyle name="Feeder Field 5 2 19 4" xfId="16255" xr:uid="{00000000-0005-0000-0000-000040290000}"/>
    <cellStyle name="Feeder Field 5 2 2" xfId="1632" xr:uid="{00000000-0005-0000-0000-000041290000}"/>
    <cellStyle name="Feeder Field 5 2 2 2" xfId="16256" xr:uid="{00000000-0005-0000-0000-000042290000}"/>
    <cellStyle name="Feeder Field 5 2 2 2 2" xfId="16257" xr:uid="{00000000-0005-0000-0000-000043290000}"/>
    <cellStyle name="Feeder Field 5 2 2 2 3" xfId="16258" xr:uid="{00000000-0005-0000-0000-000044290000}"/>
    <cellStyle name="Feeder Field 5 2 2 2 4" xfId="16259" xr:uid="{00000000-0005-0000-0000-000045290000}"/>
    <cellStyle name="Feeder Field 5 2 2 3" xfId="16260" xr:uid="{00000000-0005-0000-0000-000046290000}"/>
    <cellStyle name="Feeder Field 5 2 2 4" xfId="16261" xr:uid="{00000000-0005-0000-0000-000047290000}"/>
    <cellStyle name="Feeder Field 5 2 20" xfId="1633" xr:uid="{00000000-0005-0000-0000-000048290000}"/>
    <cellStyle name="Feeder Field 5 2 20 2" xfId="16262" xr:uid="{00000000-0005-0000-0000-000049290000}"/>
    <cellStyle name="Feeder Field 5 2 20 2 2" xfId="16263" xr:uid="{00000000-0005-0000-0000-00004A290000}"/>
    <cellStyle name="Feeder Field 5 2 20 2 3" xfId="16264" xr:uid="{00000000-0005-0000-0000-00004B290000}"/>
    <cellStyle name="Feeder Field 5 2 20 2 4" xfId="16265" xr:uid="{00000000-0005-0000-0000-00004C290000}"/>
    <cellStyle name="Feeder Field 5 2 20 3" xfId="16266" xr:uid="{00000000-0005-0000-0000-00004D290000}"/>
    <cellStyle name="Feeder Field 5 2 20 4" xfId="16267" xr:uid="{00000000-0005-0000-0000-00004E290000}"/>
    <cellStyle name="Feeder Field 5 2 21" xfId="1634" xr:uid="{00000000-0005-0000-0000-00004F290000}"/>
    <cellStyle name="Feeder Field 5 2 21 2" xfId="16268" xr:uid="{00000000-0005-0000-0000-000050290000}"/>
    <cellStyle name="Feeder Field 5 2 21 2 2" xfId="16269" xr:uid="{00000000-0005-0000-0000-000051290000}"/>
    <cellStyle name="Feeder Field 5 2 21 2 3" xfId="16270" xr:uid="{00000000-0005-0000-0000-000052290000}"/>
    <cellStyle name="Feeder Field 5 2 21 2 4" xfId="16271" xr:uid="{00000000-0005-0000-0000-000053290000}"/>
    <cellStyle name="Feeder Field 5 2 21 3" xfId="16272" xr:uid="{00000000-0005-0000-0000-000054290000}"/>
    <cellStyle name="Feeder Field 5 2 21 4" xfId="16273" xr:uid="{00000000-0005-0000-0000-000055290000}"/>
    <cellStyle name="Feeder Field 5 2 22" xfId="1635" xr:uid="{00000000-0005-0000-0000-000056290000}"/>
    <cellStyle name="Feeder Field 5 2 22 2" xfId="16274" xr:uid="{00000000-0005-0000-0000-000057290000}"/>
    <cellStyle name="Feeder Field 5 2 22 2 2" xfId="16275" xr:uid="{00000000-0005-0000-0000-000058290000}"/>
    <cellStyle name="Feeder Field 5 2 22 2 3" xfId="16276" xr:uid="{00000000-0005-0000-0000-000059290000}"/>
    <cellStyle name="Feeder Field 5 2 22 2 4" xfId="16277" xr:uid="{00000000-0005-0000-0000-00005A290000}"/>
    <cellStyle name="Feeder Field 5 2 22 3" xfId="16278" xr:uid="{00000000-0005-0000-0000-00005B290000}"/>
    <cellStyle name="Feeder Field 5 2 22 4" xfId="16279" xr:uid="{00000000-0005-0000-0000-00005C290000}"/>
    <cellStyle name="Feeder Field 5 2 23" xfId="1636" xr:uid="{00000000-0005-0000-0000-00005D290000}"/>
    <cellStyle name="Feeder Field 5 2 23 2" xfId="16280" xr:uid="{00000000-0005-0000-0000-00005E290000}"/>
    <cellStyle name="Feeder Field 5 2 23 2 2" xfId="16281" xr:uid="{00000000-0005-0000-0000-00005F290000}"/>
    <cellStyle name="Feeder Field 5 2 23 2 3" xfId="16282" xr:uid="{00000000-0005-0000-0000-000060290000}"/>
    <cellStyle name="Feeder Field 5 2 23 2 4" xfId="16283" xr:uid="{00000000-0005-0000-0000-000061290000}"/>
    <cellStyle name="Feeder Field 5 2 23 3" xfId="16284" xr:uid="{00000000-0005-0000-0000-000062290000}"/>
    <cellStyle name="Feeder Field 5 2 23 4" xfId="16285" xr:uid="{00000000-0005-0000-0000-000063290000}"/>
    <cellStyle name="Feeder Field 5 2 24" xfId="1637" xr:uid="{00000000-0005-0000-0000-000064290000}"/>
    <cellStyle name="Feeder Field 5 2 24 2" xfId="16286" xr:uid="{00000000-0005-0000-0000-000065290000}"/>
    <cellStyle name="Feeder Field 5 2 24 2 2" xfId="16287" xr:uid="{00000000-0005-0000-0000-000066290000}"/>
    <cellStyle name="Feeder Field 5 2 24 2 3" xfId="16288" xr:uid="{00000000-0005-0000-0000-000067290000}"/>
    <cellStyle name="Feeder Field 5 2 24 2 4" xfId="16289" xr:uid="{00000000-0005-0000-0000-000068290000}"/>
    <cellStyle name="Feeder Field 5 2 24 3" xfId="16290" xr:uid="{00000000-0005-0000-0000-000069290000}"/>
    <cellStyle name="Feeder Field 5 2 24 4" xfId="16291" xr:uid="{00000000-0005-0000-0000-00006A290000}"/>
    <cellStyle name="Feeder Field 5 2 25" xfId="1638" xr:uid="{00000000-0005-0000-0000-00006B290000}"/>
    <cellStyle name="Feeder Field 5 2 25 2" xfId="16292" xr:uid="{00000000-0005-0000-0000-00006C290000}"/>
    <cellStyle name="Feeder Field 5 2 25 2 2" xfId="16293" xr:uid="{00000000-0005-0000-0000-00006D290000}"/>
    <cellStyle name="Feeder Field 5 2 25 2 3" xfId="16294" xr:uid="{00000000-0005-0000-0000-00006E290000}"/>
    <cellStyle name="Feeder Field 5 2 25 2 4" xfId="16295" xr:uid="{00000000-0005-0000-0000-00006F290000}"/>
    <cellStyle name="Feeder Field 5 2 25 3" xfId="16296" xr:uid="{00000000-0005-0000-0000-000070290000}"/>
    <cellStyle name="Feeder Field 5 2 25 4" xfId="16297" xr:uid="{00000000-0005-0000-0000-000071290000}"/>
    <cellStyle name="Feeder Field 5 2 26" xfId="1639" xr:uid="{00000000-0005-0000-0000-000072290000}"/>
    <cellStyle name="Feeder Field 5 2 26 2" xfId="16298" xr:uid="{00000000-0005-0000-0000-000073290000}"/>
    <cellStyle name="Feeder Field 5 2 26 2 2" xfId="16299" xr:uid="{00000000-0005-0000-0000-000074290000}"/>
    <cellStyle name="Feeder Field 5 2 26 2 3" xfId="16300" xr:uid="{00000000-0005-0000-0000-000075290000}"/>
    <cellStyle name="Feeder Field 5 2 26 2 4" xfId="16301" xr:uid="{00000000-0005-0000-0000-000076290000}"/>
    <cellStyle name="Feeder Field 5 2 26 3" xfId="16302" xr:uid="{00000000-0005-0000-0000-000077290000}"/>
    <cellStyle name="Feeder Field 5 2 26 4" xfId="16303" xr:uid="{00000000-0005-0000-0000-000078290000}"/>
    <cellStyle name="Feeder Field 5 2 27" xfId="1640" xr:uid="{00000000-0005-0000-0000-000079290000}"/>
    <cellStyle name="Feeder Field 5 2 27 2" xfId="16304" xr:uid="{00000000-0005-0000-0000-00007A290000}"/>
    <cellStyle name="Feeder Field 5 2 27 2 2" xfId="16305" xr:uid="{00000000-0005-0000-0000-00007B290000}"/>
    <cellStyle name="Feeder Field 5 2 27 2 3" xfId="16306" xr:uid="{00000000-0005-0000-0000-00007C290000}"/>
    <cellStyle name="Feeder Field 5 2 27 2 4" xfId="16307" xr:uid="{00000000-0005-0000-0000-00007D290000}"/>
    <cellStyle name="Feeder Field 5 2 27 3" xfId="16308" xr:uid="{00000000-0005-0000-0000-00007E290000}"/>
    <cellStyle name="Feeder Field 5 2 27 4" xfId="16309" xr:uid="{00000000-0005-0000-0000-00007F290000}"/>
    <cellStyle name="Feeder Field 5 2 28" xfId="1641" xr:uid="{00000000-0005-0000-0000-000080290000}"/>
    <cellStyle name="Feeder Field 5 2 28 2" xfId="16310" xr:uid="{00000000-0005-0000-0000-000081290000}"/>
    <cellStyle name="Feeder Field 5 2 28 2 2" xfId="16311" xr:uid="{00000000-0005-0000-0000-000082290000}"/>
    <cellStyle name="Feeder Field 5 2 28 2 3" xfId="16312" xr:uid="{00000000-0005-0000-0000-000083290000}"/>
    <cellStyle name="Feeder Field 5 2 28 2 4" xfId="16313" xr:uid="{00000000-0005-0000-0000-000084290000}"/>
    <cellStyle name="Feeder Field 5 2 28 3" xfId="16314" xr:uid="{00000000-0005-0000-0000-000085290000}"/>
    <cellStyle name="Feeder Field 5 2 28 4" xfId="16315" xr:uid="{00000000-0005-0000-0000-000086290000}"/>
    <cellStyle name="Feeder Field 5 2 29" xfId="1642" xr:uid="{00000000-0005-0000-0000-000087290000}"/>
    <cellStyle name="Feeder Field 5 2 29 2" xfId="16316" xr:uid="{00000000-0005-0000-0000-000088290000}"/>
    <cellStyle name="Feeder Field 5 2 29 2 2" xfId="16317" xr:uid="{00000000-0005-0000-0000-000089290000}"/>
    <cellStyle name="Feeder Field 5 2 29 2 3" xfId="16318" xr:uid="{00000000-0005-0000-0000-00008A290000}"/>
    <cellStyle name="Feeder Field 5 2 29 2 4" xfId="16319" xr:uid="{00000000-0005-0000-0000-00008B290000}"/>
    <cellStyle name="Feeder Field 5 2 29 3" xfId="16320" xr:uid="{00000000-0005-0000-0000-00008C290000}"/>
    <cellStyle name="Feeder Field 5 2 29 4" xfId="16321" xr:uid="{00000000-0005-0000-0000-00008D290000}"/>
    <cellStyle name="Feeder Field 5 2 3" xfId="1643" xr:uid="{00000000-0005-0000-0000-00008E290000}"/>
    <cellStyle name="Feeder Field 5 2 3 2" xfId="16322" xr:uid="{00000000-0005-0000-0000-00008F290000}"/>
    <cellStyle name="Feeder Field 5 2 3 2 2" xfId="16323" xr:uid="{00000000-0005-0000-0000-000090290000}"/>
    <cellStyle name="Feeder Field 5 2 3 2 3" xfId="16324" xr:uid="{00000000-0005-0000-0000-000091290000}"/>
    <cellStyle name="Feeder Field 5 2 3 2 4" xfId="16325" xr:uid="{00000000-0005-0000-0000-000092290000}"/>
    <cellStyle name="Feeder Field 5 2 3 3" xfId="16326" xr:uid="{00000000-0005-0000-0000-000093290000}"/>
    <cellStyle name="Feeder Field 5 2 3 4" xfId="16327" xr:uid="{00000000-0005-0000-0000-000094290000}"/>
    <cellStyle name="Feeder Field 5 2 30" xfId="1644" xr:uid="{00000000-0005-0000-0000-000095290000}"/>
    <cellStyle name="Feeder Field 5 2 30 2" xfId="16328" xr:uid="{00000000-0005-0000-0000-000096290000}"/>
    <cellStyle name="Feeder Field 5 2 30 2 2" xfId="16329" xr:uid="{00000000-0005-0000-0000-000097290000}"/>
    <cellStyle name="Feeder Field 5 2 30 2 3" xfId="16330" xr:uid="{00000000-0005-0000-0000-000098290000}"/>
    <cellStyle name="Feeder Field 5 2 30 2 4" xfId="16331" xr:uid="{00000000-0005-0000-0000-000099290000}"/>
    <cellStyle name="Feeder Field 5 2 30 3" xfId="16332" xr:uid="{00000000-0005-0000-0000-00009A290000}"/>
    <cellStyle name="Feeder Field 5 2 30 4" xfId="16333" xr:uid="{00000000-0005-0000-0000-00009B290000}"/>
    <cellStyle name="Feeder Field 5 2 31" xfId="1645" xr:uid="{00000000-0005-0000-0000-00009C290000}"/>
    <cellStyle name="Feeder Field 5 2 31 2" xfId="16334" xr:uid="{00000000-0005-0000-0000-00009D290000}"/>
    <cellStyle name="Feeder Field 5 2 31 2 2" xfId="16335" xr:uid="{00000000-0005-0000-0000-00009E290000}"/>
    <cellStyle name="Feeder Field 5 2 31 2 3" xfId="16336" xr:uid="{00000000-0005-0000-0000-00009F290000}"/>
    <cellStyle name="Feeder Field 5 2 31 2 4" xfId="16337" xr:uid="{00000000-0005-0000-0000-0000A0290000}"/>
    <cellStyle name="Feeder Field 5 2 31 3" xfId="16338" xr:uid="{00000000-0005-0000-0000-0000A1290000}"/>
    <cellStyle name="Feeder Field 5 2 31 4" xfId="16339" xr:uid="{00000000-0005-0000-0000-0000A2290000}"/>
    <cellStyle name="Feeder Field 5 2 32" xfId="1646" xr:uid="{00000000-0005-0000-0000-0000A3290000}"/>
    <cellStyle name="Feeder Field 5 2 32 2" xfId="16340" xr:uid="{00000000-0005-0000-0000-0000A4290000}"/>
    <cellStyle name="Feeder Field 5 2 32 2 2" xfId="16341" xr:uid="{00000000-0005-0000-0000-0000A5290000}"/>
    <cellStyle name="Feeder Field 5 2 32 2 3" xfId="16342" xr:uid="{00000000-0005-0000-0000-0000A6290000}"/>
    <cellStyle name="Feeder Field 5 2 32 2 4" xfId="16343" xr:uid="{00000000-0005-0000-0000-0000A7290000}"/>
    <cellStyle name="Feeder Field 5 2 32 3" xfId="16344" xr:uid="{00000000-0005-0000-0000-0000A8290000}"/>
    <cellStyle name="Feeder Field 5 2 32 4" xfId="16345" xr:uid="{00000000-0005-0000-0000-0000A9290000}"/>
    <cellStyle name="Feeder Field 5 2 33" xfId="1647" xr:uid="{00000000-0005-0000-0000-0000AA290000}"/>
    <cellStyle name="Feeder Field 5 2 33 2" xfId="16346" xr:uid="{00000000-0005-0000-0000-0000AB290000}"/>
    <cellStyle name="Feeder Field 5 2 33 2 2" xfId="16347" xr:uid="{00000000-0005-0000-0000-0000AC290000}"/>
    <cellStyle name="Feeder Field 5 2 33 2 3" xfId="16348" xr:uid="{00000000-0005-0000-0000-0000AD290000}"/>
    <cellStyle name="Feeder Field 5 2 33 2 4" xfId="16349" xr:uid="{00000000-0005-0000-0000-0000AE290000}"/>
    <cellStyle name="Feeder Field 5 2 33 3" xfId="16350" xr:uid="{00000000-0005-0000-0000-0000AF290000}"/>
    <cellStyle name="Feeder Field 5 2 33 4" xfId="16351" xr:uid="{00000000-0005-0000-0000-0000B0290000}"/>
    <cellStyle name="Feeder Field 5 2 34" xfId="1648" xr:uid="{00000000-0005-0000-0000-0000B1290000}"/>
    <cellStyle name="Feeder Field 5 2 34 2" xfId="16352" xr:uid="{00000000-0005-0000-0000-0000B2290000}"/>
    <cellStyle name="Feeder Field 5 2 34 2 2" xfId="16353" xr:uid="{00000000-0005-0000-0000-0000B3290000}"/>
    <cellStyle name="Feeder Field 5 2 34 2 3" xfId="16354" xr:uid="{00000000-0005-0000-0000-0000B4290000}"/>
    <cellStyle name="Feeder Field 5 2 34 2 4" xfId="16355" xr:uid="{00000000-0005-0000-0000-0000B5290000}"/>
    <cellStyle name="Feeder Field 5 2 34 3" xfId="16356" xr:uid="{00000000-0005-0000-0000-0000B6290000}"/>
    <cellStyle name="Feeder Field 5 2 34 4" xfId="16357" xr:uid="{00000000-0005-0000-0000-0000B7290000}"/>
    <cellStyle name="Feeder Field 5 2 35" xfId="1649" xr:uid="{00000000-0005-0000-0000-0000B8290000}"/>
    <cellStyle name="Feeder Field 5 2 35 2" xfId="16358" xr:uid="{00000000-0005-0000-0000-0000B9290000}"/>
    <cellStyle name="Feeder Field 5 2 35 2 2" xfId="16359" xr:uid="{00000000-0005-0000-0000-0000BA290000}"/>
    <cellStyle name="Feeder Field 5 2 35 2 3" xfId="16360" xr:uid="{00000000-0005-0000-0000-0000BB290000}"/>
    <cellStyle name="Feeder Field 5 2 35 2 4" xfId="16361" xr:uid="{00000000-0005-0000-0000-0000BC290000}"/>
    <cellStyle name="Feeder Field 5 2 35 3" xfId="16362" xr:uid="{00000000-0005-0000-0000-0000BD290000}"/>
    <cellStyle name="Feeder Field 5 2 35 4" xfId="16363" xr:uid="{00000000-0005-0000-0000-0000BE290000}"/>
    <cellStyle name="Feeder Field 5 2 36" xfId="1650" xr:uid="{00000000-0005-0000-0000-0000BF290000}"/>
    <cellStyle name="Feeder Field 5 2 36 2" xfId="16364" xr:uid="{00000000-0005-0000-0000-0000C0290000}"/>
    <cellStyle name="Feeder Field 5 2 36 2 2" xfId="16365" xr:uid="{00000000-0005-0000-0000-0000C1290000}"/>
    <cellStyle name="Feeder Field 5 2 36 2 3" xfId="16366" xr:uid="{00000000-0005-0000-0000-0000C2290000}"/>
    <cellStyle name="Feeder Field 5 2 36 2 4" xfId="16367" xr:uid="{00000000-0005-0000-0000-0000C3290000}"/>
    <cellStyle name="Feeder Field 5 2 36 3" xfId="16368" xr:uid="{00000000-0005-0000-0000-0000C4290000}"/>
    <cellStyle name="Feeder Field 5 2 36 4" xfId="16369" xr:uid="{00000000-0005-0000-0000-0000C5290000}"/>
    <cellStyle name="Feeder Field 5 2 37" xfId="1651" xr:uid="{00000000-0005-0000-0000-0000C6290000}"/>
    <cellStyle name="Feeder Field 5 2 37 2" xfId="16370" xr:uid="{00000000-0005-0000-0000-0000C7290000}"/>
    <cellStyle name="Feeder Field 5 2 37 2 2" xfId="16371" xr:uid="{00000000-0005-0000-0000-0000C8290000}"/>
    <cellStyle name="Feeder Field 5 2 37 2 3" xfId="16372" xr:uid="{00000000-0005-0000-0000-0000C9290000}"/>
    <cellStyle name="Feeder Field 5 2 37 2 4" xfId="16373" xr:uid="{00000000-0005-0000-0000-0000CA290000}"/>
    <cellStyle name="Feeder Field 5 2 37 3" xfId="16374" xr:uid="{00000000-0005-0000-0000-0000CB290000}"/>
    <cellStyle name="Feeder Field 5 2 37 4" xfId="16375" xr:uid="{00000000-0005-0000-0000-0000CC290000}"/>
    <cellStyle name="Feeder Field 5 2 38" xfId="1652" xr:uid="{00000000-0005-0000-0000-0000CD290000}"/>
    <cellStyle name="Feeder Field 5 2 38 2" xfId="16376" xr:uid="{00000000-0005-0000-0000-0000CE290000}"/>
    <cellStyle name="Feeder Field 5 2 38 2 2" xfId="16377" xr:uid="{00000000-0005-0000-0000-0000CF290000}"/>
    <cellStyle name="Feeder Field 5 2 38 2 3" xfId="16378" xr:uid="{00000000-0005-0000-0000-0000D0290000}"/>
    <cellStyle name="Feeder Field 5 2 38 2 4" xfId="16379" xr:uid="{00000000-0005-0000-0000-0000D1290000}"/>
    <cellStyle name="Feeder Field 5 2 38 3" xfId="16380" xr:uid="{00000000-0005-0000-0000-0000D2290000}"/>
    <cellStyle name="Feeder Field 5 2 38 4" xfId="16381" xr:uid="{00000000-0005-0000-0000-0000D3290000}"/>
    <cellStyle name="Feeder Field 5 2 39" xfId="1653" xr:uid="{00000000-0005-0000-0000-0000D4290000}"/>
    <cellStyle name="Feeder Field 5 2 39 2" xfId="16382" xr:uid="{00000000-0005-0000-0000-0000D5290000}"/>
    <cellStyle name="Feeder Field 5 2 39 2 2" xfId="16383" xr:uid="{00000000-0005-0000-0000-0000D6290000}"/>
    <cellStyle name="Feeder Field 5 2 39 2 3" xfId="16384" xr:uid="{00000000-0005-0000-0000-0000D7290000}"/>
    <cellStyle name="Feeder Field 5 2 39 2 4" xfId="16385" xr:uid="{00000000-0005-0000-0000-0000D8290000}"/>
    <cellStyle name="Feeder Field 5 2 39 3" xfId="16386" xr:uid="{00000000-0005-0000-0000-0000D9290000}"/>
    <cellStyle name="Feeder Field 5 2 39 4" xfId="16387" xr:uid="{00000000-0005-0000-0000-0000DA290000}"/>
    <cellStyle name="Feeder Field 5 2 4" xfId="1654" xr:uid="{00000000-0005-0000-0000-0000DB290000}"/>
    <cellStyle name="Feeder Field 5 2 4 2" xfId="16388" xr:uid="{00000000-0005-0000-0000-0000DC290000}"/>
    <cellStyle name="Feeder Field 5 2 4 2 2" xfId="16389" xr:uid="{00000000-0005-0000-0000-0000DD290000}"/>
    <cellStyle name="Feeder Field 5 2 4 2 3" xfId="16390" xr:uid="{00000000-0005-0000-0000-0000DE290000}"/>
    <cellStyle name="Feeder Field 5 2 4 2 4" xfId="16391" xr:uid="{00000000-0005-0000-0000-0000DF290000}"/>
    <cellStyle name="Feeder Field 5 2 4 3" xfId="16392" xr:uid="{00000000-0005-0000-0000-0000E0290000}"/>
    <cellStyle name="Feeder Field 5 2 4 4" xfId="16393" xr:uid="{00000000-0005-0000-0000-0000E1290000}"/>
    <cellStyle name="Feeder Field 5 2 40" xfId="1655" xr:uid="{00000000-0005-0000-0000-0000E2290000}"/>
    <cellStyle name="Feeder Field 5 2 40 2" xfId="16394" xr:uid="{00000000-0005-0000-0000-0000E3290000}"/>
    <cellStyle name="Feeder Field 5 2 40 2 2" xfId="16395" xr:uid="{00000000-0005-0000-0000-0000E4290000}"/>
    <cellStyle name="Feeder Field 5 2 40 2 3" xfId="16396" xr:uid="{00000000-0005-0000-0000-0000E5290000}"/>
    <cellStyle name="Feeder Field 5 2 40 2 4" xfId="16397" xr:uid="{00000000-0005-0000-0000-0000E6290000}"/>
    <cellStyle name="Feeder Field 5 2 40 3" xfId="16398" xr:uid="{00000000-0005-0000-0000-0000E7290000}"/>
    <cellStyle name="Feeder Field 5 2 40 4" xfId="16399" xr:uid="{00000000-0005-0000-0000-0000E8290000}"/>
    <cellStyle name="Feeder Field 5 2 41" xfId="1656" xr:uid="{00000000-0005-0000-0000-0000E9290000}"/>
    <cellStyle name="Feeder Field 5 2 41 2" xfId="16400" xr:uid="{00000000-0005-0000-0000-0000EA290000}"/>
    <cellStyle name="Feeder Field 5 2 41 2 2" xfId="16401" xr:uid="{00000000-0005-0000-0000-0000EB290000}"/>
    <cellStyle name="Feeder Field 5 2 41 2 3" xfId="16402" xr:uid="{00000000-0005-0000-0000-0000EC290000}"/>
    <cellStyle name="Feeder Field 5 2 41 2 4" xfId="16403" xr:uid="{00000000-0005-0000-0000-0000ED290000}"/>
    <cellStyle name="Feeder Field 5 2 41 3" xfId="16404" xr:uid="{00000000-0005-0000-0000-0000EE290000}"/>
    <cellStyle name="Feeder Field 5 2 41 4" xfId="16405" xr:uid="{00000000-0005-0000-0000-0000EF290000}"/>
    <cellStyle name="Feeder Field 5 2 42" xfId="1657" xr:uid="{00000000-0005-0000-0000-0000F0290000}"/>
    <cellStyle name="Feeder Field 5 2 42 2" xfId="16406" xr:uid="{00000000-0005-0000-0000-0000F1290000}"/>
    <cellStyle name="Feeder Field 5 2 42 2 2" xfId="16407" xr:uid="{00000000-0005-0000-0000-0000F2290000}"/>
    <cellStyle name="Feeder Field 5 2 42 2 3" xfId="16408" xr:uid="{00000000-0005-0000-0000-0000F3290000}"/>
    <cellStyle name="Feeder Field 5 2 42 2 4" xfId="16409" xr:uid="{00000000-0005-0000-0000-0000F4290000}"/>
    <cellStyle name="Feeder Field 5 2 42 3" xfId="16410" xr:uid="{00000000-0005-0000-0000-0000F5290000}"/>
    <cellStyle name="Feeder Field 5 2 42 4" xfId="16411" xr:uid="{00000000-0005-0000-0000-0000F6290000}"/>
    <cellStyle name="Feeder Field 5 2 43" xfId="1658" xr:uid="{00000000-0005-0000-0000-0000F7290000}"/>
    <cellStyle name="Feeder Field 5 2 43 2" xfId="16412" xr:uid="{00000000-0005-0000-0000-0000F8290000}"/>
    <cellStyle name="Feeder Field 5 2 43 2 2" xfId="16413" xr:uid="{00000000-0005-0000-0000-0000F9290000}"/>
    <cellStyle name="Feeder Field 5 2 43 2 3" xfId="16414" xr:uid="{00000000-0005-0000-0000-0000FA290000}"/>
    <cellStyle name="Feeder Field 5 2 43 2 4" xfId="16415" xr:uid="{00000000-0005-0000-0000-0000FB290000}"/>
    <cellStyle name="Feeder Field 5 2 43 3" xfId="16416" xr:uid="{00000000-0005-0000-0000-0000FC290000}"/>
    <cellStyle name="Feeder Field 5 2 43 4" xfId="16417" xr:uid="{00000000-0005-0000-0000-0000FD290000}"/>
    <cellStyle name="Feeder Field 5 2 44" xfId="1659" xr:uid="{00000000-0005-0000-0000-0000FE290000}"/>
    <cellStyle name="Feeder Field 5 2 44 2" xfId="16418" xr:uid="{00000000-0005-0000-0000-0000FF290000}"/>
    <cellStyle name="Feeder Field 5 2 44 2 2" xfId="16419" xr:uid="{00000000-0005-0000-0000-0000002A0000}"/>
    <cellStyle name="Feeder Field 5 2 44 2 3" xfId="16420" xr:uid="{00000000-0005-0000-0000-0000012A0000}"/>
    <cellStyle name="Feeder Field 5 2 44 2 4" xfId="16421" xr:uid="{00000000-0005-0000-0000-0000022A0000}"/>
    <cellStyle name="Feeder Field 5 2 44 3" xfId="16422" xr:uid="{00000000-0005-0000-0000-0000032A0000}"/>
    <cellStyle name="Feeder Field 5 2 44 4" xfId="16423" xr:uid="{00000000-0005-0000-0000-0000042A0000}"/>
    <cellStyle name="Feeder Field 5 2 45" xfId="16424" xr:uid="{00000000-0005-0000-0000-0000052A0000}"/>
    <cellStyle name="Feeder Field 5 2 45 2" xfId="16425" xr:uid="{00000000-0005-0000-0000-0000062A0000}"/>
    <cellStyle name="Feeder Field 5 2 45 3" xfId="16426" xr:uid="{00000000-0005-0000-0000-0000072A0000}"/>
    <cellStyle name="Feeder Field 5 2 45 4" xfId="16427" xr:uid="{00000000-0005-0000-0000-0000082A0000}"/>
    <cellStyle name="Feeder Field 5 2 46" xfId="16428" xr:uid="{00000000-0005-0000-0000-0000092A0000}"/>
    <cellStyle name="Feeder Field 5 2 46 2" xfId="16429" xr:uid="{00000000-0005-0000-0000-00000A2A0000}"/>
    <cellStyle name="Feeder Field 5 2 46 3" xfId="16430" xr:uid="{00000000-0005-0000-0000-00000B2A0000}"/>
    <cellStyle name="Feeder Field 5 2 46 4" xfId="16431" xr:uid="{00000000-0005-0000-0000-00000C2A0000}"/>
    <cellStyle name="Feeder Field 5 2 47" xfId="16432" xr:uid="{00000000-0005-0000-0000-00000D2A0000}"/>
    <cellStyle name="Feeder Field 5 2 48" xfId="16433" xr:uid="{00000000-0005-0000-0000-00000E2A0000}"/>
    <cellStyle name="Feeder Field 5 2 5" xfId="1660" xr:uid="{00000000-0005-0000-0000-00000F2A0000}"/>
    <cellStyle name="Feeder Field 5 2 5 2" xfId="16434" xr:uid="{00000000-0005-0000-0000-0000102A0000}"/>
    <cellStyle name="Feeder Field 5 2 5 2 2" xfId="16435" xr:uid="{00000000-0005-0000-0000-0000112A0000}"/>
    <cellStyle name="Feeder Field 5 2 5 2 3" xfId="16436" xr:uid="{00000000-0005-0000-0000-0000122A0000}"/>
    <cellStyle name="Feeder Field 5 2 5 2 4" xfId="16437" xr:uid="{00000000-0005-0000-0000-0000132A0000}"/>
    <cellStyle name="Feeder Field 5 2 5 3" xfId="16438" xr:uid="{00000000-0005-0000-0000-0000142A0000}"/>
    <cellStyle name="Feeder Field 5 2 5 4" xfId="16439" xr:uid="{00000000-0005-0000-0000-0000152A0000}"/>
    <cellStyle name="Feeder Field 5 2 6" xfId="1661" xr:uid="{00000000-0005-0000-0000-0000162A0000}"/>
    <cellStyle name="Feeder Field 5 2 6 2" xfId="16440" xr:uid="{00000000-0005-0000-0000-0000172A0000}"/>
    <cellStyle name="Feeder Field 5 2 6 2 2" xfId="16441" xr:uid="{00000000-0005-0000-0000-0000182A0000}"/>
    <cellStyle name="Feeder Field 5 2 6 2 3" xfId="16442" xr:uid="{00000000-0005-0000-0000-0000192A0000}"/>
    <cellStyle name="Feeder Field 5 2 6 2 4" xfId="16443" xr:uid="{00000000-0005-0000-0000-00001A2A0000}"/>
    <cellStyle name="Feeder Field 5 2 6 3" xfId="16444" xr:uid="{00000000-0005-0000-0000-00001B2A0000}"/>
    <cellStyle name="Feeder Field 5 2 6 4" xfId="16445" xr:uid="{00000000-0005-0000-0000-00001C2A0000}"/>
    <cellStyle name="Feeder Field 5 2 7" xfId="1662" xr:uid="{00000000-0005-0000-0000-00001D2A0000}"/>
    <cellStyle name="Feeder Field 5 2 7 2" xfId="16446" xr:uid="{00000000-0005-0000-0000-00001E2A0000}"/>
    <cellStyle name="Feeder Field 5 2 7 2 2" xfId="16447" xr:uid="{00000000-0005-0000-0000-00001F2A0000}"/>
    <cellStyle name="Feeder Field 5 2 7 2 3" xfId="16448" xr:uid="{00000000-0005-0000-0000-0000202A0000}"/>
    <cellStyle name="Feeder Field 5 2 7 2 4" xfId="16449" xr:uid="{00000000-0005-0000-0000-0000212A0000}"/>
    <cellStyle name="Feeder Field 5 2 7 3" xfId="16450" xr:uid="{00000000-0005-0000-0000-0000222A0000}"/>
    <cellStyle name="Feeder Field 5 2 7 4" xfId="16451" xr:uid="{00000000-0005-0000-0000-0000232A0000}"/>
    <cellStyle name="Feeder Field 5 2 8" xfId="1663" xr:uid="{00000000-0005-0000-0000-0000242A0000}"/>
    <cellStyle name="Feeder Field 5 2 8 2" xfId="16452" xr:uid="{00000000-0005-0000-0000-0000252A0000}"/>
    <cellStyle name="Feeder Field 5 2 8 2 2" xfId="16453" xr:uid="{00000000-0005-0000-0000-0000262A0000}"/>
    <cellStyle name="Feeder Field 5 2 8 2 3" xfId="16454" xr:uid="{00000000-0005-0000-0000-0000272A0000}"/>
    <cellStyle name="Feeder Field 5 2 8 2 4" xfId="16455" xr:uid="{00000000-0005-0000-0000-0000282A0000}"/>
    <cellStyle name="Feeder Field 5 2 8 3" xfId="16456" xr:uid="{00000000-0005-0000-0000-0000292A0000}"/>
    <cellStyle name="Feeder Field 5 2 8 4" xfId="16457" xr:uid="{00000000-0005-0000-0000-00002A2A0000}"/>
    <cellStyle name="Feeder Field 5 2 9" xfId="1664" xr:uid="{00000000-0005-0000-0000-00002B2A0000}"/>
    <cellStyle name="Feeder Field 5 2 9 2" xfId="16458" xr:uid="{00000000-0005-0000-0000-00002C2A0000}"/>
    <cellStyle name="Feeder Field 5 2 9 2 2" xfId="16459" xr:uid="{00000000-0005-0000-0000-00002D2A0000}"/>
    <cellStyle name="Feeder Field 5 2 9 2 3" xfId="16460" xr:uid="{00000000-0005-0000-0000-00002E2A0000}"/>
    <cellStyle name="Feeder Field 5 2 9 2 4" xfId="16461" xr:uid="{00000000-0005-0000-0000-00002F2A0000}"/>
    <cellStyle name="Feeder Field 5 2 9 3" xfId="16462" xr:uid="{00000000-0005-0000-0000-0000302A0000}"/>
    <cellStyle name="Feeder Field 5 2 9 4" xfId="16463" xr:uid="{00000000-0005-0000-0000-0000312A0000}"/>
    <cellStyle name="Feeder Field 5 20" xfId="1665" xr:uid="{00000000-0005-0000-0000-0000322A0000}"/>
    <cellStyle name="Feeder Field 5 20 2" xfId="16464" xr:uid="{00000000-0005-0000-0000-0000332A0000}"/>
    <cellStyle name="Feeder Field 5 20 2 2" xfId="16465" xr:uid="{00000000-0005-0000-0000-0000342A0000}"/>
    <cellStyle name="Feeder Field 5 20 2 3" xfId="16466" xr:uid="{00000000-0005-0000-0000-0000352A0000}"/>
    <cellStyle name="Feeder Field 5 20 2 4" xfId="16467" xr:uid="{00000000-0005-0000-0000-0000362A0000}"/>
    <cellStyle name="Feeder Field 5 20 3" xfId="16468" xr:uid="{00000000-0005-0000-0000-0000372A0000}"/>
    <cellStyle name="Feeder Field 5 20 4" xfId="16469" xr:uid="{00000000-0005-0000-0000-0000382A0000}"/>
    <cellStyle name="Feeder Field 5 21" xfId="1666" xr:uid="{00000000-0005-0000-0000-0000392A0000}"/>
    <cellStyle name="Feeder Field 5 21 2" xfId="16470" xr:uid="{00000000-0005-0000-0000-00003A2A0000}"/>
    <cellStyle name="Feeder Field 5 21 2 2" xfId="16471" xr:uid="{00000000-0005-0000-0000-00003B2A0000}"/>
    <cellStyle name="Feeder Field 5 21 2 3" xfId="16472" xr:uid="{00000000-0005-0000-0000-00003C2A0000}"/>
    <cellStyle name="Feeder Field 5 21 2 4" xfId="16473" xr:uid="{00000000-0005-0000-0000-00003D2A0000}"/>
    <cellStyle name="Feeder Field 5 21 3" xfId="16474" xr:uid="{00000000-0005-0000-0000-00003E2A0000}"/>
    <cellStyle name="Feeder Field 5 21 4" xfId="16475" xr:uid="{00000000-0005-0000-0000-00003F2A0000}"/>
    <cellStyle name="Feeder Field 5 22" xfId="1667" xr:uid="{00000000-0005-0000-0000-0000402A0000}"/>
    <cellStyle name="Feeder Field 5 22 2" xfId="16476" xr:uid="{00000000-0005-0000-0000-0000412A0000}"/>
    <cellStyle name="Feeder Field 5 22 2 2" xfId="16477" xr:uid="{00000000-0005-0000-0000-0000422A0000}"/>
    <cellStyle name="Feeder Field 5 22 2 3" xfId="16478" xr:uid="{00000000-0005-0000-0000-0000432A0000}"/>
    <cellStyle name="Feeder Field 5 22 2 4" xfId="16479" xr:uid="{00000000-0005-0000-0000-0000442A0000}"/>
    <cellStyle name="Feeder Field 5 22 3" xfId="16480" xr:uid="{00000000-0005-0000-0000-0000452A0000}"/>
    <cellStyle name="Feeder Field 5 22 4" xfId="16481" xr:uid="{00000000-0005-0000-0000-0000462A0000}"/>
    <cellStyle name="Feeder Field 5 23" xfId="1668" xr:uid="{00000000-0005-0000-0000-0000472A0000}"/>
    <cellStyle name="Feeder Field 5 23 2" xfId="16482" xr:uid="{00000000-0005-0000-0000-0000482A0000}"/>
    <cellStyle name="Feeder Field 5 23 2 2" xfId="16483" xr:uid="{00000000-0005-0000-0000-0000492A0000}"/>
    <cellStyle name="Feeder Field 5 23 2 3" xfId="16484" xr:uid="{00000000-0005-0000-0000-00004A2A0000}"/>
    <cellStyle name="Feeder Field 5 23 2 4" xfId="16485" xr:uid="{00000000-0005-0000-0000-00004B2A0000}"/>
    <cellStyle name="Feeder Field 5 23 3" xfId="16486" xr:uid="{00000000-0005-0000-0000-00004C2A0000}"/>
    <cellStyle name="Feeder Field 5 23 4" xfId="16487" xr:uid="{00000000-0005-0000-0000-00004D2A0000}"/>
    <cellStyle name="Feeder Field 5 24" xfId="1669" xr:uid="{00000000-0005-0000-0000-00004E2A0000}"/>
    <cellStyle name="Feeder Field 5 24 2" xfId="16488" xr:uid="{00000000-0005-0000-0000-00004F2A0000}"/>
    <cellStyle name="Feeder Field 5 24 2 2" xfId="16489" xr:uid="{00000000-0005-0000-0000-0000502A0000}"/>
    <cellStyle name="Feeder Field 5 24 2 3" xfId="16490" xr:uid="{00000000-0005-0000-0000-0000512A0000}"/>
    <cellStyle name="Feeder Field 5 24 2 4" xfId="16491" xr:uid="{00000000-0005-0000-0000-0000522A0000}"/>
    <cellStyle name="Feeder Field 5 24 3" xfId="16492" xr:uid="{00000000-0005-0000-0000-0000532A0000}"/>
    <cellStyle name="Feeder Field 5 24 4" xfId="16493" xr:uid="{00000000-0005-0000-0000-0000542A0000}"/>
    <cellStyle name="Feeder Field 5 25" xfId="1670" xr:uid="{00000000-0005-0000-0000-0000552A0000}"/>
    <cellStyle name="Feeder Field 5 25 2" xfId="16494" xr:uid="{00000000-0005-0000-0000-0000562A0000}"/>
    <cellStyle name="Feeder Field 5 25 2 2" xfId="16495" xr:uid="{00000000-0005-0000-0000-0000572A0000}"/>
    <cellStyle name="Feeder Field 5 25 2 3" xfId="16496" xr:uid="{00000000-0005-0000-0000-0000582A0000}"/>
    <cellStyle name="Feeder Field 5 25 2 4" xfId="16497" xr:uid="{00000000-0005-0000-0000-0000592A0000}"/>
    <cellStyle name="Feeder Field 5 25 3" xfId="16498" xr:uid="{00000000-0005-0000-0000-00005A2A0000}"/>
    <cellStyle name="Feeder Field 5 25 4" xfId="16499" xr:uid="{00000000-0005-0000-0000-00005B2A0000}"/>
    <cellStyle name="Feeder Field 5 26" xfId="1671" xr:uid="{00000000-0005-0000-0000-00005C2A0000}"/>
    <cellStyle name="Feeder Field 5 26 2" xfId="16500" xr:uid="{00000000-0005-0000-0000-00005D2A0000}"/>
    <cellStyle name="Feeder Field 5 26 2 2" xfId="16501" xr:uid="{00000000-0005-0000-0000-00005E2A0000}"/>
    <cellStyle name="Feeder Field 5 26 2 3" xfId="16502" xr:uid="{00000000-0005-0000-0000-00005F2A0000}"/>
    <cellStyle name="Feeder Field 5 26 2 4" xfId="16503" xr:uid="{00000000-0005-0000-0000-0000602A0000}"/>
    <cellStyle name="Feeder Field 5 26 3" xfId="16504" xr:uid="{00000000-0005-0000-0000-0000612A0000}"/>
    <cellStyle name="Feeder Field 5 26 4" xfId="16505" xr:uid="{00000000-0005-0000-0000-0000622A0000}"/>
    <cellStyle name="Feeder Field 5 27" xfId="1672" xr:uid="{00000000-0005-0000-0000-0000632A0000}"/>
    <cellStyle name="Feeder Field 5 27 2" xfId="16506" xr:uid="{00000000-0005-0000-0000-0000642A0000}"/>
    <cellStyle name="Feeder Field 5 27 2 2" xfId="16507" xr:uid="{00000000-0005-0000-0000-0000652A0000}"/>
    <cellStyle name="Feeder Field 5 27 2 3" xfId="16508" xr:uid="{00000000-0005-0000-0000-0000662A0000}"/>
    <cellStyle name="Feeder Field 5 27 2 4" xfId="16509" xr:uid="{00000000-0005-0000-0000-0000672A0000}"/>
    <cellStyle name="Feeder Field 5 27 3" xfId="16510" xr:uid="{00000000-0005-0000-0000-0000682A0000}"/>
    <cellStyle name="Feeder Field 5 27 4" xfId="16511" xr:uid="{00000000-0005-0000-0000-0000692A0000}"/>
    <cellStyle name="Feeder Field 5 28" xfId="1673" xr:uid="{00000000-0005-0000-0000-00006A2A0000}"/>
    <cellStyle name="Feeder Field 5 28 2" xfId="16512" xr:uid="{00000000-0005-0000-0000-00006B2A0000}"/>
    <cellStyle name="Feeder Field 5 28 2 2" xfId="16513" xr:uid="{00000000-0005-0000-0000-00006C2A0000}"/>
    <cellStyle name="Feeder Field 5 28 2 3" xfId="16514" xr:uid="{00000000-0005-0000-0000-00006D2A0000}"/>
    <cellStyle name="Feeder Field 5 28 2 4" xfId="16515" xr:uid="{00000000-0005-0000-0000-00006E2A0000}"/>
    <cellStyle name="Feeder Field 5 28 3" xfId="16516" xr:uid="{00000000-0005-0000-0000-00006F2A0000}"/>
    <cellStyle name="Feeder Field 5 28 4" xfId="16517" xr:uid="{00000000-0005-0000-0000-0000702A0000}"/>
    <cellStyle name="Feeder Field 5 29" xfId="1674" xr:uid="{00000000-0005-0000-0000-0000712A0000}"/>
    <cellStyle name="Feeder Field 5 29 2" xfId="16518" xr:uid="{00000000-0005-0000-0000-0000722A0000}"/>
    <cellStyle name="Feeder Field 5 29 2 2" xfId="16519" xr:uid="{00000000-0005-0000-0000-0000732A0000}"/>
    <cellStyle name="Feeder Field 5 29 2 3" xfId="16520" xr:uid="{00000000-0005-0000-0000-0000742A0000}"/>
    <cellStyle name="Feeder Field 5 29 2 4" xfId="16521" xr:uid="{00000000-0005-0000-0000-0000752A0000}"/>
    <cellStyle name="Feeder Field 5 29 3" xfId="16522" xr:uid="{00000000-0005-0000-0000-0000762A0000}"/>
    <cellStyle name="Feeder Field 5 29 4" xfId="16523" xr:uid="{00000000-0005-0000-0000-0000772A0000}"/>
    <cellStyle name="Feeder Field 5 3" xfId="1675" xr:uid="{00000000-0005-0000-0000-0000782A0000}"/>
    <cellStyle name="Feeder Field 5 3 2" xfId="16524" xr:uid="{00000000-0005-0000-0000-0000792A0000}"/>
    <cellStyle name="Feeder Field 5 3 2 2" xfId="16525" xr:uid="{00000000-0005-0000-0000-00007A2A0000}"/>
    <cellStyle name="Feeder Field 5 3 2 3" xfId="16526" xr:uid="{00000000-0005-0000-0000-00007B2A0000}"/>
    <cellStyle name="Feeder Field 5 3 2 4" xfId="16527" xr:uid="{00000000-0005-0000-0000-00007C2A0000}"/>
    <cellStyle name="Feeder Field 5 3 3" xfId="16528" xr:uid="{00000000-0005-0000-0000-00007D2A0000}"/>
    <cellStyle name="Feeder Field 5 3 4" xfId="16529" xr:uid="{00000000-0005-0000-0000-00007E2A0000}"/>
    <cellStyle name="Feeder Field 5 30" xfId="1676" xr:uid="{00000000-0005-0000-0000-00007F2A0000}"/>
    <cellStyle name="Feeder Field 5 30 2" xfId="16530" xr:uid="{00000000-0005-0000-0000-0000802A0000}"/>
    <cellStyle name="Feeder Field 5 30 2 2" xfId="16531" xr:uid="{00000000-0005-0000-0000-0000812A0000}"/>
    <cellStyle name="Feeder Field 5 30 2 3" xfId="16532" xr:uid="{00000000-0005-0000-0000-0000822A0000}"/>
    <cellStyle name="Feeder Field 5 30 2 4" xfId="16533" xr:uid="{00000000-0005-0000-0000-0000832A0000}"/>
    <cellStyle name="Feeder Field 5 30 3" xfId="16534" xr:uid="{00000000-0005-0000-0000-0000842A0000}"/>
    <cellStyle name="Feeder Field 5 30 4" xfId="16535" xr:uid="{00000000-0005-0000-0000-0000852A0000}"/>
    <cellStyle name="Feeder Field 5 31" xfId="1677" xr:uid="{00000000-0005-0000-0000-0000862A0000}"/>
    <cellStyle name="Feeder Field 5 31 2" xfId="16536" xr:uid="{00000000-0005-0000-0000-0000872A0000}"/>
    <cellStyle name="Feeder Field 5 31 2 2" xfId="16537" xr:uid="{00000000-0005-0000-0000-0000882A0000}"/>
    <cellStyle name="Feeder Field 5 31 2 3" xfId="16538" xr:uid="{00000000-0005-0000-0000-0000892A0000}"/>
    <cellStyle name="Feeder Field 5 31 2 4" xfId="16539" xr:uid="{00000000-0005-0000-0000-00008A2A0000}"/>
    <cellStyle name="Feeder Field 5 31 3" xfId="16540" xr:uid="{00000000-0005-0000-0000-00008B2A0000}"/>
    <cellStyle name="Feeder Field 5 31 4" xfId="16541" xr:uid="{00000000-0005-0000-0000-00008C2A0000}"/>
    <cellStyle name="Feeder Field 5 32" xfId="1678" xr:uid="{00000000-0005-0000-0000-00008D2A0000}"/>
    <cellStyle name="Feeder Field 5 32 2" xfId="16542" xr:uid="{00000000-0005-0000-0000-00008E2A0000}"/>
    <cellStyle name="Feeder Field 5 32 2 2" xfId="16543" xr:uid="{00000000-0005-0000-0000-00008F2A0000}"/>
    <cellStyle name="Feeder Field 5 32 2 3" xfId="16544" xr:uid="{00000000-0005-0000-0000-0000902A0000}"/>
    <cellStyle name="Feeder Field 5 32 2 4" xfId="16545" xr:uid="{00000000-0005-0000-0000-0000912A0000}"/>
    <cellStyle name="Feeder Field 5 32 3" xfId="16546" xr:uid="{00000000-0005-0000-0000-0000922A0000}"/>
    <cellStyle name="Feeder Field 5 32 4" xfId="16547" xr:uid="{00000000-0005-0000-0000-0000932A0000}"/>
    <cellStyle name="Feeder Field 5 33" xfId="1679" xr:uid="{00000000-0005-0000-0000-0000942A0000}"/>
    <cellStyle name="Feeder Field 5 33 2" xfId="16548" xr:uid="{00000000-0005-0000-0000-0000952A0000}"/>
    <cellStyle name="Feeder Field 5 33 2 2" xfId="16549" xr:uid="{00000000-0005-0000-0000-0000962A0000}"/>
    <cellStyle name="Feeder Field 5 33 2 3" xfId="16550" xr:uid="{00000000-0005-0000-0000-0000972A0000}"/>
    <cellStyle name="Feeder Field 5 33 2 4" xfId="16551" xr:uid="{00000000-0005-0000-0000-0000982A0000}"/>
    <cellStyle name="Feeder Field 5 33 3" xfId="16552" xr:uid="{00000000-0005-0000-0000-0000992A0000}"/>
    <cellStyle name="Feeder Field 5 33 4" xfId="16553" xr:uid="{00000000-0005-0000-0000-00009A2A0000}"/>
    <cellStyle name="Feeder Field 5 34" xfId="1680" xr:uid="{00000000-0005-0000-0000-00009B2A0000}"/>
    <cellStyle name="Feeder Field 5 34 2" xfId="16554" xr:uid="{00000000-0005-0000-0000-00009C2A0000}"/>
    <cellStyle name="Feeder Field 5 34 2 2" xfId="16555" xr:uid="{00000000-0005-0000-0000-00009D2A0000}"/>
    <cellStyle name="Feeder Field 5 34 2 3" xfId="16556" xr:uid="{00000000-0005-0000-0000-00009E2A0000}"/>
    <cellStyle name="Feeder Field 5 34 2 4" xfId="16557" xr:uid="{00000000-0005-0000-0000-00009F2A0000}"/>
    <cellStyle name="Feeder Field 5 34 3" xfId="16558" xr:uid="{00000000-0005-0000-0000-0000A02A0000}"/>
    <cellStyle name="Feeder Field 5 34 4" xfId="16559" xr:uid="{00000000-0005-0000-0000-0000A12A0000}"/>
    <cellStyle name="Feeder Field 5 35" xfId="1681" xr:uid="{00000000-0005-0000-0000-0000A22A0000}"/>
    <cellStyle name="Feeder Field 5 35 2" xfId="16560" xr:uid="{00000000-0005-0000-0000-0000A32A0000}"/>
    <cellStyle name="Feeder Field 5 35 2 2" xfId="16561" xr:uid="{00000000-0005-0000-0000-0000A42A0000}"/>
    <cellStyle name="Feeder Field 5 35 2 3" xfId="16562" xr:uid="{00000000-0005-0000-0000-0000A52A0000}"/>
    <cellStyle name="Feeder Field 5 35 2 4" xfId="16563" xr:uid="{00000000-0005-0000-0000-0000A62A0000}"/>
    <cellStyle name="Feeder Field 5 35 3" xfId="16564" xr:uid="{00000000-0005-0000-0000-0000A72A0000}"/>
    <cellStyle name="Feeder Field 5 35 4" xfId="16565" xr:uid="{00000000-0005-0000-0000-0000A82A0000}"/>
    <cellStyle name="Feeder Field 5 36" xfId="1682" xr:uid="{00000000-0005-0000-0000-0000A92A0000}"/>
    <cellStyle name="Feeder Field 5 36 2" xfId="16566" xr:uid="{00000000-0005-0000-0000-0000AA2A0000}"/>
    <cellStyle name="Feeder Field 5 36 2 2" xfId="16567" xr:uid="{00000000-0005-0000-0000-0000AB2A0000}"/>
    <cellStyle name="Feeder Field 5 36 2 3" xfId="16568" xr:uid="{00000000-0005-0000-0000-0000AC2A0000}"/>
    <cellStyle name="Feeder Field 5 36 2 4" xfId="16569" xr:uid="{00000000-0005-0000-0000-0000AD2A0000}"/>
    <cellStyle name="Feeder Field 5 36 3" xfId="16570" xr:uid="{00000000-0005-0000-0000-0000AE2A0000}"/>
    <cellStyle name="Feeder Field 5 36 4" xfId="16571" xr:uid="{00000000-0005-0000-0000-0000AF2A0000}"/>
    <cellStyle name="Feeder Field 5 37" xfId="1683" xr:uid="{00000000-0005-0000-0000-0000B02A0000}"/>
    <cellStyle name="Feeder Field 5 37 2" xfId="16572" xr:uid="{00000000-0005-0000-0000-0000B12A0000}"/>
    <cellStyle name="Feeder Field 5 37 2 2" xfId="16573" xr:uid="{00000000-0005-0000-0000-0000B22A0000}"/>
    <cellStyle name="Feeder Field 5 37 2 3" xfId="16574" xr:uid="{00000000-0005-0000-0000-0000B32A0000}"/>
    <cellStyle name="Feeder Field 5 37 2 4" xfId="16575" xr:uid="{00000000-0005-0000-0000-0000B42A0000}"/>
    <cellStyle name="Feeder Field 5 37 3" xfId="16576" xr:uid="{00000000-0005-0000-0000-0000B52A0000}"/>
    <cellStyle name="Feeder Field 5 37 4" xfId="16577" xr:uid="{00000000-0005-0000-0000-0000B62A0000}"/>
    <cellStyle name="Feeder Field 5 38" xfId="1684" xr:uid="{00000000-0005-0000-0000-0000B72A0000}"/>
    <cellStyle name="Feeder Field 5 38 2" xfId="16578" xr:uid="{00000000-0005-0000-0000-0000B82A0000}"/>
    <cellStyle name="Feeder Field 5 38 2 2" xfId="16579" xr:uid="{00000000-0005-0000-0000-0000B92A0000}"/>
    <cellStyle name="Feeder Field 5 38 2 3" xfId="16580" xr:uid="{00000000-0005-0000-0000-0000BA2A0000}"/>
    <cellStyle name="Feeder Field 5 38 2 4" xfId="16581" xr:uid="{00000000-0005-0000-0000-0000BB2A0000}"/>
    <cellStyle name="Feeder Field 5 38 3" xfId="16582" xr:uid="{00000000-0005-0000-0000-0000BC2A0000}"/>
    <cellStyle name="Feeder Field 5 38 4" xfId="16583" xr:uid="{00000000-0005-0000-0000-0000BD2A0000}"/>
    <cellStyle name="Feeder Field 5 39" xfId="1685" xr:uid="{00000000-0005-0000-0000-0000BE2A0000}"/>
    <cellStyle name="Feeder Field 5 39 2" xfId="16584" xr:uid="{00000000-0005-0000-0000-0000BF2A0000}"/>
    <cellStyle name="Feeder Field 5 39 2 2" xfId="16585" xr:uid="{00000000-0005-0000-0000-0000C02A0000}"/>
    <cellStyle name="Feeder Field 5 39 2 3" xfId="16586" xr:uid="{00000000-0005-0000-0000-0000C12A0000}"/>
    <cellStyle name="Feeder Field 5 39 2 4" xfId="16587" xr:uid="{00000000-0005-0000-0000-0000C22A0000}"/>
    <cellStyle name="Feeder Field 5 39 3" xfId="16588" xr:uid="{00000000-0005-0000-0000-0000C32A0000}"/>
    <cellStyle name="Feeder Field 5 39 4" xfId="16589" xr:uid="{00000000-0005-0000-0000-0000C42A0000}"/>
    <cellStyle name="Feeder Field 5 4" xfId="1686" xr:uid="{00000000-0005-0000-0000-0000C52A0000}"/>
    <cellStyle name="Feeder Field 5 4 2" xfId="16590" xr:uid="{00000000-0005-0000-0000-0000C62A0000}"/>
    <cellStyle name="Feeder Field 5 4 2 2" xfId="16591" xr:uid="{00000000-0005-0000-0000-0000C72A0000}"/>
    <cellStyle name="Feeder Field 5 4 2 3" xfId="16592" xr:uid="{00000000-0005-0000-0000-0000C82A0000}"/>
    <cellStyle name="Feeder Field 5 4 2 4" xfId="16593" xr:uid="{00000000-0005-0000-0000-0000C92A0000}"/>
    <cellStyle name="Feeder Field 5 4 3" xfId="16594" xr:uid="{00000000-0005-0000-0000-0000CA2A0000}"/>
    <cellStyle name="Feeder Field 5 4 4" xfId="16595" xr:uid="{00000000-0005-0000-0000-0000CB2A0000}"/>
    <cellStyle name="Feeder Field 5 40" xfId="1687" xr:uid="{00000000-0005-0000-0000-0000CC2A0000}"/>
    <cellStyle name="Feeder Field 5 40 2" xfId="16596" xr:uid="{00000000-0005-0000-0000-0000CD2A0000}"/>
    <cellStyle name="Feeder Field 5 40 2 2" xfId="16597" xr:uid="{00000000-0005-0000-0000-0000CE2A0000}"/>
    <cellStyle name="Feeder Field 5 40 2 3" xfId="16598" xr:uid="{00000000-0005-0000-0000-0000CF2A0000}"/>
    <cellStyle name="Feeder Field 5 40 2 4" xfId="16599" xr:uid="{00000000-0005-0000-0000-0000D02A0000}"/>
    <cellStyle name="Feeder Field 5 40 3" xfId="16600" xr:uid="{00000000-0005-0000-0000-0000D12A0000}"/>
    <cellStyle name="Feeder Field 5 40 4" xfId="16601" xr:uid="{00000000-0005-0000-0000-0000D22A0000}"/>
    <cellStyle name="Feeder Field 5 41" xfId="1688" xr:uid="{00000000-0005-0000-0000-0000D32A0000}"/>
    <cellStyle name="Feeder Field 5 41 2" xfId="16602" xr:uid="{00000000-0005-0000-0000-0000D42A0000}"/>
    <cellStyle name="Feeder Field 5 41 2 2" xfId="16603" xr:uid="{00000000-0005-0000-0000-0000D52A0000}"/>
    <cellStyle name="Feeder Field 5 41 2 3" xfId="16604" xr:uid="{00000000-0005-0000-0000-0000D62A0000}"/>
    <cellStyle name="Feeder Field 5 41 2 4" xfId="16605" xr:uid="{00000000-0005-0000-0000-0000D72A0000}"/>
    <cellStyle name="Feeder Field 5 41 3" xfId="16606" xr:uid="{00000000-0005-0000-0000-0000D82A0000}"/>
    <cellStyle name="Feeder Field 5 41 4" xfId="16607" xr:uid="{00000000-0005-0000-0000-0000D92A0000}"/>
    <cellStyle name="Feeder Field 5 42" xfId="1689" xr:uid="{00000000-0005-0000-0000-0000DA2A0000}"/>
    <cellStyle name="Feeder Field 5 42 2" xfId="16608" xr:uid="{00000000-0005-0000-0000-0000DB2A0000}"/>
    <cellStyle name="Feeder Field 5 42 2 2" xfId="16609" xr:uid="{00000000-0005-0000-0000-0000DC2A0000}"/>
    <cellStyle name="Feeder Field 5 42 2 3" xfId="16610" xr:uid="{00000000-0005-0000-0000-0000DD2A0000}"/>
    <cellStyle name="Feeder Field 5 42 2 4" xfId="16611" xr:uid="{00000000-0005-0000-0000-0000DE2A0000}"/>
    <cellStyle name="Feeder Field 5 42 3" xfId="16612" xr:uid="{00000000-0005-0000-0000-0000DF2A0000}"/>
    <cellStyle name="Feeder Field 5 42 4" xfId="16613" xr:uid="{00000000-0005-0000-0000-0000E02A0000}"/>
    <cellStyle name="Feeder Field 5 43" xfId="1690" xr:uid="{00000000-0005-0000-0000-0000E12A0000}"/>
    <cellStyle name="Feeder Field 5 43 2" xfId="16614" xr:uid="{00000000-0005-0000-0000-0000E22A0000}"/>
    <cellStyle name="Feeder Field 5 43 2 2" xfId="16615" xr:uid="{00000000-0005-0000-0000-0000E32A0000}"/>
    <cellStyle name="Feeder Field 5 43 2 3" xfId="16616" xr:uid="{00000000-0005-0000-0000-0000E42A0000}"/>
    <cellStyle name="Feeder Field 5 43 2 4" xfId="16617" xr:uid="{00000000-0005-0000-0000-0000E52A0000}"/>
    <cellStyle name="Feeder Field 5 43 3" xfId="16618" xr:uid="{00000000-0005-0000-0000-0000E62A0000}"/>
    <cellStyle name="Feeder Field 5 43 4" xfId="16619" xr:uid="{00000000-0005-0000-0000-0000E72A0000}"/>
    <cellStyle name="Feeder Field 5 44" xfId="1691" xr:uid="{00000000-0005-0000-0000-0000E82A0000}"/>
    <cellStyle name="Feeder Field 5 44 2" xfId="16620" xr:uid="{00000000-0005-0000-0000-0000E92A0000}"/>
    <cellStyle name="Feeder Field 5 44 2 2" xfId="16621" xr:uid="{00000000-0005-0000-0000-0000EA2A0000}"/>
    <cellStyle name="Feeder Field 5 44 2 3" xfId="16622" xr:uid="{00000000-0005-0000-0000-0000EB2A0000}"/>
    <cellStyle name="Feeder Field 5 44 2 4" xfId="16623" xr:uid="{00000000-0005-0000-0000-0000EC2A0000}"/>
    <cellStyle name="Feeder Field 5 44 3" xfId="16624" xr:uid="{00000000-0005-0000-0000-0000ED2A0000}"/>
    <cellStyle name="Feeder Field 5 44 4" xfId="16625" xr:uid="{00000000-0005-0000-0000-0000EE2A0000}"/>
    <cellStyle name="Feeder Field 5 45" xfId="16626" xr:uid="{00000000-0005-0000-0000-0000EF2A0000}"/>
    <cellStyle name="Feeder Field 5 45 2" xfId="16627" xr:uid="{00000000-0005-0000-0000-0000F02A0000}"/>
    <cellStyle name="Feeder Field 5 45 3" xfId="16628" xr:uid="{00000000-0005-0000-0000-0000F12A0000}"/>
    <cellStyle name="Feeder Field 5 45 4" xfId="16629" xr:uid="{00000000-0005-0000-0000-0000F22A0000}"/>
    <cellStyle name="Feeder Field 5 46" xfId="16630" xr:uid="{00000000-0005-0000-0000-0000F32A0000}"/>
    <cellStyle name="Feeder Field 5 47" xfId="16631" xr:uid="{00000000-0005-0000-0000-0000F42A0000}"/>
    <cellStyle name="Feeder Field 5 5" xfId="1692" xr:uid="{00000000-0005-0000-0000-0000F52A0000}"/>
    <cellStyle name="Feeder Field 5 5 2" xfId="16632" xr:uid="{00000000-0005-0000-0000-0000F62A0000}"/>
    <cellStyle name="Feeder Field 5 5 2 2" xfId="16633" xr:uid="{00000000-0005-0000-0000-0000F72A0000}"/>
    <cellStyle name="Feeder Field 5 5 2 3" xfId="16634" xr:uid="{00000000-0005-0000-0000-0000F82A0000}"/>
    <cellStyle name="Feeder Field 5 5 2 4" xfId="16635" xr:uid="{00000000-0005-0000-0000-0000F92A0000}"/>
    <cellStyle name="Feeder Field 5 5 3" xfId="16636" xr:uid="{00000000-0005-0000-0000-0000FA2A0000}"/>
    <cellStyle name="Feeder Field 5 5 4" xfId="16637" xr:uid="{00000000-0005-0000-0000-0000FB2A0000}"/>
    <cellStyle name="Feeder Field 5 6" xfId="1693" xr:uid="{00000000-0005-0000-0000-0000FC2A0000}"/>
    <cellStyle name="Feeder Field 5 6 2" xfId="16638" xr:uid="{00000000-0005-0000-0000-0000FD2A0000}"/>
    <cellStyle name="Feeder Field 5 6 2 2" xfId="16639" xr:uid="{00000000-0005-0000-0000-0000FE2A0000}"/>
    <cellStyle name="Feeder Field 5 6 2 3" xfId="16640" xr:uid="{00000000-0005-0000-0000-0000FF2A0000}"/>
    <cellStyle name="Feeder Field 5 6 2 4" xfId="16641" xr:uid="{00000000-0005-0000-0000-0000002B0000}"/>
    <cellStyle name="Feeder Field 5 6 3" xfId="16642" xr:uid="{00000000-0005-0000-0000-0000012B0000}"/>
    <cellStyle name="Feeder Field 5 6 4" xfId="16643" xr:uid="{00000000-0005-0000-0000-0000022B0000}"/>
    <cellStyle name="Feeder Field 5 7" xfId="1694" xr:uid="{00000000-0005-0000-0000-0000032B0000}"/>
    <cellStyle name="Feeder Field 5 7 2" xfId="16644" xr:uid="{00000000-0005-0000-0000-0000042B0000}"/>
    <cellStyle name="Feeder Field 5 7 2 2" xfId="16645" xr:uid="{00000000-0005-0000-0000-0000052B0000}"/>
    <cellStyle name="Feeder Field 5 7 2 3" xfId="16646" xr:uid="{00000000-0005-0000-0000-0000062B0000}"/>
    <cellStyle name="Feeder Field 5 7 2 4" xfId="16647" xr:uid="{00000000-0005-0000-0000-0000072B0000}"/>
    <cellStyle name="Feeder Field 5 7 3" xfId="16648" xr:uid="{00000000-0005-0000-0000-0000082B0000}"/>
    <cellStyle name="Feeder Field 5 7 4" xfId="16649" xr:uid="{00000000-0005-0000-0000-0000092B0000}"/>
    <cellStyle name="Feeder Field 5 8" xfId="1695" xr:uid="{00000000-0005-0000-0000-00000A2B0000}"/>
    <cellStyle name="Feeder Field 5 8 2" xfId="16650" xr:uid="{00000000-0005-0000-0000-00000B2B0000}"/>
    <cellStyle name="Feeder Field 5 8 2 2" xfId="16651" xr:uid="{00000000-0005-0000-0000-00000C2B0000}"/>
    <cellStyle name="Feeder Field 5 8 2 3" xfId="16652" xr:uid="{00000000-0005-0000-0000-00000D2B0000}"/>
    <cellStyle name="Feeder Field 5 8 2 4" xfId="16653" xr:uid="{00000000-0005-0000-0000-00000E2B0000}"/>
    <cellStyle name="Feeder Field 5 8 3" xfId="16654" xr:uid="{00000000-0005-0000-0000-00000F2B0000}"/>
    <cellStyle name="Feeder Field 5 8 4" xfId="16655" xr:uid="{00000000-0005-0000-0000-0000102B0000}"/>
    <cellStyle name="Feeder Field 5 9" xfId="1696" xr:uid="{00000000-0005-0000-0000-0000112B0000}"/>
    <cellStyle name="Feeder Field 5 9 2" xfId="16656" xr:uid="{00000000-0005-0000-0000-0000122B0000}"/>
    <cellStyle name="Feeder Field 5 9 2 2" xfId="16657" xr:uid="{00000000-0005-0000-0000-0000132B0000}"/>
    <cellStyle name="Feeder Field 5 9 2 3" xfId="16658" xr:uid="{00000000-0005-0000-0000-0000142B0000}"/>
    <cellStyle name="Feeder Field 5 9 2 4" xfId="16659" xr:uid="{00000000-0005-0000-0000-0000152B0000}"/>
    <cellStyle name="Feeder Field 5 9 3" xfId="16660" xr:uid="{00000000-0005-0000-0000-0000162B0000}"/>
    <cellStyle name="Feeder Field 5 9 4" xfId="16661" xr:uid="{00000000-0005-0000-0000-0000172B0000}"/>
    <cellStyle name="Feeder Field 6" xfId="1697" xr:uid="{00000000-0005-0000-0000-0000182B0000}"/>
    <cellStyle name="Feeder Field 6 10" xfId="1698" xr:uid="{00000000-0005-0000-0000-0000192B0000}"/>
    <cellStyle name="Feeder Field 6 10 2" xfId="16662" xr:uid="{00000000-0005-0000-0000-00001A2B0000}"/>
    <cellStyle name="Feeder Field 6 10 2 2" xfId="16663" xr:uid="{00000000-0005-0000-0000-00001B2B0000}"/>
    <cellStyle name="Feeder Field 6 10 2 3" xfId="16664" xr:uid="{00000000-0005-0000-0000-00001C2B0000}"/>
    <cellStyle name="Feeder Field 6 10 2 4" xfId="16665" xr:uid="{00000000-0005-0000-0000-00001D2B0000}"/>
    <cellStyle name="Feeder Field 6 10 3" xfId="16666" xr:uid="{00000000-0005-0000-0000-00001E2B0000}"/>
    <cellStyle name="Feeder Field 6 10 4" xfId="16667" xr:uid="{00000000-0005-0000-0000-00001F2B0000}"/>
    <cellStyle name="Feeder Field 6 11" xfId="1699" xr:uid="{00000000-0005-0000-0000-0000202B0000}"/>
    <cellStyle name="Feeder Field 6 11 2" xfId="16668" xr:uid="{00000000-0005-0000-0000-0000212B0000}"/>
    <cellStyle name="Feeder Field 6 11 2 2" xfId="16669" xr:uid="{00000000-0005-0000-0000-0000222B0000}"/>
    <cellStyle name="Feeder Field 6 11 2 3" xfId="16670" xr:uid="{00000000-0005-0000-0000-0000232B0000}"/>
    <cellStyle name="Feeder Field 6 11 2 4" xfId="16671" xr:uid="{00000000-0005-0000-0000-0000242B0000}"/>
    <cellStyle name="Feeder Field 6 11 3" xfId="16672" xr:uid="{00000000-0005-0000-0000-0000252B0000}"/>
    <cellStyle name="Feeder Field 6 11 4" xfId="16673" xr:uid="{00000000-0005-0000-0000-0000262B0000}"/>
    <cellStyle name="Feeder Field 6 12" xfId="1700" xr:uid="{00000000-0005-0000-0000-0000272B0000}"/>
    <cellStyle name="Feeder Field 6 12 2" xfId="16674" xr:uid="{00000000-0005-0000-0000-0000282B0000}"/>
    <cellStyle name="Feeder Field 6 12 2 2" xfId="16675" xr:uid="{00000000-0005-0000-0000-0000292B0000}"/>
    <cellStyle name="Feeder Field 6 12 2 3" xfId="16676" xr:uid="{00000000-0005-0000-0000-00002A2B0000}"/>
    <cellStyle name="Feeder Field 6 12 2 4" xfId="16677" xr:uid="{00000000-0005-0000-0000-00002B2B0000}"/>
    <cellStyle name="Feeder Field 6 12 3" xfId="16678" xr:uid="{00000000-0005-0000-0000-00002C2B0000}"/>
    <cellStyle name="Feeder Field 6 12 4" xfId="16679" xr:uid="{00000000-0005-0000-0000-00002D2B0000}"/>
    <cellStyle name="Feeder Field 6 13" xfId="1701" xr:uid="{00000000-0005-0000-0000-00002E2B0000}"/>
    <cellStyle name="Feeder Field 6 13 2" xfId="16680" xr:uid="{00000000-0005-0000-0000-00002F2B0000}"/>
    <cellStyle name="Feeder Field 6 13 2 2" xfId="16681" xr:uid="{00000000-0005-0000-0000-0000302B0000}"/>
    <cellStyle name="Feeder Field 6 13 2 3" xfId="16682" xr:uid="{00000000-0005-0000-0000-0000312B0000}"/>
    <cellStyle name="Feeder Field 6 13 2 4" xfId="16683" xr:uid="{00000000-0005-0000-0000-0000322B0000}"/>
    <cellStyle name="Feeder Field 6 13 3" xfId="16684" xr:uid="{00000000-0005-0000-0000-0000332B0000}"/>
    <cellStyle name="Feeder Field 6 13 4" xfId="16685" xr:uid="{00000000-0005-0000-0000-0000342B0000}"/>
    <cellStyle name="Feeder Field 6 14" xfId="1702" xr:uid="{00000000-0005-0000-0000-0000352B0000}"/>
    <cellStyle name="Feeder Field 6 14 2" xfId="16686" xr:uid="{00000000-0005-0000-0000-0000362B0000}"/>
    <cellStyle name="Feeder Field 6 14 2 2" xfId="16687" xr:uid="{00000000-0005-0000-0000-0000372B0000}"/>
    <cellStyle name="Feeder Field 6 14 2 3" xfId="16688" xr:uid="{00000000-0005-0000-0000-0000382B0000}"/>
    <cellStyle name="Feeder Field 6 14 2 4" xfId="16689" xr:uid="{00000000-0005-0000-0000-0000392B0000}"/>
    <cellStyle name="Feeder Field 6 14 3" xfId="16690" xr:uid="{00000000-0005-0000-0000-00003A2B0000}"/>
    <cellStyle name="Feeder Field 6 14 4" xfId="16691" xr:uid="{00000000-0005-0000-0000-00003B2B0000}"/>
    <cellStyle name="Feeder Field 6 15" xfId="1703" xr:uid="{00000000-0005-0000-0000-00003C2B0000}"/>
    <cellStyle name="Feeder Field 6 15 2" xfId="16692" xr:uid="{00000000-0005-0000-0000-00003D2B0000}"/>
    <cellStyle name="Feeder Field 6 15 2 2" xfId="16693" xr:uid="{00000000-0005-0000-0000-00003E2B0000}"/>
    <cellStyle name="Feeder Field 6 15 2 3" xfId="16694" xr:uid="{00000000-0005-0000-0000-00003F2B0000}"/>
    <cellStyle name="Feeder Field 6 15 2 4" xfId="16695" xr:uid="{00000000-0005-0000-0000-0000402B0000}"/>
    <cellStyle name="Feeder Field 6 15 3" xfId="16696" xr:uid="{00000000-0005-0000-0000-0000412B0000}"/>
    <cellStyle name="Feeder Field 6 15 4" xfId="16697" xr:uid="{00000000-0005-0000-0000-0000422B0000}"/>
    <cellStyle name="Feeder Field 6 16" xfId="1704" xr:uid="{00000000-0005-0000-0000-0000432B0000}"/>
    <cellStyle name="Feeder Field 6 16 2" xfId="16698" xr:uid="{00000000-0005-0000-0000-0000442B0000}"/>
    <cellStyle name="Feeder Field 6 16 2 2" xfId="16699" xr:uid="{00000000-0005-0000-0000-0000452B0000}"/>
    <cellStyle name="Feeder Field 6 16 2 3" xfId="16700" xr:uid="{00000000-0005-0000-0000-0000462B0000}"/>
    <cellStyle name="Feeder Field 6 16 2 4" xfId="16701" xr:uid="{00000000-0005-0000-0000-0000472B0000}"/>
    <cellStyle name="Feeder Field 6 16 3" xfId="16702" xr:uid="{00000000-0005-0000-0000-0000482B0000}"/>
    <cellStyle name="Feeder Field 6 16 4" xfId="16703" xr:uid="{00000000-0005-0000-0000-0000492B0000}"/>
    <cellStyle name="Feeder Field 6 17" xfId="1705" xr:uid="{00000000-0005-0000-0000-00004A2B0000}"/>
    <cellStyle name="Feeder Field 6 17 2" xfId="16704" xr:uid="{00000000-0005-0000-0000-00004B2B0000}"/>
    <cellStyle name="Feeder Field 6 17 2 2" xfId="16705" xr:uid="{00000000-0005-0000-0000-00004C2B0000}"/>
    <cellStyle name="Feeder Field 6 17 2 3" xfId="16706" xr:uid="{00000000-0005-0000-0000-00004D2B0000}"/>
    <cellStyle name="Feeder Field 6 17 2 4" xfId="16707" xr:uid="{00000000-0005-0000-0000-00004E2B0000}"/>
    <cellStyle name="Feeder Field 6 17 3" xfId="16708" xr:uid="{00000000-0005-0000-0000-00004F2B0000}"/>
    <cellStyle name="Feeder Field 6 17 4" xfId="16709" xr:uid="{00000000-0005-0000-0000-0000502B0000}"/>
    <cellStyle name="Feeder Field 6 18" xfId="1706" xr:uid="{00000000-0005-0000-0000-0000512B0000}"/>
    <cellStyle name="Feeder Field 6 18 2" xfId="16710" xr:uid="{00000000-0005-0000-0000-0000522B0000}"/>
    <cellStyle name="Feeder Field 6 18 2 2" xfId="16711" xr:uid="{00000000-0005-0000-0000-0000532B0000}"/>
    <cellStyle name="Feeder Field 6 18 2 3" xfId="16712" xr:uid="{00000000-0005-0000-0000-0000542B0000}"/>
    <cellStyle name="Feeder Field 6 18 2 4" xfId="16713" xr:uid="{00000000-0005-0000-0000-0000552B0000}"/>
    <cellStyle name="Feeder Field 6 18 3" xfId="16714" xr:uid="{00000000-0005-0000-0000-0000562B0000}"/>
    <cellStyle name="Feeder Field 6 18 4" xfId="16715" xr:uid="{00000000-0005-0000-0000-0000572B0000}"/>
    <cellStyle name="Feeder Field 6 19" xfId="1707" xr:uid="{00000000-0005-0000-0000-0000582B0000}"/>
    <cellStyle name="Feeder Field 6 19 2" xfId="16716" xr:uid="{00000000-0005-0000-0000-0000592B0000}"/>
    <cellStyle name="Feeder Field 6 19 2 2" xfId="16717" xr:uid="{00000000-0005-0000-0000-00005A2B0000}"/>
    <cellStyle name="Feeder Field 6 19 2 3" xfId="16718" xr:uid="{00000000-0005-0000-0000-00005B2B0000}"/>
    <cellStyle name="Feeder Field 6 19 2 4" xfId="16719" xr:uid="{00000000-0005-0000-0000-00005C2B0000}"/>
    <cellStyle name="Feeder Field 6 19 3" xfId="16720" xr:uid="{00000000-0005-0000-0000-00005D2B0000}"/>
    <cellStyle name="Feeder Field 6 19 4" xfId="16721" xr:uid="{00000000-0005-0000-0000-00005E2B0000}"/>
    <cellStyle name="Feeder Field 6 2" xfId="1708" xr:uid="{00000000-0005-0000-0000-00005F2B0000}"/>
    <cellStyle name="Feeder Field 6 2 10" xfId="1709" xr:uid="{00000000-0005-0000-0000-0000602B0000}"/>
    <cellStyle name="Feeder Field 6 2 10 2" xfId="16722" xr:uid="{00000000-0005-0000-0000-0000612B0000}"/>
    <cellStyle name="Feeder Field 6 2 10 2 2" xfId="16723" xr:uid="{00000000-0005-0000-0000-0000622B0000}"/>
    <cellStyle name="Feeder Field 6 2 10 2 3" xfId="16724" xr:uid="{00000000-0005-0000-0000-0000632B0000}"/>
    <cellStyle name="Feeder Field 6 2 10 2 4" xfId="16725" xr:uid="{00000000-0005-0000-0000-0000642B0000}"/>
    <cellStyle name="Feeder Field 6 2 10 3" xfId="16726" xr:uid="{00000000-0005-0000-0000-0000652B0000}"/>
    <cellStyle name="Feeder Field 6 2 10 4" xfId="16727" xr:uid="{00000000-0005-0000-0000-0000662B0000}"/>
    <cellStyle name="Feeder Field 6 2 11" xfId="1710" xr:uid="{00000000-0005-0000-0000-0000672B0000}"/>
    <cellStyle name="Feeder Field 6 2 11 2" xfId="16728" xr:uid="{00000000-0005-0000-0000-0000682B0000}"/>
    <cellStyle name="Feeder Field 6 2 11 2 2" xfId="16729" xr:uid="{00000000-0005-0000-0000-0000692B0000}"/>
    <cellStyle name="Feeder Field 6 2 11 2 3" xfId="16730" xr:uid="{00000000-0005-0000-0000-00006A2B0000}"/>
    <cellStyle name="Feeder Field 6 2 11 2 4" xfId="16731" xr:uid="{00000000-0005-0000-0000-00006B2B0000}"/>
    <cellStyle name="Feeder Field 6 2 11 3" xfId="16732" xr:uid="{00000000-0005-0000-0000-00006C2B0000}"/>
    <cellStyle name="Feeder Field 6 2 11 4" xfId="16733" xr:uid="{00000000-0005-0000-0000-00006D2B0000}"/>
    <cellStyle name="Feeder Field 6 2 12" xfId="1711" xr:uid="{00000000-0005-0000-0000-00006E2B0000}"/>
    <cellStyle name="Feeder Field 6 2 12 2" xfId="16734" xr:uid="{00000000-0005-0000-0000-00006F2B0000}"/>
    <cellStyle name="Feeder Field 6 2 12 2 2" xfId="16735" xr:uid="{00000000-0005-0000-0000-0000702B0000}"/>
    <cellStyle name="Feeder Field 6 2 12 2 3" xfId="16736" xr:uid="{00000000-0005-0000-0000-0000712B0000}"/>
    <cellStyle name="Feeder Field 6 2 12 2 4" xfId="16737" xr:uid="{00000000-0005-0000-0000-0000722B0000}"/>
    <cellStyle name="Feeder Field 6 2 12 3" xfId="16738" xr:uid="{00000000-0005-0000-0000-0000732B0000}"/>
    <cellStyle name="Feeder Field 6 2 12 4" xfId="16739" xr:uid="{00000000-0005-0000-0000-0000742B0000}"/>
    <cellStyle name="Feeder Field 6 2 13" xfId="1712" xr:uid="{00000000-0005-0000-0000-0000752B0000}"/>
    <cellStyle name="Feeder Field 6 2 13 2" xfId="16740" xr:uid="{00000000-0005-0000-0000-0000762B0000}"/>
    <cellStyle name="Feeder Field 6 2 13 2 2" xfId="16741" xr:uid="{00000000-0005-0000-0000-0000772B0000}"/>
    <cellStyle name="Feeder Field 6 2 13 2 3" xfId="16742" xr:uid="{00000000-0005-0000-0000-0000782B0000}"/>
    <cellStyle name="Feeder Field 6 2 13 2 4" xfId="16743" xr:uid="{00000000-0005-0000-0000-0000792B0000}"/>
    <cellStyle name="Feeder Field 6 2 13 3" xfId="16744" xr:uid="{00000000-0005-0000-0000-00007A2B0000}"/>
    <cellStyle name="Feeder Field 6 2 13 4" xfId="16745" xr:uid="{00000000-0005-0000-0000-00007B2B0000}"/>
    <cellStyle name="Feeder Field 6 2 14" xfId="1713" xr:uid="{00000000-0005-0000-0000-00007C2B0000}"/>
    <cellStyle name="Feeder Field 6 2 14 2" xfId="16746" xr:uid="{00000000-0005-0000-0000-00007D2B0000}"/>
    <cellStyle name="Feeder Field 6 2 14 2 2" xfId="16747" xr:uid="{00000000-0005-0000-0000-00007E2B0000}"/>
    <cellStyle name="Feeder Field 6 2 14 2 3" xfId="16748" xr:uid="{00000000-0005-0000-0000-00007F2B0000}"/>
    <cellStyle name="Feeder Field 6 2 14 2 4" xfId="16749" xr:uid="{00000000-0005-0000-0000-0000802B0000}"/>
    <cellStyle name="Feeder Field 6 2 14 3" xfId="16750" xr:uid="{00000000-0005-0000-0000-0000812B0000}"/>
    <cellStyle name="Feeder Field 6 2 14 4" xfId="16751" xr:uid="{00000000-0005-0000-0000-0000822B0000}"/>
    <cellStyle name="Feeder Field 6 2 15" xfId="1714" xr:uid="{00000000-0005-0000-0000-0000832B0000}"/>
    <cellStyle name="Feeder Field 6 2 15 2" xfId="16752" xr:uid="{00000000-0005-0000-0000-0000842B0000}"/>
    <cellStyle name="Feeder Field 6 2 15 2 2" xfId="16753" xr:uid="{00000000-0005-0000-0000-0000852B0000}"/>
    <cellStyle name="Feeder Field 6 2 15 2 3" xfId="16754" xr:uid="{00000000-0005-0000-0000-0000862B0000}"/>
    <cellStyle name="Feeder Field 6 2 15 2 4" xfId="16755" xr:uid="{00000000-0005-0000-0000-0000872B0000}"/>
    <cellStyle name="Feeder Field 6 2 15 3" xfId="16756" xr:uid="{00000000-0005-0000-0000-0000882B0000}"/>
    <cellStyle name="Feeder Field 6 2 15 4" xfId="16757" xr:uid="{00000000-0005-0000-0000-0000892B0000}"/>
    <cellStyle name="Feeder Field 6 2 16" xfId="1715" xr:uid="{00000000-0005-0000-0000-00008A2B0000}"/>
    <cellStyle name="Feeder Field 6 2 16 2" xfId="16758" xr:uid="{00000000-0005-0000-0000-00008B2B0000}"/>
    <cellStyle name="Feeder Field 6 2 16 2 2" xfId="16759" xr:uid="{00000000-0005-0000-0000-00008C2B0000}"/>
    <cellStyle name="Feeder Field 6 2 16 2 3" xfId="16760" xr:uid="{00000000-0005-0000-0000-00008D2B0000}"/>
    <cellStyle name="Feeder Field 6 2 16 2 4" xfId="16761" xr:uid="{00000000-0005-0000-0000-00008E2B0000}"/>
    <cellStyle name="Feeder Field 6 2 16 3" xfId="16762" xr:uid="{00000000-0005-0000-0000-00008F2B0000}"/>
    <cellStyle name="Feeder Field 6 2 16 4" xfId="16763" xr:uid="{00000000-0005-0000-0000-0000902B0000}"/>
    <cellStyle name="Feeder Field 6 2 17" xfId="1716" xr:uid="{00000000-0005-0000-0000-0000912B0000}"/>
    <cellStyle name="Feeder Field 6 2 17 2" xfId="16764" xr:uid="{00000000-0005-0000-0000-0000922B0000}"/>
    <cellStyle name="Feeder Field 6 2 17 2 2" xfId="16765" xr:uid="{00000000-0005-0000-0000-0000932B0000}"/>
    <cellStyle name="Feeder Field 6 2 17 2 3" xfId="16766" xr:uid="{00000000-0005-0000-0000-0000942B0000}"/>
    <cellStyle name="Feeder Field 6 2 17 2 4" xfId="16767" xr:uid="{00000000-0005-0000-0000-0000952B0000}"/>
    <cellStyle name="Feeder Field 6 2 17 3" xfId="16768" xr:uid="{00000000-0005-0000-0000-0000962B0000}"/>
    <cellStyle name="Feeder Field 6 2 17 4" xfId="16769" xr:uid="{00000000-0005-0000-0000-0000972B0000}"/>
    <cellStyle name="Feeder Field 6 2 18" xfId="1717" xr:uid="{00000000-0005-0000-0000-0000982B0000}"/>
    <cellStyle name="Feeder Field 6 2 18 2" xfId="16770" xr:uid="{00000000-0005-0000-0000-0000992B0000}"/>
    <cellStyle name="Feeder Field 6 2 18 2 2" xfId="16771" xr:uid="{00000000-0005-0000-0000-00009A2B0000}"/>
    <cellStyle name="Feeder Field 6 2 18 2 3" xfId="16772" xr:uid="{00000000-0005-0000-0000-00009B2B0000}"/>
    <cellStyle name="Feeder Field 6 2 18 2 4" xfId="16773" xr:uid="{00000000-0005-0000-0000-00009C2B0000}"/>
    <cellStyle name="Feeder Field 6 2 18 3" xfId="16774" xr:uid="{00000000-0005-0000-0000-00009D2B0000}"/>
    <cellStyle name="Feeder Field 6 2 18 4" xfId="16775" xr:uid="{00000000-0005-0000-0000-00009E2B0000}"/>
    <cellStyle name="Feeder Field 6 2 19" xfId="1718" xr:uid="{00000000-0005-0000-0000-00009F2B0000}"/>
    <cellStyle name="Feeder Field 6 2 19 2" xfId="16776" xr:uid="{00000000-0005-0000-0000-0000A02B0000}"/>
    <cellStyle name="Feeder Field 6 2 19 2 2" xfId="16777" xr:uid="{00000000-0005-0000-0000-0000A12B0000}"/>
    <cellStyle name="Feeder Field 6 2 19 2 3" xfId="16778" xr:uid="{00000000-0005-0000-0000-0000A22B0000}"/>
    <cellStyle name="Feeder Field 6 2 19 2 4" xfId="16779" xr:uid="{00000000-0005-0000-0000-0000A32B0000}"/>
    <cellStyle name="Feeder Field 6 2 19 3" xfId="16780" xr:uid="{00000000-0005-0000-0000-0000A42B0000}"/>
    <cellStyle name="Feeder Field 6 2 19 4" xfId="16781" xr:uid="{00000000-0005-0000-0000-0000A52B0000}"/>
    <cellStyle name="Feeder Field 6 2 2" xfId="1719" xr:uid="{00000000-0005-0000-0000-0000A62B0000}"/>
    <cellStyle name="Feeder Field 6 2 2 2" xfId="16782" xr:uid="{00000000-0005-0000-0000-0000A72B0000}"/>
    <cellStyle name="Feeder Field 6 2 2 2 2" xfId="16783" xr:uid="{00000000-0005-0000-0000-0000A82B0000}"/>
    <cellStyle name="Feeder Field 6 2 2 2 3" xfId="16784" xr:uid="{00000000-0005-0000-0000-0000A92B0000}"/>
    <cellStyle name="Feeder Field 6 2 2 2 4" xfId="16785" xr:uid="{00000000-0005-0000-0000-0000AA2B0000}"/>
    <cellStyle name="Feeder Field 6 2 2 3" xfId="16786" xr:uid="{00000000-0005-0000-0000-0000AB2B0000}"/>
    <cellStyle name="Feeder Field 6 2 2 4" xfId="16787" xr:uid="{00000000-0005-0000-0000-0000AC2B0000}"/>
    <cellStyle name="Feeder Field 6 2 20" xfId="1720" xr:uid="{00000000-0005-0000-0000-0000AD2B0000}"/>
    <cellStyle name="Feeder Field 6 2 20 2" xfId="16788" xr:uid="{00000000-0005-0000-0000-0000AE2B0000}"/>
    <cellStyle name="Feeder Field 6 2 20 2 2" xfId="16789" xr:uid="{00000000-0005-0000-0000-0000AF2B0000}"/>
    <cellStyle name="Feeder Field 6 2 20 2 3" xfId="16790" xr:uid="{00000000-0005-0000-0000-0000B02B0000}"/>
    <cellStyle name="Feeder Field 6 2 20 2 4" xfId="16791" xr:uid="{00000000-0005-0000-0000-0000B12B0000}"/>
    <cellStyle name="Feeder Field 6 2 20 3" xfId="16792" xr:uid="{00000000-0005-0000-0000-0000B22B0000}"/>
    <cellStyle name="Feeder Field 6 2 20 4" xfId="16793" xr:uid="{00000000-0005-0000-0000-0000B32B0000}"/>
    <cellStyle name="Feeder Field 6 2 21" xfId="1721" xr:uid="{00000000-0005-0000-0000-0000B42B0000}"/>
    <cellStyle name="Feeder Field 6 2 21 2" xfId="16794" xr:uid="{00000000-0005-0000-0000-0000B52B0000}"/>
    <cellStyle name="Feeder Field 6 2 21 2 2" xfId="16795" xr:uid="{00000000-0005-0000-0000-0000B62B0000}"/>
    <cellStyle name="Feeder Field 6 2 21 2 3" xfId="16796" xr:uid="{00000000-0005-0000-0000-0000B72B0000}"/>
    <cellStyle name="Feeder Field 6 2 21 2 4" xfId="16797" xr:uid="{00000000-0005-0000-0000-0000B82B0000}"/>
    <cellStyle name="Feeder Field 6 2 21 3" xfId="16798" xr:uid="{00000000-0005-0000-0000-0000B92B0000}"/>
    <cellStyle name="Feeder Field 6 2 21 4" xfId="16799" xr:uid="{00000000-0005-0000-0000-0000BA2B0000}"/>
    <cellStyle name="Feeder Field 6 2 22" xfId="1722" xr:uid="{00000000-0005-0000-0000-0000BB2B0000}"/>
    <cellStyle name="Feeder Field 6 2 22 2" xfId="16800" xr:uid="{00000000-0005-0000-0000-0000BC2B0000}"/>
    <cellStyle name="Feeder Field 6 2 22 2 2" xfId="16801" xr:uid="{00000000-0005-0000-0000-0000BD2B0000}"/>
    <cellStyle name="Feeder Field 6 2 22 2 3" xfId="16802" xr:uid="{00000000-0005-0000-0000-0000BE2B0000}"/>
    <cellStyle name="Feeder Field 6 2 22 2 4" xfId="16803" xr:uid="{00000000-0005-0000-0000-0000BF2B0000}"/>
    <cellStyle name="Feeder Field 6 2 22 3" xfId="16804" xr:uid="{00000000-0005-0000-0000-0000C02B0000}"/>
    <cellStyle name="Feeder Field 6 2 22 4" xfId="16805" xr:uid="{00000000-0005-0000-0000-0000C12B0000}"/>
    <cellStyle name="Feeder Field 6 2 23" xfId="1723" xr:uid="{00000000-0005-0000-0000-0000C22B0000}"/>
    <cellStyle name="Feeder Field 6 2 23 2" xfId="16806" xr:uid="{00000000-0005-0000-0000-0000C32B0000}"/>
    <cellStyle name="Feeder Field 6 2 23 2 2" xfId="16807" xr:uid="{00000000-0005-0000-0000-0000C42B0000}"/>
    <cellStyle name="Feeder Field 6 2 23 2 3" xfId="16808" xr:uid="{00000000-0005-0000-0000-0000C52B0000}"/>
    <cellStyle name="Feeder Field 6 2 23 2 4" xfId="16809" xr:uid="{00000000-0005-0000-0000-0000C62B0000}"/>
    <cellStyle name="Feeder Field 6 2 23 3" xfId="16810" xr:uid="{00000000-0005-0000-0000-0000C72B0000}"/>
    <cellStyle name="Feeder Field 6 2 23 4" xfId="16811" xr:uid="{00000000-0005-0000-0000-0000C82B0000}"/>
    <cellStyle name="Feeder Field 6 2 24" xfId="1724" xr:uid="{00000000-0005-0000-0000-0000C92B0000}"/>
    <cellStyle name="Feeder Field 6 2 24 2" xfId="16812" xr:uid="{00000000-0005-0000-0000-0000CA2B0000}"/>
    <cellStyle name="Feeder Field 6 2 24 2 2" xfId="16813" xr:uid="{00000000-0005-0000-0000-0000CB2B0000}"/>
    <cellStyle name="Feeder Field 6 2 24 2 3" xfId="16814" xr:uid="{00000000-0005-0000-0000-0000CC2B0000}"/>
    <cellStyle name="Feeder Field 6 2 24 2 4" xfId="16815" xr:uid="{00000000-0005-0000-0000-0000CD2B0000}"/>
    <cellStyle name="Feeder Field 6 2 24 3" xfId="16816" xr:uid="{00000000-0005-0000-0000-0000CE2B0000}"/>
    <cellStyle name="Feeder Field 6 2 24 4" xfId="16817" xr:uid="{00000000-0005-0000-0000-0000CF2B0000}"/>
    <cellStyle name="Feeder Field 6 2 25" xfId="1725" xr:uid="{00000000-0005-0000-0000-0000D02B0000}"/>
    <cellStyle name="Feeder Field 6 2 25 2" xfId="16818" xr:uid="{00000000-0005-0000-0000-0000D12B0000}"/>
    <cellStyle name="Feeder Field 6 2 25 2 2" xfId="16819" xr:uid="{00000000-0005-0000-0000-0000D22B0000}"/>
    <cellStyle name="Feeder Field 6 2 25 2 3" xfId="16820" xr:uid="{00000000-0005-0000-0000-0000D32B0000}"/>
    <cellStyle name="Feeder Field 6 2 25 2 4" xfId="16821" xr:uid="{00000000-0005-0000-0000-0000D42B0000}"/>
    <cellStyle name="Feeder Field 6 2 25 3" xfId="16822" xr:uid="{00000000-0005-0000-0000-0000D52B0000}"/>
    <cellStyle name="Feeder Field 6 2 25 4" xfId="16823" xr:uid="{00000000-0005-0000-0000-0000D62B0000}"/>
    <cellStyle name="Feeder Field 6 2 26" xfId="1726" xr:uid="{00000000-0005-0000-0000-0000D72B0000}"/>
    <cellStyle name="Feeder Field 6 2 26 2" xfId="16824" xr:uid="{00000000-0005-0000-0000-0000D82B0000}"/>
    <cellStyle name="Feeder Field 6 2 26 2 2" xfId="16825" xr:uid="{00000000-0005-0000-0000-0000D92B0000}"/>
    <cellStyle name="Feeder Field 6 2 26 2 3" xfId="16826" xr:uid="{00000000-0005-0000-0000-0000DA2B0000}"/>
    <cellStyle name="Feeder Field 6 2 26 2 4" xfId="16827" xr:uid="{00000000-0005-0000-0000-0000DB2B0000}"/>
    <cellStyle name="Feeder Field 6 2 26 3" xfId="16828" xr:uid="{00000000-0005-0000-0000-0000DC2B0000}"/>
    <cellStyle name="Feeder Field 6 2 26 4" xfId="16829" xr:uid="{00000000-0005-0000-0000-0000DD2B0000}"/>
    <cellStyle name="Feeder Field 6 2 27" xfId="1727" xr:uid="{00000000-0005-0000-0000-0000DE2B0000}"/>
    <cellStyle name="Feeder Field 6 2 27 2" xfId="16830" xr:uid="{00000000-0005-0000-0000-0000DF2B0000}"/>
    <cellStyle name="Feeder Field 6 2 27 2 2" xfId="16831" xr:uid="{00000000-0005-0000-0000-0000E02B0000}"/>
    <cellStyle name="Feeder Field 6 2 27 2 3" xfId="16832" xr:uid="{00000000-0005-0000-0000-0000E12B0000}"/>
    <cellStyle name="Feeder Field 6 2 27 2 4" xfId="16833" xr:uid="{00000000-0005-0000-0000-0000E22B0000}"/>
    <cellStyle name="Feeder Field 6 2 27 3" xfId="16834" xr:uid="{00000000-0005-0000-0000-0000E32B0000}"/>
    <cellStyle name="Feeder Field 6 2 27 4" xfId="16835" xr:uid="{00000000-0005-0000-0000-0000E42B0000}"/>
    <cellStyle name="Feeder Field 6 2 28" xfId="1728" xr:uid="{00000000-0005-0000-0000-0000E52B0000}"/>
    <cellStyle name="Feeder Field 6 2 28 2" xfId="16836" xr:uid="{00000000-0005-0000-0000-0000E62B0000}"/>
    <cellStyle name="Feeder Field 6 2 28 2 2" xfId="16837" xr:uid="{00000000-0005-0000-0000-0000E72B0000}"/>
    <cellStyle name="Feeder Field 6 2 28 2 3" xfId="16838" xr:uid="{00000000-0005-0000-0000-0000E82B0000}"/>
    <cellStyle name="Feeder Field 6 2 28 2 4" xfId="16839" xr:uid="{00000000-0005-0000-0000-0000E92B0000}"/>
    <cellStyle name="Feeder Field 6 2 28 3" xfId="16840" xr:uid="{00000000-0005-0000-0000-0000EA2B0000}"/>
    <cellStyle name="Feeder Field 6 2 28 4" xfId="16841" xr:uid="{00000000-0005-0000-0000-0000EB2B0000}"/>
    <cellStyle name="Feeder Field 6 2 29" xfId="1729" xr:uid="{00000000-0005-0000-0000-0000EC2B0000}"/>
    <cellStyle name="Feeder Field 6 2 29 2" xfId="16842" xr:uid="{00000000-0005-0000-0000-0000ED2B0000}"/>
    <cellStyle name="Feeder Field 6 2 29 2 2" xfId="16843" xr:uid="{00000000-0005-0000-0000-0000EE2B0000}"/>
    <cellStyle name="Feeder Field 6 2 29 2 3" xfId="16844" xr:uid="{00000000-0005-0000-0000-0000EF2B0000}"/>
    <cellStyle name="Feeder Field 6 2 29 2 4" xfId="16845" xr:uid="{00000000-0005-0000-0000-0000F02B0000}"/>
    <cellStyle name="Feeder Field 6 2 29 3" xfId="16846" xr:uid="{00000000-0005-0000-0000-0000F12B0000}"/>
    <cellStyle name="Feeder Field 6 2 29 4" xfId="16847" xr:uid="{00000000-0005-0000-0000-0000F22B0000}"/>
    <cellStyle name="Feeder Field 6 2 3" xfId="1730" xr:uid="{00000000-0005-0000-0000-0000F32B0000}"/>
    <cellStyle name="Feeder Field 6 2 3 2" xfId="16848" xr:uid="{00000000-0005-0000-0000-0000F42B0000}"/>
    <cellStyle name="Feeder Field 6 2 3 2 2" xfId="16849" xr:uid="{00000000-0005-0000-0000-0000F52B0000}"/>
    <cellStyle name="Feeder Field 6 2 3 2 3" xfId="16850" xr:uid="{00000000-0005-0000-0000-0000F62B0000}"/>
    <cellStyle name="Feeder Field 6 2 3 2 4" xfId="16851" xr:uid="{00000000-0005-0000-0000-0000F72B0000}"/>
    <cellStyle name="Feeder Field 6 2 3 3" xfId="16852" xr:uid="{00000000-0005-0000-0000-0000F82B0000}"/>
    <cellStyle name="Feeder Field 6 2 3 4" xfId="16853" xr:uid="{00000000-0005-0000-0000-0000F92B0000}"/>
    <cellStyle name="Feeder Field 6 2 30" xfId="1731" xr:uid="{00000000-0005-0000-0000-0000FA2B0000}"/>
    <cellStyle name="Feeder Field 6 2 30 2" xfId="16854" xr:uid="{00000000-0005-0000-0000-0000FB2B0000}"/>
    <cellStyle name="Feeder Field 6 2 30 2 2" xfId="16855" xr:uid="{00000000-0005-0000-0000-0000FC2B0000}"/>
    <cellStyle name="Feeder Field 6 2 30 2 3" xfId="16856" xr:uid="{00000000-0005-0000-0000-0000FD2B0000}"/>
    <cellStyle name="Feeder Field 6 2 30 2 4" xfId="16857" xr:uid="{00000000-0005-0000-0000-0000FE2B0000}"/>
    <cellStyle name="Feeder Field 6 2 30 3" xfId="16858" xr:uid="{00000000-0005-0000-0000-0000FF2B0000}"/>
    <cellStyle name="Feeder Field 6 2 30 4" xfId="16859" xr:uid="{00000000-0005-0000-0000-0000002C0000}"/>
    <cellStyle name="Feeder Field 6 2 31" xfId="1732" xr:uid="{00000000-0005-0000-0000-0000012C0000}"/>
    <cellStyle name="Feeder Field 6 2 31 2" xfId="16860" xr:uid="{00000000-0005-0000-0000-0000022C0000}"/>
    <cellStyle name="Feeder Field 6 2 31 2 2" xfId="16861" xr:uid="{00000000-0005-0000-0000-0000032C0000}"/>
    <cellStyle name="Feeder Field 6 2 31 2 3" xfId="16862" xr:uid="{00000000-0005-0000-0000-0000042C0000}"/>
    <cellStyle name="Feeder Field 6 2 31 2 4" xfId="16863" xr:uid="{00000000-0005-0000-0000-0000052C0000}"/>
    <cellStyle name="Feeder Field 6 2 31 3" xfId="16864" xr:uid="{00000000-0005-0000-0000-0000062C0000}"/>
    <cellStyle name="Feeder Field 6 2 31 4" xfId="16865" xr:uid="{00000000-0005-0000-0000-0000072C0000}"/>
    <cellStyle name="Feeder Field 6 2 32" xfId="1733" xr:uid="{00000000-0005-0000-0000-0000082C0000}"/>
    <cellStyle name="Feeder Field 6 2 32 2" xfId="16866" xr:uid="{00000000-0005-0000-0000-0000092C0000}"/>
    <cellStyle name="Feeder Field 6 2 32 2 2" xfId="16867" xr:uid="{00000000-0005-0000-0000-00000A2C0000}"/>
    <cellStyle name="Feeder Field 6 2 32 2 3" xfId="16868" xr:uid="{00000000-0005-0000-0000-00000B2C0000}"/>
    <cellStyle name="Feeder Field 6 2 32 2 4" xfId="16869" xr:uid="{00000000-0005-0000-0000-00000C2C0000}"/>
    <cellStyle name="Feeder Field 6 2 32 3" xfId="16870" xr:uid="{00000000-0005-0000-0000-00000D2C0000}"/>
    <cellStyle name="Feeder Field 6 2 32 4" xfId="16871" xr:uid="{00000000-0005-0000-0000-00000E2C0000}"/>
    <cellStyle name="Feeder Field 6 2 33" xfId="1734" xr:uid="{00000000-0005-0000-0000-00000F2C0000}"/>
    <cellStyle name="Feeder Field 6 2 33 2" xfId="16872" xr:uid="{00000000-0005-0000-0000-0000102C0000}"/>
    <cellStyle name="Feeder Field 6 2 33 2 2" xfId="16873" xr:uid="{00000000-0005-0000-0000-0000112C0000}"/>
    <cellStyle name="Feeder Field 6 2 33 2 3" xfId="16874" xr:uid="{00000000-0005-0000-0000-0000122C0000}"/>
    <cellStyle name="Feeder Field 6 2 33 2 4" xfId="16875" xr:uid="{00000000-0005-0000-0000-0000132C0000}"/>
    <cellStyle name="Feeder Field 6 2 33 3" xfId="16876" xr:uid="{00000000-0005-0000-0000-0000142C0000}"/>
    <cellStyle name="Feeder Field 6 2 33 4" xfId="16877" xr:uid="{00000000-0005-0000-0000-0000152C0000}"/>
    <cellStyle name="Feeder Field 6 2 34" xfId="1735" xr:uid="{00000000-0005-0000-0000-0000162C0000}"/>
    <cellStyle name="Feeder Field 6 2 34 2" xfId="16878" xr:uid="{00000000-0005-0000-0000-0000172C0000}"/>
    <cellStyle name="Feeder Field 6 2 34 2 2" xfId="16879" xr:uid="{00000000-0005-0000-0000-0000182C0000}"/>
    <cellStyle name="Feeder Field 6 2 34 2 3" xfId="16880" xr:uid="{00000000-0005-0000-0000-0000192C0000}"/>
    <cellStyle name="Feeder Field 6 2 34 2 4" xfId="16881" xr:uid="{00000000-0005-0000-0000-00001A2C0000}"/>
    <cellStyle name="Feeder Field 6 2 34 3" xfId="16882" xr:uid="{00000000-0005-0000-0000-00001B2C0000}"/>
    <cellStyle name="Feeder Field 6 2 34 4" xfId="16883" xr:uid="{00000000-0005-0000-0000-00001C2C0000}"/>
    <cellStyle name="Feeder Field 6 2 35" xfId="1736" xr:uid="{00000000-0005-0000-0000-00001D2C0000}"/>
    <cellStyle name="Feeder Field 6 2 35 2" xfId="16884" xr:uid="{00000000-0005-0000-0000-00001E2C0000}"/>
    <cellStyle name="Feeder Field 6 2 35 2 2" xfId="16885" xr:uid="{00000000-0005-0000-0000-00001F2C0000}"/>
    <cellStyle name="Feeder Field 6 2 35 2 3" xfId="16886" xr:uid="{00000000-0005-0000-0000-0000202C0000}"/>
    <cellStyle name="Feeder Field 6 2 35 2 4" xfId="16887" xr:uid="{00000000-0005-0000-0000-0000212C0000}"/>
    <cellStyle name="Feeder Field 6 2 35 3" xfId="16888" xr:uid="{00000000-0005-0000-0000-0000222C0000}"/>
    <cellStyle name="Feeder Field 6 2 35 4" xfId="16889" xr:uid="{00000000-0005-0000-0000-0000232C0000}"/>
    <cellStyle name="Feeder Field 6 2 36" xfId="1737" xr:uid="{00000000-0005-0000-0000-0000242C0000}"/>
    <cellStyle name="Feeder Field 6 2 36 2" xfId="16890" xr:uid="{00000000-0005-0000-0000-0000252C0000}"/>
    <cellStyle name="Feeder Field 6 2 36 2 2" xfId="16891" xr:uid="{00000000-0005-0000-0000-0000262C0000}"/>
    <cellStyle name="Feeder Field 6 2 36 2 3" xfId="16892" xr:uid="{00000000-0005-0000-0000-0000272C0000}"/>
    <cellStyle name="Feeder Field 6 2 36 2 4" xfId="16893" xr:uid="{00000000-0005-0000-0000-0000282C0000}"/>
    <cellStyle name="Feeder Field 6 2 36 3" xfId="16894" xr:uid="{00000000-0005-0000-0000-0000292C0000}"/>
    <cellStyle name="Feeder Field 6 2 36 4" xfId="16895" xr:uid="{00000000-0005-0000-0000-00002A2C0000}"/>
    <cellStyle name="Feeder Field 6 2 37" xfId="1738" xr:uid="{00000000-0005-0000-0000-00002B2C0000}"/>
    <cellStyle name="Feeder Field 6 2 37 2" xfId="16896" xr:uid="{00000000-0005-0000-0000-00002C2C0000}"/>
    <cellStyle name="Feeder Field 6 2 37 2 2" xfId="16897" xr:uid="{00000000-0005-0000-0000-00002D2C0000}"/>
    <cellStyle name="Feeder Field 6 2 37 2 3" xfId="16898" xr:uid="{00000000-0005-0000-0000-00002E2C0000}"/>
    <cellStyle name="Feeder Field 6 2 37 2 4" xfId="16899" xr:uid="{00000000-0005-0000-0000-00002F2C0000}"/>
    <cellStyle name="Feeder Field 6 2 37 3" xfId="16900" xr:uid="{00000000-0005-0000-0000-0000302C0000}"/>
    <cellStyle name="Feeder Field 6 2 37 4" xfId="16901" xr:uid="{00000000-0005-0000-0000-0000312C0000}"/>
    <cellStyle name="Feeder Field 6 2 38" xfId="1739" xr:uid="{00000000-0005-0000-0000-0000322C0000}"/>
    <cellStyle name="Feeder Field 6 2 38 2" xfId="16902" xr:uid="{00000000-0005-0000-0000-0000332C0000}"/>
    <cellStyle name="Feeder Field 6 2 38 2 2" xfId="16903" xr:uid="{00000000-0005-0000-0000-0000342C0000}"/>
    <cellStyle name="Feeder Field 6 2 38 2 3" xfId="16904" xr:uid="{00000000-0005-0000-0000-0000352C0000}"/>
    <cellStyle name="Feeder Field 6 2 38 2 4" xfId="16905" xr:uid="{00000000-0005-0000-0000-0000362C0000}"/>
    <cellStyle name="Feeder Field 6 2 38 3" xfId="16906" xr:uid="{00000000-0005-0000-0000-0000372C0000}"/>
    <cellStyle name="Feeder Field 6 2 38 4" xfId="16907" xr:uid="{00000000-0005-0000-0000-0000382C0000}"/>
    <cellStyle name="Feeder Field 6 2 39" xfId="1740" xr:uid="{00000000-0005-0000-0000-0000392C0000}"/>
    <cellStyle name="Feeder Field 6 2 39 2" xfId="16908" xr:uid="{00000000-0005-0000-0000-00003A2C0000}"/>
    <cellStyle name="Feeder Field 6 2 39 2 2" xfId="16909" xr:uid="{00000000-0005-0000-0000-00003B2C0000}"/>
    <cellStyle name="Feeder Field 6 2 39 2 3" xfId="16910" xr:uid="{00000000-0005-0000-0000-00003C2C0000}"/>
    <cellStyle name="Feeder Field 6 2 39 2 4" xfId="16911" xr:uid="{00000000-0005-0000-0000-00003D2C0000}"/>
    <cellStyle name="Feeder Field 6 2 39 3" xfId="16912" xr:uid="{00000000-0005-0000-0000-00003E2C0000}"/>
    <cellStyle name="Feeder Field 6 2 39 4" xfId="16913" xr:uid="{00000000-0005-0000-0000-00003F2C0000}"/>
    <cellStyle name="Feeder Field 6 2 4" xfId="1741" xr:uid="{00000000-0005-0000-0000-0000402C0000}"/>
    <cellStyle name="Feeder Field 6 2 4 2" xfId="16914" xr:uid="{00000000-0005-0000-0000-0000412C0000}"/>
    <cellStyle name="Feeder Field 6 2 4 2 2" xfId="16915" xr:uid="{00000000-0005-0000-0000-0000422C0000}"/>
    <cellStyle name="Feeder Field 6 2 4 2 3" xfId="16916" xr:uid="{00000000-0005-0000-0000-0000432C0000}"/>
    <cellStyle name="Feeder Field 6 2 4 2 4" xfId="16917" xr:uid="{00000000-0005-0000-0000-0000442C0000}"/>
    <cellStyle name="Feeder Field 6 2 4 3" xfId="16918" xr:uid="{00000000-0005-0000-0000-0000452C0000}"/>
    <cellStyle name="Feeder Field 6 2 4 4" xfId="16919" xr:uid="{00000000-0005-0000-0000-0000462C0000}"/>
    <cellStyle name="Feeder Field 6 2 40" xfId="1742" xr:uid="{00000000-0005-0000-0000-0000472C0000}"/>
    <cellStyle name="Feeder Field 6 2 40 2" xfId="16920" xr:uid="{00000000-0005-0000-0000-0000482C0000}"/>
    <cellStyle name="Feeder Field 6 2 40 2 2" xfId="16921" xr:uid="{00000000-0005-0000-0000-0000492C0000}"/>
    <cellStyle name="Feeder Field 6 2 40 2 3" xfId="16922" xr:uid="{00000000-0005-0000-0000-00004A2C0000}"/>
    <cellStyle name="Feeder Field 6 2 40 2 4" xfId="16923" xr:uid="{00000000-0005-0000-0000-00004B2C0000}"/>
    <cellStyle name="Feeder Field 6 2 40 3" xfId="16924" xr:uid="{00000000-0005-0000-0000-00004C2C0000}"/>
    <cellStyle name="Feeder Field 6 2 40 4" xfId="16925" xr:uid="{00000000-0005-0000-0000-00004D2C0000}"/>
    <cellStyle name="Feeder Field 6 2 41" xfId="1743" xr:uid="{00000000-0005-0000-0000-00004E2C0000}"/>
    <cellStyle name="Feeder Field 6 2 41 2" xfId="16926" xr:uid="{00000000-0005-0000-0000-00004F2C0000}"/>
    <cellStyle name="Feeder Field 6 2 41 2 2" xfId="16927" xr:uid="{00000000-0005-0000-0000-0000502C0000}"/>
    <cellStyle name="Feeder Field 6 2 41 2 3" xfId="16928" xr:uid="{00000000-0005-0000-0000-0000512C0000}"/>
    <cellStyle name="Feeder Field 6 2 41 2 4" xfId="16929" xr:uid="{00000000-0005-0000-0000-0000522C0000}"/>
    <cellStyle name="Feeder Field 6 2 41 3" xfId="16930" xr:uid="{00000000-0005-0000-0000-0000532C0000}"/>
    <cellStyle name="Feeder Field 6 2 41 4" xfId="16931" xr:uid="{00000000-0005-0000-0000-0000542C0000}"/>
    <cellStyle name="Feeder Field 6 2 42" xfId="1744" xr:uid="{00000000-0005-0000-0000-0000552C0000}"/>
    <cellStyle name="Feeder Field 6 2 42 2" xfId="16932" xr:uid="{00000000-0005-0000-0000-0000562C0000}"/>
    <cellStyle name="Feeder Field 6 2 42 2 2" xfId="16933" xr:uid="{00000000-0005-0000-0000-0000572C0000}"/>
    <cellStyle name="Feeder Field 6 2 42 2 3" xfId="16934" xr:uid="{00000000-0005-0000-0000-0000582C0000}"/>
    <cellStyle name="Feeder Field 6 2 42 2 4" xfId="16935" xr:uid="{00000000-0005-0000-0000-0000592C0000}"/>
    <cellStyle name="Feeder Field 6 2 42 3" xfId="16936" xr:uid="{00000000-0005-0000-0000-00005A2C0000}"/>
    <cellStyle name="Feeder Field 6 2 42 4" xfId="16937" xr:uid="{00000000-0005-0000-0000-00005B2C0000}"/>
    <cellStyle name="Feeder Field 6 2 43" xfId="1745" xr:uid="{00000000-0005-0000-0000-00005C2C0000}"/>
    <cellStyle name="Feeder Field 6 2 43 2" xfId="16938" xr:uid="{00000000-0005-0000-0000-00005D2C0000}"/>
    <cellStyle name="Feeder Field 6 2 43 2 2" xfId="16939" xr:uid="{00000000-0005-0000-0000-00005E2C0000}"/>
    <cellStyle name="Feeder Field 6 2 43 2 3" xfId="16940" xr:uid="{00000000-0005-0000-0000-00005F2C0000}"/>
    <cellStyle name="Feeder Field 6 2 43 2 4" xfId="16941" xr:uid="{00000000-0005-0000-0000-0000602C0000}"/>
    <cellStyle name="Feeder Field 6 2 43 3" xfId="16942" xr:uid="{00000000-0005-0000-0000-0000612C0000}"/>
    <cellStyle name="Feeder Field 6 2 43 4" xfId="16943" xr:uid="{00000000-0005-0000-0000-0000622C0000}"/>
    <cellStyle name="Feeder Field 6 2 44" xfId="1746" xr:uid="{00000000-0005-0000-0000-0000632C0000}"/>
    <cellStyle name="Feeder Field 6 2 44 2" xfId="16944" xr:uid="{00000000-0005-0000-0000-0000642C0000}"/>
    <cellStyle name="Feeder Field 6 2 44 2 2" xfId="16945" xr:uid="{00000000-0005-0000-0000-0000652C0000}"/>
    <cellStyle name="Feeder Field 6 2 44 2 3" xfId="16946" xr:uid="{00000000-0005-0000-0000-0000662C0000}"/>
    <cellStyle name="Feeder Field 6 2 44 2 4" xfId="16947" xr:uid="{00000000-0005-0000-0000-0000672C0000}"/>
    <cellStyle name="Feeder Field 6 2 44 3" xfId="16948" xr:uid="{00000000-0005-0000-0000-0000682C0000}"/>
    <cellStyle name="Feeder Field 6 2 44 4" xfId="16949" xr:uid="{00000000-0005-0000-0000-0000692C0000}"/>
    <cellStyle name="Feeder Field 6 2 45" xfId="16950" xr:uid="{00000000-0005-0000-0000-00006A2C0000}"/>
    <cellStyle name="Feeder Field 6 2 45 2" xfId="16951" xr:uid="{00000000-0005-0000-0000-00006B2C0000}"/>
    <cellStyle name="Feeder Field 6 2 45 3" xfId="16952" xr:uid="{00000000-0005-0000-0000-00006C2C0000}"/>
    <cellStyle name="Feeder Field 6 2 45 4" xfId="16953" xr:uid="{00000000-0005-0000-0000-00006D2C0000}"/>
    <cellStyle name="Feeder Field 6 2 46" xfId="16954" xr:uid="{00000000-0005-0000-0000-00006E2C0000}"/>
    <cellStyle name="Feeder Field 6 2 46 2" xfId="16955" xr:uid="{00000000-0005-0000-0000-00006F2C0000}"/>
    <cellStyle name="Feeder Field 6 2 46 3" xfId="16956" xr:uid="{00000000-0005-0000-0000-0000702C0000}"/>
    <cellStyle name="Feeder Field 6 2 46 4" xfId="16957" xr:uid="{00000000-0005-0000-0000-0000712C0000}"/>
    <cellStyle name="Feeder Field 6 2 47" xfId="16958" xr:uid="{00000000-0005-0000-0000-0000722C0000}"/>
    <cellStyle name="Feeder Field 6 2 48" xfId="16959" xr:uid="{00000000-0005-0000-0000-0000732C0000}"/>
    <cellStyle name="Feeder Field 6 2 5" xfId="1747" xr:uid="{00000000-0005-0000-0000-0000742C0000}"/>
    <cellStyle name="Feeder Field 6 2 5 2" xfId="16960" xr:uid="{00000000-0005-0000-0000-0000752C0000}"/>
    <cellStyle name="Feeder Field 6 2 5 2 2" xfId="16961" xr:uid="{00000000-0005-0000-0000-0000762C0000}"/>
    <cellStyle name="Feeder Field 6 2 5 2 3" xfId="16962" xr:uid="{00000000-0005-0000-0000-0000772C0000}"/>
    <cellStyle name="Feeder Field 6 2 5 2 4" xfId="16963" xr:uid="{00000000-0005-0000-0000-0000782C0000}"/>
    <cellStyle name="Feeder Field 6 2 5 3" xfId="16964" xr:uid="{00000000-0005-0000-0000-0000792C0000}"/>
    <cellStyle name="Feeder Field 6 2 5 4" xfId="16965" xr:uid="{00000000-0005-0000-0000-00007A2C0000}"/>
    <cellStyle name="Feeder Field 6 2 6" xfId="1748" xr:uid="{00000000-0005-0000-0000-00007B2C0000}"/>
    <cellStyle name="Feeder Field 6 2 6 2" xfId="16966" xr:uid="{00000000-0005-0000-0000-00007C2C0000}"/>
    <cellStyle name="Feeder Field 6 2 6 2 2" xfId="16967" xr:uid="{00000000-0005-0000-0000-00007D2C0000}"/>
    <cellStyle name="Feeder Field 6 2 6 2 3" xfId="16968" xr:uid="{00000000-0005-0000-0000-00007E2C0000}"/>
    <cellStyle name="Feeder Field 6 2 6 2 4" xfId="16969" xr:uid="{00000000-0005-0000-0000-00007F2C0000}"/>
    <cellStyle name="Feeder Field 6 2 6 3" xfId="16970" xr:uid="{00000000-0005-0000-0000-0000802C0000}"/>
    <cellStyle name="Feeder Field 6 2 6 4" xfId="16971" xr:uid="{00000000-0005-0000-0000-0000812C0000}"/>
    <cellStyle name="Feeder Field 6 2 7" xfId="1749" xr:uid="{00000000-0005-0000-0000-0000822C0000}"/>
    <cellStyle name="Feeder Field 6 2 7 2" xfId="16972" xr:uid="{00000000-0005-0000-0000-0000832C0000}"/>
    <cellStyle name="Feeder Field 6 2 7 2 2" xfId="16973" xr:uid="{00000000-0005-0000-0000-0000842C0000}"/>
    <cellStyle name="Feeder Field 6 2 7 2 3" xfId="16974" xr:uid="{00000000-0005-0000-0000-0000852C0000}"/>
    <cellStyle name="Feeder Field 6 2 7 2 4" xfId="16975" xr:uid="{00000000-0005-0000-0000-0000862C0000}"/>
    <cellStyle name="Feeder Field 6 2 7 3" xfId="16976" xr:uid="{00000000-0005-0000-0000-0000872C0000}"/>
    <cellStyle name="Feeder Field 6 2 7 4" xfId="16977" xr:uid="{00000000-0005-0000-0000-0000882C0000}"/>
    <cellStyle name="Feeder Field 6 2 8" xfId="1750" xr:uid="{00000000-0005-0000-0000-0000892C0000}"/>
    <cellStyle name="Feeder Field 6 2 8 2" xfId="16978" xr:uid="{00000000-0005-0000-0000-00008A2C0000}"/>
    <cellStyle name="Feeder Field 6 2 8 2 2" xfId="16979" xr:uid="{00000000-0005-0000-0000-00008B2C0000}"/>
    <cellStyle name="Feeder Field 6 2 8 2 3" xfId="16980" xr:uid="{00000000-0005-0000-0000-00008C2C0000}"/>
    <cellStyle name="Feeder Field 6 2 8 2 4" xfId="16981" xr:uid="{00000000-0005-0000-0000-00008D2C0000}"/>
    <cellStyle name="Feeder Field 6 2 8 3" xfId="16982" xr:uid="{00000000-0005-0000-0000-00008E2C0000}"/>
    <cellStyle name="Feeder Field 6 2 8 4" xfId="16983" xr:uid="{00000000-0005-0000-0000-00008F2C0000}"/>
    <cellStyle name="Feeder Field 6 2 9" xfId="1751" xr:uid="{00000000-0005-0000-0000-0000902C0000}"/>
    <cellStyle name="Feeder Field 6 2 9 2" xfId="16984" xr:uid="{00000000-0005-0000-0000-0000912C0000}"/>
    <cellStyle name="Feeder Field 6 2 9 2 2" xfId="16985" xr:uid="{00000000-0005-0000-0000-0000922C0000}"/>
    <cellStyle name="Feeder Field 6 2 9 2 3" xfId="16986" xr:uid="{00000000-0005-0000-0000-0000932C0000}"/>
    <cellStyle name="Feeder Field 6 2 9 2 4" xfId="16987" xr:uid="{00000000-0005-0000-0000-0000942C0000}"/>
    <cellStyle name="Feeder Field 6 2 9 3" xfId="16988" xr:uid="{00000000-0005-0000-0000-0000952C0000}"/>
    <cellStyle name="Feeder Field 6 2 9 4" xfId="16989" xr:uid="{00000000-0005-0000-0000-0000962C0000}"/>
    <cellStyle name="Feeder Field 6 20" xfId="1752" xr:uid="{00000000-0005-0000-0000-0000972C0000}"/>
    <cellStyle name="Feeder Field 6 20 2" xfId="16990" xr:uid="{00000000-0005-0000-0000-0000982C0000}"/>
    <cellStyle name="Feeder Field 6 20 2 2" xfId="16991" xr:uid="{00000000-0005-0000-0000-0000992C0000}"/>
    <cellStyle name="Feeder Field 6 20 2 3" xfId="16992" xr:uid="{00000000-0005-0000-0000-00009A2C0000}"/>
    <cellStyle name="Feeder Field 6 20 2 4" xfId="16993" xr:uid="{00000000-0005-0000-0000-00009B2C0000}"/>
    <cellStyle name="Feeder Field 6 20 3" xfId="16994" xr:uid="{00000000-0005-0000-0000-00009C2C0000}"/>
    <cellStyle name="Feeder Field 6 20 4" xfId="16995" xr:uid="{00000000-0005-0000-0000-00009D2C0000}"/>
    <cellStyle name="Feeder Field 6 21" xfId="1753" xr:uid="{00000000-0005-0000-0000-00009E2C0000}"/>
    <cellStyle name="Feeder Field 6 21 2" xfId="16996" xr:uid="{00000000-0005-0000-0000-00009F2C0000}"/>
    <cellStyle name="Feeder Field 6 21 2 2" xfId="16997" xr:uid="{00000000-0005-0000-0000-0000A02C0000}"/>
    <cellStyle name="Feeder Field 6 21 2 3" xfId="16998" xr:uid="{00000000-0005-0000-0000-0000A12C0000}"/>
    <cellStyle name="Feeder Field 6 21 2 4" xfId="16999" xr:uid="{00000000-0005-0000-0000-0000A22C0000}"/>
    <cellStyle name="Feeder Field 6 21 3" xfId="17000" xr:uid="{00000000-0005-0000-0000-0000A32C0000}"/>
    <cellStyle name="Feeder Field 6 21 4" xfId="17001" xr:uid="{00000000-0005-0000-0000-0000A42C0000}"/>
    <cellStyle name="Feeder Field 6 22" xfId="1754" xr:uid="{00000000-0005-0000-0000-0000A52C0000}"/>
    <cellStyle name="Feeder Field 6 22 2" xfId="17002" xr:uid="{00000000-0005-0000-0000-0000A62C0000}"/>
    <cellStyle name="Feeder Field 6 22 2 2" xfId="17003" xr:uid="{00000000-0005-0000-0000-0000A72C0000}"/>
    <cellStyle name="Feeder Field 6 22 2 3" xfId="17004" xr:uid="{00000000-0005-0000-0000-0000A82C0000}"/>
    <cellStyle name="Feeder Field 6 22 2 4" xfId="17005" xr:uid="{00000000-0005-0000-0000-0000A92C0000}"/>
    <cellStyle name="Feeder Field 6 22 3" xfId="17006" xr:uid="{00000000-0005-0000-0000-0000AA2C0000}"/>
    <cellStyle name="Feeder Field 6 22 4" xfId="17007" xr:uid="{00000000-0005-0000-0000-0000AB2C0000}"/>
    <cellStyle name="Feeder Field 6 23" xfId="1755" xr:uid="{00000000-0005-0000-0000-0000AC2C0000}"/>
    <cellStyle name="Feeder Field 6 23 2" xfId="17008" xr:uid="{00000000-0005-0000-0000-0000AD2C0000}"/>
    <cellStyle name="Feeder Field 6 23 2 2" xfId="17009" xr:uid="{00000000-0005-0000-0000-0000AE2C0000}"/>
    <cellStyle name="Feeder Field 6 23 2 3" xfId="17010" xr:uid="{00000000-0005-0000-0000-0000AF2C0000}"/>
    <cellStyle name="Feeder Field 6 23 2 4" xfId="17011" xr:uid="{00000000-0005-0000-0000-0000B02C0000}"/>
    <cellStyle name="Feeder Field 6 23 3" xfId="17012" xr:uid="{00000000-0005-0000-0000-0000B12C0000}"/>
    <cellStyle name="Feeder Field 6 23 4" xfId="17013" xr:uid="{00000000-0005-0000-0000-0000B22C0000}"/>
    <cellStyle name="Feeder Field 6 24" xfId="1756" xr:uid="{00000000-0005-0000-0000-0000B32C0000}"/>
    <cellStyle name="Feeder Field 6 24 2" xfId="17014" xr:uid="{00000000-0005-0000-0000-0000B42C0000}"/>
    <cellStyle name="Feeder Field 6 24 2 2" xfId="17015" xr:uid="{00000000-0005-0000-0000-0000B52C0000}"/>
    <cellStyle name="Feeder Field 6 24 2 3" xfId="17016" xr:uid="{00000000-0005-0000-0000-0000B62C0000}"/>
    <cellStyle name="Feeder Field 6 24 2 4" xfId="17017" xr:uid="{00000000-0005-0000-0000-0000B72C0000}"/>
    <cellStyle name="Feeder Field 6 24 3" xfId="17018" xr:uid="{00000000-0005-0000-0000-0000B82C0000}"/>
    <cellStyle name="Feeder Field 6 24 4" xfId="17019" xr:uid="{00000000-0005-0000-0000-0000B92C0000}"/>
    <cellStyle name="Feeder Field 6 25" xfId="1757" xr:uid="{00000000-0005-0000-0000-0000BA2C0000}"/>
    <cellStyle name="Feeder Field 6 25 2" xfId="17020" xr:uid="{00000000-0005-0000-0000-0000BB2C0000}"/>
    <cellStyle name="Feeder Field 6 25 2 2" xfId="17021" xr:uid="{00000000-0005-0000-0000-0000BC2C0000}"/>
    <cellStyle name="Feeder Field 6 25 2 3" xfId="17022" xr:uid="{00000000-0005-0000-0000-0000BD2C0000}"/>
    <cellStyle name="Feeder Field 6 25 2 4" xfId="17023" xr:uid="{00000000-0005-0000-0000-0000BE2C0000}"/>
    <cellStyle name="Feeder Field 6 25 3" xfId="17024" xr:uid="{00000000-0005-0000-0000-0000BF2C0000}"/>
    <cellStyle name="Feeder Field 6 25 4" xfId="17025" xr:uid="{00000000-0005-0000-0000-0000C02C0000}"/>
    <cellStyle name="Feeder Field 6 26" xfId="1758" xr:uid="{00000000-0005-0000-0000-0000C12C0000}"/>
    <cellStyle name="Feeder Field 6 26 2" xfId="17026" xr:uid="{00000000-0005-0000-0000-0000C22C0000}"/>
    <cellStyle name="Feeder Field 6 26 2 2" xfId="17027" xr:uid="{00000000-0005-0000-0000-0000C32C0000}"/>
    <cellStyle name="Feeder Field 6 26 2 3" xfId="17028" xr:uid="{00000000-0005-0000-0000-0000C42C0000}"/>
    <cellStyle name="Feeder Field 6 26 2 4" xfId="17029" xr:uid="{00000000-0005-0000-0000-0000C52C0000}"/>
    <cellStyle name="Feeder Field 6 26 3" xfId="17030" xr:uid="{00000000-0005-0000-0000-0000C62C0000}"/>
    <cellStyle name="Feeder Field 6 26 4" xfId="17031" xr:uid="{00000000-0005-0000-0000-0000C72C0000}"/>
    <cellStyle name="Feeder Field 6 27" xfId="1759" xr:uid="{00000000-0005-0000-0000-0000C82C0000}"/>
    <cellStyle name="Feeder Field 6 27 2" xfId="17032" xr:uid="{00000000-0005-0000-0000-0000C92C0000}"/>
    <cellStyle name="Feeder Field 6 27 2 2" xfId="17033" xr:uid="{00000000-0005-0000-0000-0000CA2C0000}"/>
    <cellStyle name="Feeder Field 6 27 2 3" xfId="17034" xr:uid="{00000000-0005-0000-0000-0000CB2C0000}"/>
    <cellStyle name="Feeder Field 6 27 2 4" xfId="17035" xr:uid="{00000000-0005-0000-0000-0000CC2C0000}"/>
    <cellStyle name="Feeder Field 6 27 3" xfId="17036" xr:uid="{00000000-0005-0000-0000-0000CD2C0000}"/>
    <cellStyle name="Feeder Field 6 27 4" xfId="17037" xr:uid="{00000000-0005-0000-0000-0000CE2C0000}"/>
    <cellStyle name="Feeder Field 6 28" xfId="1760" xr:uid="{00000000-0005-0000-0000-0000CF2C0000}"/>
    <cellStyle name="Feeder Field 6 28 2" xfId="17038" xr:uid="{00000000-0005-0000-0000-0000D02C0000}"/>
    <cellStyle name="Feeder Field 6 28 2 2" xfId="17039" xr:uid="{00000000-0005-0000-0000-0000D12C0000}"/>
    <cellStyle name="Feeder Field 6 28 2 3" xfId="17040" xr:uid="{00000000-0005-0000-0000-0000D22C0000}"/>
    <cellStyle name="Feeder Field 6 28 2 4" xfId="17041" xr:uid="{00000000-0005-0000-0000-0000D32C0000}"/>
    <cellStyle name="Feeder Field 6 28 3" xfId="17042" xr:uid="{00000000-0005-0000-0000-0000D42C0000}"/>
    <cellStyle name="Feeder Field 6 28 4" xfId="17043" xr:uid="{00000000-0005-0000-0000-0000D52C0000}"/>
    <cellStyle name="Feeder Field 6 29" xfId="1761" xr:uid="{00000000-0005-0000-0000-0000D62C0000}"/>
    <cellStyle name="Feeder Field 6 29 2" xfId="17044" xr:uid="{00000000-0005-0000-0000-0000D72C0000}"/>
    <cellStyle name="Feeder Field 6 29 2 2" xfId="17045" xr:uid="{00000000-0005-0000-0000-0000D82C0000}"/>
    <cellStyle name="Feeder Field 6 29 2 3" xfId="17046" xr:uid="{00000000-0005-0000-0000-0000D92C0000}"/>
    <cellStyle name="Feeder Field 6 29 2 4" xfId="17047" xr:uid="{00000000-0005-0000-0000-0000DA2C0000}"/>
    <cellStyle name="Feeder Field 6 29 3" xfId="17048" xr:uid="{00000000-0005-0000-0000-0000DB2C0000}"/>
    <cellStyle name="Feeder Field 6 29 4" xfId="17049" xr:uid="{00000000-0005-0000-0000-0000DC2C0000}"/>
    <cellStyle name="Feeder Field 6 3" xfId="1762" xr:uid="{00000000-0005-0000-0000-0000DD2C0000}"/>
    <cellStyle name="Feeder Field 6 3 2" xfId="17050" xr:uid="{00000000-0005-0000-0000-0000DE2C0000}"/>
    <cellStyle name="Feeder Field 6 3 2 2" xfId="17051" xr:uid="{00000000-0005-0000-0000-0000DF2C0000}"/>
    <cellStyle name="Feeder Field 6 3 2 3" xfId="17052" xr:uid="{00000000-0005-0000-0000-0000E02C0000}"/>
    <cellStyle name="Feeder Field 6 3 2 4" xfId="17053" xr:uid="{00000000-0005-0000-0000-0000E12C0000}"/>
    <cellStyle name="Feeder Field 6 3 3" xfId="17054" xr:uid="{00000000-0005-0000-0000-0000E22C0000}"/>
    <cellStyle name="Feeder Field 6 3 4" xfId="17055" xr:uid="{00000000-0005-0000-0000-0000E32C0000}"/>
    <cellStyle name="Feeder Field 6 30" xfId="1763" xr:uid="{00000000-0005-0000-0000-0000E42C0000}"/>
    <cellStyle name="Feeder Field 6 30 2" xfId="17056" xr:uid="{00000000-0005-0000-0000-0000E52C0000}"/>
    <cellStyle name="Feeder Field 6 30 2 2" xfId="17057" xr:uid="{00000000-0005-0000-0000-0000E62C0000}"/>
    <cellStyle name="Feeder Field 6 30 2 3" xfId="17058" xr:uid="{00000000-0005-0000-0000-0000E72C0000}"/>
    <cellStyle name="Feeder Field 6 30 2 4" xfId="17059" xr:uid="{00000000-0005-0000-0000-0000E82C0000}"/>
    <cellStyle name="Feeder Field 6 30 3" xfId="17060" xr:uid="{00000000-0005-0000-0000-0000E92C0000}"/>
    <cellStyle name="Feeder Field 6 30 4" xfId="17061" xr:uid="{00000000-0005-0000-0000-0000EA2C0000}"/>
    <cellStyle name="Feeder Field 6 31" xfId="1764" xr:uid="{00000000-0005-0000-0000-0000EB2C0000}"/>
    <cellStyle name="Feeder Field 6 31 2" xfId="17062" xr:uid="{00000000-0005-0000-0000-0000EC2C0000}"/>
    <cellStyle name="Feeder Field 6 31 2 2" xfId="17063" xr:uid="{00000000-0005-0000-0000-0000ED2C0000}"/>
    <cellStyle name="Feeder Field 6 31 2 3" xfId="17064" xr:uid="{00000000-0005-0000-0000-0000EE2C0000}"/>
    <cellStyle name="Feeder Field 6 31 2 4" xfId="17065" xr:uid="{00000000-0005-0000-0000-0000EF2C0000}"/>
    <cellStyle name="Feeder Field 6 31 3" xfId="17066" xr:uid="{00000000-0005-0000-0000-0000F02C0000}"/>
    <cellStyle name="Feeder Field 6 31 4" xfId="17067" xr:uid="{00000000-0005-0000-0000-0000F12C0000}"/>
    <cellStyle name="Feeder Field 6 32" xfId="1765" xr:uid="{00000000-0005-0000-0000-0000F22C0000}"/>
    <cellStyle name="Feeder Field 6 32 2" xfId="17068" xr:uid="{00000000-0005-0000-0000-0000F32C0000}"/>
    <cellStyle name="Feeder Field 6 32 2 2" xfId="17069" xr:uid="{00000000-0005-0000-0000-0000F42C0000}"/>
    <cellStyle name="Feeder Field 6 32 2 3" xfId="17070" xr:uid="{00000000-0005-0000-0000-0000F52C0000}"/>
    <cellStyle name="Feeder Field 6 32 2 4" xfId="17071" xr:uid="{00000000-0005-0000-0000-0000F62C0000}"/>
    <cellStyle name="Feeder Field 6 32 3" xfId="17072" xr:uid="{00000000-0005-0000-0000-0000F72C0000}"/>
    <cellStyle name="Feeder Field 6 32 4" xfId="17073" xr:uid="{00000000-0005-0000-0000-0000F82C0000}"/>
    <cellStyle name="Feeder Field 6 33" xfId="1766" xr:uid="{00000000-0005-0000-0000-0000F92C0000}"/>
    <cellStyle name="Feeder Field 6 33 2" xfId="17074" xr:uid="{00000000-0005-0000-0000-0000FA2C0000}"/>
    <cellStyle name="Feeder Field 6 33 2 2" xfId="17075" xr:uid="{00000000-0005-0000-0000-0000FB2C0000}"/>
    <cellStyle name="Feeder Field 6 33 2 3" xfId="17076" xr:uid="{00000000-0005-0000-0000-0000FC2C0000}"/>
    <cellStyle name="Feeder Field 6 33 2 4" xfId="17077" xr:uid="{00000000-0005-0000-0000-0000FD2C0000}"/>
    <cellStyle name="Feeder Field 6 33 3" xfId="17078" xr:uid="{00000000-0005-0000-0000-0000FE2C0000}"/>
    <cellStyle name="Feeder Field 6 33 4" xfId="17079" xr:uid="{00000000-0005-0000-0000-0000FF2C0000}"/>
    <cellStyle name="Feeder Field 6 34" xfId="1767" xr:uid="{00000000-0005-0000-0000-0000002D0000}"/>
    <cellStyle name="Feeder Field 6 34 2" xfId="17080" xr:uid="{00000000-0005-0000-0000-0000012D0000}"/>
    <cellStyle name="Feeder Field 6 34 2 2" xfId="17081" xr:uid="{00000000-0005-0000-0000-0000022D0000}"/>
    <cellStyle name="Feeder Field 6 34 2 3" xfId="17082" xr:uid="{00000000-0005-0000-0000-0000032D0000}"/>
    <cellStyle name="Feeder Field 6 34 2 4" xfId="17083" xr:uid="{00000000-0005-0000-0000-0000042D0000}"/>
    <cellStyle name="Feeder Field 6 34 3" xfId="17084" xr:uid="{00000000-0005-0000-0000-0000052D0000}"/>
    <cellStyle name="Feeder Field 6 34 4" xfId="17085" xr:uid="{00000000-0005-0000-0000-0000062D0000}"/>
    <cellStyle name="Feeder Field 6 35" xfId="1768" xr:uid="{00000000-0005-0000-0000-0000072D0000}"/>
    <cellStyle name="Feeder Field 6 35 2" xfId="17086" xr:uid="{00000000-0005-0000-0000-0000082D0000}"/>
    <cellStyle name="Feeder Field 6 35 2 2" xfId="17087" xr:uid="{00000000-0005-0000-0000-0000092D0000}"/>
    <cellStyle name="Feeder Field 6 35 2 3" xfId="17088" xr:uid="{00000000-0005-0000-0000-00000A2D0000}"/>
    <cellStyle name="Feeder Field 6 35 2 4" xfId="17089" xr:uid="{00000000-0005-0000-0000-00000B2D0000}"/>
    <cellStyle name="Feeder Field 6 35 3" xfId="17090" xr:uid="{00000000-0005-0000-0000-00000C2D0000}"/>
    <cellStyle name="Feeder Field 6 35 4" xfId="17091" xr:uid="{00000000-0005-0000-0000-00000D2D0000}"/>
    <cellStyle name="Feeder Field 6 36" xfId="1769" xr:uid="{00000000-0005-0000-0000-00000E2D0000}"/>
    <cellStyle name="Feeder Field 6 36 2" xfId="17092" xr:uid="{00000000-0005-0000-0000-00000F2D0000}"/>
    <cellStyle name="Feeder Field 6 36 2 2" xfId="17093" xr:uid="{00000000-0005-0000-0000-0000102D0000}"/>
    <cellStyle name="Feeder Field 6 36 2 3" xfId="17094" xr:uid="{00000000-0005-0000-0000-0000112D0000}"/>
    <cellStyle name="Feeder Field 6 36 2 4" xfId="17095" xr:uid="{00000000-0005-0000-0000-0000122D0000}"/>
    <cellStyle name="Feeder Field 6 36 3" xfId="17096" xr:uid="{00000000-0005-0000-0000-0000132D0000}"/>
    <cellStyle name="Feeder Field 6 36 4" xfId="17097" xr:uid="{00000000-0005-0000-0000-0000142D0000}"/>
    <cellStyle name="Feeder Field 6 37" xfId="1770" xr:uid="{00000000-0005-0000-0000-0000152D0000}"/>
    <cellStyle name="Feeder Field 6 37 2" xfId="17098" xr:uid="{00000000-0005-0000-0000-0000162D0000}"/>
    <cellStyle name="Feeder Field 6 37 2 2" xfId="17099" xr:uid="{00000000-0005-0000-0000-0000172D0000}"/>
    <cellStyle name="Feeder Field 6 37 2 3" xfId="17100" xr:uid="{00000000-0005-0000-0000-0000182D0000}"/>
    <cellStyle name="Feeder Field 6 37 2 4" xfId="17101" xr:uid="{00000000-0005-0000-0000-0000192D0000}"/>
    <cellStyle name="Feeder Field 6 37 3" xfId="17102" xr:uid="{00000000-0005-0000-0000-00001A2D0000}"/>
    <cellStyle name="Feeder Field 6 37 4" xfId="17103" xr:uid="{00000000-0005-0000-0000-00001B2D0000}"/>
    <cellStyle name="Feeder Field 6 38" xfId="1771" xr:uid="{00000000-0005-0000-0000-00001C2D0000}"/>
    <cellStyle name="Feeder Field 6 38 2" xfId="17104" xr:uid="{00000000-0005-0000-0000-00001D2D0000}"/>
    <cellStyle name="Feeder Field 6 38 2 2" xfId="17105" xr:uid="{00000000-0005-0000-0000-00001E2D0000}"/>
    <cellStyle name="Feeder Field 6 38 2 3" xfId="17106" xr:uid="{00000000-0005-0000-0000-00001F2D0000}"/>
    <cellStyle name="Feeder Field 6 38 2 4" xfId="17107" xr:uid="{00000000-0005-0000-0000-0000202D0000}"/>
    <cellStyle name="Feeder Field 6 38 3" xfId="17108" xr:uid="{00000000-0005-0000-0000-0000212D0000}"/>
    <cellStyle name="Feeder Field 6 38 4" xfId="17109" xr:uid="{00000000-0005-0000-0000-0000222D0000}"/>
    <cellStyle name="Feeder Field 6 39" xfId="1772" xr:uid="{00000000-0005-0000-0000-0000232D0000}"/>
    <cellStyle name="Feeder Field 6 39 2" xfId="17110" xr:uid="{00000000-0005-0000-0000-0000242D0000}"/>
    <cellStyle name="Feeder Field 6 39 2 2" xfId="17111" xr:uid="{00000000-0005-0000-0000-0000252D0000}"/>
    <cellStyle name="Feeder Field 6 39 2 3" xfId="17112" xr:uid="{00000000-0005-0000-0000-0000262D0000}"/>
    <cellStyle name="Feeder Field 6 39 2 4" xfId="17113" xr:uid="{00000000-0005-0000-0000-0000272D0000}"/>
    <cellStyle name="Feeder Field 6 39 3" xfId="17114" xr:uid="{00000000-0005-0000-0000-0000282D0000}"/>
    <cellStyle name="Feeder Field 6 39 4" xfId="17115" xr:uid="{00000000-0005-0000-0000-0000292D0000}"/>
    <cellStyle name="Feeder Field 6 4" xfId="1773" xr:uid="{00000000-0005-0000-0000-00002A2D0000}"/>
    <cellStyle name="Feeder Field 6 4 2" xfId="17116" xr:uid="{00000000-0005-0000-0000-00002B2D0000}"/>
    <cellStyle name="Feeder Field 6 4 2 2" xfId="17117" xr:uid="{00000000-0005-0000-0000-00002C2D0000}"/>
    <cellStyle name="Feeder Field 6 4 2 3" xfId="17118" xr:uid="{00000000-0005-0000-0000-00002D2D0000}"/>
    <cellStyle name="Feeder Field 6 4 2 4" xfId="17119" xr:uid="{00000000-0005-0000-0000-00002E2D0000}"/>
    <cellStyle name="Feeder Field 6 4 3" xfId="17120" xr:uid="{00000000-0005-0000-0000-00002F2D0000}"/>
    <cellStyle name="Feeder Field 6 4 4" xfId="17121" xr:uid="{00000000-0005-0000-0000-0000302D0000}"/>
    <cellStyle name="Feeder Field 6 40" xfId="1774" xr:uid="{00000000-0005-0000-0000-0000312D0000}"/>
    <cellStyle name="Feeder Field 6 40 2" xfId="17122" xr:uid="{00000000-0005-0000-0000-0000322D0000}"/>
    <cellStyle name="Feeder Field 6 40 2 2" xfId="17123" xr:uid="{00000000-0005-0000-0000-0000332D0000}"/>
    <cellStyle name="Feeder Field 6 40 2 3" xfId="17124" xr:uid="{00000000-0005-0000-0000-0000342D0000}"/>
    <cellStyle name="Feeder Field 6 40 2 4" xfId="17125" xr:uid="{00000000-0005-0000-0000-0000352D0000}"/>
    <cellStyle name="Feeder Field 6 40 3" xfId="17126" xr:uid="{00000000-0005-0000-0000-0000362D0000}"/>
    <cellStyle name="Feeder Field 6 40 4" xfId="17127" xr:uid="{00000000-0005-0000-0000-0000372D0000}"/>
    <cellStyle name="Feeder Field 6 41" xfId="1775" xr:uid="{00000000-0005-0000-0000-0000382D0000}"/>
    <cellStyle name="Feeder Field 6 41 2" xfId="17128" xr:uid="{00000000-0005-0000-0000-0000392D0000}"/>
    <cellStyle name="Feeder Field 6 41 2 2" xfId="17129" xr:uid="{00000000-0005-0000-0000-00003A2D0000}"/>
    <cellStyle name="Feeder Field 6 41 2 3" xfId="17130" xr:uid="{00000000-0005-0000-0000-00003B2D0000}"/>
    <cellStyle name="Feeder Field 6 41 2 4" xfId="17131" xr:uid="{00000000-0005-0000-0000-00003C2D0000}"/>
    <cellStyle name="Feeder Field 6 41 3" xfId="17132" xr:uid="{00000000-0005-0000-0000-00003D2D0000}"/>
    <cellStyle name="Feeder Field 6 41 4" xfId="17133" xr:uid="{00000000-0005-0000-0000-00003E2D0000}"/>
    <cellStyle name="Feeder Field 6 42" xfId="1776" xr:uid="{00000000-0005-0000-0000-00003F2D0000}"/>
    <cellStyle name="Feeder Field 6 42 2" xfId="17134" xr:uid="{00000000-0005-0000-0000-0000402D0000}"/>
    <cellStyle name="Feeder Field 6 42 2 2" xfId="17135" xr:uid="{00000000-0005-0000-0000-0000412D0000}"/>
    <cellStyle name="Feeder Field 6 42 2 3" xfId="17136" xr:uid="{00000000-0005-0000-0000-0000422D0000}"/>
    <cellStyle name="Feeder Field 6 42 2 4" xfId="17137" xr:uid="{00000000-0005-0000-0000-0000432D0000}"/>
    <cellStyle name="Feeder Field 6 42 3" xfId="17138" xr:uid="{00000000-0005-0000-0000-0000442D0000}"/>
    <cellStyle name="Feeder Field 6 42 4" xfId="17139" xr:uid="{00000000-0005-0000-0000-0000452D0000}"/>
    <cellStyle name="Feeder Field 6 43" xfId="1777" xr:uid="{00000000-0005-0000-0000-0000462D0000}"/>
    <cellStyle name="Feeder Field 6 43 2" xfId="17140" xr:uid="{00000000-0005-0000-0000-0000472D0000}"/>
    <cellStyle name="Feeder Field 6 43 2 2" xfId="17141" xr:uid="{00000000-0005-0000-0000-0000482D0000}"/>
    <cellStyle name="Feeder Field 6 43 2 3" xfId="17142" xr:uid="{00000000-0005-0000-0000-0000492D0000}"/>
    <cellStyle name="Feeder Field 6 43 2 4" xfId="17143" xr:uid="{00000000-0005-0000-0000-00004A2D0000}"/>
    <cellStyle name="Feeder Field 6 43 3" xfId="17144" xr:uid="{00000000-0005-0000-0000-00004B2D0000}"/>
    <cellStyle name="Feeder Field 6 43 4" xfId="17145" xr:uid="{00000000-0005-0000-0000-00004C2D0000}"/>
    <cellStyle name="Feeder Field 6 44" xfId="1778" xr:uid="{00000000-0005-0000-0000-00004D2D0000}"/>
    <cellStyle name="Feeder Field 6 44 2" xfId="17146" xr:uid="{00000000-0005-0000-0000-00004E2D0000}"/>
    <cellStyle name="Feeder Field 6 44 2 2" xfId="17147" xr:uid="{00000000-0005-0000-0000-00004F2D0000}"/>
    <cellStyle name="Feeder Field 6 44 2 3" xfId="17148" xr:uid="{00000000-0005-0000-0000-0000502D0000}"/>
    <cellStyle name="Feeder Field 6 44 2 4" xfId="17149" xr:uid="{00000000-0005-0000-0000-0000512D0000}"/>
    <cellStyle name="Feeder Field 6 44 3" xfId="17150" xr:uid="{00000000-0005-0000-0000-0000522D0000}"/>
    <cellStyle name="Feeder Field 6 44 4" xfId="17151" xr:uid="{00000000-0005-0000-0000-0000532D0000}"/>
    <cellStyle name="Feeder Field 6 45" xfId="1779" xr:uid="{00000000-0005-0000-0000-0000542D0000}"/>
    <cellStyle name="Feeder Field 6 45 2" xfId="17152" xr:uid="{00000000-0005-0000-0000-0000552D0000}"/>
    <cellStyle name="Feeder Field 6 45 2 2" xfId="17153" xr:uid="{00000000-0005-0000-0000-0000562D0000}"/>
    <cellStyle name="Feeder Field 6 45 2 3" xfId="17154" xr:uid="{00000000-0005-0000-0000-0000572D0000}"/>
    <cellStyle name="Feeder Field 6 45 2 4" xfId="17155" xr:uid="{00000000-0005-0000-0000-0000582D0000}"/>
    <cellStyle name="Feeder Field 6 45 3" xfId="17156" xr:uid="{00000000-0005-0000-0000-0000592D0000}"/>
    <cellStyle name="Feeder Field 6 45 4" xfId="17157" xr:uid="{00000000-0005-0000-0000-00005A2D0000}"/>
    <cellStyle name="Feeder Field 6 46" xfId="17158" xr:uid="{00000000-0005-0000-0000-00005B2D0000}"/>
    <cellStyle name="Feeder Field 6 46 2" xfId="17159" xr:uid="{00000000-0005-0000-0000-00005C2D0000}"/>
    <cellStyle name="Feeder Field 6 46 3" xfId="17160" xr:uid="{00000000-0005-0000-0000-00005D2D0000}"/>
    <cellStyle name="Feeder Field 6 46 4" xfId="17161" xr:uid="{00000000-0005-0000-0000-00005E2D0000}"/>
    <cellStyle name="Feeder Field 6 47" xfId="17162" xr:uid="{00000000-0005-0000-0000-00005F2D0000}"/>
    <cellStyle name="Feeder Field 6 47 2" xfId="17163" xr:uid="{00000000-0005-0000-0000-0000602D0000}"/>
    <cellStyle name="Feeder Field 6 47 3" xfId="17164" xr:uid="{00000000-0005-0000-0000-0000612D0000}"/>
    <cellStyle name="Feeder Field 6 47 4" xfId="17165" xr:uid="{00000000-0005-0000-0000-0000622D0000}"/>
    <cellStyle name="Feeder Field 6 48" xfId="17166" xr:uid="{00000000-0005-0000-0000-0000632D0000}"/>
    <cellStyle name="Feeder Field 6 49" xfId="17167" xr:uid="{00000000-0005-0000-0000-0000642D0000}"/>
    <cellStyle name="Feeder Field 6 5" xfId="1780" xr:uid="{00000000-0005-0000-0000-0000652D0000}"/>
    <cellStyle name="Feeder Field 6 5 2" xfId="17168" xr:uid="{00000000-0005-0000-0000-0000662D0000}"/>
    <cellStyle name="Feeder Field 6 5 2 2" xfId="17169" xr:uid="{00000000-0005-0000-0000-0000672D0000}"/>
    <cellStyle name="Feeder Field 6 5 2 3" xfId="17170" xr:uid="{00000000-0005-0000-0000-0000682D0000}"/>
    <cellStyle name="Feeder Field 6 5 2 4" xfId="17171" xr:uid="{00000000-0005-0000-0000-0000692D0000}"/>
    <cellStyle name="Feeder Field 6 5 3" xfId="17172" xr:uid="{00000000-0005-0000-0000-00006A2D0000}"/>
    <cellStyle name="Feeder Field 6 5 4" xfId="17173" xr:uid="{00000000-0005-0000-0000-00006B2D0000}"/>
    <cellStyle name="Feeder Field 6 6" xfId="1781" xr:uid="{00000000-0005-0000-0000-00006C2D0000}"/>
    <cellStyle name="Feeder Field 6 6 2" xfId="17174" xr:uid="{00000000-0005-0000-0000-00006D2D0000}"/>
    <cellStyle name="Feeder Field 6 6 2 2" xfId="17175" xr:uid="{00000000-0005-0000-0000-00006E2D0000}"/>
    <cellStyle name="Feeder Field 6 6 2 3" xfId="17176" xr:uid="{00000000-0005-0000-0000-00006F2D0000}"/>
    <cellStyle name="Feeder Field 6 6 2 4" xfId="17177" xr:uid="{00000000-0005-0000-0000-0000702D0000}"/>
    <cellStyle name="Feeder Field 6 6 3" xfId="17178" xr:uid="{00000000-0005-0000-0000-0000712D0000}"/>
    <cellStyle name="Feeder Field 6 6 4" xfId="17179" xr:uid="{00000000-0005-0000-0000-0000722D0000}"/>
    <cellStyle name="Feeder Field 6 7" xfId="1782" xr:uid="{00000000-0005-0000-0000-0000732D0000}"/>
    <cellStyle name="Feeder Field 6 7 2" xfId="17180" xr:uid="{00000000-0005-0000-0000-0000742D0000}"/>
    <cellStyle name="Feeder Field 6 7 2 2" xfId="17181" xr:uid="{00000000-0005-0000-0000-0000752D0000}"/>
    <cellStyle name="Feeder Field 6 7 2 3" xfId="17182" xr:uid="{00000000-0005-0000-0000-0000762D0000}"/>
    <cellStyle name="Feeder Field 6 7 2 4" xfId="17183" xr:uid="{00000000-0005-0000-0000-0000772D0000}"/>
    <cellStyle name="Feeder Field 6 7 3" xfId="17184" xr:uid="{00000000-0005-0000-0000-0000782D0000}"/>
    <cellStyle name="Feeder Field 6 7 4" xfId="17185" xr:uid="{00000000-0005-0000-0000-0000792D0000}"/>
    <cellStyle name="Feeder Field 6 8" xfId="1783" xr:uid="{00000000-0005-0000-0000-00007A2D0000}"/>
    <cellStyle name="Feeder Field 6 8 2" xfId="17186" xr:uid="{00000000-0005-0000-0000-00007B2D0000}"/>
    <cellStyle name="Feeder Field 6 8 2 2" xfId="17187" xr:uid="{00000000-0005-0000-0000-00007C2D0000}"/>
    <cellStyle name="Feeder Field 6 8 2 3" xfId="17188" xr:uid="{00000000-0005-0000-0000-00007D2D0000}"/>
    <cellStyle name="Feeder Field 6 8 2 4" xfId="17189" xr:uid="{00000000-0005-0000-0000-00007E2D0000}"/>
    <cellStyle name="Feeder Field 6 8 3" xfId="17190" xr:uid="{00000000-0005-0000-0000-00007F2D0000}"/>
    <cellStyle name="Feeder Field 6 8 4" xfId="17191" xr:uid="{00000000-0005-0000-0000-0000802D0000}"/>
    <cellStyle name="Feeder Field 6 9" xfId="1784" xr:uid="{00000000-0005-0000-0000-0000812D0000}"/>
    <cellStyle name="Feeder Field 6 9 2" xfId="17192" xr:uid="{00000000-0005-0000-0000-0000822D0000}"/>
    <cellStyle name="Feeder Field 6 9 2 2" xfId="17193" xr:uid="{00000000-0005-0000-0000-0000832D0000}"/>
    <cellStyle name="Feeder Field 6 9 2 3" xfId="17194" xr:uid="{00000000-0005-0000-0000-0000842D0000}"/>
    <cellStyle name="Feeder Field 6 9 2 4" xfId="17195" xr:uid="{00000000-0005-0000-0000-0000852D0000}"/>
    <cellStyle name="Feeder Field 6 9 3" xfId="17196" xr:uid="{00000000-0005-0000-0000-0000862D0000}"/>
    <cellStyle name="Feeder Field 6 9 4" xfId="17197" xr:uid="{00000000-0005-0000-0000-0000872D0000}"/>
    <cellStyle name="Feeder Field 7" xfId="1785" xr:uid="{00000000-0005-0000-0000-0000882D0000}"/>
    <cellStyle name="Feeder Field 7 10" xfId="1786" xr:uid="{00000000-0005-0000-0000-0000892D0000}"/>
    <cellStyle name="Feeder Field 7 10 2" xfId="17198" xr:uid="{00000000-0005-0000-0000-00008A2D0000}"/>
    <cellStyle name="Feeder Field 7 10 2 2" xfId="17199" xr:uid="{00000000-0005-0000-0000-00008B2D0000}"/>
    <cellStyle name="Feeder Field 7 10 2 3" xfId="17200" xr:uid="{00000000-0005-0000-0000-00008C2D0000}"/>
    <cellStyle name="Feeder Field 7 10 2 4" xfId="17201" xr:uid="{00000000-0005-0000-0000-00008D2D0000}"/>
    <cellStyle name="Feeder Field 7 10 3" xfId="17202" xr:uid="{00000000-0005-0000-0000-00008E2D0000}"/>
    <cellStyle name="Feeder Field 7 10 4" xfId="17203" xr:uid="{00000000-0005-0000-0000-00008F2D0000}"/>
    <cellStyle name="Feeder Field 7 11" xfId="1787" xr:uid="{00000000-0005-0000-0000-0000902D0000}"/>
    <cellStyle name="Feeder Field 7 11 2" xfId="17204" xr:uid="{00000000-0005-0000-0000-0000912D0000}"/>
    <cellStyle name="Feeder Field 7 11 2 2" xfId="17205" xr:uid="{00000000-0005-0000-0000-0000922D0000}"/>
    <cellStyle name="Feeder Field 7 11 2 3" xfId="17206" xr:uid="{00000000-0005-0000-0000-0000932D0000}"/>
    <cellStyle name="Feeder Field 7 11 2 4" xfId="17207" xr:uid="{00000000-0005-0000-0000-0000942D0000}"/>
    <cellStyle name="Feeder Field 7 11 3" xfId="17208" xr:uid="{00000000-0005-0000-0000-0000952D0000}"/>
    <cellStyle name="Feeder Field 7 11 4" xfId="17209" xr:uid="{00000000-0005-0000-0000-0000962D0000}"/>
    <cellStyle name="Feeder Field 7 12" xfId="1788" xr:uid="{00000000-0005-0000-0000-0000972D0000}"/>
    <cellStyle name="Feeder Field 7 12 2" xfId="17210" xr:uid="{00000000-0005-0000-0000-0000982D0000}"/>
    <cellStyle name="Feeder Field 7 12 2 2" xfId="17211" xr:uid="{00000000-0005-0000-0000-0000992D0000}"/>
    <cellStyle name="Feeder Field 7 12 2 3" xfId="17212" xr:uid="{00000000-0005-0000-0000-00009A2D0000}"/>
    <cellStyle name="Feeder Field 7 12 2 4" xfId="17213" xr:uid="{00000000-0005-0000-0000-00009B2D0000}"/>
    <cellStyle name="Feeder Field 7 12 3" xfId="17214" xr:uid="{00000000-0005-0000-0000-00009C2D0000}"/>
    <cellStyle name="Feeder Field 7 12 4" xfId="17215" xr:uid="{00000000-0005-0000-0000-00009D2D0000}"/>
    <cellStyle name="Feeder Field 7 13" xfId="1789" xr:uid="{00000000-0005-0000-0000-00009E2D0000}"/>
    <cellStyle name="Feeder Field 7 13 2" xfId="17216" xr:uid="{00000000-0005-0000-0000-00009F2D0000}"/>
    <cellStyle name="Feeder Field 7 13 2 2" xfId="17217" xr:uid="{00000000-0005-0000-0000-0000A02D0000}"/>
    <cellStyle name="Feeder Field 7 13 2 3" xfId="17218" xr:uid="{00000000-0005-0000-0000-0000A12D0000}"/>
    <cellStyle name="Feeder Field 7 13 2 4" xfId="17219" xr:uid="{00000000-0005-0000-0000-0000A22D0000}"/>
    <cellStyle name="Feeder Field 7 13 3" xfId="17220" xr:uid="{00000000-0005-0000-0000-0000A32D0000}"/>
    <cellStyle name="Feeder Field 7 13 4" xfId="17221" xr:uid="{00000000-0005-0000-0000-0000A42D0000}"/>
    <cellStyle name="Feeder Field 7 14" xfId="1790" xr:uid="{00000000-0005-0000-0000-0000A52D0000}"/>
    <cellStyle name="Feeder Field 7 14 2" xfId="17222" xr:uid="{00000000-0005-0000-0000-0000A62D0000}"/>
    <cellStyle name="Feeder Field 7 14 2 2" xfId="17223" xr:uid="{00000000-0005-0000-0000-0000A72D0000}"/>
    <cellStyle name="Feeder Field 7 14 2 3" xfId="17224" xr:uid="{00000000-0005-0000-0000-0000A82D0000}"/>
    <cellStyle name="Feeder Field 7 14 2 4" xfId="17225" xr:uid="{00000000-0005-0000-0000-0000A92D0000}"/>
    <cellStyle name="Feeder Field 7 14 3" xfId="17226" xr:uid="{00000000-0005-0000-0000-0000AA2D0000}"/>
    <cellStyle name="Feeder Field 7 14 4" xfId="17227" xr:uid="{00000000-0005-0000-0000-0000AB2D0000}"/>
    <cellStyle name="Feeder Field 7 15" xfId="1791" xr:uid="{00000000-0005-0000-0000-0000AC2D0000}"/>
    <cellStyle name="Feeder Field 7 15 2" xfId="17228" xr:uid="{00000000-0005-0000-0000-0000AD2D0000}"/>
    <cellStyle name="Feeder Field 7 15 2 2" xfId="17229" xr:uid="{00000000-0005-0000-0000-0000AE2D0000}"/>
    <cellStyle name="Feeder Field 7 15 2 3" xfId="17230" xr:uid="{00000000-0005-0000-0000-0000AF2D0000}"/>
    <cellStyle name="Feeder Field 7 15 2 4" xfId="17231" xr:uid="{00000000-0005-0000-0000-0000B02D0000}"/>
    <cellStyle name="Feeder Field 7 15 3" xfId="17232" xr:uid="{00000000-0005-0000-0000-0000B12D0000}"/>
    <cellStyle name="Feeder Field 7 15 4" xfId="17233" xr:uid="{00000000-0005-0000-0000-0000B22D0000}"/>
    <cellStyle name="Feeder Field 7 16" xfId="1792" xr:uid="{00000000-0005-0000-0000-0000B32D0000}"/>
    <cellStyle name="Feeder Field 7 16 2" xfId="17234" xr:uid="{00000000-0005-0000-0000-0000B42D0000}"/>
    <cellStyle name="Feeder Field 7 16 2 2" xfId="17235" xr:uid="{00000000-0005-0000-0000-0000B52D0000}"/>
    <cellStyle name="Feeder Field 7 16 2 3" xfId="17236" xr:uid="{00000000-0005-0000-0000-0000B62D0000}"/>
    <cellStyle name="Feeder Field 7 16 2 4" xfId="17237" xr:uid="{00000000-0005-0000-0000-0000B72D0000}"/>
    <cellStyle name="Feeder Field 7 16 3" xfId="17238" xr:uid="{00000000-0005-0000-0000-0000B82D0000}"/>
    <cellStyle name="Feeder Field 7 16 4" xfId="17239" xr:uid="{00000000-0005-0000-0000-0000B92D0000}"/>
    <cellStyle name="Feeder Field 7 17" xfId="1793" xr:uid="{00000000-0005-0000-0000-0000BA2D0000}"/>
    <cellStyle name="Feeder Field 7 17 2" xfId="17240" xr:uid="{00000000-0005-0000-0000-0000BB2D0000}"/>
    <cellStyle name="Feeder Field 7 17 2 2" xfId="17241" xr:uid="{00000000-0005-0000-0000-0000BC2D0000}"/>
    <cellStyle name="Feeder Field 7 17 2 3" xfId="17242" xr:uid="{00000000-0005-0000-0000-0000BD2D0000}"/>
    <cellStyle name="Feeder Field 7 17 2 4" xfId="17243" xr:uid="{00000000-0005-0000-0000-0000BE2D0000}"/>
    <cellStyle name="Feeder Field 7 17 3" xfId="17244" xr:uid="{00000000-0005-0000-0000-0000BF2D0000}"/>
    <cellStyle name="Feeder Field 7 17 4" xfId="17245" xr:uid="{00000000-0005-0000-0000-0000C02D0000}"/>
    <cellStyle name="Feeder Field 7 18" xfId="1794" xr:uid="{00000000-0005-0000-0000-0000C12D0000}"/>
    <cellStyle name="Feeder Field 7 18 2" xfId="17246" xr:uid="{00000000-0005-0000-0000-0000C22D0000}"/>
    <cellStyle name="Feeder Field 7 18 2 2" xfId="17247" xr:uid="{00000000-0005-0000-0000-0000C32D0000}"/>
    <cellStyle name="Feeder Field 7 18 2 3" xfId="17248" xr:uid="{00000000-0005-0000-0000-0000C42D0000}"/>
    <cellStyle name="Feeder Field 7 18 2 4" xfId="17249" xr:uid="{00000000-0005-0000-0000-0000C52D0000}"/>
    <cellStyle name="Feeder Field 7 18 3" xfId="17250" xr:uid="{00000000-0005-0000-0000-0000C62D0000}"/>
    <cellStyle name="Feeder Field 7 18 4" xfId="17251" xr:uid="{00000000-0005-0000-0000-0000C72D0000}"/>
    <cellStyle name="Feeder Field 7 19" xfId="1795" xr:uid="{00000000-0005-0000-0000-0000C82D0000}"/>
    <cellStyle name="Feeder Field 7 19 2" xfId="17252" xr:uid="{00000000-0005-0000-0000-0000C92D0000}"/>
    <cellStyle name="Feeder Field 7 19 2 2" xfId="17253" xr:uid="{00000000-0005-0000-0000-0000CA2D0000}"/>
    <cellStyle name="Feeder Field 7 19 2 3" xfId="17254" xr:uid="{00000000-0005-0000-0000-0000CB2D0000}"/>
    <cellStyle name="Feeder Field 7 19 2 4" xfId="17255" xr:uid="{00000000-0005-0000-0000-0000CC2D0000}"/>
    <cellStyle name="Feeder Field 7 19 3" xfId="17256" xr:uid="{00000000-0005-0000-0000-0000CD2D0000}"/>
    <cellStyle name="Feeder Field 7 19 4" xfId="17257" xr:uid="{00000000-0005-0000-0000-0000CE2D0000}"/>
    <cellStyle name="Feeder Field 7 2" xfId="1796" xr:uid="{00000000-0005-0000-0000-0000CF2D0000}"/>
    <cellStyle name="Feeder Field 7 2 10" xfId="1797" xr:uid="{00000000-0005-0000-0000-0000D02D0000}"/>
    <cellStyle name="Feeder Field 7 2 10 2" xfId="17258" xr:uid="{00000000-0005-0000-0000-0000D12D0000}"/>
    <cellStyle name="Feeder Field 7 2 10 2 2" xfId="17259" xr:uid="{00000000-0005-0000-0000-0000D22D0000}"/>
    <cellStyle name="Feeder Field 7 2 10 2 3" xfId="17260" xr:uid="{00000000-0005-0000-0000-0000D32D0000}"/>
    <cellStyle name="Feeder Field 7 2 10 2 4" xfId="17261" xr:uid="{00000000-0005-0000-0000-0000D42D0000}"/>
    <cellStyle name="Feeder Field 7 2 10 3" xfId="17262" xr:uid="{00000000-0005-0000-0000-0000D52D0000}"/>
    <cellStyle name="Feeder Field 7 2 10 4" xfId="17263" xr:uid="{00000000-0005-0000-0000-0000D62D0000}"/>
    <cellStyle name="Feeder Field 7 2 11" xfId="1798" xr:uid="{00000000-0005-0000-0000-0000D72D0000}"/>
    <cellStyle name="Feeder Field 7 2 11 2" xfId="17264" xr:uid="{00000000-0005-0000-0000-0000D82D0000}"/>
    <cellStyle name="Feeder Field 7 2 11 2 2" xfId="17265" xr:uid="{00000000-0005-0000-0000-0000D92D0000}"/>
    <cellStyle name="Feeder Field 7 2 11 2 3" xfId="17266" xr:uid="{00000000-0005-0000-0000-0000DA2D0000}"/>
    <cellStyle name="Feeder Field 7 2 11 2 4" xfId="17267" xr:uid="{00000000-0005-0000-0000-0000DB2D0000}"/>
    <cellStyle name="Feeder Field 7 2 11 3" xfId="17268" xr:uid="{00000000-0005-0000-0000-0000DC2D0000}"/>
    <cellStyle name="Feeder Field 7 2 11 4" xfId="17269" xr:uid="{00000000-0005-0000-0000-0000DD2D0000}"/>
    <cellStyle name="Feeder Field 7 2 12" xfId="1799" xr:uid="{00000000-0005-0000-0000-0000DE2D0000}"/>
    <cellStyle name="Feeder Field 7 2 12 2" xfId="17270" xr:uid="{00000000-0005-0000-0000-0000DF2D0000}"/>
    <cellStyle name="Feeder Field 7 2 12 2 2" xfId="17271" xr:uid="{00000000-0005-0000-0000-0000E02D0000}"/>
    <cellStyle name="Feeder Field 7 2 12 2 3" xfId="17272" xr:uid="{00000000-0005-0000-0000-0000E12D0000}"/>
    <cellStyle name="Feeder Field 7 2 12 2 4" xfId="17273" xr:uid="{00000000-0005-0000-0000-0000E22D0000}"/>
    <cellStyle name="Feeder Field 7 2 12 3" xfId="17274" xr:uid="{00000000-0005-0000-0000-0000E32D0000}"/>
    <cellStyle name="Feeder Field 7 2 12 4" xfId="17275" xr:uid="{00000000-0005-0000-0000-0000E42D0000}"/>
    <cellStyle name="Feeder Field 7 2 13" xfId="1800" xr:uid="{00000000-0005-0000-0000-0000E52D0000}"/>
    <cellStyle name="Feeder Field 7 2 13 2" xfId="17276" xr:uid="{00000000-0005-0000-0000-0000E62D0000}"/>
    <cellStyle name="Feeder Field 7 2 13 2 2" xfId="17277" xr:uid="{00000000-0005-0000-0000-0000E72D0000}"/>
    <cellStyle name="Feeder Field 7 2 13 2 3" xfId="17278" xr:uid="{00000000-0005-0000-0000-0000E82D0000}"/>
    <cellStyle name="Feeder Field 7 2 13 2 4" xfId="17279" xr:uid="{00000000-0005-0000-0000-0000E92D0000}"/>
    <cellStyle name="Feeder Field 7 2 13 3" xfId="17280" xr:uid="{00000000-0005-0000-0000-0000EA2D0000}"/>
    <cellStyle name="Feeder Field 7 2 13 4" xfId="17281" xr:uid="{00000000-0005-0000-0000-0000EB2D0000}"/>
    <cellStyle name="Feeder Field 7 2 14" xfId="1801" xr:uid="{00000000-0005-0000-0000-0000EC2D0000}"/>
    <cellStyle name="Feeder Field 7 2 14 2" xfId="17282" xr:uid="{00000000-0005-0000-0000-0000ED2D0000}"/>
    <cellStyle name="Feeder Field 7 2 14 2 2" xfId="17283" xr:uid="{00000000-0005-0000-0000-0000EE2D0000}"/>
    <cellStyle name="Feeder Field 7 2 14 2 3" xfId="17284" xr:uid="{00000000-0005-0000-0000-0000EF2D0000}"/>
    <cellStyle name="Feeder Field 7 2 14 2 4" xfId="17285" xr:uid="{00000000-0005-0000-0000-0000F02D0000}"/>
    <cellStyle name="Feeder Field 7 2 14 3" xfId="17286" xr:uid="{00000000-0005-0000-0000-0000F12D0000}"/>
    <cellStyle name="Feeder Field 7 2 14 4" xfId="17287" xr:uid="{00000000-0005-0000-0000-0000F22D0000}"/>
    <cellStyle name="Feeder Field 7 2 15" xfId="1802" xr:uid="{00000000-0005-0000-0000-0000F32D0000}"/>
    <cellStyle name="Feeder Field 7 2 15 2" xfId="17288" xr:uid="{00000000-0005-0000-0000-0000F42D0000}"/>
    <cellStyle name="Feeder Field 7 2 15 2 2" xfId="17289" xr:uid="{00000000-0005-0000-0000-0000F52D0000}"/>
    <cellStyle name="Feeder Field 7 2 15 2 3" xfId="17290" xr:uid="{00000000-0005-0000-0000-0000F62D0000}"/>
    <cellStyle name="Feeder Field 7 2 15 2 4" xfId="17291" xr:uid="{00000000-0005-0000-0000-0000F72D0000}"/>
    <cellStyle name="Feeder Field 7 2 15 3" xfId="17292" xr:uid="{00000000-0005-0000-0000-0000F82D0000}"/>
    <cellStyle name="Feeder Field 7 2 15 4" xfId="17293" xr:uid="{00000000-0005-0000-0000-0000F92D0000}"/>
    <cellStyle name="Feeder Field 7 2 16" xfId="1803" xr:uid="{00000000-0005-0000-0000-0000FA2D0000}"/>
    <cellStyle name="Feeder Field 7 2 16 2" xfId="17294" xr:uid="{00000000-0005-0000-0000-0000FB2D0000}"/>
    <cellStyle name="Feeder Field 7 2 16 2 2" xfId="17295" xr:uid="{00000000-0005-0000-0000-0000FC2D0000}"/>
    <cellStyle name="Feeder Field 7 2 16 2 3" xfId="17296" xr:uid="{00000000-0005-0000-0000-0000FD2D0000}"/>
    <cellStyle name="Feeder Field 7 2 16 2 4" xfId="17297" xr:uid="{00000000-0005-0000-0000-0000FE2D0000}"/>
    <cellStyle name="Feeder Field 7 2 16 3" xfId="17298" xr:uid="{00000000-0005-0000-0000-0000FF2D0000}"/>
    <cellStyle name="Feeder Field 7 2 16 4" xfId="17299" xr:uid="{00000000-0005-0000-0000-0000002E0000}"/>
    <cellStyle name="Feeder Field 7 2 17" xfId="1804" xr:uid="{00000000-0005-0000-0000-0000012E0000}"/>
    <cellStyle name="Feeder Field 7 2 17 2" xfId="17300" xr:uid="{00000000-0005-0000-0000-0000022E0000}"/>
    <cellStyle name="Feeder Field 7 2 17 2 2" xfId="17301" xr:uid="{00000000-0005-0000-0000-0000032E0000}"/>
    <cellStyle name="Feeder Field 7 2 17 2 3" xfId="17302" xr:uid="{00000000-0005-0000-0000-0000042E0000}"/>
    <cellStyle name="Feeder Field 7 2 17 2 4" xfId="17303" xr:uid="{00000000-0005-0000-0000-0000052E0000}"/>
    <cellStyle name="Feeder Field 7 2 17 3" xfId="17304" xr:uid="{00000000-0005-0000-0000-0000062E0000}"/>
    <cellStyle name="Feeder Field 7 2 17 4" xfId="17305" xr:uid="{00000000-0005-0000-0000-0000072E0000}"/>
    <cellStyle name="Feeder Field 7 2 18" xfId="1805" xr:uid="{00000000-0005-0000-0000-0000082E0000}"/>
    <cellStyle name="Feeder Field 7 2 18 2" xfId="17306" xr:uid="{00000000-0005-0000-0000-0000092E0000}"/>
    <cellStyle name="Feeder Field 7 2 18 2 2" xfId="17307" xr:uid="{00000000-0005-0000-0000-00000A2E0000}"/>
    <cellStyle name="Feeder Field 7 2 18 2 3" xfId="17308" xr:uid="{00000000-0005-0000-0000-00000B2E0000}"/>
    <cellStyle name="Feeder Field 7 2 18 2 4" xfId="17309" xr:uid="{00000000-0005-0000-0000-00000C2E0000}"/>
    <cellStyle name="Feeder Field 7 2 18 3" xfId="17310" xr:uid="{00000000-0005-0000-0000-00000D2E0000}"/>
    <cellStyle name="Feeder Field 7 2 18 4" xfId="17311" xr:uid="{00000000-0005-0000-0000-00000E2E0000}"/>
    <cellStyle name="Feeder Field 7 2 19" xfId="1806" xr:uid="{00000000-0005-0000-0000-00000F2E0000}"/>
    <cellStyle name="Feeder Field 7 2 19 2" xfId="17312" xr:uid="{00000000-0005-0000-0000-0000102E0000}"/>
    <cellStyle name="Feeder Field 7 2 19 2 2" xfId="17313" xr:uid="{00000000-0005-0000-0000-0000112E0000}"/>
    <cellStyle name="Feeder Field 7 2 19 2 3" xfId="17314" xr:uid="{00000000-0005-0000-0000-0000122E0000}"/>
    <cellStyle name="Feeder Field 7 2 19 2 4" xfId="17315" xr:uid="{00000000-0005-0000-0000-0000132E0000}"/>
    <cellStyle name="Feeder Field 7 2 19 3" xfId="17316" xr:uid="{00000000-0005-0000-0000-0000142E0000}"/>
    <cellStyle name="Feeder Field 7 2 19 4" xfId="17317" xr:uid="{00000000-0005-0000-0000-0000152E0000}"/>
    <cellStyle name="Feeder Field 7 2 2" xfId="1807" xr:uid="{00000000-0005-0000-0000-0000162E0000}"/>
    <cellStyle name="Feeder Field 7 2 2 2" xfId="17318" xr:uid="{00000000-0005-0000-0000-0000172E0000}"/>
    <cellStyle name="Feeder Field 7 2 2 2 2" xfId="17319" xr:uid="{00000000-0005-0000-0000-0000182E0000}"/>
    <cellStyle name="Feeder Field 7 2 2 2 3" xfId="17320" xr:uid="{00000000-0005-0000-0000-0000192E0000}"/>
    <cellStyle name="Feeder Field 7 2 2 2 4" xfId="17321" xr:uid="{00000000-0005-0000-0000-00001A2E0000}"/>
    <cellStyle name="Feeder Field 7 2 2 3" xfId="17322" xr:uid="{00000000-0005-0000-0000-00001B2E0000}"/>
    <cellStyle name="Feeder Field 7 2 2 4" xfId="17323" xr:uid="{00000000-0005-0000-0000-00001C2E0000}"/>
    <cellStyle name="Feeder Field 7 2 20" xfId="1808" xr:uid="{00000000-0005-0000-0000-00001D2E0000}"/>
    <cellStyle name="Feeder Field 7 2 20 2" xfId="17324" xr:uid="{00000000-0005-0000-0000-00001E2E0000}"/>
    <cellStyle name="Feeder Field 7 2 20 2 2" xfId="17325" xr:uid="{00000000-0005-0000-0000-00001F2E0000}"/>
    <cellStyle name="Feeder Field 7 2 20 2 3" xfId="17326" xr:uid="{00000000-0005-0000-0000-0000202E0000}"/>
    <cellStyle name="Feeder Field 7 2 20 2 4" xfId="17327" xr:uid="{00000000-0005-0000-0000-0000212E0000}"/>
    <cellStyle name="Feeder Field 7 2 20 3" xfId="17328" xr:uid="{00000000-0005-0000-0000-0000222E0000}"/>
    <cellStyle name="Feeder Field 7 2 20 4" xfId="17329" xr:uid="{00000000-0005-0000-0000-0000232E0000}"/>
    <cellStyle name="Feeder Field 7 2 21" xfId="1809" xr:uid="{00000000-0005-0000-0000-0000242E0000}"/>
    <cellStyle name="Feeder Field 7 2 21 2" xfId="17330" xr:uid="{00000000-0005-0000-0000-0000252E0000}"/>
    <cellStyle name="Feeder Field 7 2 21 2 2" xfId="17331" xr:uid="{00000000-0005-0000-0000-0000262E0000}"/>
    <cellStyle name="Feeder Field 7 2 21 2 3" xfId="17332" xr:uid="{00000000-0005-0000-0000-0000272E0000}"/>
    <cellStyle name="Feeder Field 7 2 21 2 4" xfId="17333" xr:uid="{00000000-0005-0000-0000-0000282E0000}"/>
    <cellStyle name="Feeder Field 7 2 21 3" xfId="17334" xr:uid="{00000000-0005-0000-0000-0000292E0000}"/>
    <cellStyle name="Feeder Field 7 2 21 4" xfId="17335" xr:uid="{00000000-0005-0000-0000-00002A2E0000}"/>
    <cellStyle name="Feeder Field 7 2 22" xfId="1810" xr:uid="{00000000-0005-0000-0000-00002B2E0000}"/>
    <cellStyle name="Feeder Field 7 2 22 2" xfId="17336" xr:uid="{00000000-0005-0000-0000-00002C2E0000}"/>
    <cellStyle name="Feeder Field 7 2 22 2 2" xfId="17337" xr:uid="{00000000-0005-0000-0000-00002D2E0000}"/>
    <cellStyle name="Feeder Field 7 2 22 2 3" xfId="17338" xr:uid="{00000000-0005-0000-0000-00002E2E0000}"/>
    <cellStyle name="Feeder Field 7 2 22 2 4" xfId="17339" xr:uid="{00000000-0005-0000-0000-00002F2E0000}"/>
    <cellStyle name="Feeder Field 7 2 22 3" xfId="17340" xr:uid="{00000000-0005-0000-0000-0000302E0000}"/>
    <cellStyle name="Feeder Field 7 2 22 4" xfId="17341" xr:uid="{00000000-0005-0000-0000-0000312E0000}"/>
    <cellStyle name="Feeder Field 7 2 23" xfId="1811" xr:uid="{00000000-0005-0000-0000-0000322E0000}"/>
    <cellStyle name="Feeder Field 7 2 23 2" xfId="17342" xr:uid="{00000000-0005-0000-0000-0000332E0000}"/>
    <cellStyle name="Feeder Field 7 2 23 2 2" xfId="17343" xr:uid="{00000000-0005-0000-0000-0000342E0000}"/>
    <cellStyle name="Feeder Field 7 2 23 2 3" xfId="17344" xr:uid="{00000000-0005-0000-0000-0000352E0000}"/>
    <cellStyle name="Feeder Field 7 2 23 2 4" xfId="17345" xr:uid="{00000000-0005-0000-0000-0000362E0000}"/>
    <cellStyle name="Feeder Field 7 2 23 3" xfId="17346" xr:uid="{00000000-0005-0000-0000-0000372E0000}"/>
    <cellStyle name="Feeder Field 7 2 23 4" xfId="17347" xr:uid="{00000000-0005-0000-0000-0000382E0000}"/>
    <cellStyle name="Feeder Field 7 2 24" xfId="1812" xr:uid="{00000000-0005-0000-0000-0000392E0000}"/>
    <cellStyle name="Feeder Field 7 2 24 2" xfId="17348" xr:uid="{00000000-0005-0000-0000-00003A2E0000}"/>
    <cellStyle name="Feeder Field 7 2 24 2 2" xfId="17349" xr:uid="{00000000-0005-0000-0000-00003B2E0000}"/>
    <cellStyle name="Feeder Field 7 2 24 2 3" xfId="17350" xr:uid="{00000000-0005-0000-0000-00003C2E0000}"/>
    <cellStyle name="Feeder Field 7 2 24 2 4" xfId="17351" xr:uid="{00000000-0005-0000-0000-00003D2E0000}"/>
    <cellStyle name="Feeder Field 7 2 24 3" xfId="17352" xr:uid="{00000000-0005-0000-0000-00003E2E0000}"/>
    <cellStyle name="Feeder Field 7 2 24 4" xfId="17353" xr:uid="{00000000-0005-0000-0000-00003F2E0000}"/>
    <cellStyle name="Feeder Field 7 2 25" xfId="1813" xr:uid="{00000000-0005-0000-0000-0000402E0000}"/>
    <cellStyle name="Feeder Field 7 2 25 2" xfId="17354" xr:uid="{00000000-0005-0000-0000-0000412E0000}"/>
    <cellStyle name="Feeder Field 7 2 25 2 2" xfId="17355" xr:uid="{00000000-0005-0000-0000-0000422E0000}"/>
    <cellStyle name="Feeder Field 7 2 25 2 3" xfId="17356" xr:uid="{00000000-0005-0000-0000-0000432E0000}"/>
    <cellStyle name="Feeder Field 7 2 25 2 4" xfId="17357" xr:uid="{00000000-0005-0000-0000-0000442E0000}"/>
    <cellStyle name="Feeder Field 7 2 25 3" xfId="17358" xr:uid="{00000000-0005-0000-0000-0000452E0000}"/>
    <cellStyle name="Feeder Field 7 2 25 4" xfId="17359" xr:uid="{00000000-0005-0000-0000-0000462E0000}"/>
    <cellStyle name="Feeder Field 7 2 26" xfId="1814" xr:uid="{00000000-0005-0000-0000-0000472E0000}"/>
    <cellStyle name="Feeder Field 7 2 26 2" xfId="17360" xr:uid="{00000000-0005-0000-0000-0000482E0000}"/>
    <cellStyle name="Feeder Field 7 2 26 2 2" xfId="17361" xr:uid="{00000000-0005-0000-0000-0000492E0000}"/>
    <cellStyle name="Feeder Field 7 2 26 2 3" xfId="17362" xr:uid="{00000000-0005-0000-0000-00004A2E0000}"/>
    <cellStyle name="Feeder Field 7 2 26 2 4" xfId="17363" xr:uid="{00000000-0005-0000-0000-00004B2E0000}"/>
    <cellStyle name="Feeder Field 7 2 26 3" xfId="17364" xr:uid="{00000000-0005-0000-0000-00004C2E0000}"/>
    <cellStyle name="Feeder Field 7 2 26 4" xfId="17365" xr:uid="{00000000-0005-0000-0000-00004D2E0000}"/>
    <cellStyle name="Feeder Field 7 2 27" xfId="1815" xr:uid="{00000000-0005-0000-0000-00004E2E0000}"/>
    <cellStyle name="Feeder Field 7 2 27 2" xfId="17366" xr:uid="{00000000-0005-0000-0000-00004F2E0000}"/>
    <cellStyle name="Feeder Field 7 2 27 2 2" xfId="17367" xr:uid="{00000000-0005-0000-0000-0000502E0000}"/>
    <cellStyle name="Feeder Field 7 2 27 2 3" xfId="17368" xr:uid="{00000000-0005-0000-0000-0000512E0000}"/>
    <cellStyle name="Feeder Field 7 2 27 2 4" xfId="17369" xr:uid="{00000000-0005-0000-0000-0000522E0000}"/>
    <cellStyle name="Feeder Field 7 2 27 3" xfId="17370" xr:uid="{00000000-0005-0000-0000-0000532E0000}"/>
    <cellStyle name="Feeder Field 7 2 27 4" xfId="17371" xr:uid="{00000000-0005-0000-0000-0000542E0000}"/>
    <cellStyle name="Feeder Field 7 2 28" xfId="1816" xr:uid="{00000000-0005-0000-0000-0000552E0000}"/>
    <cellStyle name="Feeder Field 7 2 28 2" xfId="17372" xr:uid="{00000000-0005-0000-0000-0000562E0000}"/>
    <cellStyle name="Feeder Field 7 2 28 2 2" xfId="17373" xr:uid="{00000000-0005-0000-0000-0000572E0000}"/>
    <cellStyle name="Feeder Field 7 2 28 2 3" xfId="17374" xr:uid="{00000000-0005-0000-0000-0000582E0000}"/>
    <cellStyle name="Feeder Field 7 2 28 2 4" xfId="17375" xr:uid="{00000000-0005-0000-0000-0000592E0000}"/>
    <cellStyle name="Feeder Field 7 2 28 3" xfId="17376" xr:uid="{00000000-0005-0000-0000-00005A2E0000}"/>
    <cellStyle name="Feeder Field 7 2 28 4" xfId="17377" xr:uid="{00000000-0005-0000-0000-00005B2E0000}"/>
    <cellStyle name="Feeder Field 7 2 29" xfId="1817" xr:uid="{00000000-0005-0000-0000-00005C2E0000}"/>
    <cellStyle name="Feeder Field 7 2 29 2" xfId="17378" xr:uid="{00000000-0005-0000-0000-00005D2E0000}"/>
    <cellStyle name="Feeder Field 7 2 29 2 2" xfId="17379" xr:uid="{00000000-0005-0000-0000-00005E2E0000}"/>
    <cellStyle name="Feeder Field 7 2 29 2 3" xfId="17380" xr:uid="{00000000-0005-0000-0000-00005F2E0000}"/>
    <cellStyle name="Feeder Field 7 2 29 2 4" xfId="17381" xr:uid="{00000000-0005-0000-0000-0000602E0000}"/>
    <cellStyle name="Feeder Field 7 2 29 3" xfId="17382" xr:uid="{00000000-0005-0000-0000-0000612E0000}"/>
    <cellStyle name="Feeder Field 7 2 29 4" xfId="17383" xr:uid="{00000000-0005-0000-0000-0000622E0000}"/>
    <cellStyle name="Feeder Field 7 2 3" xfId="1818" xr:uid="{00000000-0005-0000-0000-0000632E0000}"/>
    <cellStyle name="Feeder Field 7 2 3 2" xfId="17384" xr:uid="{00000000-0005-0000-0000-0000642E0000}"/>
    <cellStyle name="Feeder Field 7 2 3 2 2" xfId="17385" xr:uid="{00000000-0005-0000-0000-0000652E0000}"/>
    <cellStyle name="Feeder Field 7 2 3 2 3" xfId="17386" xr:uid="{00000000-0005-0000-0000-0000662E0000}"/>
    <cellStyle name="Feeder Field 7 2 3 2 4" xfId="17387" xr:uid="{00000000-0005-0000-0000-0000672E0000}"/>
    <cellStyle name="Feeder Field 7 2 3 3" xfId="17388" xr:uid="{00000000-0005-0000-0000-0000682E0000}"/>
    <cellStyle name="Feeder Field 7 2 3 4" xfId="17389" xr:uid="{00000000-0005-0000-0000-0000692E0000}"/>
    <cellStyle name="Feeder Field 7 2 30" xfId="1819" xr:uid="{00000000-0005-0000-0000-00006A2E0000}"/>
    <cellStyle name="Feeder Field 7 2 30 2" xfId="17390" xr:uid="{00000000-0005-0000-0000-00006B2E0000}"/>
    <cellStyle name="Feeder Field 7 2 30 2 2" xfId="17391" xr:uid="{00000000-0005-0000-0000-00006C2E0000}"/>
    <cellStyle name="Feeder Field 7 2 30 2 3" xfId="17392" xr:uid="{00000000-0005-0000-0000-00006D2E0000}"/>
    <cellStyle name="Feeder Field 7 2 30 2 4" xfId="17393" xr:uid="{00000000-0005-0000-0000-00006E2E0000}"/>
    <cellStyle name="Feeder Field 7 2 30 3" xfId="17394" xr:uid="{00000000-0005-0000-0000-00006F2E0000}"/>
    <cellStyle name="Feeder Field 7 2 30 4" xfId="17395" xr:uid="{00000000-0005-0000-0000-0000702E0000}"/>
    <cellStyle name="Feeder Field 7 2 31" xfId="1820" xr:uid="{00000000-0005-0000-0000-0000712E0000}"/>
    <cellStyle name="Feeder Field 7 2 31 2" xfId="17396" xr:uid="{00000000-0005-0000-0000-0000722E0000}"/>
    <cellStyle name="Feeder Field 7 2 31 2 2" xfId="17397" xr:uid="{00000000-0005-0000-0000-0000732E0000}"/>
    <cellStyle name="Feeder Field 7 2 31 2 3" xfId="17398" xr:uid="{00000000-0005-0000-0000-0000742E0000}"/>
    <cellStyle name="Feeder Field 7 2 31 2 4" xfId="17399" xr:uid="{00000000-0005-0000-0000-0000752E0000}"/>
    <cellStyle name="Feeder Field 7 2 31 3" xfId="17400" xr:uid="{00000000-0005-0000-0000-0000762E0000}"/>
    <cellStyle name="Feeder Field 7 2 31 4" xfId="17401" xr:uid="{00000000-0005-0000-0000-0000772E0000}"/>
    <cellStyle name="Feeder Field 7 2 32" xfId="1821" xr:uid="{00000000-0005-0000-0000-0000782E0000}"/>
    <cellStyle name="Feeder Field 7 2 32 2" xfId="17402" xr:uid="{00000000-0005-0000-0000-0000792E0000}"/>
    <cellStyle name="Feeder Field 7 2 32 2 2" xfId="17403" xr:uid="{00000000-0005-0000-0000-00007A2E0000}"/>
    <cellStyle name="Feeder Field 7 2 32 2 3" xfId="17404" xr:uid="{00000000-0005-0000-0000-00007B2E0000}"/>
    <cellStyle name="Feeder Field 7 2 32 2 4" xfId="17405" xr:uid="{00000000-0005-0000-0000-00007C2E0000}"/>
    <cellStyle name="Feeder Field 7 2 32 3" xfId="17406" xr:uid="{00000000-0005-0000-0000-00007D2E0000}"/>
    <cellStyle name="Feeder Field 7 2 32 4" xfId="17407" xr:uid="{00000000-0005-0000-0000-00007E2E0000}"/>
    <cellStyle name="Feeder Field 7 2 33" xfId="1822" xr:uid="{00000000-0005-0000-0000-00007F2E0000}"/>
    <cellStyle name="Feeder Field 7 2 33 2" xfId="17408" xr:uid="{00000000-0005-0000-0000-0000802E0000}"/>
    <cellStyle name="Feeder Field 7 2 33 2 2" xfId="17409" xr:uid="{00000000-0005-0000-0000-0000812E0000}"/>
    <cellStyle name="Feeder Field 7 2 33 2 3" xfId="17410" xr:uid="{00000000-0005-0000-0000-0000822E0000}"/>
    <cellStyle name="Feeder Field 7 2 33 2 4" xfId="17411" xr:uid="{00000000-0005-0000-0000-0000832E0000}"/>
    <cellStyle name="Feeder Field 7 2 33 3" xfId="17412" xr:uid="{00000000-0005-0000-0000-0000842E0000}"/>
    <cellStyle name="Feeder Field 7 2 33 4" xfId="17413" xr:uid="{00000000-0005-0000-0000-0000852E0000}"/>
    <cellStyle name="Feeder Field 7 2 34" xfId="1823" xr:uid="{00000000-0005-0000-0000-0000862E0000}"/>
    <cellStyle name="Feeder Field 7 2 34 2" xfId="17414" xr:uid="{00000000-0005-0000-0000-0000872E0000}"/>
    <cellStyle name="Feeder Field 7 2 34 2 2" xfId="17415" xr:uid="{00000000-0005-0000-0000-0000882E0000}"/>
    <cellStyle name="Feeder Field 7 2 34 2 3" xfId="17416" xr:uid="{00000000-0005-0000-0000-0000892E0000}"/>
    <cellStyle name="Feeder Field 7 2 34 2 4" xfId="17417" xr:uid="{00000000-0005-0000-0000-00008A2E0000}"/>
    <cellStyle name="Feeder Field 7 2 34 3" xfId="17418" xr:uid="{00000000-0005-0000-0000-00008B2E0000}"/>
    <cellStyle name="Feeder Field 7 2 34 4" xfId="17419" xr:uid="{00000000-0005-0000-0000-00008C2E0000}"/>
    <cellStyle name="Feeder Field 7 2 35" xfId="1824" xr:uid="{00000000-0005-0000-0000-00008D2E0000}"/>
    <cellStyle name="Feeder Field 7 2 35 2" xfId="17420" xr:uid="{00000000-0005-0000-0000-00008E2E0000}"/>
    <cellStyle name="Feeder Field 7 2 35 2 2" xfId="17421" xr:uid="{00000000-0005-0000-0000-00008F2E0000}"/>
    <cellStyle name="Feeder Field 7 2 35 2 3" xfId="17422" xr:uid="{00000000-0005-0000-0000-0000902E0000}"/>
    <cellStyle name="Feeder Field 7 2 35 2 4" xfId="17423" xr:uid="{00000000-0005-0000-0000-0000912E0000}"/>
    <cellStyle name="Feeder Field 7 2 35 3" xfId="17424" xr:uid="{00000000-0005-0000-0000-0000922E0000}"/>
    <cellStyle name="Feeder Field 7 2 35 4" xfId="17425" xr:uid="{00000000-0005-0000-0000-0000932E0000}"/>
    <cellStyle name="Feeder Field 7 2 36" xfId="1825" xr:uid="{00000000-0005-0000-0000-0000942E0000}"/>
    <cellStyle name="Feeder Field 7 2 36 2" xfId="17426" xr:uid="{00000000-0005-0000-0000-0000952E0000}"/>
    <cellStyle name="Feeder Field 7 2 36 2 2" xfId="17427" xr:uid="{00000000-0005-0000-0000-0000962E0000}"/>
    <cellStyle name="Feeder Field 7 2 36 2 3" xfId="17428" xr:uid="{00000000-0005-0000-0000-0000972E0000}"/>
    <cellStyle name="Feeder Field 7 2 36 2 4" xfId="17429" xr:uid="{00000000-0005-0000-0000-0000982E0000}"/>
    <cellStyle name="Feeder Field 7 2 36 3" xfId="17430" xr:uid="{00000000-0005-0000-0000-0000992E0000}"/>
    <cellStyle name="Feeder Field 7 2 36 4" xfId="17431" xr:uid="{00000000-0005-0000-0000-00009A2E0000}"/>
    <cellStyle name="Feeder Field 7 2 37" xfId="1826" xr:uid="{00000000-0005-0000-0000-00009B2E0000}"/>
    <cellStyle name="Feeder Field 7 2 37 2" xfId="17432" xr:uid="{00000000-0005-0000-0000-00009C2E0000}"/>
    <cellStyle name="Feeder Field 7 2 37 2 2" xfId="17433" xr:uid="{00000000-0005-0000-0000-00009D2E0000}"/>
    <cellStyle name="Feeder Field 7 2 37 2 3" xfId="17434" xr:uid="{00000000-0005-0000-0000-00009E2E0000}"/>
    <cellStyle name="Feeder Field 7 2 37 2 4" xfId="17435" xr:uid="{00000000-0005-0000-0000-00009F2E0000}"/>
    <cellStyle name="Feeder Field 7 2 37 3" xfId="17436" xr:uid="{00000000-0005-0000-0000-0000A02E0000}"/>
    <cellStyle name="Feeder Field 7 2 37 4" xfId="17437" xr:uid="{00000000-0005-0000-0000-0000A12E0000}"/>
    <cellStyle name="Feeder Field 7 2 38" xfId="1827" xr:uid="{00000000-0005-0000-0000-0000A22E0000}"/>
    <cellStyle name="Feeder Field 7 2 38 2" xfId="17438" xr:uid="{00000000-0005-0000-0000-0000A32E0000}"/>
    <cellStyle name="Feeder Field 7 2 38 2 2" xfId="17439" xr:uid="{00000000-0005-0000-0000-0000A42E0000}"/>
    <cellStyle name="Feeder Field 7 2 38 2 3" xfId="17440" xr:uid="{00000000-0005-0000-0000-0000A52E0000}"/>
    <cellStyle name="Feeder Field 7 2 38 2 4" xfId="17441" xr:uid="{00000000-0005-0000-0000-0000A62E0000}"/>
    <cellStyle name="Feeder Field 7 2 38 3" xfId="17442" xr:uid="{00000000-0005-0000-0000-0000A72E0000}"/>
    <cellStyle name="Feeder Field 7 2 38 4" xfId="17443" xr:uid="{00000000-0005-0000-0000-0000A82E0000}"/>
    <cellStyle name="Feeder Field 7 2 39" xfId="1828" xr:uid="{00000000-0005-0000-0000-0000A92E0000}"/>
    <cellStyle name="Feeder Field 7 2 39 2" xfId="17444" xr:uid="{00000000-0005-0000-0000-0000AA2E0000}"/>
    <cellStyle name="Feeder Field 7 2 39 2 2" xfId="17445" xr:uid="{00000000-0005-0000-0000-0000AB2E0000}"/>
    <cellStyle name="Feeder Field 7 2 39 2 3" xfId="17446" xr:uid="{00000000-0005-0000-0000-0000AC2E0000}"/>
    <cellStyle name="Feeder Field 7 2 39 2 4" xfId="17447" xr:uid="{00000000-0005-0000-0000-0000AD2E0000}"/>
    <cellStyle name="Feeder Field 7 2 39 3" xfId="17448" xr:uid="{00000000-0005-0000-0000-0000AE2E0000}"/>
    <cellStyle name="Feeder Field 7 2 39 4" xfId="17449" xr:uid="{00000000-0005-0000-0000-0000AF2E0000}"/>
    <cellStyle name="Feeder Field 7 2 4" xfId="1829" xr:uid="{00000000-0005-0000-0000-0000B02E0000}"/>
    <cellStyle name="Feeder Field 7 2 4 2" xfId="17450" xr:uid="{00000000-0005-0000-0000-0000B12E0000}"/>
    <cellStyle name="Feeder Field 7 2 4 2 2" xfId="17451" xr:uid="{00000000-0005-0000-0000-0000B22E0000}"/>
    <cellStyle name="Feeder Field 7 2 4 2 3" xfId="17452" xr:uid="{00000000-0005-0000-0000-0000B32E0000}"/>
    <cellStyle name="Feeder Field 7 2 4 2 4" xfId="17453" xr:uid="{00000000-0005-0000-0000-0000B42E0000}"/>
    <cellStyle name="Feeder Field 7 2 4 3" xfId="17454" xr:uid="{00000000-0005-0000-0000-0000B52E0000}"/>
    <cellStyle name="Feeder Field 7 2 4 4" xfId="17455" xr:uid="{00000000-0005-0000-0000-0000B62E0000}"/>
    <cellStyle name="Feeder Field 7 2 40" xfId="1830" xr:uid="{00000000-0005-0000-0000-0000B72E0000}"/>
    <cellStyle name="Feeder Field 7 2 40 2" xfId="17456" xr:uid="{00000000-0005-0000-0000-0000B82E0000}"/>
    <cellStyle name="Feeder Field 7 2 40 2 2" xfId="17457" xr:uid="{00000000-0005-0000-0000-0000B92E0000}"/>
    <cellStyle name="Feeder Field 7 2 40 2 3" xfId="17458" xr:uid="{00000000-0005-0000-0000-0000BA2E0000}"/>
    <cellStyle name="Feeder Field 7 2 40 2 4" xfId="17459" xr:uid="{00000000-0005-0000-0000-0000BB2E0000}"/>
    <cellStyle name="Feeder Field 7 2 40 3" xfId="17460" xr:uid="{00000000-0005-0000-0000-0000BC2E0000}"/>
    <cellStyle name="Feeder Field 7 2 40 4" xfId="17461" xr:uid="{00000000-0005-0000-0000-0000BD2E0000}"/>
    <cellStyle name="Feeder Field 7 2 41" xfId="1831" xr:uid="{00000000-0005-0000-0000-0000BE2E0000}"/>
    <cellStyle name="Feeder Field 7 2 41 2" xfId="17462" xr:uid="{00000000-0005-0000-0000-0000BF2E0000}"/>
    <cellStyle name="Feeder Field 7 2 41 2 2" xfId="17463" xr:uid="{00000000-0005-0000-0000-0000C02E0000}"/>
    <cellStyle name="Feeder Field 7 2 41 2 3" xfId="17464" xr:uid="{00000000-0005-0000-0000-0000C12E0000}"/>
    <cellStyle name="Feeder Field 7 2 41 2 4" xfId="17465" xr:uid="{00000000-0005-0000-0000-0000C22E0000}"/>
    <cellStyle name="Feeder Field 7 2 41 3" xfId="17466" xr:uid="{00000000-0005-0000-0000-0000C32E0000}"/>
    <cellStyle name="Feeder Field 7 2 41 4" xfId="17467" xr:uid="{00000000-0005-0000-0000-0000C42E0000}"/>
    <cellStyle name="Feeder Field 7 2 42" xfId="1832" xr:uid="{00000000-0005-0000-0000-0000C52E0000}"/>
    <cellStyle name="Feeder Field 7 2 42 2" xfId="17468" xr:uid="{00000000-0005-0000-0000-0000C62E0000}"/>
    <cellStyle name="Feeder Field 7 2 42 2 2" xfId="17469" xr:uid="{00000000-0005-0000-0000-0000C72E0000}"/>
    <cellStyle name="Feeder Field 7 2 42 2 3" xfId="17470" xr:uid="{00000000-0005-0000-0000-0000C82E0000}"/>
    <cellStyle name="Feeder Field 7 2 42 2 4" xfId="17471" xr:uid="{00000000-0005-0000-0000-0000C92E0000}"/>
    <cellStyle name="Feeder Field 7 2 42 3" xfId="17472" xr:uid="{00000000-0005-0000-0000-0000CA2E0000}"/>
    <cellStyle name="Feeder Field 7 2 42 4" xfId="17473" xr:uid="{00000000-0005-0000-0000-0000CB2E0000}"/>
    <cellStyle name="Feeder Field 7 2 43" xfId="1833" xr:uid="{00000000-0005-0000-0000-0000CC2E0000}"/>
    <cellStyle name="Feeder Field 7 2 43 2" xfId="17474" xr:uid="{00000000-0005-0000-0000-0000CD2E0000}"/>
    <cellStyle name="Feeder Field 7 2 43 2 2" xfId="17475" xr:uid="{00000000-0005-0000-0000-0000CE2E0000}"/>
    <cellStyle name="Feeder Field 7 2 43 2 3" xfId="17476" xr:uid="{00000000-0005-0000-0000-0000CF2E0000}"/>
    <cellStyle name="Feeder Field 7 2 43 2 4" xfId="17477" xr:uid="{00000000-0005-0000-0000-0000D02E0000}"/>
    <cellStyle name="Feeder Field 7 2 43 3" xfId="17478" xr:uid="{00000000-0005-0000-0000-0000D12E0000}"/>
    <cellStyle name="Feeder Field 7 2 43 4" xfId="17479" xr:uid="{00000000-0005-0000-0000-0000D22E0000}"/>
    <cellStyle name="Feeder Field 7 2 44" xfId="1834" xr:uid="{00000000-0005-0000-0000-0000D32E0000}"/>
    <cellStyle name="Feeder Field 7 2 44 2" xfId="17480" xr:uid="{00000000-0005-0000-0000-0000D42E0000}"/>
    <cellStyle name="Feeder Field 7 2 44 2 2" xfId="17481" xr:uid="{00000000-0005-0000-0000-0000D52E0000}"/>
    <cellStyle name="Feeder Field 7 2 44 2 3" xfId="17482" xr:uid="{00000000-0005-0000-0000-0000D62E0000}"/>
    <cellStyle name="Feeder Field 7 2 44 2 4" xfId="17483" xr:uid="{00000000-0005-0000-0000-0000D72E0000}"/>
    <cellStyle name="Feeder Field 7 2 44 3" xfId="17484" xr:uid="{00000000-0005-0000-0000-0000D82E0000}"/>
    <cellStyle name="Feeder Field 7 2 44 4" xfId="17485" xr:uid="{00000000-0005-0000-0000-0000D92E0000}"/>
    <cellStyle name="Feeder Field 7 2 45" xfId="17486" xr:uid="{00000000-0005-0000-0000-0000DA2E0000}"/>
    <cellStyle name="Feeder Field 7 2 45 2" xfId="17487" xr:uid="{00000000-0005-0000-0000-0000DB2E0000}"/>
    <cellStyle name="Feeder Field 7 2 45 3" xfId="17488" xr:uid="{00000000-0005-0000-0000-0000DC2E0000}"/>
    <cellStyle name="Feeder Field 7 2 45 4" xfId="17489" xr:uid="{00000000-0005-0000-0000-0000DD2E0000}"/>
    <cellStyle name="Feeder Field 7 2 46" xfId="17490" xr:uid="{00000000-0005-0000-0000-0000DE2E0000}"/>
    <cellStyle name="Feeder Field 7 2 46 2" xfId="17491" xr:uid="{00000000-0005-0000-0000-0000DF2E0000}"/>
    <cellStyle name="Feeder Field 7 2 46 3" xfId="17492" xr:uid="{00000000-0005-0000-0000-0000E02E0000}"/>
    <cellStyle name="Feeder Field 7 2 46 4" xfId="17493" xr:uid="{00000000-0005-0000-0000-0000E12E0000}"/>
    <cellStyle name="Feeder Field 7 2 47" xfId="17494" xr:uid="{00000000-0005-0000-0000-0000E22E0000}"/>
    <cellStyle name="Feeder Field 7 2 5" xfId="1835" xr:uid="{00000000-0005-0000-0000-0000E32E0000}"/>
    <cellStyle name="Feeder Field 7 2 5 2" xfId="17495" xr:uid="{00000000-0005-0000-0000-0000E42E0000}"/>
    <cellStyle name="Feeder Field 7 2 5 2 2" xfId="17496" xr:uid="{00000000-0005-0000-0000-0000E52E0000}"/>
    <cellStyle name="Feeder Field 7 2 5 2 3" xfId="17497" xr:uid="{00000000-0005-0000-0000-0000E62E0000}"/>
    <cellStyle name="Feeder Field 7 2 5 2 4" xfId="17498" xr:uid="{00000000-0005-0000-0000-0000E72E0000}"/>
    <cellStyle name="Feeder Field 7 2 5 3" xfId="17499" xr:uid="{00000000-0005-0000-0000-0000E82E0000}"/>
    <cellStyle name="Feeder Field 7 2 5 4" xfId="17500" xr:uid="{00000000-0005-0000-0000-0000E92E0000}"/>
    <cellStyle name="Feeder Field 7 2 6" xfId="1836" xr:uid="{00000000-0005-0000-0000-0000EA2E0000}"/>
    <cellStyle name="Feeder Field 7 2 6 2" xfId="17501" xr:uid="{00000000-0005-0000-0000-0000EB2E0000}"/>
    <cellStyle name="Feeder Field 7 2 6 2 2" xfId="17502" xr:uid="{00000000-0005-0000-0000-0000EC2E0000}"/>
    <cellStyle name="Feeder Field 7 2 6 2 3" xfId="17503" xr:uid="{00000000-0005-0000-0000-0000ED2E0000}"/>
    <cellStyle name="Feeder Field 7 2 6 2 4" xfId="17504" xr:uid="{00000000-0005-0000-0000-0000EE2E0000}"/>
    <cellStyle name="Feeder Field 7 2 6 3" xfId="17505" xr:uid="{00000000-0005-0000-0000-0000EF2E0000}"/>
    <cellStyle name="Feeder Field 7 2 6 4" xfId="17506" xr:uid="{00000000-0005-0000-0000-0000F02E0000}"/>
    <cellStyle name="Feeder Field 7 2 7" xfId="1837" xr:uid="{00000000-0005-0000-0000-0000F12E0000}"/>
    <cellStyle name="Feeder Field 7 2 7 2" xfId="17507" xr:uid="{00000000-0005-0000-0000-0000F22E0000}"/>
    <cellStyle name="Feeder Field 7 2 7 2 2" xfId="17508" xr:uid="{00000000-0005-0000-0000-0000F32E0000}"/>
    <cellStyle name="Feeder Field 7 2 7 2 3" xfId="17509" xr:uid="{00000000-0005-0000-0000-0000F42E0000}"/>
    <cellStyle name="Feeder Field 7 2 7 2 4" xfId="17510" xr:uid="{00000000-0005-0000-0000-0000F52E0000}"/>
    <cellStyle name="Feeder Field 7 2 7 3" xfId="17511" xr:uid="{00000000-0005-0000-0000-0000F62E0000}"/>
    <cellStyle name="Feeder Field 7 2 7 4" xfId="17512" xr:uid="{00000000-0005-0000-0000-0000F72E0000}"/>
    <cellStyle name="Feeder Field 7 2 8" xfId="1838" xr:uid="{00000000-0005-0000-0000-0000F82E0000}"/>
    <cellStyle name="Feeder Field 7 2 8 2" xfId="17513" xr:uid="{00000000-0005-0000-0000-0000F92E0000}"/>
    <cellStyle name="Feeder Field 7 2 8 2 2" xfId="17514" xr:uid="{00000000-0005-0000-0000-0000FA2E0000}"/>
    <cellStyle name="Feeder Field 7 2 8 2 3" xfId="17515" xr:uid="{00000000-0005-0000-0000-0000FB2E0000}"/>
    <cellStyle name="Feeder Field 7 2 8 2 4" xfId="17516" xr:uid="{00000000-0005-0000-0000-0000FC2E0000}"/>
    <cellStyle name="Feeder Field 7 2 8 3" xfId="17517" xr:uid="{00000000-0005-0000-0000-0000FD2E0000}"/>
    <cellStyle name="Feeder Field 7 2 8 4" xfId="17518" xr:uid="{00000000-0005-0000-0000-0000FE2E0000}"/>
    <cellStyle name="Feeder Field 7 2 9" xfId="1839" xr:uid="{00000000-0005-0000-0000-0000FF2E0000}"/>
    <cellStyle name="Feeder Field 7 2 9 2" xfId="17519" xr:uid="{00000000-0005-0000-0000-0000002F0000}"/>
    <cellStyle name="Feeder Field 7 2 9 2 2" xfId="17520" xr:uid="{00000000-0005-0000-0000-0000012F0000}"/>
    <cellStyle name="Feeder Field 7 2 9 2 3" xfId="17521" xr:uid="{00000000-0005-0000-0000-0000022F0000}"/>
    <cellStyle name="Feeder Field 7 2 9 2 4" xfId="17522" xr:uid="{00000000-0005-0000-0000-0000032F0000}"/>
    <cellStyle name="Feeder Field 7 2 9 3" xfId="17523" xr:uid="{00000000-0005-0000-0000-0000042F0000}"/>
    <cellStyle name="Feeder Field 7 2 9 4" xfId="17524" xr:uid="{00000000-0005-0000-0000-0000052F0000}"/>
    <cellStyle name="Feeder Field 7 20" xfId="1840" xr:uid="{00000000-0005-0000-0000-0000062F0000}"/>
    <cellStyle name="Feeder Field 7 20 2" xfId="17525" xr:uid="{00000000-0005-0000-0000-0000072F0000}"/>
    <cellStyle name="Feeder Field 7 20 2 2" xfId="17526" xr:uid="{00000000-0005-0000-0000-0000082F0000}"/>
    <cellStyle name="Feeder Field 7 20 2 3" xfId="17527" xr:uid="{00000000-0005-0000-0000-0000092F0000}"/>
    <cellStyle name="Feeder Field 7 20 2 4" xfId="17528" xr:uid="{00000000-0005-0000-0000-00000A2F0000}"/>
    <cellStyle name="Feeder Field 7 20 3" xfId="17529" xr:uid="{00000000-0005-0000-0000-00000B2F0000}"/>
    <cellStyle name="Feeder Field 7 20 4" xfId="17530" xr:uid="{00000000-0005-0000-0000-00000C2F0000}"/>
    <cellStyle name="Feeder Field 7 21" xfId="1841" xr:uid="{00000000-0005-0000-0000-00000D2F0000}"/>
    <cellStyle name="Feeder Field 7 21 2" xfId="17531" xr:uid="{00000000-0005-0000-0000-00000E2F0000}"/>
    <cellStyle name="Feeder Field 7 21 2 2" xfId="17532" xr:uid="{00000000-0005-0000-0000-00000F2F0000}"/>
    <cellStyle name="Feeder Field 7 21 2 3" xfId="17533" xr:uid="{00000000-0005-0000-0000-0000102F0000}"/>
    <cellStyle name="Feeder Field 7 21 2 4" xfId="17534" xr:uid="{00000000-0005-0000-0000-0000112F0000}"/>
    <cellStyle name="Feeder Field 7 21 3" xfId="17535" xr:uid="{00000000-0005-0000-0000-0000122F0000}"/>
    <cellStyle name="Feeder Field 7 21 4" xfId="17536" xr:uid="{00000000-0005-0000-0000-0000132F0000}"/>
    <cellStyle name="Feeder Field 7 22" xfId="1842" xr:uid="{00000000-0005-0000-0000-0000142F0000}"/>
    <cellStyle name="Feeder Field 7 22 2" xfId="17537" xr:uid="{00000000-0005-0000-0000-0000152F0000}"/>
    <cellStyle name="Feeder Field 7 22 2 2" xfId="17538" xr:uid="{00000000-0005-0000-0000-0000162F0000}"/>
    <cellStyle name="Feeder Field 7 22 2 3" xfId="17539" xr:uid="{00000000-0005-0000-0000-0000172F0000}"/>
    <cellStyle name="Feeder Field 7 22 2 4" xfId="17540" xr:uid="{00000000-0005-0000-0000-0000182F0000}"/>
    <cellStyle name="Feeder Field 7 22 3" xfId="17541" xr:uid="{00000000-0005-0000-0000-0000192F0000}"/>
    <cellStyle name="Feeder Field 7 22 4" xfId="17542" xr:uid="{00000000-0005-0000-0000-00001A2F0000}"/>
    <cellStyle name="Feeder Field 7 23" xfId="1843" xr:uid="{00000000-0005-0000-0000-00001B2F0000}"/>
    <cellStyle name="Feeder Field 7 23 2" xfId="17543" xr:uid="{00000000-0005-0000-0000-00001C2F0000}"/>
    <cellStyle name="Feeder Field 7 23 2 2" xfId="17544" xr:uid="{00000000-0005-0000-0000-00001D2F0000}"/>
    <cellStyle name="Feeder Field 7 23 2 3" xfId="17545" xr:uid="{00000000-0005-0000-0000-00001E2F0000}"/>
    <cellStyle name="Feeder Field 7 23 2 4" xfId="17546" xr:uid="{00000000-0005-0000-0000-00001F2F0000}"/>
    <cellStyle name="Feeder Field 7 23 3" xfId="17547" xr:uid="{00000000-0005-0000-0000-0000202F0000}"/>
    <cellStyle name="Feeder Field 7 23 4" xfId="17548" xr:uid="{00000000-0005-0000-0000-0000212F0000}"/>
    <cellStyle name="Feeder Field 7 24" xfId="1844" xr:uid="{00000000-0005-0000-0000-0000222F0000}"/>
    <cellStyle name="Feeder Field 7 24 2" xfId="17549" xr:uid="{00000000-0005-0000-0000-0000232F0000}"/>
    <cellStyle name="Feeder Field 7 24 2 2" xfId="17550" xr:uid="{00000000-0005-0000-0000-0000242F0000}"/>
    <cellStyle name="Feeder Field 7 24 2 3" xfId="17551" xr:uid="{00000000-0005-0000-0000-0000252F0000}"/>
    <cellStyle name="Feeder Field 7 24 2 4" xfId="17552" xr:uid="{00000000-0005-0000-0000-0000262F0000}"/>
    <cellStyle name="Feeder Field 7 24 3" xfId="17553" xr:uid="{00000000-0005-0000-0000-0000272F0000}"/>
    <cellStyle name="Feeder Field 7 24 4" xfId="17554" xr:uid="{00000000-0005-0000-0000-0000282F0000}"/>
    <cellStyle name="Feeder Field 7 25" xfId="1845" xr:uid="{00000000-0005-0000-0000-0000292F0000}"/>
    <cellStyle name="Feeder Field 7 25 2" xfId="17555" xr:uid="{00000000-0005-0000-0000-00002A2F0000}"/>
    <cellStyle name="Feeder Field 7 25 2 2" xfId="17556" xr:uid="{00000000-0005-0000-0000-00002B2F0000}"/>
    <cellStyle name="Feeder Field 7 25 2 3" xfId="17557" xr:uid="{00000000-0005-0000-0000-00002C2F0000}"/>
    <cellStyle name="Feeder Field 7 25 2 4" xfId="17558" xr:uid="{00000000-0005-0000-0000-00002D2F0000}"/>
    <cellStyle name="Feeder Field 7 25 3" xfId="17559" xr:uid="{00000000-0005-0000-0000-00002E2F0000}"/>
    <cellStyle name="Feeder Field 7 25 4" xfId="17560" xr:uid="{00000000-0005-0000-0000-00002F2F0000}"/>
    <cellStyle name="Feeder Field 7 26" xfId="1846" xr:uid="{00000000-0005-0000-0000-0000302F0000}"/>
    <cellStyle name="Feeder Field 7 26 2" xfId="17561" xr:uid="{00000000-0005-0000-0000-0000312F0000}"/>
    <cellStyle name="Feeder Field 7 26 2 2" xfId="17562" xr:uid="{00000000-0005-0000-0000-0000322F0000}"/>
    <cellStyle name="Feeder Field 7 26 2 3" xfId="17563" xr:uid="{00000000-0005-0000-0000-0000332F0000}"/>
    <cellStyle name="Feeder Field 7 26 2 4" xfId="17564" xr:uid="{00000000-0005-0000-0000-0000342F0000}"/>
    <cellStyle name="Feeder Field 7 26 3" xfId="17565" xr:uid="{00000000-0005-0000-0000-0000352F0000}"/>
    <cellStyle name="Feeder Field 7 26 4" xfId="17566" xr:uid="{00000000-0005-0000-0000-0000362F0000}"/>
    <cellStyle name="Feeder Field 7 27" xfId="1847" xr:uid="{00000000-0005-0000-0000-0000372F0000}"/>
    <cellStyle name="Feeder Field 7 27 2" xfId="17567" xr:uid="{00000000-0005-0000-0000-0000382F0000}"/>
    <cellStyle name="Feeder Field 7 27 2 2" xfId="17568" xr:uid="{00000000-0005-0000-0000-0000392F0000}"/>
    <cellStyle name="Feeder Field 7 27 2 3" xfId="17569" xr:uid="{00000000-0005-0000-0000-00003A2F0000}"/>
    <cellStyle name="Feeder Field 7 27 2 4" xfId="17570" xr:uid="{00000000-0005-0000-0000-00003B2F0000}"/>
    <cellStyle name="Feeder Field 7 27 3" xfId="17571" xr:uid="{00000000-0005-0000-0000-00003C2F0000}"/>
    <cellStyle name="Feeder Field 7 27 4" xfId="17572" xr:uid="{00000000-0005-0000-0000-00003D2F0000}"/>
    <cellStyle name="Feeder Field 7 28" xfId="1848" xr:uid="{00000000-0005-0000-0000-00003E2F0000}"/>
    <cellStyle name="Feeder Field 7 28 2" xfId="17573" xr:uid="{00000000-0005-0000-0000-00003F2F0000}"/>
    <cellStyle name="Feeder Field 7 28 2 2" xfId="17574" xr:uid="{00000000-0005-0000-0000-0000402F0000}"/>
    <cellStyle name="Feeder Field 7 28 2 3" xfId="17575" xr:uid="{00000000-0005-0000-0000-0000412F0000}"/>
    <cellStyle name="Feeder Field 7 28 2 4" xfId="17576" xr:uid="{00000000-0005-0000-0000-0000422F0000}"/>
    <cellStyle name="Feeder Field 7 28 3" xfId="17577" xr:uid="{00000000-0005-0000-0000-0000432F0000}"/>
    <cellStyle name="Feeder Field 7 28 4" xfId="17578" xr:uid="{00000000-0005-0000-0000-0000442F0000}"/>
    <cellStyle name="Feeder Field 7 29" xfId="1849" xr:uid="{00000000-0005-0000-0000-0000452F0000}"/>
    <cellStyle name="Feeder Field 7 29 2" xfId="17579" xr:uid="{00000000-0005-0000-0000-0000462F0000}"/>
    <cellStyle name="Feeder Field 7 29 2 2" xfId="17580" xr:uid="{00000000-0005-0000-0000-0000472F0000}"/>
    <cellStyle name="Feeder Field 7 29 2 3" xfId="17581" xr:uid="{00000000-0005-0000-0000-0000482F0000}"/>
    <cellStyle name="Feeder Field 7 29 2 4" xfId="17582" xr:uid="{00000000-0005-0000-0000-0000492F0000}"/>
    <cellStyle name="Feeder Field 7 29 3" xfId="17583" xr:uid="{00000000-0005-0000-0000-00004A2F0000}"/>
    <cellStyle name="Feeder Field 7 29 4" xfId="17584" xr:uid="{00000000-0005-0000-0000-00004B2F0000}"/>
    <cellStyle name="Feeder Field 7 3" xfId="1850" xr:uid="{00000000-0005-0000-0000-00004C2F0000}"/>
    <cellStyle name="Feeder Field 7 3 2" xfId="17585" xr:uid="{00000000-0005-0000-0000-00004D2F0000}"/>
    <cellStyle name="Feeder Field 7 3 2 2" xfId="17586" xr:uid="{00000000-0005-0000-0000-00004E2F0000}"/>
    <cellStyle name="Feeder Field 7 3 2 3" xfId="17587" xr:uid="{00000000-0005-0000-0000-00004F2F0000}"/>
    <cellStyle name="Feeder Field 7 3 2 4" xfId="17588" xr:uid="{00000000-0005-0000-0000-0000502F0000}"/>
    <cellStyle name="Feeder Field 7 3 3" xfId="17589" xr:uid="{00000000-0005-0000-0000-0000512F0000}"/>
    <cellStyle name="Feeder Field 7 3 4" xfId="17590" xr:uid="{00000000-0005-0000-0000-0000522F0000}"/>
    <cellStyle name="Feeder Field 7 30" xfId="1851" xr:uid="{00000000-0005-0000-0000-0000532F0000}"/>
    <cellStyle name="Feeder Field 7 30 2" xfId="17591" xr:uid="{00000000-0005-0000-0000-0000542F0000}"/>
    <cellStyle name="Feeder Field 7 30 2 2" xfId="17592" xr:uid="{00000000-0005-0000-0000-0000552F0000}"/>
    <cellStyle name="Feeder Field 7 30 2 3" xfId="17593" xr:uid="{00000000-0005-0000-0000-0000562F0000}"/>
    <cellStyle name="Feeder Field 7 30 2 4" xfId="17594" xr:uid="{00000000-0005-0000-0000-0000572F0000}"/>
    <cellStyle name="Feeder Field 7 30 3" xfId="17595" xr:uid="{00000000-0005-0000-0000-0000582F0000}"/>
    <cellStyle name="Feeder Field 7 30 4" xfId="17596" xr:uid="{00000000-0005-0000-0000-0000592F0000}"/>
    <cellStyle name="Feeder Field 7 31" xfId="1852" xr:uid="{00000000-0005-0000-0000-00005A2F0000}"/>
    <cellStyle name="Feeder Field 7 31 2" xfId="17597" xr:uid="{00000000-0005-0000-0000-00005B2F0000}"/>
    <cellStyle name="Feeder Field 7 31 2 2" xfId="17598" xr:uid="{00000000-0005-0000-0000-00005C2F0000}"/>
    <cellStyle name="Feeder Field 7 31 2 3" xfId="17599" xr:uid="{00000000-0005-0000-0000-00005D2F0000}"/>
    <cellStyle name="Feeder Field 7 31 2 4" xfId="17600" xr:uid="{00000000-0005-0000-0000-00005E2F0000}"/>
    <cellStyle name="Feeder Field 7 31 3" xfId="17601" xr:uid="{00000000-0005-0000-0000-00005F2F0000}"/>
    <cellStyle name="Feeder Field 7 31 4" xfId="17602" xr:uid="{00000000-0005-0000-0000-0000602F0000}"/>
    <cellStyle name="Feeder Field 7 32" xfId="1853" xr:uid="{00000000-0005-0000-0000-0000612F0000}"/>
    <cellStyle name="Feeder Field 7 32 2" xfId="17603" xr:uid="{00000000-0005-0000-0000-0000622F0000}"/>
    <cellStyle name="Feeder Field 7 32 2 2" xfId="17604" xr:uid="{00000000-0005-0000-0000-0000632F0000}"/>
    <cellStyle name="Feeder Field 7 32 2 3" xfId="17605" xr:uid="{00000000-0005-0000-0000-0000642F0000}"/>
    <cellStyle name="Feeder Field 7 32 2 4" xfId="17606" xr:uid="{00000000-0005-0000-0000-0000652F0000}"/>
    <cellStyle name="Feeder Field 7 32 3" xfId="17607" xr:uid="{00000000-0005-0000-0000-0000662F0000}"/>
    <cellStyle name="Feeder Field 7 32 4" xfId="17608" xr:uid="{00000000-0005-0000-0000-0000672F0000}"/>
    <cellStyle name="Feeder Field 7 33" xfId="1854" xr:uid="{00000000-0005-0000-0000-0000682F0000}"/>
    <cellStyle name="Feeder Field 7 33 2" xfId="17609" xr:uid="{00000000-0005-0000-0000-0000692F0000}"/>
    <cellStyle name="Feeder Field 7 33 2 2" xfId="17610" xr:uid="{00000000-0005-0000-0000-00006A2F0000}"/>
    <cellStyle name="Feeder Field 7 33 2 3" xfId="17611" xr:uid="{00000000-0005-0000-0000-00006B2F0000}"/>
    <cellStyle name="Feeder Field 7 33 2 4" xfId="17612" xr:uid="{00000000-0005-0000-0000-00006C2F0000}"/>
    <cellStyle name="Feeder Field 7 33 3" xfId="17613" xr:uid="{00000000-0005-0000-0000-00006D2F0000}"/>
    <cellStyle name="Feeder Field 7 33 4" xfId="17614" xr:uid="{00000000-0005-0000-0000-00006E2F0000}"/>
    <cellStyle name="Feeder Field 7 34" xfId="1855" xr:uid="{00000000-0005-0000-0000-00006F2F0000}"/>
    <cellStyle name="Feeder Field 7 34 2" xfId="17615" xr:uid="{00000000-0005-0000-0000-0000702F0000}"/>
    <cellStyle name="Feeder Field 7 34 2 2" xfId="17616" xr:uid="{00000000-0005-0000-0000-0000712F0000}"/>
    <cellStyle name="Feeder Field 7 34 2 3" xfId="17617" xr:uid="{00000000-0005-0000-0000-0000722F0000}"/>
    <cellStyle name="Feeder Field 7 34 2 4" xfId="17618" xr:uid="{00000000-0005-0000-0000-0000732F0000}"/>
    <cellStyle name="Feeder Field 7 34 3" xfId="17619" xr:uid="{00000000-0005-0000-0000-0000742F0000}"/>
    <cellStyle name="Feeder Field 7 34 4" xfId="17620" xr:uid="{00000000-0005-0000-0000-0000752F0000}"/>
    <cellStyle name="Feeder Field 7 35" xfId="1856" xr:uid="{00000000-0005-0000-0000-0000762F0000}"/>
    <cellStyle name="Feeder Field 7 35 2" xfId="17621" xr:uid="{00000000-0005-0000-0000-0000772F0000}"/>
    <cellStyle name="Feeder Field 7 35 2 2" xfId="17622" xr:uid="{00000000-0005-0000-0000-0000782F0000}"/>
    <cellStyle name="Feeder Field 7 35 2 3" xfId="17623" xr:uid="{00000000-0005-0000-0000-0000792F0000}"/>
    <cellStyle name="Feeder Field 7 35 2 4" xfId="17624" xr:uid="{00000000-0005-0000-0000-00007A2F0000}"/>
    <cellStyle name="Feeder Field 7 35 3" xfId="17625" xr:uid="{00000000-0005-0000-0000-00007B2F0000}"/>
    <cellStyle name="Feeder Field 7 35 4" xfId="17626" xr:uid="{00000000-0005-0000-0000-00007C2F0000}"/>
    <cellStyle name="Feeder Field 7 36" xfId="1857" xr:uid="{00000000-0005-0000-0000-00007D2F0000}"/>
    <cellStyle name="Feeder Field 7 36 2" xfId="17627" xr:uid="{00000000-0005-0000-0000-00007E2F0000}"/>
    <cellStyle name="Feeder Field 7 36 2 2" xfId="17628" xr:uid="{00000000-0005-0000-0000-00007F2F0000}"/>
    <cellStyle name="Feeder Field 7 36 2 3" xfId="17629" xr:uid="{00000000-0005-0000-0000-0000802F0000}"/>
    <cellStyle name="Feeder Field 7 36 2 4" xfId="17630" xr:uid="{00000000-0005-0000-0000-0000812F0000}"/>
    <cellStyle name="Feeder Field 7 36 3" xfId="17631" xr:uid="{00000000-0005-0000-0000-0000822F0000}"/>
    <cellStyle name="Feeder Field 7 36 4" xfId="17632" xr:uid="{00000000-0005-0000-0000-0000832F0000}"/>
    <cellStyle name="Feeder Field 7 37" xfId="1858" xr:uid="{00000000-0005-0000-0000-0000842F0000}"/>
    <cellStyle name="Feeder Field 7 37 2" xfId="17633" xr:uid="{00000000-0005-0000-0000-0000852F0000}"/>
    <cellStyle name="Feeder Field 7 37 2 2" xfId="17634" xr:uid="{00000000-0005-0000-0000-0000862F0000}"/>
    <cellStyle name="Feeder Field 7 37 2 3" xfId="17635" xr:uid="{00000000-0005-0000-0000-0000872F0000}"/>
    <cellStyle name="Feeder Field 7 37 2 4" xfId="17636" xr:uid="{00000000-0005-0000-0000-0000882F0000}"/>
    <cellStyle name="Feeder Field 7 37 3" xfId="17637" xr:uid="{00000000-0005-0000-0000-0000892F0000}"/>
    <cellStyle name="Feeder Field 7 37 4" xfId="17638" xr:uid="{00000000-0005-0000-0000-00008A2F0000}"/>
    <cellStyle name="Feeder Field 7 38" xfId="1859" xr:uid="{00000000-0005-0000-0000-00008B2F0000}"/>
    <cellStyle name="Feeder Field 7 38 2" xfId="17639" xr:uid="{00000000-0005-0000-0000-00008C2F0000}"/>
    <cellStyle name="Feeder Field 7 38 2 2" xfId="17640" xr:uid="{00000000-0005-0000-0000-00008D2F0000}"/>
    <cellStyle name="Feeder Field 7 38 2 3" xfId="17641" xr:uid="{00000000-0005-0000-0000-00008E2F0000}"/>
    <cellStyle name="Feeder Field 7 38 2 4" xfId="17642" xr:uid="{00000000-0005-0000-0000-00008F2F0000}"/>
    <cellStyle name="Feeder Field 7 38 3" xfId="17643" xr:uid="{00000000-0005-0000-0000-0000902F0000}"/>
    <cellStyle name="Feeder Field 7 38 4" xfId="17644" xr:uid="{00000000-0005-0000-0000-0000912F0000}"/>
    <cellStyle name="Feeder Field 7 39" xfId="1860" xr:uid="{00000000-0005-0000-0000-0000922F0000}"/>
    <cellStyle name="Feeder Field 7 39 2" xfId="17645" xr:uid="{00000000-0005-0000-0000-0000932F0000}"/>
    <cellStyle name="Feeder Field 7 39 2 2" xfId="17646" xr:uid="{00000000-0005-0000-0000-0000942F0000}"/>
    <cellStyle name="Feeder Field 7 39 2 3" xfId="17647" xr:uid="{00000000-0005-0000-0000-0000952F0000}"/>
    <cellStyle name="Feeder Field 7 39 2 4" xfId="17648" xr:uid="{00000000-0005-0000-0000-0000962F0000}"/>
    <cellStyle name="Feeder Field 7 39 3" xfId="17649" xr:uid="{00000000-0005-0000-0000-0000972F0000}"/>
    <cellStyle name="Feeder Field 7 39 4" xfId="17650" xr:uid="{00000000-0005-0000-0000-0000982F0000}"/>
    <cellStyle name="Feeder Field 7 4" xfId="1861" xr:uid="{00000000-0005-0000-0000-0000992F0000}"/>
    <cellStyle name="Feeder Field 7 4 2" xfId="17651" xr:uid="{00000000-0005-0000-0000-00009A2F0000}"/>
    <cellStyle name="Feeder Field 7 4 2 2" xfId="17652" xr:uid="{00000000-0005-0000-0000-00009B2F0000}"/>
    <cellStyle name="Feeder Field 7 4 2 3" xfId="17653" xr:uid="{00000000-0005-0000-0000-00009C2F0000}"/>
    <cellStyle name="Feeder Field 7 4 2 4" xfId="17654" xr:uid="{00000000-0005-0000-0000-00009D2F0000}"/>
    <cellStyle name="Feeder Field 7 4 3" xfId="17655" xr:uid="{00000000-0005-0000-0000-00009E2F0000}"/>
    <cellStyle name="Feeder Field 7 4 4" xfId="17656" xr:uid="{00000000-0005-0000-0000-00009F2F0000}"/>
    <cellStyle name="Feeder Field 7 40" xfId="1862" xr:uid="{00000000-0005-0000-0000-0000A02F0000}"/>
    <cellStyle name="Feeder Field 7 40 2" xfId="17657" xr:uid="{00000000-0005-0000-0000-0000A12F0000}"/>
    <cellStyle name="Feeder Field 7 40 2 2" xfId="17658" xr:uid="{00000000-0005-0000-0000-0000A22F0000}"/>
    <cellStyle name="Feeder Field 7 40 2 3" xfId="17659" xr:uid="{00000000-0005-0000-0000-0000A32F0000}"/>
    <cellStyle name="Feeder Field 7 40 2 4" xfId="17660" xr:uid="{00000000-0005-0000-0000-0000A42F0000}"/>
    <cellStyle name="Feeder Field 7 40 3" xfId="17661" xr:uid="{00000000-0005-0000-0000-0000A52F0000}"/>
    <cellStyle name="Feeder Field 7 40 4" xfId="17662" xr:uid="{00000000-0005-0000-0000-0000A62F0000}"/>
    <cellStyle name="Feeder Field 7 41" xfId="1863" xr:uid="{00000000-0005-0000-0000-0000A72F0000}"/>
    <cellStyle name="Feeder Field 7 41 2" xfId="17663" xr:uid="{00000000-0005-0000-0000-0000A82F0000}"/>
    <cellStyle name="Feeder Field 7 41 2 2" xfId="17664" xr:uid="{00000000-0005-0000-0000-0000A92F0000}"/>
    <cellStyle name="Feeder Field 7 41 2 3" xfId="17665" xr:uid="{00000000-0005-0000-0000-0000AA2F0000}"/>
    <cellStyle name="Feeder Field 7 41 2 4" xfId="17666" xr:uid="{00000000-0005-0000-0000-0000AB2F0000}"/>
    <cellStyle name="Feeder Field 7 41 3" xfId="17667" xr:uid="{00000000-0005-0000-0000-0000AC2F0000}"/>
    <cellStyle name="Feeder Field 7 41 4" xfId="17668" xr:uid="{00000000-0005-0000-0000-0000AD2F0000}"/>
    <cellStyle name="Feeder Field 7 42" xfId="1864" xr:uid="{00000000-0005-0000-0000-0000AE2F0000}"/>
    <cellStyle name="Feeder Field 7 42 2" xfId="17669" xr:uid="{00000000-0005-0000-0000-0000AF2F0000}"/>
    <cellStyle name="Feeder Field 7 42 2 2" xfId="17670" xr:uid="{00000000-0005-0000-0000-0000B02F0000}"/>
    <cellStyle name="Feeder Field 7 42 2 3" xfId="17671" xr:uid="{00000000-0005-0000-0000-0000B12F0000}"/>
    <cellStyle name="Feeder Field 7 42 2 4" xfId="17672" xr:uid="{00000000-0005-0000-0000-0000B22F0000}"/>
    <cellStyle name="Feeder Field 7 42 3" xfId="17673" xr:uid="{00000000-0005-0000-0000-0000B32F0000}"/>
    <cellStyle name="Feeder Field 7 42 4" xfId="17674" xr:uid="{00000000-0005-0000-0000-0000B42F0000}"/>
    <cellStyle name="Feeder Field 7 43" xfId="1865" xr:uid="{00000000-0005-0000-0000-0000B52F0000}"/>
    <cellStyle name="Feeder Field 7 43 2" xfId="17675" xr:uid="{00000000-0005-0000-0000-0000B62F0000}"/>
    <cellStyle name="Feeder Field 7 43 2 2" xfId="17676" xr:uid="{00000000-0005-0000-0000-0000B72F0000}"/>
    <cellStyle name="Feeder Field 7 43 2 3" xfId="17677" xr:uid="{00000000-0005-0000-0000-0000B82F0000}"/>
    <cellStyle name="Feeder Field 7 43 2 4" xfId="17678" xr:uid="{00000000-0005-0000-0000-0000B92F0000}"/>
    <cellStyle name="Feeder Field 7 43 3" xfId="17679" xr:uid="{00000000-0005-0000-0000-0000BA2F0000}"/>
    <cellStyle name="Feeder Field 7 43 4" xfId="17680" xr:uid="{00000000-0005-0000-0000-0000BB2F0000}"/>
    <cellStyle name="Feeder Field 7 44" xfId="1866" xr:uid="{00000000-0005-0000-0000-0000BC2F0000}"/>
    <cellStyle name="Feeder Field 7 44 2" xfId="17681" xr:uid="{00000000-0005-0000-0000-0000BD2F0000}"/>
    <cellStyle name="Feeder Field 7 44 2 2" xfId="17682" xr:uid="{00000000-0005-0000-0000-0000BE2F0000}"/>
    <cellStyle name="Feeder Field 7 44 2 3" xfId="17683" xr:uid="{00000000-0005-0000-0000-0000BF2F0000}"/>
    <cellStyle name="Feeder Field 7 44 2 4" xfId="17684" xr:uid="{00000000-0005-0000-0000-0000C02F0000}"/>
    <cellStyle name="Feeder Field 7 44 3" xfId="17685" xr:uid="{00000000-0005-0000-0000-0000C12F0000}"/>
    <cellStyle name="Feeder Field 7 44 4" xfId="17686" xr:uid="{00000000-0005-0000-0000-0000C22F0000}"/>
    <cellStyle name="Feeder Field 7 45" xfId="1867" xr:uid="{00000000-0005-0000-0000-0000C32F0000}"/>
    <cellStyle name="Feeder Field 7 45 2" xfId="17687" xr:uid="{00000000-0005-0000-0000-0000C42F0000}"/>
    <cellStyle name="Feeder Field 7 45 2 2" xfId="17688" xr:uid="{00000000-0005-0000-0000-0000C52F0000}"/>
    <cellStyle name="Feeder Field 7 45 2 3" xfId="17689" xr:uid="{00000000-0005-0000-0000-0000C62F0000}"/>
    <cellStyle name="Feeder Field 7 45 2 4" xfId="17690" xr:uid="{00000000-0005-0000-0000-0000C72F0000}"/>
    <cellStyle name="Feeder Field 7 45 3" xfId="17691" xr:uid="{00000000-0005-0000-0000-0000C82F0000}"/>
    <cellStyle name="Feeder Field 7 45 4" xfId="17692" xr:uid="{00000000-0005-0000-0000-0000C92F0000}"/>
    <cellStyle name="Feeder Field 7 46" xfId="17693" xr:uid="{00000000-0005-0000-0000-0000CA2F0000}"/>
    <cellStyle name="Feeder Field 7 46 2" xfId="17694" xr:uid="{00000000-0005-0000-0000-0000CB2F0000}"/>
    <cellStyle name="Feeder Field 7 46 3" xfId="17695" xr:uid="{00000000-0005-0000-0000-0000CC2F0000}"/>
    <cellStyle name="Feeder Field 7 46 4" xfId="17696" xr:uid="{00000000-0005-0000-0000-0000CD2F0000}"/>
    <cellStyle name="Feeder Field 7 47" xfId="17697" xr:uid="{00000000-0005-0000-0000-0000CE2F0000}"/>
    <cellStyle name="Feeder Field 7 47 2" xfId="17698" xr:uid="{00000000-0005-0000-0000-0000CF2F0000}"/>
    <cellStyle name="Feeder Field 7 47 3" xfId="17699" xr:uid="{00000000-0005-0000-0000-0000D02F0000}"/>
    <cellStyle name="Feeder Field 7 47 4" xfId="17700" xr:uid="{00000000-0005-0000-0000-0000D12F0000}"/>
    <cellStyle name="Feeder Field 7 48" xfId="17701" xr:uid="{00000000-0005-0000-0000-0000D22F0000}"/>
    <cellStyle name="Feeder Field 7 5" xfId="1868" xr:uid="{00000000-0005-0000-0000-0000D32F0000}"/>
    <cellStyle name="Feeder Field 7 5 2" xfId="17702" xr:uid="{00000000-0005-0000-0000-0000D42F0000}"/>
    <cellStyle name="Feeder Field 7 5 2 2" xfId="17703" xr:uid="{00000000-0005-0000-0000-0000D52F0000}"/>
    <cellStyle name="Feeder Field 7 5 2 3" xfId="17704" xr:uid="{00000000-0005-0000-0000-0000D62F0000}"/>
    <cellStyle name="Feeder Field 7 5 2 4" xfId="17705" xr:uid="{00000000-0005-0000-0000-0000D72F0000}"/>
    <cellStyle name="Feeder Field 7 5 3" xfId="17706" xr:uid="{00000000-0005-0000-0000-0000D82F0000}"/>
    <cellStyle name="Feeder Field 7 5 4" xfId="17707" xr:uid="{00000000-0005-0000-0000-0000D92F0000}"/>
    <cellStyle name="Feeder Field 7 6" xfId="1869" xr:uid="{00000000-0005-0000-0000-0000DA2F0000}"/>
    <cellStyle name="Feeder Field 7 6 2" xfId="17708" xr:uid="{00000000-0005-0000-0000-0000DB2F0000}"/>
    <cellStyle name="Feeder Field 7 6 2 2" xfId="17709" xr:uid="{00000000-0005-0000-0000-0000DC2F0000}"/>
    <cellStyle name="Feeder Field 7 6 2 3" xfId="17710" xr:uid="{00000000-0005-0000-0000-0000DD2F0000}"/>
    <cellStyle name="Feeder Field 7 6 2 4" xfId="17711" xr:uid="{00000000-0005-0000-0000-0000DE2F0000}"/>
    <cellStyle name="Feeder Field 7 6 3" xfId="17712" xr:uid="{00000000-0005-0000-0000-0000DF2F0000}"/>
    <cellStyle name="Feeder Field 7 6 4" xfId="17713" xr:uid="{00000000-0005-0000-0000-0000E02F0000}"/>
    <cellStyle name="Feeder Field 7 7" xfId="1870" xr:uid="{00000000-0005-0000-0000-0000E12F0000}"/>
    <cellStyle name="Feeder Field 7 7 2" xfId="17714" xr:uid="{00000000-0005-0000-0000-0000E22F0000}"/>
    <cellStyle name="Feeder Field 7 7 2 2" xfId="17715" xr:uid="{00000000-0005-0000-0000-0000E32F0000}"/>
    <cellStyle name="Feeder Field 7 7 2 3" xfId="17716" xr:uid="{00000000-0005-0000-0000-0000E42F0000}"/>
    <cellStyle name="Feeder Field 7 7 2 4" xfId="17717" xr:uid="{00000000-0005-0000-0000-0000E52F0000}"/>
    <cellStyle name="Feeder Field 7 7 3" xfId="17718" xr:uid="{00000000-0005-0000-0000-0000E62F0000}"/>
    <cellStyle name="Feeder Field 7 7 4" xfId="17719" xr:uid="{00000000-0005-0000-0000-0000E72F0000}"/>
    <cellStyle name="Feeder Field 7 8" xfId="1871" xr:uid="{00000000-0005-0000-0000-0000E82F0000}"/>
    <cellStyle name="Feeder Field 7 8 2" xfId="17720" xr:uid="{00000000-0005-0000-0000-0000E92F0000}"/>
    <cellStyle name="Feeder Field 7 8 2 2" xfId="17721" xr:uid="{00000000-0005-0000-0000-0000EA2F0000}"/>
    <cellStyle name="Feeder Field 7 8 2 3" xfId="17722" xr:uid="{00000000-0005-0000-0000-0000EB2F0000}"/>
    <cellStyle name="Feeder Field 7 8 2 4" xfId="17723" xr:uid="{00000000-0005-0000-0000-0000EC2F0000}"/>
    <cellStyle name="Feeder Field 7 8 3" xfId="17724" xr:uid="{00000000-0005-0000-0000-0000ED2F0000}"/>
    <cellStyle name="Feeder Field 7 8 4" xfId="17725" xr:uid="{00000000-0005-0000-0000-0000EE2F0000}"/>
    <cellStyle name="Feeder Field 7 9" xfId="1872" xr:uid="{00000000-0005-0000-0000-0000EF2F0000}"/>
    <cellStyle name="Feeder Field 7 9 2" xfId="17726" xr:uid="{00000000-0005-0000-0000-0000F02F0000}"/>
    <cellStyle name="Feeder Field 7 9 2 2" xfId="17727" xr:uid="{00000000-0005-0000-0000-0000F12F0000}"/>
    <cellStyle name="Feeder Field 7 9 2 3" xfId="17728" xr:uid="{00000000-0005-0000-0000-0000F22F0000}"/>
    <cellStyle name="Feeder Field 7 9 2 4" xfId="17729" xr:uid="{00000000-0005-0000-0000-0000F32F0000}"/>
    <cellStyle name="Feeder Field 7 9 3" xfId="17730" xr:uid="{00000000-0005-0000-0000-0000F42F0000}"/>
    <cellStyle name="Feeder Field 7 9 4" xfId="17731" xr:uid="{00000000-0005-0000-0000-0000F52F0000}"/>
    <cellStyle name="Feeder Field 8" xfId="1873" xr:uid="{00000000-0005-0000-0000-0000F62F0000}"/>
    <cellStyle name="Feeder Field 8 10" xfId="1874" xr:uid="{00000000-0005-0000-0000-0000F72F0000}"/>
    <cellStyle name="Feeder Field 8 10 2" xfId="17732" xr:uid="{00000000-0005-0000-0000-0000F82F0000}"/>
    <cellStyle name="Feeder Field 8 10 2 2" xfId="17733" xr:uid="{00000000-0005-0000-0000-0000F92F0000}"/>
    <cellStyle name="Feeder Field 8 10 2 3" xfId="17734" xr:uid="{00000000-0005-0000-0000-0000FA2F0000}"/>
    <cellStyle name="Feeder Field 8 10 2 4" xfId="17735" xr:uid="{00000000-0005-0000-0000-0000FB2F0000}"/>
    <cellStyle name="Feeder Field 8 10 3" xfId="17736" xr:uid="{00000000-0005-0000-0000-0000FC2F0000}"/>
    <cellStyle name="Feeder Field 8 10 4" xfId="17737" xr:uid="{00000000-0005-0000-0000-0000FD2F0000}"/>
    <cellStyle name="Feeder Field 8 11" xfId="1875" xr:uid="{00000000-0005-0000-0000-0000FE2F0000}"/>
    <cellStyle name="Feeder Field 8 11 2" xfId="17738" xr:uid="{00000000-0005-0000-0000-0000FF2F0000}"/>
    <cellStyle name="Feeder Field 8 11 2 2" xfId="17739" xr:uid="{00000000-0005-0000-0000-000000300000}"/>
    <cellStyle name="Feeder Field 8 11 2 3" xfId="17740" xr:uid="{00000000-0005-0000-0000-000001300000}"/>
    <cellStyle name="Feeder Field 8 11 2 4" xfId="17741" xr:uid="{00000000-0005-0000-0000-000002300000}"/>
    <cellStyle name="Feeder Field 8 11 3" xfId="17742" xr:uid="{00000000-0005-0000-0000-000003300000}"/>
    <cellStyle name="Feeder Field 8 11 4" xfId="17743" xr:uid="{00000000-0005-0000-0000-000004300000}"/>
    <cellStyle name="Feeder Field 8 12" xfId="1876" xr:uid="{00000000-0005-0000-0000-000005300000}"/>
    <cellStyle name="Feeder Field 8 12 2" xfId="17744" xr:uid="{00000000-0005-0000-0000-000006300000}"/>
    <cellStyle name="Feeder Field 8 12 2 2" xfId="17745" xr:uid="{00000000-0005-0000-0000-000007300000}"/>
    <cellStyle name="Feeder Field 8 12 2 3" xfId="17746" xr:uid="{00000000-0005-0000-0000-000008300000}"/>
    <cellStyle name="Feeder Field 8 12 2 4" xfId="17747" xr:uid="{00000000-0005-0000-0000-000009300000}"/>
    <cellStyle name="Feeder Field 8 12 3" xfId="17748" xr:uid="{00000000-0005-0000-0000-00000A300000}"/>
    <cellStyle name="Feeder Field 8 12 4" xfId="17749" xr:uid="{00000000-0005-0000-0000-00000B300000}"/>
    <cellStyle name="Feeder Field 8 13" xfId="1877" xr:uid="{00000000-0005-0000-0000-00000C300000}"/>
    <cellStyle name="Feeder Field 8 13 2" xfId="17750" xr:uid="{00000000-0005-0000-0000-00000D300000}"/>
    <cellStyle name="Feeder Field 8 13 2 2" xfId="17751" xr:uid="{00000000-0005-0000-0000-00000E300000}"/>
    <cellStyle name="Feeder Field 8 13 2 3" xfId="17752" xr:uid="{00000000-0005-0000-0000-00000F300000}"/>
    <cellStyle name="Feeder Field 8 13 2 4" xfId="17753" xr:uid="{00000000-0005-0000-0000-000010300000}"/>
    <cellStyle name="Feeder Field 8 13 3" xfId="17754" xr:uid="{00000000-0005-0000-0000-000011300000}"/>
    <cellStyle name="Feeder Field 8 13 4" xfId="17755" xr:uid="{00000000-0005-0000-0000-000012300000}"/>
    <cellStyle name="Feeder Field 8 14" xfId="1878" xr:uid="{00000000-0005-0000-0000-000013300000}"/>
    <cellStyle name="Feeder Field 8 14 2" xfId="17756" xr:uid="{00000000-0005-0000-0000-000014300000}"/>
    <cellStyle name="Feeder Field 8 14 2 2" xfId="17757" xr:uid="{00000000-0005-0000-0000-000015300000}"/>
    <cellStyle name="Feeder Field 8 14 2 3" xfId="17758" xr:uid="{00000000-0005-0000-0000-000016300000}"/>
    <cellStyle name="Feeder Field 8 14 2 4" xfId="17759" xr:uid="{00000000-0005-0000-0000-000017300000}"/>
    <cellStyle name="Feeder Field 8 14 3" xfId="17760" xr:uid="{00000000-0005-0000-0000-000018300000}"/>
    <cellStyle name="Feeder Field 8 14 4" xfId="17761" xr:uid="{00000000-0005-0000-0000-000019300000}"/>
    <cellStyle name="Feeder Field 8 15" xfId="1879" xr:uid="{00000000-0005-0000-0000-00001A300000}"/>
    <cellStyle name="Feeder Field 8 15 2" xfId="17762" xr:uid="{00000000-0005-0000-0000-00001B300000}"/>
    <cellStyle name="Feeder Field 8 15 2 2" xfId="17763" xr:uid="{00000000-0005-0000-0000-00001C300000}"/>
    <cellStyle name="Feeder Field 8 15 2 3" xfId="17764" xr:uid="{00000000-0005-0000-0000-00001D300000}"/>
    <cellStyle name="Feeder Field 8 15 2 4" xfId="17765" xr:uid="{00000000-0005-0000-0000-00001E300000}"/>
    <cellStyle name="Feeder Field 8 15 3" xfId="17766" xr:uid="{00000000-0005-0000-0000-00001F300000}"/>
    <cellStyle name="Feeder Field 8 15 4" xfId="17767" xr:uid="{00000000-0005-0000-0000-000020300000}"/>
    <cellStyle name="Feeder Field 8 16" xfId="1880" xr:uid="{00000000-0005-0000-0000-000021300000}"/>
    <cellStyle name="Feeder Field 8 16 2" xfId="17768" xr:uid="{00000000-0005-0000-0000-000022300000}"/>
    <cellStyle name="Feeder Field 8 16 2 2" xfId="17769" xr:uid="{00000000-0005-0000-0000-000023300000}"/>
    <cellStyle name="Feeder Field 8 16 2 3" xfId="17770" xr:uid="{00000000-0005-0000-0000-000024300000}"/>
    <cellStyle name="Feeder Field 8 16 2 4" xfId="17771" xr:uid="{00000000-0005-0000-0000-000025300000}"/>
    <cellStyle name="Feeder Field 8 16 3" xfId="17772" xr:uid="{00000000-0005-0000-0000-000026300000}"/>
    <cellStyle name="Feeder Field 8 16 4" xfId="17773" xr:uid="{00000000-0005-0000-0000-000027300000}"/>
    <cellStyle name="Feeder Field 8 17" xfId="1881" xr:uid="{00000000-0005-0000-0000-000028300000}"/>
    <cellStyle name="Feeder Field 8 17 2" xfId="17774" xr:uid="{00000000-0005-0000-0000-000029300000}"/>
    <cellStyle name="Feeder Field 8 17 2 2" xfId="17775" xr:uid="{00000000-0005-0000-0000-00002A300000}"/>
    <cellStyle name="Feeder Field 8 17 2 3" xfId="17776" xr:uid="{00000000-0005-0000-0000-00002B300000}"/>
    <cellStyle name="Feeder Field 8 17 2 4" xfId="17777" xr:uid="{00000000-0005-0000-0000-00002C300000}"/>
    <cellStyle name="Feeder Field 8 17 3" xfId="17778" xr:uid="{00000000-0005-0000-0000-00002D300000}"/>
    <cellStyle name="Feeder Field 8 17 4" xfId="17779" xr:uid="{00000000-0005-0000-0000-00002E300000}"/>
    <cellStyle name="Feeder Field 8 18" xfId="1882" xr:uid="{00000000-0005-0000-0000-00002F300000}"/>
    <cellStyle name="Feeder Field 8 18 2" xfId="17780" xr:uid="{00000000-0005-0000-0000-000030300000}"/>
    <cellStyle name="Feeder Field 8 18 2 2" xfId="17781" xr:uid="{00000000-0005-0000-0000-000031300000}"/>
    <cellStyle name="Feeder Field 8 18 2 3" xfId="17782" xr:uid="{00000000-0005-0000-0000-000032300000}"/>
    <cellStyle name="Feeder Field 8 18 2 4" xfId="17783" xr:uid="{00000000-0005-0000-0000-000033300000}"/>
    <cellStyle name="Feeder Field 8 18 3" xfId="17784" xr:uid="{00000000-0005-0000-0000-000034300000}"/>
    <cellStyle name="Feeder Field 8 18 4" xfId="17785" xr:uid="{00000000-0005-0000-0000-000035300000}"/>
    <cellStyle name="Feeder Field 8 19" xfId="1883" xr:uid="{00000000-0005-0000-0000-000036300000}"/>
    <cellStyle name="Feeder Field 8 19 2" xfId="17786" xr:uid="{00000000-0005-0000-0000-000037300000}"/>
    <cellStyle name="Feeder Field 8 19 2 2" xfId="17787" xr:uid="{00000000-0005-0000-0000-000038300000}"/>
    <cellStyle name="Feeder Field 8 19 2 3" xfId="17788" xr:uid="{00000000-0005-0000-0000-000039300000}"/>
    <cellStyle name="Feeder Field 8 19 2 4" xfId="17789" xr:uid="{00000000-0005-0000-0000-00003A300000}"/>
    <cellStyle name="Feeder Field 8 19 3" xfId="17790" xr:uid="{00000000-0005-0000-0000-00003B300000}"/>
    <cellStyle name="Feeder Field 8 19 4" xfId="17791" xr:uid="{00000000-0005-0000-0000-00003C300000}"/>
    <cellStyle name="Feeder Field 8 2" xfId="1884" xr:uid="{00000000-0005-0000-0000-00003D300000}"/>
    <cellStyle name="Feeder Field 8 2 2" xfId="17792" xr:uid="{00000000-0005-0000-0000-00003E300000}"/>
    <cellStyle name="Feeder Field 8 2 2 2" xfId="17793" xr:uid="{00000000-0005-0000-0000-00003F300000}"/>
    <cellStyle name="Feeder Field 8 2 2 3" xfId="17794" xr:uid="{00000000-0005-0000-0000-000040300000}"/>
    <cellStyle name="Feeder Field 8 2 2 4" xfId="17795" xr:uid="{00000000-0005-0000-0000-000041300000}"/>
    <cellStyle name="Feeder Field 8 2 3" xfId="17796" xr:uid="{00000000-0005-0000-0000-000042300000}"/>
    <cellStyle name="Feeder Field 8 2 4" xfId="17797" xr:uid="{00000000-0005-0000-0000-000043300000}"/>
    <cellStyle name="Feeder Field 8 20" xfId="1885" xr:uid="{00000000-0005-0000-0000-000044300000}"/>
    <cellStyle name="Feeder Field 8 20 2" xfId="17798" xr:uid="{00000000-0005-0000-0000-000045300000}"/>
    <cellStyle name="Feeder Field 8 20 2 2" xfId="17799" xr:uid="{00000000-0005-0000-0000-000046300000}"/>
    <cellStyle name="Feeder Field 8 20 2 3" xfId="17800" xr:uid="{00000000-0005-0000-0000-000047300000}"/>
    <cellStyle name="Feeder Field 8 20 2 4" xfId="17801" xr:uid="{00000000-0005-0000-0000-000048300000}"/>
    <cellStyle name="Feeder Field 8 20 3" xfId="17802" xr:uid="{00000000-0005-0000-0000-000049300000}"/>
    <cellStyle name="Feeder Field 8 20 4" xfId="17803" xr:uid="{00000000-0005-0000-0000-00004A300000}"/>
    <cellStyle name="Feeder Field 8 21" xfId="1886" xr:uid="{00000000-0005-0000-0000-00004B300000}"/>
    <cellStyle name="Feeder Field 8 21 2" xfId="17804" xr:uid="{00000000-0005-0000-0000-00004C300000}"/>
    <cellStyle name="Feeder Field 8 21 2 2" xfId="17805" xr:uid="{00000000-0005-0000-0000-00004D300000}"/>
    <cellStyle name="Feeder Field 8 21 2 3" xfId="17806" xr:uid="{00000000-0005-0000-0000-00004E300000}"/>
    <cellStyle name="Feeder Field 8 21 2 4" xfId="17807" xr:uid="{00000000-0005-0000-0000-00004F300000}"/>
    <cellStyle name="Feeder Field 8 21 3" xfId="17808" xr:uid="{00000000-0005-0000-0000-000050300000}"/>
    <cellStyle name="Feeder Field 8 21 4" xfId="17809" xr:uid="{00000000-0005-0000-0000-000051300000}"/>
    <cellStyle name="Feeder Field 8 22" xfId="1887" xr:uid="{00000000-0005-0000-0000-000052300000}"/>
    <cellStyle name="Feeder Field 8 22 2" xfId="17810" xr:uid="{00000000-0005-0000-0000-000053300000}"/>
    <cellStyle name="Feeder Field 8 22 2 2" xfId="17811" xr:uid="{00000000-0005-0000-0000-000054300000}"/>
    <cellStyle name="Feeder Field 8 22 2 3" xfId="17812" xr:uid="{00000000-0005-0000-0000-000055300000}"/>
    <cellStyle name="Feeder Field 8 22 2 4" xfId="17813" xr:uid="{00000000-0005-0000-0000-000056300000}"/>
    <cellStyle name="Feeder Field 8 22 3" xfId="17814" xr:uid="{00000000-0005-0000-0000-000057300000}"/>
    <cellStyle name="Feeder Field 8 22 4" xfId="17815" xr:uid="{00000000-0005-0000-0000-000058300000}"/>
    <cellStyle name="Feeder Field 8 23" xfId="1888" xr:uid="{00000000-0005-0000-0000-000059300000}"/>
    <cellStyle name="Feeder Field 8 23 2" xfId="17816" xr:uid="{00000000-0005-0000-0000-00005A300000}"/>
    <cellStyle name="Feeder Field 8 23 2 2" xfId="17817" xr:uid="{00000000-0005-0000-0000-00005B300000}"/>
    <cellStyle name="Feeder Field 8 23 2 3" xfId="17818" xr:uid="{00000000-0005-0000-0000-00005C300000}"/>
    <cellStyle name="Feeder Field 8 23 2 4" xfId="17819" xr:uid="{00000000-0005-0000-0000-00005D300000}"/>
    <cellStyle name="Feeder Field 8 23 3" xfId="17820" xr:uid="{00000000-0005-0000-0000-00005E300000}"/>
    <cellStyle name="Feeder Field 8 23 4" xfId="17821" xr:uid="{00000000-0005-0000-0000-00005F300000}"/>
    <cellStyle name="Feeder Field 8 24" xfId="1889" xr:uid="{00000000-0005-0000-0000-000060300000}"/>
    <cellStyle name="Feeder Field 8 24 2" xfId="17822" xr:uid="{00000000-0005-0000-0000-000061300000}"/>
    <cellStyle name="Feeder Field 8 24 2 2" xfId="17823" xr:uid="{00000000-0005-0000-0000-000062300000}"/>
    <cellStyle name="Feeder Field 8 24 2 3" xfId="17824" xr:uid="{00000000-0005-0000-0000-000063300000}"/>
    <cellStyle name="Feeder Field 8 24 2 4" xfId="17825" xr:uid="{00000000-0005-0000-0000-000064300000}"/>
    <cellStyle name="Feeder Field 8 24 3" xfId="17826" xr:uid="{00000000-0005-0000-0000-000065300000}"/>
    <cellStyle name="Feeder Field 8 24 4" xfId="17827" xr:uid="{00000000-0005-0000-0000-000066300000}"/>
    <cellStyle name="Feeder Field 8 25" xfId="1890" xr:uid="{00000000-0005-0000-0000-000067300000}"/>
    <cellStyle name="Feeder Field 8 25 2" xfId="17828" xr:uid="{00000000-0005-0000-0000-000068300000}"/>
    <cellStyle name="Feeder Field 8 25 2 2" xfId="17829" xr:uid="{00000000-0005-0000-0000-000069300000}"/>
    <cellStyle name="Feeder Field 8 25 2 3" xfId="17830" xr:uid="{00000000-0005-0000-0000-00006A300000}"/>
    <cellStyle name="Feeder Field 8 25 2 4" xfId="17831" xr:uid="{00000000-0005-0000-0000-00006B300000}"/>
    <cellStyle name="Feeder Field 8 25 3" xfId="17832" xr:uid="{00000000-0005-0000-0000-00006C300000}"/>
    <cellStyle name="Feeder Field 8 25 4" xfId="17833" xr:uid="{00000000-0005-0000-0000-00006D300000}"/>
    <cellStyle name="Feeder Field 8 26" xfId="1891" xr:uid="{00000000-0005-0000-0000-00006E300000}"/>
    <cellStyle name="Feeder Field 8 26 2" xfId="17834" xr:uid="{00000000-0005-0000-0000-00006F300000}"/>
    <cellStyle name="Feeder Field 8 26 2 2" xfId="17835" xr:uid="{00000000-0005-0000-0000-000070300000}"/>
    <cellStyle name="Feeder Field 8 26 2 3" xfId="17836" xr:uid="{00000000-0005-0000-0000-000071300000}"/>
    <cellStyle name="Feeder Field 8 26 2 4" xfId="17837" xr:uid="{00000000-0005-0000-0000-000072300000}"/>
    <cellStyle name="Feeder Field 8 26 3" xfId="17838" xr:uid="{00000000-0005-0000-0000-000073300000}"/>
    <cellStyle name="Feeder Field 8 26 4" xfId="17839" xr:uid="{00000000-0005-0000-0000-000074300000}"/>
    <cellStyle name="Feeder Field 8 27" xfId="1892" xr:uid="{00000000-0005-0000-0000-000075300000}"/>
    <cellStyle name="Feeder Field 8 27 2" xfId="17840" xr:uid="{00000000-0005-0000-0000-000076300000}"/>
    <cellStyle name="Feeder Field 8 27 2 2" xfId="17841" xr:uid="{00000000-0005-0000-0000-000077300000}"/>
    <cellStyle name="Feeder Field 8 27 2 3" xfId="17842" xr:uid="{00000000-0005-0000-0000-000078300000}"/>
    <cellStyle name="Feeder Field 8 27 2 4" xfId="17843" xr:uid="{00000000-0005-0000-0000-000079300000}"/>
    <cellStyle name="Feeder Field 8 27 3" xfId="17844" xr:uid="{00000000-0005-0000-0000-00007A300000}"/>
    <cellStyle name="Feeder Field 8 27 4" xfId="17845" xr:uid="{00000000-0005-0000-0000-00007B300000}"/>
    <cellStyle name="Feeder Field 8 28" xfId="1893" xr:uid="{00000000-0005-0000-0000-00007C300000}"/>
    <cellStyle name="Feeder Field 8 28 2" xfId="17846" xr:uid="{00000000-0005-0000-0000-00007D300000}"/>
    <cellStyle name="Feeder Field 8 28 2 2" xfId="17847" xr:uid="{00000000-0005-0000-0000-00007E300000}"/>
    <cellStyle name="Feeder Field 8 28 2 3" xfId="17848" xr:uid="{00000000-0005-0000-0000-00007F300000}"/>
    <cellStyle name="Feeder Field 8 28 2 4" xfId="17849" xr:uid="{00000000-0005-0000-0000-000080300000}"/>
    <cellStyle name="Feeder Field 8 28 3" xfId="17850" xr:uid="{00000000-0005-0000-0000-000081300000}"/>
    <cellStyle name="Feeder Field 8 28 4" xfId="17851" xr:uid="{00000000-0005-0000-0000-000082300000}"/>
    <cellStyle name="Feeder Field 8 29" xfId="1894" xr:uid="{00000000-0005-0000-0000-000083300000}"/>
    <cellStyle name="Feeder Field 8 29 2" xfId="17852" xr:uid="{00000000-0005-0000-0000-000084300000}"/>
    <cellStyle name="Feeder Field 8 29 2 2" xfId="17853" xr:uid="{00000000-0005-0000-0000-000085300000}"/>
    <cellStyle name="Feeder Field 8 29 2 3" xfId="17854" xr:uid="{00000000-0005-0000-0000-000086300000}"/>
    <cellStyle name="Feeder Field 8 29 2 4" xfId="17855" xr:uid="{00000000-0005-0000-0000-000087300000}"/>
    <cellStyle name="Feeder Field 8 29 3" xfId="17856" xr:uid="{00000000-0005-0000-0000-000088300000}"/>
    <cellStyle name="Feeder Field 8 29 4" xfId="17857" xr:uid="{00000000-0005-0000-0000-000089300000}"/>
    <cellStyle name="Feeder Field 8 3" xfId="1895" xr:uid="{00000000-0005-0000-0000-00008A300000}"/>
    <cellStyle name="Feeder Field 8 3 2" xfId="17858" xr:uid="{00000000-0005-0000-0000-00008B300000}"/>
    <cellStyle name="Feeder Field 8 3 2 2" xfId="17859" xr:uid="{00000000-0005-0000-0000-00008C300000}"/>
    <cellStyle name="Feeder Field 8 3 2 3" xfId="17860" xr:uid="{00000000-0005-0000-0000-00008D300000}"/>
    <cellStyle name="Feeder Field 8 3 2 4" xfId="17861" xr:uid="{00000000-0005-0000-0000-00008E300000}"/>
    <cellStyle name="Feeder Field 8 3 3" xfId="17862" xr:uid="{00000000-0005-0000-0000-00008F300000}"/>
    <cellStyle name="Feeder Field 8 3 4" xfId="17863" xr:uid="{00000000-0005-0000-0000-000090300000}"/>
    <cellStyle name="Feeder Field 8 30" xfId="1896" xr:uid="{00000000-0005-0000-0000-000091300000}"/>
    <cellStyle name="Feeder Field 8 30 2" xfId="17864" xr:uid="{00000000-0005-0000-0000-000092300000}"/>
    <cellStyle name="Feeder Field 8 30 2 2" xfId="17865" xr:uid="{00000000-0005-0000-0000-000093300000}"/>
    <cellStyle name="Feeder Field 8 30 2 3" xfId="17866" xr:uid="{00000000-0005-0000-0000-000094300000}"/>
    <cellStyle name="Feeder Field 8 30 2 4" xfId="17867" xr:uid="{00000000-0005-0000-0000-000095300000}"/>
    <cellStyle name="Feeder Field 8 30 3" xfId="17868" xr:uid="{00000000-0005-0000-0000-000096300000}"/>
    <cellStyle name="Feeder Field 8 30 4" xfId="17869" xr:uid="{00000000-0005-0000-0000-000097300000}"/>
    <cellStyle name="Feeder Field 8 31" xfId="1897" xr:uid="{00000000-0005-0000-0000-000098300000}"/>
    <cellStyle name="Feeder Field 8 31 2" xfId="17870" xr:uid="{00000000-0005-0000-0000-000099300000}"/>
    <cellStyle name="Feeder Field 8 31 2 2" xfId="17871" xr:uid="{00000000-0005-0000-0000-00009A300000}"/>
    <cellStyle name="Feeder Field 8 31 2 3" xfId="17872" xr:uid="{00000000-0005-0000-0000-00009B300000}"/>
    <cellStyle name="Feeder Field 8 31 2 4" xfId="17873" xr:uid="{00000000-0005-0000-0000-00009C300000}"/>
    <cellStyle name="Feeder Field 8 31 3" xfId="17874" xr:uid="{00000000-0005-0000-0000-00009D300000}"/>
    <cellStyle name="Feeder Field 8 31 4" xfId="17875" xr:uid="{00000000-0005-0000-0000-00009E300000}"/>
    <cellStyle name="Feeder Field 8 32" xfId="1898" xr:uid="{00000000-0005-0000-0000-00009F300000}"/>
    <cellStyle name="Feeder Field 8 32 2" xfId="17876" xr:uid="{00000000-0005-0000-0000-0000A0300000}"/>
    <cellStyle name="Feeder Field 8 32 2 2" xfId="17877" xr:uid="{00000000-0005-0000-0000-0000A1300000}"/>
    <cellStyle name="Feeder Field 8 32 2 3" xfId="17878" xr:uid="{00000000-0005-0000-0000-0000A2300000}"/>
    <cellStyle name="Feeder Field 8 32 2 4" xfId="17879" xr:uid="{00000000-0005-0000-0000-0000A3300000}"/>
    <cellStyle name="Feeder Field 8 32 3" xfId="17880" xr:uid="{00000000-0005-0000-0000-0000A4300000}"/>
    <cellStyle name="Feeder Field 8 32 4" xfId="17881" xr:uid="{00000000-0005-0000-0000-0000A5300000}"/>
    <cellStyle name="Feeder Field 8 33" xfId="1899" xr:uid="{00000000-0005-0000-0000-0000A6300000}"/>
    <cellStyle name="Feeder Field 8 33 2" xfId="17882" xr:uid="{00000000-0005-0000-0000-0000A7300000}"/>
    <cellStyle name="Feeder Field 8 33 2 2" xfId="17883" xr:uid="{00000000-0005-0000-0000-0000A8300000}"/>
    <cellStyle name="Feeder Field 8 33 2 3" xfId="17884" xr:uid="{00000000-0005-0000-0000-0000A9300000}"/>
    <cellStyle name="Feeder Field 8 33 2 4" xfId="17885" xr:uid="{00000000-0005-0000-0000-0000AA300000}"/>
    <cellStyle name="Feeder Field 8 33 3" xfId="17886" xr:uid="{00000000-0005-0000-0000-0000AB300000}"/>
    <cellStyle name="Feeder Field 8 33 4" xfId="17887" xr:uid="{00000000-0005-0000-0000-0000AC300000}"/>
    <cellStyle name="Feeder Field 8 34" xfId="1900" xr:uid="{00000000-0005-0000-0000-0000AD300000}"/>
    <cellStyle name="Feeder Field 8 34 2" xfId="17888" xr:uid="{00000000-0005-0000-0000-0000AE300000}"/>
    <cellStyle name="Feeder Field 8 34 2 2" xfId="17889" xr:uid="{00000000-0005-0000-0000-0000AF300000}"/>
    <cellStyle name="Feeder Field 8 34 2 3" xfId="17890" xr:uid="{00000000-0005-0000-0000-0000B0300000}"/>
    <cellStyle name="Feeder Field 8 34 2 4" xfId="17891" xr:uid="{00000000-0005-0000-0000-0000B1300000}"/>
    <cellStyle name="Feeder Field 8 34 3" xfId="17892" xr:uid="{00000000-0005-0000-0000-0000B2300000}"/>
    <cellStyle name="Feeder Field 8 34 4" xfId="17893" xr:uid="{00000000-0005-0000-0000-0000B3300000}"/>
    <cellStyle name="Feeder Field 8 35" xfId="1901" xr:uid="{00000000-0005-0000-0000-0000B4300000}"/>
    <cellStyle name="Feeder Field 8 35 2" xfId="17894" xr:uid="{00000000-0005-0000-0000-0000B5300000}"/>
    <cellStyle name="Feeder Field 8 35 2 2" xfId="17895" xr:uid="{00000000-0005-0000-0000-0000B6300000}"/>
    <cellStyle name="Feeder Field 8 35 2 3" xfId="17896" xr:uid="{00000000-0005-0000-0000-0000B7300000}"/>
    <cellStyle name="Feeder Field 8 35 2 4" xfId="17897" xr:uid="{00000000-0005-0000-0000-0000B8300000}"/>
    <cellStyle name="Feeder Field 8 35 3" xfId="17898" xr:uid="{00000000-0005-0000-0000-0000B9300000}"/>
    <cellStyle name="Feeder Field 8 35 4" xfId="17899" xr:uid="{00000000-0005-0000-0000-0000BA300000}"/>
    <cellStyle name="Feeder Field 8 36" xfId="1902" xr:uid="{00000000-0005-0000-0000-0000BB300000}"/>
    <cellStyle name="Feeder Field 8 36 2" xfId="17900" xr:uid="{00000000-0005-0000-0000-0000BC300000}"/>
    <cellStyle name="Feeder Field 8 36 2 2" xfId="17901" xr:uid="{00000000-0005-0000-0000-0000BD300000}"/>
    <cellStyle name="Feeder Field 8 36 2 3" xfId="17902" xr:uid="{00000000-0005-0000-0000-0000BE300000}"/>
    <cellStyle name="Feeder Field 8 36 2 4" xfId="17903" xr:uid="{00000000-0005-0000-0000-0000BF300000}"/>
    <cellStyle name="Feeder Field 8 36 3" xfId="17904" xr:uid="{00000000-0005-0000-0000-0000C0300000}"/>
    <cellStyle name="Feeder Field 8 36 4" xfId="17905" xr:uid="{00000000-0005-0000-0000-0000C1300000}"/>
    <cellStyle name="Feeder Field 8 37" xfId="1903" xr:uid="{00000000-0005-0000-0000-0000C2300000}"/>
    <cellStyle name="Feeder Field 8 37 2" xfId="17906" xr:uid="{00000000-0005-0000-0000-0000C3300000}"/>
    <cellStyle name="Feeder Field 8 37 2 2" xfId="17907" xr:uid="{00000000-0005-0000-0000-0000C4300000}"/>
    <cellStyle name="Feeder Field 8 37 2 3" xfId="17908" xr:uid="{00000000-0005-0000-0000-0000C5300000}"/>
    <cellStyle name="Feeder Field 8 37 2 4" xfId="17909" xr:uid="{00000000-0005-0000-0000-0000C6300000}"/>
    <cellStyle name="Feeder Field 8 37 3" xfId="17910" xr:uid="{00000000-0005-0000-0000-0000C7300000}"/>
    <cellStyle name="Feeder Field 8 37 4" xfId="17911" xr:uid="{00000000-0005-0000-0000-0000C8300000}"/>
    <cellStyle name="Feeder Field 8 38" xfId="1904" xr:uid="{00000000-0005-0000-0000-0000C9300000}"/>
    <cellStyle name="Feeder Field 8 38 2" xfId="17912" xr:uid="{00000000-0005-0000-0000-0000CA300000}"/>
    <cellStyle name="Feeder Field 8 38 2 2" xfId="17913" xr:uid="{00000000-0005-0000-0000-0000CB300000}"/>
    <cellStyle name="Feeder Field 8 38 2 3" xfId="17914" xr:uid="{00000000-0005-0000-0000-0000CC300000}"/>
    <cellStyle name="Feeder Field 8 38 2 4" xfId="17915" xr:uid="{00000000-0005-0000-0000-0000CD300000}"/>
    <cellStyle name="Feeder Field 8 38 3" xfId="17916" xr:uid="{00000000-0005-0000-0000-0000CE300000}"/>
    <cellStyle name="Feeder Field 8 38 4" xfId="17917" xr:uid="{00000000-0005-0000-0000-0000CF300000}"/>
    <cellStyle name="Feeder Field 8 39" xfId="1905" xr:uid="{00000000-0005-0000-0000-0000D0300000}"/>
    <cellStyle name="Feeder Field 8 39 2" xfId="17918" xr:uid="{00000000-0005-0000-0000-0000D1300000}"/>
    <cellStyle name="Feeder Field 8 39 2 2" xfId="17919" xr:uid="{00000000-0005-0000-0000-0000D2300000}"/>
    <cellStyle name="Feeder Field 8 39 2 3" xfId="17920" xr:uid="{00000000-0005-0000-0000-0000D3300000}"/>
    <cellStyle name="Feeder Field 8 39 2 4" xfId="17921" xr:uid="{00000000-0005-0000-0000-0000D4300000}"/>
    <cellStyle name="Feeder Field 8 39 3" xfId="17922" xr:uid="{00000000-0005-0000-0000-0000D5300000}"/>
    <cellStyle name="Feeder Field 8 39 4" xfId="17923" xr:uid="{00000000-0005-0000-0000-0000D6300000}"/>
    <cellStyle name="Feeder Field 8 4" xfId="1906" xr:uid="{00000000-0005-0000-0000-0000D7300000}"/>
    <cellStyle name="Feeder Field 8 4 2" xfId="17924" xr:uid="{00000000-0005-0000-0000-0000D8300000}"/>
    <cellStyle name="Feeder Field 8 4 2 2" xfId="17925" xr:uid="{00000000-0005-0000-0000-0000D9300000}"/>
    <cellStyle name="Feeder Field 8 4 2 3" xfId="17926" xr:uid="{00000000-0005-0000-0000-0000DA300000}"/>
    <cellStyle name="Feeder Field 8 4 2 4" xfId="17927" xr:uid="{00000000-0005-0000-0000-0000DB300000}"/>
    <cellStyle name="Feeder Field 8 4 3" xfId="17928" xr:uid="{00000000-0005-0000-0000-0000DC300000}"/>
    <cellStyle name="Feeder Field 8 4 4" xfId="17929" xr:uid="{00000000-0005-0000-0000-0000DD300000}"/>
    <cellStyle name="Feeder Field 8 40" xfId="1907" xr:uid="{00000000-0005-0000-0000-0000DE300000}"/>
    <cellStyle name="Feeder Field 8 40 2" xfId="17930" xr:uid="{00000000-0005-0000-0000-0000DF300000}"/>
    <cellStyle name="Feeder Field 8 40 2 2" xfId="17931" xr:uid="{00000000-0005-0000-0000-0000E0300000}"/>
    <cellStyle name="Feeder Field 8 40 2 3" xfId="17932" xr:uid="{00000000-0005-0000-0000-0000E1300000}"/>
    <cellStyle name="Feeder Field 8 40 2 4" xfId="17933" xr:uid="{00000000-0005-0000-0000-0000E2300000}"/>
    <cellStyle name="Feeder Field 8 40 3" xfId="17934" xr:uid="{00000000-0005-0000-0000-0000E3300000}"/>
    <cellStyle name="Feeder Field 8 40 4" xfId="17935" xr:uid="{00000000-0005-0000-0000-0000E4300000}"/>
    <cellStyle name="Feeder Field 8 41" xfId="1908" xr:uid="{00000000-0005-0000-0000-0000E5300000}"/>
    <cellStyle name="Feeder Field 8 41 2" xfId="17936" xr:uid="{00000000-0005-0000-0000-0000E6300000}"/>
    <cellStyle name="Feeder Field 8 41 2 2" xfId="17937" xr:uid="{00000000-0005-0000-0000-0000E7300000}"/>
    <cellStyle name="Feeder Field 8 41 2 3" xfId="17938" xr:uid="{00000000-0005-0000-0000-0000E8300000}"/>
    <cellStyle name="Feeder Field 8 41 2 4" xfId="17939" xr:uid="{00000000-0005-0000-0000-0000E9300000}"/>
    <cellStyle name="Feeder Field 8 41 3" xfId="17940" xr:uid="{00000000-0005-0000-0000-0000EA300000}"/>
    <cellStyle name="Feeder Field 8 41 4" xfId="17941" xr:uid="{00000000-0005-0000-0000-0000EB300000}"/>
    <cellStyle name="Feeder Field 8 42" xfId="1909" xr:uid="{00000000-0005-0000-0000-0000EC300000}"/>
    <cellStyle name="Feeder Field 8 42 2" xfId="17942" xr:uid="{00000000-0005-0000-0000-0000ED300000}"/>
    <cellStyle name="Feeder Field 8 42 2 2" xfId="17943" xr:uid="{00000000-0005-0000-0000-0000EE300000}"/>
    <cellStyle name="Feeder Field 8 42 2 3" xfId="17944" xr:uid="{00000000-0005-0000-0000-0000EF300000}"/>
    <cellStyle name="Feeder Field 8 42 2 4" xfId="17945" xr:uid="{00000000-0005-0000-0000-0000F0300000}"/>
    <cellStyle name="Feeder Field 8 42 3" xfId="17946" xr:uid="{00000000-0005-0000-0000-0000F1300000}"/>
    <cellStyle name="Feeder Field 8 42 4" xfId="17947" xr:uid="{00000000-0005-0000-0000-0000F2300000}"/>
    <cellStyle name="Feeder Field 8 43" xfId="1910" xr:uid="{00000000-0005-0000-0000-0000F3300000}"/>
    <cellStyle name="Feeder Field 8 43 2" xfId="17948" xr:uid="{00000000-0005-0000-0000-0000F4300000}"/>
    <cellStyle name="Feeder Field 8 43 2 2" xfId="17949" xr:uid="{00000000-0005-0000-0000-0000F5300000}"/>
    <cellStyle name="Feeder Field 8 43 2 3" xfId="17950" xr:uid="{00000000-0005-0000-0000-0000F6300000}"/>
    <cellStyle name="Feeder Field 8 43 2 4" xfId="17951" xr:uid="{00000000-0005-0000-0000-0000F7300000}"/>
    <cellStyle name="Feeder Field 8 43 3" xfId="17952" xr:uid="{00000000-0005-0000-0000-0000F8300000}"/>
    <cellStyle name="Feeder Field 8 43 4" xfId="17953" xr:uid="{00000000-0005-0000-0000-0000F9300000}"/>
    <cellStyle name="Feeder Field 8 44" xfId="1911" xr:uid="{00000000-0005-0000-0000-0000FA300000}"/>
    <cellStyle name="Feeder Field 8 44 2" xfId="17954" xr:uid="{00000000-0005-0000-0000-0000FB300000}"/>
    <cellStyle name="Feeder Field 8 44 2 2" xfId="17955" xr:uid="{00000000-0005-0000-0000-0000FC300000}"/>
    <cellStyle name="Feeder Field 8 44 2 3" xfId="17956" xr:uid="{00000000-0005-0000-0000-0000FD300000}"/>
    <cellStyle name="Feeder Field 8 44 2 4" xfId="17957" xr:uid="{00000000-0005-0000-0000-0000FE300000}"/>
    <cellStyle name="Feeder Field 8 44 3" xfId="17958" xr:uid="{00000000-0005-0000-0000-0000FF300000}"/>
    <cellStyle name="Feeder Field 8 44 4" xfId="17959" xr:uid="{00000000-0005-0000-0000-000000310000}"/>
    <cellStyle name="Feeder Field 8 45" xfId="17960" xr:uid="{00000000-0005-0000-0000-000001310000}"/>
    <cellStyle name="Feeder Field 8 45 2" xfId="17961" xr:uid="{00000000-0005-0000-0000-000002310000}"/>
    <cellStyle name="Feeder Field 8 45 3" xfId="17962" xr:uid="{00000000-0005-0000-0000-000003310000}"/>
    <cellStyle name="Feeder Field 8 45 4" xfId="17963" xr:uid="{00000000-0005-0000-0000-000004310000}"/>
    <cellStyle name="Feeder Field 8 46" xfId="17964" xr:uid="{00000000-0005-0000-0000-000005310000}"/>
    <cellStyle name="Feeder Field 8 46 2" xfId="17965" xr:uid="{00000000-0005-0000-0000-000006310000}"/>
    <cellStyle name="Feeder Field 8 46 3" xfId="17966" xr:uid="{00000000-0005-0000-0000-000007310000}"/>
    <cellStyle name="Feeder Field 8 46 4" xfId="17967" xr:uid="{00000000-0005-0000-0000-000008310000}"/>
    <cellStyle name="Feeder Field 8 47" xfId="17968" xr:uid="{00000000-0005-0000-0000-000009310000}"/>
    <cellStyle name="Feeder Field 8 48" xfId="17969" xr:uid="{00000000-0005-0000-0000-00000A310000}"/>
    <cellStyle name="Feeder Field 8 5" xfId="1912" xr:uid="{00000000-0005-0000-0000-00000B310000}"/>
    <cellStyle name="Feeder Field 8 5 2" xfId="17970" xr:uid="{00000000-0005-0000-0000-00000C310000}"/>
    <cellStyle name="Feeder Field 8 5 2 2" xfId="17971" xr:uid="{00000000-0005-0000-0000-00000D310000}"/>
    <cellStyle name="Feeder Field 8 5 2 3" xfId="17972" xr:uid="{00000000-0005-0000-0000-00000E310000}"/>
    <cellStyle name="Feeder Field 8 5 2 4" xfId="17973" xr:uid="{00000000-0005-0000-0000-00000F310000}"/>
    <cellStyle name="Feeder Field 8 5 3" xfId="17974" xr:uid="{00000000-0005-0000-0000-000010310000}"/>
    <cellStyle name="Feeder Field 8 5 4" xfId="17975" xr:uid="{00000000-0005-0000-0000-000011310000}"/>
    <cellStyle name="Feeder Field 8 6" xfId="1913" xr:uid="{00000000-0005-0000-0000-000012310000}"/>
    <cellStyle name="Feeder Field 8 6 2" xfId="17976" xr:uid="{00000000-0005-0000-0000-000013310000}"/>
    <cellStyle name="Feeder Field 8 6 2 2" xfId="17977" xr:uid="{00000000-0005-0000-0000-000014310000}"/>
    <cellStyle name="Feeder Field 8 6 2 3" xfId="17978" xr:uid="{00000000-0005-0000-0000-000015310000}"/>
    <cellStyle name="Feeder Field 8 6 2 4" xfId="17979" xr:uid="{00000000-0005-0000-0000-000016310000}"/>
    <cellStyle name="Feeder Field 8 6 3" xfId="17980" xr:uid="{00000000-0005-0000-0000-000017310000}"/>
    <cellStyle name="Feeder Field 8 6 4" xfId="17981" xr:uid="{00000000-0005-0000-0000-000018310000}"/>
    <cellStyle name="Feeder Field 8 7" xfId="1914" xr:uid="{00000000-0005-0000-0000-000019310000}"/>
    <cellStyle name="Feeder Field 8 7 2" xfId="17982" xr:uid="{00000000-0005-0000-0000-00001A310000}"/>
    <cellStyle name="Feeder Field 8 7 2 2" xfId="17983" xr:uid="{00000000-0005-0000-0000-00001B310000}"/>
    <cellStyle name="Feeder Field 8 7 2 3" xfId="17984" xr:uid="{00000000-0005-0000-0000-00001C310000}"/>
    <cellStyle name="Feeder Field 8 7 2 4" xfId="17985" xr:uid="{00000000-0005-0000-0000-00001D310000}"/>
    <cellStyle name="Feeder Field 8 7 3" xfId="17986" xr:uid="{00000000-0005-0000-0000-00001E310000}"/>
    <cellStyle name="Feeder Field 8 7 4" xfId="17987" xr:uid="{00000000-0005-0000-0000-00001F310000}"/>
    <cellStyle name="Feeder Field 8 8" xfId="1915" xr:uid="{00000000-0005-0000-0000-000020310000}"/>
    <cellStyle name="Feeder Field 8 8 2" xfId="17988" xr:uid="{00000000-0005-0000-0000-000021310000}"/>
    <cellStyle name="Feeder Field 8 8 2 2" xfId="17989" xr:uid="{00000000-0005-0000-0000-000022310000}"/>
    <cellStyle name="Feeder Field 8 8 2 3" xfId="17990" xr:uid="{00000000-0005-0000-0000-000023310000}"/>
    <cellStyle name="Feeder Field 8 8 2 4" xfId="17991" xr:uid="{00000000-0005-0000-0000-000024310000}"/>
    <cellStyle name="Feeder Field 8 8 3" xfId="17992" xr:uid="{00000000-0005-0000-0000-000025310000}"/>
    <cellStyle name="Feeder Field 8 8 4" xfId="17993" xr:uid="{00000000-0005-0000-0000-000026310000}"/>
    <cellStyle name="Feeder Field 8 9" xfId="1916" xr:uid="{00000000-0005-0000-0000-000027310000}"/>
    <cellStyle name="Feeder Field 8 9 2" xfId="17994" xr:uid="{00000000-0005-0000-0000-000028310000}"/>
    <cellStyle name="Feeder Field 8 9 2 2" xfId="17995" xr:uid="{00000000-0005-0000-0000-000029310000}"/>
    <cellStyle name="Feeder Field 8 9 2 3" xfId="17996" xr:uid="{00000000-0005-0000-0000-00002A310000}"/>
    <cellStyle name="Feeder Field 8 9 2 4" xfId="17997" xr:uid="{00000000-0005-0000-0000-00002B310000}"/>
    <cellStyle name="Feeder Field 8 9 3" xfId="17998" xr:uid="{00000000-0005-0000-0000-00002C310000}"/>
    <cellStyle name="Feeder Field 8 9 4" xfId="17999" xr:uid="{00000000-0005-0000-0000-00002D310000}"/>
    <cellStyle name="Feeder Field 9" xfId="1917" xr:uid="{00000000-0005-0000-0000-00002E310000}"/>
    <cellStyle name="Feeder Field 9 2" xfId="18000" xr:uid="{00000000-0005-0000-0000-00002F310000}"/>
    <cellStyle name="Feeder Field 9 2 2" xfId="18001" xr:uid="{00000000-0005-0000-0000-000030310000}"/>
    <cellStyle name="Feeder Field 9 2 3" xfId="18002" xr:uid="{00000000-0005-0000-0000-000031310000}"/>
    <cellStyle name="Feeder Field 9 2 4" xfId="18003" xr:uid="{00000000-0005-0000-0000-000032310000}"/>
    <cellStyle name="Feeder Field 9 3" xfId="18004" xr:uid="{00000000-0005-0000-0000-000033310000}"/>
    <cellStyle name="Feeder Field 9 4" xfId="18005" xr:uid="{00000000-0005-0000-0000-000034310000}"/>
    <cellStyle name="Fine" xfId="1918" xr:uid="{00000000-0005-0000-0000-000035310000}"/>
    <cellStyle name="Fixed" xfId="53247" xr:uid="{00000000-0005-0000-0000-000036310000}"/>
    <cellStyle name="Fixed3 - Style3" xfId="1919" xr:uid="{00000000-0005-0000-0000-000037310000}"/>
    <cellStyle name="Font: Calibri, 9pt regular" xfId="53387" xr:uid="{00000000-0005-0000-0000-000038310000}"/>
    <cellStyle name="Footnotes: top row" xfId="53388" xr:uid="{00000000-0005-0000-0000-000039310000}"/>
    <cellStyle name="From" xfId="1920" xr:uid="{00000000-0005-0000-0000-00003A310000}"/>
    <cellStyle name="FS_reporting" xfId="1921" xr:uid="{00000000-0005-0000-0000-00003B310000}"/>
    <cellStyle name="Gap" xfId="1922" xr:uid="{00000000-0005-0000-0000-00003C310000}"/>
    <cellStyle name="Good" xfId="6" builtinId="26" customBuiltin="1"/>
    <cellStyle name="Good 2" xfId="53248" xr:uid="{00000000-0005-0000-0000-00003E310000}"/>
    <cellStyle name="Grey" xfId="53249" xr:uid="{00000000-0005-0000-0000-00003F310000}"/>
    <cellStyle name="Greyed out" xfId="1923" xr:uid="{00000000-0005-0000-0000-000040310000}"/>
    <cellStyle name="Header" xfId="1924" xr:uid="{00000000-0005-0000-0000-000041310000}"/>
    <cellStyle name="Header: bottom row" xfId="53389" xr:uid="{00000000-0005-0000-0000-000042310000}"/>
    <cellStyle name="Heading" xfId="1925" xr:uid="{00000000-0005-0000-0000-000043310000}"/>
    <cellStyle name="Heading 1" xfId="2" builtinId="16" customBuiltin="1"/>
    <cellStyle name="Heading 1 2" xfId="53250" xr:uid="{00000000-0005-0000-0000-000045310000}"/>
    <cellStyle name="Heading 2" xfId="3" builtinId="17" customBuiltin="1"/>
    <cellStyle name="Heading 2 2" xfId="53251" xr:uid="{00000000-0005-0000-0000-000047310000}"/>
    <cellStyle name="Heading 2 2 2" xfId="53252" xr:uid="{00000000-0005-0000-0000-000048310000}"/>
    <cellStyle name="Heading 2 3" xfId="53253" xr:uid="{00000000-0005-0000-0000-000049310000}"/>
    <cellStyle name="Heading 2 4" xfId="53254" xr:uid="{00000000-0005-0000-0000-00004A310000}"/>
    <cellStyle name="Heading 3" xfId="4" builtinId="18" customBuiltin="1"/>
    <cellStyle name="Heading 3 2" xfId="53255" xr:uid="{00000000-0005-0000-0000-00004C310000}"/>
    <cellStyle name="Heading 4" xfId="5" builtinId="19" customBuiltin="1"/>
    <cellStyle name="Heading 4 2" xfId="53256" xr:uid="{00000000-0005-0000-0000-00004E310000}"/>
    <cellStyle name="Hed Side" xfId="1926" xr:uid="{00000000-0005-0000-0000-00004F310000}"/>
    <cellStyle name="Hed Side 2" xfId="53258" xr:uid="{00000000-0005-0000-0000-000050310000}"/>
    <cellStyle name="Hed Side 3" xfId="53257" xr:uid="{00000000-0005-0000-0000-000051310000}"/>
    <cellStyle name="Hed Side bold" xfId="1927" xr:uid="{00000000-0005-0000-0000-000052310000}"/>
    <cellStyle name="Hed Side Indent" xfId="1928" xr:uid="{00000000-0005-0000-0000-000053310000}"/>
    <cellStyle name="Hed Side Regular" xfId="1929" xr:uid="{00000000-0005-0000-0000-000054310000}"/>
    <cellStyle name="Hed Side_1-1A-Regular" xfId="1930" xr:uid="{00000000-0005-0000-0000-000055310000}"/>
    <cellStyle name="Hed Top" xfId="1931" xr:uid="{00000000-0005-0000-0000-000056310000}"/>
    <cellStyle name="Hed Top - SECTION" xfId="1932" xr:uid="{00000000-0005-0000-0000-000057310000}"/>
    <cellStyle name="Hed Top 2" xfId="53260" xr:uid="{00000000-0005-0000-0000-000058310000}"/>
    <cellStyle name="Hed Top 3" xfId="53259" xr:uid="{00000000-0005-0000-0000-000059310000}"/>
    <cellStyle name="Hed Top_3-new4" xfId="1933" xr:uid="{00000000-0005-0000-0000-00005A310000}"/>
    <cellStyle name="HELV8BLUE" xfId="1934" xr:uid="{00000000-0005-0000-0000-00005B310000}"/>
    <cellStyle name="hvb mjhgvhgv" xfId="1935" xr:uid="{00000000-0005-0000-0000-00005C310000}"/>
    <cellStyle name="Hyperlink" xfId="53012" builtinId="8" customBuiltin="1"/>
    <cellStyle name="Hyperlink 2" xfId="52872" xr:uid="{00000000-0005-0000-0000-00005E310000}"/>
    <cellStyle name="Hyperlink 2 2" xfId="53261" xr:uid="{00000000-0005-0000-0000-00005F310000}"/>
    <cellStyle name="Hyperlink 3" xfId="52873" xr:uid="{00000000-0005-0000-0000-000060310000}"/>
    <cellStyle name="Hyperlink 3 2" xfId="53262" xr:uid="{00000000-0005-0000-0000-000061310000}"/>
    <cellStyle name="Hyperlink 4" xfId="52894" xr:uid="{00000000-0005-0000-0000-000062310000}"/>
    <cellStyle name="Hyperlink 4 2" xfId="53263" xr:uid="{00000000-0005-0000-0000-000063310000}"/>
    <cellStyle name="Hyperlink 5" xfId="53014" xr:uid="{00000000-0005-0000-0000-000064310000}"/>
    <cellStyle name="Hyperlink 6" xfId="53011" xr:uid="{00000000-0005-0000-0000-000065310000}"/>
    <cellStyle name="Hyperlink 7" xfId="53013" xr:uid="{00000000-0005-0000-0000-000066310000}"/>
    <cellStyle name="Index FITT" xfId="1936" xr:uid="{00000000-0005-0000-0000-000067310000}"/>
    <cellStyle name="Input" xfId="9" builtinId="20" customBuiltin="1"/>
    <cellStyle name="Input (StyleA)" xfId="1937" xr:uid="{00000000-0005-0000-0000-000069310000}"/>
    <cellStyle name="Input [yellow]" xfId="53264" xr:uid="{00000000-0005-0000-0000-00006A310000}"/>
    <cellStyle name="Input 1" xfId="1938" xr:uid="{00000000-0005-0000-0000-00006B310000}"/>
    <cellStyle name="Input 10" xfId="53265" xr:uid="{00000000-0005-0000-0000-00006C310000}"/>
    <cellStyle name="Input 11" xfId="53266" xr:uid="{00000000-0005-0000-0000-00006D310000}"/>
    <cellStyle name="Input 12" xfId="53267" xr:uid="{00000000-0005-0000-0000-00006E310000}"/>
    <cellStyle name="Input 13" xfId="53268" xr:uid="{00000000-0005-0000-0000-00006F310000}"/>
    <cellStyle name="Input 14" xfId="53269" xr:uid="{00000000-0005-0000-0000-000070310000}"/>
    <cellStyle name="Input 15" xfId="53270" xr:uid="{00000000-0005-0000-0000-000071310000}"/>
    <cellStyle name="Input 2" xfId="1939" xr:uid="{00000000-0005-0000-0000-000072310000}"/>
    <cellStyle name="Input 2 2" xfId="53272" xr:uid="{00000000-0005-0000-0000-000073310000}"/>
    <cellStyle name="Input 2 3" xfId="53273" xr:uid="{00000000-0005-0000-0000-000074310000}"/>
    <cellStyle name="Input 2 4" xfId="53274" xr:uid="{00000000-0005-0000-0000-000075310000}"/>
    <cellStyle name="Input 2 5" xfId="53275" xr:uid="{00000000-0005-0000-0000-000076310000}"/>
    <cellStyle name="Input 2 6" xfId="53276" xr:uid="{00000000-0005-0000-0000-000077310000}"/>
    <cellStyle name="Input 2 7" xfId="53271" xr:uid="{00000000-0005-0000-0000-000078310000}"/>
    <cellStyle name="Input 3" xfId="53277" xr:uid="{00000000-0005-0000-0000-000079310000}"/>
    <cellStyle name="Input 4" xfId="53278" xr:uid="{00000000-0005-0000-0000-00007A310000}"/>
    <cellStyle name="Input 5" xfId="53279" xr:uid="{00000000-0005-0000-0000-00007B310000}"/>
    <cellStyle name="Input 6" xfId="53280" xr:uid="{00000000-0005-0000-0000-00007C310000}"/>
    <cellStyle name="Input 7" xfId="53281" xr:uid="{00000000-0005-0000-0000-00007D310000}"/>
    <cellStyle name="Input 8" xfId="53282" xr:uid="{00000000-0005-0000-0000-00007E310000}"/>
    <cellStyle name="Input 9" xfId="53283" xr:uid="{00000000-0005-0000-0000-00007F310000}"/>
    <cellStyle name="Input Cell" xfId="1940" xr:uid="{00000000-0005-0000-0000-000080310000}"/>
    <cellStyle name="Input Cell 10" xfId="1941" xr:uid="{00000000-0005-0000-0000-000081310000}"/>
    <cellStyle name="Input Cell 10 2" xfId="18006" xr:uid="{00000000-0005-0000-0000-000082310000}"/>
    <cellStyle name="Input Cell 10 2 2" xfId="18007" xr:uid="{00000000-0005-0000-0000-000083310000}"/>
    <cellStyle name="Input Cell 10 2 3" xfId="18008" xr:uid="{00000000-0005-0000-0000-000084310000}"/>
    <cellStyle name="Input Cell 10 2 4" xfId="18009" xr:uid="{00000000-0005-0000-0000-000085310000}"/>
    <cellStyle name="Input Cell 10 3" xfId="18010" xr:uid="{00000000-0005-0000-0000-000086310000}"/>
    <cellStyle name="Input Cell 10 4" xfId="18011" xr:uid="{00000000-0005-0000-0000-000087310000}"/>
    <cellStyle name="Input Cell 10 5" xfId="18012" xr:uid="{00000000-0005-0000-0000-000088310000}"/>
    <cellStyle name="Input Cell 11" xfId="1942" xr:uid="{00000000-0005-0000-0000-000089310000}"/>
    <cellStyle name="Input Cell 11 2" xfId="18013" xr:uid="{00000000-0005-0000-0000-00008A310000}"/>
    <cellStyle name="Input Cell 11 2 2" xfId="18014" xr:uid="{00000000-0005-0000-0000-00008B310000}"/>
    <cellStyle name="Input Cell 11 2 3" xfId="18015" xr:uid="{00000000-0005-0000-0000-00008C310000}"/>
    <cellStyle name="Input Cell 11 2 4" xfId="18016" xr:uid="{00000000-0005-0000-0000-00008D310000}"/>
    <cellStyle name="Input Cell 11 3" xfId="18017" xr:uid="{00000000-0005-0000-0000-00008E310000}"/>
    <cellStyle name="Input Cell 11 4" xfId="18018" xr:uid="{00000000-0005-0000-0000-00008F310000}"/>
    <cellStyle name="Input Cell 11 5" xfId="18019" xr:uid="{00000000-0005-0000-0000-000090310000}"/>
    <cellStyle name="Input Cell 12" xfId="1943" xr:uid="{00000000-0005-0000-0000-000091310000}"/>
    <cellStyle name="Input Cell 12 2" xfId="18020" xr:uid="{00000000-0005-0000-0000-000092310000}"/>
    <cellStyle name="Input Cell 12 2 2" xfId="18021" xr:uid="{00000000-0005-0000-0000-000093310000}"/>
    <cellStyle name="Input Cell 12 2 3" xfId="18022" xr:uid="{00000000-0005-0000-0000-000094310000}"/>
    <cellStyle name="Input Cell 12 2 4" xfId="18023" xr:uid="{00000000-0005-0000-0000-000095310000}"/>
    <cellStyle name="Input Cell 12 3" xfId="18024" xr:uid="{00000000-0005-0000-0000-000096310000}"/>
    <cellStyle name="Input Cell 12 4" xfId="18025" xr:uid="{00000000-0005-0000-0000-000097310000}"/>
    <cellStyle name="Input Cell 12 5" xfId="18026" xr:uid="{00000000-0005-0000-0000-000098310000}"/>
    <cellStyle name="Input Cell 13" xfId="1944" xr:uid="{00000000-0005-0000-0000-000099310000}"/>
    <cellStyle name="Input Cell 13 2" xfId="18027" xr:uid="{00000000-0005-0000-0000-00009A310000}"/>
    <cellStyle name="Input Cell 13 2 2" xfId="18028" xr:uid="{00000000-0005-0000-0000-00009B310000}"/>
    <cellStyle name="Input Cell 13 2 3" xfId="18029" xr:uid="{00000000-0005-0000-0000-00009C310000}"/>
    <cellStyle name="Input Cell 13 2 4" xfId="18030" xr:uid="{00000000-0005-0000-0000-00009D310000}"/>
    <cellStyle name="Input Cell 13 3" xfId="18031" xr:uid="{00000000-0005-0000-0000-00009E310000}"/>
    <cellStyle name="Input Cell 13 4" xfId="18032" xr:uid="{00000000-0005-0000-0000-00009F310000}"/>
    <cellStyle name="Input Cell 13 5" xfId="18033" xr:uid="{00000000-0005-0000-0000-0000A0310000}"/>
    <cellStyle name="Input Cell 14" xfId="1945" xr:uid="{00000000-0005-0000-0000-0000A1310000}"/>
    <cellStyle name="Input Cell 14 2" xfId="18034" xr:uid="{00000000-0005-0000-0000-0000A2310000}"/>
    <cellStyle name="Input Cell 14 2 2" xfId="18035" xr:uid="{00000000-0005-0000-0000-0000A3310000}"/>
    <cellStyle name="Input Cell 14 2 3" xfId="18036" xr:uid="{00000000-0005-0000-0000-0000A4310000}"/>
    <cellStyle name="Input Cell 14 2 4" xfId="18037" xr:uid="{00000000-0005-0000-0000-0000A5310000}"/>
    <cellStyle name="Input Cell 14 3" xfId="18038" xr:uid="{00000000-0005-0000-0000-0000A6310000}"/>
    <cellStyle name="Input Cell 14 4" xfId="18039" xr:uid="{00000000-0005-0000-0000-0000A7310000}"/>
    <cellStyle name="Input Cell 14 5" xfId="18040" xr:uid="{00000000-0005-0000-0000-0000A8310000}"/>
    <cellStyle name="Input Cell 15" xfId="1946" xr:uid="{00000000-0005-0000-0000-0000A9310000}"/>
    <cellStyle name="Input Cell 15 2" xfId="18041" xr:uid="{00000000-0005-0000-0000-0000AA310000}"/>
    <cellStyle name="Input Cell 15 2 2" xfId="18042" xr:uid="{00000000-0005-0000-0000-0000AB310000}"/>
    <cellStyle name="Input Cell 15 2 3" xfId="18043" xr:uid="{00000000-0005-0000-0000-0000AC310000}"/>
    <cellStyle name="Input Cell 15 2 4" xfId="18044" xr:uid="{00000000-0005-0000-0000-0000AD310000}"/>
    <cellStyle name="Input Cell 15 3" xfId="18045" xr:uid="{00000000-0005-0000-0000-0000AE310000}"/>
    <cellStyle name="Input Cell 15 4" xfId="18046" xr:uid="{00000000-0005-0000-0000-0000AF310000}"/>
    <cellStyle name="Input Cell 15 5" xfId="18047" xr:uid="{00000000-0005-0000-0000-0000B0310000}"/>
    <cellStyle name="Input Cell 16" xfId="1947" xr:uid="{00000000-0005-0000-0000-0000B1310000}"/>
    <cellStyle name="Input Cell 16 2" xfId="18048" xr:uid="{00000000-0005-0000-0000-0000B2310000}"/>
    <cellStyle name="Input Cell 16 2 2" xfId="18049" xr:uid="{00000000-0005-0000-0000-0000B3310000}"/>
    <cellStyle name="Input Cell 16 2 3" xfId="18050" xr:uid="{00000000-0005-0000-0000-0000B4310000}"/>
    <cellStyle name="Input Cell 16 2 4" xfId="18051" xr:uid="{00000000-0005-0000-0000-0000B5310000}"/>
    <cellStyle name="Input Cell 16 3" xfId="18052" xr:uid="{00000000-0005-0000-0000-0000B6310000}"/>
    <cellStyle name="Input Cell 16 4" xfId="18053" xr:uid="{00000000-0005-0000-0000-0000B7310000}"/>
    <cellStyle name="Input Cell 16 5" xfId="18054" xr:uid="{00000000-0005-0000-0000-0000B8310000}"/>
    <cellStyle name="Input Cell 17" xfId="1948" xr:uid="{00000000-0005-0000-0000-0000B9310000}"/>
    <cellStyle name="Input Cell 17 2" xfId="18055" xr:uid="{00000000-0005-0000-0000-0000BA310000}"/>
    <cellStyle name="Input Cell 17 2 2" xfId="18056" xr:uid="{00000000-0005-0000-0000-0000BB310000}"/>
    <cellStyle name="Input Cell 17 2 3" xfId="18057" xr:uid="{00000000-0005-0000-0000-0000BC310000}"/>
    <cellStyle name="Input Cell 17 2 4" xfId="18058" xr:uid="{00000000-0005-0000-0000-0000BD310000}"/>
    <cellStyle name="Input Cell 17 3" xfId="18059" xr:uid="{00000000-0005-0000-0000-0000BE310000}"/>
    <cellStyle name="Input Cell 17 4" xfId="18060" xr:uid="{00000000-0005-0000-0000-0000BF310000}"/>
    <cellStyle name="Input Cell 17 5" xfId="18061" xr:uid="{00000000-0005-0000-0000-0000C0310000}"/>
    <cellStyle name="Input Cell 18" xfId="1949" xr:uid="{00000000-0005-0000-0000-0000C1310000}"/>
    <cellStyle name="Input Cell 18 2" xfId="18062" xr:uid="{00000000-0005-0000-0000-0000C2310000}"/>
    <cellStyle name="Input Cell 18 2 2" xfId="18063" xr:uid="{00000000-0005-0000-0000-0000C3310000}"/>
    <cellStyle name="Input Cell 18 2 3" xfId="18064" xr:uid="{00000000-0005-0000-0000-0000C4310000}"/>
    <cellStyle name="Input Cell 18 2 4" xfId="18065" xr:uid="{00000000-0005-0000-0000-0000C5310000}"/>
    <cellStyle name="Input Cell 18 3" xfId="18066" xr:uid="{00000000-0005-0000-0000-0000C6310000}"/>
    <cellStyle name="Input Cell 18 4" xfId="18067" xr:uid="{00000000-0005-0000-0000-0000C7310000}"/>
    <cellStyle name="Input Cell 18 5" xfId="18068" xr:uid="{00000000-0005-0000-0000-0000C8310000}"/>
    <cellStyle name="Input Cell 19" xfId="1950" xr:uid="{00000000-0005-0000-0000-0000C9310000}"/>
    <cellStyle name="Input Cell 19 2" xfId="18069" xr:uid="{00000000-0005-0000-0000-0000CA310000}"/>
    <cellStyle name="Input Cell 19 2 2" xfId="18070" xr:uid="{00000000-0005-0000-0000-0000CB310000}"/>
    <cellStyle name="Input Cell 19 2 3" xfId="18071" xr:uid="{00000000-0005-0000-0000-0000CC310000}"/>
    <cellStyle name="Input Cell 19 2 4" xfId="18072" xr:uid="{00000000-0005-0000-0000-0000CD310000}"/>
    <cellStyle name="Input Cell 19 3" xfId="18073" xr:uid="{00000000-0005-0000-0000-0000CE310000}"/>
    <cellStyle name="Input Cell 19 4" xfId="18074" xr:uid="{00000000-0005-0000-0000-0000CF310000}"/>
    <cellStyle name="Input Cell 19 5" xfId="18075" xr:uid="{00000000-0005-0000-0000-0000D0310000}"/>
    <cellStyle name="Input Cell 2" xfId="1951" xr:uid="{00000000-0005-0000-0000-0000D1310000}"/>
    <cellStyle name="Input Cell 2 10" xfId="1952" xr:uid="{00000000-0005-0000-0000-0000D2310000}"/>
    <cellStyle name="Input Cell 2 10 2" xfId="18076" xr:uid="{00000000-0005-0000-0000-0000D3310000}"/>
    <cellStyle name="Input Cell 2 10 2 2" xfId="18077" xr:uid="{00000000-0005-0000-0000-0000D4310000}"/>
    <cellStyle name="Input Cell 2 10 2 3" xfId="18078" xr:uid="{00000000-0005-0000-0000-0000D5310000}"/>
    <cellStyle name="Input Cell 2 10 2 4" xfId="18079" xr:uid="{00000000-0005-0000-0000-0000D6310000}"/>
    <cellStyle name="Input Cell 2 10 3" xfId="18080" xr:uid="{00000000-0005-0000-0000-0000D7310000}"/>
    <cellStyle name="Input Cell 2 10 4" xfId="18081" xr:uid="{00000000-0005-0000-0000-0000D8310000}"/>
    <cellStyle name="Input Cell 2 10 5" xfId="18082" xr:uid="{00000000-0005-0000-0000-0000D9310000}"/>
    <cellStyle name="Input Cell 2 11" xfId="1953" xr:uid="{00000000-0005-0000-0000-0000DA310000}"/>
    <cellStyle name="Input Cell 2 11 2" xfId="18083" xr:uid="{00000000-0005-0000-0000-0000DB310000}"/>
    <cellStyle name="Input Cell 2 11 2 2" xfId="18084" xr:uid="{00000000-0005-0000-0000-0000DC310000}"/>
    <cellStyle name="Input Cell 2 11 2 3" xfId="18085" xr:uid="{00000000-0005-0000-0000-0000DD310000}"/>
    <cellStyle name="Input Cell 2 11 2 4" xfId="18086" xr:uid="{00000000-0005-0000-0000-0000DE310000}"/>
    <cellStyle name="Input Cell 2 11 3" xfId="18087" xr:uid="{00000000-0005-0000-0000-0000DF310000}"/>
    <cellStyle name="Input Cell 2 11 4" xfId="18088" xr:uid="{00000000-0005-0000-0000-0000E0310000}"/>
    <cellStyle name="Input Cell 2 11 5" xfId="18089" xr:uid="{00000000-0005-0000-0000-0000E1310000}"/>
    <cellStyle name="Input Cell 2 12" xfId="1954" xr:uid="{00000000-0005-0000-0000-0000E2310000}"/>
    <cellStyle name="Input Cell 2 12 2" xfId="18090" xr:uid="{00000000-0005-0000-0000-0000E3310000}"/>
    <cellStyle name="Input Cell 2 12 2 2" xfId="18091" xr:uid="{00000000-0005-0000-0000-0000E4310000}"/>
    <cellStyle name="Input Cell 2 12 2 3" xfId="18092" xr:uid="{00000000-0005-0000-0000-0000E5310000}"/>
    <cellStyle name="Input Cell 2 12 2 4" xfId="18093" xr:uid="{00000000-0005-0000-0000-0000E6310000}"/>
    <cellStyle name="Input Cell 2 12 3" xfId="18094" xr:uid="{00000000-0005-0000-0000-0000E7310000}"/>
    <cellStyle name="Input Cell 2 12 4" xfId="18095" xr:uid="{00000000-0005-0000-0000-0000E8310000}"/>
    <cellStyle name="Input Cell 2 12 5" xfId="18096" xr:uid="{00000000-0005-0000-0000-0000E9310000}"/>
    <cellStyle name="Input Cell 2 13" xfId="1955" xr:uid="{00000000-0005-0000-0000-0000EA310000}"/>
    <cellStyle name="Input Cell 2 13 2" xfId="18097" xr:uid="{00000000-0005-0000-0000-0000EB310000}"/>
    <cellStyle name="Input Cell 2 13 2 2" xfId="18098" xr:uid="{00000000-0005-0000-0000-0000EC310000}"/>
    <cellStyle name="Input Cell 2 13 2 3" xfId="18099" xr:uid="{00000000-0005-0000-0000-0000ED310000}"/>
    <cellStyle name="Input Cell 2 13 2 4" xfId="18100" xr:uid="{00000000-0005-0000-0000-0000EE310000}"/>
    <cellStyle name="Input Cell 2 13 3" xfId="18101" xr:uid="{00000000-0005-0000-0000-0000EF310000}"/>
    <cellStyle name="Input Cell 2 13 4" xfId="18102" xr:uid="{00000000-0005-0000-0000-0000F0310000}"/>
    <cellStyle name="Input Cell 2 13 5" xfId="18103" xr:uid="{00000000-0005-0000-0000-0000F1310000}"/>
    <cellStyle name="Input Cell 2 14" xfId="1956" xr:uid="{00000000-0005-0000-0000-0000F2310000}"/>
    <cellStyle name="Input Cell 2 14 2" xfId="18104" xr:uid="{00000000-0005-0000-0000-0000F3310000}"/>
    <cellStyle name="Input Cell 2 14 2 2" xfId="18105" xr:uid="{00000000-0005-0000-0000-0000F4310000}"/>
    <cellStyle name="Input Cell 2 14 2 3" xfId="18106" xr:uid="{00000000-0005-0000-0000-0000F5310000}"/>
    <cellStyle name="Input Cell 2 14 2 4" xfId="18107" xr:uid="{00000000-0005-0000-0000-0000F6310000}"/>
    <cellStyle name="Input Cell 2 14 3" xfId="18108" xr:uid="{00000000-0005-0000-0000-0000F7310000}"/>
    <cellStyle name="Input Cell 2 14 4" xfId="18109" xr:uid="{00000000-0005-0000-0000-0000F8310000}"/>
    <cellStyle name="Input Cell 2 14 5" xfId="18110" xr:uid="{00000000-0005-0000-0000-0000F9310000}"/>
    <cellStyle name="Input Cell 2 15" xfId="1957" xr:uid="{00000000-0005-0000-0000-0000FA310000}"/>
    <cellStyle name="Input Cell 2 15 2" xfId="18111" xr:uid="{00000000-0005-0000-0000-0000FB310000}"/>
    <cellStyle name="Input Cell 2 15 2 2" xfId="18112" xr:uid="{00000000-0005-0000-0000-0000FC310000}"/>
    <cellStyle name="Input Cell 2 15 2 3" xfId="18113" xr:uid="{00000000-0005-0000-0000-0000FD310000}"/>
    <cellStyle name="Input Cell 2 15 2 4" xfId="18114" xr:uid="{00000000-0005-0000-0000-0000FE310000}"/>
    <cellStyle name="Input Cell 2 15 3" xfId="18115" xr:uid="{00000000-0005-0000-0000-0000FF310000}"/>
    <cellStyle name="Input Cell 2 15 4" xfId="18116" xr:uid="{00000000-0005-0000-0000-000000320000}"/>
    <cellStyle name="Input Cell 2 15 5" xfId="18117" xr:uid="{00000000-0005-0000-0000-000001320000}"/>
    <cellStyle name="Input Cell 2 16" xfId="1958" xr:uid="{00000000-0005-0000-0000-000002320000}"/>
    <cellStyle name="Input Cell 2 16 2" xfId="18118" xr:uid="{00000000-0005-0000-0000-000003320000}"/>
    <cellStyle name="Input Cell 2 16 2 2" xfId="18119" xr:uid="{00000000-0005-0000-0000-000004320000}"/>
    <cellStyle name="Input Cell 2 16 2 3" xfId="18120" xr:uid="{00000000-0005-0000-0000-000005320000}"/>
    <cellStyle name="Input Cell 2 16 2 4" xfId="18121" xr:uid="{00000000-0005-0000-0000-000006320000}"/>
    <cellStyle name="Input Cell 2 16 3" xfId="18122" xr:uid="{00000000-0005-0000-0000-000007320000}"/>
    <cellStyle name="Input Cell 2 16 4" xfId="18123" xr:uid="{00000000-0005-0000-0000-000008320000}"/>
    <cellStyle name="Input Cell 2 16 5" xfId="18124" xr:uid="{00000000-0005-0000-0000-000009320000}"/>
    <cellStyle name="Input Cell 2 17" xfId="18125" xr:uid="{00000000-0005-0000-0000-00000A320000}"/>
    <cellStyle name="Input Cell 2 2" xfId="1959" xr:uid="{00000000-0005-0000-0000-00000B320000}"/>
    <cellStyle name="Input Cell 2 2 10" xfId="1960" xr:uid="{00000000-0005-0000-0000-00000C320000}"/>
    <cellStyle name="Input Cell 2 2 10 2" xfId="18126" xr:uid="{00000000-0005-0000-0000-00000D320000}"/>
    <cellStyle name="Input Cell 2 2 10 2 2" xfId="18127" xr:uid="{00000000-0005-0000-0000-00000E320000}"/>
    <cellStyle name="Input Cell 2 2 10 2 3" xfId="18128" xr:uid="{00000000-0005-0000-0000-00000F320000}"/>
    <cellStyle name="Input Cell 2 2 10 2 4" xfId="18129" xr:uid="{00000000-0005-0000-0000-000010320000}"/>
    <cellStyle name="Input Cell 2 2 10 3" xfId="18130" xr:uid="{00000000-0005-0000-0000-000011320000}"/>
    <cellStyle name="Input Cell 2 2 10 4" xfId="18131" xr:uid="{00000000-0005-0000-0000-000012320000}"/>
    <cellStyle name="Input Cell 2 2 10 5" xfId="18132" xr:uid="{00000000-0005-0000-0000-000013320000}"/>
    <cellStyle name="Input Cell 2 2 11" xfId="1961" xr:uid="{00000000-0005-0000-0000-000014320000}"/>
    <cellStyle name="Input Cell 2 2 11 2" xfId="18133" xr:uid="{00000000-0005-0000-0000-000015320000}"/>
    <cellStyle name="Input Cell 2 2 11 2 2" xfId="18134" xr:uid="{00000000-0005-0000-0000-000016320000}"/>
    <cellStyle name="Input Cell 2 2 11 2 3" xfId="18135" xr:uid="{00000000-0005-0000-0000-000017320000}"/>
    <cellStyle name="Input Cell 2 2 11 2 4" xfId="18136" xr:uid="{00000000-0005-0000-0000-000018320000}"/>
    <cellStyle name="Input Cell 2 2 11 3" xfId="18137" xr:uid="{00000000-0005-0000-0000-000019320000}"/>
    <cellStyle name="Input Cell 2 2 11 4" xfId="18138" xr:uid="{00000000-0005-0000-0000-00001A320000}"/>
    <cellStyle name="Input Cell 2 2 11 5" xfId="18139" xr:uid="{00000000-0005-0000-0000-00001B320000}"/>
    <cellStyle name="Input Cell 2 2 12" xfId="1962" xr:uid="{00000000-0005-0000-0000-00001C320000}"/>
    <cellStyle name="Input Cell 2 2 12 2" xfId="18140" xr:uid="{00000000-0005-0000-0000-00001D320000}"/>
    <cellStyle name="Input Cell 2 2 12 2 2" xfId="18141" xr:uid="{00000000-0005-0000-0000-00001E320000}"/>
    <cellStyle name="Input Cell 2 2 12 2 3" xfId="18142" xr:uid="{00000000-0005-0000-0000-00001F320000}"/>
    <cellStyle name="Input Cell 2 2 12 2 4" xfId="18143" xr:uid="{00000000-0005-0000-0000-000020320000}"/>
    <cellStyle name="Input Cell 2 2 12 3" xfId="18144" xr:uid="{00000000-0005-0000-0000-000021320000}"/>
    <cellStyle name="Input Cell 2 2 12 4" xfId="18145" xr:uid="{00000000-0005-0000-0000-000022320000}"/>
    <cellStyle name="Input Cell 2 2 12 5" xfId="18146" xr:uid="{00000000-0005-0000-0000-000023320000}"/>
    <cellStyle name="Input Cell 2 2 13" xfId="1963" xr:uid="{00000000-0005-0000-0000-000024320000}"/>
    <cellStyle name="Input Cell 2 2 13 2" xfId="18147" xr:uid="{00000000-0005-0000-0000-000025320000}"/>
    <cellStyle name="Input Cell 2 2 13 2 2" xfId="18148" xr:uid="{00000000-0005-0000-0000-000026320000}"/>
    <cellStyle name="Input Cell 2 2 13 2 3" xfId="18149" xr:uid="{00000000-0005-0000-0000-000027320000}"/>
    <cellStyle name="Input Cell 2 2 13 2 4" xfId="18150" xr:uid="{00000000-0005-0000-0000-000028320000}"/>
    <cellStyle name="Input Cell 2 2 13 3" xfId="18151" xr:uid="{00000000-0005-0000-0000-000029320000}"/>
    <cellStyle name="Input Cell 2 2 13 4" xfId="18152" xr:uid="{00000000-0005-0000-0000-00002A320000}"/>
    <cellStyle name="Input Cell 2 2 13 5" xfId="18153" xr:uid="{00000000-0005-0000-0000-00002B320000}"/>
    <cellStyle name="Input Cell 2 2 14" xfId="1964" xr:uid="{00000000-0005-0000-0000-00002C320000}"/>
    <cellStyle name="Input Cell 2 2 14 2" xfId="18154" xr:uid="{00000000-0005-0000-0000-00002D320000}"/>
    <cellStyle name="Input Cell 2 2 14 2 2" xfId="18155" xr:uid="{00000000-0005-0000-0000-00002E320000}"/>
    <cellStyle name="Input Cell 2 2 14 2 3" xfId="18156" xr:uid="{00000000-0005-0000-0000-00002F320000}"/>
    <cellStyle name="Input Cell 2 2 14 2 4" xfId="18157" xr:uid="{00000000-0005-0000-0000-000030320000}"/>
    <cellStyle name="Input Cell 2 2 14 3" xfId="18158" xr:uid="{00000000-0005-0000-0000-000031320000}"/>
    <cellStyle name="Input Cell 2 2 14 4" xfId="18159" xr:uid="{00000000-0005-0000-0000-000032320000}"/>
    <cellStyle name="Input Cell 2 2 14 5" xfId="18160" xr:uid="{00000000-0005-0000-0000-000033320000}"/>
    <cellStyle name="Input Cell 2 2 15" xfId="1965" xr:uid="{00000000-0005-0000-0000-000034320000}"/>
    <cellStyle name="Input Cell 2 2 15 2" xfId="18161" xr:uid="{00000000-0005-0000-0000-000035320000}"/>
    <cellStyle name="Input Cell 2 2 15 2 2" xfId="18162" xr:uid="{00000000-0005-0000-0000-000036320000}"/>
    <cellStyle name="Input Cell 2 2 15 2 3" xfId="18163" xr:uid="{00000000-0005-0000-0000-000037320000}"/>
    <cellStyle name="Input Cell 2 2 15 2 4" xfId="18164" xr:uid="{00000000-0005-0000-0000-000038320000}"/>
    <cellStyle name="Input Cell 2 2 15 3" xfId="18165" xr:uid="{00000000-0005-0000-0000-000039320000}"/>
    <cellStyle name="Input Cell 2 2 15 4" xfId="18166" xr:uid="{00000000-0005-0000-0000-00003A320000}"/>
    <cellStyle name="Input Cell 2 2 15 5" xfId="18167" xr:uid="{00000000-0005-0000-0000-00003B320000}"/>
    <cellStyle name="Input Cell 2 2 16" xfId="1966" xr:uid="{00000000-0005-0000-0000-00003C320000}"/>
    <cellStyle name="Input Cell 2 2 16 2" xfId="18168" xr:uid="{00000000-0005-0000-0000-00003D320000}"/>
    <cellStyle name="Input Cell 2 2 16 2 2" xfId="18169" xr:uid="{00000000-0005-0000-0000-00003E320000}"/>
    <cellStyle name="Input Cell 2 2 16 2 3" xfId="18170" xr:uid="{00000000-0005-0000-0000-00003F320000}"/>
    <cellStyle name="Input Cell 2 2 16 2 4" xfId="18171" xr:uid="{00000000-0005-0000-0000-000040320000}"/>
    <cellStyle name="Input Cell 2 2 16 3" xfId="18172" xr:uid="{00000000-0005-0000-0000-000041320000}"/>
    <cellStyle name="Input Cell 2 2 16 4" xfId="18173" xr:uid="{00000000-0005-0000-0000-000042320000}"/>
    <cellStyle name="Input Cell 2 2 16 5" xfId="18174" xr:uid="{00000000-0005-0000-0000-000043320000}"/>
    <cellStyle name="Input Cell 2 2 17" xfId="1967" xr:uid="{00000000-0005-0000-0000-000044320000}"/>
    <cellStyle name="Input Cell 2 2 17 2" xfId="18175" xr:uid="{00000000-0005-0000-0000-000045320000}"/>
    <cellStyle name="Input Cell 2 2 17 2 2" xfId="18176" xr:uid="{00000000-0005-0000-0000-000046320000}"/>
    <cellStyle name="Input Cell 2 2 17 2 3" xfId="18177" xr:uid="{00000000-0005-0000-0000-000047320000}"/>
    <cellStyle name="Input Cell 2 2 17 2 4" xfId="18178" xr:uid="{00000000-0005-0000-0000-000048320000}"/>
    <cellStyle name="Input Cell 2 2 17 3" xfId="18179" xr:uid="{00000000-0005-0000-0000-000049320000}"/>
    <cellStyle name="Input Cell 2 2 17 4" xfId="18180" xr:uid="{00000000-0005-0000-0000-00004A320000}"/>
    <cellStyle name="Input Cell 2 2 17 5" xfId="18181" xr:uid="{00000000-0005-0000-0000-00004B320000}"/>
    <cellStyle name="Input Cell 2 2 18" xfId="1968" xr:uid="{00000000-0005-0000-0000-00004C320000}"/>
    <cellStyle name="Input Cell 2 2 18 2" xfId="18182" xr:uid="{00000000-0005-0000-0000-00004D320000}"/>
    <cellStyle name="Input Cell 2 2 18 2 2" xfId="18183" xr:uid="{00000000-0005-0000-0000-00004E320000}"/>
    <cellStyle name="Input Cell 2 2 18 2 3" xfId="18184" xr:uid="{00000000-0005-0000-0000-00004F320000}"/>
    <cellStyle name="Input Cell 2 2 18 2 4" xfId="18185" xr:uid="{00000000-0005-0000-0000-000050320000}"/>
    <cellStyle name="Input Cell 2 2 18 3" xfId="18186" xr:uid="{00000000-0005-0000-0000-000051320000}"/>
    <cellStyle name="Input Cell 2 2 18 4" xfId="18187" xr:uid="{00000000-0005-0000-0000-000052320000}"/>
    <cellStyle name="Input Cell 2 2 18 5" xfId="18188" xr:uid="{00000000-0005-0000-0000-000053320000}"/>
    <cellStyle name="Input Cell 2 2 19" xfId="1969" xr:uid="{00000000-0005-0000-0000-000054320000}"/>
    <cellStyle name="Input Cell 2 2 19 2" xfId="18189" xr:uid="{00000000-0005-0000-0000-000055320000}"/>
    <cellStyle name="Input Cell 2 2 19 2 2" xfId="18190" xr:uid="{00000000-0005-0000-0000-000056320000}"/>
    <cellStyle name="Input Cell 2 2 19 2 3" xfId="18191" xr:uid="{00000000-0005-0000-0000-000057320000}"/>
    <cellStyle name="Input Cell 2 2 19 2 4" xfId="18192" xr:uid="{00000000-0005-0000-0000-000058320000}"/>
    <cellStyle name="Input Cell 2 2 19 3" xfId="18193" xr:uid="{00000000-0005-0000-0000-000059320000}"/>
    <cellStyle name="Input Cell 2 2 19 4" xfId="18194" xr:uid="{00000000-0005-0000-0000-00005A320000}"/>
    <cellStyle name="Input Cell 2 2 19 5" xfId="18195" xr:uid="{00000000-0005-0000-0000-00005B320000}"/>
    <cellStyle name="Input Cell 2 2 2" xfId="1970" xr:uid="{00000000-0005-0000-0000-00005C320000}"/>
    <cellStyle name="Input Cell 2 2 2 10" xfId="1971" xr:uid="{00000000-0005-0000-0000-00005D320000}"/>
    <cellStyle name="Input Cell 2 2 2 10 2" xfId="18196" xr:uid="{00000000-0005-0000-0000-00005E320000}"/>
    <cellStyle name="Input Cell 2 2 2 10 2 2" xfId="18197" xr:uid="{00000000-0005-0000-0000-00005F320000}"/>
    <cellStyle name="Input Cell 2 2 2 10 2 3" xfId="18198" xr:uid="{00000000-0005-0000-0000-000060320000}"/>
    <cellStyle name="Input Cell 2 2 2 10 2 4" xfId="18199" xr:uid="{00000000-0005-0000-0000-000061320000}"/>
    <cellStyle name="Input Cell 2 2 2 10 3" xfId="18200" xr:uid="{00000000-0005-0000-0000-000062320000}"/>
    <cellStyle name="Input Cell 2 2 2 10 4" xfId="18201" xr:uid="{00000000-0005-0000-0000-000063320000}"/>
    <cellStyle name="Input Cell 2 2 2 10 5" xfId="18202" xr:uid="{00000000-0005-0000-0000-000064320000}"/>
    <cellStyle name="Input Cell 2 2 2 11" xfId="1972" xr:uid="{00000000-0005-0000-0000-000065320000}"/>
    <cellStyle name="Input Cell 2 2 2 11 2" xfId="18203" xr:uid="{00000000-0005-0000-0000-000066320000}"/>
    <cellStyle name="Input Cell 2 2 2 11 2 2" xfId="18204" xr:uid="{00000000-0005-0000-0000-000067320000}"/>
    <cellStyle name="Input Cell 2 2 2 11 2 3" xfId="18205" xr:uid="{00000000-0005-0000-0000-000068320000}"/>
    <cellStyle name="Input Cell 2 2 2 11 2 4" xfId="18206" xr:uid="{00000000-0005-0000-0000-000069320000}"/>
    <cellStyle name="Input Cell 2 2 2 11 3" xfId="18207" xr:uid="{00000000-0005-0000-0000-00006A320000}"/>
    <cellStyle name="Input Cell 2 2 2 11 4" xfId="18208" xr:uid="{00000000-0005-0000-0000-00006B320000}"/>
    <cellStyle name="Input Cell 2 2 2 11 5" xfId="18209" xr:uid="{00000000-0005-0000-0000-00006C320000}"/>
    <cellStyle name="Input Cell 2 2 2 12" xfId="1973" xr:uid="{00000000-0005-0000-0000-00006D320000}"/>
    <cellStyle name="Input Cell 2 2 2 12 2" xfId="18210" xr:uid="{00000000-0005-0000-0000-00006E320000}"/>
    <cellStyle name="Input Cell 2 2 2 12 2 2" xfId="18211" xr:uid="{00000000-0005-0000-0000-00006F320000}"/>
    <cellStyle name="Input Cell 2 2 2 12 2 3" xfId="18212" xr:uid="{00000000-0005-0000-0000-000070320000}"/>
    <cellStyle name="Input Cell 2 2 2 12 2 4" xfId="18213" xr:uid="{00000000-0005-0000-0000-000071320000}"/>
    <cellStyle name="Input Cell 2 2 2 12 3" xfId="18214" xr:uid="{00000000-0005-0000-0000-000072320000}"/>
    <cellStyle name="Input Cell 2 2 2 12 4" xfId="18215" xr:uid="{00000000-0005-0000-0000-000073320000}"/>
    <cellStyle name="Input Cell 2 2 2 12 5" xfId="18216" xr:uid="{00000000-0005-0000-0000-000074320000}"/>
    <cellStyle name="Input Cell 2 2 2 13" xfId="1974" xr:uid="{00000000-0005-0000-0000-000075320000}"/>
    <cellStyle name="Input Cell 2 2 2 13 2" xfId="18217" xr:uid="{00000000-0005-0000-0000-000076320000}"/>
    <cellStyle name="Input Cell 2 2 2 13 2 2" xfId="18218" xr:uid="{00000000-0005-0000-0000-000077320000}"/>
    <cellStyle name="Input Cell 2 2 2 13 2 3" xfId="18219" xr:uid="{00000000-0005-0000-0000-000078320000}"/>
    <cellStyle name="Input Cell 2 2 2 13 2 4" xfId="18220" xr:uid="{00000000-0005-0000-0000-000079320000}"/>
    <cellStyle name="Input Cell 2 2 2 13 3" xfId="18221" xr:uid="{00000000-0005-0000-0000-00007A320000}"/>
    <cellStyle name="Input Cell 2 2 2 13 4" xfId="18222" xr:uid="{00000000-0005-0000-0000-00007B320000}"/>
    <cellStyle name="Input Cell 2 2 2 13 5" xfId="18223" xr:uid="{00000000-0005-0000-0000-00007C320000}"/>
    <cellStyle name="Input Cell 2 2 2 14" xfId="1975" xr:uid="{00000000-0005-0000-0000-00007D320000}"/>
    <cellStyle name="Input Cell 2 2 2 14 2" xfId="18224" xr:uid="{00000000-0005-0000-0000-00007E320000}"/>
    <cellStyle name="Input Cell 2 2 2 14 2 2" xfId="18225" xr:uid="{00000000-0005-0000-0000-00007F320000}"/>
    <cellStyle name="Input Cell 2 2 2 14 2 3" xfId="18226" xr:uid="{00000000-0005-0000-0000-000080320000}"/>
    <cellStyle name="Input Cell 2 2 2 14 2 4" xfId="18227" xr:uid="{00000000-0005-0000-0000-000081320000}"/>
    <cellStyle name="Input Cell 2 2 2 14 3" xfId="18228" xr:uid="{00000000-0005-0000-0000-000082320000}"/>
    <cellStyle name="Input Cell 2 2 2 14 4" xfId="18229" xr:uid="{00000000-0005-0000-0000-000083320000}"/>
    <cellStyle name="Input Cell 2 2 2 14 5" xfId="18230" xr:uid="{00000000-0005-0000-0000-000084320000}"/>
    <cellStyle name="Input Cell 2 2 2 15" xfId="1976" xr:uid="{00000000-0005-0000-0000-000085320000}"/>
    <cellStyle name="Input Cell 2 2 2 15 2" xfId="18231" xr:uid="{00000000-0005-0000-0000-000086320000}"/>
    <cellStyle name="Input Cell 2 2 2 15 2 2" xfId="18232" xr:uid="{00000000-0005-0000-0000-000087320000}"/>
    <cellStyle name="Input Cell 2 2 2 15 2 3" xfId="18233" xr:uid="{00000000-0005-0000-0000-000088320000}"/>
    <cellStyle name="Input Cell 2 2 2 15 2 4" xfId="18234" xr:uid="{00000000-0005-0000-0000-000089320000}"/>
    <cellStyle name="Input Cell 2 2 2 15 3" xfId="18235" xr:uid="{00000000-0005-0000-0000-00008A320000}"/>
    <cellStyle name="Input Cell 2 2 2 15 4" xfId="18236" xr:uid="{00000000-0005-0000-0000-00008B320000}"/>
    <cellStyle name="Input Cell 2 2 2 15 5" xfId="18237" xr:uid="{00000000-0005-0000-0000-00008C320000}"/>
    <cellStyle name="Input Cell 2 2 2 16" xfId="1977" xr:uid="{00000000-0005-0000-0000-00008D320000}"/>
    <cellStyle name="Input Cell 2 2 2 16 2" xfId="18238" xr:uid="{00000000-0005-0000-0000-00008E320000}"/>
    <cellStyle name="Input Cell 2 2 2 16 2 2" xfId="18239" xr:uid="{00000000-0005-0000-0000-00008F320000}"/>
    <cellStyle name="Input Cell 2 2 2 16 2 3" xfId="18240" xr:uid="{00000000-0005-0000-0000-000090320000}"/>
    <cellStyle name="Input Cell 2 2 2 16 2 4" xfId="18241" xr:uid="{00000000-0005-0000-0000-000091320000}"/>
    <cellStyle name="Input Cell 2 2 2 16 3" xfId="18242" xr:uid="{00000000-0005-0000-0000-000092320000}"/>
    <cellStyle name="Input Cell 2 2 2 16 4" xfId="18243" xr:uid="{00000000-0005-0000-0000-000093320000}"/>
    <cellStyle name="Input Cell 2 2 2 16 5" xfId="18244" xr:uid="{00000000-0005-0000-0000-000094320000}"/>
    <cellStyle name="Input Cell 2 2 2 17" xfId="1978" xr:uid="{00000000-0005-0000-0000-000095320000}"/>
    <cellStyle name="Input Cell 2 2 2 17 2" xfId="18245" xr:uid="{00000000-0005-0000-0000-000096320000}"/>
    <cellStyle name="Input Cell 2 2 2 17 2 2" xfId="18246" xr:uid="{00000000-0005-0000-0000-000097320000}"/>
    <cellStyle name="Input Cell 2 2 2 17 2 3" xfId="18247" xr:uid="{00000000-0005-0000-0000-000098320000}"/>
    <cellStyle name="Input Cell 2 2 2 17 2 4" xfId="18248" xr:uid="{00000000-0005-0000-0000-000099320000}"/>
    <cellStyle name="Input Cell 2 2 2 17 3" xfId="18249" xr:uid="{00000000-0005-0000-0000-00009A320000}"/>
    <cellStyle name="Input Cell 2 2 2 17 4" xfId="18250" xr:uid="{00000000-0005-0000-0000-00009B320000}"/>
    <cellStyle name="Input Cell 2 2 2 17 5" xfId="18251" xr:uid="{00000000-0005-0000-0000-00009C320000}"/>
    <cellStyle name="Input Cell 2 2 2 18" xfId="1979" xr:uid="{00000000-0005-0000-0000-00009D320000}"/>
    <cellStyle name="Input Cell 2 2 2 18 2" xfId="18252" xr:uid="{00000000-0005-0000-0000-00009E320000}"/>
    <cellStyle name="Input Cell 2 2 2 18 2 2" xfId="18253" xr:uid="{00000000-0005-0000-0000-00009F320000}"/>
    <cellStyle name="Input Cell 2 2 2 18 2 3" xfId="18254" xr:uid="{00000000-0005-0000-0000-0000A0320000}"/>
    <cellStyle name="Input Cell 2 2 2 18 2 4" xfId="18255" xr:uid="{00000000-0005-0000-0000-0000A1320000}"/>
    <cellStyle name="Input Cell 2 2 2 18 3" xfId="18256" xr:uid="{00000000-0005-0000-0000-0000A2320000}"/>
    <cellStyle name="Input Cell 2 2 2 18 4" xfId="18257" xr:uid="{00000000-0005-0000-0000-0000A3320000}"/>
    <cellStyle name="Input Cell 2 2 2 18 5" xfId="18258" xr:uid="{00000000-0005-0000-0000-0000A4320000}"/>
    <cellStyle name="Input Cell 2 2 2 19" xfId="1980" xr:uid="{00000000-0005-0000-0000-0000A5320000}"/>
    <cellStyle name="Input Cell 2 2 2 19 2" xfId="18259" xr:uid="{00000000-0005-0000-0000-0000A6320000}"/>
    <cellStyle name="Input Cell 2 2 2 19 2 2" xfId="18260" xr:uid="{00000000-0005-0000-0000-0000A7320000}"/>
    <cellStyle name="Input Cell 2 2 2 19 2 3" xfId="18261" xr:uid="{00000000-0005-0000-0000-0000A8320000}"/>
    <cellStyle name="Input Cell 2 2 2 19 2 4" xfId="18262" xr:uid="{00000000-0005-0000-0000-0000A9320000}"/>
    <cellStyle name="Input Cell 2 2 2 19 3" xfId="18263" xr:uid="{00000000-0005-0000-0000-0000AA320000}"/>
    <cellStyle name="Input Cell 2 2 2 19 4" xfId="18264" xr:uid="{00000000-0005-0000-0000-0000AB320000}"/>
    <cellStyle name="Input Cell 2 2 2 19 5" xfId="18265" xr:uid="{00000000-0005-0000-0000-0000AC320000}"/>
    <cellStyle name="Input Cell 2 2 2 2" xfId="1981" xr:uid="{00000000-0005-0000-0000-0000AD320000}"/>
    <cellStyle name="Input Cell 2 2 2 2 2" xfId="18266" xr:uid="{00000000-0005-0000-0000-0000AE320000}"/>
    <cellStyle name="Input Cell 2 2 2 2 2 2" xfId="18267" xr:uid="{00000000-0005-0000-0000-0000AF320000}"/>
    <cellStyle name="Input Cell 2 2 2 2 2 3" xfId="18268" xr:uid="{00000000-0005-0000-0000-0000B0320000}"/>
    <cellStyle name="Input Cell 2 2 2 2 2 4" xfId="18269" xr:uid="{00000000-0005-0000-0000-0000B1320000}"/>
    <cellStyle name="Input Cell 2 2 2 2 3" xfId="18270" xr:uid="{00000000-0005-0000-0000-0000B2320000}"/>
    <cellStyle name="Input Cell 2 2 2 2 4" xfId="18271" xr:uid="{00000000-0005-0000-0000-0000B3320000}"/>
    <cellStyle name="Input Cell 2 2 2 2 5" xfId="18272" xr:uid="{00000000-0005-0000-0000-0000B4320000}"/>
    <cellStyle name="Input Cell 2 2 2 20" xfId="1982" xr:uid="{00000000-0005-0000-0000-0000B5320000}"/>
    <cellStyle name="Input Cell 2 2 2 20 2" xfId="18273" xr:uid="{00000000-0005-0000-0000-0000B6320000}"/>
    <cellStyle name="Input Cell 2 2 2 20 2 2" xfId="18274" xr:uid="{00000000-0005-0000-0000-0000B7320000}"/>
    <cellStyle name="Input Cell 2 2 2 20 2 3" xfId="18275" xr:uid="{00000000-0005-0000-0000-0000B8320000}"/>
    <cellStyle name="Input Cell 2 2 2 20 2 4" xfId="18276" xr:uid="{00000000-0005-0000-0000-0000B9320000}"/>
    <cellStyle name="Input Cell 2 2 2 20 3" xfId="18277" xr:uid="{00000000-0005-0000-0000-0000BA320000}"/>
    <cellStyle name="Input Cell 2 2 2 20 4" xfId="18278" xr:uid="{00000000-0005-0000-0000-0000BB320000}"/>
    <cellStyle name="Input Cell 2 2 2 20 5" xfId="18279" xr:uid="{00000000-0005-0000-0000-0000BC320000}"/>
    <cellStyle name="Input Cell 2 2 2 21" xfId="1983" xr:uid="{00000000-0005-0000-0000-0000BD320000}"/>
    <cellStyle name="Input Cell 2 2 2 21 2" xfId="18280" xr:uid="{00000000-0005-0000-0000-0000BE320000}"/>
    <cellStyle name="Input Cell 2 2 2 21 2 2" xfId="18281" xr:uid="{00000000-0005-0000-0000-0000BF320000}"/>
    <cellStyle name="Input Cell 2 2 2 21 2 3" xfId="18282" xr:uid="{00000000-0005-0000-0000-0000C0320000}"/>
    <cellStyle name="Input Cell 2 2 2 21 2 4" xfId="18283" xr:uid="{00000000-0005-0000-0000-0000C1320000}"/>
    <cellStyle name="Input Cell 2 2 2 21 3" xfId="18284" xr:uid="{00000000-0005-0000-0000-0000C2320000}"/>
    <cellStyle name="Input Cell 2 2 2 21 4" xfId="18285" xr:uid="{00000000-0005-0000-0000-0000C3320000}"/>
    <cellStyle name="Input Cell 2 2 2 21 5" xfId="18286" xr:uid="{00000000-0005-0000-0000-0000C4320000}"/>
    <cellStyle name="Input Cell 2 2 2 22" xfId="1984" xr:uid="{00000000-0005-0000-0000-0000C5320000}"/>
    <cellStyle name="Input Cell 2 2 2 22 2" xfId="18287" xr:uid="{00000000-0005-0000-0000-0000C6320000}"/>
    <cellStyle name="Input Cell 2 2 2 22 2 2" xfId="18288" xr:uid="{00000000-0005-0000-0000-0000C7320000}"/>
    <cellStyle name="Input Cell 2 2 2 22 2 3" xfId="18289" xr:uid="{00000000-0005-0000-0000-0000C8320000}"/>
    <cellStyle name="Input Cell 2 2 2 22 2 4" xfId="18290" xr:uid="{00000000-0005-0000-0000-0000C9320000}"/>
    <cellStyle name="Input Cell 2 2 2 22 3" xfId="18291" xr:uid="{00000000-0005-0000-0000-0000CA320000}"/>
    <cellStyle name="Input Cell 2 2 2 22 4" xfId="18292" xr:uid="{00000000-0005-0000-0000-0000CB320000}"/>
    <cellStyle name="Input Cell 2 2 2 22 5" xfId="18293" xr:uid="{00000000-0005-0000-0000-0000CC320000}"/>
    <cellStyle name="Input Cell 2 2 2 23" xfId="1985" xr:uid="{00000000-0005-0000-0000-0000CD320000}"/>
    <cellStyle name="Input Cell 2 2 2 23 2" xfId="18294" xr:uid="{00000000-0005-0000-0000-0000CE320000}"/>
    <cellStyle name="Input Cell 2 2 2 23 2 2" xfId="18295" xr:uid="{00000000-0005-0000-0000-0000CF320000}"/>
    <cellStyle name="Input Cell 2 2 2 23 2 3" xfId="18296" xr:uid="{00000000-0005-0000-0000-0000D0320000}"/>
    <cellStyle name="Input Cell 2 2 2 23 2 4" xfId="18297" xr:uid="{00000000-0005-0000-0000-0000D1320000}"/>
    <cellStyle name="Input Cell 2 2 2 23 3" xfId="18298" xr:uid="{00000000-0005-0000-0000-0000D2320000}"/>
    <cellStyle name="Input Cell 2 2 2 23 4" xfId="18299" xr:uid="{00000000-0005-0000-0000-0000D3320000}"/>
    <cellStyle name="Input Cell 2 2 2 23 5" xfId="18300" xr:uid="{00000000-0005-0000-0000-0000D4320000}"/>
    <cellStyle name="Input Cell 2 2 2 24" xfId="1986" xr:uid="{00000000-0005-0000-0000-0000D5320000}"/>
    <cellStyle name="Input Cell 2 2 2 24 2" xfId="18301" xr:uid="{00000000-0005-0000-0000-0000D6320000}"/>
    <cellStyle name="Input Cell 2 2 2 24 2 2" xfId="18302" xr:uid="{00000000-0005-0000-0000-0000D7320000}"/>
    <cellStyle name="Input Cell 2 2 2 24 2 3" xfId="18303" xr:uid="{00000000-0005-0000-0000-0000D8320000}"/>
    <cellStyle name="Input Cell 2 2 2 24 2 4" xfId="18304" xr:uid="{00000000-0005-0000-0000-0000D9320000}"/>
    <cellStyle name="Input Cell 2 2 2 24 3" xfId="18305" xr:uid="{00000000-0005-0000-0000-0000DA320000}"/>
    <cellStyle name="Input Cell 2 2 2 24 4" xfId="18306" xr:uid="{00000000-0005-0000-0000-0000DB320000}"/>
    <cellStyle name="Input Cell 2 2 2 24 5" xfId="18307" xr:uid="{00000000-0005-0000-0000-0000DC320000}"/>
    <cellStyle name="Input Cell 2 2 2 25" xfId="1987" xr:uid="{00000000-0005-0000-0000-0000DD320000}"/>
    <cellStyle name="Input Cell 2 2 2 25 2" xfId="18308" xr:uid="{00000000-0005-0000-0000-0000DE320000}"/>
    <cellStyle name="Input Cell 2 2 2 25 2 2" xfId="18309" xr:uid="{00000000-0005-0000-0000-0000DF320000}"/>
    <cellStyle name="Input Cell 2 2 2 25 2 3" xfId="18310" xr:uid="{00000000-0005-0000-0000-0000E0320000}"/>
    <cellStyle name="Input Cell 2 2 2 25 2 4" xfId="18311" xr:uid="{00000000-0005-0000-0000-0000E1320000}"/>
    <cellStyle name="Input Cell 2 2 2 25 3" xfId="18312" xr:uid="{00000000-0005-0000-0000-0000E2320000}"/>
    <cellStyle name="Input Cell 2 2 2 25 4" xfId="18313" xr:uid="{00000000-0005-0000-0000-0000E3320000}"/>
    <cellStyle name="Input Cell 2 2 2 25 5" xfId="18314" xr:uid="{00000000-0005-0000-0000-0000E4320000}"/>
    <cellStyle name="Input Cell 2 2 2 26" xfId="1988" xr:uid="{00000000-0005-0000-0000-0000E5320000}"/>
    <cellStyle name="Input Cell 2 2 2 26 2" xfId="18315" xr:uid="{00000000-0005-0000-0000-0000E6320000}"/>
    <cellStyle name="Input Cell 2 2 2 26 2 2" xfId="18316" xr:uid="{00000000-0005-0000-0000-0000E7320000}"/>
    <cellStyle name="Input Cell 2 2 2 26 2 3" xfId="18317" xr:uid="{00000000-0005-0000-0000-0000E8320000}"/>
    <cellStyle name="Input Cell 2 2 2 26 2 4" xfId="18318" xr:uid="{00000000-0005-0000-0000-0000E9320000}"/>
    <cellStyle name="Input Cell 2 2 2 26 3" xfId="18319" xr:uid="{00000000-0005-0000-0000-0000EA320000}"/>
    <cellStyle name="Input Cell 2 2 2 26 4" xfId="18320" xr:uid="{00000000-0005-0000-0000-0000EB320000}"/>
    <cellStyle name="Input Cell 2 2 2 26 5" xfId="18321" xr:uid="{00000000-0005-0000-0000-0000EC320000}"/>
    <cellStyle name="Input Cell 2 2 2 27" xfId="1989" xr:uid="{00000000-0005-0000-0000-0000ED320000}"/>
    <cellStyle name="Input Cell 2 2 2 27 2" xfId="18322" xr:uid="{00000000-0005-0000-0000-0000EE320000}"/>
    <cellStyle name="Input Cell 2 2 2 27 2 2" xfId="18323" xr:uid="{00000000-0005-0000-0000-0000EF320000}"/>
    <cellStyle name="Input Cell 2 2 2 27 2 3" xfId="18324" xr:uid="{00000000-0005-0000-0000-0000F0320000}"/>
    <cellStyle name="Input Cell 2 2 2 27 2 4" xfId="18325" xr:uid="{00000000-0005-0000-0000-0000F1320000}"/>
    <cellStyle name="Input Cell 2 2 2 27 3" xfId="18326" xr:uid="{00000000-0005-0000-0000-0000F2320000}"/>
    <cellStyle name="Input Cell 2 2 2 27 4" xfId="18327" xr:uid="{00000000-0005-0000-0000-0000F3320000}"/>
    <cellStyle name="Input Cell 2 2 2 27 5" xfId="18328" xr:uid="{00000000-0005-0000-0000-0000F4320000}"/>
    <cellStyle name="Input Cell 2 2 2 28" xfId="1990" xr:uid="{00000000-0005-0000-0000-0000F5320000}"/>
    <cellStyle name="Input Cell 2 2 2 28 2" xfId="18329" xr:uid="{00000000-0005-0000-0000-0000F6320000}"/>
    <cellStyle name="Input Cell 2 2 2 28 2 2" xfId="18330" xr:uid="{00000000-0005-0000-0000-0000F7320000}"/>
    <cellStyle name="Input Cell 2 2 2 28 2 3" xfId="18331" xr:uid="{00000000-0005-0000-0000-0000F8320000}"/>
    <cellStyle name="Input Cell 2 2 2 28 2 4" xfId="18332" xr:uid="{00000000-0005-0000-0000-0000F9320000}"/>
    <cellStyle name="Input Cell 2 2 2 28 3" xfId="18333" xr:uid="{00000000-0005-0000-0000-0000FA320000}"/>
    <cellStyle name="Input Cell 2 2 2 28 4" xfId="18334" xr:uid="{00000000-0005-0000-0000-0000FB320000}"/>
    <cellStyle name="Input Cell 2 2 2 28 5" xfId="18335" xr:uid="{00000000-0005-0000-0000-0000FC320000}"/>
    <cellStyle name="Input Cell 2 2 2 29" xfId="1991" xr:uid="{00000000-0005-0000-0000-0000FD320000}"/>
    <cellStyle name="Input Cell 2 2 2 29 2" xfId="18336" xr:uid="{00000000-0005-0000-0000-0000FE320000}"/>
    <cellStyle name="Input Cell 2 2 2 29 2 2" xfId="18337" xr:uid="{00000000-0005-0000-0000-0000FF320000}"/>
    <cellStyle name="Input Cell 2 2 2 29 2 3" xfId="18338" xr:uid="{00000000-0005-0000-0000-000000330000}"/>
    <cellStyle name="Input Cell 2 2 2 29 2 4" xfId="18339" xr:uid="{00000000-0005-0000-0000-000001330000}"/>
    <cellStyle name="Input Cell 2 2 2 29 3" xfId="18340" xr:uid="{00000000-0005-0000-0000-000002330000}"/>
    <cellStyle name="Input Cell 2 2 2 29 4" xfId="18341" xr:uid="{00000000-0005-0000-0000-000003330000}"/>
    <cellStyle name="Input Cell 2 2 2 29 5" xfId="18342" xr:uid="{00000000-0005-0000-0000-000004330000}"/>
    <cellStyle name="Input Cell 2 2 2 3" xfId="1992" xr:uid="{00000000-0005-0000-0000-000005330000}"/>
    <cellStyle name="Input Cell 2 2 2 3 2" xfId="18343" xr:uid="{00000000-0005-0000-0000-000006330000}"/>
    <cellStyle name="Input Cell 2 2 2 3 2 2" xfId="18344" xr:uid="{00000000-0005-0000-0000-000007330000}"/>
    <cellStyle name="Input Cell 2 2 2 3 2 3" xfId="18345" xr:uid="{00000000-0005-0000-0000-000008330000}"/>
    <cellStyle name="Input Cell 2 2 2 3 2 4" xfId="18346" xr:uid="{00000000-0005-0000-0000-000009330000}"/>
    <cellStyle name="Input Cell 2 2 2 3 3" xfId="18347" xr:uid="{00000000-0005-0000-0000-00000A330000}"/>
    <cellStyle name="Input Cell 2 2 2 3 4" xfId="18348" xr:uid="{00000000-0005-0000-0000-00000B330000}"/>
    <cellStyle name="Input Cell 2 2 2 3 5" xfId="18349" xr:uid="{00000000-0005-0000-0000-00000C330000}"/>
    <cellStyle name="Input Cell 2 2 2 30" xfId="1993" xr:uid="{00000000-0005-0000-0000-00000D330000}"/>
    <cellStyle name="Input Cell 2 2 2 30 2" xfId="18350" xr:uid="{00000000-0005-0000-0000-00000E330000}"/>
    <cellStyle name="Input Cell 2 2 2 30 2 2" xfId="18351" xr:uid="{00000000-0005-0000-0000-00000F330000}"/>
    <cellStyle name="Input Cell 2 2 2 30 2 3" xfId="18352" xr:uid="{00000000-0005-0000-0000-000010330000}"/>
    <cellStyle name="Input Cell 2 2 2 30 2 4" xfId="18353" xr:uid="{00000000-0005-0000-0000-000011330000}"/>
    <cellStyle name="Input Cell 2 2 2 30 3" xfId="18354" xr:uid="{00000000-0005-0000-0000-000012330000}"/>
    <cellStyle name="Input Cell 2 2 2 30 4" xfId="18355" xr:uid="{00000000-0005-0000-0000-000013330000}"/>
    <cellStyle name="Input Cell 2 2 2 30 5" xfId="18356" xr:uid="{00000000-0005-0000-0000-000014330000}"/>
    <cellStyle name="Input Cell 2 2 2 31" xfId="1994" xr:uid="{00000000-0005-0000-0000-000015330000}"/>
    <cellStyle name="Input Cell 2 2 2 31 2" xfId="18357" xr:uid="{00000000-0005-0000-0000-000016330000}"/>
    <cellStyle name="Input Cell 2 2 2 31 2 2" xfId="18358" xr:uid="{00000000-0005-0000-0000-000017330000}"/>
    <cellStyle name="Input Cell 2 2 2 31 2 3" xfId="18359" xr:uid="{00000000-0005-0000-0000-000018330000}"/>
    <cellStyle name="Input Cell 2 2 2 31 2 4" xfId="18360" xr:uid="{00000000-0005-0000-0000-000019330000}"/>
    <cellStyle name="Input Cell 2 2 2 31 3" xfId="18361" xr:uid="{00000000-0005-0000-0000-00001A330000}"/>
    <cellStyle name="Input Cell 2 2 2 31 4" xfId="18362" xr:uid="{00000000-0005-0000-0000-00001B330000}"/>
    <cellStyle name="Input Cell 2 2 2 31 5" xfId="18363" xr:uid="{00000000-0005-0000-0000-00001C330000}"/>
    <cellStyle name="Input Cell 2 2 2 32" xfId="1995" xr:uid="{00000000-0005-0000-0000-00001D330000}"/>
    <cellStyle name="Input Cell 2 2 2 32 2" xfId="18364" xr:uid="{00000000-0005-0000-0000-00001E330000}"/>
    <cellStyle name="Input Cell 2 2 2 32 2 2" xfId="18365" xr:uid="{00000000-0005-0000-0000-00001F330000}"/>
    <cellStyle name="Input Cell 2 2 2 32 2 3" xfId="18366" xr:uid="{00000000-0005-0000-0000-000020330000}"/>
    <cellStyle name="Input Cell 2 2 2 32 2 4" xfId="18367" xr:uid="{00000000-0005-0000-0000-000021330000}"/>
    <cellStyle name="Input Cell 2 2 2 32 3" xfId="18368" xr:uid="{00000000-0005-0000-0000-000022330000}"/>
    <cellStyle name="Input Cell 2 2 2 32 4" xfId="18369" xr:uid="{00000000-0005-0000-0000-000023330000}"/>
    <cellStyle name="Input Cell 2 2 2 32 5" xfId="18370" xr:uid="{00000000-0005-0000-0000-000024330000}"/>
    <cellStyle name="Input Cell 2 2 2 33" xfId="1996" xr:uid="{00000000-0005-0000-0000-000025330000}"/>
    <cellStyle name="Input Cell 2 2 2 33 2" xfId="18371" xr:uid="{00000000-0005-0000-0000-000026330000}"/>
    <cellStyle name="Input Cell 2 2 2 33 2 2" xfId="18372" xr:uid="{00000000-0005-0000-0000-000027330000}"/>
    <cellStyle name="Input Cell 2 2 2 33 2 3" xfId="18373" xr:uid="{00000000-0005-0000-0000-000028330000}"/>
    <cellStyle name="Input Cell 2 2 2 33 2 4" xfId="18374" xr:uid="{00000000-0005-0000-0000-000029330000}"/>
    <cellStyle name="Input Cell 2 2 2 33 3" xfId="18375" xr:uid="{00000000-0005-0000-0000-00002A330000}"/>
    <cellStyle name="Input Cell 2 2 2 33 4" xfId="18376" xr:uid="{00000000-0005-0000-0000-00002B330000}"/>
    <cellStyle name="Input Cell 2 2 2 33 5" xfId="18377" xr:uid="{00000000-0005-0000-0000-00002C330000}"/>
    <cellStyle name="Input Cell 2 2 2 34" xfId="1997" xr:uid="{00000000-0005-0000-0000-00002D330000}"/>
    <cellStyle name="Input Cell 2 2 2 34 2" xfId="18378" xr:uid="{00000000-0005-0000-0000-00002E330000}"/>
    <cellStyle name="Input Cell 2 2 2 34 2 2" xfId="18379" xr:uid="{00000000-0005-0000-0000-00002F330000}"/>
    <cellStyle name="Input Cell 2 2 2 34 2 3" xfId="18380" xr:uid="{00000000-0005-0000-0000-000030330000}"/>
    <cellStyle name="Input Cell 2 2 2 34 2 4" xfId="18381" xr:uid="{00000000-0005-0000-0000-000031330000}"/>
    <cellStyle name="Input Cell 2 2 2 34 3" xfId="18382" xr:uid="{00000000-0005-0000-0000-000032330000}"/>
    <cellStyle name="Input Cell 2 2 2 34 4" xfId="18383" xr:uid="{00000000-0005-0000-0000-000033330000}"/>
    <cellStyle name="Input Cell 2 2 2 34 5" xfId="18384" xr:uid="{00000000-0005-0000-0000-000034330000}"/>
    <cellStyle name="Input Cell 2 2 2 35" xfId="1998" xr:uid="{00000000-0005-0000-0000-000035330000}"/>
    <cellStyle name="Input Cell 2 2 2 35 2" xfId="18385" xr:uid="{00000000-0005-0000-0000-000036330000}"/>
    <cellStyle name="Input Cell 2 2 2 35 2 2" xfId="18386" xr:uid="{00000000-0005-0000-0000-000037330000}"/>
    <cellStyle name="Input Cell 2 2 2 35 2 3" xfId="18387" xr:uid="{00000000-0005-0000-0000-000038330000}"/>
    <cellStyle name="Input Cell 2 2 2 35 2 4" xfId="18388" xr:uid="{00000000-0005-0000-0000-000039330000}"/>
    <cellStyle name="Input Cell 2 2 2 35 3" xfId="18389" xr:uid="{00000000-0005-0000-0000-00003A330000}"/>
    <cellStyle name="Input Cell 2 2 2 35 4" xfId="18390" xr:uid="{00000000-0005-0000-0000-00003B330000}"/>
    <cellStyle name="Input Cell 2 2 2 35 5" xfId="18391" xr:uid="{00000000-0005-0000-0000-00003C330000}"/>
    <cellStyle name="Input Cell 2 2 2 36" xfId="1999" xr:uid="{00000000-0005-0000-0000-00003D330000}"/>
    <cellStyle name="Input Cell 2 2 2 36 2" xfId="18392" xr:uid="{00000000-0005-0000-0000-00003E330000}"/>
    <cellStyle name="Input Cell 2 2 2 36 2 2" xfId="18393" xr:uid="{00000000-0005-0000-0000-00003F330000}"/>
    <cellStyle name="Input Cell 2 2 2 36 2 3" xfId="18394" xr:uid="{00000000-0005-0000-0000-000040330000}"/>
    <cellStyle name="Input Cell 2 2 2 36 2 4" xfId="18395" xr:uid="{00000000-0005-0000-0000-000041330000}"/>
    <cellStyle name="Input Cell 2 2 2 36 3" xfId="18396" xr:uid="{00000000-0005-0000-0000-000042330000}"/>
    <cellStyle name="Input Cell 2 2 2 36 4" xfId="18397" xr:uid="{00000000-0005-0000-0000-000043330000}"/>
    <cellStyle name="Input Cell 2 2 2 36 5" xfId="18398" xr:uid="{00000000-0005-0000-0000-000044330000}"/>
    <cellStyle name="Input Cell 2 2 2 37" xfId="2000" xr:uid="{00000000-0005-0000-0000-000045330000}"/>
    <cellStyle name="Input Cell 2 2 2 37 2" xfId="18399" xr:uid="{00000000-0005-0000-0000-000046330000}"/>
    <cellStyle name="Input Cell 2 2 2 37 2 2" xfId="18400" xr:uid="{00000000-0005-0000-0000-000047330000}"/>
    <cellStyle name="Input Cell 2 2 2 37 2 3" xfId="18401" xr:uid="{00000000-0005-0000-0000-000048330000}"/>
    <cellStyle name="Input Cell 2 2 2 37 2 4" xfId="18402" xr:uid="{00000000-0005-0000-0000-000049330000}"/>
    <cellStyle name="Input Cell 2 2 2 37 3" xfId="18403" xr:uid="{00000000-0005-0000-0000-00004A330000}"/>
    <cellStyle name="Input Cell 2 2 2 37 4" xfId="18404" xr:uid="{00000000-0005-0000-0000-00004B330000}"/>
    <cellStyle name="Input Cell 2 2 2 37 5" xfId="18405" xr:uid="{00000000-0005-0000-0000-00004C330000}"/>
    <cellStyle name="Input Cell 2 2 2 38" xfId="2001" xr:uid="{00000000-0005-0000-0000-00004D330000}"/>
    <cellStyle name="Input Cell 2 2 2 38 2" xfId="18406" xr:uid="{00000000-0005-0000-0000-00004E330000}"/>
    <cellStyle name="Input Cell 2 2 2 38 2 2" xfId="18407" xr:uid="{00000000-0005-0000-0000-00004F330000}"/>
    <cellStyle name="Input Cell 2 2 2 38 2 3" xfId="18408" xr:uid="{00000000-0005-0000-0000-000050330000}"/>
    <cellStyle name="Input Cell 2 2 2 38 2 4" xfId="18409" xr:uid="{00000000-0005-0000-0000-000051330000}"/>
    <cellStyle name="Input Cell 2 2 2 38 3" xfId="18410" xr:uid="{00000000-0005-0000-0000-000052330000}"/>
    <cellStyle name="Input Cell 2 2 2 38 4" xfId="18411" xr:uid="{00000000-0005-0000-0000-000053330000}"/>
    <cellStyle name="Input Cell 2 2 2 38 5" xfId="18412" xr:uid="{00000000-0005-0000-0000-000054330000}"/>
    <cellStyle name="Input Cell 2 2 2 39" xfId="2002" xr:uid="{00000000-0005-0000-0000-000055330000}"/>
    <cellStyle name="Input Cell 2 2 2 39 2" xfId="18413" xr:uid="{00000000-0005-0000-0000-000056330000}"/>
    <cellStyle name="Input Cell 2 2 2 39 2 2" xfId="18414" xr:uid="{00000000-0005-0000-0000-000057330000}"/>
    <cellStyle name="Input Cell 2 2 2 39 2 3" xfId="18415" xr:uid="{00000000-0005-0000-0000-000058330000}"/>
    <cellStyle name="Input Cell 2 2 2 39 2 4" xfId="18416" xr:uid="{00000000-0005-0000-0000-000059330000}"/>
    <cellStyle name="Input Cell 2 2 2 39 3" xfId="18417" xr:uid="{00000000-0005-0000-0000-00005A330000}"/>
    <cellStyle name="Input Cell 2 2 2 39 4" xfId="18418" xr:uid="{00000000-0005-0000-0000-00005B330000}"/>
    <cellStyle name="Input Cell 2 2 2 39 5" xfId="18419" xr:uid="{00000000-0005-0000-0000-00005C330000}"/>
    <cellStyle name="Input Cell 2 2 2 4" xfId="2003" xr:uid="{00000000-0005-0000-0000-00005D330000}"/>
    <cellStyle name="Input Cell 2 2 2 4 2" xfId="18420" xr:uid="{00000000-0005-0000-0000-00005E330000}"/>
    <cellStyle name="Input Cell 2 2 2 4 2 2" xfId="18421" xr:uid="{00000000-0005-0000-0000-00005F330000}"/>
    <cellStyle name="Input Cell 2 2 2 4 2 3" xfId="18422" xr:uid="{00000000-0005-0000-0000-000060330000}"/>
    <cellStyle name="Input Cell 2 2 2 4 2 4" xfId="18423" xr:uid="{00000000-0005-0000-0000-000061330000}"/>
    <cellStyle name="Input Cell 2 2 2 4 3" xfId="18424" xr:uid="{00000000-0005-0000-0000-000062330000}"/>
    <cellStyle name="Input Cell 2 2 2 4 4" xfId="18425" xr:uid="{00000000-0005-0000-0000-000063330000}"/>
    <cellStyle name="Input Cell 2 2 2 4 5" xfId="18426" xr:uid="{00000000-0005-0000-0000-000064330000}"/>
    <cellStyle name="Input Cell 2 2 2 40" xfId="2004" xr:uid="{00000000-0005-0000-0000-000065330000}"/>
    <cellStyle name="Input Cell 2 2 2 40 2" xfId="18427" xr:uid="{00000000-0005-0000-0000-000066330000}"/>
    <cellStyle name="Input Cell 2 2 2 40 2 2" xfId="18428" xr:uid="{00000000-0005-0000-0000-000067330000}"/>
    <cellStyle name="Input Cell 2 2 2 40 2 3" xfId="18429" xr:uid="{00000000-0005-0000-0000-000068330000}"/>
    <cellStyle name="Input Cell 2 2 2 40 2 4" xfId="18430" xr:uid="{00000000-0005-0000-0000-000069330000}"/>
    <cellStyle name="Input Cell 2 2 2 40 3" xfId="18431" xr:uid="{00000000-0005-0000-0000-00006A330000}"/>
    <cellStyle name="Input Cell 2 2 2 40 4" xfId="18432" xr:uid="{00000000-0005-0000-0000-00006B330000}"/>
    <cellStyle name="Input Cell 2 2 2 40 5" xfId="18433" xr:uid="{00000000-0005-0000-0000-00006C330000}"/>
    <cellStyle name="Input Cell 2 2 2 41" xfId="2005" xr:uid="{00000000-0005-0000-0000-00006D330000}"/>
    <cellStyle name="Input Cell 2 2 2 41 2" xfId="18434" xr:uid="{00000000-0005-0000-0000-00006E330000}"/>
    <cellStyle name="Input Cell 2 2 2 41 2 2" xfId="18435" xr:uid="{00000000-0005-0000-0000-00006F330000}"/>
    <cellStyle name="Input Cell 2 2 2 41 2 3" xfId="18436" xr:uid="{00000000-0005-0000-0000-000070330000}"/>
    <cellStyle name="Input Cell 2 2 2 41 2 4" xfId="18437" xr:uid="{00000000-0005-0000-0000-000071330000}"/>
    <cellStyle name="Input Cell 2 2 2 41 3" xfId="18438" xr:uid="{00000000-0005-0000-0000-000072330000}"/>
    <cellStyle name="Input Cell 2 2 2 41 4" xfId="18439" xr:uid="{00000000-0005-0000-0000-000073330000}"/>
    <cellStyle name="Input Cell 2 2 2 41 5" xfId="18440" xr:uid="{00000000-0005-0000-0000-000074330000}"/>
    <cellStyle name="Input Cell 2 2 2 42" xfId="2006" xr:uid="{00000000-0005-0000-0000-000075330000}"/>
    <cellStyle name="Input Cell 2 2 2 42 2" xfId="18441" xr:uid="{00000000-0005-0000-0000-000076330000}"/>
    <cellStyle name="Input Cell 2 2 2 42 2 2" xfId="18442" xr:uid="{00000000-0005-0000-0000-000077330000}"/>
    <cellStyle name="Input Cell 2 2 2 42 2 3" xfId="18443" xr:uid="{00000000-0005-0000-0000-000078330000}"/>
    <cellStyle name="Input Cell 2 2 2 42 2 4" xfId="18444" xr:uid="{00000000-0005-0000-0000-000079330000}"/>
    <cellStyle name="Input Cell 2 2 2 42 3" xfId="18445" xr:uid="{00000000-0005-0000-0000-00007A330000}"/>
    <cellStyle name="Input Cell 2 2 2 42 4" xfId="18446" xr:uid="{00000000-0005-0000-0000-00007B330000}"/>
    <cellStyle name="Input Cell 2 2 2 42 5" xfId="18447" xr:uid="{00000000-0005-0000-0000-00007C330000}"/>
    <cellStyle name="Input Cell 2 2 2 43" xfId="2007" xr:uid="{00000000-0005-0000-0000-00007D330000}"/>
    <cellStyle name="Input Cell 2 2 2 43 2" xfId="18448" xr:uid="{00000000-0005-0000-0000-00007E330000}"/>
    <cellStyle name="Input Cell 2 2 2 43 2 2" xfId="18449" xr:uid="{00000000-0005-0000-0000-00007F330000}"/>
    <cellStyle name="Input Cell 2 2 2 43 2 3" xfId="18450" xr:uid="{00000000-0005-0000-0000-000080330000}"/>
    <cellStyle name="Input Cell 2 2 2 43 2 4" xfId="18451" xr:uid="{00000000-0005-0000-0000-000081330000}"/>
    <cellStyle name="Input Cell 2 2 2 43 3" xfId="18452" xr:uid="{00000000-0005-0000-0000-000082330000}"/>
    <cellStyle name="Input Cell 2 2 2 43 4" xfId="18453" xr:uid="{00000000-0005-0000-0000-000083330000}"/>
    <cellStyle name="Input Cell 2 2 2 43 5" xfId="18454" xr:uid="{00000000-0005-0000-0000-000084330000}"/>
    <cellStyle name="Input Cell 2 2 2 44" xfId="2008" xr:uid="{00000000-0005-0000-0000-000085330000}"/>
    <cellStyle name="Input Cell 2 2 2 44 2" xfId="18455" xr:uid="{00000000-0005-0000-0000-000086330000}"/>
    <cellStyle name="Input Cell 2 2 2 44 2 2" xfId="18456" xr:uid="{00000000-0005-0000-0000-000087330000}"/>
    <cellStyle name="Input Cell 2 2 2 44 2 3" xfId="18457" xr:uid="{00000000-0005-0000-0000-000088330000}"/>
    <cellStyle name="Input Cell 2 2 2 44 2 4" xfId="18458" xr:uid="{00000000-0005-0000-0000-000089330000}"/>
    <cellStyle name="Input Cell 2 2 2 44 3" xfId="18459" xr:uid="{00000000-0005-0000-0000-00008A330000}"/>
    <cellStyle name="Input Cell 2 2 2 44 4" xfId="18460" xr:uid="{00000000-0005-0000-0000-00008B330000}"/>
    <cellStyle name="Input Cell 2 2 2 44 5" xfId="18461" xr:uid="{00000000-0005-0000-0000-00008C330000}"/>
    <cellStyle name="Input Cell 2 2 2 45" xfId="18462" xr:uid="{00000000-0005-0000-0000-00008D330000}"/>
    <cellStyle name="Input Cell 2 2 2 45 2" xfId="18463" xr:uid="{00000000-0005-0000-0000-00008E330000}"/>
    <cellStyle name="Input Cell 2 2 2 45 3" xfId="18464" xr:uid="{00000000-0005-0000-0000-00008F330000}"/>
    <cellStyle name="Input Cell 2 2 2 45 4" xfId="18465" xr:uid="{00000000-0005-0000-0000-000090330000}"/>
    <cellStyle name="Input Cell 2 2 2 46" xfId="18466" xr:uid="{00000000-0005-0000-0000-000091330000}"/>
    <cellStyle name="Input Cell 2 2 2 46 2" xfId="18467" xr:uid="{00000000-0005-0000-0000-000092330000}"/>
    <cellStyle name="Input Cell 2 2 2 46 3" xfId="18468" xr:uid="{00000000-0005-0000-0000-000093330000}"/>
    <cellStyle name="Input Cell 2 2 2 46 4" xfId="18469" xr:uid="{00000000-0005-0000-0000-000094330000}"/>
    <cellStyle name="Input Cell 2 2 2 47" xfId="18470" xr:uid="{00000000-0005-0000-0000-000095330000}"/>
    <cellStyle name="Input Cell 2 2 2 48" xfId="18471" xr:uid="{00000000-0005-0000-0000-000096330000}"/>
    <cellStyle name="Input Cell 2 2 2 5" xfId="2009" xr:uid="{00000000-0005-0000-0000-000097330000}"/>
    <cellStyle name="Input Cell 2 2 2 5 2" xfId="18472" xr:uid="{00000000-0005-0000-0000-000098330000}"/>
    <cellStyle name="Input Cell 2 2 2 5 2 2" xfId="18473" xr:uid="{00000000-0005-0000-0000-000099330000}"/>
    <cellStyle name="Input Cell 2 2 2 5 2 3" xfId="18474" xr:uid="{00000000-0005-0000-0000-00009A330000}"/>
    <cellStyle name="Input Cell 2 2 2 5 2 4" xfId="18475" xr:uid="{00000000-0005-0000-0000-00009B330000}"/>
    <cellStyle name="Input Cell 2 2 2 5 3" xfId="18476" xr:uid="{00000000-0005-0000-0000-00009C330000}"/>
    <cellStyle name="Input Cell 2 2 2 5 4" xfId="18477" xr:uid="{00000000-0005-0000-0000-00009D330000}"/>
    <cellStyle name="Input Cell 2 2 2 5 5" xfId="18478" xr:uid="{00000000-0005-0000-0000-00009E330000}"/>
    <cellStyle name="Input Cell 2 2 2 6" xfId="2010" xr:uid="{00000000-0005-0000-0000-00009F330000}"/>
    <cellStyle name="Input Cell 2 2 2 6 2" xfId="18479" xr:uid="{00000000-0005-0000-0000-0000A0330000}"/>
    <cellStyle name="Input Cell 2 2 2 6 2 2" xfId="18480" xr:uid="{00000000-0005-0000-0000-0000A1330000}"/>
    <cellStyle name="Input Cell 2 2 2 6 2 3" xfId="18481" xr:uid="{00000000-0005-0000-0000-0000A2330000}"/>
    <cellStyle name="Input Cell 2 2 2 6 2 4" xfId="18482" xr:uid="{00000000-0005-0000-0000-0000A3330000}"/>
    <cellStyle name="Input Cell 2 2 2 6 3" xfId="18483" xr:uid="{00000000-0005-0000-0000-0000A4330000}"/>
    <cellStyle name="Input Cell 2 2 2 6 4" xfId="18484" xr:uid="{00000000-0005-0000-0000-0000A5330000}"/>
    <cellStyle name="Input Cell 2 2 2 6 5" xfId="18485" xr:uid="{00000000-0005-0000-0000-0000A6330000}"/>
    <cellStyle name="Input Cell 2 2 2 7" xfId="2011" xr:uid="{00000000-0005-0000-0000-0000A7330000}"/>
    <cellStyle name="Input Cell 2 2 2 7 2" xfId="18486" xr:uid="{00000000-0005-0000-0000-0000A8330000}"/>
    <cellStyle name="Input Cell 2 2 2 7 2 2" xfId="18487" xr:uid="{00000000-0005-0000-0000-0000A9330000}"/>
    <cellStyle name="Input Cell 2 2 2 7 2 3" xfId="18488" xr:uid="{00000000-0005-0000-0000-0000AA330000}"/>
    <cellStyle name="Input Cell 2 2 2 7 2 4" xfId="18489" xr:uid="{00000000-0005-0000-0000-0000AB330000}"/>
    <cellStyle name="Input Cell 2 2 2 7 3" xfId="18490" xr:uid="{00000000-0005-0000-0000-0000AC330000}"/>
    <cellStyle name="Input Cell 2 2 2 7 4" xfId="18491" xr:uid="{00000000-0005-0000-0000-0000AD330000}"/>
    <cellStyle name="Input Cell 2 2 2 7 5" xfId="18492" xr:uid="{00000000-0005-0000-0000-0000AE330000}"/>
    <cellStyle name="Input Cell 2 2 2 8" xfId="2012" xr:uid="{00000000-0005-0000-0000-0000AF330000}"/>
    <cellStyle name="Input Cell 2 2 2 8 2" xfId="18493" xr:uid="{00000000-0005-0000-0000-0000B0330000}"/>
    <cellStyle name="Input Cell 2 2 2 8 2 2" xfId="18494" xr:uid="{00000000-0005-0000-0000-0000B1330000}"/>
    <cellStyle name="Input Cell 2 2 2 8 2 3" xfId="18495" xr:uid="{00000000-0005-0000-0000-0000B2330000}"/>
    <cellStyle name="Input Cell 2 2 2 8 2 4" xfId="18496" xr:uid="{00000000-0005-0000-0000-0000B3330000}"/>
    <cellStyle name="Input Cell 2 2 2 8 3" xfId="18497" xr:uid="{00000000-0005-0000-0000-0000B4330000}"/>
    <cellStyle name="Input Cell 2 2 2 8 4" xfId="18498" xr:uid="{00000000-0005-0000-0000-0000B5330000}"/>
    <cellStyle name="Input Cell 2 2 2 8 5" xfId="18499" xr:uid="{00000000-0005-0000-0000-0000B6330000}"/>
    <cellStyle name="Input Cell 2 2 2 9" xfId="2013" xr:uid="{00000000-0005-0000-0000-0000B7330000}"/>
    <cellStyle name="Input Cell 2 2 2 9 2" xfId="18500" xr:uid="{00000000-0005-0000-0000-0000B8330000}"/>
    <cellStyle name="Input Cell 2 2 2 9 2 2" xfId="18501" xr:uid="{00000000-0005-0000-0000-0000B9330000}"/>
    <cellStyle name="Input Cell 2 2 2 9 2 3" xfId="18502" xr:uid="{00000000-0005-0000-0000-0000BA330000}"/>
    <cellStyle name="Input Cell 2 2 2 9 2 4" xfId="18503" xr:uid="{00000000-0005-0000-0000-0000BB330000}"/>
    <cellStyle name="Input Cell 2 2 2 9 3" xfId="18504" xr:uid="{00000000-0005-0000-0000-0000BC330000}"/>
    <cellStyle name="Input Cell 2 2 2 9 4" xfId="18505" xr:uid="{00000000-0005-0000-0000-0000BD330000}"/>
    <cellStyle name="Input Cell 2 2 2 9 5" xfId="18506" xr:uid="{00000000-0005-0000-0000-0000BE330000}"/>
    <cellStyle name="Input Cell 2 2 20" xfId="2014" xr:uid="{00000000-0005-0000-0000-0000BF330000}"/>
    <cellStyle name="Input Cell 2 2 20 2" xfId="18507" xr:uid="{00000000-0005-0000-0000-0000C0330000}"/>
    <cellStyle name="Input Cell 2 2 20 2 2" xfId="18508" xr:uid="{00000000-0005-0000-0000-0000C1330000}"/>
    <cellStyle name="Input Cell 2 2 20 2 3" xfId="18509" xr:uid="{00000000-0005-0000-0000-0000C2330000}"/>
    <cellStyle name="Input Cell 2 2 20 2 4" xfId="18510" xr:uid="{00000000-0005-0000-0000-0000C3330000}"/>
    <cellStyle name="Input Cell 2 2 20 3" xfId="18511" xr:uid="{00000000-0005-0000-0000-0000C4330000}"/>
    <cellStyle name="Input Cell 2 2 20 4" xfId="18512" xr:uid="{00000000-0005-0000-0000-0000C5330000}"/>
    <cellStyle name="Input Cell 2 2 20 5" xfId="18513" xr:uid="{00000000-0005-0000-0000-0000C6330000}"/>
    <cellStyle name="Input Cell 2 2 21" xfId="2015" xr:uid="{00000000-0005-0000-0000-0000C7330000}"/>
    <cellStyle name="Input Cell 2 2 21 2" xfId="18514" xr:uid="{00000000-0005-0000-0000-0000C8330000}"/>
    <cellStyle name="Input Cell 2 2 21 2 2" xfId="18515" xr:uid="{00000000-0005-0000-0000-0000C9330000}"/>
    <cellStyle name="Input Cell 2 2 21 2 3" xfId="18516" xr:uid="{00000000-0005-0000-0000-0000CA330000}"/>
    <cellStyle name="Input Cell 2 2 21 2 4" xfId="18517" xr:uid="{00000000-0005-0000-0000-0000CB330000}"/>
    <cellStyle name="Input Cell 2 2 21 3" xfId="18518" xr:uid="{00000000-0005-0000-0000-0000CC330000}"/>
    <cellStyle name="Input Cell 2 2 21 4" xfId="18519" xr:uid="{00000000-0005-0000-0000-0000CD330000}"/>
    <cellStyle name="Input Cell 2 2 21 5" xfId="18520" xr:uid="{00000000-0005-0000-0000-0000CE330000}"/>
    <cellStyle name="Input Cell 2 2 22" xfId="2016" xr:uid="{00000000-0005-0000-0000-0000CF330000}"/>
    <cellStyle name="Input Cell 2 2 22 2" xfId="18521" xr:uid="{00000000-0005-0000-0000-0000D0330000}"/>
    <cellStyle name="Input Cell 2 2 22 2 2" xfId="18522" xr:uid="{00000000-0005-0000-0000-0000D1330000}"/>
    <cellStyle name="Input Cell 2 2 22 2 3" xfId="18523" xr:uid="{00000000-0005-0000-0000-0000D2330000}"/>
    <cellStyle name="Input Cell 2 2 22 2 4" xfId="18524" xr:uid="{00000000-0005-0000-0000-0000D3330000}"/>
    <cellStyle name="Input Cell 2 2 22 3" xfId="18525" xr:uid="{00000000-0005-0000-0000-0000D4330000}"/>
    <cellStyle name="Input Cell 2 2 22 4" xfId="18526" xr:uid="{00000000-0005-0000-0000-0000D5330000}"/>
    <cellStyle name="Input Cell 2 2 22 5" xfId="18527" xr:uid="{00000000-0005-0000-0000-0000D6330000}"/>
    <cellStyle name="Input Cell 2 2 23" xfId="2017" xr:uid="{00000000-0005-0000-0000-0000D7330000}"/>
    <cellStyle name="Input Cell 2 2 23 2" xfId="18528" xr:uid="{00000000-0005-0000-0000-0000D8330000}"/>
    <cellStyle name="Input Cell 2 2 23 2 2" xfId="18529" xr:uid="{00000000-0005-0000-0000-0000D9330000}"/>
    <cellStyle name="Input Cell 2 2 23 2 3" xfId="18530" xr:uid="{00000000-0005-0000-0000-0000DA330000}"/>
    <cellStyle name="Input Cell 2 2 23 2 4" xfId="18531" xr:uid="{00000000-0005-0000-0000-0000DB330000}"/>
    <cellStyle name="Input Cell 2 2 23 3" xfId="18532" xr:uid="{00000000-0005-0000-0000-0000DC330000}"/>
    <cellStyle name="Input Cell 2 2 23 4" xfId="18533" xr:uid="{00000000-0005-0000-0000-0000DD330000}"/>
    <cellStyle name="Input Cell 2 2 23 5" xfId="18534" xr:uid="{00000000-0005-0000-0000-0000DE330000}"/>
    <cellStyle name="Input Cell 2 2 24" xfId="2018" xr:uid="{00000000-0005-0000-0000-0000DF330000}"/>
    <cellStyle name="Input Cell 2 2 24 2" xfId="18535" xr:uid="{00000000-0005-0000-0000-0000E0330000}"/>
    <cellStyle name="Input Cell 2 2 24 2 2" xfId="18536" xr:uid="{00000000-0005-0000-0000-0000E1330000}"/>
    <cellStyle name="Input Cell 2 2 24 2 3" xfId="18537" xr:uid="{00000000-0005-0000-0000-0000E2330000}"/>
    <cellStyle name="Input Cell 2 2 24 2 4" xfId="18538" xr:uid="{00000000-0005-0000-0000-0000E3330000}"/>
    <cellStyle name="Input Cell 2 2 24 3" xfId="18539" xr:uid="{00000000-0005-0000-0000-0000E4330000}"/>
    <cellStyle name="Input Cell 2 2 24 4" xfId="18540" xr:uid="{00000000-0005-0000-0000-0000E5330000}"/>
    <cellStyle name="Input Cell 2 2 24 5" xfId="18541" xr:uid="{00000000-0005-0000-0000-0000E6330000}"/>
    <cellStyle name="Input Cell 2 2 25" xfId="2019" xr:uid="{00000000-0005-0000-0000-0000E7330000}"/>
    <cellStyle name="Input Cell 2 2 25 2" xfId="18542" xr:uid="{00000000-0005-0000-0000-0000E8330000}"/>
    <cellStyle name="Input Cell 2 2 25 2 2" xfId="18543" xr:uid="{00000000-0005-0000-0000-0000E9330000}"/>
    <cellStyle name="Input Cell 2 2 25 2 3" xfId="18544" xr:uid="{00000000-0005-0000-0000-0000EA330000}"/>
    <cellStyle name="Input Cell 2 2 25 2 4" xfId="18545" xr:uid="{00000000-0005-0000-0000-0000EB330000}"/>
    <cellStyle name="Input Cell 2 2 25 3" xfId="18546" xr:uid="{00000000-0005-0000-0000-0000EC330000}"/>
    <cellStyle name="Input Cell 2 2 25 4" xfId="18547" xr:uid="{00000000-0005-0000-0000-0000ED330000}"/>
    <cellStyle name="Input Cell 2 2 25 5" xfId="18548" xr:uid="{00000000-0005-0000-0000-0000EE330000}"/>
    <cellStyle name="Input Cell 2 2 26" xfId="2020" xr:uid="{00000000-0005-0000-0000-0000EF330000}"/>
    <cellStyle name="Input Cell 2 2 26 2" xfId="18549" xr:uid="{00000000-0005-0000-0000-0000F0330000}"/>
    <cellStyle name="Input Cell 2 2 26 2 2" xfId="18550" xr:uid="{00000000-0005-0000-0000-0000F1330000}"/>
    <cellStyle name="Input Cell 2 2 26 2 3" xfId="18551" xr:uid="{00000000-0005-0000-0000-0000F2330000}"/>
    <cellStyle name="Input Cell 2 2 26 2 4" xfId="18552" xr:uid="{00000000-0005-0000-0000-0000F3330000}"/>
    <cellStyle name="Input Cell 2 2 26 3" xfId="18553" xr:uid="{00000000-0005-0000-0000-0000F4330000}"/>
    <cellStyle name="Input Cell 2 2 26 4" xfId="18554" xr:uid="{00000000-0005-0000-0000-0000F5330000}"/>
    <cellStyle name="Input Cell 2 2 26 5" xfId="18555" xr:uid="{00000000-0005-0000-0000-0000F6330000}"/>
    <cellStyle name="Input Cell 2 2 27" xfId="2021" xr:uid="{00000000-0005-0000-0000-0000F7330000}"/>
    <cellStyle name="Input Cell 2 2 27 2" xfId="18556" xr:uid="{00000000-0005-0000-0000-0000F8330000}"/>
    <cellStyle name="Input Cell 2 2 27 2 2" xfId="18557" xr:uid="{00000000-0005-0000-0000-0000F9330000}"/>
    <cellStyle name="Input Cell 2 2 27 2 3" xfId="18558" xr:uid="{00000000-0005-0000-0000-0000FA330000}"/>
    <cellStyle name="Input Cell 2 2 27 2 4" xfId="18559" xr:uid="{00000000-0005-0000-0000-0000FB330000}"/>
    <cellStyle name="Input Cell 2 2 27 3" xfId="18560" xr:uid="{00000000-0005-0000-0000-0000FC330000}"/>
    <cellStyle name="Input Cell 2 2 27 4" xfId="18561" xr:uid="{00000000-0005-0000-0000-0000FD330000}"/>
    <cellStyle name="Input Cell 2 2 27 5" xfId="18562" xr:uid="{00000000-0005-0000-0000-0000FE330000}"/>
    <cellStyle name="Input Cell 2 2 28" xfId="2022" xr:uid="{00000000-0005-0000-0000-0000FF330000}"/>
    <cellStyle name="Input Cell 2 2 28 2" xfId="18563" xr:uid="{00000000-0005-0000-0000-000000340000}"/>
    <cellStyle name="Input Cell 2 2 28 2 2" xfId="18564" xr:uid="{00000000-0005-0000-0000-000001340000}"/>
    <cellStyle name="Input Cell 2 2 28 2 3" xfId="18565" xr:uid="{00000000-0005-0000-0000-000002340000}"/>
    <cellStyle name="Input Cell 2 2 28 2 4" xfId="18566" xr:uid="{00000000-0005-0000-0000-000003340000}"/>
    <cellStyle name="Input Cell 2 2 28 3" xfId="18567" xr:uid="{00000000-0005-0000-0000-000004340000}"/>
    <cellStyle name="Input Cell 2 2 28 4" xfId="18568" xr:uid="{00000000-0005-0000-0000-000005340000}"/>
    <cellStyle name="Input Cell 2 2 28 5" xfId="18569" xr:uid="{00000000-0005-0000-0000-000006340000}"/>
    <cellStyle name="Input Cell 2 2 29" xfId="2023" xr:uid="{00000000-0005-0000-0000-000007340000}"/>
    <cellStyle name="Input Cell 2 2 29 2" xfId="18570" xr:uid="{00000000-0005-0000-0000-000008340000}"/>
    <cellStyle name="Input Cell 2 2 29 2 2" xfId="18571" xr:uid="{00000000-0005-0000-0000-000009340000}"/>
    <cellStyle name="Input Cell 2 2 29 2 3" xfId="18572" xr:uid="{00000000-0005-0000-0000-00000A340000}"/>
    <cellStyle name="Input Cell 2 2 29 2 4" xfId="18573" xr:uid="{00000000-0005-0000-0000-00000B340000}"/>
    <cellStyle name="Input Cell 2 2 29 3" xfId="18574" xr:uid="{00000000-0005-0000-0000-00000C340000}"/>
    <cellStyle name="Input Cell 2 2 29 4" xfId="18575" xr:uid="{00000000-0005-0000-0000-00000D340000}"/>
    <cellStyle name="Input Cell 2 2 29 5" xfId="18576" xr:uid="{00000000-0005-0000-0000-00000E340000}"/>
    <cellStyle name="Input Cell 2 2 3" xfId="2024" xr:uid="{00000000-0005-0000-0000-00000F340000}"/>
    <cellStyle name="Input Cell 2 2 3 2" xfId="18577" xr:uid="{00000000-0005-0000-0000-000010340000}"/>
    <cellStyle name="Input Cell 2 2 3 2 2" xfId="18578" xr:uid="{00000000-0005-0000-0000-000011340000}"/>
    <cellStyle name="Input Cell 2 2 3 2 3" xfId="18579" xr:uid="{00000000-0005-0000-0000-000012340000}"/>
    <cellStyle name="Input Cell 2 2 3 2 4" xfId="18580" xr:uid="{00000000-0005-0000-0000-000013340000}"/>
    <cellStyle name="Input Cell 2 2 3 3" xfId="18581" xr:uid="{00000000-0005-0000-0000-000014340000}"/>
    <cellStyle name="Input Cell 2 2 3 4" xfId="18582" xr:uid="{00000000-0005-0000-0000-000015340000}"/>
    <cellStyle name="Input Cell 2 2 3 5" xfId="18583" xr:uid="{00000000-0005-0000-0000-000016340000}"/>
    <cellStyle name="Input Cell 2 2 30" xfId="2025" xr:uid="{00000000-0005-0000-0000-000017340000}"/>
    <cellStyle name="Input Cell 2 2 30 2" xfId="18584" xr:uid="{00000000-0005-0000-0000-000018340000}"/>
    <cellStyle name="Input Cell 2 2 30 2 2" xfId="18585" xr:uid="{00000000-0005-0000-0000-000019340000}"/>
    <cellStyle name="Input Cell 2 2 30 2 3" xfId="18586" xr:uid="{00000000-0005-0000-0000-00001A340000}"/>
    <cellStyle name="Input Cell 2 2 30 2 4" xfId="18587" xr:uid="{00000000-0005-0000-0000-00001B340000}"/>
    <cellStyle name="Input Cell 2 2 30 3" xfId="18588" xr:uid="{00000000-0005-0000-0000-00001C340000}"/>
    <cellStyle name="Input Cell 2 2 30 4" xfId="18589" xr:uid="{00000000-0005-0000-0000-00001D340000}"/>
    <cellStyle name="Input Cell 2 2 30 5" xfId="18590" xr:uid="{00000000-0005-0000-0000-00001E340000}"/>
    <cellStyle name="Input Cell 2 2 31" xfId="2026" xr:uid="{00000000-0005-0000-0000-00001F340000}"/>
    <cellStyle name="Input Cell 2 2 31 2" xfId="18591" xr:uid="{00000000-0005-0000-0000-000020340000}"/>
    <cellStyle name="Input Cell 2 2 31 2 2" xfId="18592" xr:uid="{00000000-0005-0000-0000-000021340000}"/>
    <cellStyle name="Input Cell 2 2 31 2 3" xfId="18593" xr:uid="{00000000-0005-0000-0000-000022340000}"/>
    <cellStyle name="Input Cell 2 2 31 2 4" xfId="18594" xr:uid="{00000000-0005-0000-0000-000023340000}"/>
    <cellStyle name="Input Cell 2 2 31 3" xfId="18595" xr:uid="{00000000-0005-0000-0000-000024340000}"/>
    <cellStyle name="Input Cell 2 2 31 4" xfId="18596" xr:uid="{00000000-0005-0000-0000-000025340000}"/>
    <cellStyle name="Input Cell 2 2 31 5" xfId="18597" xr:uid="{00000000-0005-0000-0000-000026340000}"/>
    <cellStyle name="Input Cell 2 2 32" xfId="2027" xr:uid="{00000000-0005-0000-0000-000027340000}"/>
    <cellStyle name="Input Cell 2 2 32 2" xfId="18598" xr:uid="{00000000-0005-0000-0000-000028340000}"/>
    <cellStyle name="Input Cell 2 2 32 2 2" xfId="18599" xr:uid="{00000000-0005-0000-0000-000029340000}"/>
    <cellStyle name="Input Cell 2 2 32 2 3" xfId="18600" xr:uid="{00000000-0005-0000-0000-00002A340000}"/>
    <cellStyle name="Input Cell 2 2 32 2 4" xfId="18601" xr:uid="{00000000-0005-0000-0000-00002B340000}"/>
    <cellStyle name="Input Cell 2 2 32 3" xfId="18602" xr:uid="{00000000-0005-0000-0000-00002C340000}"/>
    <cellStyle name="Input Cell 2 2 32 4" xfId="18603" xr:uid="{00000000-0005-0000-0000-00002D340000}"/>
    <cellStyle name="Input Cell 2 2 32 5" xfId="18604" xr:uid="{00000000-0005-0000-0000-00002E340000}"/>
    <cellStyle name="Input Cell 2 2 33" xfId="2028" xr:uid="{00000000-0005-0000-0000-00002F340000}"/>
    <cellStyle name="Input Cell 2 2 33 2" xfId="18605" xr:uid="{00000000-0005-0000-0000-000030340000}"/>
    <cellStyle name="Input Cell 2 2 33 2 2" xfId="18606" xr:uid="{00000000-0005-0000-0000-000031340000}"/>
    <cellStyle name="Input Cell 2 2 33 2 3" xfId="18607" xr:uid="{00000000-0005-0000-0000-000032340000}"/>
    <cellStyle name="Input Cell 2 2 33 2 4" xfId="18608" xr:uid="{00000000-0005-0000-0000-000033340000}"/>
    <cellStyle name="Input Cell 2 2 33 3" xfId="18609" xr:uid="{00000000-0005-0000-0000-000034340000}"/>
    <cellStyle name="Input Cell 2 2 33 4" xfId="18610" xr:uid="{00000000-0005-0000-0000-000035340000}"/>
    <cellStyle name="Input Cell 2 2 33 5" xfId="18611" xr:uid="{00000000-0005-0000-0000-000036340000}"/>
    <cellStyle name="Input Cell 2 2 34" xfId="2029" xr:uid="{00000000-0005-0000-0000-000037340000}"/>
    <cellStyle name="Input Cell 2 2 34 2" xfId="18612" xr:uid="{00000000-0005-0000-0000-000038340000}"/>
    <cellStyle name="Input Cell 2 2 34 2 2" xfId="18613" xr:uid="{00000000-0005-0000-0000-000039340000}"/>
    <cellStyle name="Input Cell 2 2 34 2 3" xfId="18614" xr:uid="{00000000-0005-0000-0000-00003A340000}"/>
    <cellStyle name="Input Cell 2 2 34 2 4" xfId="18615" xr:uid="{00000000-0005-0000-0000-00003B340000}"/>
    <cellStyle name="Input Cell 2 2 34 3" xfId="18616" xr:uid="{00000000-0005-0000-0000-00003C340000}"/>
    <cellStyle name="Input Cell 2 2 34 4" xfId="18617" xr:uid="{00000000-0005-0000-0000-00003D340000}"/>
    <cellStyle name="Input Cell 2 2 34 5" xfId="18618" xr:uid="{00000000-0005-0000-0000-00003E340000}"/>
    <cellStyle name="Input Cell 2 2 35" xfId="2030" xr:uid="{00000000-0005-0000-0000-00003F340000}"/>
    <cellStyle name="Input Cell 2 2 35 2" xfId="18619" xr:uid="{00000000-0005-0000-0000-000040340000}"/>
    <cellStyle name="Input Cell 2 2 35 2 2" xfId="18620" xr:uid="{00000000-0005-0000-0000-000041340000}"/>
    <cellStyle name="Input Cell 2 2 35 2 3" xfId="18621" xr:uid="{00000000-0005-0000-0000-000042340000}"/>
    <cellStyle name="Input Cell 2 2 35 2 4" xfId="18622" xr:uid="{00000000-0005-0000-0000-000043340000}"/>
    <cellStyle name="Input Cell 2 2 35 3" xfId="18623" xr:uid="{00000000-0005-0000-0000-000044340000}"/>
    <cellStyle name="Input Cell 2 2 35 4" xfId="18624" xr:uid="{00000000-0005-0000-0000-000045340000}"/>
    <cellStyle name="Input Cell 2 2 35 5" xfId="18625" xr:uid="{00000000-0005-0000-0000-000046340000}"/>
    <cellStyle name="Input Cell 2 2 36" xfId="2031" xr:uid="{00000000-0005-0000-0000-000047340000}"/>
    <cellStyle name="Input Cell 2 2 36 2" xfId="18626" xr:uid="{00000000-0005-0000-0000-000048340000}"/>
    <cellStyle name="Input Cell 2 2 36 2 2" xfId="18627" xr:uid="{00000000-0005-0000-0000-000049340000}"/>
    <cellStyle name="Input Cell 2 2 36 2 3" xfId="18628" xr:uid="{00000000-0005-0000-0000-00004A340000}"/>
    <cellStyle name="Input Cell 2 2 36 2 4" xfId="18629" xr:uid="{00000000-0005-0000-0000-00004B340000}"/>
    <cellStyle name="Input Cell 2 2 36 3" xfId="18630" xr:uid="{00000000-0005-0000-0000-00004C340000}"/>
    <cellStyle name="Input Cell 2 2 36 4" xfId="18631" xr:uid="{00000000-0005-0000-0000-00004D340000}"/>
    <cellStyle name="Input Cell 2 2 36 5" xfId="18632" xr:uid="{00000000-0005-0000-0000-00004E340000}"/>
    <cellStyle name="Input Cell 2 2 37" xfId="2032" xr:uid="{00000000-0005-0000-0000-00004F340000}"/>
    <cellStyle name="Input Cell 2 2 37 2" xfId="18633" xr:uid="{00000000-0005-0000-0000-000050340000}"/>
    <cellStyle name="Input Cell 2 2 37 2 2" xfId="18634" xr:uid="{00000000-0005-0000-0000-000051340000}"/>
    <cellStyle name="Input Cell 2 2 37 2 3" xfId="18635" xr:uid="{00000000-0005-0000-0000-000052340000}"/>
    <cellStyle name="Input Cell 2 2 37 2 4" xfId="18636" xr:uid="{00000000-0005-0000-0000-000053340000}"/>
    <cellStyle name="Input Cell 2 2 37 3" xfId="18637" xr:uid="{00000000-0005-0000-0000-000054340000}"/>
    <cellStyle name="Input Cell 2 2 37 4" xfId="18638" xr:uid="{00000000-0005-0000-0000-000055340000}"/>
    <cellStyle name="Input Cell 2 2 37 5" xfId="18639" xr:uid="{00000000-0005-0000-0000-000056340000}"/>
    <cellStyle name="Input Cell 2 2 38" xfId="2033" xr:uid="{00000000-0005-0000-0000-000057340000}"/>
    <cellStyle name="Input Cell 2 2 38 2" xfId="18640" xr:uid="{00000000-0005-0000-0000-000058340000}"/>
    <cellStyle name="Input Cell 2 2 38 2 2" xfId="18641" xr:uid="{00000000-0005-0000-0000-000059340000}"/>
    <cellStyle name="Input Cell 2 2 38 2 3" xfId="18642" xr:uid="{00000000-0005-0000-0000-00005A340000}"/>
    <cellStyle name="Input Cell 2 2 38 2 4" xfId="18643" xr:uid="{00000000-0005-0000-0000-00005B340000}"/>
    <cellStyle name="Input Cell 2 2 38 3" xfId="18644" xr:uid="{00000000-0005-0000-0000-00005C340000}"/>
    <cellStyle name="Input Cell 2 2 38 4" xfId="18645" xr:uid="{00000000-0005-0000-0000-00005D340000}"/>
    <cellStyle name="Input Cell 2 2 38 5" xfId="18646" xr:uid="{00000000-0005-0000-0000-00005E340000}"/>
    <cellStyle name="Input Cell 2 2 39" xfId="2034" xr:uid="{00000000-0005-0000-0000-00005F340000}"/>
    <cellStyle name="Input Cell 2 2 39 2" xfId="18647" xr:uid="{00000000-0005-0000-0000-000060340000}"/>
    <cellStyle name="Input Cell 2 2 39 2 2" xfId="18648" xr:uid="{00000000-0005-0000-0000-000061340000}"/>
    <cellStyle name="Input Cell 2 2 39 2 3" xfId="18649" xr:uid="{00000000-0005-0000-0000-000062340000}"/>
    <cellStyle name="Input Cell 2 2 39 2 4" xfId="18650" xr:uid="{00000000-0005-0000-0000-000063340000}"/>
    <cellStyle name="Input Cell 2 2 39 3" xfId="18651" xr:uid="{00000000-0005-0000-0000-000064340000}"/>
    <cellStyle name="Input Cell 2 2 39 4" xfId="18652" xr:uid="{00000000-0005-0000-0000-000065340000}"/>
    <cellStyle name="Input Cell 2 2 39 5" xfId="18653" xr:uid="{00000000-0005-0000-0000-000066340000}"/>
    <cellStyle name="Input Cell 2 2 4" xfId="2035" xr:uid="{00000000-0005-0000-0000-000067340000}"/>
    <cellStyle name="Input Cell 2 2 4 2" xfId="18654" xr:uid="{00000000-0005-0000-0000-000068340000}"/>
    <cellStyle name="Input Cell 2 2 4 2 2" xfId="18655" xr:uid="{00000000-0005-0000-0000-000069340000}"/>
    <cellStyle name="Input Cell 2 2 4 2 3" xfId="18656" xr:uid="{00000000-0005-0000-0000-00006A340000}"/>
    <cellStyle name="Input Cell 2 2 4 2 4" xfId="18657" xr:uid="{00000000-0005-0000-0000-00006B340000}"/>
    <cellStyle name="Input Cell 2 2 4 3" xfId="18658" xr:uid="{00000000-0005-0000-0000-00006C340000}"/>
    <cellStyle name="Input Cell 2 2 4 4" xfId="18659" xr:uid="{00000000-0005-0000-0000-00006D340000}"/>
    <cellStyle name="Input Cell 2 2 4 5" xfId="18660" xr:uid="{00000000-0005-0000-0000-00006E340000}"/>
    <cellStyle name="Input Cell 2 2 40" xfId="2036" xr:uid="{00000000-0005-0000-0000-00006F340000}"/>
    <cellStyle name="Input Cell 2 2 40 2" xfId="18661" xr:uid="{00000000-0005-0000-0000-000070340000}"/>
    <cellStyle name="Input Cell 2 2 40 2 2" xfId="18662" xr:uid="{00000000-0005-0000-0000-000071340000}"/>
    <cellStyle name="Input Cell 2 2 40 2 3" xfId="18663" xr:uid="{00000000-0005-0000-0000-000072340000}"/>
    <cellStyle name="Input Cell 2 2 40 2 4" xfId="18664" xr:uid="{00000000-0005-0000-0000-000073340000}"/>
    <cellStyle name="Input Cell 2 2 40 3" xfId="18665" xr:uid="{00000000-0005-0000-0000-000074340000}"/>
    <cellStyle name="Input Cell 2 2 40 4" xfId="18666" xr:uid="{00000000-0005-0000-0000-000075340000}"/>
    <cellStyle name="Input Cell 2 2 40 5" xfId="18667" xr:uid="{00000000-0005-0000-0000-000076340000}"/>
    <cellStyle name="Input Cell 2 2 41" xfId="2037" xr:uid="{00000000-0005-0000-0000-000077340000}"/>
    <cellStyle name="Input Cell 2 2 41 2" xfId="18668" xr:uid="{00000000-0005-0000-0000-000078340000}"/>
    <cellStyle name="Input Cell 2 2 41 2 2" xfId="18669" xr:uid="{00000000-0005-0000-0000-000079340000}"/>
    <cellStyle name="Input Cell 2 2 41 2 3" xfId="18670" xr:uid="{00000000-0005-0000-0000-00007A340000}"/>
    <cellStyle name="Input Cell 2 2 41 2 4" xfId="18671" xr:uid="{00000000-0005-0000-0000-00007B340000}"/>
    <cellStyle name="Input Cell 2 2 41 3" xfId="18672" xr:uid="{00000000-0005-0000-0000-00007C340000}"/>
    <cellStyle name="Input Cell 2 2 41 4" xfId="18673" xr:uid="{00000000-0005-0000-0000-00007D340000}"/>
    <cellStyle name="Input Cell 2 2 41 5" xfId="18674" xr:uid="{00000000-0005-0000-0000-00007E340000}"/>
    <cellStyle name="Input Cell 2 2 42" xfId="2038" xr:uid="{00000000-0005-0000-0000-00007F340000}"/>
    <cellStyle name="Input Cell 2 2 42 2" xfId="18675" xr:uid="{00000000-0005-0000-0000-000080340000}"/>
    <cellStyle name="Input Cell 2 2 42 2 2" xfId="18676" xr:uid="{00000000-0005-0000-0000-000081340000}"/>
    <cellStyle name="Input Cell 2 2 42 2 3" xfId="18677" xr:uid="{00000000-0005-0000-0000-000082340000}"/>
    <cellStyle name="Input Cell 2 2 42 2 4" xfId="18678" xr:uid="{00000000-0005-0000-0000-000083340000}"/>
    <cellStyle name="Input Cell 2 2 42 3" xfId="18679" xr:uid="{00000000-0005-0000-0000-000084340000}"/>
    <cellStyle name="Input Cell 2 2 42 4" xfId="18680" xr:uid="{00000000-0005-0000-0000-000085340000}"/>
    <cellStyle name="Input Cell 2 2 42 5" xfId="18681" xr:uid="{00000000-0005-0000-0000-000086340000}"/>
    <cellStyle name="Input Cell 2 2 43" xfId="2039" xr:uid="{00000000-0005-0000-0000-000087340000}"/>
    <cellStyle name="Input Cell 2 2 43 2" xfId="18682" xr:uid="{00000000-0005-0000-0000-000088340000}"/>
    <cellStyle name="Input Cell 2 2 43 2 2" xfId="18683" xr:uid="{00000000-0005-0000-0000-000089340000}"/>
    <cellStyle name="Input Cell 2 2 43 2 3" xfId="18684" xr:uid="{00000000-0005-0000-0000-00008A340000}"/>
    <cellStyle name="Input Cell 2 2 43 2 4" xfId="18685" xr:uid="{00000000-0005-0000-0000-00008B340000}"/>
    <cellStyle name="Input Cell 2 2 43 3" xfId="18686" xr:uid="{00000000-0005-0000-0000-00008C340000}"/>
    <cellStyle name="Input Cell 2 2 43 4" xfId="18687" xr:uid="{00000000-0005-0000-0000-00008D340000}"/>
    <cellStyle name="Input Cell 2 2 43 5" xfId="18688" xr:uid="{00000000-0005-0000-0000-00008E340000}"/>
    <cellStyle name="Input Cell 2 2 44" xfId="2040" xr:uid="{00000000-0005-0000-0000-00008F340000}"/>
    <cellStyle name="Input Cell 2 2 44 2" xfId="18689" xr:uid="{00000000-0005-0000-0000-000090340000}"/>
    <cellStyle name="Input Cell 2 2 44 2 2" xfId="18690" xr:uid="{00000000-0005-0000-0000-000091340000}"/>
    <cellStyle name="Input Cell 2 2 44 2 3" xfId="18691" xr:uid="{00000000-0005-0000-0000-000092340000}"/>
    <cellStyle name="Input Cell 2 2 44 2 4" xfId="18692" xr:uid="{00000000-0005-0000-0000-000093340000}"/>
    <cellStyle name="Input Cell 2 2 44 3" xfId="18693" xr:uid="{00000000-0005-0000-0000-000094340000}"/>
    <cellStyle name="Input Cell 2 2 44 4" xfId="18694" xr:uid="{00000000-0005-0000-0000-000095340000}"/>
    <cellStyle name="Input Cell 2 2 44 5" xfId="18695" xr:uid="{00000000-0005-0000-0000-000096340000}"/>
    <cellStyle name="Input Cell 2 2 45" xfId="2041" xr:uid="{00000000-0005-0000-0000-000097340000}"/>
    <cellStyle name="Input Cell 2 2 45 2" xfId="18696" xr:uid="{00000000-0005-0000-0000-000098340000}"/>
    <cellStyle name="Input Cell 2 2 45 2 2" xfId="18697" xr:uid="{00000000-0005-0000-0000-000099340000}"/>
    <cellStyle name="Input Cell 2 2 45 2 3" xfId="18698" xr:uid="{00000000-0005-0000-0000-00009A340000}"/>
    <cellStyle name="Input Cell 2 2 45 2 4" xfId="18699" xr:uid="{00000000-0005-0000-0000-00009B340000}"/>
    <cellStyle name="Input Cell 2 2 45 3" xfId="18700" xr:uid="{00000000-0005-0000-0000-00009C340000}"/>
    <cellStyle name="Input Cell 2 2 45 4" xfId="18701" xr:uid="{00000000-0005-0000-0000-00009D340000}"/>
    <cellStyle name="Input Cell 2 2 45 5" xfId="18702" xr:uid="{00000000-0005-0000-0000-00009E340000}"/>
    <cellStyle name="Input Cell 2 2 46" xfId="18703" xr:uid="{00000000-0005-0000-0000-00009F340000}"/>
    <cellStyle name="Input Cell 2 2 46 2" xfId="18704" xr:uid="{00000000-0005-0000-0000-0000A0340000}"/>
    <cellStyle name="Input Cell 2 2 46 3" xfId="18705" xr:uid="{00000000-0005-0000-0000-0000A1340000}"/>
    <cellStyle name="Input Cell 2 2 46 4" xfId="18706" xr:uid="{00000000-0005-0000-0000-0000A2340000}"/>
    <cellStyle name="Input Cell 2 2 47" xfId="18707" xr:uid="{00000000-0005-0000-0000-0000A3340000}"/>
    <cellStyle name="Input Cell 2 2 47 2" xfId="18708" xr:uid="{00000000-0005-0000-0000-0000A4340000}"/>
    <cellStyle name="Input Cell 2 2 47 3" xfId="18709" xr:uid="{00000000-0005-0000-0000-0000A5340000}"/>
    <cellStyle name="Input Cell 2 2 47 4" xfId="18710" xr:uid="{00000000-0005-0000-0000-0000A6340000}"/>
    <cellStyle name="Input Cell 2 2 48" xfId="18711" xr:uid="{00000000-0005-0000-0000-0000A7340000}"/>
    <cellStyle name="Input Cell 2 2 49" xfId="18712" xr:uid="{00000000-0005-0000-0000-0000A8340000}"/>
    <cellStyle name="Input Cell 2 2 5" xfId="2042" xr:uid="{00000000-0005-0000-0000-0000A9340000}"/>
    <cellStyle name="Input Cell 2 2 5 2" xfId="18713" xr:uid="{00000000-0005-0000-0000-0000AA340000}"/>
    <cellStyle name="Input Cell 2 2 5 2 2" xfId="18714" xr:uid="{00000000-0005-0000-0000-0000AB340000}"/>
    <cellStyle name="Input Cell 2 2 5 2 3" xfId="18715" xr:uid="{00000000-0005-0000-0000-0000AC340000}"/>
    <cellStyle name="Input Cell 2 2 5 2 4" xfId="18716" xr:uid="{00000000-0005-0000-0000-0000AD340000}"/>
    <cellStyle name="Input Cell 2 2 5 3" xfId="18717" xr:uid="{00000000-0005-0000-0000-0000AE340000}"/>
    <cellStyle name="Input Cell 2 2 5 4" xfId="18718" xr:uid="{00000000-0005-0000-0000-0000AF340000}"/>
    <cellStyle name="Input Cell 2 2 5 5" xfId="18719" xr:uid="{00000000-0005-0000-0000-0000B0340000}"/>
    <cellStyle name="Input Cell 2 2 6" xfId="2043" xr:uid="{00000000-0005-0000-0000-0000B1340000}"/>
    <cellStyle name="Input Cell 2 2 6 2" xfId="18720" xr:uid="{00000000-0005-0000-0000-0000B2340000}"/>
    <cellStyle name="Input Cell 2 2 6 2 2" xfId="18721" xr:uid="{00000000-0005-0000-0000-0000B3340000}"/>
    <cellStyle name="Input Cell 2 2 6 2 3" xfId="18722" xr:uid="{00000000-0005-0000-0000-0000B4340000}"/>
    <cellStyle name="Input Cell 2 2 6 2 4" xfId="18723" xr:uid="{00000000-0005-0000-0000-0000B5340000}"/>
    <cellStyle name="Input Cell 2 2 6 3" xfId="18724" xr:uid="{00000000-0005-0000-0000-0000B6340000}"/>
    <cellStyle name="Input Cell 2 2 6 4" xfId="18725" xr:uid="{00000000-0005-0000-0000-0000B7340000}"/>
    <cellStyle name="Input Cell 2 2 6 5" xfId="18726" xr:uid="{00000000-0005-0000-0000-0000B8340000}"/>
    <cellStyle name="Input Cell 2 2 7" xfId="2044" xr:uid="{00000000-0005-0000-0000-0000B9340000}"/>
    <cellStyle name="Input Cell 2 2 7 2" xfId="18727" xr:uid="{00000000-0005-0000-0000-0000BA340000}"/>
    <cellStyle name="Input Cell 2 2 7 2 2" xfId="18728" xr:uid="{00000000-0005-0000-0000-0000BB340000}"/>
    <cellStyle name="Input Cell 2 2 7 2 3" xfId="18729" xr:uid="{00000000-0005-0000-0000-0000BC340000}"/>
    <cellStyle name="Input Cell 2 2 7 2 4" xfId="18730" xr:uid="{00000000-0005-0000-0000-0000BD340000}"/>
    <cellStyle name="Input Cell 2 2 7 3" xfId="18731" xr:uid="{00000000-0005-0000-0000-0000BE340000}"/>
    <cellStyle name="Input Cell 2 2 7 4" xfId="18732" xr:uid="{00000000-0005-0000-0000-0000BF340000}"/>
    <cellStyle name="Input Cell 2 2 7 5" xfId="18733" xr:uid="{00000000-0005-0000-0000-0000C0340000}"/>
    <cellStyle name="Input Cell 2 2 8" xfId="2045" xr:uid="{00000000-0005-0000-0000-0000C1340000}"/>
    <cellStyle name="Input Cell 2 2 8 2" xfId="18734" xr:uid="{00000000-0005-0000-0000-0000C2340000}"/>
    <cellStyle name="Input Cell 2 2 8 2 2" xfId="18735" xr:uid="{00000000-0005-0000-0000-0000C3340000}"/>
    <cellStyle name="Input Cell 2 2 8 2 3" xfId="18736" xr:uid="{00000000-0005-0000-0000-0000C4340000}"/>
    <cellStyle name="Input Cell 2 2 8 2 4" xfId="18737" xr:uid="{00000000-0005-0000-0000-0000C5340000}"/>
    <cellStyle name="Input Cell 2 2 8 3" xfId="18738" xr:uid="{00000000-0005-0000-0000-0000C6340000}"/>
    <cellStyle name="Input Cell 2 2 8 4" xfId="18739" xr:uid="{00000000-0005-0000-0000-0000C7340000}"/>
    <cellStyle name="Input Cell 2 2 8 5" xfId="18740" xr:uid="{00000000-0005-0000-0000-0000C8340000}"/>
    <cellStyle name="Input Cell 2 2 9" xfId="2046" xr:uid="{00000000-0005-0000-0000-0000C9340000}"/>
    <cellStyle name="Input Cell 2 2 9 2" xfId="18741" xr:uid="{00000000-0005-0000-0000-0000CA340000}"/>
    <cellStyle name="Input Cell 2 2 9 2 2" xfId="18742" xr:uid="{00000000-0005-0000-0000-0000CB340000}"/>
    <cellStyle name="Input Cell 2 2 9 2 3" xfId="18743" xr:uid="{00000000-0005-0000-0000-0000CC340000}"/>
    <cellStyle name="Input Cell 2 2 9 2 4" xfId="18744" xr:uid="{00000000-0005-0000-0000-0000CD340000}"/>
    <cellStyle name="Input Cell 2 2 9 3" xfId="18745" xr:uid="{00000000-0005-0000-0000-0000CE340000}"/>
    <cellStyle name="Input Cell 2 2 9 4" xfId="18746" xr:uid="{00000000-0005-0000-0000-0000CF340000}"/>
    <cellStyle name="Input Cell 2 2 9 5" xfId="18747" xr:uid="{00000000-0005-0000-0000-0000D0340000}"/>
    <cellStyle name="Input Cell 2 3" xfId="2047" xr:uid="{00000000-0005-0000-0000-0000D1340000}"/>
    <cellStyle name="Input Cell 2 3 10" xfId="2048" xr:uid="{00000000-0005-0000-0000-0000D2340000}"/>
    <cellStyle name="Input Cell 2 3 10 2" xfId="18748" xr:uid="{00000000-0005-0000-0000-0000D3340000}"/>
    <cellStyle name="Input Cell 2 3 10 2 2" xfId="18749" xr:uid="{00000000-0005-0000-0000-0000D4340000}"/>
    <cellStyle name="Input Cell 2 3 10 2 3" xfId="18750" xr:uid="{00000000-0005-0000-0000-0000D5340000}"/>
    <cellStyle name="Input Cell 2 3 10 2 4" xfId="18751" xr:uid="{00000000-0005-0000-0000-0000D6340000}"/>
    <cellStyle name="Input Cell 2 3 10 3" xfId="18752" xr:uid="{00000000-0005-0000-0000-0000D7340000}"/>
    <cellStyle name="Input Cell 2 3 10 4" xfId="18753" xr:uid="{00000000-0005-0000-0000-0000D8340000}"/>
    <cellStyle name="Input Cell 2 3 10 5" xfId="18754" xr:uid="{00000000-0005-0000-0000-0000D9340000}"/>
    <cellStyle name="Input Cell 2 3 11" xfId="2049" xr:uid="{00000000-0005-0000-0000-0000DA340000}"/>
    <cellStyle name="Input Cell 2 3 11 2" xfId="18755" xr:uid="{00000000-0005-0000-0000-0000DB340000}"/>
    <cellStyle name="Input Cell 2 3 11 2 2" xfId="18756" xr:uid="{00000000-0005-0000-0000-0000DC340000}"/>
    <cellStyle name="Input Cell 2 3 11 2 3" xfId="18757" xr:uid="{00000000-0005-0000-0000-0000DD340000}"/>
    <cellStyle name="Input Cell 2 3 11 2 4" xfId="18758" xr:uid="{00000000-0005-0000-0000-0000DE340000}"/>
    <cellStyle name="Input Cell 2 3 11 3" xfId="18759" xr:uid="{00000000-0005-0000-0000-0000DF340000}"/>
    <cellStyle name="Input Cell 2 3 11 4" xfId="18760" xr:uid="{00000000-0005-0000-0000-0000E0340000}"/>
    <cellStyle name="Input Cell 2 3 11 5" xfId="18761" xr:uid="{00000000-0005-0000-0000-0000E1340000}"/>
    <cellStyle name="Input Cell 2 3 12" xfId="2050" xr:uid="{00000000-0005-0000-0000-0000E2340000}"/>
    <cellStyle name="Input Cell 2 3 12 2" xfId="18762" xr:uid="{00000000-0005-0000-0000-0000E3340000}"/>
    <cellStyle name="Input Cell 2 3 12 2 2" xfId="18763" xr:uid="{00000000-0005-0000-0000-0000E4340000}"/>
    <cellStyle name="Input Cell 2 3 12 2 3" xfId="18764" xr:uid="{00000000-0005-0000-0000-0000E5340000}"/>
    <cellStyle name="Input Cell 2 3 12 2 4" xfId="18765" xr:uid="{00000000-0005-0000-0000-0000E6340000}"/>
    <cellStyle name="Input Cell 2 3 12 3" xfId="18766" xr:uid="{00000000-0005-0000-0000-0000E7340000}"/>
    <cellStyle name="Input Cell 2 3 12 4" xfId="18767" xr:uid="{00000000-0005-0000-0000-0000E8340000}"/>
    <cellStyle name="Input Cell 2 3 12 5" xfId="18768" xr:uid="{00000000-0005-0000-0000-0000E9340000}"/>
    <cellStyle name="Input Cell 2 3 13" xfId="2051" xr:uid="{00000000-0005-0000-0000-0000EA340000}"/>
    <cellStyle name="Input Cell 2 3 13 2" xfId="18769" xr:uid="{00000000-0005-0000-0000-0000EB340000}"/>
    <cellStyle name="Input Cell 2 3 13 2 2" xfId="18770" xr:uid="{00000000-0005-0000-0000-0000EC340000}"/>
    <cellStyle name="Input Cell 2 3 13 2 3" xfId="18771" xr:uid="{00000000-0005-0000-0000-0000ED340000}"/>
    <cellStyle name="Input Cell 2 3 13 2 4" xfId="18772" xr:uid="{00000000-0005-0000-0000-0000EE340000}"/>
    <cellStyle name="Input Cell 2 3 13 3" xfId="18773" xr:uid="{00000000-0005-0000-0000-0000EF340000}"/>
    <cellStyle name="Input Cell 2 3 13 4" xfId="18774" xr:uid="{00000000-0005-0000-0000-0000F0340000}"/>
    <cellStyle name="Input Cell 2 3 13 5" xfId="18775" xr:uid="{00000000-0005-0000-0000-0000F1340000}"/>
    <cellStyle name="Input Cell 2 3 14" xfId="2052" xr:uid="{00000000-0005-0000-0000-0000F2340000}"/>
    <cellStyle name="Input Cell 2 3 14 2" xfId="18776" xr:uid="{00000000-0005-0000-0000-0000F3340000}"/>
    <cellStyle name="Input Cell 2 3 14 2 2" xfId="18777" xr:uid="{00000000-0005-0000-0000-0000F4340000}"/>
    <cellStyle name="Input Cell 2 3 14 2 3" xfId="18778" xr:uid="{00000000-0005-0000-0000-0000F5340000}"/>
    <cellStyle name="Input Cell 2 3 14 2 4" xfId="18779" xr:uid="{00000000-0005-0000-0000-0000F6340000}"/>
    <cellStyle name="Input Cell 2 3 14 3" xfId="18780" xr:uid="{00000000-0005-0000-0000-0000F7340000}"/>
    <cellStyle name="Input Cell 2 3 14 4" xfId="18781" xr:uid="{00000000-0005-0000-0000-0000F8340000}"/>
    <cellStyle name="Input Cell 2 3 14 5" xfId="18782" xr:uid="{00000000-0005-0000-0000-0000F9340000}"/>
    <cellStyle name="Input Cell 2 3 15" xfId="2053" xr:uid="{00000000-0005-0000-0000-0000FA340000}"/>
    <cellStyle name="Input Cell 2 3 15 2" xfId="18783" xr:uid="{00000000-0005-0000-0000-0000FB340000}"/>
    <cellStyle name="Input Cell 2 3 15 2 2" xfId="18784" xr:uid="{00000000-0005-0000-0000-0000FC340000}"/>
    <cellStyle name="Input Cell 2 3 15 2 3" xfId="18785" xr:uid="{00000000-0005-0000-0000-0000FD340000}"/>
    <cellStyle name="Input Cell 2 3 15 2 4" xfId="18786" xr:uid="{00000000-0005-0000-0000-0000FE340000}"/>
    <cellStyle name="Input Cell 2 3 15 3" xfId="18787" xr:uid="{00000000-0005-0000-0000-0000FF340000}"/>
    <cellStyle name="Input Cell 2 3 15 4" xfId="18788" xr:uid="{00000000-0005-0000-0000-000000350000}"/>
    <cellStyle name="Input Cell 2 3 15 5" xfId="18789" xr:uid="{00000000-0005-0000-0000-000001350000}"/>
    <cellStyle name="Input Cell 2 3 16" xfId="2054" xr:uid="{00000000-0005-0000-0000-000002350000}"/>
    <cellStyle name="Input Cell 2 3 16 2" xfId="18790" xr:uid="{00000000-0005-0000-0000-000003350000}"/>
    <cellStyle name="Input Cell 2 3 16 2 2" xfId="18791" xr:uid="{00000000-0005-0000-0000-000004350000}"/>
    <cellStyle name="Input Cell 2 3 16 2 3" xfId="18792" xr:uid="{00000000-0005-0000-0000-000005350000}"/>
    <cellStyle name="Input Cell 2 3 16 2 4" xfId="18793" xr:uid="{00000000-0005-0000-0000-000006350000}"/>
    <cellStyle name="Input Cell 2 3 16 3" xfId="18794" xr:uid="{00000000-0005-0000-0000-000007350000}"/>
    <cellStyle name="Input Cell 2 3 16 4" xfId="18795" xr:uid="{00000000-0005-0000-0000-000008350000}"/>
    <cellStyle name="Input Cell 2 3 16 5" xfId="18796" xr:uid="{00000000-0005-0000-0000-000009350000}"/>
    <cellStyle name="Input Cell 2 3 17" xfId="2055" xr:uid="{00000000-0005-0000-0000-00000A350000}"/>
    <cellStyle name="Input Cell 2 3 17 2" xfId="18797" xr:uid="{00000000-0005-0000-0000-00000B350000}"/>
    <cellStyle name="Input Cell 2 3 17 2 2" xfId="18798" xr:uid="{00000000-0005-0000-0000-00000C350000}"/>
    <cellStyle name="Input Cell 2 3 17 2 3" xfId="18799" xr:uid="{00000000-0005-0000-0000-00000D350000}"/>
    <cellStyle name="Input Cell 2 3 17 2 4" xfId="18800" xr:uid="{00000000-0005-0000-0000-00000E350000}"/>
    <cellStyle name="Input Cell 2 3 17 3" xfId="18801" xr:uid="{00000000-0005-0000-0000-00000F350000}"/>
    <cellStyle name="Input Cell 2 3 17 4" xfId="18802" xr:uid="{00000000-0005-0000-0000-000010350000}"/>
    <cellStyle name="Input Cell 2 3 17 5" xfId="18803" xr:uid="{00000000-0005-0000-0000-000011350000}"/>
    <cellStyle name="Input Cell 2 3 18" xfId="2056" xr:uid="{00000000-0005-0000-0000-000012350000}"/>
    <cellStyle name="Input Cell 2 3 18 2" xfId="18804" xr:uid="{00000000-0005-0000-0000-000013350000}"/>
    <cellStyle name="Input Cell 2 3 18 2 2" xfId="18805" xr:uid="{00000000-0005-0000-0000-000014350000}"/>
    <cellStyle name="Input Cell 2 3 18 2 3" xfId="18806" xr:uid="{00000000-0005-0000-0000-000015350000}"/>
    <cellStyle name="Input Cell 2 3 18 2 4" xfId="18807" xr:uid="{00000000-0005-0000-0000-000016350000}"/>
    <cellStyle name="Input Cell 2 3 18 3" xfId="18808" xr:uid="{00000000-0005-0000-0000-000017350000}"/>
    <cellStyle name="Input Cell 2 3 18 4" xfId="18809" xr:uid="{00000000-0005-0000-0000-000018350000}"/>
    <cellStyle name="Input Cell 2 3 18 5" xfId="18810" xr:uid="{00000000-0005-0000-0000-000019350000}"/>
    <cellStyle name="Input Cell 2 3 19" xfId="2057" xr:uid="{00000000-0005-0000-0000-00001A350000}"/>
    <cellStyle name="Input Cell 2 3 19 2" xfId="18811" xr:uid="{00000000-0005-0000-0000-00001B350000}"/>
    <cellStyle name="Input Cell 2 3 19 2 2" xfId="18812" xr:uid="{00000000-0005-0000-0000-00001C350000}"/>
    <cellStyle name="Input Cell 2 3 19 2 3" xfId="18813" xr:uid="{00000000-0005-0000-0000-00001D350000}"/>
    <cellStyle name="Input Cell 2 3 19 2 4" xfId="18814" xr:uid="{00000000-0005-0000-0000-00001E350000}"/>
    <cellStyle name="Input Cell 2 3 19 3" xfId="18815" xr:uid="{00000000-0005-0000-0000-00001F350000}"/>
    <cellStyle name="Input Cell 2 3 19 4" xfId="18816" xr:uid="{00000000-0005-0000-0000-000020350000}"/>
    <cellStyle name="Input Cell 2 3 19 5" xfId="18817" xr:uid="{00000000-0005-0000-0000-000021350000}"/>
    <cellStyle name="Input Cell 2 3 2" xfId="2058" xr:uid="{00000000-0005-0000-0000-000022350000}"/>
    <cellStyle name="Input Cell 2 3 2 10" xfId="2059" xr:uid="{00000000-0005-0000-0000-000023350000}"/>
    <cellStyle name="Input Cell 2 3 2 10 2" xfId="18818" xr:uid="{00000000-0005-0000-0000-000024350000}"/>
    <cellStyle name="Input Cell 2 3 2 10 2 2" xfId="18819" xr:uid="{00000000-0005-0000-0000-000025350000}"/>
    <cellStyle name="Input Cell 2 3 2 10 2 3" xfId="18820" xr:uid="{00000000-0005-0000-0000-000026350000}"/>
    <cellStyle name="Input Cell 2 3 2 10 2 4" xfId="18821" xr:uid="{00000000-0005-0000-0000-000027350000}"/>
    <cellStyle name="Input Cell 2 3 2 10 3" xfId="18822" xr:uid="{00000000-0005-0000-0000-000028350000}"/>
    <cellStyle name="Input Cell 2 3 2 10 4" xfId="18823" xr:uid="{00000000-0005-0000-0000-000029350000}"/>
    <cellStyle name="Input Cell 2 3 2 10 5" xfId="18824" xr:uid="{00000000-0005-0000-0000-00002A350000}"/>
    <cellStyle name="Input Cell 2 3 2 11" xfId="2060" xr:uid="{00000000-0005-0000-0000-00002B350000}"/>
    <cellStyle name="Input Cell 2 3 2 11 2" xfId="18825" xr:uid="{00000000-0005-0000-0000-00002C350000}"/>
    <cellStyle name="Input Cell 2 3 2 11 2 2" xfId="18826" xr:uid="{00000000-0005-0000-0000-00002D350000}"/>
    <cellStyle name="Input Cell 2 3 2 11 2 3" xfId="18827" xr:uid="{00000000-0005-0000-0000-00002E350000}"/>
    <cellStyle name="Input Cell 2 3 2 11 2 4" xfId="18828" xr:uid="{00000000-0005-0000-0000-00002F350000}"/>
    <cellStyle name="Input Cell 2 3 2 11 3" xfId="18829" xr:uid="{00000000-0005-0000-0000-000030350000}"/>
    <cellStyle name="Input Cell 2 3 2 11 4" xfId="18830" xr:uid="{00000000-0005-0000-0000-000031350000}"/>
    <cellStyle name="Input Cell 2 3 2 11 5" xfId="18831" xr:uid="{00000000-0005-0000-0000-000032350000}"/>
    <cellStyle name="Input Cell 2 3 2 12" xfId="2061" xr:uid="{00000000-0005-0000-0000-000033350000}"/>
    <cellStyle name="Input Cell 2 3 2 12 2" xfId="18832" xr:uid="{00000000-0005-0000-0000-000034350000}"/>
    <cellStyle name="Input Cell 2 3 2 12 2 2" xfId="18833" xr:uid="{00000000-0005-0000-0000-000035350000}"/>
    <cellStyle name="Input Cell 2 3 2 12 2 3" xfId="18834" xr:uid="{00000000-0005-0000-0000-000036350000}"/>
    <cellStyle name="Input Cell 2 3 2 12 2 4" xfId="18835" xr:uid="{00000000-0005-0000-0000-000037350000}"/>
    <cellStyle name="Input Cell 2 3 2 12 3" xfId="18836" xr:uid="{00000000-0005-0000-0000-000038350000}"/>
    <cellStyle name="Input Cell 2 3 2 12 4" xfId="18837" xr:uid="{00000000-0005-0000-0000-000039350000}"/>
    <cellStyle name="Input Cell 2 3 2 12 5" xfId="18838" xr:uid="{00000000-0005-0000-0000-00003A350000}"/>
    <cellStyle name="Input Cell 2 3 2 13" xfId="2062" xr:uid="{00000000-0005-0000-0000-00003B350000}"/>
    <cellStyle name="Input Cell 2 3 2 13 2" xfId="18839" xr:uid="{00000000-0005-0000-0000-00003C350000}"/>
    <cellStyle name="Input Cell 2 3 2 13 2 2" xfId="18840" xr:uid="{00000000-0005-0000-0000-00003D350000}"/>
    <cellStyle name="Input Cell 2 3 2 13 2 3" xfId="18841" xr:uid="{00000000-0005-0000-0000-00003E350000}"/>
    <cellStyle name="Input Cell 2 3 2 13 2 4" xfId="18842" xr:uid="{00000000-0005-0000-0000-00003F350000}"/>
    <cellStyle name="Input Cell 2 3 2 13 3" xfId="18843" xr:uid="{00000000-0005-0000-0000-000040350000}"/>
    <cellStyle name="Input Cell 2 3 2 13 4" xfId="18844" xr:uid="{00000000-0005-0000-0000-000041350000}"/>
    <cellStyle name="Input Cell 2 3 2 13 5" xfId="18845" xr:uid="{00000000-0005-0000-0000-000042350000}"/>
    <cellStyle name="Input Cell 2 3 2 14" xfId="2063" xr:uid="{00000000-0005-0000-0000-000043350000}"/>
    <cellStyle name="Input Cell 2 3 2 14 2" xfId="18846" xr:uid="{00000000-0005-0000-0000-000044350000}"/>
    <cellStyle name="Input Cell 2 3 2 14 2 2" xfId="18847" xr:uid="{00000000-0005-0000-0000-000045350000}"/>
    <cellStyle name="Input Cell 2 3 2 14 2 3" xfId="18848" xr:uid="{00000000-0005-0000-0000-000046350000}"/>
    <cellStyle name="Input Cell 2 3 2 14 2 4" xfId="18849" xr:uid="{00000000-0005-0000-0000-000047350000}"/>
    <cellStyle name="Input Cell 2 3 2 14 3" xfId="18850" xr:uid="{00000000-0005-0000-0000-000048350000}"/>
    <cellStyle name="Input Cell 2 3 2 14 4" xfId="18851" xr:uid="{00000000-0005-0000-0000-000049350000}"/>
    <cellStyle name="Input Cell 2 3 2 14 5" xfId="18852" xr:uid="{00000000-0005-0000-0000-00004A350000}"/>
    <cellStyle name="Input Cell 2 3 2 15" xfId="2064" xr:uid="{00000000-0005-0000-0000-00004B350000}"/>
    <cellStyle name="Input Cell 2 3 2 15 2" xfId="18853" xr:uid="{00000000-0005-0000-0000-00004C350000}"/>
    <cellStyle name="Input Cell 2 3 2 15 2 2" xfId="18854" xr:uid="{00000000-0005-0000-0000-00004D350000}"/>
    <cellStyle name="Input Cell 2 3 2 15 2 3" xfId="18855" xr:uid="{00000000-0005-0000-0000-00004E350000}"/>
    <cellStyle name="Input Cell 2 3 2 15 2 4" xfId="18856" xr:uid="{00000000-0005-0000-0000-00004F350000}"/>
    <cellStyle name="Input Cell 2 3 2 15 3" xfId="18857" xr:uid="{00000000-0005-0000-0000-000050350000}"/>
    <cellStyle name="Input Cell 2 3 2 15 4" xfId="18858" xr:uid="{00000000-0005-0000-0000-000051350000}"/>
    <cellStyle name="Input Cell 2 3 2 15 5" xfId="18859" xr:uid="{00000000-0005-0000-0000-000052350000}"/>
    <cellStyle name="Input Cell 2 3 2 16" xfId="2065" xr:uid="{00000000-0005-0000-0000-000053350000}"/>
    <cellStyle name="Input Cell 2 3 2 16 2" xfId="18860" xr:uid="{00000000-0005-0000-0000-000054350000}"/>
    <cellStyle name="Input Cell 2 3 2 16 2 2" xfId="18861" xr:uid="{00000000-0005-0000-0000-000055350000}"/>
    <cellStyle name="Input Cell 2 3 2 16 2 3" xfId="18862" xr:uid="{00000000-0005-0000-0000-000056350000}"/>
    <cellStyle name="Input Cell 2 3 2 16 2 4" xfId="18863" xr:uid="{00000000-0005-0000-0000-000057350000}"/>
    <cellStyle name="Input Cell 2 3 2 16 3" xfId="18864" xr:uid="{00000000-0005-0000-0000-000058350000}"/>
    <cellStyle name="Input Cell 2 3 2 16 4" xfId="18865" xr:uid="{00000000-0005-0000-0000-000059350000}"/>
    <cellStyle name="Input Cell 2 3 2 16 5" xfId="18866" xr:uid="{00000000-0005-0000-0000-00005A350000}"/>
    <cellStyle name="Input Cell 2 3 2 17" xfId="2066" xr:uid="{00000000-0005-0000-0000-00005B350000}"/>
    <cellStyle name="Input Cell 2 3 2 17 2" xfId="18867" xr:uid="{00000000-0005-0000-0000-00005C350000}"/>
    <cellStyle name="Input Cell 2 3 2 17 2 2" xfId="18868" xr:uid="{00000000-0005-0000-0000-00005D350000}"/>
    <cellStyle name="Input Cell 2 3 2 17 2 3" xfId="18869" xr:uid="{00000000-0005-0000-0000-00005E350000}"/>
    <cellStyle name="Input Cell 2 3 2 17 2 4" xfId="18870" xr:uid="{00000000-0005-0000-0000-00005F350000}"/>
    <cellStyle name="Input Cell 2 3 2 17 3" xfId="18871" xr:uid="{00000000-0005-0000-0000-000060350000}"/>
    <cellStyle name="Input Cell 2 3 2 17 4" xfId="18872" xr:uid="{00000000-0005-0000-0000-000061350000}"/>
    <cellStyle name="Input Cell 2 3 2 17 5" xfId="18873" xr:uid="{00000000-0005-0000-0000-000062350000}"/>
    <cellStyle name="Input Cell 2 3 2 18" xfId="2067" xr:uid="{00000000-0005-0000-0000-000063350000}"/>
    <cellStyle name="Input Cell 2 3 2 18 2" xfId="18874" xr:uid="{00000000-0005-0000-0000-000064350000}"/>
    <cellStyle name="Input Cell 2 3 2 18 2 2" xfId="18875" xr:uid="{00000000-0005-0000-0000-000065350000}"/>
    <cellStyle name="Input Cell 2 3 2 18 2 3" xfId="18876" xr:uid="{00000000-0005-0000-0000-000066350000}"/>
    <cellStyle name="Input Cell 2 3 2 18 2 4" xfId="18877" xr:uid="{00000000-0005-0000-0000-000067350000}"/>
    <cellStyle name="Input Cell 2 3 2 18 3" xfId="18878" xr:uid="{00000000-0005-0000-0000-000068350000}"/>
    <cellStyle name="Input Cell 2 3 2 18 4" xfId="18879" xr:uid="{00000000-0005-0000-0000-000069350000}"/>
    <cellStyle name="Input Cell 2 3 2 18 5" xfId="18880" xr:uid="{00000000-0005-0000-0000-00006A350000}"/>
    <cellStyle name="Input Cell 2 3 2 19" xfId="2068" xr:uid="{00000000-0005-0000-0000-00006B350000}"/>
    <cellStyle name="Input Cell 2 3 2 19 2" xfId="18881" xr:uid="{00000000-0005-0000-0000-00006C350000}"/>
    <cellStyle name="Input Cell 2 3 2 19 2 2" xfId="18882" xr:uid="{00000000-0005-0000-0000-00006D350000}"/>
    <cellStyle name="Input Cell 2 3 2 19 2 3" xfId="18883" xr:uid="{00000000-0005-0000-0000-00006E350000}"/>
    <cellStyle name="Input Cell 2 3 2 19 2 4" xfId="18884" xr:uid="{00000000-0005-0000-0000-00006F350000}"/>
    <cellStyle name="Input Cell 2 3 2 19 3" xfId="18885" xr:uid="{00000000-0005-0000-0000-000070350000}"/>
    <cellStyle name="Input Cell 2 3 2 19 4" xfId="18886" xr:uid="{00000000-0005-0000-0000-000071350000}"/>
    <cellStyle name="Input Cell 2 3 2 19 5" xfId="18887" xr:uid="{00000000-0005-0000-0000-000072350000}"/>
    <cellStyle name="Input Cell 2 3 2 2" xfId="2069" xr:uid="{00000000-0005-0000-0000-000073350000}"/>
    <cellStyle name="Input Cell 2 3 2 2 2" xfId="18888" xr:uid="{00000000-0005-0000-0000-000074350000}"/>
    <cellStyle name="Input Cell 2 3 2 2 2 2" xfId="18889" xr:uid="{00000000-0005-0000-0000-000075350000}"/>
    <cellStyle name="Input Cell 2 3 2 2 2 3" xfId="18890" xr:uid="{00000000-0005-0000-0000-000076350000}"/>
    <cellStyle name="Input Cell 2 3 2 2 2 4" xfId="18891" xr:uid="{00000000-0005-0000-0000-000077350000}"/>
    <cellStyle name="Input Cell 2 3 2 2 3" xfId="18892" xr:uid="{00000000-0005-0000-0000-000078350000}"/>
    <cellStyle name="Input Cell 2 3 2 2 4" xfId="18893" xr:uid="{00000000-0005-0000-0000-000079350000}"/>
    <cellStyle name="Input Cell 2 3 2 2 5" xfId="18894" xr:uid="{00000000-0005-0000-0000-00007A350000}"/>
    <cellStyle name="Input Cell 2 3 2 20" xfId="2070" xr:uid="{00000000-0005-0000-0000-00007B350000}"/>
    <cellStyle name="Input Cell 2 3 2 20 2" xfId="18895" xr:uid="{00000000-0005-0000-0000-00007C350000}"/>
    <cellStyle name="Input Cell 2 3 2 20 2 2" xfId="18896" xr:uid="{00000000-0005-0000-0000-00007D350000}"/>
    <cellStyle name="Input Cell 2 3 2 20 2 3" xfId="18897" xr:uid="{00000000-0005-0000-0000-00007E350000}"/>
    <cellStyle name="Input Cell 2 3 2 20 2 4" xfId="18898" xr:uid="{00000000-0005-0000-0000-00007F350000}"/>
    <cellStyle name="Input Cell 2 3 2 20 3" xfId="18899" xr:uid="{00000000-0005-0000-0000-000080350000}"/>
    <cellStyle name="Input Cell 2 3 2 20 4" xfId="18900" xr:uid="{00000000-0005-0000-0000-000081350000}"/>
    <cellStyle name="Input Cell 2 3 2 20 5" xfId="18901" xr:uid="{00000000-0005-0000-0000-000082350000}"/>
    <cellStyle name="Input Cell 2 3 2 21" xfId="2071" xr:uid="{00000000-0005-0000-0000-000083350000}"/>
    <cellStyle name="Input Cell 2 3 2 21 2" xfId="18902" xr:uid="{00000000-0005-0000-0000-000084350000}"/>
    <cellStyle name="Input Cell 2 3 2 21 2 2" xfId="18903" xr:uid="{00000000-0005-0000-0000-000085350000}"/>
    <cellStyle name="Input Cell 2 3 2 21 2 3" xfId="18904" xr:uid="{00000000-0005-0000-0000-000086350000}"/>
    <cellStyle name="Input Cell 2 3 2 21 2 4" xfId="18905" xr:uid="{00000000-0005-0000-0000-000087350000}"/>
    <cellStyle name="Input Cell 2 3 2 21 3" xfId="18906" xr:uid="{00000000-0005-0000-0000-000088350000}"/>
    <cellStyle name="Input Cell 2 3 2 21 4" xfId="18907" xr:uid="{00000000-0005-0000-0000-000089350000}"/>
    <cellStyle name="Input Cell 2 3 2 21 5" xfId="18908" xr:uid="{00000000-0005-0000-0000-00008A350000}"/>
    <cellStyle name="Input Cell 2 3 2 22" xfId="2072" xr:uid="{00000000-0005-0000-0000-00008B350000}"/>
    <cellStyle name="Input Cell 2 3 2 22 2" xfId="18909" xr:uid="{00000000-0005-0000-0000-00008C350000}"/>
    <cellStyle name="Input Cell 2 3 2 22 2 2" xfId="18910" xr:uid="{00000000-0005-0000-0000-00008D350000}"/>
    <cellStyle name="Input Cell 2 3 2 22 2 3" xfId="18911" xr:uid="{00000000-0005-0000-0000-00008E350000}"/>
    <cellStyle name="Input Cell 2 3 2 22 2 4" xfId="18912" xr:uid="{00000000-0005-0000-0000-00008F350000}"/>
    <cellStyle name="Input Cell 2 3 2 22 3" xfId="18913" xr:uid="{00000000-0005-0000-0000-000090350000}"/>
    <cellStyle name="Input Cell 2 3 2 22 4" xfId="18914" xr:uid="{00000000-0005-0000-0000-000091350000}"/>
    <cellStyle name="Input Cell 2 3 2 22 5" xfId="18915" xr:uid="{00000000-0005-0000-0000-000092350000}"/>
    <cellStyle name="Input Cell 2 3 2 23" xfId="2073" xr:uid="{00000000-0005-0000-0000-000093350000}"/>
    <cellStyle name="Input Cell 2 3 2 23 2" xfId="18916" xr:uid="{00000000-0005-0000-0000-000094350000}"/>
    <cellStyle name="Input Cell 2 3 2 23 2 2" xfId="18917" xr:uid="{00000000-0005-0000-0000-000095350000}"/>
    <cellStyle name="Input Cell 2 3 2 23 2 3" xfId="18918" xr:uid="{00000000-0005-0000-0000-000096350000}"/>
    <cellStyle name="Input Cell 2 3 2 23 2 4" xfId="18919" xr:uid="{00000000-0005-0000-0000-000097350000}"/>
    <cellStyle name="Input Cell 2 3 2 23 3" xfId="18920" xr:uid="{00000000-0005-0000-0000-000098350000}"/>
    <cellStyle name="Input Cell 2 3 2 23 4" xfId="18921" xr:uid="{00000000-0005-0000-0000-000099350000}"/>
    <cellStyle name="Input Cell 2 3 2 23 5" xfId="18922" xr:uid="{00000000-0005-0000-0000-00009A350000}"/>
    <cellStyle name="Input Cell 2 3 2 24" xfId="2074" xr:uid="{00000000-0005-0000-0000-00009B350000}"/>
    <cellStyle name="Input Cell 2 3 2 24 2" xfId="18923" xr:uid="{00000000-0005-0000-0000-00009C350000}"/>
    <cellStyle name="Input Cell 2 3 2 24 2 2" xfId="18924" xr:uid="{00000000-0005-0000-0000-00009D350000}"/>
    <cellStyle name="Input Cell 2 3 2 24 2 3" xfId="18925" xr:uid="{00000000-0005-0000-0000-00009E350000}"/>
    <cellStyle name="Input Cell 2 3 2 24 2 4" xfId="18926" xr:uid="{00000000-0005-0000-0000-00009F350000}"/>
    <cellStyle name="Input Cell 2 3 2 24 3" xfId="18927" xr:uid="{00000000-0005-0000-0000-0000A0350000}"/>
    <cellStyle name="Input Cell 2 3 2 24 4" xfId="18928" xr:uid="{00000000-0005-0000-0000-0000A1350000}"/>
    <cellStyle name="Input Cell 2 3 2 24 5" xfId="18929" xr:uid="{00000000-0005-0000-0000-0000A2350000}"/>
    <cellStyle name="Input Cell 2 3 2 25" xfId="2075" xr:uid="{00000000-0005-0000-0000-0000A3350000}"/>
    <cellStyle name="Input Cell 2 3 2 25 2" xfId="18930" xr:uid="{00000000-0005-0000-0000-0000A4350000}"/>
    <cellStyle name="Input Cell 2 3 2 25 2 2" xfId="18931" xr:uid="{00000000-0005-0000-0000-0000A5350000}"/>
    <cellStyle name="Input Cell 2 3 2 25 2 3" xfId="18932" xr:uid="{00000000-0005-0000-0000-0000A6350000}"/>
    <cellStyle name="Input Cell 2 3 2 25 2 4" xfId="18933" xr:uid="{00000000-0005-0000-0000-0000A7350000}"/>
    <cellStyle name="Input Cell 2 3 2 25 3" xfId="18934" xr:uid="{00000000-0005-0000-0000-0000A8350000}"/>
    <cellStyle name="Input Cell 2 3 2 25 4" xfId="18935" xr:uid="{00000000-0005-0000-0000-0000A9350000}"/>
    <cellStyle name="Input Cell 2 3 2 25 5" xfId="18936" xr:uid="{00000000-0005-0000-0000-0000AA350000}"/>
    <cellStyle name="Input Cell 2 3 2 26" xfId="2076" xr:uid="{00000000-0005-0000-0000-0000AB350000}"/>
    <cellStyle name="Input Cell 2 3 2 26 2" xfId="18937" xr:uid="{00000000-0005-0000-0000-0000AC350000}"/>
    <cellStyle name="Input Cell 2 3 2 26 2 2" xfId="18938" xr:uid="{00000000-0005-0000-0000-0000AD350000}"/>
    <cellStyle name="Input Cell 2 3 2 26 2 3" xfId="18939" xr:uid="{00000000-0005-0000-0000-0000AE350000}"/>
    <cellStyle name="Input Cell 2 3 2 26 2 4" xfId="18940" xr:uid="{00000000-0005-0000-0000-0000AF350000}"/>
    <cellStyle name="Input Cell 2 3 2 26 3" xfId="18941" xr:uid="{00000000-0005-0000-0000-0000B0350000}"/>
    <cellStyle name="Input Cell 2 3 2 26 4" xfId="18942" xr:uid="{00000000-0005-0000-0000-0000B1350000}"/>
    <cellStyle name="Input Cell 2 3 2 26 5" xfId="18943" xr:uid="{00000000-0005-0000-0000-0000B2350000}"/>
    <cellStyle name="Input Cell 2 3 2 27" xfId="2077" xr:uid="{00000000-0005-0000-0000-0000B3350000}"/>
    <cellStyle name="Input Cell 2 3 2 27 2" xfId="18944" xr:uid="{00000000-0005-0000-0000-0000B4350000}"/>
    <cellStyle name="Input Cell 2 3 2 27 2 2" xfId="18945" xr:uid="{00000000-0005-0000-0000-0000B5350000}"/>
    <cellStyle name="Input Cell 2 3 2 27 2 3" xfId="18946" xr:uid="{00000000-0005-0000-0000-0000B6350000}"/>
    <cellStyle name="Input Cell 2 3 2 27 2 4" xfId="18947" xr:uid="{00000000-0005-0000-0000-0000B7350000}"/>
    <cellStyle name="Input Cell 2 3 2 27 3" xfId="18948" xr:uid="{00000000-0005-0000-0000-0000B8350000}"/>
    <cellStyle name="Input Cell 2 3 2 27 4" xfId="18949" xr:uid="{00000000-0005-0000-0000-0000B9350000}"/>
    <cellStyle name="Input Cell 2 3 2 27 5" xfId="18950" xr:uid="{00000000-0005-0000-0000-0000BA350000}"/>
    <cellStyle name="Input Cell 2 3 2 28" xfId="2078" xr:uid="{00000000-0005-0000-0000-0000BB350000}"/>
    <cellStyle name="Input Cell 2 3 2 28 2" xfId="18951" xr:uid="{00000000-0005-0000-0000-0000BC350000}"/>
    <cellStyle name="Input Cell 2 3 2 28 2 2" xfId="18952" xr:uid="{00000000-0005-0000-0000-0000BD350000}"/>
    <cellStyle name="Input Cell 2 3 2 28 2 3" xfId="18953" xr:uid="{00000000-0005-0000-0000-0000BE350000}"/>
    <cellStyle name="Input Cell 2 3 2 28 2 4" xfId="18954" xr:uid="{00000000-0005-0000-0000-0000BF350000}"/>
    <cellStyle name="Input Cell 2 3 2 28 3" xfId="18955" xr:uid="{00000000-0005-0000-0000-0000C0350000}"/>
    <cellStyle name="Input Cell 2 3 2 28 4" xfId="18956" xr:uid="{00000000-0005-0000-0000-0000C1350000}"/>
    <cellStyle name="Input Cell 2 3 2 28 5" xfId="18957" xr:uid="{00000000-0005-0000-0000-0000C2350000}"/>
    <cellStyle name="Input Cell 2 3 2 29" xfId="2079" xr:uid="{00000000-0005-0000-0000-0000C3350000}"/>
    <cellStyle name="Input Cell 2 3 2 29 2" xfId="18958" xr:uid="{00000000-0005-0000-0000-0000C4350000}"/>
    <cellStyle name="Input Cell 2 3 2 29 2 2" xfId="18959" xr:uid="{00000000-0005-0000-0000-0000C5350000}"/>
    <cellStyle name="Input Cell 2 3 2 29 2 3" xfId="18960" xr:uid="{00000000-0005-0000-0000-0000C6350000}"/>
    <cellStyle name="Input Cell 2 3 2 29 2 4" xfId="18961" xr:uid="{00000000-0005-0000-0000-0000C7350000}"/>
    <cellStyle name="Input Cell 2 3 2 29 3" xfId="18962" xr:uid="{00000000-0005-0000-0000-0000C8350000}"/>
    <cellStyle name="Input Cell 2 3 2 29 4" xfId="18963" xr:uid="{00000000-0005-0000-0000-0000C9350000}"/>
    <cellStyle name="Input Cell 2 3 2 29 5" xfId="18964" xr:uid="{00000000-0005-0000-0000-0000CA350000}"/>
    <cellStyle name="Input Cell 2 3 2 3" xfId="2080" xr:uid="{00000000-0005-0000-0000-0000CB350000}"/>
    <cellStyle name="Input Cell 2 3 2 3 2" xfId="18965" xr:uid="{00000000-0005-0000-0000-0000CC350000}"/>
    <cellStyle name="Input Cell 2 3 2 3 2 2" xfId="18966" xr:uid="{00000000-0005-0000-0000-0000CD350000}"/>
    <cellStyle name="Input Cell 2 3 2 3 2 3" xfId="18967" xr:uid="{00000000-0005-0000-0000-0000CE350000}"/>
    <cellStyle name="Input Cell 2 3 2 3 2 4" xfId="18968" xr:uid="{00000000-0005-0000-0000-0000CF350000}"/>
    <cellStyle name="Input Cell 2 3 2 3 3" xfId="18969" xr:uid="{00000000-0005-0000-0000-0000D0350000}"/>
    <cellStyle name="Input Cell 2 3 2 3 4" xfId="18970" xr:uid="{00000000-0005-0000-0000-0000D1350000}"/>
    <cellStyle name="Input Cell 2 3 2 3 5" xfId="18971" xr:uid="{00000000-0005-0000-0000-0000D2350000}"/>
    <cellStyle name="Input Cell 2 3 2 30" xfId="2081" xr:uid="{00000000-0005-0000-0000-0000D3350000}"/>
    <cellStyle name="Input Cell 2 3 2 30 2" xfId="18972" xr:uid="{00000000-0005-0000-0000-0000D4350000}"/>
    <cellStyle name="Input Cell 2 3 2 30 2 2" xfId="18973" xr:uid="{00000000-0005-0000-0000-0000D5350000}"/>
    <cellStyle name="Input Cell 2 3 2 30 2 3" xfId="18974" xr:uid="{00000000-0005-0000-0000-0000D6350000}"/>
    <cellStyle name="Input Cell 2 3 2 30 2 4" xfId="18975" xr:uid="{00000000-0005-0000-0000-0000D7350000}"/>
    <cellStyle name="Input Cell 2 3 2 30 3" xfId="18976" xr:uid="{00000000-0005-0000-0000-0000D8350000}"/>
    <cellStyle name="Input Cell 2 3 2 30 4" xfId="18977" xr:uid="{00000000-0005-0000-0000-0000D9350000}"/>
    <cellStyle name="Input Cell 2 3 2 30 5" xfId="18978" xr:uid="{00000000-0005-0000-0000-0000DA350000}"/>
    <cellStyle name="Input Cell 2 3 2 31" xfId="2082" xr:uid="{00000000-0005-0000-0000-0000DB350000}"/>
    <cellStyle name="Input Cell 2 3 2 31 2" xfId="18979" xr:uid="{00000000-0005-0000-0000-0000DC350000}"/>
    <cellStyle name="Input Cell 2 3 2 31 2 2" xfId="18980" xr:uid="{00000000-0005-0000-0000-0000DD350000}"/>
    <cellStyle name="Input Cell 2 3 2 31 2 3" xfId="18981" xr:uid="{00000000-0005-0000-0000-0000DE350000}"/>
    <cellStyle name="Input Cell 2 3 2 31 2 4" xfId="18982" xr:uid="{00000000-0005-0000-0000-0000DF350000}"/>
    <cellStyle name="Input Cell 2 3 2 31 3" xfId="18983" xr:uid="{00000000-0005-0000-0000-0000E0350000}"/>
    <cellStyle name="Input Cell 2 3 2 31 4" xfId="18984" xr:uid="{00000000-0005-0000-0000-0000E1350000}"/>
    <cellStyle name="Input Cell 2 3 2 31 5" xfId="18985" xr:uid="{00000000-0005-0000-0000-0000E2350000}"/>
    <cellStyle name="Input Cell 2 3 2 32" xfId="2083" xr:uid="{00000000-0005-0000-0000-0000E3350000}"/>
    <cellStyle name="Input Cell 2 3 2 32 2" xfId="18986" xr:uid="{00000000-0005-0000-0000-0000E4350000}"/>
    <cellStyle name="Input Cell 2 3 2 32 2 2" xfId="18987" xr:uid="{00000000-0005-0000-0000-0000E5350000}"/>
    <cellStyle name="Input Cell 2 3 2 32 2 3" xfId="18988" xr:uid="{00000000-0005-0000-0000-0000E6350000}"/>
    <cellStyle name="Input Cell 2 3 2 32 2 4" xfId="18989" xr:uid="{00000000-0005-0000-0000-0000E7350000}"/>
    <cellStyle name="Input Cell 2 3 2 32 3" xfId="18990" xr:uid="{00000000-0005-0000-0000-0000E8350000}"/>
    <cellStyle name="Input Cell 2 3 2 32 4" xfId="18991" xr:uid="{00000000-0005-0000-0000-0000E9350000}"/>
    <cellStyle name="Input Cell 2 3 2 32 5" xfId="18992" xr:uid="{00000000-0005-0000-0000-0000EA350000}"/>
    <cellStyle name="Input Cell 2 3 2 33" xfId="2084" xr:uid="{00000000-0005-0000-0000-0000EB350000}"/>
    <cellStyle name="Input Cell 2 3 2 33 2" xfId="18993" xr:uid="{00000000-0005-0000-0000-0000EC350000}"/>
    <cellStyle name="Input Cell 2 3 2 33 2 2" xfId="18994" xr:uid="{00000000-0005-0000-0000-0000ED350000}"/>
    <cellStyle name="Input Cell 2 3 2 33 2 3" xfId="18995" xr:uid="{00000000-0005-0000-0000-0000EE350000}"/>
    <cellStyle name="Input Cell 2 3 2 33 2 4" xfId="18996" xr:uid="{00000000-0005-0000-0000-0000EF350000}"/>
    <cellStyle name="Input Cell 2 3 2 33 3" xfId="18997" xr:uid="{00000000-0005-0000-0000-0000F0350000}"/>
    <cellStyle name="Input Cell 2 3 2 33 4" xfId="18998" xr:uid="{00000000-0005-0000-0000-0000F1350000}"/>
    <cellStyle name="Input Cell 2 3 2 33 5" xfId="18999" xr:uid="{00000000-0005-0000-0000-0000F2350000}"/>
    <cellStyle name="Input Cell 2 3 2 34" xfId="2085" xr:uid="{00000000-0005-0000-0000-0000F3350000}"/>
    <cellStyle name="Input Cell 2 3 2 34 2" xfId="19000" xr:uid="{00000000-0005-0000-0000-0000F4350000}"/>
    <cellStyle name="Input Cell 2 3 2 34 2 2" xfId="19001" xr:uid="{00000000-0005-0000-0000-0000F5350000}"/>
    <cellStyle name="Input Cell 2 3 2 34 2 3" xfId="19002" xr:uid="{00000000-0005-0000-0000-0000F6350000}"/>
    <cellStyle name="Input Cell 2 3 2 34 2 4" xfId="19003" xr:uid="{00000000-0005-0000-0000-0000F7350000}"/>
    <cellStyle name="Input Cell 2 3 2 34 3" xfId="19004" xr:uid="{00000000-0005-0000-0000-0000F8350000}"/>
    <cellStyle name="Input Cell 2 3 2 34 4" xfId="19005" xr:uid="{00000000-0005-0000-0000-0000F9350000}"/>
    <cellStyle name="Input Cell 2 3 2 34 5" xfId="19006" xr:uid="{00000000-0005-0000-0000-0000FA350000}"/>
    <cellStyle name="Input Cell 2 3 2 35" xfId="2086" xr:uid="{00000000-0005-0000-0000-0000FB350000}"/>
    <cellStyle name="Input Cell 2 3 2 35 2" xfId="19007" xr:uid="{00000000-0005-0000-0000-0000FC350000}"/>
    <cellStyle name="Input Cell 2 3 2 35 2 2" xfId="19008" xr:uid="{00000000-0005-0000-0000-0000FD350000}"/>
    <cellStyle name="Input Cell 2 3 2 35 2 3" xfId="19009" xr:uid="{00000000-0005-0000-0000-0000FE350000}"/>
    <cellStyle name="Input Cell 2 3 2 35 2 4" xfId="19010" xr:uid="{00000000-0005-0000-0000-0000FF350000}"/>
    <cellStyle name="Input Cell 2 3 2 35 3" xfId="19011" xr:uid="{00000000-0005-0000-0000-000000360000}"/>
    <cellStyle name="Input Cell 2 3 2 35 4" xfId="19012" xr:uid="{00000000-0005-0000-0000-000001360000}"/>
    <cellStyle name="Input Cell 2 3 2 35 5" xfId="19013" xr:uid="{00000000-0005-0000-0000-000002360000}"/>
    <cellStyle name="Input Cell 2 3 2 36" xfId="2087" xr:uid="{00000000-0005-0000-0000-000003360000}"/>
    <cellStyle name="Input Cell 2 3 2 36 2" xfId="19014" xr:uid="{00000000-0005-0000-0000-000004360000}"/>
    <cellStyle name="Input Cell 2 3 2 36 2 2" xfId="19015" xr:uid="{00000000-0005-0000-0000-000005360000}"/>
    <cellStyle name="Input Cell 2 3 2 36 2 3" xfId="19016" xr:uid="{00000000-0005-0000-0000-000006360000}"/>
    <cellStyle name="Input Cell 2 3 2 36 2 4" xfId="19017" xr:uid="{00000000-0005-0000-0000-000007360000}"/>
    <cellStyle name="Input Cell 2 3 2 36 3" xfId="19018" xr:uid="{00000000-0005-0000-0000-000008360000}"/>
    <cellStyle name="Input Cell 2 3 2 36 4" xfId="19019" xr:uid="{00000000-0005-0000-0000-000009360000}"/>
    <cellStyle name="Input Cell 2 3 2 36 5" xfId="19020" xr:uid="{00000000-0005-0000-0000-00000A360000}"/>
    <cellStyle name="Input Cell 2 3 2 37" xfId="2088" xr:uid="{00000000-0005-0000-0000-00000B360000}"/>
    <cellStyle name="Input Cell 2 3 2 37 2" xfId="19021" xr:uid="{00000000-0005-0000-0000-00000C360000}"/>
    <cellStyle name="Input Cell 2 3 2 37 2 2" xfId="19022" xr:uid="{00000000-0005-0000-0000-00000D360000}"/>
    <cellStyle name="Input Cell 2 3 2 37 2 3" xfId="19023" xr:uid="{00000000-0005-0000-0000-00000E360000}"/>
    <cellStyle name="Input Cell 2 3 2 37 2 4" xfId="19024" xr:uid="{00000000-0005-0000-0000-00000F360000}"/>
    <cellStyle name="Input Cell 2 3 2 37 3" xfId="19025" xr:uid="{00000000-0005-0000-0000-000010360000}"/>
    <cellStyle name="Input Cell 2 3 2 37 4" xfId="19026" xr:uid="{00000000-0005-0000-0000-000011360000}"/>
    <cellStyle name="Input Cell 2 3 2 37 5" xfId="19027" xr:uid="{00000000-0005-0000-0000-000012360000}"/>
    <cellStyle name="Input Cell 2 3 2 38" xfId="2089" xr:uid="{00000000-0005-0000-0000-000013360000}"/>
    <cellStyle name="Input Cell 2 3 2 38 2" xfId="19028" xr:uid="{00000000-0005-0000-0000-000014360000}"/>
    <cellStyle name="Input Cell 2 3 2 38 2 2" xfId="19029" xr:uid="{00000000-0005-0000-0000-000015360000}"/>
    <cellStyle name="Input Cell 2 3 2 38 2 3" xfId="19030" xr:uid="{00000000-0005-0000-0000-000016360000}"/>
    <cellStyle name="Input Cell 2 3 2 38 2 4" xfId="19031" xr:uid="{00000000-0005-0000-0000-000017360000}"/>
    <cellStyle name="Input Cell 2 3 2 38 3" xfId="19032" xr:uid="{00000000-0005-0000-0000-000018360000}"/>
    <cellStyle name="Input Cell 2 3 2 38 4" xfId="19033" xr:uid="{00000000-0005-0000-0000-000019360000}"/>
    <cellStyle name="Input Cell 2 3 2 38 5" xfId="19034" xr:uid="{00000000-0005-0000-0000-00001A360000}"/>
    <cellStyle name="Input Cell 2 3 2 39" xfId="2090" xr:uid="{00000000-0005-0000-0000-00001B360000}"/>
    <cellStyle name="Input Cell 2 3 2 39 2" xfId="19035" xr:uid="{00000000-0005-0000-0000-00001C360000}"/>
    <cellStyle name="Input Cell 2 3 2 39 2 2" xfId="19036" xr:uid="{00000000-0005-0000-0000-00001D360000}"/>
    <cellStyle name="Input Cell 2 3 2 39 2 3" xfId="19037" xr:uid="{00000000-0005-0000-0000-00001E360000}"/>
    <cellStyle name="Input Cell 2 3 2 39 2 4" xfId="19038" xr:uid="{00000000-0005-0000-0000-00001F360000}"/>
    <cellStyle name="Input Cell 2 3 2 39 3" xfId="19039" xr:uid="{00000000-0005-0000-0000-000020360000}"/>
    <cellStyle name="Input Cell 2 3 2 39 4" xfId="19040" xr:uid="{00000000-0005-0000-0000-000021360000}"/>
    <cellStyle name="Input Cell 2 3 2 39 5" xfId="19041" xr:uid="{00000000-0005-0000-0000-000022360000}"/>
    <cellStyle name="Input Cell 2 3 2 4" xfId="2091" xr:uid="{00000000-0005-0000-0000-000023360000}"/>
    <cellStyle name="Input Cell 2 3 2 4 2" xfId="19042" xr:uid="{00000000-0005-0000-0000-000024360000}"/>
    <cellStyle name="Input Cell 2 3 2 4 2 2" xfId="19043" xr:uid="{00000000-0005-0000-0000-000025360000}"/>
    <cellStyle name="Input Cell 2 3 2 4 2 3" xfId="19044" xr:uid="{00000000-0005-0000-0000-000026360000}"/>
    <cellStyle name="Input Cell 2 3 2 4 2 4" xfId="19045" xr:uid="{00000000-0005-0000-0000-000027360000}"/>
    <cellStyle name="Input Cell 2 3 2 4 3" xfId="19046" xr:uid="{00000000-0005-0000-0000-000028360000}"/>
    <cellStyle name="Input Cell 2 3 2 4 4" xfId="19047" xr:uid="{00000000-0005-0000-0000-000029360000}"/>
    <cellStyle name="Input Cell 2 3 2 4 5" xfId="19048" xr:uid="{00000000-0005-0000-0000-00002A360000}"/>
    <cellStyle name="Input Cell 2 3 2 40" xfId="2092" xr:uid="{00000000-0005-0000-0000-00002B360000}"/>
    <cellStyle name="Input Cell 2 3 2 40 2" xfId="19049" xr:uid="{00000000-0005-0000-0000-00002C360000}"/>
    <cellStyle name="Input Cell 2 3 2 40 2 2" xfId="19050" xr:uid="{00000000-0005-0000-0000-00002D360000}"/>
    <cellStyle name="Input Cell 2 3 2 40 2 3" xfId="19051" xr:uid="{00000000-0005-0000-0000-00002E360000}"/>
    <cellStyle name="Input Cell 2 3 2 40 2 4" xfId="19052" xr:uid="{00000000-0005-0000-0000-00002F360000}"/>
    <cellStyle name="Input Cell 2 3 2 40 3" xfId="19053" xr:uid="{00000000-0005-0000-0000-000030360000}"/>
    <cellStyle name="Input Cell 2 3 2 40 4" xfId="19054" xr:uid="{00000000-0005-0000-0000-000031360000}"/>
    <cellStyle name="Input Cell 2 3 2 40 5" xfId="19055" xr:uid="{00000000-0005-0000-0000-000032360000}"/>
    <cellStyle name="Input Cell 2 3 2 41" xfId="2093" xr:uid="{00000000-0005-0000-0000-000033360000}"/>
    <cellStyle name="Input Cell 2 3 2 41 2" xfId="19056" xr:uid="{00000000-0005-0000-0000-000034360000}"/>
    <cellStyle name="Input Cell 2 3 2 41 2 2" xfId="19057" xr:uid="{00000000-0005-0000-0000-000035360000}"/>
    <cellStyle name="Input Cell 2 3 2 41 2 3" xfId="19058" xr:uid="{00000000-0005-0000-0000-000036360000}"/>
    <cellStyle name="Input Cell 2 3 2 41 2 4" xfId="19059" xr:uid="{00000000-0005-0000-0000-000037360000}"/>
    <cellStyle name="Input Cell 2 3 2 41 3" xfId="19060" xr:uid="{00000000-0005-0000-0000-000038360000}"/>
    <cellStyle name="Input Cell 2 3 2 41 4" xfId="19061" xr:uid="{00000000-0005-0000-0000-000039360000}"/>
    <cellStyle name="Input Cell 2 3 2 41 5" xfId="19062" xr:uid="{00000000-0005-0000-0000-00003A360000}"/>
    <cellStyle name="Input Cell 2 3 2 42" xfId="2094" xr:uid="{00000000-0005-0000-0000-00003B360000}"/>
    <cellStyle name="Input Cell 2 3 2 42 2" xfId="19063" xr:uid="{00000000-0005-0000-0000-00003C360000}"/>
    <cellStyle name="Input Cell 2 3 2 42 2 2" xfId="19064" xr:uid="{00000000-0005-0000-0000-00003D360000}"/>
    <cellStyle name="Input Cell 2 3 2 42 2 3" xfId="19065" xr:uid="{00000000-0005-0000-0000-00003E360000}"/>
    <cellStyle name="Input Cell 2 3 2 42 2 4" xfId="19066" xr:uid="{00000000-0005-0000-0000-00003F360000}"/>
    <cellStyle name="Input Cell 2 3 2 42 3" xfId="19067" xr:uid="{00000000-0005-0000-0000-000040360000}"/>
    <cellStyle name="Input Cell 2 3 2 42 4" xfId="19068" xr:uid="{00000000-0005-0000-0000-000041360000}"/>
    <cellStyle name="Input Cell 2 3 2 42 5" xfId="19069" xr:uid="{00000000-0005-0000-0000-000042360000}"/>
    <cellStyle name="Input Cell 2 3 2 43" xfId="2095" xr:uid="{00000000-0005-0000-0000-000043360000}"/>
    <cellStyle name="Input Cell 2 3 2 43 2" xfId="19070" xr:uid="{00000000-0005-0000-0000-000044360000}"/>
    <cellStyle name="Input Cell 2 3 2 43 2 2" xfId="19071" xr:uid="{00000000-0005-0000-0000-000045360000}"/>
    <cellStyle name="Input Cell 2 3 2 43 2 3" xfId="19072" xr:uid="{00000000-0005-0000-0000-000046360000}"/>
    <cellStyle name="Input Cell 2 3 2 43 2 4" xfId="19073" xr:uid="{00000000-0005-0000-0000-000047360000}"/>
    <cellStyle name="Input Cell 2 3 2 43 3" xfId="19074" xr:uid="{00000000-0005-0000-0000-000048360000}"/>
    <cellStyle name="Input Cell 2 3 2 43 4" xfId="19075" xr:uid="{00000000-0005-0000-0000-000049360000}"/>
    <cellStyle name="Input Cell 2 3 2 43 5" xfId="19076" xr:uid="{00000000-0005-0000-0000-00004A360000}"/>
    <cellStyle name="Input Cell 2 3 2 44" xfId="2096" xr:uid="{00000000-0005-0000-0000-00004B360000}"/>
    <cellStyle name="Input Cell 2 3 2 44 2" xfId="19077" xr:uid="{00000000-0005-0000-0000-00004C360000}"/>
    <cellStyle name="Input Cell 2 3 2 44 2 2" xfId="19078" xr:uid="{00000000-0005-0000-0000-00004D360000}"/>
    <cellStyle name="Input Cell 2 3 2 44 2 3" xfId="19079" xr:uid="{00000000-0005-0000-0000-00004E360000}"/>
    <cellStyle name="Input Cell 2 3 2 44 2 4" xfId="19080" xr:uid="{00000000-0005-0000-0000-00004F360000}"/>
    <cellStyle name="Input Cell 2 3 2 44 3" xfId="19081" xr:uid="{00000000-0005-0000-0000-000050360000}"/>
    <cellStyle name="Input Cell 2 3 2 44 4" xfId="19082" xr:uid="{00000000-0005-0000-0000-000051360000}"/>
    <cellStyle name="Input Cell 2 3 2 44 5" xfId="19083" xr:uid="{00000000-0005-0000-0000-000052360000}"/>
    <cellStyle name="Input Cell 2 3 2 45" xfId="19084" xr:uid="{00000000-0005-0000-0000-000053360000}"/>
    <cellStyle name="Input Cell 2 3 2 45 2" xfId="19085" xr:uid="{00000000-0005-0000-0000-000054360000}"/>
    <cellStyle name="Input Cell 2 3 2 45 3" xfId="19086" xr:uid="{00000000-0005-0000-0000-000055360000}"/>
    <cellStyle name="Input Cell 2 3 2 45 4" xfId="19087" xr:uid="{00000000-0005-0000-0000-000056360000}"/>
    <cellStyle name="Input Cell 2 3 2 46" xfId="19088" xr:uid="{00000000-0005-0000-0000-000057360000}"/>
    <cellStyle name="Input Cell 2 3 2 46 2" xfId="19089" xr:uid="{00000000-0005-0000-0000-000058360000}"/>
    <cellStyle name="Input Cell 2 3 2 46 3" xfId="19090" xr:uid="{00000000-0005-0000-0000-000059360000}"/>
    <cellStyle name="Input Cell 2 3 2 46 4" xfId="19091" xr:uid="{00000000-0005-0000-0000-00005A360000}"/>
    <cellStyle name="Input Cell 2 3 2 47" xfId="19092" xr:uid="{00000000-0005-0000-0000-00005B360000}"/>
    <cellStyle name="Input Cell 2 3 2 48" xfId="19093" xr:uid="{00000000-0005-0000-0000-00005C360000}"/>
    <cellStyle name="Input Cell 2 3 2 49" xfId="19094" xr:uid="{00000000-0005-0000-0000-00005D360000}"/>
    <cellStyle name="Input Cell 2 3 2 5" xfId="2097" xr:uid="{00000000-0005-0000-0000-00005E360000}"/>
    <cellStyle name="Input Cell 2 3 2 5 2" xfId="19095" xr:uid="{00000000-0005-0000-0000-00005F360000}"/>
    <cellStyle name="Input Cell 2 3 2 5 2 2" xfId="19096" xr:uid="{00000000-0005-0000-0000-000060360000}"/>
    <cellStyle name="Input Cell 2 3 2 5 2 3" xfId="19097" xr:uid="{00000000-0005-0000-0000-000061360000}"/>
    <cellStyle name="Input Cell 2 3 2 5 2 4" xfId="19098" xr:uid="{00000000-0005-0000-0000-000062360000}"/>
    <cellStyle name="Input Cell 2 3 2 5 3" xfId="19099" xr:uid="{00000000-0005-0000-0000-000063360000}"/>
    <cellStyle name="Input Cell 2 3 2 5 4" xfId="19100" xr:uid="{00000000-0005-0000-0000-000064360000}"/>
    <cellStyle name="Input Cell 2 3 2 5 5" xfId="19101" xr:uid="{00000000-0005-0000-0000-000065360000}"/>
    <cellStyle name="Input Cell 2 3 2 6" xfId="2098" xr:uid="{00000000-0005-0000-0000-000066360000}"/>
    <cellStyle name="Input Cell 2 3 2 6 2" xfId="19102" xr:uid="{00000000-0005-0000-0000-000067360000}"/>
    <cellStyle name="Input Cell 2 3 2 6 2 2" xfId="19103" xr:uid="{00000000-0005-0000-0000-000068360000}"/>
    <cellStyle name="Input Cell 2 3 2 6 2 3" xfId="19104" xr:uid="{00000000-0005-0000-0000-000069360000}"/>
    <cellStyle name="Input Cell 2 3 2 6 2 4" xfId="19105" xr:uid="{00000000-0005-0000-0000-00006A360000}"/>
    <cellStyle name="Input Cell 2 3 2 6 3" xfId="19106" xr:uid="{00000000-0005-0000-0000-00006B360000}"/>
    <cellStyle name="Input Cell 2 3 2 6 4" xfId="19107" xr:uid="{00000000-0005-0000-0000-00006C360000}"/>
    <cellStyle name="Input Cell 2 3 2 6 5" xfId="19108" xr:uid="{00000000-0005-0000-0000-00006D360000}"/>
    <cellStyle name="Input Cell 2 3 2 7" xfId="2099" xr:uid="{00000000-0005-0000-0000-00006E360000}"/>
    <cellStyle name="Input Cell 2 3 2 7 2" xfId="19109" xr:uid="{00000000-0005-0000-0000-00006F360000}"/>
    <cellStyle name="Input Cell 2 3 2 7 2 2" xfId="19110" xr:uid="{00000000-0005-0000-0000-000070360000}"/>
    <cellStyle name="Input Cell 2 3 2 7 2 3" xfId="19111" xr:uid="{00000000-0005-0000-0000-000071360000}"/>
    <cellStyle name="Input Cell 2 3 2 7 2 4" xfId="19112" xr:uid="{00000000-0005-0000-0000-000072360000}"/>
    <cellStyle name="Input Cell 2 3 2 7 3" xfId="19113" xr:uid="{00000000-0005-0000-0000-000073360000}"/>
    <cellStyle name="Input Cell 2 3 2 7 4" xfId="19114" xr:uid="{00000000-0005-0000-0000-000074360000}"/>
    <cellStyle name="Input Cell 2 3 2 7 5" xfId="19115" xr:uid="{00000000-0005-0000-0000-000075360000}"/>
    <cellStyle name="Input Cell 2 3 2 8" xfId="2100" xr:uid="{00000000-0005-0000-0000-000076360000}"/>
    <cellStyle name="Input Cell 2 3 2 8 2" xfId="19116" xr:uid="{00000000-0005-0000-0000-000077360000}"/>
    <cellStyle name="Input Cell 2 3 2 8 2 2" xfId="19117" xr:uid="{00000000-0005-0000-0000-000078360000}"/>
    <cellStyle name="Input Cell 2 3 2 8 2 3" xfId="19118" xr:uid="{00000000-0005-0000-0000-000079360000}"/>
    <cellStyle name="Input Cell 2 3 2 8 2 4" xfId="19119" xr:uid="{00000000-0005-0000-0000-00007A360000}"/>
    <cellStyle name="Input Cell 2 3 2 8 3" xfId="19120" xr:uid="{00000000-0005-0000-0000-00007B360000}"/>
    <cellStyle name="Input Cell 2 3 2 8 4" xfId="19121" xr:uid="{00000000-0005-0000-0000-00007C360000}"/>
    <cellStyle name="Input Cell 2 3 2 8 5" xfId="19122" xr:uid="{00000000-0005-0000-0000-00007D360000}"/>
    <cellStyle name="Input Cell 2 3 2 9" xfId="2101" xr:uid="{00000000-0005-0000-0000-00007E360000}"/>
    <cellStyle name="Input Cell 2 3 2 9 2" xfId="19123" xr:uid="{00000000-0005-0000-0000-00007F360000}"/>
    <cellStyle name="Input Cell 2 3 2 9 2 2" xfId="19124" xr:uid="{00000000-0005-0000-0000-000080360000}"/>
    <cellStyle name="Input Cell 2 3 2 9 2 3" xfId="19125" xr:uid="{00000000-0005-0000-0000-000081360000}"/>
    <cellStyle name="Input Cell 2 3 2 9 2 4" xfId="19126" xr:uid="{00000000-0005-0000-0000-000082360000}"/>
    <cellStyle name="Input Cell 2 3 2 9 3" xfId="19127" xr:uid="{00000000-0005-0000-0000-000083360000}"/>
    <cellStyle name="Input Cell 2 3 2 9 4" xfId="19128" xr:uid="{00000000-0005-0000-0000-000084360000}"/>
    <cellStyle name="Input Cell 2 3 2 9 5" xfId="19129" xr:uid="{00000000-0005-0000-0000-000085360000}"/>
    <cellStyle name="Input Cell 2 3 20" xfId="2102" xr:uid="{00000000-0005-0000-0000-000086360000}"/>
    <cellStyle name="Input Cell 2 3 20 2" xfId="19130" xr:uid="{00000000-0005-0000-0000-000087360000}"/>
    <cellStyle name="Input Cell 2 3 20 2 2" xfId="19131" xr:uid="{00000000-0005-0000-0000-000088360000}"/>
    <cellStyle name="Input Cell 2 3 20 2 3" xfId="19132" xr:uid="{00000000-0005-0000-0000-000089360000}"/>
    <cellStyle name="Input Cell 2 3 20 2 4" xfId="19133" xr:uid="{00000000-0005-0000-0000-00008A360000}"/>
    <cellStyle name="Input Cell 2 3 20 3" xfId="19134" xr:uid="{00000000-0005-0000-0000-00008B360000}"/>
    <cellStyle name="Input Cell 2 3 20 4" xfId="19135" xr:uid="{00000000-0005-0000-0000-00008C360000}"/>
    <cellStyle name="Input Cell 2 3 20 5" xfId="19136" xr:uid="{00000000-0005-0000-0000-00008D360000}"/>
    <cellStyle name="Input Cell 2 3 21" xfId="2103" xr:uid="{00000000-0005-0000-0000-00008E360000}"/>
    <cellStyle name="Input Cell 2 3 21 2" xfId="19137" xr:uid="{00000000-0005-0000-0000-00008F360000}"/>
    <cellStyle name="Input Cell 2 3 21 2 2" xfId="19138" xr:uid="{00000000-0005-0000-0000-000090360000}"/>
    <cellStyle name="Input Cell 2 3 21 2 3" xfId="19139" xr:uid="{00000000-0005-0000-0000-000091360000}"/>
    <cellStyle name="Input Cell 2 3 21 2 4" xfId="19140" xr:uid="{00000000-0005-0000-0000-000092360000}"/>
    <cellStyle name="Input Cell 2 3 21 3" xfId="19141" xr:uid="{00000000-0005-0000-0000-000093360000}"/>
    <cellStyle name="Input Cell 2 3 21 4" xfId="19142" xr:uid="{00000000-0005-0000-0000-000094360000}"/>
    <cellStyle name="Input Cell 2 3 21 5" xfId="19143" xr:uid="{00000000-0005-0000-0000-000095360000}"/>
    <cellStyle name="Input Cell 2 3 22" xfId="2104" xr:uid="{00000000-0005-0000-0000-000096360000}"/>
    <cellStyle name="Input Cell 2 3 22 2" xfId="19144" xr:uid="{00000000-0005-0000-0000-000097360000}"/>
    <cellStyle name="Input Cell 2 3 22 2 2" xfId="19145" xr:uid="{00000000-0005-0000-0000-000098360000}"/>
    <cellStyle name="Input Cell 2 3 22 2 3" xfId="19146" xr:uid="{00000000-0005-0000-0000-000099360000}"/>
    <cellStyle name="Input Cell 2 3 22 2 4" xfId="19147" xr:uid="{00000000-0005-0000-0000-00009A360000}"/>
    <cellStyle name="Input Cell 2 3 22 3" xfId="19148" xr:uid="{00000000-0005-0000-0000-00009B360000}"/>
    <cellStyle name="Input Cell 2 3 22 4" xfId="19149" xr:uid="{00000000-0005-0000-0000-00009C360000}"/>
    <cellStyle name="Input Cell 2 3 22 5" xfId="19150" xr:uid="{00000000-0005-0000-0000-00009D360000}"/>
    <cellStyle name="Input Cell 2 3 23" xfId="2105" xr:uid="{00000000-0005-0000-0000-00009E360000}"/>
    <cellStyle name="Input Cell 2 3 23 2" xfId="19151" xr:uid="{00000000-0005-0000-0000-00009F360000}"/>
    <cellStyle name="Input Cell 2 3 23 2 2" xfId="19152" xr:uid="{00000000-0005-0000-0000-0000A0360000}"/>
    <cellStyle name="Input Cell 2 3 23 2 3" xfId="19153" xr:uid="{00000000-0005-0000-0000-0000A1360000}"/>
    <cellStyle name="Input Cell 2 3 23 2 4" xfId="19154" xr:uid="{00000000-0005-0000-0000-0000A2360000}"/>
    <cellStyle name="Input Cell 2 3 23 3" xfId="19155" xr:uid="{00000000-0005-0000-0000-0000A3360000}"/>
    <cellStyle name="Input Cell 2 3 23 4" xfId="19156" xr:uid="{00000000-0005-0000-0000-0000A4360000}"/>
    <cellStyle name="Input Cell 2 3 23 5" xfId="19157" xr:uid="{00000000-0005-0000-0000-0000A5360000}"/>
    <cellStyle name="Input Cell 2 3 24" xfId="2106" xr:uid="{00000000-0005-0000-0000-0000A6360000}"/>
    <cellStyle name="Input Cell 2 3 24 2" xfId="19158" xr:uid="{00000000-0005-0000-0000-0000A7360000}"/>
    <cellStyle name="Input Cell 2 3 24 2 2" xfId="19159" xr:uid="{00000000-0005-0000-0000-0000A8360000}"/>
    <cellStyle name="Input Cell 2 3 24 2 3" xfId="19160" xr:uid="{00000000-0005-0000-0000-0000A9360000}"/>
    <cellStyle name="Input Cell 2 3 24 2 4" xfId="19161" xr:uid="{00000000-0005-0000-0000-0000AA360000}"/>
    <cellStyle name="Input Cell 2 3 24 3" xfId="19162" xr:uid="{00000000-0005-0000-0000-0000AB360000}"/>
    <cellStyle name="Input Cell 2 3 24 4" xfId="19163" xr:uid="{00000000-0005-0000-0000-0000AC360000}"/>
    <cellStyle name="Input Cell 2 3 24 5" xfId="19164" xr:uid="{00000000-0005-0000-0000-0000AD360000}"/>
    <cellStyle name="Input Cell 2 3 25" xfId="2107" xr:uid="{00000000-0005-0000-0000-0000AE360000}"/>
    <cellStyle name="Input Cell 2 3 25 2" xfId="19165" xr:uid="{00000000-0005-0000-0000-0000AF360000}"/>
    <cellStyle name="Input Cell 2 3 25 2 2" xfId="19166" xr:uid="{00000000-0005-0000-0000-0000B0360000}"/>
    <cellStyle name="Input Cell 2 3 25 2 3" xfId="19167" xr:uid="{00000000-0005-0000-0000-0000B1360000}"/>
    <cellStyle name="Input Cell 2 3 25 2 4" xfId="19168" xr:uid="{00000000-0005-0000-0000-0000B2360000}"/>
    <cellStyle name="Input Cell 2 3 25 3" xfId="19169" xr:uid="{00000000-0005-0000-0000-0000B3360000}"/>
    <cellStyle name="Input Cell 2 3 25 4" xfId="19170" xr:uid="{00000000-0005-0000-0000-0000B4360000}"/>
    <cellStyle name="Input Cell 2 3 25 5" xfId="19171" xr:uid="{00000000-0005-0000-0000-0000B5360000}"/>
    <cellStyle name="Input Cell 2 3 26" xfId="2108" xr:uid="{00000000-0005-0000-0000-0000B6360000}"/>
    <cellStyle name="Input Cell 2 3 26 2" xfId="19172" xr:uid="{00000000-0005-0000-0000-0000B7360000}"/>
    <cellStyle name="Input Cell 2 3 26 2 2" xfId="19173" xr:uid="{00000000-0005-0000-0000-0000B8360000}"/>
    <cellStyle name="Input Cell 2 3 26 2 3" xfId="19174" xr:uid="{00000000-0005-0000-0000-0000B9360000}"/>
    <cellStyle name="Input Cell 2 3 26 2 4" xfId="19175" xr:uid="{00000000-0005-0000-0000-0000BA360000}"/>
    <cellStyle name="Input Cell 2 3 26 3" xfId="19176" xr:uid="{00000000-0005-0000-0000-0000BB360000}"/>
    <cellStyle name="Input Cell 2 3 26 4" xfId="19177" xr:uid="{00000000-0005-0000-0000-0000BC360000}"/>
    <cellStyle name="Input Cell 2 3 26 5" xfId="19178" xr:uid="{00000000-0005-0000-0000-0000BD360000}"/>
    <cellStyle name="Input Cell 2 3 27" xfId="2109" xr:uid="{00000000-0005-0000-0000-0000BE360000}"/>
    <cellStyle name="Input Cell 2 3 27 2" xfId="19179" xr:uid="{00000000-0005-0000-0000-0000BF360000}"/>
    <cellStyle name="Input Cell 2 3 27 2 2" xfId="19180" xr:uid="{00000000-0005-0000-0000-0000C0360000}"/>
    <cellStyle name="Input Cell 2 3 27 2 3" xfId="19181" xr:uid="{00000000-0005-0000-0000-0000C1360000}"/>
    <cellStyle name="Input Cell 2 3 27 2 4" xfId="19182" xr:uid="{00000000-0005-0000-0000-0000C2360000}"/>
    <cellStyle name="Input Cell 2 3 27 3" xfId="19183" xr:uid="{00000000-0005-0000-0000-0000C3360000}"/>
    <cellStyle name="Input Cell 2 3 27 4" xfId="19184" xr:uid="{00000000-0005-0000-0000-0000C4360000}"/>
    <cellStyle name="Input Cell 2 3 27 5" xfId="19185" xr:uid="{00000000-0005-0000-0000-0000C5360000}"/>
    <cellStyle name="Input Cell 2 3 28" xfId="2110" xr:uid="{00000000-0005-0000-0000-0000C6360000}"/>
    <cellStyle name="Input Cell 2 3 28 2" xfId="19186" xr:uid="{00000000-0005-0000-0000-0000C7360000}"/>
    <cellStyle name="Input Cell 2 3 28 2 2" xfId="19187" xr:uid="{00000000-0005-0000-0000-0000C8360000}"/>
    <cellStyle name="Input Cell 2 3 28 2 3" xfId="19188" xr:uid="{00000000-0005-0000-0000-0000C9360000}"/>
    <cellStyle name="Input Cell 2 3 28 2 4" xfId="19189" xr:uid="{00000000-0005-0000-0000-0000CA360000}"/>
    <cellStyle name="Input Cell 2 3 28 3" xfId="19190" xr:uid="{00000000-0005-0000-0000-0000CB360000}"/>
    <cellStyle name="Input Cell 2 3 28 4" xfId="19191" xr:uid="{00000000-0005-0000-0000-0000CC360000}"/>
    <cellStyle name="Input Cell 2 3 28 5" xfId="19192" xr:uid="{00000000-0005-0000-0000-0000CD360000}"/>
    <cellStyle name="Input Cell 2 3 29" xfId="2111" xr:uid="{00000000-0005-0000-0000-0000CE360000}"/>
    <cellStyle name="Input Cell 2 3 29 2" xfId="19193" xr:uid="{00000000-0005-0000-0000-0000CF360000}"/>
    <cellStyle name="Input Cell 2 3 29 2 2" xfId="19194" xr:uid="{00000000-0005-0000-0000-0000D0360000}"/>
    <cellStyle name="Input Cell 2 3 29 2 3" xfId="19195" xr:uid="{00000000-0005-0000-0000-0000D1360000}"/>
    <cellStyle name="Input Cell 2 3 29 2 4" xfId="19196" xr:uid="{00000000-0005-0000-0000-0000D2360000}"/>
    <cellStyle name="Input Cell 2 3 29 3" xfId="19197" xr:uid="{00000000-0005-0000-0000-0000D3360000}"/>
    <cellStyle name="Input Cell 2 3 29 4" xfId="19198" xr:uid="{00000000-0005-0000-0000-0000D4360000}"/>
    <cellStyle name="Input Cell 2 3 29 5" xfId="19199" xr:uid="{00000000-0005-0000-0000-0000D5360000}"/>
    <cellStyle name="Input Cell 2 3 3" xfId="2112" xr:uid="{00000000-0005-0000-0000-0000D6360000}"/>
    <cellStyle name="Input Cell 2 3 3 2" xfId="19200" xr:uid="{00000000-0005-0000-0000-0000D7360000}"/>
    <cellStyle name="Input Cell 2 3 3 2 2" xfId="19201" xr:uid="{00000000-0005-0000-0000-0000D8360000}"/>
    <cellStyle name="Input Cell 2 3 3 2 3" xfId="19202" xr:uid="{00000000-0005-0000-0000-0000D9360000}"/>
    <cellStyle name="Input Cell 2 3 3 2 4" xfId="19203" xr:uid="{00000000-0005-0000-0000-0000DA360000}"/>
    <cellStyle name="Input Cell 2 3 3 3" xfId="19204" xr:uid="{00000000-0005-0000-0000-0000DB360000}"/>
    <cellStyle name="Input Cell 2 3 3 4" xfId="19205" xr:uid="{00000000-0005-0000-0000-0000DC360000}"/>
    <cellStyle name="Input Cell 2 3 3 5" xfId="19206" xr:uid="{00000000-0005-0000-0000-0000DD360000}"/>
    <cellStyle name="Input Cell 2 3 30" xfId="2113" xr:uid="{00000000-0005-0000-0000-0000DE360000}"/>
    <cellStyle name="Input Cell 2 3 30 2" xfId="19207" xr:uid="{00000000-0005-0000-0000-0000DF360000}"/>
    <cellStyle name="Input Cell 2 3 30 2 2" xfId="19208" xr:uid="{00000000-0005-0000-0000-0000E0360000}"/>
    <cellStyle name="Input Cell 2 3 30 2 3" xfId="19209" xr:uid="{00000000-0005-0000-0000-0000E1360000}"/>
    <cellStyle name="Input Cell 2 3 30 2 4" xfId="19210" xr:uid="{00000000-0005-0000-0000-0000E2360000}"/>
    <cellStyle name="Input Cell 2 3 30 3" xfId="19211" xr:uid="{00000000-0005-0000-0000-0000E3360000}"/>
    <cellStyle name="Input Cell 2 3 30 4" xfId="19212" xr:uid="{00000000-0005-0000-0000-0000E4360000}"/>
    <cellStyle name="Input Cell 2 3 30 5" xfId="19213" xr:uid="{00000000-0005-0000-0000-0000E5360000}"/>
    <cellStyle name="Input Cell 2 3 31" xfId="2114" xr:uid="{00000000-0005-0000-0000-0000E6360000}"/>
    <cellStyle name="Input Cell 2 3 31 2" xfId="19214" xr:uid="{00000000-0005-0000-0000-0000E7360000}"/>
    <cellStyle name="Input Cell 2 3 31 2 2" xfId="19215" xr:uid="{00000000-0005-0000-0000-0000E8360000}"/>
    <cellStyle name="Input Cell 2 3 31 2 3" xfId="19216" xr:uid="{00000000-0005-0000-0000-0000E9360000}"/>
    <cellStyle name="Input Cell 2 3 31 2 4" xfId="19217" xr:uid="{00000000-0005-0000-0000-0000EA360000}"/>
    <cellStyle name="Input Cell 2 3 31 3" xfId="19218" xr:uid="{00000000-0005-0000-0000-0000EB360000}"/>
    <cellStyle name="Input Cell 2 3 31 4" xfId="19219" xr:uid="{00000000-0005-0000-0000-0000EC360000}"/>
    <cellStyle name="Input Cell 2 3 31 5" xfId="19220" xr:uid="{00000000-0005-0000-0000-0000ED360000}"/>
    <cellStyle name="Input Cell 2 3 32" xfId="2115" xr:uid="{00000000-0005-0000-0000-0000EE360000}"/>
    <cellStyle name="Input Cell 2 3 32 2" xfId="19221" xr:uid="{00000000-0005-0000-0000-0000EF360000}"/>
    <cellStyle name="Input Cell 2 3 32 2 2" xfId="19222" xr:uid="{00000000-0005-0000-0000-0000F0360000}"/>
    <cellStyle name="Input Cell 2 3 32 2 3" xfId="19223" xr:uid="{00000000-0005-0000-0000-0000F1360000}"/>
    <cellStyle name="Input Cell 2 3 32 2 4" xfId="19224" xr:uid="{00000000-0005-0000-0000-0000F2360000}"/>
    <cellStyle name="Input Cell 2 3 32 3" xfId="19225" xr:uid="{00000000-0005-0000-0000-0000F3360000}"/>
    <cellStyle name="Input Cell 2 3 32 4" xfId="19226" xr:uid="{00000000-0005-0000-0000-0000F4360000}"/>
    <cellStyle name="Input Cell 2 3 32 5" xfId="19227" xr:uid="{00000000-0005-0000-0000-0000F5360000}"/>
    <cellStyle name="Input Cell 2 3 33" xfId="2116" xr:uid="{00000000-0005-0000-0000-0000F6360000}"/>
    <cellStyle name="Input Cell 2 3 33 2" xfId="19228" xr:uid="{00000000-0005-0000-0000-0000F7360000}"/>
    <cellStyle name="Input Cell 2 3 33 2 2" xfId="19229" xr:uid="{00000000-0005-0000-0000-0000F8360000}"/>
    <cellStyle name="Input Cell 2 3 33 2 3" xfId="19230" xr:uid="{00000000-0005-0000-0000-0000F9360000}"/>
    <cellStyle name="Input Cell 2 3 33 2 4" xfId="19231" xr:uid="{00000000-0005-0000-0000-0000FA360000}"/>
    <cellStyle name="Input Cell 2 3 33 3" xfId="19232" xr:uid="{00000000-0005-0000-0000-0000FB360000}"/>
    <cellStyle name="Input Cell 2 3 33 4" xfId="19233" xr:uid="{00000000-0005-0000-0000-0000FC360000}"/>
    <cellStyle name="Input Cell 2 3 33 5" xfId="19234" xr:uid="{00000000-0005-0000-0000-0000FD360000}"/>
    <cellStyle name="Input Cell 2 3 34" xfId="2117" xr:uid="{00000000-0005-0000-0000-0000FE360000}"/>
    <cellStyle name="Input Cell 2 3 34 2" xfId="19235" xr:uid="{00000000-0005-0000-0000-0000FF360000}"/>
    <cellStyle name="Input Cell 2 3 34 2 2" xfId="19236" xr:uid="{00000000-0005-0000-0000-000000370000}"/>
    <cellStyle name="Input Cell 2 3 34 2 3" xfId="19237" xr:uid="{00000000-0005-0000-0000-000001370000}"/>
    <cellStyle name="Input Cell 2 3 34 2 4" xfId="19238" xr:uid="{00000000-0005-0000-0000-000002370000}"/>
    <cellStyle name="Input Cell 2 3 34 3" xfId="19239" xr:uid="{00000000-0005-0000-0000-000003370000}"/>
    <cellStyle name="Input Cell 2 3 34 4" xfId="19240" xr:uid="{00000000-0005-0000-0000-000004370000}"/>
    <cellStyle name="Input Cell 2 3 34 5" xfId="19241" xr:uid="{00000000-0005-0000-0000-000005370000}"/>
    <cellStyle name="Input Cell 2 3 35" xfId="2118" xr:uid="{00000000-0005-0000-0000-000006370000}"/>
    <cellStyle name="Input Cell 2 3 35 2" xfId="19242" xr:uid="{00000000-0005-0000-0000-000007370000}"/>
    <cellStyle name="Input Cell 2 3 35 2 2" xfId="19243" xr:uid="{00000000-0005-0000-0000-000008370000}"/>
    <cellStyle name="Input Cell 2 3 35 2 3" xfId="19244" xr:uid="{00000000-0005-0000-0000-000009370000}"/>
    <cellStyle name="Input Cell 2 3 35 2 4" xfId="19245" xr:uid="{00000000-0005-0000-0000-00000A370000}"/>
    <cellStyle name="Input Cell 2 3 35 3" xfId="19246" xr:uid="{00000000-0005-0000-0000-00000B370000}"/>
    <cellStyle name="Input Cell 2 3 35 4" xfId="19247" xr:uid="{00000000-0005-0000-0000-00000C370000}"/>
    <cellStyle name="Input Cell 2 3 35 5" xfId="19248" xr:uid="{00000000-0005-0000-0000-00000D370000}"/>
    <cellStyle name="Input Cell 2 3 36" xfId="2119" xr:uid="{00000000-0005-0000-0000-00000E370000}"/>
    <cellStyle name="Input Cell 2 3 36 2" xfId="19249" xr:uid="{00000000-0005-0000-0000-00000F370000}"/>
    <cellStyle name="Input Cell 2 3 36 2 2" xfId="19250" xr:uid="{00000000-0005-0000-0000-000010370000}"/>
    <cellStyle name="Input Cell 2 3 36 2 3" xfId="19251" xr:uid="{00000000-0005-0000-0000-000011370000}"/>
    <cellStyle name="Input Cell 2 3 36 2 4" xfId="19252" xr:uid="{00000000-0005-0000-0000-000012370000}"/>
    <cellStyle name="Input Cell 2 3 36 3" xfId="19253" xr:uid="{00000000-0005-0000-0000-000013370000}"/>
    <cellStyle name="Input Cell 2 3 36 4" xfId="19254" xr:uid="{00000000-0005-0000-0000-000014370000}"/>
    <cellStyle name="Input Cell 2 3 36 5" xfId="19255" xr:uid="{00000000-0005-0000-0000-000015370000}"/>
    <cellStyle name="Input Cell 2 3 37" xfId="2120" xr:uid="{00000000-0005-0000-0000-000016370000}"/>
    <cellStyle name="Input Cell 2 3 37 2" xfId="19256" xr:uid="{00000000-0005-0000-0000-000017370000}"/>
    <cellStyle name="Input Cell 2 3 37 2 2" xfId="19257" xr:uid="{00000000-0005-0000-0000-000018370000}"/>
    <cellStyle name="Input Cell 2 3 37 2 3" xfId="19258" xr:uid="{00000000-0005-0000-0000-000019370000}"/>
    <cellStyle name="Input Cell 2 3 37 2 4" xfId="19259" xr:uid="{00000000-0005-0000-0000-00001A370000}"/>
    <cellStyle name="Input Cell 2 3 37 3" xfId="19260" xr:uid="{00000000-0005-0000-0000-00001B370000}"/>
    <cellStyle name="Input Cell 2 3 37 4" xfId="19261" xr:uid="{00000000-0005-0000-0000-00001C370000}"/>
    <cellStyle name="Input Cell 2 3 37 5" xfId="19262" xr:uid="{00000000-0005-0000-0000-00001D370000}"/>
    <cellStyle name="Input Cell 2 3 38" xfId="2121" xr:uid="{00000000-0005-0000-0000-00001E370000}"/>
    <cellStyle name="Input Cell 2 3 38 2" xfId="19263" xr:uid="{00000000-0005-0000-0000-00001F370000}"/>
    <cellStyle name="Input Cell 2 3 38 2 2" xfId="19264" xr:uid="{00000000-0005-0000-0000-000020370000}"/>
    <cellStyle name="Input Cell 2 3 38 2 3" xfId="19265" xr:uid="{00000000-0005-0000-0000-000021370000}"/>
    <cellStyle name="Input Cell 2 3 38 2 4" xfId="19266" xr:uid="{00000000-0005-0000-0000-000022370000}"/>
    <cellStyle name="Input Cell 2 3 38 3" xfId="19267" xr:uid="{00000000-0005-0000-0000-000023370000}"/>
    <cellStyle name="Input Cell 2 3 38 4" xfId="19268" xr:uid="{00000000-0005-0000-0000-000024370000}"/>
    <cellStyle name="Input Cell 2 3 38 5" xfId="19269" xr:uid="{00000000-0005-0000-0000-000025370000}"/>
    <cellStyle name="Input Cell 2 3 39" xfId="2122" xr:uid="{00000000-0005-0000-0000-000026370000}"/>
    <cellStyle name="Input Cell 2 3 39 2" xfId="19270" xr:uid="{00000000-0005-0000-0000-000027370000}"/>
    <cellStyle name="Input Cell 2 3 39 2 2" xfId="19271" xr:uid="{00000000-0005-0000-0000-000028370000}"/>
    <cellStyle name="Input Cell 2 3 39 2 3" xfId="19272" xr:uid="{00000000-0005-0000-0000-000029370000}"/>
    <cellStyle name="Input Cell 2 3 39 2 4" xfId="19273" xr:uid="{00000000-0005-0000-0000-00002A370000}"/>
    <cellStyle name="Input Cell 2 3 39 3" xfId="19274" xr:uid="{00000000-0005-0000-0000-00002B370000}"/>
    <cellStyle name="Input Cell 2 3 39 4" xfId="19275" xr:uid="{00000000-0005-0000-0000-00002C370000}"/>
    <cellStyle name="Input Cell 2 3 39 5" xfId="19276" xr:uid="{00000000-0005-0000-0000-00002D370000}"/>
    <cellStyle name="Input Cell 2 3 4" xfId="2123" xr:uid="{00000000-0005-0000-0000-00002E370000}"/>
    <cellStyle name="Input Cell 2 3 4 2" xfId="19277" xr:uid="{00000000-0005-0000-0000-00002F370000}"/>
    <cellStyle name="Input Cell 2 3 4 2 2" xfId="19278" xr:uid="{00000000-0005-0000-0000-000030370000}"/>
    <cellStyle name="Input Cell 2 3 4 2 3" xfId="19279" xr:uid="{00000000-0005-0000-0000-000031370000}"/>
    <cellStyle name="Input Cell 2 3 4 2 4" xfId="19280" xr:uid="{00000000-0005-0000-0000-000032370000}"/>
    <cellStyle name="Input Cell 2 3 4 3" xfId="19281" xr:uid="{00000000-0005-0000-0000-000033370000}"/>
    <cellStyle name="Input Cell 2 3 4 4" xfId="19282" xr:uid="{00000000-0005-0000-0000-000034370000}"/>
    <cellStyle name="Input Cell 2 3 4 5" xfId="19283" xr:uid="{00000000-0005-0000-0000-000035370000}"/>
    <cellStyle name="Input Cell 2 3 40" xfId="2124" xr:uid="{00000000-0005-0000-0000-000036370000}"/>
    <cellStyle name="Input Cell 2 3 40 2" xfId="19284" xr:uid="{00000000-0005-0000-0000-000037370000}"/>
    <cellStyle name="Input Cell 2 3 40 2 2" xfId="19285" xr:uid="{00000000-0005-0000-0000-000038370000}"/>
    <cellStyle name="Input Cell 2 3 40 2 3" xfId="19286" xr:uid="{00000000-0005-0000-0000-000039370000}"/>
    <cellStyle name="Input Cell 2 3 40 2 4" xfId="19287" xr:uid="{00000000-0005-0000-0000-00003A370000}"/>
    <cellStyle name="Input Cell 2 3 40 3" xfId="19288" xr:uid="{00000000-0005-0000-0000-00003B370000}"/>
    <cellStyle name="Input Cell 2 3 40 4" xfId="19289" xr:uid="{00000000-0005-0000-0000-00003C370000}"/>
    <cellStyle name="Input Cell 2 3 40 5" xfId="19290" xr:uid="{00000000-0005-0000-0000-00003D370000}"/>
    <cellStyle name="Input Cell 2 3 41" xfId="2125" xr:uid="{00000000-0005-0000-0000-00003E370000}"/>
    <cellStyle name="Input Cell 2 3 41 2" xfId="19291" xr:uid="{00000000-0005-0000-0000-00003F370000}"/>
    <cellStyle name="Input Cell 2 3 41 2 2" xfId="19292" xr:uid="{00000000-0005-0000-0000-000040370000}"/>
    <cellStyle name="Input Cell 2 3 41 2 3" xfId="19293" xr:uid="{00000000-0005-0000-0000-000041370000}"/>
    <cellStyle name="Input Cell 2 3 41 2 4" xfId="19294" xr:uid="{00000000-0005-0000-0000-000042370000}"/>
    <cellStyle name="Input Cell 2 3 41 3" xfId="19295" xr:uid="{00000000-0005-0000-0000-000043370000}"/>
    <cellStyle name="Input Cell 2 3 41 4" xfId="19296" xr:uid="{00000000-0005-0000-0000-000044370000}"/>
    <cellStyle name="Input Cell 2 3 41 5" xfId="19297" xr:uid="{00000000-0005-0000-0000-000045370000}"/>
    <cellStyle name="Input Cell 2 3 42" xfId="2126" xr:uid="{00000000-0005-0000-0000-000046370000}"/>
    <cellStyle name="Input Cell 2 3 42 2" xfId="19298" xr:uid="{00000000-0005-0000-0000-000047370000}"/>
    <cellStyle name="Input Cell 2 3 42 2 2" xfId="19299" xr:uid="{00000000-0005-0000-0000-000048370000}"/>
    <cellStyle name="Input Cell 2 3 42 2 3" xfId="19300" xr:uid="{00000000-0005-0000-0000-000049370000}"/>
    <cellStyle name="Input Cell 2 3 42 2 4" xfId="19301" xr:uid="{00000000-0005-0000-0000-00004A370000}"/>
    <cellStyle name="Input Cell 2 3 42 3" xfId="19302" xr:uid="{00000000-0005-0000-0000-00004B370000}"/>
    <cellStyle name="Input Cell 2 3 42 4" xfId="19303" xr:uid="{00000000-0005-0000-0000-00004C370000}"/>
    <cellStyle name="Input Cell 2 3 42 5" xfId="19304" xr:uid="{00000000-0005-0000-0000-00004D370000}"/>
    <cellStyle name="Input Cell 2 3 43" xfId="2127" xr:uid="{00000000-0005-0000-0000-00004E370000}"/>
    <cellStyle name="Input Cell 2 3 43 2" xfId="19305" xr:uid="{00000000-0005-0000-0000-00004F370000}"/>
    <cellStyle name="Input Cell 2 3 43 2 2" xfId="19306" xr:uid="{00000000-0005-0000-0000-000050370000}"/>
    <cellStyle name="Input Cell 2 3 43 2 3" xfId="19307" xr:uid="{00000000-0005-0000-0000-000051370000}"/>
    <cellStyle name="Input Cell 2 3 43 2 4" xfId="19308" xr:uid="{00000000-0005-0000-0000-000052370000}"/>
    <cellStyle name="Input Cell 2 3 43 3" xfId="19309" xr:uid="{00000000-0005-0000-0000-000053370000}"/>
    <cellStyle name="Input Cell 2 3 43 4" xfId="19310" xr:uid="{00000000-0005-0000-0000-000054370000}"/>
    <cellStyle name="Input Cell 2 3 43 5" xfId="19311" xr:uid="{00000000-0005-0000-0000-000055370000}"/>
    <cellStyle name="Input Cell 2 3 44" xfId="2128" xr:uid="{00000000-0005-0000-0000-000056370000}"/>
    <cellStyle name="Input Cell 2 3 44 2" xfId="19312" xr:uid="{00000000-0005-0000-0000-000057370000}"/>
    <cellStyle name="Input Cell 2 3 44 2 2" xfId="19313" xr:uid="{00000000-0005-0000-0000-000058370000}"/>
    <cellStyle name="Input Cell 2 3 44 2 3" xfId="19314" xr:uid="{00000000-0005-0000-0000-000059370000}"/>
    <cellStyle name="Input Cell 2 3 44 2 4" xfId="19315" xr:uid="{00000000-0005-0000-0000-00005A370000}"/>
    <cellStyle name="Input Cell 2 3 44 3" xfId="19316" xr:uid="{00000000-0005-0000-0000-00005B370000}"/>
    <cellStyle name="Input Cell 2 3 44 4" xfId="19317" xr:uid="{00000000-0005-0000-0000-00005C370000}"/>
    <cellStyle name="Input Cell 2 3 44 5" xfId="19318" xr:uid="{00000000-0005-0000-0000-00005D370000}"/>
    <cellStyle name="Input Cell 2 3 45" xfId="2129" xr:uid="{00000000-0005-0000-0000-00005E370000}"/>
    <cellStyle name="Input Cell 2 3 45 2" xfId="19319" xr:uid="{00000000-0005-0000-0000-00005F370000}"/>
    <cellStyle name="Input Cell 2 3 45 2 2" xfId="19320" xr:uid="{00000000-0005-0000-0000-000060370000}"/>
    <cellStyle name="Input Cell 2 3 45 2 3" xfId="19321" xr:uid="{00000000-0005-0000-0000-000061370000}"/>
    <cellStyle name="Input Cell 2 3 45 2 4" xfId="19322" xr:uid="{00000000-0005-0000-0000-000062370000}"/>
    <cellStyle name="Input Cell 2 3 45 3" xfId="19323" xr:uid="{00000000-0005-0000-0000-000063370000}"/>
    <cellStyle name="Input Cell 2 3 45 4" xfId="19324" xr:uid="{00000000-0005-0000-0000-000064370000}"/>
    <cellStyle name="Input Cell 2 3 45 5" xfId="19325" xr:uid="{00000000-0005-0000-0000-000065370000}"/>
    <cellStyle name="Input Cell 2 3 46" xfId="19326" xr:uid="{00000000-0005-0000-0000-000066370000}"/>
    <cellStyle name="Input Cell 2 3 46 2" xfId="19327" xr:uid="{00000000-0005-0000-0000-000067370000}"/>
    <cellStyle name="Input Cell 2 3 46 3" xfId="19328" xr:uid="{00000000-0005-0000-0000-000068370000}"/>
    <cellStyle name="Input Cell 2 3 46 4" xfId="19329" xr:uid="{00000000-0005-0000-0000-000069370000}"/>
    <cellStyle name="Input Cell 2 3 47" xfId="19330" xr:uid="{00000000-0005-0000-0000-00006A370000}"/>
    <cellStyle name="Input Cell 2 3 48" xfId="19331" xr:uid="{00000000-0005-0000-0000-00006B370000}"/>
    <cellStyle name="Input Cell 2 3 49" xfId="19332" xr:uid="{00000000-0005-0000-0000-00006C370000}"/>
    <cellStyle name="Input Cell 2 3 5" xfId="2130" xr:uid="{00000000-0005-0000-0000-00006D370000}"/>
    <cellStyle name="Input Cell 2 3 5 2" xfId="19333" xr:uid="{00000000-0005-0000-0000-00006E370000}"/>
    <cellStyle name="Input Cell 2 3 5 2 2" xfId="19334" xr:uid="{00000000-0005-0000-0000-00006F370000}"/>
    <cellStyle name="Input Cell 2 3 5 2 3" xfId="19335" xr:uid="{00000000-0005-0000-0000-000070370000}"/>
    <cellStyle name="Input Cell 2 3 5 2 4" xfId="19336" xr:uid="{00000000-0005-0000-0000-000071370000}"/>
    <cellStyle name="Input Cell 2 3 5 3" xfId="19337" xr:uid="{00000000-0005-0000-0000-000072370000}"/>
    <cellStyle name="Input Cell 2 3 5 4" xfId="19338" xr:uid="{00000000-0005-0000-0000-000073370000}"/>
    <cellStyle name="Input Cell 2 3 5 5" xfId="19339" xr:uid="{00000000-0005-0000-0000-000074370000}"/>
    <cellStyle name="Input Cell 2 3 6" xfId="2131" xr:uid="{00000000-0005-0000-0000-000075370000}"/>
    <cellStyle name="Input Cell 2 3 6 2" xfId="19340" xr:uid="{00000000-0005-0000-0000-000076370000}"/>
    <cellStyle name="Input Cell 2 3 6 2 2" xfId="19341" xr:uid="{00000000-0005-0000-0000-000077370000}"/>
    <cellStyle name="Input Cell 2 3 6 2 3" xfId="19342" xr:uid="{00000000-0005-0000-0000-000078370000}"/>
    <cellStyle name="Input Cell 2 3 6 2 4" xfId="19343" xr:uid="{00000000-0005-0000-0000-000079370000}"/>
    <cellStyle name="Input Cell 2 3 6 3" xfId="19344" xr:uid="{00000000-0005-0000-0000-00007A370000}"/>
    <cellStyle name="Input Cell 2 3 6 4" xfId="19345" xr:uid="{00000000-0005-0000-0000-00007B370000}"/>
    <cellStyle name="Input Cell 2 3 6 5" xfId="19346" xr:uid="{00000000-0005-0000-0000-00007C370000}"/>
    <cellStyle name="Input Cell 2 3 7" xfId="2132" xr:uid="{00000000-0005-0000-0000-00007D370000}"/>
    <cellStyle name="Input Cell 2 3 7 2" xfId="19347" xr:uid="{00000000-0005-0000-0000-00007E370000}"/>
    <cellStyle name="Input Cell 2 3 7 2 2" xfId="19348" xr:uid="{00000000-0005-0000-0000-00007F370000}"/>
    <cellStyle name="Input Cell 2 3 7 2 3" xfId="19349" xr:uid="{00000000-0005-0000-0000-000080370000}"/>
    <cellStyle name="Input Cell 2 3 7 2 4" xfId="19350" xr:uid="{00000000-0005-0000-0000-000081370000}"/>
    <cellStyle name="Input Cell 2 3 7 3" xfId="19351" xr:uid="{00000000-0005-0000-0000-000082370000}"/>
    <cellStyle name="Input Cell 2 3 7 4" xfId="19352" xr:uid="{00000000-0005-0000-0000-000083370000}"/>
    <cellStyle name="Input Cell 2 3 7 5" xfId="19353" xr:uid="{00000000-0005-0000-0000-000084370000}"/>
    <cellStyle name="Input Cell 2 3 8" xfId="2133" xr:uid="{00000000-0005-0000-0000-000085370000}"/>
    <cellStyle name="Input Cell 2 3 8 2" xfId="19354" xr:uid="{00000000-0005-0000-0000-000086370000}"/>
    <cellStyle name="Input Cell 2 3 8 2 2" xfId="19355" xr:uid="{00000000-0005-0000-0000-000087370000}"/>
    <cellStyle name="Input Cell 2 3 8 2 3" xfId="19356" xr:uid="{00000000-0005-0000-0000-000088370000}"/>
    <cellStyle name="Input Cell 2 3 8 2 4" xfId="19357" xr:uid="{00000000-0005-0000-0000-000089370000}"/>
    <cellStyle name="Input Cell 2 3 8 3" xfId="19358" xr:uid="{00000000-0005-0000-0000-00008A370000}"/>
    <cellStyle name="Input Cell 2 3 8 4" xfId="19359" xr:uid="{00000000-0005-0000-0000-00008B370000}"/>
    <cellStyle name="Input Cell 2 3 8 5" xfId="19360" xr:uid="{00000000-0005-0000-0000-00008C370000}"/>
    <cellStyle name="Input Cell 2 3 9" xfId="2134" xr:uid="{00000000-0005-0000-0000-00008D370000}"/>
    <cellStyle name="Input Cell 2 3 9 2" xfId="19361" xr:uid="{00000000-0005-0000-0000-00008E370000}"/>
    <cellStyle name="Input Cell 2 3 9 2 2" xfId="19362" xr:uid="{00000000-0005-0000-0000-00008F370000}"/>
    <cellStyle name="Input Cell 2 3 9 2 3" xfId="19363" xr:uid="{00000000-0005-0000-0000-000090370000}"/>
    <cellStyle name="Input Cell 2 3 9 2 4" xfId="19364" xr:uid="{00000000-0005-0000-0000-000091370000}"/>
    <cellStyle name="Input Cell 2 3 9 3" xfId="19365" xr:uid="{00000000-0005-0000-0000-000092370000}"/>
    <cellStyle name="Input Cell 2 3 9 4" xfId="19366" xr:uid="{00000000-0005-0000-0000-000093370000}"/>
    <cellStyle name="Input Cell 2 3 9 5" xfId="19367" xr:uid="{00000000-0005-0000-0000-000094370000}"/>
    <cellStyle name="Input Cell 2 4" xfId="2135" xr:uid="{00000000-0005-0000-0000-000095370000}"/>
    <cellStyle name="Input Cell 2 4 10" xfId="2136" xr:uid="{00000000-0005-0000-0000-000096370000}"/>
    <cellStyle name="Input Cell 2 4 10 2" xfId="19368" xr:uid="{00000000-0005-0000-0000-000097370000}"/>
    <cellStyle name="Input Cell 2 4 10 2 2" xfId="19369" xr:uid="{00000000-0005-0000-0000-000098370000}"/>
    <cellStyle name="Input Cell 2 4 10 2 3" xfId="19370" xr:uid="{00000000-0005-0000-0000-000099370000}"/>
    <cellStyle name="Input Cell 2 4 10 2 4" xfId="19371" xr:uid="{00000000-0005-0000-0000-00009A370000}"/>
    <cellStyle name="Input Cell 2 4 10 3" xfId="19372" xr:uid="{00000000-0005-0000-0000-00009B370000}"/>
    <cellStyle name="Input Cell 2 4 10 4" xfId="19373" xr:uid="{00000000-0005-0000-0000-00009C370000}"/>
    <cellStyle name="Input Cell 2 4 10 5" xfId="19374" xr:uid="{00000000-0005-0000-0000-00009D370000}"/>
    <cellStyle name="Input Cell 2 4 11" xfId="2137" xr:uid="{00000000-0005-0000-0000-00009E370000}"/>
    <cellStyle name="Input Cell 2 4 11 2" xfId="19375" xr:uid="{00000000-0005-0000-0000-00009F370000}"/>
    <cellStyle name="Input Cell 2 4 11 2 2" xfId="19376" xr:uid="{00000000-0005-0000-0000-0000A0370000}"/>
    <cellStyle name="Input Cell 2 4 11 2 3" xfId="19377" xr:uid="{00000000-0005-0000-0000-0000A1370000}"/>
    <cellStyle name="Input Cell 2 4 11 2 4" xfId="19378" xr:uid="{00000000-0005-0000-0000-0000A2370000}"/>
    <cellStyle name="Input Cell 2 4 11 3" xfId="19379" xr:uid="{00000000-0005-0000-0000-0000A3370000}"/>
    <cellStyle name="Input Cell 2 4 11 4" xfId="19380" xr:uid="{00000000-0005-0000-0000-0000A4370000}"/>
    <cellStyle name="Input Cell 2 4 11 5" xfId="19381" xr:uid="{00000000-0005-0000-0000-0000A5370000}"/>
    <cellStyle name="Input Cell 2 4 12" xfId="2138" xr:uid="{00000000-0005-0000-0000-0000A6370000}"/>
    <cellStyle name="Input Cell 2 4 12 2" xfId="19382" xr:uid="{00000000-0005-0000-0000-0000A7370000}"/>
    <cellStyle name="Input Cell 2 4 12 2 2" xfId="19383" xr:uid="{00000000-0005-0000-0000-0000A8370000}"/>
    <cellStyle name="Input Cell 2 4 12 2 3" xfId="19384" xr:uid="{00000000-0005-0000-0000-0000A9370000}"/>
    <cellStyle name="Input Cell 2 4 12 2 4" xfId="19385" xr:uid="{00000000-0005-0000-0000-0000AA370000}"/>
    <cellStyle name="Input Cell 2 4 12 3" xfId="19386" xr:uid="{00000000-0005-0000-0000-0000AB370000}"/>
    <cellStyle name="Input Cell 2 4 12 4" xfId="19387" xr:uid="{00000000-0005-0000-0000-0000AC370000}"/>
    <cellStyle name="Input Cell 2 4 12 5" xfId="19388" xr:uid="{00000000-0005-0000-0000-0000AD370000}"/>
    <cellStyle name="Input Cell 2 4 13" xfId="2139" xr:uid="{00000000-0005-0000-0000-0000AE370000}"/>
    <cellStyle name="Input Cell 2 4 13 2" xfId="19389" xr:uid="{00000000-0005-0000-0000-0000AF370000}"/>
    <cellStyle name="Input Cell 2 4 13 2 2" xfId="19390" xr:uid="{00000000-0005-0000-0000-0000B0370000}"/>
    <cellStyle name="Input Cell 2 4 13 2 3" xfId="19391" xr:uid="{00000000-0005-0000-0000-0000B1370000}"/>
    <cellStyle name="Input Cell 2 4 13 2 4" xfId="19392" xr:uid="{00000000-0005-0000-0000-0000B2370000}"/>
    <cellStyle name="Input Cell 2 4 13 3" xfId="19393" xr:uid="{00000000-0005-0000-0000-0000B3370000}"/>
    <cellStyle name="Input Cell 2 4 13 4" xfId="19394" xr:uid="{00000000-0005-0000-0000-0000B4370000}"/>
    <cellStyle name="Input Cell 2 4 13 5" xfId="19395" xr:uid="{00000000-0005-0000-0000-0000B5370000}"/>
    <cellStyle name="Input Cell 2 4 14" xfId="2140" xr:uid="{00000000-0005-0000-0000-0000B6370000}"/>
    <cellStyle name="Input Cell 2 4 14 2" xfId="19396" xr:uid="{00000000-0005-0000-0000-0000B7370000}"/>
    <cellStyle name="Input Cell 2 4 14 2 2" xfId="19397" xr:uid="{00000000-0005-0000-0000-0000B8370000}"/>
    <cellStyle name="Input Cell 2 4 14 2 3" xfId="19398" xr:uid="{00000000-0005-0000-0000-0000B9370000}"/>
    <cellStyle name="Input Cell 2 4 14 2 4" xfId="19399" xr:uid="{00000000-0005-0000-0000-0000BA370000}"/>
    <cellStyle name="Input Cell 2 4 14 3" xfId="19400" xr:uid="{00000000-0005-0000-0000-0000BB370000}"/>
    <cellStyle name="Input Cell 2 4 14 4" xfId="19401" xr:uid="{00000000-0005-0000-0000-0000BC370000}"/>
    <cellStyle name="Input Cell 2 4 14 5" xfId="19402" xr:uid="{00000000-0005-0000-0000-0000BD370000}"/>
    <cellStyle name="Input Cell 2 4 15" xfId="2141" xr:uid="{00000000-0005-0000-0000-0000BE370000}"/>
    <cellStyle name="Input Cell 2 4 15 2" xfId="19403" xr:uid="{00000000-0005-0000-0000-0000BF370000}"/>
    <cellStyle name="Input Cell 2 4 15 2 2" xfId="19404" xr:uid="{00000000-0005-0000-0000-0000C0370000}"/>
    <cellStyle name="Input Cell 2 4 15 2 3" xfId="19405" xr:uid="{00000000-0005-0000-0000-0000C1370000}"/>
    <cellStyle name="Input Cell 2 4 15 2 4" xfId="19406" xr:uid="{00000000-0005-0000-0000-0000C2370000}"/>
    <cellStyle name="Input Cell 2 4 15 3" xfId="19407" xr:uid="{00000000-0005-0000-0000-0000C3370000}"/>
    <cellStyle name="Input Cell 2 4 15 4" xfId="19408" xr:uid="{00000000-0005-0000-0000-0000C4370000}"/>
    <cellStyle name="Input Cell 2 4 15 5" xfId="19409" xr:uid="{00000000-0005-0000-0000-0000C5370000}"/>
    <cellStyle name="Input Cell 2 4 16" xfId="2142" xr:uid="{00000000-0005-0000-0000-0000C6370000}"/>
    <cellStyle name="Input Cell 2 4 16 2" xfId="19410" xr:uid="{00000000-0005-0000-0000-0000C7370000}"/>
    <cellStyle name="Input Cell 2 4 16 2 2" xfId="19411" xr:uid="{00000000-0005-0000-0000-0000C8370000}"/>
    <cellStyle name="Input Cell 2 4 16 2 3" xfId="19412" xr:uid="{00000000-0005-0000-0000-0000C9370000}"/>
    <cellStyle name="Input Cell 2 4 16 2 4" xfId="19413" xr:uid="{00000000-0005-0000-0000-0000CA370000}"/>
    <cellStyle name="Input Cell 2 4 16 3" xfId="19414" xr:uid="{00000000-0005-0000-0000-0000CB370000}"/>
    <cellStyle name="Input Cell 2 4 16 4" xfId="19415" xr:uid="{00000000-0005-0000-0000-0000CC370000}"/>
    <cellStyle name="Input Cell 2 4 16 5" xfId="19416" xr:uid="{00000000-0005-0000-0000-0000CD370000}"/>
    <cellStyle name="Input Cell 2 4 17" xfId="2143" xr:uid="{00000000-0005-0000-0000-0000CE370000}"/>
    <cellStyle name="Input Cell 2 4 17 2" xfId="19417" xr:uid="{00000000-0005-0000-0000-0000CF370000}"/>
    <cellStyle name="Input Cell 2 4 17 2 2" xfId="19418" xr:uid="{00000000-0005-0000-0000-0000D0370000}"/>
    <cellStyle name="Input Cell 2 4 17 2 3" xfId="19419" xr:uid="{00000000-0005-0000-0000-0000D1370000}"/>
    <cellStyle name="Input Cell 2 4 17 2 4" xfId="19420" xr:uid="{00000000-0005-0000-0000-0000D2370000}"/>
    <cellStyle name="Input Cell 2 4 17 3" xfId="19421" xr:uid="{00000000-0005-0000-0000-0000D3370000}"/>
    <cellStyle name="Input Cell 2 4 17 4" xfId="19422" xr:uid="{00000000-0005-0000-0000-0000D4370000}"/>
    <cellStyle name="Input Cell 2 4 17 5" xfId="19423" xr:uid="{00000000-0005-0000-0000-0000D5370000}"/>
    <cellStyle name="Input Cell 2 4 18" xfId="2144" xr:uid="{00000000-0005-0000-0000-0000D6370000}"/>
    <cellStyle name="Input Cell 2 4 18 2" xfId="19424" xr:uid="{00000000-0005-0000-0000-0000D7370000}"/>
    <cellStyle name="Input Cell 2 4 18 2 2" xfId="19425" xr:uid="{00000000-0005-0000-0000-0000D8370000}"/>
    <cellStyle name="Input Cell 2 4 18 2 3" xfId="19426" xr:uid="{00000000-0005-0000-0000-0000D9370000}"/>
    <cellStyle name="Input Cell 2 4 18 2 4" xfId="19427" xr:uid="{00000000-0005-0000-0000-0000DA370000}"/>
    <cellStyle name="Input Cell 2 4 18 3" xfId="19428" xr:uid="{00000000-0005-0000-0000-0000DB370000}"/>
    <cellStyle name="Input Cell 2 4 18 4" xfId="19429" xr:uid="{00000000-0005-0000-0000-0000DC370000}"/>
    <cellStyle name="Input Cell 2 4 18 5" xfId="19430" xr:uid="{00000000-0005-0000-0000-0000DD370000}"/>
    <cellStyle name="Input Cell 2 4 19" xfId="2145" xr:uid="{00000000-0005-0000-0000-0000DE370000}"/>
    <cellStyle name="Input Cell 2 4 19 2" xfId="19431" xr:uid="{00000000-0005-0000-0000-0000DF370000}"/>
    <cellStyle name="Input Cell 2 4 19 2 2" xfId="19432" xr:uid="{00000000-0005-0000-0000-0000E0370000}"/>
    <cellStyle name="Input Cell 2 4 19 2 3" xfId="19433" xr:uid="{00000000-0005-0000-0000-0000E1370000}"/>
    <cellStyle name="Input Cell 2 4 19 2 4" xfId="19434" xr:uid="{00000000-0005-0000-0000-0000E2370000}"/>
    <cellStyle name="Input Cell 2 4 19 3" xfId="19435" xr:uid="{00000000-0005-0000-0000-0000E3370000}"/>
    <cellStyle name="Input Cell 2 4 19 4" xfId="19436" xr:uid="{00000000-0005-0000-0000-0000E4370000}"/>
    <cellStyle name="Input Cell 2 4 19 5" xfId="19437" xr:uid="{00000000-0005-0000-0000-0000E5370000}"/>
    <cellStyle name="Input Cell 2 4 2" xfId="2146" xr:uid="{00000000-0005-0000-0000-0000E6370000}"/>
    <cellStyle name="Input Cell 2 4 2 10" xfId="2147" xr:uid="{00000000-0005-0000-0000-0000E7370000}"/>
    <cellStyle name="Input Cell 2 4 2 10 2" xfId="19438" xr:uid="{00000000-0005-0000-0000-0000E8370000}"/>
    <cellStyle name="Input Cell 2 4 2 10 2 2" xfId="19439" xr:uid="{00000000-0005-0000-0000-0000E9370000}"/>
    <cellStyle name="Input Cell 2 4 2 10 2 3" xfId="19440" xr:uid="{00000000-0005-0000-0000-0000EA370000}"/>
    <cellStyle name="Input Cell 2 4 2 10 2 4" xfId="19441" xr:uid="{00000000-0005-0000-0000-0000EB370000}"/>
    <cellStyle name="Input Cell 2 4 2 10 3" xfId="19442" xr:uid="{00000000-0005-0000-0000-0000EC370000}"/>
    <cellStyle name="Input Cell 2 4 2 10 4" xfId="19443" xr:uid="{00000000-0005-0000-0000-0000ED370000}"/>
    <cellStyle name="Input Cell 2 4 2 10 5" xfId="19444" xr:uid="{00000000-0005-0000-0000-0000EE370000}"/>
    <cellStyle name="Input Cell 2 4 2 11" xfId="2148" xr:uid="{00000000-0005-0000-0000-0000EF370000}"/>
    <cellStyle name="Input Cell 2 4 2 11 2" xfId="19445" xr:uid="{00000000-0005-0000-0000-0000F0370000}"/>
    <cellStyle name="Input Cell 2 4 2 11 2 2" xfId="19446" xr:uid="{00000000-0005-0000-0000-0000F1370000}"/>
    <cellStyle name="Input Cell 2 4 2 11 2 3" xfId="19447" xr:uid="{00000000-0005-0000-0000-0000F2370000}"/>
    <cellStyle name="Input Cell 2 4 2 11 2 4" xfId="19448" xr:uid="{00000000-0005-0000-0000-0000F3370000}"/>
    <cellStyle name="Input Cell 2 4 2 11 3" xfId="19449" xr:uid="{00000000-0005-0000-0000-0000F4370000}"/>
    <cellStyle name="Input Cell 2 4 2 11 4" xfId="19450" xr:uid="{00000000-0005-0000-0000-0000F5370000}"/>
    <cellStyle name="Input Cell 2 4 2 11 5" xfId="19451" xr:uid="{00000000-0005-0000-0000-0000F6370000}"/>
    <cellStyle name="Input Cell 2 4 2 12" xfId="2149" xr:uid="{00000000-0005-0000-0000-0000F7370000}"/>
    <cellStyle name="Input Cell 2 4 2 12 2" xfId="19452" xr:uid="{00000000-0005-0000-0000-0000F8370000}"/>
    <cellStyle name="Input Cell 2 4 2 12 2 2" xfId="19453" xr:uid="{00000000-0005-0000-0000-0000F9370000}"/>
    <cellStyle name="Input Cell 2 4 2 12 2 3" xfId="19454" xr:uid="{00000000-0005-0000-0000-0000FA370000}"/>
    <cellStyle name="Input Cell 2 4 2 12 2 4" xfId="19455" xr:uid="{00000000-0005-0000-0000-0000FB370000}"/>
    <cellStyle name="Input Cell 2 4 2 12 3" xfId="19456" xr:uid="{00000000-0005-0000-0000-0000FC370000}"/>
    <cellStyle name="Input Cell 2 4 2 12 4" xfId="19457" xr:uid="{00000000-0005-0000-0000-0000FD370000}"/>
    <cellStyle name="Input Cell 2 4 2 12 5" xfId="19458" xr:uid="{00000000-0005-0000-0000-0000FE370000}"/>
    <cellStyle name="Input Cell 2 4 2 13" xfId="2150" xr:uid="{00000000-0005-0000-0000-0000FF370000}"/>
    <cellStyle name="Input Cell 2 4 2 13 2" xfId="19459" xr:uid="{00000000-0005-0000-0000-000000380000}"/>
    <cellStyle name="Input Cell 2 4 2 13 2 2" xfId="19460" xr:uid="{00000000-0005-0000-0000-000001380000}"/>
    <cellStyle name="Input Cell 2 4 2 13 2 3" xfId="19461" xr:uid="{00000000-0005-0000-0000-000002380000}"/>
    <cellStyle name="Input Cell 2 4 2 13 2 4" xfId="19462" xr:uid="{00000000-0005-0000-0000-000003380000}"/>
    <cellStyle name="Input Cell 2 4 2 13 3" xfId="19463" xr:uid="{00000000-0005-0000-0000-000004380000}"/>
    <cellStyle name="Input Cell 2 4 2 13 4" xfId="19464" xr:uid="{00000000-0005-0000-0000-000005380000}"/>
    <cellStyle name="Input Cell 2 4 2 13 5" xfId="19465" xr:uid="{00000000-0005-0000-0000-000006380000}"/>
    <cellStyle name="Input Cell 2 4 2 14" xfId="2151" xr:uid="{00000000-0005-0000-0000-000007380000}"/>
    <cellStyle name="Input Cell 2 4 2 14 2" xfId="19466" xr:uid="{00000000-0005-0000-0000-000008380000}"/>
    <cellStyle name="Input Cell 2 4 2 14 2 2" xfId="19467" xr:uid="{00000000-0005-0000-0000-000009380000}"/>
    <cellStyle name="Input Cell 2 4 2 14 2 3" xfId="19468" xr:uid="{00000000-0005-0000-0000-00000A380000}"/>
    <cellStyle name="Input Cell 2 4 2 14 2 4" xfId="19469" xr:uid="{00000000-0005-0000-0000-00000B380000}"/>
    <cellStyle name="Input Cell 2 4 2 14 3" xfId="19470" xr:uid="{00000000-0005-0000-0000-00000C380000}"/>
    <cellStyle name="Input Cell 2 4 2 14 4" xfId="19471" xr:uid="{00000000-0005-0000-0000-00000D380000}"/>
    <cellStyle name="Input Cell 2 4 2 14 5" xfId="19472" xr:uid="{00000000-0005-0000-0000-00000E380000}"/>
    <cellStyle name="Input Cell 2 4 2 15" xfId="2152" xr:uid="{00000000-0005-0000-0000-00000F380000}"/>
    <cellStyle name="Input Cell 2 4 2 15 2" xfId="19473" xr:uid="{00000000-0005-0000-0000-000010380000}"/>
    <cellStyle name="Input Cell 2 4 2 15 2 2" xfId="19474" xr:uid="{00000000-0005-0000-0000-000011380000}"/>
    <cellStyle name="Input Cell 2 4 2 15 2 3" xfId="19475" xr:uid="{00000000-0005-0000-0000-000012380000}"/>
    <cellStyle name="Input Cell 2 4 2 15 2 4" xfId="19476" xr:uid="{00000000-0005-0000-0000-000013380000}"/>
    <cellStyle name="Input Cell 2 4 2 15 3" xfId="19477" xr:uid="{00000000-0005-0000-0000-000014380000}"/>
    <cellStyle name="Input Cell 2 4 2 15 4" xfId="19478" xr:uid="{00000000-0005-0000-0000-000015380000}"/>
    <cellStyle name="Input Cell 2 4 2 15 5" xfId="19479" xr:uid="{00000000-0005-0000-0000-000016380000}"/>
    <cellStyle name="Input Cell 2 4 2 16" xfId="2153" xr:uid="{00000000-0005-0000-0000-000017380000}"/>
    <cellStyle name="Input Cell 2 4 2 16 2" xfId="19480" xr:uid="{00000000-0005-0000-0000-000018380000}"/>
    <cellStyle name="Input Cell 2 4 2 16 2 2" xfId="19481" xr:uid="{00000000-0005-0000-0000-000019380000}"/>
    <cellStyle name="Input Cell 2 4 2 16 2 3" xfId="19482" xr:uid="{00000000-0005-0000-0000-00001A380000}"/>
    <cellStyle name="Input Cell 2 4 2 16 2 4" xfId="19483" xr:uid="{00000000-0005-0000-0000-00001B380000}"/>
    <cellStyle name="Input Cell 2 4 2 16 3" xfId="19484" xr:uid="{00000000-0005-0000-0000-00001C380000}"/>
    <cellStyle name="Input Cell 2 4 2 16 4" xfId="19485" xr:uid="{00000000-0005-0000-0000-00001D380000}"/>
    <cellStyle name="Input Cell 2 4 2 16 5" xfId="19486" xr:uid="{00000000-0005-0000-0000-00001E380000}"/>
    <cellStyle name="Input Cell 2 4 2 17" xfId="2154" xr:uid="{00000000-0005-0000-0000-00001F380000}"/>
    <cellStyle name="Input Cell 2 4 2 17 2" xfId="19487" xr:uid="{00000000-0005-0000-0000-000020380000}"/>
    <cellStyle name="Input Cell 2 4 2 17 2 2" xfId="19488" xr:uid="{00000000-0005-0000-0000-000021380000}"/>
    <cellStyle name="Input Cell 2 4 2 17 2 3" xfId="19489" xr:uid="{00000000-0005-0000-0000-000022380000}"/>
    <cellStyle name="Input Cell 2 4 2 17 2 4" xfId="19490" xr:uid="{00000000-0005-0000-0000-000023380000}"/>
    <cellStyle name="Input Cell 2 4 2 17 3" xfId="19491" xr:uid="{00000000-0005-0000-0000-000024380000}"/>
    <cellStyle name="Input Cell 2 4 2 17 4" xfId="19492" xr:uid="{00000000-0005-0000-0000-000025380000}"/>
    <cellStyle name="Input Cell 2 4 2 17 5" xfId="19493" xr:uid="{00000000-0005-0000-0000-000026380000}"/>
    <cellStyle name="Input Cell 2 4 2 18" xfId="2155" xr:uid="{00000000-0005-0000-0000-000027380000}"/>
    <cellStyle name="Input Cell 2 4 2 18 2" xfId="19494" xr:uid="{00000000-0005-0000-0000-000028380000}"/>
    <cellStyle name="Input Cell 2 4 2 18 2 2" xfId="19495" xr:uid="{00000000-0005-0000-0000-000029380000}"/>
    <cellStyle name="Input Cell 2 4 2 18 2 3" xfId="19496" xr:uid="{00000000-0005-0000-0000-00002A380000}"/>
    <cellStyle name="Input Cell 2 4 2 18 2 4" xfId="19497" xr:uid="{00000000-0005-0000-0000-00002B380000}"/>
    <cellStyle name="Input Cell 2 4 2 18 3" xfId="19498" xr:uid="{00000000-0005-0000-0000-00002C380000}"/>
    <cellStyle name="Input Cell 2 4 2 18 4" xfId="19499" xr:uid="{00000000-0005-0000-0000-00002D380000}"/>
    <cellStyle name="Input Cell 2 4 2 18 5" xfId="19500" xr:uid="{00000000-0005-0000-0000-00002E380000}"/>
    <cellStyle name="Input Cell 2 4 2 19" xfId="2156" xr:uid="{00000000-0005-0000-0000-00002F380000}"/>
    <cellStyle name="Input Cell 2 4 2 19 2" xfId="19501" xr:uid="{00000000-0005-0000-0000-000030380000}"/>
    <cellStyle name="Input Cell 2 4 2 19 2 2" xfId="19502" xr:uid="{00000000-0005-0000-0000-000031380000}"/>
    <cellStyle name="Input Cell 2 4 2 19 2 3" xfId="19503" xr:uid="{00000000-0005-0000-0000-000032380000}"/>
    <cellStyle name="Input Cell 2 4 2 19 2 4" xfId="19504" xr:uid="{00000000-0005-0000-0000-000033380000}"/>
    <cellStyle name="Input Cell 2 4 2 19 3" xfId="19505" xr:uid="{00000000-0005-0000-0000-000034380000}"/>
    <cellStyle name="Input Cell 2 4 2 19 4" xfId="19506" xr:uid="{00000000-0005-0000-0000-000035380000}"/>
    <cellStyle name="Input Cell 2 4 2 19 5" xfId="19507" xr:uid="{00000000-0005-0000-0000-000036380000}"/>
    <cellStyle name="Input Cell 2 4 2 2" xfId="2157" xr:uid="{00000000-0005-0000-0000-000037380000}"/>
    <cellStyle name="Input Cell 2 4 2 2 2" xfId="19508" xr:uid="{00000000-0005-0000-0000-000038380000}"/>
    <cellStyle name="Input Cell 2 4 2 2 2 2" xfId="19509" xr:uid="{00000000-0005-0000-0000-000039380000}"/>
    <cellStyle name="Input Cell 2 4 2 2 2 3" xfId="19510" xr:uid="{00000000-0005-0000-0000-00003A380000}"/>
    <cellStyle name="Input Cell 2 4 2 2 2 4" xfId="19511" xr:uid="{00000000-0005-0000-0000-00003B380000}"/>
    <cellStyle name="Input Cell 2 4 2 2 3" xfId="19512" xr:uid="{00000000-0005-0000-0000-00003C380000}"/>
    <cellStyle name="Input Cell 2 4 2 2 4" xfId="19513" xr:uid="{00000000-0005-0000-0000-00003D380000}"/>
    <cellStyle name="Input Cell 2 4 2 2 5" xfId="19514" xr:uid="{00000000-0005-0000-0000-00003E380000}"/>
    <cellStyle name="Input Cell 2 4 2 20" xfId="2158" xr:uid="{00000000-0005-0000-0000-00003F380000}"/>
    <cellStyle name="Input Cell 2 4 2 20 2" xfId="19515" xr:uid="{00000000-0005-0000-0000-000040380000}"/>
    <cellStyle name="Input Cell 2 4 2 20 2 2" xfId="19516" xr:uid="{00000000-0005-0000-0000-000041380000}"/>
    <cellStyle name="Input Cell 2 4 2 20 2 3" xfId="19517" xr:uid="{00000000-0005-0000-0000-000042380000}"/>
    <cellStyle name="Input Cell 2 4 2 20 2 4" xfId="19518" xr:uid="{00000000-0005-0000-0000-000043380000}"/>
    <cellStyle name="Input Cell 2 4 2 20 3" xfId="19519" xr:uid="{00000000-0005-0000-0000-000044380000}"/>
    <cellStyle name="Input Cell 2 4 2 20 4" xfId="19520" xr:uid="{00000000-0005-0000-0000-000045380000}"/>
    <cellStyle name="Input Cell 2 4 2 20 5" xfId="19521" xr:uid="{00000000-0005-0000-0000-000046380000}"/>
    <cellStyle name="Input Cell 2 4 2 21" xfId="2159" xr:uid="{00000000-0005-0000-0000-000047380000}"/>
    <cellStyle name="Input Cell 2 4 2 21 2" xfId="19522" xr:uid="{00000000-0005-0000-0000-000048380000}"/>
    <cellStyle name="Input Cell 2 4 2 21 2 2" xfId="19523" xr:uid="{00000000-0005-0000-0000-000049380000}"/>
    <cellStyle name="Input Cell 2 4 2 21 2 3" xfId="19524" xr:uid="{00000000-0005-0000-0000-00004A380000}"/>
    <cellStyle name="Input Cell 2 4 2 21 2 4" xfId="19525" xr:uid="{00000000-0005-0000-0000-00004B380000}"/>
    <cellStyle name="Input Cell 2 4 2 21 3" xfId="19526" xr:uid="{00000000-0005-0000-0000-00004C380000}"/>
    <cellStyle name="Input Cell 2 4 2 21 4" xfId="19527" xr:uid="{00000000-0005-0000-0000-00004D380000}"/>
    <cellStyle name="Input Cell 2 4 2 21 5" xfId="19528" xr:uid="{00000000-0005-0000-0000-00004E380000}"/>
    <cellStyle name="Input Cell 2 4 2 22" xfId="2160" xr:uid="{00000000-0005-0000-0000-00004F380000}"/>
    <cellStyle name="Input Cell 2 4 2 22 2" xfId="19529" xr:uid="{00000000-0005-0000-0000-000050380000}"/>
    <cellStyle name="Input Cell 2 4 2 22 2 2" xfId="19530" xr:uid="{00000000-0005-0000-0000-000051380000}"/>
    <cellStyle name="Input Cell 2 4 2 22 2 3" xfId="19531" xr:uid="{00000000-0005-0000-0000-000052380000}"/>
    <cellStyle name="Input Cell 2 4 2 22 2 4" xfId="19532" xr:uid="{00000000-0005-0000-0000-000053380000}"/>
    <cellStyle name="Input Cell 2 4 2 22 3" xfId="19533" xr:uid="{00000000-0005-0000-0000-000054380000}"/>
    <cellStyle name="Input Cell 2 4 2 22 4" xfId="19534" xr:uid="{00000000-0005-0000-0000-000055380000}"/>
    <cellStyle name="Input Cell 2 4 2 22 5" xfId="19535" xr:uid="{00000000-0005-0000-0000-000056380000}"/>
    <cellStyle name="Input Cell 2 4 2 23" xfId="2161" xr:uid="{00000000-0005-0000-0000-000057380000}"/>
    <cellStyle name="Input Cell 2 4 2 23 2" xfId="19536" xr:uid="{00000000-0005-0000-0000-000058380000}"/>
    <cellStyle name="Input Cell 2 4 2 23 2 2" xfId="19537" xr:uid="{00000000-0005-0000-0000-000059380000}"/>
    <cellStyle name="Input Cell 2 4 2 23 2 3" xfId="19538" xr:uid="{00000000-0005-0000-0000-00005A380000}"/>
    <cellStyle name="Input Cell 2 4 2 23 2 4" xfId="19539" xr:uid="{00000000-0005-0000-0000-00005B380000}"/>
    <cellStyle name="Input Cell 2 4 2 23 3" xfId="19540" xr:uid="{00000000-0005-0000-0000-00005C380000}"/>
    <cellStyle name="Input Cell 2 4 2 23 4" xfId="19541" xr:uid="{00000000-0005-0000-0000-00005D380000}"/>
    <cellStyle name="Input Cell 2 4 2 23 5" xfId="19542" xr:uid="{00000000-0005-0000-0000-00005E380000}"/>
    <cellStyle name="Input Cell 2 4 2 24" xfId="2162" xr:uid="{00000000-0005-0000-0000-00005F380000}"/>
    <cellStyle name="Input Cell 2 4 2 24 2" xfId="19543" xr:uid="{00000000-0005-0000-0000-000060380000}"/>
    <cellStyle name="Input Cell 2 4 2 24 2 2" xfId="19544" xr:uid="{00000000-0005-0000-0000-000061380000}"/>
    <cellStyle name="Input Cell 2 4 2 24 2 3" xfId="19545" xr:uid="{00000000-0005-0000-0000-000062380000}"/>
    <cellStyle name="Input Cell 2 4 2 24 2 4" xfId="19546" xr:uid="{00000000-0005-0000-0000-000063380000}"/>
    <cellStyle name="Input Cell 2 4 2 24 3" xfId="19547" xr:uid="{00000000-0005-0000-0000-000064380000}"/>
    <cellStyle name="Input Cell 2 4 2 24 4" xfId="19548" xr:uid="{00000000-0005-0000-0000-000065380000}"/>
    <cellStyle name="Input Cell 2 4 2 24 5" xfId="19549" xr:uid="{00000000-0005-0000-0000-000066380000}"/>
    <cellStyle name="Input Cell 2 4 2 25" xfId="2163" xr:uid="{00000000-0005-0000-0000-000067380000}"/>
    <cellStyle name="Input Cell 2 4 2 25 2" xfId="19550" xr:uid="{00000000-0005-0000-0000-000068380000}"/>
    <cellStyle name="Input Cell 2 4 2 25 2 2" xfId="19551" xr:uid="{00000000-0005-0000-0000-000069380000}"/>
    <cellStyle name="Input Cell 2 4 2 25 2 3" xfId="19552" xr:uid="{00000000-0005-0000-0000-00006A380000}"/>
    <cellStyle name="Input Cell 2 4 2 25 2 4" xfId="19553" xr:uid="{00000000-0005-0000-0000-00006B380000}"/>
    <cellStyle name="Input Cell 2 4 2 25 3" xfId="19554" xr:uid="{00000000-0005-0000-0000-00006C380000}"/>
    <cellStyle name="Input Cell 2 4 2 25 4" xfId="19555" xr:uid="{00000000-0005-0000-0000-00006D380000}"/>
    <cellStyle name="Input Cell 2 4 2 25 5" xfId="19556" xr:uid="{00000000-0005-0000-0000-00006E380000}"/>
    <cellStyle name="Input Cell 2 4 2 26" xfId="2164" xr:uid="{00000000-0005-0000-0000-00006F380000}"/>
    <cellStyle name="Input Cell 2 4 2 26 2" xfId="19557" xr:uid="{00000000-0005-0000-0000-000070380000}"/>
    <cellStyle name="Input Cell 2 4 2 26 2 2" xfId="19558" xr:uid="{00000000-0005-0000-0000-000071380000}"/>
    <cellStyle name="Input Cell 2 4 2 26 2 3" xfId="19559" xr:uid="{00000000-0005-0000-0000-000072380000}"/>
    <cellStyle name="Input Cell 2 4 2 26 2 4" xfId="19560" xr:uid="{00000000-0005-0000-0000-000073380000}"/>
    <cellStyle name="Input Cell 2 4 2 26 3" xfId="19561" xr:uid="{00000000-0005-0000-0000-000074380000}"/>
    <cellStyle name="Input Cell 2 4 2 26 4" xfId="19562" xr:uid="{00000000-0005-0000-0000-000075380000}"/>
    <cellStyle name="Input Cell 2 4 2 26 5" xfId="19563" xr:uid="{00000000-0005-0000-0000-000076380000}"/>
    <cellStyle name="Input Cell 2 4 2 27" xfId="2165" xr:uid="{00000000-0005-0000-0000-000077380000}"/>
    <cellStyle name="Input Cell 2 4 2 27 2" xfId="19564" xr:uid="{00000000-0005-0000-0000-000078380000}"/>
    <cellStyle name="Input Cell 2 4 2 27 2 2" xfId="19565" xr:uid="{00000000-0005-0000-0000-000079380000}"/>
    <cellStyle name="Input Cell 2 4 2 27 2 3" xfId="19566" xr:uid="{00000000-0005-0000-0000-00007A380000}"/>
    <cellStyle name="Input Cell 2 4 2 27 2 4" xfId="19567" xr:uid="{00000000-0005-0000-0000-00007B380000}"/>
    <cellStyle name="Input Cell 2 4 2 27 3" xfId="19568" xr:uid="{00000000-0005-0000-0000-00007C380000}"/>
    <cellStyle name="Input Cell 2 4 2 27 4" xfId="19569" xr:uid="{00000000-0005-0000-0000-00007D380000}"/>
    <cellStyle name="Input Cell 2 4 2 27 5" xfId="19570" xr:uid="{00000000-0005-0000-0000-00007E380000}"/>
    <cellStyle name="Input Cell 2 4 2 28" xfId="2166" xr:uid="{00000000-0005-0000-0000-00007F380000}"/>
    <cellStyle name="Input Cell 2 4 2 28 2" xfId="19571" xr:uid="{00000000-0005-0000-0000-000080380000}"/>
    <cellStyle name="Input Cell 2 4 2 28 2 2" xfId="19572" xr:uid="{00000000-0005-0000-0000-000081380000}"/>
    <cellStyle name="Input Cell 2 4 2 28 2 3" xfId="19573" xr:uid="{00000000-0005-0000-0000-000082380000}"/>
    <cellStyle name="Input Cell 2 4 2 28 2 4" xfId="19574" xr:uid="{00000000-0005-0000-0000-000083380000}"/>
    <cellStyle name="Input Cell 2 4 2 28 3" xfId="19575" xr:uid="{00000000-0005-0000-0000-000084380000}"/>
    <cellStyle name="Input Cell 2 4 2 28 4" xfId="19576" xr:uid="{00000000-0005-0000-0000-000085380000}"/>
    <cellStyle name="Input Cell 2 4 2 28 5" xfId="19577" xr:uid="{00000000-0005-0000-0000-000086380000}"/>
    <cellStyle name="Input Cell 2 4 2 29" xfId="2167" xr:uid="{00000000-0005-0000-0000-000087380000}"/>
    <cellStyle name="Input Cell 2 4 2 29 2" xfId="19578" xr:uid="{00000000-0005-0000-0000-000088380000}"/>
    <cellStyle name="Input Cell 2 4 2 29 2 2" xfId="19579" xr:uid="{00000000-0005-0000-0000-000089380000}"/>
    <cellStyle name="Input Cell 2 4 2 29 2 3" xfId="19580" xr:uid="{00000000-0005-0000-0000-00008A380000}"/>
    <cellStyle name="Input Cell 2 4 2 29 2 4" xfId="19581" xr:uid="{00000000-0005-0000-0000-00008B380000}"/>
    <cellStyle name="Input Cell 2 4 2 29 3" xfId="19582" xr:uid="{00000000-0005-0000-0000-00008C380000}"/>
    <cellStyle name="Input Cell 2 4 2 29 4" xfId="19583" xr:uid="{00000000-0005-0000-0000-00008D380000}"/>
    <cellStyle name="Input Cell 2 4 2 29 5" xfId="19584" xr:uid="{00000000-0005-0000-0000-00008E380000}"/>
    <cellStyle name="Input Cell 2 4 2 3" xfId="2168" xr:uid="{00000000-0005-0000-0000-00008F380000}"/>
    <cellStyle name="Input Cell 2 4 2 3 2" xfId="19585" xr:uid="{00000000-0005-0000-0000-000090380000}"/>
    <cellStyle name="Input Cell 2 4 2 3 2 2" xfId="19586" xr:uid="{00000000-0005-0000-0000-000091380000}"/>
    <cellStyle name="Input Cell 2 4 2 3 2 3" xfId="19587" xr:uid="{00000000-0005-0000-0000-000092380000}"/>
    <cellStyle name="Input Cell 2 4 2 3 2 4" xfId="19588" xr:uid="{00000000-0005-0000-0000-000093380000}"/>
    <cellStyle name="Input Cell 2 4 2 3 3" xfId="19589" xr:uid="{00000000-0005-0000-0000-000094380000}"/>
    <cellStyle name="Input Cell 2 4 2 3 4" xfId="19590" xr:uid="{00000000-0005-0000-0000-000095380000}"/>
    <cellStyle name="Input Cell 2 4 2 3 5" xfId="19591" xr:uid="{00000000-0005-0000-0000-000096380000}"/>
    <cellStyle name="Input Cell 2 4 2 30" xfId="2169" xr:uid="{00000000-0005-0000-0000-000097380000}"/>
    <cellStyle name="Input Cell 2 4 2 30 2" xfId="19592" xr:uid="{00000000-0005-0000-0000-000098380000}"/>
    <cellStyle name="Input Cell 2 4 2 30 2 2" xfId="19593" xr:uid="{00000000-0005-0000-0000-000099380000}"/>
    <cellStyle name="Input Cell 2 4 2 30 2 3" xfId="19594" xr:uid="{00000000-0005-0000-0000-00009A380000}"/>
    <cellStyle name="Input Cell 2 4 2 30 2 4" xfId="19595" xr:uid="{00000000-0005-0000-0000-00009B380000}"/>
    <cellStyle name="Input Cell 2 4 2 30 3" xfId="19596" xr:uid="{00000000-0005-0000-0000-00009C380000}"/>
    <cellStyle name="Input Cell 2 4 2 30 4" xfId="19597" xr:uid="{00000000-0005-0000-0000-00009D380000}"/>
    <cellStyle name="Input Cell 2 4 2 30 5" xfId="19598" xr:uid="{00000000-0005-0000-0000-00009E380000}"/>
    <cellStyle name="Input Cell 2 4 2 31" xfId="2170" xr:uid="{00000000-0005-0000-0000-00009F380000}"/>
    <cellStyle name="Input Cell 2 4 2 31 2" xfId="19599" xr:uid="{00000000-0005-0000-0000-0000A0380000}"/>
    <cellStyle name="Input Cell 2 4 2 31 2 2" xfId="19600" xr:uid="{00000000-0005-0000-0000-0000A1380000}"/>
    <cellStyle name="Input Cell 2 4 2 31 2 3" xfId="19601" xr:uid="{00000000-0005-0000-0000-0000A2380000}"/>
    <cellStyle name="Input Cell 2 4 2 31 2 4" xfId="19602" xr:uid="{00000000-0005-0000-0000-0000A3380000}"/>
    <cellStyle name="Input Cell 2 4 2 31 3" xfId="19603" xr:uid="{00000000-0005-0000-0000-0000A4380000}"/>
    <cellStyle name="Input Cell 2 4 2 31 4" xfId="19604" xr:uid="{00000000-0005-0000-0000-0000A5380000}"/>
    <cellStyle name="Input Cell 2 4 2 31 5" xfId="19605" xr:uid="{00000000-0005-0000-0000-0000A6380000}"/>
    <cellStyle name="Input Cell 2 4 2 32" xfId="2171" xr:uid="{00000000-0005-0000-0000-0000A7380000}"/>
    <cellStyle name="Input Cell 2 4 2 32 2" xfId="19606" xr:uid="{00000000-0005-0000-0000-0000A8380000}"/>
    <cellStyle name="Input Cell 2 4 2 32 2 2" xfId="19607" xr:uid="{00000000-0005-0000-0000-0000A9380000}"/>
    <cellStyle name="Input Cell 2 4 2 32 2 3" xfId="19608" xr:uid="{00000000-0005-0000-0000-0000AA380000}"/>
    <cellStyle name="Input Cell 2 4 2 32 2 4" xfId="19609" xr:uid="{00000000-0005-0000-0000-0000AB380000}"/>
    <cellStyle name="Input Cell 2 4 2 32 3" xfId="19610" xr:uid="{00000000-0005-0000-0000-0000AC380000}"/>
    <cellStyle name="Input Cell 2 4 2 32 4" xfId="19611" xr:uid="{00000000-0005-0000-0000-0000AD380000}"/>
    <cellStyle name="Input Cell 2 4 2 32 5" xfId="19612" xr:uid="{00000000-0005-0000-0000-0000AE380000}"/>
    <cellStyle name="Input Cell 2 4 2 33" xfId="2172" xr:uid="{00000000-0005-0000-0000-0000AF380000}"/>
    <cellStyle name="Input Cell 2 4 2 33 2" xfId="19613" xr:uid="{00000000-0005-0000-0000-0000B0380000}"/>
    <cellStyle name="Input Cell 2 4 2 33 2 2" xfId="19614" xr:uid="{00000000-0005-0000-0000-0000B1380000}"/>
    <cellStyle name="Input Cell 2 4 2 33 2 3" xfId="19615" xr:uid="{00000000-0005-0000-0000-0000B2380000}"/>
    <cellStyle name="Input Cell 2 4 2 33 2 4" xfId="19616" xr:uid="{00000000-0005-0000-0000-0000B3380000}"/>
    <cellStyle name="Input Cell 2 4 2 33 3" xfId="19617" xr:uid="{00000000-0005-0000-0000-0000B4380000}"/>
    <cellStyle name="Input Cell 2 4 2 33 4" xfId="19618" xr:uid="{00000000-0005-0000-0000-0000B5380000}"/>
    <cellStyle name="Input Cell 2 4 2 33 5" xfId="19619" xr:uid="{00000000-0005-0000-0000-0000B6380000}"/>
    <cellStyle name="Input Cell 2 4 2 34" xfId="2173" xr:uid="{00000000-0005-0000-0000-0000B7380000}"/>
    <cellStyle name="Input Cell 2 4 2 34 2" xfId="19620" xr:uid="{00000000-0005-0000-0000-0000B8380000}"/>
    <cellStyle name="Input Cell 2 4 2 34 2 2" xfId="19621" xr:uid="{00000000-0005-0000-0000-0000B9380000}"/>
    <cellStyle name="Input Cell 2 4 2 34 2 3" xfId="19622" xr:uid="{00000000-0005-0000-0000-0000BA380000}"/>
    <cellStyle name="Input Cell 2 4 2 34 2 4" xfId="19623" xr:uid="{00000000-0005-0000-0000-0000BB380000}"/>
    <cellStyle name="Input Cell 2 4 2 34 3" xfId="19624" xr:uid="{00000000-0005-0000-0000-0000BC380000}"/>
    <cellStyle name="Input Cell 2 4 2 34 4" xfId="19625" xr:uid="{00000000-0005-0000-0000-0000BD380000}"/>
    <cellStyle name="Input Cell 2 4 2 34 5" xfId="19626" xr:uid="{00000000-0005-0000-0000-0000BE380000}"/>
    <cellStyle name="Input Cell 2 4 2 35" xfId="2174" xr:uid="{00000000-0005-0000-0000-0000BF380000}"/>
    <cellStyle name="Input Cell 2 4 2 35 2" xfId="19627" xr:uid="{00000000-0005-0000-0000-0000C0380000}"/>
    <cellStyle name="Input Cell 2 4 2 35 2 2" xfId="19628" xr:uid="{00000000-0005-0000-0000-0000C1380000}"/>
    <cellStyle name="Input Cell 2 4 2 35 2 3" xfId="19629" xr:uid="{00000000-0005-0000-0000-0000C2380000}"/>
    <cellStyle name="Input Cell 2 4 2 35 2 4" xfId="19630" xr:uid="{00000000-0005-0000-0000-0000C3380000}"/>
    <cellStyle name="Input Cell 2 4 2 35 3" xfId="19631" xr:uid="{00000000-0005-0000-0000-0000C4380000}"/>
    <cellStyle name="Input Cell 2 4 2 35 4" xfId="19632" xr:uid="{00000000-0005-0000-0000-0000C5380000}"/>
    <cellStyle name="Input Cell 2 4 2 35 5" xfId="19633" xr:uid="{00000000-0005-0000-0000-0000C6380000}"/>
    <cellStyle name="Input Cell 2 4 2 36" xfId="2175" xr:uid="{00000000-0005-0000-0000-0000C7380000}"/>
    <cellStyle name="Input Cell 2 4 2 36 2" xfId="19634" xr:uid="{00000000-0005-0000-0000-0000C8380000}"/>
    <cellStyle name="Input Cell 2 4 2 36 2 2" xfId="19635" xr:uid="{00000000-0005-0000-0000-0000C9380000}"/>
    <cellStyle name="Input Cell 2 4 2 36 2 3" xfId="19636" xr:uid="{00000000-0005-0000-0000-0000CA380000}"/>
    <cellStyle name="Input Cell 2 4 2 36 2 4" xfId="19637" xr:uid="{00000000-0005-0000-0000-0000CB380000}"/>
    <cellStyle name="Input Cell 2 4 2 36 3" xfId="19638" xr:uid="{00000000-0005-0000-0000-0000CC380000}"/>
    <cellStyle name="Input Cell 2 4 2 36 4" xfId="19639" xr:uid="{00000000-0005-0000-0000-0000CD380000}"/>
    <cellStyle name="Input Cell 2 4 2 36 5" xfId="19640" xr:uid="{00000000-0005-0000-0000-0000CE380000}"/>
    <cellStyle name="Input Cell 2 4 2 37" xfId="2176" xr:uid="{00000000-0005-0000-0000-0000CF380000}"/>
    <cellStyle name="Input Cell 2 4 2 37 2" xfId="19641" xr:uid="{00000000-0005-0000-0000-0000D0380000}"/>
    <cellStyle name="Input Cell 2 4 2 37 2 2" xfId="19642" xr:uid="{00000000-0005-0000-0000-0000D1380000}"/>
    <cellStyle name="Input Cell 2 4 2 37 2 3" xfId="19643" xr:uid="{00000000-0005-0000-0000-0000D2380000}"/>
    <cellStyle name="Input Cell 2 4 2 37 2 4" xfId="19644" xr:uid="{00000000-0005-0000-0000-0000D3380000}"/>
    <cellStyle name="Input Cell 2 4 2 37 3" xfId="19645" xr:uid="{00000000-0005-0000-0000-0000D4380000}"/>
    <cellStyle name="Input Cell 2 4 2 37 4" xfId="19646" xr:uid="{00000000-0005-0000-0000-0000D5380000}"/>
    <cellStyle name="Input Cell 2 4 2 37 5" xfId="19647" xr:uid="{00000000-0005-0000-0000-0000D6380000}"/>
    <cellStyle name="Input Cell 2 4 2 38" xfId="2177" xr:uid="{00000000-0005-0000-0000-0000D7380000}"/>
    <cellStyle name="Input Cell 2 4 2 38 2" xfId="19648" xr:uid="{00000000-0005-0000-0000-0000D8380000}"/>
    <cellStyle name="Input Cell 2 4 2 38 2 2" xfId="19649" xr:uid="{00000000-0005-0000-0000-0000D9380000}"/>
    <cellStyle name="Input Cell 2 4 2 38 2 3" xfId="19650" xr:uid="{00000000-0005-0000-0000-0000DA380000}"/>
    <cellStyle name="Input Cell 2 4 2 38 2 4" xfId="19651" xr:uid="{00000000-0005-0000-0000-0000DB380000}"/>
    <cellStyle name="Input Cell 2 4 2 38 3" xfId="19652" xr:uid="{00000000-0005-0000-0000-0000DC380000}"/>
    <cellStyle name="Input Cell 2 4 2 38 4" xfId="19653" xr:uid="{00000000-0005-0000-0000-0000DD380000}"/>
    <cellStyle name="Input Cell 2 4 2 38 5" xfId="19654" xr:uid="{00000000-0005-0000-0000-0000DE380000}"/>
    <cellStyle name="Input Cell 2 4 2 39" xfId="2178" xr:uid="{00000000-0005-0000-0000-0000DF380000}"/>
    <cellStyle name="Input Cell 2 4 2 39 2" xfId="19655" xr:uid="{00000000-0005-0000-0000-0000E0380000}"/>
    <cellStyle name="Input Cell 2 4 2 39 2 2" xfId="19656" xr:uid="{00000000-0005-0000-0000-0000E1380000}"/>
    <cellStyle name="Input Cell 2 4 2 39 2 3" xfId="19657" xr:uid="{00000000-0005-0000-0000-0000E2380000}"/>
    <cellStyle name="Input Cell 2 4 2 39 2 4" xfId="19658" xr:uid="{00000000-0005-0000-0000-0000E3380000}"/>
    <cellStyle name="Input Cell 2 4 2 39 3" xfId="19659" xr:uid="{00000000-0005-0000-0000-0000E4380000}"/>
    <cellStyle name="Input Cell 2 4 2 39 4" xfId="19660" xr:uid="{00000000-0005-0000-0000-0000E5380000}"/>
    <cellStyle name="Input Cell 2 4 2 39 5" xfId="19661" xr:uid="{00000000-0005-0000-0000-0000E6380000}"/>
    <cellStyle name="Input Cell 2 4 2 4" xfId="2179" xr:uid="{00000000-0005-0000-0000-0000E7380000}"/>
    <cellStyle name="Input Cell 2 4 2 4 2" xfId="19662" xr:uid="{00000000-0005-0000-0000-0000E8380000}"/>
    <cellStyle name="Input Cell 2 4 2 4 2 2" xfId="19663" xr:uid="{00000000-0005-0000-0000-0000E9380000}"/>
    <cellStyle name="Input Cell 2 4 2 4 2 3" xfId="19664" xr:uid="{00000000-0005-0000-0000-0000EA380000}"/>
    <cellStyle name="Input Cell 2 4 2 4 2 4" xfId="19665" xr:uid="{00000000-0005-0000-0000-0000EB380000}"/>
    <cellStyle name="Input Cell 2 4 2 4 3" xfId="19666" xr:uid="{00000000-0005-0000-0000-0000EC380000}"/>
    <cellStyle name="Input Cell 2 4 2 4 4" xfId="19667" xr:uid="{00000000-0005-0000-0000-0000ED380000}"/>
    <cellStyle name="Input Cell 2 4 2 4 5" xfId="19668" xr:uid="{00000000-0005-0000-0000-0000EE380000}"/>
    <cellStyle name="Input Cell 2 4 2 40" xfId="2180" xr:uid="{00000000-0005-0000-0000-0000EF380000}"/>
    <cellStyle name="Input Cell 2 4 2 40 2" xfId="19669" xr:uid="{00000000-0005-0000-0000-0000F0380000}"/>
    <cellStyle name="Input Cell 2 4 2 40 2 2" xfId="19670" xr:uid="{00000000-0005-0000-0000-0000F1380000}"/>
    <cellStyle name="Input Cell 2 4 2 40 2 3" xfId="19671" xr:uid="{00000000-0005-0000-0000-0000F2380000}"/>
    <cellStyle name="Input Cell 2 4 2 40 2 4" xfId="19672" xr:uid="{00000000-0005-0000-0000-0000F3380000}"/>
    <cellStyle name="Input Cell 2 4 2 40 3" xfId="19673" xr:uid="{00000000-0005-0000-0000-0000F4380000}"/>
    <cellStyle name="Input Cell 2 4 2 40 4" xfId="19674" xr:uid="{00000000-0005-0000-0000-0000F5380000}"/>
    <cellStyle name="Input Cell 2 4 2 40 5" xfId="19675" xr:uid="{00000000-0005-0000-0000-0000F6380000}"/>
    <cellStyle name="Input Cell 2 4 2 41" xfId="2181" xr:uid="{00000000-0005-0000-0000-0000F7380000}"/>
    <cellStyle name="Input Cell 2 4 2 41 2" xfId="19676" xr:uid="{00000000-0005-0000-0000-0000F8380000}"/>
    <cellStyle name="Input Cell 2 4 2 41 2 2" xfId="19677" xr:uid="{00000000-0005-0000-0000-0000F9380000}"/>
    <cellStyle name="Input Cell 2 4 2 41 2 3" xfId="19678" xr:uid="{00000000-0005-0000-0000-0000FA380000}"/>
    <cellStyle name="Input Cell 2 4 2 41 2 4" xfId="19679" xr:uid="{00000000-0005-0000-0000-0000FB380000}"/>
    <cellStyle name="Input Cell 2 4 2 41 3" xfId="19680" xr:uid="{00000000-0005-0000-0000-0000FC380000}"/>
    <cellStyle name="Input Cell 2 4 2 41 4" xfId="19681" xr:uid="{00000000-0005-0000-0000-0000FD380000}"/>
    <cellStyle name="Input Cell 2 4 2 41 5" xfId="19682" xr:uid="{00000000-0005-0000-0000-0000FE380000}"/>
    <cellStyle name="Input Cell 2 4 2 42" xfId="2182" xr:uid="{00000000-0005-0000-0000-0000FF380000}"/>
    <cellStyle name="Input Cell 2 4 2 42 2" xfId="19683" xr:uid="{00000000-0005-0000-0000-000000390000}"/>
    <cellStyle name="Input Cell 2 4 2 42 2 2" xfId="19684" xr:uid="{00000000-0005-0000-0000-000001390000}"/>
    <cellStyle name="Input Cell 2 4 2 42 2 3" xfId="19685" xr:uid="{00000000-0005-0000-0000-000002390000}"/>
    <cellStyle name="Input Cell 2 4 2 42 2 4" xfId="19686" xr:uid="{00000000-0005-0000-0000-000003390000}"/>
    <cellStyle name="Input Cell 2 4 2 42 3" xfId="19687" xr:uid="{00000000-0005-0000-0000-000004390000}"/>
    <cellStyle name="Input Cell 2 4 2 42 4" xfId="19688" xr:uid="{00000000-0005-0000-0000-000005390000}"/>
    <cellStyle name="Input Cell 2 4 2 42 5" xfId="19689" xr:uid="{00000000-0005-0000-0000-000006390000}"/>
    <cellStyle name="Input Cell 2 4 2 43" xfId="2183" xr:uid="{00000000-0005-0000-0000-000007390000}"/>
    <cellStyle name="Input Cell 2 4 2 43 2" xfId="19690" xr:uid="{00000000-0005-0000-0000-000008390000}"/>
    <cellStyle name="Input Cell 2 4 2 43 2 2" xfId="19691" xr:uid="{00000000-0005-0000-0000-000009390000}"/>
    <cellStyle name="Input Cell 2 4 2 43 2 3" xfId="19692" xr:uid="{00000000-0005-0000-0000-00000A390000}"/>
    <cellStyle name="Input Cell 2 4 2 43 2 4" xfId="19693" xr:uid="{00000000-0005-0000-0000-00000B390000}"/>
    <cellStyle name="Input Cell 2 4 2 43 3" xfId="19694" xr:uid="{00000000-0005-0000-0000-00000C390000}"/>
    <cellStyle name="Input Cell 2 4 2 43 4" xfId="19695" xr:uid="{00000000-0005-0000-0000-00000D390000}"/>
    <cellStyle name="Input Cell 2 4 2 43 5" xfId="19696" xr:uid="{00000000-0005-0000-0000-00000E390000}"/>
    <cellStyle name="Input Cell 2 4 2 44" xfId="2184" xr:uid="{00000000-0005-0000-0000-00000F390000}"/>
    <cellStyle name="Input Cell 2 4 2 44 2" xfId="19697" xr:uid="{00000000-0005-0000-0000-000010390000}"/>
    <cellStyle name="Input Cell 2 4 2 44 2 2" xfId="19698" xr:uid="{00000000-0005-0000-0000-000011390000}"/>
    <cellStyle name="Input Cell 2 4 2 44 2 3" xfId="19699" xr:uid="{00000000-0005-0000-0000-000012390000}"/>
    <cellStyle name="Input Cell 2 4 2 44 2 4" xfId="19700" xr:uid="{00000000-0005-0000-0000-000013390000}"/>
    <cellStyle name="Input Cell 2 4 2 44 3" xfId="19701" xr:uid="{00000000-0005-0000-0000-000014390000}"/>
    <cellStyle name="Input Cell 2 4 2 44 4" xfId="19702" xr:uid="{00000000-0005-0000-0000-000015390000}"/>
    <cellStyle name="Input Cell 2 4 2 44 5" xfId="19703" xr:uid="{00000000-0005-0000-0000-000016390000}"/>
    <cellStyle name="Input Cell 2 4 2 45" xfId="19704" xr:uid="{00000000-0005-0000-0000-000017390000}"/>
    <cellStyle name="Input Cell 2 4 2 45 2" xfId="19705" xr:uid="{00000000-0005-0000-0000-000018390000}"/>
    <cellStyle name="Input Cell 2 4 2 45 3" xfId="19706" xr:uid="{00000000-0005-0000-0000-000019390000}"/>
    <cellStyle name="Input Cell 2 4 2 45 4" xfId="19707" xr:uid="{00000000-0005-0000-0000-00001A390000}"/>
    <cellStyle name="Input Cell 2 4 2 46" xfId="19708" xr:uid="{00000000-0005-0000-0000-00001B390000}"/>
    <cellStyle name="Input Cell 2 4 2 46 2" xfId="19709" xr:uid="{00000000-0005-0000-0000-00001C390000}"/>
    <cellStyle name="Input Cell 2 4 2 46 3" xfId="19710" xr:uid="{00000000-0005-0000-0000-00001D390000}"/>
    <cellStyle name="Input Cell 2 4 2 46 4" xfId="19711" xr:uid="{00000000-0005-0000-0000-00001E390000}"/>
    <cellStyle name="Input Cell 2 4 2 47" xfId="19712" xr:uid="{00000000-0005-0000-0000-00001F390000}"/>
    <cellStyle name="Input Cell 2 4 2 48" xfId="19713" xr:uid="{00000000-0005-0000-0000-000020390000}"/>
    <cellStyle name="Input Cell 2 4 2 5" xfId="2185" xr:uid="{00000000-0005-0000-0000-000021390000}"/>
    <cellStyle name="Input Cell 2 4 2 5 2" xfId="19714" xr:uid="{00000000-0005-0000-0000-000022390000}"/>
    <cellStyle name="Input Cell 2 4 2 5 2 2" xfId="19715" xr:uid="{00000000-0005-0000-0000-000023390000}"/>
    <cellStyle name="Input Cell 2 4 2 5 2 3" xfId="19716" xr:uid="{00000000-0005-0000-0000-000024390000}"/>
    <cellStyle name="Input Cell 2 4 2 5 2 4" xfId="19717" xr:uid="{00000000-0005-0000-0000-000025390000}"/>
    <cellStyle name="Input Cell 2 4 2 5 3" xfId="19718" xr:uid="{00000000-0005-0000-0000-000026390000}"/>
    <cellStyle name="Input Cell 2 4 2 5 4" xfId="19719" xr:uid="{00000000-0005-0000-0000-000027390000}"/>
    <cellStyle name="Input Cell 2 4 2 5 5" xfId="19720" xr:uid="{00000000-0005-0000-0000-000028390000}"/>
    <cellStyle name="Input Cell 2 4 2 6" xfId="2186" xr:uid="{00000000-0005-0000-0000-000029390000}"/>
    <cellStyle name="Input Cell 2 4 2 6 2" xfId="19721" xr:uid="{00000000-0005-0000-0000-00002A390000}"/>
    <cellStyle name="Input Cell 2 4 2 6 2 2" xfId="19722" xr:uid="{00000000-0005-0000-0000-00002B390000}"/>
    <cellStyle name="Input Cell 2 4 2 6 2 3" xfId="19723" xr:uid="{00000000-0005-0000-0000-00002C390000}"/>
    <cellStyle name="Input Cell 2 4 2 6 2 4" xfId="19724" xr:uid="{00000000-0005-0000-0000-00002D390000}"/>
    <cellStyle name="Input Cell 2 4 2 6 3" xfId="19725" xr:uid="{00000000-0005-0000-0000-00002E390000}"/>
    <cellStyle name="Input Cell 2 4 2 6 4" xfId="19726" xr:uid="{00000000-0005-0000-0000-00002F390000}"/>
    <cellStyle name="Input Cell 2 4 2 6 5" xfId="19727" xr:uid="{00000000-0005-0000-0000-000030390000}"/>
    <cellStyle name="Input Cell 2 4 2 7" xfId="2187" xr:uid="{00000000-0005-0000-0000-000031390000}"/>
    <cellStyle name="Input Cell 2 4 2 7 2" xfId="19728" xr:uid="{00000000-0005-0000-0000-000032390000}"/>
    <cellStyle name="Input Cell 2 4 2 7 2 2" xfId="19729" xr:uid="{00000000-0005-0000-0000-000033390000}"/>
    <cellStyle name="Input Cell 2 4 2 7 2 3" xfId="19730" xr:uid="{00000000-0005-0000-0000-000034390000}"/>
    <cellStyle name="Input Cell 2 4 2 7 2 4" xfId="19731" xr:uid="{00000000-0005-0000-0000-000035390000}"/>
    <cellStyle name="Input Cell 2 4 2 7 3" xfId="19732" xr:uid="{00000000-0005-0000-0000-000036390000}"/>
    <cellStyle name="Input Cell 2 4 2 7 4" xfId="19733" xr:uid="{00000000-0005-0000-0000-000037390000}"/>
    <cellStyle name="Input Cell 2 4 2 7 5" xfId="19734" xr:uid="{00000000-0005-0000-0000-000038390000}"/>
    <cellStyle name="Input Cell 2 4 2 8" xfId="2188" xr:uid="{00000000-0005-0000-0000-000039390000}"/>
    <cellStyle name="Input Cell 2 4 2 8 2" xfId="19735" xr:uid="{00000000-0005-0000-0000-00003A390000}"/>
    <cellStyle name="Input Cell 2 4 2 8 2 2" xfId="19736" xr:uid="{00000000-0005-0000-0000-00003B390000}"/>
    <cellStyle name="Input Cell 2 4 2 8 2 3" xfId="19737" xr:uid="{00000000-0005-0000-0000-00003C390000}"/>
    <cellStyle name="Input Cell 2 4 2 8 2 4" xfId="19738" xr:uid="{00000000-0005-0000-0000-00003D390000}"/>
    <cellStyle name="Input Cell 2 4 2 8 3" xfId="19739" xr:uid="{00000000-0005-0000-0000-00003E390000}"/>
    <cellStyle name="Input Cell 2 4 2 8 4" xfId="19740" xr:uid="{00000000-0005-0000-0000-00003F390000}"/>
    <cellStyle name="Input Cell 2 4 2 8 5" xfId="19741" xr:uid="{00000000-0005-0000-0000-000040390000}"/>
    <cellStyle name="Input Cell 2 4 2 9" xfId="2189" xr:uid="{00000000-0005-0000-0000-000041390000}"/>
    <cellStyle name="Input Cell 2 4 2 9 2" xfId="19742" xr:uid="{00000000-0005-0000-0000-000042390000}"/>
    <cellStyle name="Input Cell 2 4 2 9 2 2" xfId="19743" xr:uid="{00000000-0005-0000-0000-000043390000}"/>
    <cellStyle name="Input Cell 2 4 2 9 2 3" xfId="19744" xr:uid="{00000000-0005-0000-0000-000044390000}"/>
    <cellStyle name="Input Cell 2 4 2 9 2 4" xfId="19745" xr:uid="{00000000-0005-0000-0000-000045390000}"/>
    <cellStyle name="Input Cell 2 4 2 9 3" xfId="19746" xr:uid="{00000000-0005-0000-0000-000046390000}"/>
    <cellStyle name="Input Cell 2 4 2 9 4" xfId="19747" xr:uid="{00000000-0005-0000-0000-000047390000}"/>
    <cellStyle name="Input Cell 2 4 2 9 5" xfId="19748" xr:uid="{00000000-0005-0000-0000-000048390000}"/>
    <cellStyle name="Input Cell 2 4 20" xfId="2190" xr:uid="{00000000-0005-0000-0000-000049390000}"/>
    <cellStyle name="Input Cell 2 4 20 2" xfId="19749" xr:uid="{00000000-0005-0000-0000-00004A390000}"/>
    <cellStyle name="Input Cell 2 4 20 2 2" xfId="19750" xr:uid="{00000000-0005-0000-0000-00004B390000}"/>
    <cellStyle name="Input Cell 2 4 20 2 3" xfId="19751" xr:uid="{00000000-0005-0000-0000-00004C390000}"/>
    <cellStyle name="Input Cell 2 4 20 2 4" xfId="19752" xr:uid="{00000000-0005-0000-0000-00004D390000}"/>
    <cellStyle name="Input Cell 2 4 20 3" xfId="19753" xr:uid="{00000000-0005-0000-0000-00004E390000}"/>
    <cellStyle name="Input Cell 2 4 20 4" xfId="19754" xr:uid="{00000000-0005-0000-0000-00004F390000}"/>
    <cellStyle name="Input Cell 2 4 20 5" xfId="19755" xr:uid="{00000000-0005-0000-0000-000050390000}"/>
    <cellStyle name="Input Cell 2 4 21" xfId="2191" xr:uid="{00000000-0005-0000-0000-000051390000}"/>
    <cellStyle name="Input Cell 2 4 21 2" xfId="19756" xr:uid="{00000000-0005-0000-0000-000052390000}"/>
    <cellStyle name="Input Cell 2 4 21 2 2" xfId="19757" xr:uid="{00000000-0005-0000-0000-000053390000}"/>
    <cellStyle name="Input Cell 2 4 21 2 3" xfId="19758" xr:uid="{00000000-0005-0000-0000-000054390000}"/>
    <cellStyle name="Input Cell 2 4 21 2 4" xfId="19759" xr:uid="{00000000-0005-0000-0000-000055390000}"/>
    <cellStyle name="Input Cell 2 4 21 3" xfId="19760" xr:uid="{00000000-0005-0000-0000-000056390000}"/>
    <cellStyle name="Input Cell 2 4 21 4" xfId="19761" xr:uid="{00000000-0005-0000-0000-000057390000}"/>
    <cellStyle name="Input Cell 2 4 21 5" xfId="19762" xr:uid="{00000000-0005-0000-0000-000058390000}"/>
    <cellStyle name="Input Cell 2 4 22" xfId="2192" xr:uid="{00000000-0005-0000-0000-000059390000}"/>
    <cellStyle name="Input Cell 2 4 22 2" xfId="19763" xr:uid="{00000000-0005-0000-0000-00005A390000}"/>
    <cellStyle name="Input Cell 2 4 22 2 2" xfId="19764" xr:uid="{00000000-0005-0000-0000-00005B390000}"/>
    <cellStyle name="Input Cell 2 4 22 2 3" xfId="19765" xr:uid="{00000000-0005-0000-0000-00005C390000}"/>
    <cellStyle name="Input Cell 2 4 22 2 4" xfId="19766" xr:uid="{00000000-0005-0000-0000-00005D390000}"/>
    <cellStyle name="Input Cell 2 4 22 3" xfId="19767" xr:uid="{00000000-0005-0000-0000-00005E390000}"/>
    <cellStyle name="Input Cell 2 4 22 4" xfId="19768" xr:uid="{00000000-0005-0000-0000-00005F390000}"/>
    <cellStyle name="Input Cell 2 4 22 5" xfId="19769" xr:uid="{00000000-0005-0000-0000-000060390000}"/>
    <cellStyle name="Input Cell 2 4 23" xfId="2193" xr:uid="{00000000-0005-0000-0000-000061390000}"/>
    <cellStyle name="Input Cell 2 4 23 2" xfId="19770" xr:uid="{00000000-0005-0000-0000-000062390000}"/>
    <cellStyle name="Input Cell 2 4 23 2 2" xfId="19771" xr:uid="{00000000-0005-0000-0000-000063390000}"/>
    <cellStyle name="Input Cell 2 4 23 2 3" xfId="19772" xr:uid="{00000000-0005-0000-0000-000064390000}"/>
    <cellStyle name="Input Cell 2 4 23 2 4" xfId="19773" xr:uid="{00000000-0005-0000-0000-000065390000}"/>
    <cellStyle name="Input Cell 2 4 23 3" xfId="19774" xr:uid="{00000000-0005-0000-0000-000066390000}"/>
    <cellStyle name="Input Cell 2 4 23 4" xfId="19775" xr:uid="{00000000-0005-0000-0000-000067390000}"/>
    <cellStyle name="Input Cell 2 4 23 5" xfId="19776" xr:uid="{00000000-0005-0000-0000-000068390000}"/>
    <cellStyle name="Input Cell 2 4 24" xfId="2194" xr:uid="{00000000-0005-0000-0000-000069390000}"/>
    <cellStyle name="Input Cell 2 4 24 2" xfId="19777" xr:uid="{00000000-0005-0000-0000-00006A390000}"/>
    <cellStyle name="Input Cell 2 4 24 2 2" xfId="19778" xr:uid="{00000000-0005-0000-0000-00006B390000}"/>
    <cellStyle name="Input Cell 2 4 24 2 3" xfId="19779" xr:uid="{00000000-0005-0000-0000-00006C390000}"/>
    <cellStyle name="Input Cell 2 4 24 2 4" xfId="19780" xr:uid="{00000000-0005-0000-0000-00006D390000}"/>
    <cellStyle name="Input Cell 2 4 24 3" xfId="19781" xr:uid="{00000000-0005-0000-0000-00006E390000}"/>
    <cellStyle name="Input Cell 2 4 24 4" xfId="19782" xr:uid="{00000000-0005-0000-0000-00006F390000}"/>
    <cellStyle name="Input Cell 2 4 24 5" xfId="19783" xr:uid="{00000000-0005-0000-0000-000070390000}"/>
    <cellStyle name="Input Cell 2 4 25" xfId="2195" xr:uid="{00000000-0005-0000-0000-000071390000}"/>
    <cellStyle name="Input Cell 2 4 25 2" xfId="19784" xr:uid="{00000000-0005-0000-0000-000072390000}"/>
    <cellStyle name="Input Cell 2 4 25 2 2" xfId="19785" xr:uid="{00000000-0005-0000-0000-000073390000}"/>
    <cellStyle name="Input Cell 2 4 25 2 3" xfId="19786" xr:uid="{00000000-0005-0000-0000-000074390000}"/>
    <cellStyle name="Input Cell 2 4 25 2 4" xfId="19787" xr:uid="{00000000-0005-0000-0000-000075390000}"/>
    <cellStyle name="Input Cell 2 4 25 3" xfId="19788" xr:uid="{00000000-0005-0000-0000-000076390000}"/>
    <cellStyle name="Input Cell 2 4 25 4" xfId="19789" xr:uid="{00000000-0005-0000-0000-000077390000}"/>
    <cellStyle name="Input Cell 2 4 25 5" xfId="19790" xr:uid="{00000000-0005-0000-0000-000078390000}"/>
    <cellStyle name="Input Cell 2 4 26" xfId="2196" xr:uid="{00000000-0005-0000-0000-000079390000}"/>
    <cellStyle name="Input Cell 2 4 26 2" xfId="19791" xr:uid="{00000000-0005-0000-0000-00007A390000}"/>
    <cellStyle name="Input Cell 2 4 26 2 2" xfId="19792" xr:uid="{00000000-0005-0000-0000-00007B390000}"/>
    <cellStyle name="Input Cell 2 4 26 2 3" xfId="19793" xr:uid="{00000000-0005-0000-0000-00007C390000}"/>
    <cellStyle name="Input Cell 2 4 26 2 4" xfId="19794" xr:uid="{00000000-0005-0000-0000-00007D390000}"/>
    <cellStyle name="Input Cell 2 4 26 3" xfId="19795" xr:uid="{00000000-0005-0000-0000-00007E390000}"/>
    <cellStyle name="Input Cell 2 4 26 4" xfId="19796" xr:uid="{00000000-0005-0000-0000-00007F390000}"/>
    <cellStyle name="Input Cell 2 4 26 5" xfId="19797" xr:uid="{00000000-0005-0000-0000-000080390000}"/>
    <cellStyle name="Input Cell 2 4 27" xfId="2197" xr:uid="{00000000-0005-0000-0000-000081390000}"/>
    <cellStyle name="Input Cell 2 4 27 2" xfId="19798" xr:uid="{00000000-0005-0000-0000-000082390000}"/>
    <cellStyle name="Input Cell 2 4 27 2 2" xfId="19799" xr:uid="{00000000-0005-0000-0000-000083390000}"/>
    <cellStyle name="Input Cell 2 4 27 2 3" xfId="19800" xr:uid="{00000000-0005-0000-0000-000084390000}"/>
    <cellStyle name="Input Cell 2 4 27 2 4" xfId="19801" xr:uid="{00000000-0005-0000-0000-000085390000}"/>
    <cellStyle name="Input Cell 2 4 27 3" xfId="19802" xr:uid="{00000000-0005-0000-0000-000086390000}"/>
    <cellStyle name="Input Cell 2 4 27 4" xfId="19803" xr:uid="{00000000-0005-0000-0000-000087390000}"/>
    <cellStyle name="Input Cell 2 4 27 5" xfId="19804" xr:uid="{00000000-0005-0000-0000-000088390000}"/>
    <cellStyle name="Input Cell 2 4 28" xfId="2198" xr:uid="{00000000-0005-0000-0000-000089390000}"/>
    <cellStyle name="Input Cell 2 4 28 2" xfId="19805" xr:uid="{00000000-0005-0000-0000-00008A390000}"/>
    <cellStyle name="Input Cell 2 4 28 2 2" xfId="19806" xr:uid="{00000000-0005-0000-0000-00008B390000}"/>
    <cellStyle name="Input Cell 2 4 28 2 3" xfId="19807" xr:uid="{00000000-0005-0000-0000-00008C390000}"/>
    <cellStyle name="Input Cell 2 4 28 2 4" xfId="19808" xr:uid="{00000000-0005-0000-0000-00008D390000}"/>
    <cellStyle name="Input Cell 2 4 28 3" xfId="19809" xr:uid="{00000000-0005-0000-0000-00008E390000}"/>
    <cellStyle name="Input Cell 2 4 28 4" xfId="19810" xr:uid="{00000000-0005-0000-0000-00008F390000}"/>
    <cellStyle name="Input Cell 2 4 28 5" xfId="19811" xr:uid="{00000000-0005-0000-0000-000090390000}"/>
    <cellStyle name="Input Cell 2 4 29" xfId="2199" xr:uid="{00000000-0005-0000-0000-000091390000}"/>
    <cellStyle name="Input Cell 2 4 29 2" xfId="19812" xr:uid="{00000000-0005-0000-0000-000092390000}"/>
    <cellStyle name="Input Cell 2 4 29 2 2" xfId="19813" xr:uid="{00000000-0005-0000-0000-000093390000}"/>
    <cellStyle name="Input Cell 2 4 29 2 3" xfId="19814" xr:uid="{00000000-0005-0000-0000-000094390000}"/>
    <cellStyle name="Input Cell 2 4 29 2 4" xfId="19815" xr:uid="{00000000-0005-0000-0000-000095390000}"/>
    <cellStyle name="Input Cell 2 4 29 3" xfId="19816" xr:uid="{00000000-0005-0000-0000-000096390000}"/>
    <cellStyle name="Input Cell 2 4 29 4" xfId="19817" xr:uid="{00000000-0005-0000-0000-000097390000}"/>
    <cellStyle name="Input Cell 2 4 29 5" xfId="19818" xr:uid="{00000000-0005-0000-0000-000098390000}"/>
    <cellStyle name="Input Cell 2 4 3" xfId="2200" xr:uid="{00000000-0005-0000-0000-000099390000}"/>
    <cellStyle name="Input Cell 2 4 3 2" xfId="19819" xr:uid="{00000000-0005-0000-0000-00009A390000}"/>
    <cellStyle name="Input Cell 2 4 3 2 2" xfId="19820" xr:uid="{00000000-0005-0000-0000-00009B390000}"/>
    <cellStyle name="Input Cell 2 4 3 2 3" xfId="19821" xr:uid="{00000000-0005-0000-0000-00009C390000}"/>
    <cellStyle name="Input Cell 2 4 3 2 4" xfId="19822" xr:uid="{00000000-0005-0000-0000-00009D390000}"/>
    <cellStyle name="Input Cell 2 4 3 3" xfId="19823" xr:uid="{00000000-0005-0000-0000-00009E390000}"/>
    <cellStyle name="Input Cell 2 4 3 4" xfId="19824" xr:uid="{00000000-0005-0000-0000-00009F390000}"/>
    <cellStyle name="Input Cell 2 4 3 5" xfId="19825" xr:uid="{00000000-0005-0000-0000-0000A0390000}"/>
    <cellStyle name="Input Cell 2 4 30" xfId="2201" xr:uid="{00000000-0005-0000-0000-0000A1390000}"/>
    <cellStyle name="Input Cell 2 4 30 2" xfId="19826" xr:uid="{00000000-0005-0000-0000-0000A2390000}"/>
    <cellStyle name="Input Cell 2 4 30 2 2" xfId="19827" xr:uid="{00000000-0005-0000-0000-0000A3390000}"/>
    <cellStyle name="Input Cell 2 4 30 2 3" xfId="19828" xr:uid="{00000000-0005-0000-0000-0000A4390000}"/>
    <cellStyle name="Input Cell 2 4 30 2 4" xfId="19829" xr:uid="{00000000-0005-0000-0000-0000A5390000}"/>
    <cellStyle name="Input Cell 2 4 30 3" xfId="19830" xr:uid="{00000000-0005-0000-0000-0000A6390000}"/>
    <cellStyle name="Input Cell 2 4 30 4" xfId="19831" xr:uid="{00000000-0005-0000-0000-0000A7390000}"/>
    <cellStyle name="Input Cell 2 4 30 5" xfId="19832" xr:uid="{00000000-0005-0000-0000-0000A8390000}"/>
    <cellStyle name="Input Cell 2 4 31" xfId="2202" xr:uid="{00000000-0005-0000-0000-0000A9390000}"/>
    <cellStyle name="Input Cell 2 4 31 2" xfId="19833" xr:uid="{00000000-0005-0000-0000-0000AA390000}"/>
    <cellStyle name="Input Cell 2 4 31 2 2" xfId="19834" xr:uid="{00000000-0005-0000-0000-0000AB390000}"/>
    <cellStyle name="Input Cell 2 4 31 2 3" xfId="19835" xr:uid="{00000000-0005-0000-0000-0000AC390000}"/>
    <cellStyle name="Input Cell 2 4 31 2 4" xfId="19836" xr:uid="{00000000-0005-0000-0000-0000AD390000}"/>
    <cellStyle name="Input Cell 2 4 31 3" xfId="19837" xr:uid="{00000000-0005-0000-0000-0000AE390000}"/>
    <cellStyle name="Input Cell 2 4 31 4" xfId="19838" xr:uid="{00000000-0005-0000-0000-0000AF390000}"/>
    <cellStyle name="Input Cell 2 4 31 5" xfId="19839" xr:uid="{00000000-0005-0000-0000-0000B0390000}"/>
    <cellStyle name="Input Cell 2 4 32" xfId="2203" xr:uid="{00000000-0005-0000-0000-0000B1390000}"/>
    <cellStyle name="Input Cell 2 4 32 2" xfId="19840" xr:uid="{00000000-0005-0000-0000-0000B2390000}"/>
    <cellStyle name="Input Cell 2 4 32 2 2" xfId="19841" xr:uid="{00000000-0005-0000-0000-0000B3390000}"/>
    <cellStyle name="Input Cell 2 4 32 2 3" xfId="19842" xr:uid="{00000000-0005-0000-0000-0000B4390000}"/>
    <cellStyle name="Input Cell 2 4 32 2 4" xfId="19843" xr:uid="{00000000-0005-0000-0000-0000B5390000}"/>
    <cellStyle name="Input Cell 2 4 32 3" xfId="19844" xr:uid="{00000000-0005-0000-0000-0000B6390000}"/>
    <cellStyle name="Input Cell 2 4 32 4" xfId="19845" xr:uid="{00000000-0005-0000-0000-0000B7390000}"/>
    <cellStyle name="Input Cell 2 4 32 5" xfId="19846" xr:uid="{00000000-0005-0000-0000-0000B8390000}"/>
    <cellStyle name="Input Cell 2 4 33" xfId="2204" xr:uid="{00000000-0005-0000-0000-0000B9390000}"/>
    <cellStyle name="Input Cell 2 4 33 2" xfId="19847" xr:uid="{00000000-0005-0000-0000-0000BA390000}"/>
    <cellStyle name="Input Cell 2 4 33 2 2" xfId="19848" xr:uid="{00000000-0005-0000-0000-0000BB390000}"/>
    <cellStyle name="Input Cell 2 4 33 2 3" xfId="19849" xr:uid="{00000000-0005-0000-0000-0000BC390000}"/>
    <cellStyle name="Input Cell 2 4 33 2 4" xfId="19850" xr:uid="{00000000-0005-0000-0000-0000BD390000}"/>
    <cellStyle name="Input Cell 2 4 33 3" xfId="19851" xr:uid="{00000000-0005-0000-0000-0000BE390000}"/>
    <cellStyle name="Input Cell 2 4 33 4" xfId="19852" xr:uid="{00000000-0005-0000-0000-0000BF390000}"/>
    <cellStyle name="Input Cell 2 4 33 5" xfId="19853" xr:uid="{00000000-0005-0000-0000-0000C0390000}"/>
    <cellStyle name="Input Cell 2 4 34" xfId="2205" xr:uid="{00000000-0005-0000-0000-0000C1390000}"/>
    <cellStyle name="Input Cell 2 4 34 2" xfId="19854" xr:uid="{00000000-0005-0000-0000-0000C2390000}"/>
    <cellStyle name="Input Cell 2 4 34 2 2" xfId="19855" xr:uid="{00000000-0005-0000-0000-0000C3390000}"/>
    <cellStyle name="Input Cell 2 4 34 2 3" xfId="19856" xr:uid="{00000000-0005-0000-0000-0000C4390000}"/>
    <cellStyle name="Input Cell 2 4 34 2 4" xfId="19857" xr:uid="{00000000-0005-0000-0000-0000C5390000}"/>
    <cellStyle name="Input Cell 2 4 34 3" xfId="19858" xr:uid="{00000000-0005-0000-0000-0000C6390000}"/>
    <cellStyle name="Input Cell 2 4 34 4" xfId="19859" xr:uid="{00000000-0005-0000-0000-0000C7390000}"/>
    <cellStyle name="Input Cell 2 4 34 5" xfId="19860" xr:uid="{00000000-0005-0000-0000-0000C8390000}"/>
    <cellStyle name="Input Cell 2 4 35" xfId="2206" xr:uid="{00000000-0005-0000-0000-0000C9390000}"/>
    <cellStyle name="Input Cell 2 4 35 2" xfId="19861" xr:uid="{00000000-0005-0000-0000-0000CA390000}"/>
    <cellStyle name="Input Cell 2 4 35 2 2" xfId="19862" xr:uid="{00000000-0005-0000-0000-0000CB390000}"/>
    <cellStyle name="Input Cell 2 4 35 2 3" xfId="19863" xr:uid="{00000000-0005-0000-0000-0000CC390000}"/>
    <cellStyle name="Input Cell 2 4 35 2 4" xfId="19864" xr:uid="{00000000-0005-0000-0000-0000CD390000}"/>
    <cellStyle name="Input Cell 2 4 35 3" xfId="19865" xr:uid="{00000000-0005-0000-0000-0000CE390000}"/>
    <cellStyle name="Input Cell 2 4 35 4" xfId="19866" xr:uid="{00000000-0005-0000-0000-0000CF390000}"/>
    <cellStyle name="Input Cell 2 4 35 5" xfId="19867" xr:uid="{00000000-0005-0000-0000-0000D0390000}"/>
    <cellStyle name="Input Cell 2 4 36" xfId="2207" xr:uid="{00000000-0005-0000-0000-0000D1390000}"/>
    <cellStyle name="Input Cell 2 4 36 2" xfId="19868" xr:uid="{00000000-0005-0000-0000-0000D2390000}"/>
    <cellStyle name="Input Cell 2 4 36 2 2" xfId="19869" xr:uid="{00000000-0005-0000-0000-0000D3390000}"/>
    <cellStyle name="Input Cell 2 4 36 2 3" xfId="19870" xr:uid="{00000000-0005-0000-0000-0000D4390000}"/>
    <cellStyle name="Input Cell 2 4 36 2 4" xfId="19871" xr:uid="{00000000-0005-0000-0000-0000D5390000}"/>
    <cellStyle name="Input Cell 2 4 36 3" xfId="19872" xr:uid="{00000000-0005-0000-0000-0000D6390000}"/>
    <cellStyle name="Input Cell 2 4 36 4" xfId="19873" xr:uid="{00000000-0005-0000-0000-0000D7390000}"/>
    <cellStyle name="Input Cell 2 4 36 5" xfId="19874" xr:uid="{00000000-0005-0000-0000-0000D8390000}"/>
    <cellStyle name="Input Cell 2 4 37" xfId="2208" xr:uid="{00000000-0005-0000-0000-0000D9390000}"/>
    <cellStyle name="Input Cell 2 4 37 2" xfId="19875" xr:uid="{00000000-0005-0000-0000-0000DA390000}"/>
    <cellStyle name="Input Cell 2 4 37 2 2" xfId="19876" xr:uid="{00000000-0005-0000-0000-0000DB390000}"/>
    <cellStyle name="Input Cell 2 4 37 2 3" xfId="19877" xr:uid="{00000000-0005-0000-0000-0000DC390000}"/>
    <cellStyle name="Input Cell 2 4 37 2 4" xfId="19878" xr:uid="{00000000-0005-0000-0000-0000DD390000}"/>
    <cellStyle name="Input Cell 2 4 37 3" xfId="19879" xr:uid="{00000000-0005-0000-0000-0000DE390000}"/>
    <cellStyle name="Input Cell 2 4 37 4" xfId="19880" xr:uid="{00000000-0005-0000-0000-0000DF390000}"/>
    <cellStyle name="Input Cell 2 4 37 5" xfId="19881" xr:uid="{00000000-0005-0000-0000-0000E0390000}"/>
    <cellStyle name="Input Cell 2 4 38" xfId="2209" xr:uid="{00000000-0005-0000-0000-0000E1390000}"/>
    <cellStyle name="Input Cell 2 4 38 2" xfId="19882" xr:uid="{00000000-0005-0000-0000-0000E2390000}"/>
    <cellStyle name="Input Cell 2 4 38 2 2" xfId="19883" xr:uid="{00000000-0005-0000-0000-0000E3390000}"/>
    <cellStyle name="Input Cell 2 4 38 2 3" xfId="19884" xr:uid="{00000000-0005-0000-0000-0000E4390000}"/>
    <cellStyle name="Input Cell 2 4 38 2 4" xfId="19885" xr:uid="{00000000-0005-0000-0000-0000E5390000}"/>
    <cellStyle name="Input Cell 2 4 38 3" xfId="19886" xr:uid="{00000000-0005-0000-0000-0000E6390000}"/>
    <cellStyle name="Input Cell 2 4 38 4" xfId="19887" xr:uid="{00000000-0005-0000-0000-0000E7390000}"/>
    <cellStyle name="Input Cell 2 4 38 5" xfId="19888" xr:uid="{00000000-0005-0000-0000-0000E8390000}"/>
    <cellStyle name="Input Cell 2 4 39" xfId="2210" xr:uid="{00000000-0005-0000-0000-0000E9390000}"/>
    <cellStyle name="Input Cell 2 4 39 2" xfId="19889" xr:uid="{00000000-0005-0000-0000-0000EA390000}"/>
    <cellStyle name="Input Cell 2 4 39 2 2" xfId="19890" xr:uid="{00000000-0005-0000-0000-0000EB390000}"/>
    <cellStyle name="Input Cell 2 4 39 2 3" xfId="19891" xr:uid="{00000000-0005-0000-0000-0000EC390000}"/>
    <cellStyle name="Input Cell 2 4 39 2 4" xfId="19892" xr:uid="{00000000-0005-0000-0000-0000ED390000}"/>
    <cellStyle name="Input Cell 2 4 39 3" xfId="19893" xr:uid="{00000000-0005-0000-0000-0000EE390000}"/>
    <cellStyle name="Input Cell 2 4 39 4" xfId="19894" xr:uid="{00000000-0005-0000-0000-0000EF390000}"/>
    <cellStyle name="Input Cell 2 4 39 5" xfId="19895" xr:uid="{00000000-0005-0000-0000-0000F0390000}"/>
    <cellStyle name="Input Cell 2 4 4" xfId="2211" xr:uid="{00000000-0005-0000-0000-0000F1390000}"/>
    <cellStyle name="Input Cell 2 4 4 2" xfId="19896" xr:uid="{00000000-0005-0000-0000-0000F2390000}"/>
    <cellStyle name="Input Cell 2 4 4 2 2" xfId="19897" xr:uid="{00000000-0005-0000-0000-0000F3390000}"/>
    <cellStyle name="Input Cell 2 4 4 2 3" xfId="19898" xr:uid="{00000000-0005-0000-0000-0000F4390000}"/>
    <cellStyle name="Input Cell 2 4 4 2 4" xfId="19899" xr:uid="{00000000-0005-0000-0000-0000F5390000}"/>
    <cellStyle name="Input Cell 2 4 4 3" xfId="19900" xr:uid="{00000000-0005-0000-0000-0000F6390000}"/>
    <cellStyle name="Input Cell 2 4 4 4" xfId="19901" xr:uid="{00000000-0005-0000-0000-0000F7390000}"/>
    <cellStyle name="Input Cell 2 4 4 5" xfId="19902" xr:uid="{00000000-0005-0000-0000-0000F8390000}"/>
    <cellStyle name="Input Cell 2 4 40" xfId="2212" xr:uid="{00000000-0005-0000-0000-0000F9390000}"/>
    <cellStyle name="Input Cell 2 4 40 2" xfId="19903" xr:uid="{00000000-0005-0000-0000-0000FA390000}"/>
    <cellStyle name="Input Cell 2 4 40 2 2" xfId="19904" xr:uid="{00000000-0005-0000-0000-0000FB390000}"/>
    <cellStyle name="Input Cell 2 4 40 2 3" xfId="19905" xr:uid="{00000000-0005-0000-0000-0000FC390000}"/>
    <cellStyle name="Input Cell 2 4 40 2 4" xfId="19906" xr:uid="{00000000-0005-0000-0000-0000FD390000}"/>
    <cellStyle name="Input Cell 2 4 40 3" xfId="19907" xr:uid="{00000000-0005-0000-0000-0000FE390000}"/>
    <cellStyle name="Input Cell 2 4 40 4" xfId="19908" xr:uid="{00000000-0005-0000-0000-0000FF390000}"/>
    <cellStyle name="Input Cell 2 4 40 5" xfId="19909" xr:uid="{00000000-0005-0000-0000-0000003A0000}"/>
    <cellStyle name="Input Cell 2 4 41" xfId="2213" xr:uid="{00000000-0005-0000-0000-0000013A0000}"/>
    <cellStyle name="Input Cell 2 4 41 2" xfId="19910" xr:uid="{00000000-0005-0000-0000-0000023A0000}"/>
    <cellStyle name="Input Cell 2 4 41 2 2" xfId="19911" xr:uid="{00000000-0005-0000-0000-0000033A0000}"/>
    <cellStyle name="Input Cell 2 4 41 2 3" xfId="19912" xr:uid="{00000000-0005-0000-0000-0000043A0000}"/>
    <cellStyle name="Input Cell 2 4 41 2 4" xfId="19913" xr:uid="{00000000-0005-0000-0000-0000053A0000}"/>
    <cellStyle name="Input Cell 2 4 41 3" xfId="19914" xr:uid="{00000000-0005-0000-0000-0000063A0000}"/>
    <cellStyle name="Input Cell 2 4 41 4" xfId="19915" xr:uid="{00000000-0005-0000-0000-0000073A0000}"/>
    <cellStyle name="Input Cell 2 4 41 5" xfId="19916" xr:uid="{00000000-0005-0000-0000-0000083A0000}"/>
    <cellStyle name="Input Cell 2 4 42" xfId="2214" xr:uid="{00000000-0005-0000-0000-0000093A0000}"/>
    <cellStyle name="Input Cell 2 4 42 2" xfId="19917" xr:uid="{00000000-0005-0000-0000-00000A3A0000}"/>
    <cellStyle name="Input Cell 2 4 42 2 2" xfId="19918" xr:uid="{00000000-0005-0000-0000-00000B3A0000}"/>
    <cellStyle name="Input Cell 2 4 42 2 3" xfId="19919" xr:uid="{00000000-0005-0000-0000-00000C3A0000}"/>
    <cellStyle name="Input Cell 2 4 42 2 4" xfId="19920" xr:uid="{00000000-0005-0000-0000-00000D3A0000}"/>
    <cellStyle name="Input Cell 2 4 42 3" xfId="19921" xr:uid="{00000000-0005-0000-0000-00000E3A0000}"/>
    <cellStyle name="Input Cell 2 4 42 4" xfId="19922" xr:uid="{00000000-0005-0000-0000-00000F3A0000}"/>
    <cellStyle name="Input Cell 2 4 42 5" xfId="19923" xr:uid="{00000000-0005-0000-0000-0000103A0000}"/>
    <cellStyle name="Input Cell 2 4 43" xfId="2215" xr:uid="{00000000-0005-0000-0000-0000113A0000}"/>
    <cellStyle name="Input Cell 2 4 43 2" xfId="19924" xr:uid="{00000000-0005-0000-0000-0000123A0000}"/>
    <cellStyle name="Input Cell 2 4 43 2 2" xfId="19925" xr:uid="{00000000-0005-0000-0000-0000133A0000}"/>
    <cellStyle name="Input Cell 2 4 43 2 3" xfId="19926" xr:uid="{00000000-0005-0000-0000-0000143A0000}"/>
    <cellStyle name="Input Cell 2 4 43 2 4" xfId="19927" xr:uid="{00000000-0005-0000-0000-0000153A0000}"/>
    <cellStyle name="Input Cell 2 4 43 3" xfId="19928" xr:uid="{00000000-0005-0000-0000-0000163A0000}"/>
    <cellStyle name="Input Cell 2 4 43 4" xfId="19929" xr:uid="{00000000-0005-0000-0000-0000173A0000}"/>
    <cellStyle name="Input Cell 2 4 43 5" xfId="19930" xr:uid="{00000000-0005-0000-0000-0000183A0000}"/>
    <cellStyle name="Input Cell 2 4 44" xfId="2216" xr:uid="{00000000-0005-0000-0000-0000193A0000}"/>
    <cellStyle name="Input Cell 2 4 44 2" xfId="19931" xr:uid="{00000000-0005-0000-0000-00001A3A0000}"/>
    <cellStyle name="Input Cell 2 4 44 2 2" xfId="19932" xr:uid="{00000000-0005-0000-0000-00001B3A0000}"/>
    <cellStyle name="Input Cell 2 4 44 2 3" xfId="19933" xr:uid="{00000000-0005-0000-0000-00001C3A0000}"/>
    <cellStyle name="Input Cell 2 4 44 2 4" xfId="19934" xr:uid="{00000000-0005-0000-0000-00001D3A0000}"/>
    <cellStyle name="Input Cell 2 4 44 3" xfId="19935" xr:uid="{00000000-0005-0000-0000-00001E3A0000}"/>
    <cellStyle name="Input Cell 2 4 44 4" xfId="19936" xr:uid="{00000000-0005-0000-0000-00001F3A0000}"/>
    <cellStyle name="Input Cell 2 4 44 5" xfId="19937" xr:uid="{00000000-0005-0000-0000-0000203A0000}"/>
    <cellStyle name="Input Cell 2 4 45" xfId="2217" xr:uid="{00000000-0005-0000-0000-0000213A0000}"/>
    <cellStyle name="Input Cell 2 4 45 2" xfId="19938" xr:uid="{00000000-0005-0000-0000-0000223A0000}"/>
    <cellStyle name="Input Cell 2 4 45 2 2" xfId="19939" xr:uid="{00000000-0005-0000-0000-0000233A0000}"/>
    <cellStyle name="Input Cell 2 4 45 2 3" xfId="19940" xr:uid="{00000000-0005-0000-0000-0000243A0000}"/>
    <cellStyle name="Input Cell 2 4 45 2 4" xfId="19941" xr:uid="{00000000-0005-0000-0000-0000253A0000}"/>
    <cellStyle name="Input Cell 2 4 45 3" xfId="19942" xr:uid="{00000000-0005-0000-0000-0000263A0000}"/>
    <cellStyle name="Input Cell 2 4 45 4" xfId="19943" xr:uid="{00000000-0005-0000-0000-0000273A0000}"/>
    <cellStyle name="Input Cell 2 4 45 5" xfId="19944" xr:uid="{00000000-0005-0000-0000-0000283A0000}"/>
    <cellStyle name="Input Cell 2 4 46" xfId="19945" xr:uid="{00000000-0005-0000-0000-0000293A0000}"/>
    <cellStyle name="Input Cell 2 4 46 2" xfId="19946" xr:uid="{00000000-0005-0000-0000-00002A3A0000}"/>
    <cellStyle name="Input Cell 2 4 46 3" xfId="19947" xr:uid="{00000000-0005-0000-0000-00002B3A0000}"/>
    <cellStyle name="Input Cell 2 4 46 4" xfId="19948" xr:uid="{00000000-0005-0000-0000-00002C3A0000}"/>
    <cellStyle name="Input Cell 2 4 47" xfId="19949" xr:uid="{00000000-0005-0000-0000-00002D3A0000}"/>
    <cellStyle name="Input Cell 2 4 48" xfId="19950" xr:uid="{00000000-0005-0000-0000-00002E3A0000}"/>
    <cellStyle name="Input Cell 2 4 5" xfId="2218" xr:uid="{00000000-0005-0000-0000-00002F3A0000}"/>
    <cellStyle name="Input Cell 2 4 5 2" xfId="19951" xr:uid="{00000000-0005-0000-0000-0000303A0000}"/>
    <cellStyle name="Input Cell 2 4 5 2 2" xfId="19952" xr:uid="{00000000-0005-0000-0000-0000313A0000}"/>
    <cellStyle name="Input Cell 2 4 5 2 3" xfId="19953" xr:uid="{00000000-0005-0000-0000-0000323A0000}"/>
    <cellStyle name="Input Cell 2 4 5 2 4" xfId="19954" xr:uid="{00000000-0005-0000-0000-0000333A0000}"/>
    <cellStyle name="Input Cell 2 4 5 3" xfId="19955" xr:uid="{00000000-0005-0000-0000-0000343A0000}"/>
    <cellStyle name="Input Cell 2 4 5 4" xfId="19956" xr:uid="{00000000-0005-0000-0000-0000353A0000}"/>
    <cellStyle name="Input Cell 2 4 5 5" xfId="19957" xr:uid="{00000000-0005-0000-0000-0000363A0000}"/>
    <cellStyle name="Input Cell 2 4 6" xfId="2219" xr:uid="{00000000-0005-0000-0000-0000373A0000}"/>
    <cellStyle name="Input Cell 2 4 6 2" xfId="19958" xr:uid="{00000000-0005-0000-0000-0000383A0000}"/>
    <cellStyle name="Input Cell 2 4 6 2 2" xfId="19959" xr:uid="{00000000-0005-0000-0000-0000393A0000}"/>
    <cellStyle name="Input Cell 2 4 6 2 3" xfId="19960" xr:uid="{00000000-0005-0000-0000-00003A3A0000}"/>
    <cellStyle name="Input Cell 2 4 6 2 4" xfId="19961" xr:uid="{00000000-0005-0000-0000-00003B3A0000}"/>
    <cellStyle name="Input Cell 2 4 6 3" xfId="19962" xr:uid="{00000000-0005-0000-0000-00003C3A0000}"/>
    <cellStyle name="Input Cell 2 4 6 4" xfId="19963" xr:uid="{00000000-0005-0000-0000-00003D3A0000}"/>
    <cellStyle name="Input Cell 2 4 6 5" xfId="19964" xr:uid="{00000000-0005-0000-0000-00003E3A0000}"/>
    <cellStyle name="Input Cell 2 4 7" xfId="2220" xr:uid="{00000000-0005-0000-0000-00003F3A0000}"/>
    <cellStyle name="Input Cell 2 4 7 2" xfId="19965" xr:uid="{00000000-0005-0000-0000-0000403A0000}"/>
    <cellStyle name="Input Cell 2 4 7 2 2" xfId="19966" xr:uid="{00000000-0005-0000-0000-0000413A0000}"/>
    <cellStyle name="Input Cell 2 4 7 2 3" xfId="19967" xr:uid="{00000000-0005-0000-0000-0000423A0000}"/>
    <cellStyle name="Input Cell 2 4 7 2 4" xfId="19968" xr:uid="{00000000-0005-0000-0000-0000433A0000}"/>
    <cellStyle name="Input Cell 2 4 7 3" xfId="19969" xr:uid="{00000000-0005-0000-0000-0000443A0000}"/>
    <cellStyle name="Input Cell 2 4 7 4" xfId="19970" xr:uid="{00000000-0005-0000-0000-0000453A0000}"/>
    <cellStyle name="Input Cell 2 4 7 5" xfId="19971" xr:uid="{00000000-0005-0000-0000-0000463A0000}"/>
    <cellStyle name="Input Cell 2 4 8" xfId="2221" xr:uid="{00000000-0005-0000-0000-0000473A0000}"/>
    <cellStyle name="Input Cell 2 4 8 2" xfId="19972" xr:uid="{00000000-0005-0000-0000-0000483A0000}"/>
    <cellStyle name="Input Cell 2 4 8 2 2" xfId="19973" xr:uid="{00000000-0005-0000-0000-0000493A0000}"/>
    <cellStyle name="Input Cell 2 4 8 2 3" xfId="19974" xr:uid="{00000000-0005-0000-0000-00004A3A0000}"/>
    <cellStyle name="Input Cell 2 4 8 2 4" xfId="19975" xr:uid="{00000000-0005-0000-0000-00004B3A0000}"/>
    <cellStyle name="Input Cell 2 4 8 3" xfId="19976" xr:uid="{00000000-0005-0000-0000-00004C3A0000}"/>
    <cellStyle name="Input Cell 2 4 8 4" xfId="19977" xr:uid="{00000000-0005-0000-0000-00004D3A0000}"/>
    <cellStyle name="Input Cell 2 4 8 5" xfId="19978" xr:uid="{00000000-0005-0000-0000-00004E3A0000}"/>
    <cellStyle name="Input Cell 2 4 9" xfId="2222" xr:uid="{00000000-0005-0000-0000-00004F3A0000}"/>
    <cellStyle name="Input Cell 2 4 9 2" xfId="19979" xr:uid="{00000000-0005-0000-0000-0000503A0000}"/>
    <cellStyle name="Input Cell 2 4 9 2 2" xfId="19980" xr:uid="{00000000-0005-0000-0000-0000513A0000}"/>
    <cellStyle name="Input Cell 2 4 9 2 3" xfId="19981" xr:uid="{00000000-0005-0000-0000-0000523A0000}"/>
    <cellStyle name="Input Cell 2 4 9 2 4" xfId="19982" xr:uid="{00000000-0005-0000-0000-0000533A0000}"/>
    <cellStyle name="Input Cell 2 4 9 3" xfId="19983" xr:uid="{00000000-0005-0000-0000-0000543A0000}"/>
    <cellStyle name="Input Cell 2 4 9 4" xfId="19984" xr:uid="{00000000-0005-0000-0000-0000553A0000}"/>
    <cellStyle name="Input Cell 2 4 9 5" xfId="19985" xr:uid="{00000000-0005-0000-0000-0000563A0000}"/>
    <cellStyle name="Input Cell 2 5" xfId="2223" xr:uid="{00000000-0005-0000-0000-0000573A0000}"/>
    <cellStyle name="Input Cell 2 5 10" xfId="2224" xr:uid="{00000000-0005-0000-0000-0000583A0000}"/>
    <cellStyle name="Input Cell 2 5 10 2" xfId="19986" xr:uid="{00000000-0005-0000-0000-0000593A0000}"/>
    <cellStyle name="Input Cell 2 5 10 2 2" xfId="19987" xr:uid="{00000000-0005-0000-0000-00005A3A0000}"/>
    <cellStyle name="Input Cell 2 5 10 2 3" xfId="19988" xr:uid="{00000000-0005-0000-0000-00005B3A0000}"/>
    <cellStyle name="Input Cell 2 5 10 2 4" xfId="19989" xr:uid="{00000000-0005-0000-0000-00005C3A0000}"/>
    <cellStyle name="Input Cell 2 5 10 3" xfId="19990" xr:uid="{00000000-0005-0000-0000-00005D3A0000}"/>
    <cellStyle name="Input Cell 2 5 10 4" xfId="19991" xr:uid="{00000000-0005-0000-0000-00005E3A0000}"/>
    <cellStyle name="Input Cell 2 5 10 5" xfId="19992" xr:uid="{00000000-0005-0000-0000-00005F3A0000}"/>
    <cellStyle name="Input Cell 2 5 11" xfId="2225" xr:uid="{00000000-0005-0000-0000-0000603A0000}"/>
    <cellStyle name="Input Cell 2 5 11 2" xfId="19993" xr:uid="{00000000-0005-0000-0000-0000613A0000}"/>
    <cellStyle name="Input Cell 2 5 11 2 2" xfId="19994" xr:uid="{00000000-0005-0000-0000-0000623A0000}"/>
    <cellStyle name="Input Cell 2 5 11 2 3" xfId="19995" xr:uid="{00000000-0005-0000-0000-0000633A0000}"/>
    <cellStyle name="Input Cell 2 5 11 2 4" xfId="19996" xr:uid="{00000000-0005-0000-0000-0000643A0000}"/>
    <cellStyle name="Input Cell 2 5 11 3" xfId="19997" xr:uid="{00000000-0005-0000-0000-0000653A0000}"/>
    <cellStyle name="Input Cell 2 5 11 4" xfId="19998" xr:uid="{00000000-0005-0000-0000-0000663A0000}"/>
    <cellStyle name="Input Cell 2 5 11 5" xfId="19999" xr:uid="{00000000-0005-0000-0000-0000673A0000}"/>
    <cellStyle name="Input Cell 2 5 12" xfId="2226" xr:uid="{00000000-0005-0000-0000-0000683A0000}"/>
    <cellStyle name="Input Cell 2 5 12 2" xfId="20000" xr:uid="{00000000-0005-0000-0000-0000693A0000}"/>
    <cellStyle name="Input Cell 2 5 12 2 2" xfId="20001" xr:uid="{00000000-0005-0000-0000-00006A3A0000}"/>
    <cellStyle name="Input Cell 2 5 12 2 3" xfId="20002" xr:uid="{00000000-0005-0000-0000-00006B3A0000}"/>
    <cellStyle name="Input Cell 2 5 12 2 4" xfId="20003" xr:uid="{00000000-0005-0000-0000-00006C3A0000}"/>
    <cellStyle name="Input Cell 2 5 12 3" xfId="20004" xr:uid="{00000000-0005-0000-0000-00006D3A0000}"/>
    <cellStyle name="Input Cell 2 5 12 4" xfId="20005" xr:uid="{00000000-0005-0000-0000-00006E3A0000}"/>
    <cellStyle name="Input Cell 2 5 12 5" xfId="20006" xr:uid="{00000000-0005-0000-0000-00006F3A0000}"/>
    <cellStyle name="Input Cell 2 5 13" xfId="2227" xr:uid="{00000000-0005-0000-0000-0000703A0000}"/>
    <cellStyle name="Input Cell 2 5 13 2" xfId="20007" xr:uid="{00000000-0005-0000-0000-0000713A0000}"/>
    <cellStyle name="Input Cell 2 5 13 2 2" xfId="20008" xr:uid="{00000000-0005-0000-0000-0000723A0000}"/>
    <cellStyle name="Input Cell 2 5 13 2 3" xfId="20009" xr:uid="{00000000-0005-0000-0000-0000733A0000}"/>
    <cellStyle name="Input Cell 2 5 13 2 4" xfId="20010" xr:uid="{00000000-0005-0000-0000-0000743A0000}"/>
    <cellStyle name="Input Cell 2 5 13 3" xfId="20011" xr:uid="{00000000-0005-0000-0000-0000753A0000}"/>
    <cellStyle name="Input Cell 2 5 13 4" xfId="20012" xr:uid="{00000000-0005-0000-0000-0000763A0000}"/>
    <cellStyle name="Input Cell 2 5 13 5" xfId="20013" xr:uid="{00000000-0005-0000-0000-0000773A0000}"/>
    <cellStyle name="Input Cell 2 5 14" xfId="2228" xr:uid="{00000000-0005-0000-0000-0000783A0000}"/>
    <cellStyle name="Input Cell 2 5 14 2" xfId="20014" xr:uid="{00000000-0005-0000-0000-0000793A0000}"/>
    <cellStyle name="Input Cell 2 5 14 2 2" xfId="20015" xr:uid="{00000000-0005-0000-0000-00007A3A0000}"/>
    <cellStyle name="Input Cell 2 5 14 2 3" xfId="20016" xr:uid="{00000000-0005-0000-0000-00007B3A0000}"/>
    <cellStyle name="Input Cell 2 5 14 2 4" xfId="20017" xr:uid="{00000000-0005-0000-0000-00007C3A0000}"/>
    <cellStyle name="Input Cell 2 5 14 3" xfId="20018" xr:uid="{00000000-0005-0000-0000-00007D3A0000}"/>
    <cellStyle name="Input Cell 2 5 14 4" xfId="20019" xr:uid="{00000000-0005-0000-0000-00007E3A0000}"/>
    <cellStyle name="Input Cell 2 5 14 5" xfId="20020" xr:uid="{00000000-0005-0000-0000-00007F3A0000}"/>
    <cellStyle name="Input Cell 2 5 15" xfId="2229" xr:uid="{00000000-0005-0000-0000-0000803A0000}"/>
    <cellStyle name="Input Cell 2 5 15 2" xfId="20021" xr:uid="{00000000-0005-0000-0000-0000813A0000}"/>
    <cellStyle name="Input Cell 2 5 15 2 2" xfId="20022" xr:uid="{00000000-0005-0000-0000-0000823A0000}"/>
    <cellStyle name="Input Cell 2 5 15 2 3" xfId="20023" xr:uid="{00000000-0005-0000-0000-0000833A0000}"/>
    <cellStyle name="Input Cell 2 5 15 2 4" xfId="20024" xr:uid="{00000000-0005-0000-0000-0000843A0000}"/>
    <cellStyle name="Input Cell 2 5 15 3" xfId="20025" xr:uid="{00000000-0005-0000-0000-0000853A0000}"/>
    <cellStyle name="Input Cell 2 5 15 4" xfId="20026" xr:uid="{00000000-0005-0000-0000-0000863A0000}"/>
    <cellStyle name="Input Cell 2 5 15 5" xfId="20027" xr:uid="{00000000-0005-0000-0000-0000873A0000}"/>
    <cellStyle name="Input Cell 2 5 16" xfId="2230" xr:uid="{00000000-0005-0000-0000-0000883A0000}"/>
    <cellStyle name="Input Cell 2 5 16 2" xfId="20028" xr:uid="{00000000-0005-0000-0000-0000893A0000}"/>
    <cellStyle name="Input Cell 2 5 16 2 2" xfId="20029" xr:uid="{00000000-0005-0000-0000-00008A3A0000}"/>
    <cellStyle name="Input Cell 2 5 16 2 3" xfId="20030" xr:uid="{00000000-0005-0000-0000-00008B3A0000}"/>
    <cellStyle name="Input Cell 2 5 16 2 4" xfId="20031" xr:uid="{00000000-0005-0000-0000-00008C3A0000}"/>
    <cellStyle name="Input Cell 2 5 16 3" xfId="20032" xr:uid="{00000000-0005-0000-0000-00008D3A0000}"/>
    <cellStyle name="Input Cell 2 5 16 4" xfId="20033" xr:uid="{00000000-0005-0000-0000-00008E3A0000}"/>
    <cellStyle name="Input Cell 2 5 16 5" xfId="20034" xr:uid="{00000000-0005-0000-0000-00008F3A0000}"/>
    <cellStyle name="Input Cell 2 5 17" xfId="2231" xr:uid="{00000000-0005-0000-0000-0000903A0000}"/>
    <cellStyle name="Input Cell 2 5 17 2" xfId="20035" xr:uid="{00000000-0005-0000-0000-0000913A0000}"/>
    <cellStyle name="Input Cell 2 5 17 2 2" xfId="20036" xr:uid="{00000000-0005-0000-0000-0000923A0000}"/>
    <cellStyle name="Input Cell 2 5 17 2 3" xfId="20037" xr:uid="{00000000-0005-0000-0000-0000933A0000}"/>
    <cellStyle name="Input Cell 2 5 17 2 4" xfId="20038" xr:uid="{00000000-0005-0000-0000-0000943A0000}"/>
    <cellStyle name="Input Cell 2 5 17 3" xfId="20039" xr:uid="{00000000-0005-0000-0000-0000953A0000}"/>
    <cellStyle name="Input Cell 2 5 17 4" xfId="20040" xr:uid="{00000000-0005-0000-0000-0000963A0000}"/>
    <cellStyle name="Input Cell 2 5 17 5" xfId="20041" xr:uid="{00000000-0005-0000-0000-0000973A0000}"/>
    <cellStyle name="Input Cell 2 5 18" xfId="2232" xr:uid="{00000000-0005-0000-0000-0000983A0000}"/>
    <cellStyle name="Input Cell 2 5 18 2" xfId="20042" xr:uid="{00000000-0005-0000-0000-0000993A0000}"/>
    <cellStyle name="Input Cell 2 5 18 2 2" xfId="20043" xr:uid="{00000000-0005-0000-0000-00009A3A0000}"/>
    <cellStyle name="Input Cell 2 5 18 2 3" xfId="20044" xr:uid="{00000000-0005-0000-0000-00009B3A0000}"/>
    <cellStyle name="Input Cell 2 5 18 2 4" xfId="20045" xr:uid="{00000000-0005-0000-0000-00009C3A0000}"/>
    <cellStyle name="Input Cell 2 5 18 3" xfId="20046" xr:uid="{00000000-0005-0000-0000-00009D3A0000}"/>
    <cellStyle name="Input Cell 2 5 18 4" xfId="20047" xr:uid="{00000000-0005-0000-0000-00009E3A0000}"/>
    <cellStyle name="Input Cell 2 5 18 5" xfId="20048" xr:uid="{00000000-0005-0000-0000-00009F3A0000}"/>
    <cellStyle name="Input Cell 2 5 19" xfId="2233" xr:uid="{00000000-0005-0000-0000-0000A03A0000}"/>
    <cellStyle name="Input Cell 2 5 19 2" xfId="20049" xr:uid="{00000000-0005-0000-0000-0000A13A0000}"/>
    <cellStyle name="Input Cell 2 5 19 2 2" xfId="20050" xr:uid="{00000000-0005-0000-0000-0000A23A0000}"/>
    <cellStyle name="Input Cell 2 5 19 2 3" xfId="20051" xr:uid="{00000000-0005-0000-0000-0000A33A0000}"/>
    <cellStyle name="Input Cell 2 5 19 2 4" xfId="20052" xr:uid="{00000000-0005-0000-0000-0000A43A0000}"/>
    <cellStyle name="Input Cell 2 5 19 3" xfId="20053" xr:uid="{00000000-0005-0000-0000-0000A53A0000}"/>
    <cellStyle name="Input Cell 2 5 19 4" xfId="20054" xr:uid="{00000000-0005-0000-0000-0000A63A0000}"/>
    <cellStyle name="Input Cell 2 5 19 5" xfId="20055" xr:uid="{00000000-0005-0000-0000-0000A73A0000}"/>
    <cellStyle name="Input Cell 2 5 2" xfId="2234" xr:uid="{00000000-0005-0000-0000-0000A83A0000}"/>
    <cellStyle name="Input Cell 2 5 2 2" xfId="20056" xr:uid="{00000000-0005-0000-0000-0000A93A0000}"/>
    <cellStyle name="Input Cell 2 5 2 2 2" xfId="20057" xr:uid="{00000000-0005-0000-0000-0000AA3A0000}"/>
    <cellStyle name="Input Cell 2 5 2 2 3" xfId="20058" xr:uid="{00000000-0005-0000-0000-0000AB3A0000}"/>
    <cellStyle name="Input Cell 2 5 2 2 4" xfId="20059" xr:uid="{00000000-0005-0000-0000-0000AC3A0000}"/>
    <cellStyle name="Input Cell 2 5 2 3" xfId="20060" xr:uid="{00000000-0005-0000-0000-0000AD3A0000}"/>
    <cellStyle name="Input Cell 2 5 2 4" xfId="20061" xr:uid="{00000000-0005-0000-0000-0000AE3A0000}"/>
    <cellStyle name="Input Cell 2 5 2 5" xfId="20062" xr:uid="{00000000-0005-0000-0000-0000AF3A0000}"/>
    <cellStyle name="Input Cell 2 5 20" xfId="2235" xr:uid="{00000000-0005-0000-0000-0000B03A0000}"/>
    <cellStyle name="Input Cell 2 5 20 2" xfId="20063" xr:uid="{00000000-0005-0000-0000-0000B13A0000}"/>
    <cellStyle name="Input Cell 2 5 20 2 2" xfId="20064" xr:uid="{00000000-0005-0000-0000-0000B23A0000}"/>
    <cellStyle name="Input Cell 2 5 20 2 3" xfId="20065" xr:uid="{00000000-0005-0000-0000-0000B33A0000}"/>
    <cellStyle name="Input Cell 2 5 20 2 4" xfId="20066" xr:uid="{00000000-0005-0000-0000-0000B43A0000}"/>
    <cellStyle name="Input Cell 2 5 20 3" xfId="20067" xr:uid="{00000000-0005-0000-0000-0000B53A0000}"/>
    <cellStyle name="Input Cell 2 5 20 4" xfId="20068" xr:uid="{00000000-0005-0000-0000-0000B63A0000}"/>
    <cellStyle name="Input Cell 2 5 20 5" xfId="20069" xr:uid="{00000000-0005-0000-0000-0000B73A0000}"/>
    <cellStyle name="Input Cell 2 5 21" xfId="2236" xr:uid="{00000000-0005-0000-0000-0000B83A0000}"/>
    <cellStyle name="Input Cell 2 5 21 2" xfId="20070" xr:uid="{00000000-0005-0000-0000-0000B93A0000}"/>
    <cellStyle name="Input Cell 2 5 21 2 2" xfId="20071" xr:uid="{00000000-0005-0000-0000-0000BA3A0000}"/>
    <cellStyle name="Input Cell 2 5 21 2 3" xfId="20072" xr:uid="{00000000-0005-0000-0000-0000BB3A0000}"/>
    <cellStyle name="Input Cell 2 5 21 2 4" xfId="20073" xr:uid="{00000000-0005-0000-0000-0000BC3A0000}"/>
    <cellStyle name="Input Cell 2 5 21 3" xfId="20074" xr:uid="{00000000-0005-0000-0000-0000BD3A0000}"/>
    <cellStyle name="Input Cell 2 5 21 4" xfId="20075" xr:uid="{00000000-0005-0000-0000-0000BE3A0000}"/>
    <cellStyle name="Input Cell 2 5 21 5" xfId="20076" xr:uid="{00000000-0005-0000-0000-0000BF3A0000}"/>
    <cellStyle name="Input Cell 2 5 22" xfId="2237" xr:uid="{00000000-0005-0000-0000-0000C03A0000}"/>
    <cellStyle name="Input Cell 2 5 22 2" xfId="20077" xr:uid="{00000000-0005-0000-0000-0000C13A0000}"/>
    <cellStyle name="Input Cell 2 5 22 2 2" xfId="20078" xr:uid="{00000000-0005-0000-0000-0000C23A0000}"/>
    <cellStyle name="Input Cell 2 5 22 2 3" xfId="20079" xr:uid="{00000000-0005-0000-0000-0000C33A0000}"/>
    <cellStyle name="Input Cell 2 5 22 2 4" xfId="20080" xr:uid="{00000000-0005-0000-0000-0000C43A0000}"/>
    <cellStyle name="Input Cell 2 5 22 3" xfId="20081" xr:uid="{00000000-0005-0000-0000-0000C53A0000}"/>
    <cellStyle name="Input Cell 2 5 22 4" xfId="20082" xr:uid="{00000000-0005-0000-0000-0000C63A0000}"/>
    <cellStyle name="Input Cell 2 5 22 5" xfId="20083" xr:uid="{00000000-0005-0000-0000-0000C73A0000}"/>
    <cellStyle name="Input Cell 2 5 23" xfId="2238" xr:uid="{00000000-0005-0000-0000-0000C83A0000}"/>
    <cellStyle name="Input Cell 2 5 23 2" xfId="20084" xr:uid="{00000000-0005-0000-0000-0000C93A0000}"/>
    <cellStyle name="Input Cell 2 5 23 2 2" xfId="20085" xr:uid="{00000000-0005-0000-0000-0000CA3A0000}"/>
    <cellStyle name="Input Cell 2 5 23 2 3" xfId="20086" xr:uid="{00000000-0005-0000-0000-0000CB3A0000}"/>
    <cellStyle name="Input Cell 2 5 23 2 4" xfId="20087" xr:uid="{00000000-0005-0000-0000-0000CC3A0000}"/>
    <cellStyle name="Input Cell 2 5 23 3" xfId="20088" xr:uid="{00000000-0005-0000-0000-0000CD3A0000}"/>
    <cellStyle name="Input Cell 2 5 23 4" xfId="20089" xr:uid="{00000000-0005-0000-0000-0000CE3A0000}"/>
    <cellStyle name="Input Cell 2 5 23 5" xfId="20090" xr:uid="{00000000-0005-0000-0000-0000CF3A0000}"/>
    <cellStyle name="Input Cell 2 5 24" xfId="2239" xr:uid="{00000000-0005-0000-0000-0000D03A0000}"/>
    <cellStyle name="Input Cell 2 5 24 2" xfId="20091" xr:uid="{00000000-0005-0000-0000-0000D13A0000}"/>
    <cellStyle name="Input Cell 2 5 24 2 2" xfId="20092" xr:uid="{00000000-0005-0000-0000-0000D23A0000}"/>
    <cellStyle name="Input Cell 2 5 24 2 3" xfId="20093" xr:uid="{00000000-0005-0000-0000-0000D33A0000}"/>
    <cellStyle name="Input Cell 2 5 24 2 4" xfId="20094" xr:uid="{00000000-0005-0000-0000-0000D43A0000}"/>
    <cellStyle name="Input Cell 2 5 24 3" xfId="20095" xr:uid="{00000000-0005-0000-0000-0000D53A0000}"/>
    <cellStyle name="Input Cell 2 5 24 4" xfId="20096" xr:uid="{00000000-0005-0000-0000-0000D63A0000}"/>
    <cellStyle name="Input Cell 2 5 24 5" xfId="20097" xr:uid="{00000000-0005-0000-0000-0000D73A0000}"/>
    <cellStyle name="Input Cell 2 5 25" xfId="2240" xr:uid="{00000000-0005-0000-0000-0000D83A0000}"/>
    <cellStyle name="Input Cell 2 5 25 2" xfId="20098" xr:uid="{00000000-0005-0000-0000-0000D93A0000}"/>
    <cellStyle name="Input Cell 2 5 25 2 2" xfId="20099" xr:uid="{00000000-0005-0000-0000-0000DA3A0000}"/>
    <cellStyle name="Input Cell 2 5 25 2 3" xfId="20100" xr:uid="{00000000-0005-0000-0000-0000DB3A0000}"/>
    <cellStyle name="Input Cell 2 5 25 2 4" xfId="20101" xr:uid="{00000000-0005-0000-0000-0000DC3A0000}"/>
    <cellStyle name="Input Cell 2 5 25 3" xfId="20102" xr:uid="{00000000-0005-0000-0000-0000DD3A0000}"/>
    <cellStyle name="Input Cell 2 5 25 4" xfId="20103" xr:uid="{00000000-0005-0000-0000-0000DE3A0000}"/>
    <cellStyle name="Input Cell 2 5 25 5" xfId="20104" xr:uid="{00000000-0005-0000-0000-0000DF3A0000}"/>
    <cellStyle name="Input Cell 2 5 26" xfId="2241" xr:uid="{00000000-0005-0000-0000-0000E03A0000}"/>
    <cellStyle name="Input Cell 2 5 26 2" xfId="20105" xr:uid="{00000000-0005-0000-0000-0000E13A0000}"/>
    <cellStyle name="Input Cell 2 5 26 2 2" xfId="20106" xr:uid="{00000000-0005-0000-0000-0000E23A0000}"/>
    <cellStyle name="Input Cell 2 5 26 2 3" xfId="20107" xr:uid="{00000000-0005-0000-0000-0000E33A0000}"/>
    <cellStyle name="Input Cell 2 5 26 2 4" xfId="20108" xr:uid="{00000000-0005-0000-0000-0000E43A0000}"/>
    <cellStyle name="Input Cell 2 5 26 3" xfId="20109" xr:uid="{00000000-0005-0000-0000-0000E53A0000}"/>
    <cellStyle name="Input Cell 2 5 26 4" xfId="20110" xr:uid="{00000000-0005-0000-0000-0000E63A0000}"/>
    <cellStyle name="Input Cell 2 5 26 5" xfId="20111" xr:uid="{00000000-0005-0000-0000-0000E73A0000}"/>
    <cellStyle name="Input Cell 2 5 27" xfId="2242" xr:uid="{00000000-0005-0000-0000-0000E83A0000}"/>
    <cellStyle name="Input Cell 2 5 27 2" xfId="20112" xr:uid="{00000000-0005-0000-0000-0000E93A0000}"/>
    <cellStyle name="Input Cell 2 5 27 2 2" xfId="20113" xr:uid="{00000000-0005-0000-0000-0000EA3A0000}"/>
    <cellStyle name="Input Cell 2 5 27 2 3" xfId="20114" xr:uid="{00000000-0005-0000-0000-0000EB3A0000}"/>
    <cellStyle name="Input Cell 2 5 27 2 4" xfId="20115" xr:uid="{00000000-0005-0000-0000-0000EC3A0000}"/>
    <cellStyle name="Input Cell 2 5 27 3" xfId="20116" xr:uid="{00000000-0005-0000-0000-0000ED3A0000}"/>
    <cellStyle name="Input Cell 2 5 27 4" xfId="20117" xr:uid="{00000000-0005-0000-0000-0000EE3A0000}"/>
    <cellStyle name="Input Cell 2 5 27 5" xfId="20118" xr:uid="{00000000-0005-0000-0000-0000EF3A0000}"/>
    <cellStyle name="Input Cell 2 5 28" xfId="2243" xr:uid="{00000000-0005-0000-0000-0000F03A0000}"/>
    <cellStyle name="Input Cell 2 5 28 2" xfId="20119" xr:uid="{00000000-0005-0000-0000-0000F13A0000}"/>
    <cellStyle name="Input Cell 2 5 28 2 2" xfId="20120" xr:uid="{00000000-0005-0000-0000-0000F23A0000}"/>
    <cellStyle name="Input Cell 2 5 28 2 3" xfId="20121" xr:uid="{00000000-0005-0000-0000-0000F33A0000}"/>
    <cellStyle name="Input Cell 2 5 28 2 4" xfId="20122" xr:uid="{00000000-0005-0000-0000-0000F43A0000}"/>
    <cellStyle name="Input Cell 2 5 28 3" xfId="20123" xr:uid="{00000000-0005-0000-0000-0000F53A0000}"/>
    <cellStyle name="Input Cell 2 5 28 4" xfId="20124" xr:uid="{00000000-0005-0000-0000-0000F63A0000}"/>
    <cellStyle name="Input Cell 2 5 28 5" xfId="20125" xr:uid="{00000000-0005-0000-0000-0000F73A0000}"/>
    <cellStyle name="Input Cell 2 5 29" xfId="2244" xr:uid="{00000000-0005-0000-0000-0000F83A0000}"/>
    <cellStyle name="Input Cell 2 5 29 2" xfId="20126" xr:uid="{00000000-0005-0000-0000-0000F93A0000}"/>
    <cellStyle name="Input Cell 2 5 29 2 2" xfId="20127" xr:uid="{00000000-0005-0000-0000-0000FA3A0000}"/>
    <cellStyle name="Input Cell 2 5 29 2 3" xfId="20128" xr:uid="{00000000-0005-0000-0000-0000FB3A0000}"/>
    <cellStyle name="Input Cell 2 5 29 2 4" xfId="20129" xr:uid="{00000000-0005-0000-0000-0000FC3A0000}"/>
    <cellStyle name="Input Cell 2 5 29 3" xfId="20130" xr:uid="{00000000-0005-0000-0000-0000FD3A0000}"/>
    <cellStyle name="Input Cell 2 5 29 4" xfId="20131" xr:uid="{00000000-0005-0000-0000-0000FE3A0000}"/>
    <cellStyle name="Input Cell 2 5 29 5" xfId="20132" xr:uid="{00000000-0005-0000-0000-0000FF3A0000}"/>
    <cellStyle name="Input Cell 2 5 3" xfId="2245" xr:uid="{00000000-0005-0000-0000-0000003B0000}"/>
    <cellStyle name="Input Cell 2 5 3 2" xfId="20133" xr:uid="{00000000-0005-0000-0000-0000013B0000}"/>
    <cellStyle name="Input Cell 2 5 3 2 2" xfId="20134" xr:uid="{00000000-0005-0000-0000-0000023B0000}"/>
    <cellStyle name="Input Cell 2 5 3 2 3" xfId="20135" xr:uid="{00000000-0005-0000-0000-0000033B0000}"/>
    <cellStyle name="Input Cell 2 5 3 2 4" xfId="20136" xr:uid="{00000000-0005-0000-0000-0000043B0000}"/>
    <cellStyle name="Input Cell 2 5 3 3" xfId="20137" xr:uid="{00000000-0005-0000-0000-0000053B0000}"/>
    <cellStyle name="Input Cell 2 5 3 4" xfId="20138" xr:uid="{00000000-0005-0000-0000-0000063B0000}"/>
    <cellStyle name="Input Cell 2 5 3 5" xfId="20139" xr:uid="{00000000-0005-0000-0000-0000073B0000}"/>
    <cellStyle name="Input Cell 2 5 30" xfId="2246" xr:uid="{00000000-0005-0000-0000-0000083B0000}"/>
    <cellStyle name="Input Cell 2 5 30 2" xfId="20140" xr:uid="{00000000-0005-0000-0000-0000093B0000}"/>
    <cellStyle name="Input Cell 2 5 30 2 2" xfId="20141" xr:uid="{00000000-0005-0000-0000-00000A3B0000}"/>
    <cellStyle name="Input Cell 2 5 30 2 3" xfId="20142" xr:uid="{00000000-0005-0000-0000-00000B3B0000}"/>
    <cellStyle name="Input Cell 2 5 30 2 4" xfId="20143" xr:uid="{00000000-0005-0000-0000-00000C3B0000}"/>
    <cellStyle name="Input Cell 2 5 30 3" xfId="20144" xr:uid="{00000000-0005-0000-0000-00000D3B0000}"/>
    <cellStyle name="Input Cell 2 5 30 4" xfId="20145" xr:uid="{00000000-0005-0000-0000-00000E3B0000}"/>
    <cellStyle name="Input Cell 2 5 30 5" xfId="20146" xr:uid="{00000000-0005-0000-0000-00000F3B0000}"/>
    <cellStyle name="Input Cell 2 5 31" xfId="2247" xr:uid="{00000000-0005-0000-0000-0000103B0000}"/>
    <cellStyle name="Input Cell 2 5 31 2" xfId="20147" xr:uid="{00000000-0005-0000-0000-0000113B0000}"/>
    <cellStyle name="Input Cell 2 5 31 2 2" xfId="20148" xr:uid="{00000000-0005-0000-0000-0000123B0000}"/>
    <cellStyle name="Input Cell 2 5 31 2 3" xfId="20149" xr:uid="{00000000-0005-0000-0000-0000133B0000}"/>
    <cellStyle name="Input Cell 2 5 31 2 4" xfId="20150" xr:uid="{00000000-0005-0000-0000-0000143B0000}"/>
    <cellStyle name="Input Cell 2 5 31 3" xfId="20151" xr:uid="{00000000-0005-0000-0000-0000153B0000}"/>
    <cellStyle name="Input Cell 2 5 31 4" xfId="20152" xr:uid="{00000000-0005-0000-0000-0000163B0000}"/>
    <cellStyle name="Input Cell 2 5 31 5" xfId="20153" xr:uid="{00000000-0005-0000-0000-0000173B0000}"/>
    <cellStyle name="Input Cell 2 5 32" xfId="2248" xr:uid="{00000000-0005-0000-0000-0000183B0000}"/>
    <cellStyle name="Input Cell 2 5 32 2" xfId="20154" xr:uid="{00000000-0005-0000-0000-0000193B0000}"/>
    <cellStyle name="Input Cell 2 5 32 2 2" xfId="20155" xr:uid="{00000000-0005-0000-0000-00001A3B0000}"/>
    <cellStyle name="Input Cell 2 5 32 2 3" xfId="20156" xr:uid="{00000000-0005-0000-0000-00001B3B0000}"/>
    <cellStyle name="Input Cell 2 5 32 2 4" xfId="20157" xr:uid="{00000000-0005-0000-0000-00001C3B0000}"/>
    <cellStyle name="Input Cell 2 5 32 3" xfId="20158" xr:uid="{00000000-0005-0000-0000-00001D3B0000}"/>
    <cellStyle name="Input Cell 2 5 32 4" xfId="20159" xr:uid="{00000000-0005-0000-0000-00001E3B0000}"/>
    <cellStyle name="Input Cell 2 5 32 5" xfId="20160" xr:uid="{00000000-0005-0000-0000-00001F3B0000}"/>
    <cellStyle name="Input Cell 2 5 33" xfId="2249" xr:uid="{00000000-0005-0000-0000-0000203B0000}"/>
    <cellStyle name="Input Cell 2 5 33 2" xfId="20161" xr:uid="{00000000-0005-0000-0000-0000213B0000}"/>
    <cellStyle name="Input Cell 2 5 33 2 2" xfId="20162" xr:uid="{00000000-0005-0000-0000-0000223B0000}"/>
    <cellStyle name="Input Cell 2 5 33 2 3" xfId="20163" xr:uid="{00000000-0005-0000-0000-0000233B0000}"/>
    <cellStyle name="Input Cell 2 5 33 2 4" xfId="20164" xr:uid="{00000000-0005-0000-0000-0000243B0000}"/>
    <cellStyle name="Input Cell 2 5 33 3" xfId="20165" xr:uid="{00000000-0005-0000-0000-0000253B0000}"/>
    <cellStyle name="Input Cell 2 5 33 4" xfId="20166" xr:uid="{00000000-0005-0000-0000-0000263B0000}"/>
    <cellStyle name="Input Cell 2 5 33 5" xfId="20167" xr:uid="{00000000-0005-0000-0000-0000273B0000}"/>
    <cellStyle name="Input Cell 2 5 34" xfId="2250" xr:uid="{00000000-0005-0000-0000-0000283B0000}"/>
    <cellStyle name="Input Cell 2 5 34 2" xfId="20168" xr:uid="{00000000-0005-0000-0000-0000293B0000}"/>
    <cellStyle name="Input Cell 2 5 34 2 2" xfId="20169" xr:uid="{00000000-0005-0000-0000-00002A3B0000}"/>
    <cellStyle name="Input Cell 2 5 34 2 3" xfId="20170" xr:uid="{00000000-0005-0000-0000-00002B3B0000}"/>
    <cellStyle name="Input Cell 2 5 34 2 4" xfId="20171" xr:uid="{00000000-0005-0000-0000-00002C3B0000}"/>
    <cellStyle name="Input Cell 2 5 34 3" xfId="20172" xr:uid="{00000000-0005-0000-0000-00002D3B0000}"/>
    <cellStyle name="Input Cell 2 5 34 4" xfId="20173" xr:uid="{00000000-0005-0000-0000-00002E3B0000}"/>
    <cellStyle name="Input Cell 2 5 34 5" xfId="20174" xr:uid="{00000000-0005-0000-0000-00002F3B0000}"/>
    <cellStyle name="Input Cell 2 5 35" xfId="2251" xr:uid="{00000000-0005-0000-0000-0000303B0000}"/>
    <cellStyle name="Input Cell 2 5 35 2" xfId="20175" xr:uid="{00000000-0005-0000-0000-0000313B0000}"/>
    <cellStyle name="Input Cell 2 5 35 2 2" xfId="20176" xr:uid="{00000000-0005-0000-0000-0000323B0000}"/>
    <cellStyle name="Input Cell 2 5 35 2 3" xfId="20177" xr:uid="{00000000-0005-0000-0000-0000333B0000}"/>
    <cellStyle name="Input Cell 2 5 35 2 4" xfId="20178" xr:uid="{00000000-0005-0000-0000-0000343B0000}"/>
    <cellStyle name="Input Cell 2 5 35 3" xfId="20179" xr:uid="{00000000-0005-0000-0000-0000353B0000}"/>
    <cellStyle name="Input Cell 2 5 35 4" xfId="20180" xr:uid="{00000000-0005-0000-0000-0000363B0000}"/>
    <cellStyle name="Input Cell 2 5 35 5" xfId="20181" xr:uid="{00000000-0005-0000-0000-0000373B0000}"/>
    <cellStyle name="Input Cell 2 5 36" xfId="2252" xr:uid="{00000000-0005-0000-0000-0000383B0000}"/>
    <cellStyle name="Input Cell 2 5 36 2" xfId="20182" xr:uid="{00000000-0005-0000-0000-0000393B0000}"/>
    <cellStyle name="Input Cell 2 5 36 2 2" xfId="20183" xr:uid="{00000000-0005-0000-0000-00003A3B0000}"/>
    <cellStyle name="Input Cell 2 5 36 2 3" xfId="20184" xr:uid="{00000000-0005-0000-0000-00003B3B0000}"/>
    <cellStyle name="Input Cell 2 5 36 2 4" xfId="20185" xr:uid="{00000000-0005-0000-0000-00003C3B0000}"/>
    <cellStyle name="Input Cell 2 5 36 3" xfId="20186" xr:uid="{00000000-0005-0000-0000-00003D3B0000}"/>
    <cellStyle name="Input Cell 2 5 36 4" xfId="20187" xr:uid="{00000000-0005-0000-0000-00003E3B0000}"/>
    <cellStyle name="Input Cell 2 5 36 5" xfId="20188" xr:uid="{00000000-0005-0000-0000-00003F3B0000}"/>
    <cellStyle name="Input Cell 2 5 37" xfId="2253" xr:uid="{00000000-0005-0000-0000-0000403B0000}"/>
    <cellStyle name="Input Cell 2 5 37 2" xfId="20189" xr:uid="{00000000-0005-0000-0000-0000413B0000}"/>
    <cellStyle name="Input Cell 2 5 37 2 2" xfId="20190" xr:uid="{00000000-0005-0000-0000-0000423B0000}"/>
    <cellStyle name="Input Cell 2 5 37 2 3" xfId="20191" xr:uid="{00000000-0005-0000-0000-0000433B0000}"/>
    <cellStyle name="Input Cell 2 5 37 2 4" xfId="20192" xr:uid="{00000000-0005-0000-0000-0000443B0000}"/>
    <cellStyle name="Input Cell 2 5 37 3" xfId="20193" xr:uid="{00000000-0005-0000-0000-0000453B0000}"/>
    <cellStyle name="Input Cell 2 5 37 4" xfId="20194" xr:uid="{00000000-0005-0000-0000-0000463B0000}"/>
    <cellStyle name="Input Cell 2 5 37 5" xfId="20195" xr:uid="{00000000-0005-0000-0000-0000473B0000}"/>
    <cellStyle name="Input Cell 2 5 38" xfId="2254" xr:uid="{00000000-0005-0000-0000-0000483B0000}"/>
    <cellStyle name="Input Cell 2 5 38 2" xfId="20196" xr:uid="{00000000-0005-0000-0000-0000493B0000}"/>
    <cellStyle name="Input Cell 2 5 38 2 2" xfId="20197" xr:uid="{00000000-0005-0000-0000-00004A3B0000}"/>
    <cellStyle name="Input Cell 2 5 38 2 3" xfId="20198" xr:uid="{00000000-0005-0000-0000-00004B3B0000}"/>
    <cellStyle name="Input Cell 2 5 38 2 4" xfId="20199" xr:uid="{00000000-0005-0000-0000-00004C3B0000}"/>
    <cellStyle name="Input Cell 2 5 38 3" xfId="20200" xr:uid="{00000000-0005-0000-0000-00004D3B0000}"/>
    <cellStyle name="Input Cell 2 5 38 4" xfId="20201" xr:uid="{00000000-0005-0000-0000-00004E3B0000}"/>
    <cellStyle name="Input Cell 2 5 38 5" xfId="20202" xr:uid="{00000000-0005-0000-0000-00004F3B0000}"/>
    <cellStyle name="Input Cell 2 5 39" xfId="2255" xr:uid="{00000000-0005-0000-0000-0000503B0000}"/>
    <cellStyle name="Input Cell 2 5 39 2" xfId="20203" xr:uid="{00000000-0005-0000-0000-0000513B0000}"/>
    <cellStyle name="Input Cell 2 5 39 2 2" xfId="20204" xr:uid="{00000000-0005-0000-0000-0000523B0000}"/>
    <cellStyle name="Input Cell 2 5 39 2 3" xfId="20205" xr:uid="{00000000-0005-0000-0000-0000533B0000}"/>
    <cellStyle name="Input Cell 2 5 39 2 4" xfId="20206" xr:uid="{00000000-0005-0000-0000-0000543B0000}"/>
    <cellStyle name="Input Cell 2 5 39 3" xfId="20207" xr:uid="{00000000-0005-0000-0000-0000553B0000}"/>
    <cellStyle name="Input Cell 2 5 39 4" xfId="20208" xr:uid="{00000000-0005-0000-0000-0000563B0000}"/>
    <cellStyle name="Input Cell 2 5 39 5" xfId="20209" xr:uid="{00000000-0005-0000-0000-0000573B0000}"/>
    <cellStyle name="Input Cell 2 5 4" xfId="2256" xr:uid="{00000000-0005-0000-0000-0000583B0000}"/>
    <cellStyle name="Input Cell 2 5 4 2" xfId="20210" xr:uid="{00000000-0005-0000-0000-0000593B0000}"/>
    <cellStyle name="Input Cell 2 5 4 2 2" xfId="20211" xr:uid="{00000000-0005-0000-0000-00005A3B0000}"/>
    <cellStyle name="Input Cell 2 5 4 2 3" xfId="20212" xr:uid="{00000000-0005-0000-0000-00005B3B0000}"/>
    <cellStyle name="Input Cell 2 5 4 2 4" xfId="20213" xr:uid="{00000000-0005-0000-0000-00005C3B0000}"/>
    <cellStyle name="Input Cell 2 5 4 3" xfId="20214" xr:uid="{00000000-0005-0000-0000-00005D3B0000}"/>
    <cellStyle name="Input Cell 2 5 4 4" xfId="20215" xr:uid="{00000000-0005-0000-0000-00005E3B0000}"/>
    <cellStyle name="Input Cell 2 5 4 5" xfId="20216" xr:uid="{00000000-0005-0000-0000-00005F3B0000}"/>
    <cellStyle name="Input Cell 2 5 40" xfId="2257" xr:uid="{00000000-0005-0000-0000-0000603B0000}"/>
    <cellStyle name="Input Cell 2 5 40 2" xfId="20217" xr:uid="{00000000-0005-0000-0000-0000613B0000}"/>
    <cellStyle name="Input Cell 2 5 40 2 2" xfId="20218" xr:uid="{00000000-0005-0000-0000-0000623B0000}"/>
    <cellStyle name="Input Cell 2 5 40 2 3" xfId="20219" xr:uid="{00000000-0005-0000-0000-0000633B0000}"/>
    <cellStyle name="Input Cell 2 5 40 2 4" xfId="20220" xr:uid="{00000000-0005-0000-0000-0000643B0000}"/>
    <cellStyle name="Input Cell 2 5 40 3" xfId="20221" xr:uid="{00000000-0005-0000-0000-0000653B0000}"/>
    <cellStyle name="Input Cell 2 5 40 4" xfId="20222" xr:uid="{00000000-0005-0000-0000-0000663B0000}"/>
    <cellStyle name="Input Cell 2 5 40 5" xfId="20223" xr:uid="{00000000-0005-0000-0000-0000673B0000}"/>
    <cellStyle name="Input Cell 2 5 41" xfId="2258" xr:uid="{00000000-0005-0000-0000-0000683B0000}"/>
    <cellStyle name="Input Cell 2 5 41 2" xfId="20224" xr:uid="{00000000-0005-0000-0000-0000693B0000}"/>
    <cellStyle name="Input Cell 2 5 41 2 2" xfId="20225" xr:uid="{00000000-0005-0000-0000-00006A3B0000}"/>
    <cellStyle name="Input Cell 2 5 41 2 3" xfId="20226" xr:uid="{00000000-0005-0000-0000-00006B3B0000}"/>
    <cellStyle name="Input Cell 2 5 41 2 4" xfId="20227" xr:uid="{00000000-0005-0000-0000-00006C3B0000}"/>
    <cellStyle name="Input Cell 2 5 41 3" xfId="20228" xr:uid="{00000000-0005-0000-0000-00006D3B0000}"/>
    <cellStyle name="Input Cell 2 5 41 4" xfId="20229" xr:uid="{00000000-0005-0000-0000-00006E3B0000}"/>
    <cellStyle name="Input Cell 2 5 41 5" xfId="20230" xr:uid="{00000000-0005-0000-0000-00006F3B0000}"/>
    <cellStyle name="Input Cell 2 5 42" xfId="2259" xr:uid="{00000000-0005-0000-0000-0000703B0000}"/>
    <cellStyle name="Input Cell 2 5 42 2" xfId="20231" xr:uid="{00000000-0005-0000-0000-0000713B0000}"/>
    <cellStyle name="Input Cell 2 5 42 2 2" xfId="20232" xr:uid="{00000000-0005-0000-0000-0000723B0000}"/>
    <cellStyle name="Input Cell 2 5 42 2 3" xfId="20233" xr:uid="{00000000-0005-0000-0000-0000733B0000}"/>
    <cellStyle name="Input Cell 2 5 42 2 4" xfId="20234" xr:uid="{00000000-0005-0000-0000-0000743B0000}"/>
    <cellStyle name="Input Cell 2 5 42 3" xfId="20235" xr:uid="{00000000-0005-0000-0000-0000753B0000}"/>
    <cellStyle name="Input Cell 2 5 42 4" xfId="20236" xr:uid="{00000000-0005-0000-0000-0000763B0000}"/>
    <cellStyle name="Input Cell 2 5 42 5" xfId="20237" xr:uid="{00000000-0005-0000-0000-0000773B0000}"/>
    <cellStyle name="Input Cell 2 5 43" xfId="2260" xr:uid="{00000000-0005-0000-0000-0000783B0000}"/>
    <cellStyle name="Input Cell 2 5 43 2" xfId="20238" xr:uid="{00000000-0005-0000-0000-0000793B0000}"/>
    <cellStyle name="Input Cell 2 5 43 2 2" xfId="20239" xr:uid="{00000000-0005-0000-0000-00007A3B0000}"/>
    <cellStyle name="Input Cell 2 5 43 2 3" xfId="20240" xr:uid="{00000000-0005-0000-0000-00007B3B0000}"/>
    <cellStyle name="Input Cell 2 5 43 2 4" xfId="20241" xr:uid="{00000000-0005-0000-0000-00007C3B0000}"/>
    <cellStyle name="Input Cell 2 5 43 3" xfId="20242" xr:uid="{00000000-0005-0000-0000-00007D3B0000}"/>
    <cellStyle name="Input Cell 2 5 43 4" xfId="20243" xr:uid="{00000000-0005-0000-0000-00007E3B0000}"/>
    <cellStyle name="Input Cell 2 5 43 5" xfId="20244" xr:uid="{00000000-0005-0000-0000-00007F3B0000}"/>
    <cellStyle name="Input Cell 2 5 44" xfId="2261" xr:uid="{00000000-0005-0000-0000-0000803B0000}"/>
    <cellStyle name="Input Cell 2 5 44 2" xfId="20245" xr:uid="{00000000-0005-0000-0000-0000813B0000}"/>
    <cellStyle name="Input Cell 2 5 44 2 2" xfId="20246" xr:uid="{00000000-0005-0000-0000-0000823B0000}"/>
    <cellStyle name="Input Cell 2 5 44 2 3" xfId="20247" xr:uid="{00000000-0005-0000-0000-0000833B0000}"/>
    <cellStyle name="Input Cell 2 5 44 2 4" xfId="20248" xr:uid="{00000000-0005-0000-0000-0000843B0000}"/>
    <cellStyle name="Input Cell 2 5 44 3" xfId="20249" xr:uid="{00000000-0005-0000-0000-0000853B0000}"/>
    <cellStyle name="Input Cell 2 5 44 4" xfId="20250" xr:uid="{00000000-0005-0000-0000-0000863B0000}"/>
    <cellStyle name="Input Cell 2 5 44 5" xfId="20251" xr:uid="{00000000-0005-0000-0000-0000873B0000}"/>
    <cellStyle name="Input Cell 2 5 45" xfId="20252" xr:uid="{00000000-0005-0000-0000-0000883B0000}"/>
    <cellStyle name="Input Cell 2 5 45 2" xfId="20253" xr:uid="{00000000-0005-0000-0000-0000893B0000}"/>
    <cellStyle name="Input Cell 2 5 45 3" xfId="20254" xr:uid="{00000000-0005-0000-0000-00008A3B0000}"/>
    <cellStyle name="Input Cell 2 5 45 4" xfId="20255" xr:uid="{00000000-0005-0000-0000-00008B3B0000}"/>
    <cellStyle name="Input Cell 2 5 46" xfId="20256" xr:uid="{00000000-0005-0000-0000-00008C3B0000}"/>
    <cellStyle name="Input Cell 2 5 46 2" xfId="20257" xr:uid="{00000000-0005-0000-0000-00008D3B0000}"/>
    <cellStyle name="Input Cell 2 5 46 3" xfId="20258" xr:uid="{00000000-0005-0000-0000-00008E3B0000}"/>
    <cellStyle name="Input Cell 2 5 46 4" xfId="20259" xr:uid="{00000000-0005-0000-0000-00008F3B0000}"/>
    <cellStyle name="Input Cell 2 5 47" xfId="20260" xr:uid="{00000000-0005-0000-0000-0000903B0000}"/>
    <cellStyle name="Input Cell 2 5 48" xfId="20261" xr:uid="{00000000-0005-0000-0000-0000913B0000}"/>
    <cellStyle name="Input Cell 2 5 49" xfId="20262" xr:uid="{00000000-0005-0000-0000-0000923B0000}"/>
    <cellStyle name="Input Cell 2 5 5" xfId="2262" xr:uid="{00000000-0005-0000-0000-0000933B0000}"/>
    <cellStyle name="Input Cell 2 5 5 2" xfId="20263" xr:uid="{00000000-0005-0000-0000-0000943B0000}"/>
    <cellStyle name="Input Cell 2 5 5 2 2" xfId="20264" xr:uid="{00000000-0005-0000-0000-0000953B0000}"/>
    <cellStyle name="Input Cell 2 5 5 2 3" xfId="20265" xr:uid="{00000000-0005-0000-0000-0000963B0000}"/>
    <cellStyle name="Input Cell 2 5 5 2 4" xfId="20266" xr:uid="{00000000-0005-0000-0000-0000973B0000}"/>
    <cellStyle name="Input Cell 2 5 5 3" xfId="20267" xr:uid="{00000000-0005-0000-0000-0000983B0000}"/>
    <cellStyle name="Input Cell 2 5 5 4" xfId="20268" xr:uid="{00000000-0005-0000-0000-0000993B0000}"/>
    <cellStyle name="Input Cell 2 5 5 5" xfId="20269" xr:uid="{00000000-0005-0000-0000-00009A3B0000}"/>
    <cellStyle name="Input Cell 2 5 6" xfId="2263" xr:uid="{00000000-0005-0000-0000-00009B3B0000}"/>
    <cellStyle name="Input Cell 2 5 6 2" xfId="20270" xr:uid="{00000000-0005-0000-0000-00009C3B0000}"/>
    <cellStyle name="Input Cell 2 5 6 2 2" xfId="20271" xr:uid="{00000000-0005-0000-0000-00009D3B0000}"/>
    <cellStyle name="Input Cell 2 5 6 2 3" xfId="20272" xr:uid="{00000000-0005-0000-0000-00009E3B0000}"/>
    <cellStyle name="Input Cell 2 5 6 2 4" xfId="20273" xr:uid="{00000000-0005-0000-0000-00009F3B0000}"/>
    <cellStyle name="Input Cell 2 5 6 3" xfId="20274" xr:uid="{00000000-0005-0000-0000-0000A03B0000}"/>
    <cellStyle name="Input Cell 2 5 6 4" xfId="20275" xr:uid="{00000000-0005-0000-0000-0000A13B0000}"/>
    <cellStyle name="Input Cell 2 5 6 5" xfId="20276" xr:uid="{00000000-0005-0000-0000-0000A23B0000}"/>
    <cellStyle name="Input Cell 2 5 7" xfId="2264" xr:uid="{00000000-0005-0000-0000-0000A33B0000}"/>
    <cellStyle name="Input Cell 2 5 7 2" xfId="20277" xr:uid="{00000000-0005-0000-0000-0000A43B0000}"/>
    <cellStyle name="Input Cell 2 5 7 2 2" xfId="20278" xr:uid="{00000000-0005-0000-0000-0000A53B0000}"/>
    <cellStyle name="Input Cell 2 5 7 2 3" xfId="20279" xr:uid="{00000000-0005-0000-0000-0000A63B0000}"/>
    <cellStyle name="Input Cell 2 5 7 2 4" xfId="20280" xr:uid="{00000000-0005-0000-0000-0000A73B0000}"/>
    <cellStyle name="Input Cell 2 5 7 3" xfId="20281" xr:uid="{00000000-0005-0000-0000-0000A83B0000}"/>
    <cellStyle name="Input Cell 2 5 7 4" xfId="20282" xr:uid="{00000000-0005-0000-0000-0000A93B0000}"/>
    <cellStyle name="Input Cell 2 5 7 5" xfId="20283" xr:uid="{00000000-0005-0000-0000-0000AA3B0000}"/>
    <cellStyle name="Input Cell 2 5 8" xfId="2265" xr:uid="{00000000-0005-0000-0000-0000AB3B0000}"/>
    <cellStyle name="Input Cell 2 5 8 2" xfId="20284" xr:uid="{00000000-0005-0000-0000-0000AC3B0000}"/>
    <cellStyle name="Input Cell 2 5 8 2 2" xfId="20285" xr:uid="{00000000-0005-0000-0000-0000AD3B0000}"/>
    <cellStyle name="Input Cell 2 5 8 2 3" xfId="20286" xr:uid="{00000000-0005-0000-0000-0000AE3B0000}"/>
    <cellStyle name="Input Cell 2 5 8 2 4" xfId="20287" xr:uid="{00000000-0005-0000-0000-0000AF3B0000}"/>
    <cellStyle name="Input Cell 2 5 8 3" xfId="20288" xr:uid="{00000000-0005-0000-0000-0000B03B0000}"/>
    <cellStyle name="Input Cell 2 5 8 4" xfId="20289" xr:uid="{00000000-0005-0000-0000-0000B13B0000}"/>
    <cellStyle name="Input Cell 2 5 8 5" xfId="20290" xr:uid="{00000000-0005-0000-0000-0000B23B0000}"/>
    <cellStyle name="Input Cell 2 5 9" xfId="2266" xr:uid="{00000000-0005-0000-0000-0000B33B0000}"/>
    <cellStyle name="Input Cell 2 5 9 2" xfId="20291" xr:uid="{00000000-0005-0000-0000-0000B43B0000}"/>
    <cellStyle name="Input Cell 2 5 9 2 2" xfId="20292" xr:uid="{00000000-0005-0000-0000-0000B53B0000}"/>
    <cellStyle name="Input Cell 2 5 9 2 3" xfId="20293" xr:uid="{00000000-0005-0000-0000-0000B63B0000}"/>
    <cellStyle name="Input Cell 2 5 9 2 4" xfId="20294" xr:uid="{00000000-0005-0000-0000-0000B73B0000}"/>
    <cellStyle name="Input Cell 2 5 9 3" xfId="20295" xr:uid="{00000000-0005-0000-0000-0000B83B0000}"/>
    <cellStyle name="Input Cell 2 5 9 4" xfId="20296" xr:uid="{00000000-0005-0000-0000-0000B93B0000}"/>
    <cellStyle name="Input Cell 2 5 9 5" xfId="20297" xr:uid="{00000000-0005-0000-0000-0000BA3B0000}"/>
    <cellStyle name="Input Cell 2 6" xfId="2267" xr:uid="{00000000-0005-0000-0000-0000BB3B0000}"/>
    <cellStyle name="Input Cell 2 6 2" xfId="20298" xr:uid="{00000000-0005-0000-0000-0000BC3B0000}"/>
    <cellStyle name="Input Cell 2 6 2 2" xfId="20299" xr:uid="{00000000-0005-0000-0000-0000BD3B0000}"/>
    <cellStyle name="Input Cell 2 6 2 3" xfId="20300" xr:uid="{00000000-0005-0000-0000-0000BE3B0000}"/>
    <cellStyle name="Input Cell 2 6 2 4" xfId="20301" xr:uid="{00000000-0005-0000-0000-0000BF3B0000}"/>
    <cellStyle name="Input Cell 2 6 3" xfId="20302" xr:uid="{00000000-0005-0000-0000-0000C03B0000}"/>
    <cellStyle name="Input Cell 2 6 4" xfId="20303" xr:uid="{00000000-0005-0000-0000-0000C13B0000}"/>
    <cellStyle name="Input Cell 2 6 5" xfId="20304" xr:uid="{00000000-0005-0000-0000-0000C23B0000}"/>
    <cellStyle name="Input Cell 2 7" xfId="2268" xr:uid="{00000000-0005-0000-0000-0000C33B0000}"/>
    <cellStyle name="Input Cell 2 7 2" xfId="20305" xr:uid="{00000000-0005-0000-0000-0000C43B0000}"/>
    <cellStyle name="Input Cell 2 7 2 2" xfId="20306" xr:uid="{00000000-0005-0000-0000-0000C53B0000}"/>
    <cellStyle name="Input Cell 2 7 2 3" xfId="20307" xr:uid="{00000000-0005-0000-0000-0000C63B0000}"/>
    <cellStyle name="Input Cell 2 7 2 4" xfId="20308" xr:uid="{00000000-0005-0000-0000-0000C73B0000}"/>
    <cellStyle name="Input Cell 2 7 3" xfId="20309" xr:uid="{00000000-0005-0000-0000-0000C83B0000}"/>
    <cellStyle name="Input Cell 2 7 4" xfId="20310" xr:uid="{00000000-0005-0000-0000-0000C93B0000}"/>
    <cellStyle name="Input Cell 2 7 5" xfId="20311" xr:uid="{00000000-0005-0000-0000-0000CA3B0000}"/>
    <cellStyle name="Input Cell 2 8" xfId="2269" xr:uid="{00000000-0005-0000-0000-0000CB3B0000}"/>
    <cellStyle name="Input Cell 2 8 2" xfId="20312" xr:uid="{00000000-0005-0000-0000-0000CC3B0000}"/>
    <cellStyle name="Input Cell 2 8 2 2" xfId="20313" xr:uid="{00000000-0005-0000-0000-0000CD3B0000}"/>
    <cellStyle name="Input Cell 2 8 2 3" xfId="20314" xr:uid="{00000000-0005-0000-0000-0000CE3B0000}"/>
    <cellStyle name="Input Cell 2 8 2 4" xfId="20315" xr:uid="{00000000-0005-0000-0000-0000CF3B0000}"/>
    <cellStyle name="Input Cell 2 8 3" xfId="20316" xr:uid="{00000000-0005-0000-0000-0000D03B0000}"/>
    <cellStyle name="Input Cell 2 8 4" xfId="20317" xr:uid="{00000000-0005-0000-0000-0000D13B0000}"/>
    <cellStyle name="Input Cell 2 8 5" xfId="20318" xr:uid="{00000000-0005-0000-0000-0000D23B0000}"/>
    <cellStyle name="Input Cell 2 9" xfId="2270" xr:uid="{00000000-0005-0000-0000-0000D33B0000}"/>
    <cellStyle name="Input Cell 2 9 2" xfId="20319" xr:uid="{00000000-0005-0000-0000-0000D43B0000}"/>
    <cellStyle name="Input Cell 2 9 2 2" xfId="20320" xr:uid="{00000000-0005-0000-0000-0000D53B0000}"/>
    <cellStyle name="Input Cell 2 9 2 3" xfId="20321" xr:uid="{00000000-0005-0000-0000-0000D63B0000}"/>
    <cellStyle name="Input Cell 2 9 2 4" xfId="20322" xr:uid="{00000000-0005-0000-0000-0000D73B0000}"/>
    <cellStyle name="Input Cell 2 9 3" xfId="20323" xr:uid="{00000000-0005-0000-0000-0000D83B0000}"/>
    <cellStyle name="Input Cell 2 9 4" xfId="20324" xr:uid="{00000000-0005-0000-0000-0000D93B0000}"/>
    <cellStyle name="Input Cell 2 9 5" xfId="20325" xr:uid="{00000000-0005-0000-0000-0000DA3B0000}"/>
    <cellStyle name="Input Cell 20" xfId="20326" xr:uid="{00000000-0005-0000-0000-0000DB3B0000}"/>
    <cellStyle name="Input Cell 3" xfId="2271" xr:uid="{00000000-0005-0000-0000-0000DC3B0000}"/>
    <cellStyle name="Input Cell 3 10" xfId="2272" xr:uid="{00000000-0005-0000-0000-0000DD3B0000}"/>
    <cellStyle name="Input Cell 3 10 2" xfId="20327" xr:uid="{00000000-0005-0000-0000-0000DE3B0000}"/>
    <cellStyle name="Input Cell 3 10 2 2" xfId="20328" xr:uid="{00000000-0005-0000-0000-0000DF3B0000}"/>
    <cellStyle name="Input Cell 3 10 2 3" xfId="20329" xr:uid="{00000000-0005-0000-0000-0000E03B0000}"/>
    <cellStyle name="Input Cell 3 10 2 4" xfId="20330" xr:uid="{00000000-0005-0000-0000-0000E13B0000}"/>
    <cellStyle name="Input Cell 3 10 3" xfId="20331" xr:uid="{00000000-0005-0000-0000-0000E23B0000}"/>
    <cellStyle name="Input Cell 3 10 4" xfId="20332" xr:uid="{00000000-0005-0000-0000-0000E33B0000}"/>
    <cellStyle name="Input Cell 3 10 5" xfId="20333" xr:uid="{00000000-0005-0000-0000-0000E43B0000}"/>
    <cellStyle name="Input Cell 3 11" xfId="2273" xr:uid="{00000000-0005-0000-0000-0000E53B0000}"/>
    <cellStyle name="Input Cell 3 11 2" xfId="20334" xr:uid="{00000000-0005-0000-0000-0000E63B0000}"/>
    <cellStyle name="Input Cell 3 11 2 2" xfId="20335" xr:uid="{00000000-0005-0000-0000-0000E73B0000}"/>
    <cellStyle name="Input Cell 3 11 2 3" xfId="20336" xr:uid="{00000000-0005-0000-0000-0000E83B0000}"/>
    <cellStyle name="Input Cell 3 11 2 4" xfId="20337" xr:uid="{00000000-0005-0000-0000-0000E93B0000}"/>
    <cellStyle name="Input Cell 3 11 3" xfId="20338" xr:uid="{00000000-0005-0000-0000-0000EA3B0000}"/>
    <cellStyle name="Input Cell 3 11 4" xfId="20339" xr:uid="{00000000-0005-0000-0000-0000EB3B0000}"/>
    <cellStyle name="Input Cell 3 11 5" xfId="20340" xr:uid="{00000000-0005-0000-0000-0000EC3B0000}"/>
    <cellStyle name="Input Cell 3 12" xfId="2274" xr:uid="{00000000-0005-0000-0000-0000ED3B0000}"/>
    <cellStyle name="Input Cell 3 12 2" xfId="20341" xr:uid="{00000000-0005-0000-0000-0000EE3B0000}"/>
    <cellStyle name="Input Cell 3 12 2 2" xfId="20342" xr:uid="{00000000-0005-0000-0000-0000EF3B0000}"/>
    <cellStyle name="Input Cell 3 12 2 3" xfId="20343" xr:uid="{00000000-0005-0000-0000-0000F03B0000}"/>
    <cellStyle name="Input Cell 3 12 2 4" xfId="20344" xr:uid="{00000000-0005-0000-0000-0000F13B0000}"/>
    <cellStyle name="Input Cell 3 12 3" xfId="20345" xr:uid="{00000000-0005-0000-0000-0000F23B0000}"/>
    <cellStyle name="Input Cell 3 12 4" xfId="20346" xr:uid="{00000000-0005-0000-0000-0000F33B0000}"/>
    <cellStyle name="Input Cell 3 12 5" xfId="20347" xr:uid="{00000000-0005-0000-0000-0000F43B0000}"/>
    <cellStyle name="Input Cell 3 13" xfId="2275" xr:uid="{00000000-0005-0000-0000-0000F53B0000}"/>
    <cellStyle name="Input Cell 3 13 2" xfId="20348" xr:uid="{00000000-0005-0000-0000-0000F63B0000}"/>
    <cellStyle name="Input Cell 3 13 2 2" xfId="20349" xr:uid="{00000000-0005-0000-0000-0000F73B0000}"/>
    <cellStyle name="Input Cell 3 13 2 3" xfId="20350" xr:uid="{00000000-0005-0000-0000-0000F83B0000}"/>
    <cellStyle name="Input Cell 3 13 2 4" xfId="20351" xr:uid="{00000000-0005-0000-0000-0000F93B0000}"/>
    <cellStyle name="Input Cell 3 13 3" xfId="20352" xr:uid="{00000000-0005-0000-0000-0000FA3B0000}"/>
    <cellStyle name="Input Cell 3 13 4" xfId="20353" xr:uid="{00000000-0005-0000-0000-0000FB3B0000}"/>
    <cellStyle name="Input Cell 3 13 5" xfId="20354" xr:uid="{00000000-0005-0000-0000-0000FC3B0000}"/>
    <cellStyle name="Input Cell 3 14" xfId="2276" xr:uid="{00000000-0005-0000-0000-0000FD3B0000}"/>
    <cellStyle name="Input Cell 3 14 2" xfId="20355" xr:uid="{00000000-0005-0000-0000-0000FE3B0000}"/>
    <cellStyle name="Input Cell 3 14 2 2" xfId="20356" xr:uid="{00000000-0005-0000-0000-0000FF3B0000}"/>
    <cellStyle name="Input Cell 3 14 2 3" xfId="20357" xr:uid="{00000000-0005-0000-0000-0000003C0000}"/>
    <cellStyle name="Input Cell 3 14 2 4" xfId="20358" xr:uid="{00000000-0005-0000-0000-0000013C0000}"/>
    <cellStyle name="Input Cell 3 14 3" xfId="20359" xr:uid="{00000000-0005-0000-0000-0000023C0000}"/>
    <cellStyle name="Input Cell 3 14 4" xfId="20360" xr:uid="{00000000-0005-0000-0000-0000033C0000}"/>
    <cellStyle name="Input Cell 3 14 5" xfId="20361" xr:uid="{00000000-0005-0000-0000-0000043C0000}"/>
    <cellStyle name="Input Cell 3 15" xfId="2277" xr:uid="{00000000-0005-0000-0000-0000053C0000}"/>
    <cellStyle name="Input Cell 3 15 2" xfId="20362" xr:uid="{00000000-0005-0000-0000-0000063C0000}"/>
    <cellStyle name="Input Cell 3 15 2 2" xfId="20363" xr:uid="{00000000-0005-0000-0000-0000073C0000}"/>
    <cellStyle name="Input Cell 3 15 2 3" xfId="20364" xr:uid="{00000000-0005-0000-0000-0000083C0000}"/>
    <cellStyle name="Input Cell 3 15 2 4" xfId="20365" xr:uid="{00000000-0005-0000-0000-0000093C0000}"/>
    <cellStyle name="Input Cell 3 15 3" xfId="20366" xr:uid="{00000000-0005-0000-0000-00000A3C0000}"/>
    <cellStyle name="Input Cell 3 15 4" xfId="20367" xr:uid="{00000000-0005-0000-0000-00000B3C0000}"/>
    <cellStyle name="Input Cell 3 15 5" xfId="20368" xr:uid="{00000000-0005-0000-0000-00000C3C0000}"/>
    <cellStyle name="Input Cell 3 16" xfId="2278" xr:uid="{00000000-0005-0000-0000-00000D3C0000}"/>
    <cellStyle name="Input Cell 3 16 2" xfId="20369" xr:uid="{00000000-0005-0000-0000-00000E3C0000}"/>
    <cellStyle name="Input Cell 3 16 2 2" xfId="20370" xr:uid="{00000000-0005-0000-0000-00000F3C0000}"/>
    <cellStyle name="Input Cell 3 16 2 3" xfId="20371" xr:uid="{00000000-0005-0000-0000-0000103C0000}"/>
    <cellStyle name="Input Cell 3 16 2 4" xfId="20372" xr:uid="{00000000-0005-0000-0000-0000113C0000}"/>
    <cellStyle name="Input Cell 3 16 3" xfId="20373" xr:uid="{00000000-0005-0000-0000-0000123C0000}"/>
    <cellStyle name="Input Cell 3 16 4" xfId="20374" xr:uid="{00000000-0005-0000-0000-0000133C0000}"/>
    <cellStyle name="Input Cell 3 16 5" xfId="20375" xr:uid="{00000000-0005-0000-0000-0000143C0000}"/>
    <cellStyle name="Input Cell 3 17" xfId="20376" xr:uid="{00000000-0005-0000-0000-0000153C0000}"/>
    <cellStyle name="Input Cell 3 2" xfId="2279" xr:uid="{00000000-0005-0000-0000-0000163C0000}"/>
    <cellStyle name="Input Cell 3 2 10" xfId="2280" xr:uid="{00000000-0005-0000-0000-0000173C0000}"/>
    <cellStyle name="Input Cell 3 2 10 2" xfId="20377" xr:uid="{00000000-0005-0000-0000-0000183C0000}"/>
    <cellStyle name="Input Cell 3 2 10 2 2" xfId="20378" xr:uid="{00000000-0005-0000-0000-0000193C0000}"/>
    <cellStyle name="Input Cell 3 2 10 2 3" xfId="20379" xr:uid="{00000000-0005-0000-0000-00001A3C0000}"/>
    <cellStyle name="Input Cell 3 2 10 2 4" xfId="20380" xr:uid="{00000000-0005-0000-0000-00001B3C0000}"/>
    <cellStyle name="Input Cell 3 2 10 3" xfId="20381" xr:uid="{00000000-0005-0000-0000-00001C3C0000}"/>
    <cellStyle name="Input Cell 3 2 10 4" xfId="20382" xr:uid="{00000000-0005-0000-0000-00001D3C0000}"/>
    <cellStyle name="Input Cell 3 2 10 5" xfId="20383" xr:uid="{00000000-0005-0000-0000-00001E3C0000}"/>
    <cellStyle name="Input Cell 3 2 11" xfId="2281" xr:uid="{00000000-0005-0000-0000-00001F3C0000}"/>
    <cellStyle name="Input Cell 3 2 11 2" xfId="20384" xr:uid="{00000000-0005-0000-0000-0000203C0000}"/>
    <cellStyle name="Input Cell 3 2 11 2 2" xfId="20385" xr:uid="{00000000-0005-0000-0000-0000213C0000}"/>
    <cellStyle name="Input Cell 3 2 11 2 3" xfId="20386" xr:uid="{00000000-0005-0000-0000-0000223C0000}"/>
    <cellStyle name="Input Cell 3 2 11 2 4" xfId="20387" xr:uid="{00000000-0005-0000-0000-0000233C0000}"/>
    <cellStyle name="Input Cell 3 2 11 3" xfId="20388" xr:uid="{00000000-0005-0000-0000-0000243C0000}"/>
    <cellStyle name="Input Cell 3 2 11 4" xfId="20389" xr:uid="{00000000-0005-0000-0000-0000253C0000}"/>
    <cellStyle name="Input Cell 3 2 11 5" xfId="20390" xr:uid="{00000000-0005-0000-0000-0000263C0000}"/>
    <cellStyle name="Input Cell 3 2 12" xfId="2282" xr:uid="{00000000-0005-0000-0000-0000273C0000}"/>
    <cellStyle name="Input Cell 3 2 12 2" xfId="20391" xr:uid="{00000000-0005-0000-0000-0000283C0000}"/>
    <cellStyle name="Input Cell 3 2 12 2 2" xfId="20392" xr:uid="{00000000-0005-0000-0000-0000293C0000}"/>
    <cellStyle name="Input Cell 3 2 12 2 3" xfId="20393" xr:uid="{00000000-0005-0000-0000-00002A3C0000}"/>
    <cellStyle name="Input Cell 3 2 12 2 4" xfId="20394" xr:uid="{00000000-0005-0000-0000-00002B3C0000}"/>
    <cellStyle name="Input Cell 3 2 12 3" xfId="20395" xr:uid="{00000000-0005-0000-0000-00002C3C0000}"/>
    <cellStyle name="Input Cell 3 2 12 4" xfId="20396" xr:uid="{00000000-0005-0000-0000-00002D3C0000}"/>
    <cellStyle name="Input Cell 3 2 12 5" xfId="20397" xr:uid="{00000000-0005-0000-0000-00002E3C0000}"/>
    <cellStyle name="Input Cell 3 2 13" xfId="2283" xr:uid="{00000000-0005-0000-0000-00002F3C0000}"/>
    <cellStyle name="Input Cell 3 2 13 2" xfId="20398" xr:uid="{00000000-0005-0000-0000-0000303C0000}"/>
    <cellStyle name="Input Cell 3 2 13 2 2" xfId="20399" xr:uid="{00000000-0005-0000-0000-0000313C0000}"/>
    <cellStyle name="Input Cell 3 2 13 2 3" xfId="20400" xr:uid="{00000000-0005-0000-0000-0000323C0000}"/>
    <cellStyle name="Input Cell 3 2 13 2 4" xfId="20401" xr:uid="{00000000-0005-0000-0000-0000333C0000}"/>
    <cellStyle name="Input Cell 3 2 13 3" xfId="20402" xr:uid="{00000000-0005-0000-0000-0000343C0000}"/>
    <cellStyle name="Input Cell 3 2 13 4" xfId="20403" xr:uid="{00000000-0005-0000-0000-0000353C0000}"/>
    <cellStyle name="Input Cell 3 2 13 5" xfId="20404" xr:uid="{00000000-0005-0000-0000-0000363C0000}"/>
    <cellStyle name="Input Cell 3 2 14" xfId="2284" xr:uid="{00000000-0005-0000-0000-0000373C0000}"/>
    <cellStyle name="Input Cell 3 2 14 2" xfId="20405" xr:uid="{00000000-0005-0000-0000-0000383C0000}"/>
    <cellStyle name="Input Cell 3 2 14 2 2" xfId="20406" xr:uid="{00000000-0005-0000-0000-0000393C0000}"/>
    <cellStyle name="Input Cell 3 2 14 2 3" xfId="20407" xr:uid="{00000000-0005-0000-0000-00003A3C0000}"/>
    <cellStyle name="Input Cell 3 2 14 2 4" xfId="20408" xr:uid="{00000000-0005-0000-0000-00003B3C0000}"/>
    <cellStyle name="Input Cell 3 2 14 3" xfId="20409" xr:uid="{00000000-0005-0000-0000-00003C3C0000}"/>
    <cellStyle name="Input Cell 3 2 14 4" xfId="20410" xr:uid="{00000000-0005-0000-0000-00003D3C0000}"/>
    <cellStyle name="Input Cell 3 2 14 5" xfId="20411" xr:uid="{00000000-0005-0000-0000-00003E3C0000}"/>
    <cellStyle name="Input Cell 3 2 15" xfId="2285" xr:uid="{00000000-0005-0000-0000-00003F3C0000}"/>
    <cellStyle name="Input Cell 3 2 15 2" xfId="20412" xr:uid="{00000000-0005-0000-0000-0000403C0000}"/>
    <cellStyle name="Input Cell 3 2 15 2 2" xfId="20413" xr:uid="{00000000-0005-0000-0000-0000413C0000}"/>
    <cellStyle name="Input Cell 3 2 15 2 3" xfId="20414" xr:uid="{00000000-0005-0000-0000-0000423C0000}"/>
    <cellStyle name="Input Cell 3 2 15 2 4" xfId="20415" xr:uid="{00000000-0005-0000-0000-0000433C0000}"/>
    <cellStyle name="Input Cell 3 2 15 3" xfId="20416" xr:uid="{00000000-0005-0000-0000-0000443C0000}"/>
    <cellStyle name="Input Cell 3 2 15 4" xfId="20417" xr:uid="{00000000-0005-0000-0000-0000453C0000}"/>
    <cellStyle name="Input Cell 3 2 15 5" xfId="20418" xr:uid="{00000000-0005-0000-0000-0000463C0000}"/>
    <cellStyle name="Input Cell 3 2 16" xfId="2286" xr:uid="{00000000-0005-0000-0000-0000473C0000}"/>
    <cellStyle name="Input Cell 3 2 16 2" xfId="20419" xr:uid="{00000000-0005-0000-0000-0000483C0000}"/>
    <cellStyle name="Input Cell 3 2 16 2 2" xfId="20420" xr:uid="{00000000-0005-0000-0000-0000493C0000}"/>
    <cellStyle name="Input Cell 3 2 16 2 3" xfId="20421" xr:uid="{00000000-0005-0000-0000-00004A3C0000}"/>
    <cellStyle name="Input Cell 3 2 16 2 4" xfId="20422" xr:uid="{00000000-0005-0000-0000-00004B3C0000}"/>
    <cellStyle name="Input Cell 3 2 16 3" xfId="20423" xr:uid="{00000000-0005-0000-0000-00004C3C0000}"/>
    <cellStyle name="Input Cell 3 2 16 4" xfId="20424" xr:uid="{00000000-0005-0000-0000-00004D3C0000}"/>
    <cellStyle name="Input Cell 3 2 16 5" xfId="20425" xr:uid="{00000000-0005-0000-0000-00004E3C0000}"/>
    <cellStyle name="Input Cell 3 2 17" xfId="2287" xr:uid="{00000000-0005-0000-0000-00004F3C0000}"/>
    <cellStyle name="Input Cell 3 2 17 2" xfId="20426" xr:uid="{00000000-0005-0000-0000-0000503C0000}"/>
    <cellStyle name="Input Cell 3 2 17 2 2" xfId="20427" xr:uid="{00000000-0005-0000-0000-0000513C0000}"/>
    <cellStyle name="Input Cell 3 2 17 2 3" xfId="20428" xr:uid="{00000000-0005-0000-0000-0000523C0000}"/>
    <cellStyle name="Input Cell 3 2 17 2 4" xfId="20429" xr:uid="{00000000-0005-0000-0000-0000533C0000}"/>
    <cellStyle name="Input Cell 3 2 17 3" xfId="20430" xr:uid="{00000000-0005-0000-0000-0000543C0000}"/>
    <cellStyle name="Input Cell 3 2 17 4" xfId="20431" xr:uid="{00000000-0005-0000-0000-0000553C0000}"/>
    <cellStyle name="Input Cell 3 2 17 5" xfId="20432" xr:uid="{00000000-0005-0000-0000-0000563C0000}"/>
    <cellStyle name="Input Cell 3 2 18" xfId="2288" xr:uid="{00000000-0005-0000-0000-0000573C0000}"/>
    <cellStyle name="Input Cell 3 2 18 2" xfId="20433" xr:uid="{00000000-0005-0000-0000-0000583C0000}"/>
    <cellStyle name="Input Cell 3 2 18 2 2" xfId="20434" xr:uid="{00000000-0005-0000-0000-0000593C0000}"/>
    <cellStyle name="Input Cell 3 2 18 2 3" xfId="20435" xr:uid="{00000000-0005-0000-0000-00005A3C0000}"/>
    <cellStyle name="Input Cell 3 2 18 2 4" xfId="20436" xr:uid="{00000000-0005-0000-0000-00005B3C0000}"/>
    <cellStyle name="Input Cell 3 2 18 3" xfId="20437" xr:uid="{00000000-0005-0000-0000-00005C3C0000}"/>
    <cellStyle name="Input Cell 3 2 18 4" xfId="20438" xr:uid="{00000000-0005-0000-0000-00005D3C0000}"/>
    <cellStyle name="Input Cell 3 2 18 5" xfId="20439" xr:uid="{00000000-0005-0000-0000-00005E3C0000}"/>
    <cellStyle name="Input Cell 3 2 19" xfId="2289" xr:uid="{00000000-0005-0000-0000-00005F3C0000}"/>
    <cellStyle name="Input Cell 3 2 19 2" xfId="20440" xr:uid="{00000000-0005-0000-0000-0000603C0000}"/>
    <cellStyle name="Input Cell 3 2 19 2 2" xfId="20441" xr:uid="{00000000-0005-0000-0000-0000613C0000}"/>
    <cellStyle name="Input Cell 3 2 19 2 3" xfId="20442" xr:uid="{00000000-0005-0000-0000-0000623C0000}"/>
    <cellStyle name="Input Cell 3 2 19 2 4" xfId="20443" xr:uid="{00000000-0005-0000-0000-0000633C0000}"/>
    <cellStyle name="Input Cell 3 2 19 3" xfId="20444" xr:uid="{00000000-0005-0000-0000-0000643C0000}"/>
    <cellStyle name="Input Cell 3 2 19 4" xfId="20445" xr:uid="{00000000-0005-0000-0000-0000653C0000}"/>
    <cellStyle name="Input Cell 3 2 19 5" xfId="20446" xr:uid="{00000000-0005-0000-0000-0000663C0000}"/>
    <cellStyle name="Input Cell 3 2 2" xfId="2290" xr:uid="{00000000-0005-0000-0000-0000673C0000}"/>
    <cellStyle name="Input Cell 3 2 2 10" xfId="2291" xr:uid="{00000000-0005-0000-0000-0000683C0000}"/>
    <cellStyle name="Input Cell 3 2 2 10 2" xfId="20447" xr:uid="{00000000-0005-0000-0000-0000693C0000}"/>
    <cellStyle name="Input Cell 3 2 2 10 2 2" xfId="20448" xr:uid="{00000000-0005-0000-0000-00006A3C0000}"/>
    <cellStyle name="Input Cell 3 2 2 10 2 3" xfId="20449" xr:uid="{00000000-0005-0000-0000-00006B3C0000}"/>
    <cellStyle name="Input Cell 3 2 2 10 2 4" xfId="20450" xr:uid="{00000000-0005-0000-0000-00006C3C0000}"/>
    <cellStyle name="Input Cell 3 2 2 10 3" xfId="20451" xr:uid="{00000000-0005-0000-0000-00006D3C0000}"/>
    <cellStyle name="Input Cell 3 2 2 10 4" xfId="20452" xr:uid="{00000000-0005-0000-0000-00006E3C0000}"/>
    <cellStyle name="Input Cell 3 2 2 10 5" xfId="20453" xr:uid="{00000000-0005-0000-0000-00006F3C0000}"/>
    <cellStyle name="Input Cell 3 2 2 11" xfId="2292" xr:uid="{00000000-0005-0000-0000-0000703C0000}"/>
    <cellStyle name="Input Cell 3 2 2 11 2" xfId="20454" xr:uid="{00000000-0005-0000-0000-0000713C0000}"/>
    <cellStyle name="Input Cell 3 2 2 11 2 2" xfId="20455" xr:uid="{00000000-0005-0000-0000-0000723C0000}"/>
    <cellStyle name="Input Cell 3 2 2 11 2 3" xfId="20456" xr:uid="{00000000-0005-0000-0000-0000733C0000}"/>
    <cellStyle name="Input Cell 3 2 2 11 2 4" xfId="20457" xr:uid="{00000000-0005-0000-0000-0000743C0000}"/>
    <cellStyle name="Input Cell 3 2 2 11 3" xfId="20458" xr:uid="{00000000-0005-0000-0000-0000753C0000}"/>
    <cellStyle name="Input Cell 3 2 2 11 4" xfId="20459" xr:uid="{00000000-0005-0000-0000-0000763C0000}"/>
    <cellStyle name="Input Cell 3 2 2 11 5" xfId="20460" xr:uid="{00000000-0005-0000-0000-0000773C0000}"/>
    <cellStyle name="Input Cell 3 2 2 12" xfId="2293" xr:uid="{00000000-0005-0000-0000-0000783C0000}"/>
    <cellStyle name="Input Cell 3 2 2 12 2" xfId="20461" xr:uid="{00000000-0005-0000-0000-0000793C0000}"/>
    <cellStyle name="Input Cell 3 2 2 12 2 2" xfId="20462" xr:uid="{00000000-0005-0000-0000-00007A3C0000}"/>
    <cellStyle name="Input Cell 3 2 2 12 2 3" xfId="20463" xr:uid="{00000000-0005-0000-0000-00007B3C0000}"/>
    <cellStyle name="Input Cell 3 2 2 12 2 4" xfId="20464" xr:uid="{00000000-0005-0000-0000-00007C3C0000}"/>
    <cellStyle name="Input Cell 3 2 2 12 3" xfId="20465" xr:uid="{00000000-0005-0000-0000-00007D3C0000}"/>
    <cellStyle name="Input Cell 3 2 2 12 4" xfId="20466" xr:uid="{00000000-0005-0000-0000-00007E3C0000}"/>
    <cellStyle name="Input Cell 3 2 2 12 5" xfId="20467" xr:uid="{00000000-0005-0000-0000-00007F3C0000}"/>
    <cellStyle name="Input Cell 3 2 2 13" xfId="2294" xr:uid="{00000000-0005-0000-0000-0000803C0000}"/>
    <cellStyle name="Input Cell 3 2 2 13 2" xfId="20468" xr:uid="{00000000-0005-0000-0000-0000813C0000}"/>
    <cellStyle name="Input Cell 3 2 2 13 2 2" xfId="20469" xr:uid="{00000000-0005-0000-0000-0000823C0000}"/>
    <cellStyle name="Input Cell 3 2 2 13 2 3" xfId="20470" xr:uid="{00000000-0005-0000-0000-0000833C0000}"/>
    <cellStyle name="Input Cell 3 2 2 13 2 4" xfId="20471" xr:uid="{00000000-0005-0000-0000-0000843C0000}"/>
    <cellStyle name="Input Cell 3 2 2 13 3" xfId="20472" xr:uid="{00000000-0005-0000-0000-0000853C0000}"/>
    <cellStyle name="Input Cell 3 2 2 13 4" xfId="20473" xr:uid="{00000000-0005-0000-0000-0000863C0000}"/>
    <cellStyle name="Input Cell 3 2 2 13 5" xfId="20474" xr:uid="{00000000-0005-0000-0000-0000873C0000}"/>
    <cellStyle name="Input Cell 3 2 2 14" xfId="2295" xr:uid="{00000000-0005-0000-0000-0000883C0000}"/>
    <cellStyle name="Input Cell 3 2 2 14 2" xfId="20475" xr:uid="{00000000-0005-0000-0000-0000893C0000}"/>
    <cellStyle name="Input Cell 3 2 2 14 2 2" xfId="20476" xr:uid="{00000000-0005-0000-0000-00008A3C0000}"/>
    <cellStyle name="Input Cell 3 2 2 14 2 3" xfId="20477" xr:uid="{00000000-0005-0000-0000-00008B3C0000}"/>
    <cellStyle name="Input Cell 3 2 2 14 2 4" xfId="20478" xr:uid="{00000000-0005-0000-0000-00008C3C0000}"/>
    <cellStyle name="Input Cell 3 2 2 14 3" xfId="20479" xr:uid="{00000000-0005-0000-0000-00008D3C0000}"/>
    <cellStyle name="Input Cell 3 2 2 14 4" xfId="20480" xr:uid="{00000000-0005-0000-0000-00008E3C0000}"/>
    <cellStyle name="Input Cell 3 2 2 14 5" xfId="20481" xr:uid="{00000000-0005-0000-0000-00008F3C0000}"/>
    <cellStyle name="Input Cell 3 2 2 15" xfId="2296" xr:uid="{00000000-0005-0000-0000-0000903C0000}"/>
    <cellStyle name="Input Cell 3 2 2 15 2" xfId="20482" xr:uid="{00000000-0005-0000-0000-0000913C0000}"/>
    <cellStyle name="Input Cell 3 2 2 15 2 2" xfId="20483" xr:uid="{00000000-0005-0000-0000-0000923C0000}"/>
    <cellStyle name="Input Cell 3 2 2 15 2 3" xfId="20484" xr:uid="{00000000-0005-0000-0000-0000933C0000}"/>
    <cellStyle name="Input Cell 3 2 2 15 2 4" xfId="20485" xr:uid="{00000000-0005-0000-0000-0000943C0000}"/>
    <cellStyle name="Input Cell 3 2 2 15 3" xfId="20486" xr:uid="{00000000-0005-0000-0000-0000953C0000}"/>
    <cellStyle name="Input Cell 3 2 2 15 4" xfId="20487" xr:uid="{00000000-0005-0000-0000-0000963C0000}"/>
    <cellStyle name="Input Cell 3 2 2 15 5" xfId="20488" xr:uid="{00000000-0005-0000-0000-0000973C0000}"/>
    <cellStyle name="Input Cell 3 2 2 16" xfId="2297" xr:uid="{00000000-0005-0000-0000-0000983C0000}"/>
    <cellStyle name="Input Cell 3 2 2 16 2" xfId="20489" xr:uid="{00000000-0005-0000-0000-0000993C0000}"/>
    <cellStyle name="Input Cell 3 2 2 16 2 2" xfId="20490" xr:uid="{00000000-0005-0000-0000-00009A3C0000}"/>
    <cellStyle name="Input Cell 3 2 2 16 2 3" xfId="20491" xr:uid="{00000000-0005-0000-0000-00009B3C0000}"/>
    <cellStyle name="Input Cell 3 2 2 16 2 4" xfId="20492" xr:uid="{00000000-0005-0000-0000-00009C3C0000}"/>
    <cellStyle name="Input Cell 3 2 2 16 3" xfId="20493" xr:uid="{00000000-0005-0000-0000-00009D3C0000}"/>
    <cellStyle name="Input Cell 3 2 2 16 4" xfId="20494" xr:uid="{00000000-0005-0000-0000-00009E3C0000}"/>
    <cellStyle name="Input Cell 3 2 2 16 5" xfId="20495" xr:uid="{00000000-0005-0000-0000-00009F3C0000}"/>
    <cellStyle name="Input Cell 3 2 2 17" xfId="2298" xr:uid="{00000000-0005-0000-0000-0000A03C0000}"/>
    <cellStyle name="Input Cell 3 2 2 17 2" xfId="20496" xr:uid="{00000000-0005-0000-0000-0000A13C0000}"/>
    <cellStyle name="Input Cell 3 2 2 17 2 2" xfId="20497" xr:uid="{00000000-0005-0000-0000-0000A23C0000}"/>
    <cellStyle name="Input Cell 3 2 2 17 2 3" xfId="20498" xr:uid="{00000000-0005-0000-0000-0000A33C0000}"/>
    <cellStyle name="Input Cell 3 2 2 17 2 4" xfId="20499" xr:uid="{00000000-0005-0000-0000-0000A43C0000}"/>
    <cellStyle name="Input Cell 3 2 2 17 3" xfId="20500" xr:uid="{00000000-0005-0000-0000-0000A53C0000}"/>
    <cellStyle name="Input Cell 3 2 2 17 4" xfId="20501" xr:uid="{00000000-0005-0000-0000-0000A63C0000}"/>
    <cellStyle name="Input Cell 3 2 2 17 5" xfId="20502" xr:uid="{00000000-0005-0000-0000-0000A73C0000}"/>
    <cellStyle name="Input Cell 3 2 2 18" xfId="2299" xr:uid="{00000000-0005-0000-0000-0000A83C0000}"/>
    <cellStyle name="Input Cell 3 2 2 18 2" xfId="20503" xr:uid="{00000000-0005-0000-0000-0000A93C0000}"/>
    <cellStyle name="Input Cell 3 2 2 18 2 2" xfId="20504" xr:uid="{00000000-0005-0000-0000-0000AA3C0000}"/>
    <cellStyle name="Input Cell 3 2 2 18 2 3" xfId="20505" xr:uid="{00000000-0005-0000-0000-0000AB3C0000}"/>
    <cellStyle name="Input Cell 3 2 2 18 2 4" xfId="20506" xr:uid="{00000000-0005-0000-0000-0000AC3C0000}"/>
    <cellStyle name="Input Cell 3 2 2 18 3" xfId="20507" xr:uid="{00000000-0005-0000-0000-0000AD3C0000}"/>
    <cellStyle name="Input Cell 3 2 2 18 4" xfId="20508" xr:uid="{00000000-0005-0000-0000-0000AE3C0000}"/>
    <cellStyle name="Input Cell 3 2 2 18 5" xfId="20509" xr:uid="{00000000-0005-0000-0000-0000AF3C0000}"/>
    <cellStyle name="Input Cell 3 2 2 19" xfId="2300" xr:uid="{00000000-0005-0000-0000-0000B03C0000}"/>
    <cellStyle name="Input Cell 3 2 2 19 2" xfId="20510" xr:uid="{00000000-0005-0000-0000-0000B13C0000}"/>
    <cellStyle name="Input Cell 3 2 2 19 2 2" xfId="20511" xr:uid="{00000000-0005-0000-0000-0000B23C0000}"/>
    <cellStyle name="Input Cell 3 2 2 19 2 3" xfId="20512" xr:uid="{00000000-0005-0000-0000-0000B33C0000}"/>
    <cellStyle name="Input Cell 3 2 2 19 2 4" xfId="20513" xr:uid="{00000000-0005-0000-0000-0000B43C0000}"/>
    <cellStyle name="Input Cell 3 2 2 19 3" xfId="20514" xr:uid="{00000000-0005-0000-0000-0000B53C0000}"/>
    <cellStyle name="Input Cell 3 2 2 19 4" xfId="20515" xr:uid="{00000000-0005-0000-0000-0000B63C0000}"/>
    <cellStyle name="Input Cell 3 2 2 19 5" xfId="20516" xr:uid="{00000000-0005-0000-0000-0000B73C0000}"/>
    <cellStyle name="Input Cell 3 2 2 2" xfId="2301" xr:uid="{00000000-0005-0000-0000-0000B83C0000}"/>
    <cellStyle name="Input Cell 3 2 2 2 2" xfId="20517" xr:uid="{00000000-0005-0000-0000-0000B93C0000}"/>
    <cellStyle name="Input Cell 3 2 2 2 2 2" xfId="20518" xr:uid="{00000000-0005-0000-0000-0000BA3C0000}"/>
    <cellStyle name="Input Cell 3 2 2 2 2 3" xfId="20519" xr:uid="{00000000-0005-0000-0000-0000BB3C0000}"/>
    <cellStyle name="Input Cell 3 2 2 2 2 4" xfId="20520" xr:uid="{00000000-0005-0000-0000-0000BC3C0000}"/>
    <cellStyle name="Input Cell 3 2 2 2 3" xfId="20521" xr:uid="{00000000-0005-0000-0000-0000BD3C0000}"/>
    <cellStyle name="Input Cell 3 2 2 2 4" xfId="20522" xr:uid="{00000000-0005-0000-0000-0000BE3C0000}"/>
    <cellStyle name="Input Cell 3 2 2 2 5" xfId="20523" xr:uid="{00000000-0005-0000-0000-0000BF3C0000}"/>
    <cellStyle name="Input Cell 3 2 2 20" xfId="2302" xr:uid="{00000000-0005-0000-0000-0000C03C0000}"/>
    <cellStyle name="Input Cell 3 2 2 20 2" xfId="20524" xr:uid="{00000000-0005-0000-0000-0000C13C0000}"/>
    <cellStyle name="Input Cell 3 2 2 20 2 2" xfId="20525" xr:uid="{00000000-0005-0000-0000-0000C23C0000}"/>
    <cellStyle name="Input Cell 3 2 2 20 2 3" xfId="20526" xr:uid="{00000000-0005-0000-0000-0000C33C0000}"/>
    <cellStyle name="Input Cell 3 2 2 20 2 4" xfId="20527" xr:uid="{00000000-0005-0000-0000-0000C43C0000}"/>
    <cellStyle name="Input Cell 3 2 2 20 3" xfId="20528" xr:uid="{00000000-0005-0000-0000-0000C53C0000}"/>
    <cellStyle name="Input Cell 3 2 2 20 4" xfId="20529" xr:uid="{00000000-0005-0000-0000-0000C63C0000}"/>
    <cellStyle name="Input Cell 3 2 2 20 5" xfId="20530" xr:uid="{00000000-0005-0000-0000-0000C73C0000}"/>
    <cellStyle name="Input Cell 3 2 2 21" xfId="2303" xr:uid="{00000000-0005-0000-0000-0000C83C0000}"/>
    <cellStyle name="Input Cell 3 2 2 21 2" xfId="20531" xr:uid="{00000000-0005-0000-0000-0000C93C0000}"/>
    <cellStyle name="Input Cell 3 2 2 21 2 2" xfId="20532" xr:uid="{00000000-0005-0000-0000-0000CA3C0000}"/>
    <cellStyle name="Input Cell 3 2 2 21 2 3" xfId="20533" xr:uid="{00000000-0005-0000-0000-0000CB3C0000}"/>
    <cellStyle name="Input Cell 3 2 2 21 2 4" xfId="20534" xr:uid="{00000000-0005-0000-0000-0000CC3C0000}"/>
    <cellStyle name="Input Cell 3 2 2 21 3" xfId="20535" xr:uid="{00000000-0005-0000-0000-0000CD3C0000}"/>
    <cellStyle name="Input Cell 3 2 2 21 4" xfId="20536" xr:uid="{00000000-0005-0000-0000-0000CE3C0000}"/>
    <cellStyle name="Input Cell 3 2 2 21 5" xfId="20537" xr:uid="{00000000-0005-0000-0000-0000CF3C0000}"/>
    <cellStyle name="Input Cell 3 2 2 22" xfId="2304" xr:uid="{00000000-0005-0000-0000-0000D03C0000}"/>
    <cellStyle name="Input Cell 3 2 2 22 2" xfId="20538" xr:uid="{00000000-0005-0000-0000-0000D13C0000}"/>
    <cellStyle name="Input Cell 3 2 2 22 2 2" xfId="20539" xr:uid="{00000000-0005-0000-0000-0000D23C0000}"/>
    <cellStyle name="Input Cell 3 2 2 22 2 3" xfId="20540" xr:uid="{00000000-0005-0000-0000-0000D33C0000}"/>
    <cellStyle name="Input Cell 3 2 2 22 2 4" xfId="20541" xr:uid="{00000000-0005-0000-0000-0000D43C0000}"/>
    <cellStyle name="Input Cell 3 2 2 22 3" xfId="20542" xr:uid="{00000000-0005-0000-0000-0000D53C0000}"/>
    <cellStyle name="Input Cell 3 2 2 22 4" xfId="20543" xr:uid="{00000000-0005-0000-0000-0000D63C0000}"/>
    <cellStyle name="Input Cell 3 2 2 22 5" xfId="20544" xr:uid="{00000000-0005-0000-0000-0000D73C0000}"/>
    <cellStyle name="Input Cell 3 2 2 23" xfId="2305" xr:uid="{00000000-0005-0000-0000-0000D83C0000}"/>
    <cellStyle name="Input Cell 3 2 2 23 2" xfId="20545" xr:uid="{00000000-0005-0000-0000-0000D93C0000}"/>
    <cellStyle name="Input Cell 3 2 2 23 2 2" xfId="20546" xr:uid="{00000000-0005-0000-0000-0000DA3C0000}"/>
    <cellStyle name="Input Cell 3 2 2 23 2 3" xfId="20547" xr:uid="{00000000-0005-0000-0000-0000DB3C0000}"/>
    <cellStyle name="Input Cell 3 2 2 23 2 4" xfId="20548" xr:uid="{00000000-0005-0000-0000-0000DC3C0000}"/>
    <cellStyle name="Input Cell 3 2 2 23 3" xfId="20549" xr:uid="{00000000-0005-0000-0000-0000DD3C0000}"/>
    <cellStyle name="Input Cell 3 2 2 23 4" xfId="20550" xr:uid="{00000000-0005-0000-0000-0000DE3C0000}"/>
    <cellStyle name="Input Cell 3 2 2 23 5" xfId="20551" xr:uid="{00000000-0005-0000-0000-0000DF3C0000}"/>
    <cellStyle name="Input Cell 3 2 2 24" xfId="2306" xr:uid="{00000000-0005-0000-0000-0000E03C0000}"/>
    <cellStyle name="Input Cell 3 2 2 24 2" xfId="20552" xr:uid="{00000000-0005-0000-0000-0000E13C0000}"/>
    <cellStyle name="Input Cell 3 2 2 24 2 2" xfId="20553" xr:uid="{00000000-0005-0000-0000-0000E23C0000}"/>
    <cellStyle name="Input Cell 3 2 2 24 2 3" xfId="20554" xr:uid="{00000000-0005-0000-0000-0000E33C0000}"/>
    <cellStyle name="Input Cell 3 2 2 24 2 4" xfId="20555" xr:uid="{00000000-0005-0000-0000-0000E43C0000}"/>
    <cellStyle name="Input Cell 3 2 2 24 3" xfId="20556" xr:uid="{00000000-0005-0000-0000-0000E53C0000}"/>
    <cellStyle name="Input Cell 3 2 2 24 4" xfId="20557" xr:uid="{00000000-0005-0000-0000-0000E63C0000}"/>
    <cellStyle name="Input Cell 3 2 2 24 5" xfId="20558" xr:uid="{00000000-0005-0000-0000-0000E73C0000}"/>
    <cellStyle name="Input Cell 3 2 2 25" xfId="2307" xr:uid="{00000000-0005-0000-0000-0000E83C0000}"/>
    <cellStyle name="Input Cell 3 2 2 25 2" xfId="20559" xr:uid="{00000000-0005-0000-0000-0000E93C0000}"/>
    <cellStyle name="Input Cell 3 2 2 25 2 2" xfId="20560" xr:uid="{00000000-0005-0000-0000-0000EA3C0000}"/>
    <cellStyle name="Input Cell 3 2 2 25 2 3" xfId="20561" xr:uid="{00000000-0005-0000-0000-0000EB3C0000}"/>
    <cellStyle name="Input Cell 3 2 2 25 2 4" xfId="20562" xr:uid="{00000000-0005-0000-0000-0000EC3C0000}"/>
    <cellStyle name="Input Cell 3 2 2 25 3" xfId="20563" xr:uid="{00000000-0005-0000-0000-0000ED3C0000}"/>
    <cellStyle name="Input Cell 3 2 2 25 4" xfId="20564" xr:uid="{00000000-0005-0000-0000-0000EE3C0000}"/>
    <cellStyle name="Input Cell 3 2 2 25 5" xfId="20565" xr:uid="{00000000-0005-0000-0000-0000EF3C0000}"/>
    <cellStyle name="Input Cell 3 2 2 26" xfId="2308" xr:uid="{00000000-0005-0000-0000-0000F03C0000}"/>
    <cellStyle name="Input Cell 3 2 2 26 2" xfId="20566" xr:uid="{00000000-0005-0000-0000-0000F13C0000}"/>
    <cellStyle name="Input Cell 3 2 2 26 2 2" xfId="20567" xr:uid="{00000000-0005-0000-0000-0000F23C0000}"/>
    <cellStyle name="Input Cell 3 2 2 26 2 3" xfId="20568" xr:uid="{00000000-0005-0000-0000-0000F33C0000}"/>
    <cellStyle name="Input Cell 3 2 2 26 2 4" xfId="20569" xr:uid="{00000000-0005-0000-0000-0000F43C0000}"/>
    <cellStyle name="Input Cell 3 2 2 26 3" xfId="20570" xr:uid="{00000000-0005-0000-0000-0000F53C0000}"/>
    <cellStyle name="Input Cell 3 2 2 26 4" xfId="20571" xr:uid="{00000000-0005-0000-0000-0000F63C0000}"/>
    <cellStyle name="Input Cell 3 2 2 26 5" xfId="20572" xr:uid="{00000000-0005-0000-0000-0000F73C0000}"/>
    <cellStyle name="Input Cell 3 2 2 27" xfId="2309" xr:uid="{00000000-0005-0000-0000-0000F83C0000}"/>
    <cellStyle name="Input Cell 3 2 2 27 2" xfId="20573" xr:uid="{00000000-0005-0000-0000-0000F93C0000}"/>
    <cellStyle name="Input Cell 3 2 2 27 2 2" xfId="20574" xr:uid="{00000000-0005-0000-0000-0000FA3C0000}"/>
    <cellStyle name="Input Cell 3 2 2 27 2 3" xfId="20575" xr:uid="{00000000-0005-0000-0000-0000FB3C0000}"/>
    <cellStyle name="Input Cell 3 2 2 27 2 4" xfId="20576" xr:uid="{00000000-0005-0000-0000-0000FC3C0000}"/>
    <cellStyle name="Input Cell 3 2 2 27 3" xfId="20577" xr:uid="{00000000-0005-0000-0000-0000FD3C0000}"/>
    <cellStyle name="Input Cell 3 2 2 27 4" xfId="20578" xr:uid="{00000000-0005-0000-0000-0000FE3C0000}"/>
    <cellStyle name="Input Cell 3 2 2 27 5" xfId="20579" xr:uid="{00000000-0005-0000-0000-0000FF3C0000}"/>
    <cellStyle name="Input Cell 3 2 2 28" xfId="2310" xr:uid="{00000000-0005-0000-0000-0000003D0000}"/>
    <cellStyle name="Input Cell 3 2 2 28 2" xfId="20580" xr:uid="{00000000-0005-0000-0000-0000013D0000}"/>
    <cellStyle name="Input Cell 3 2 2 28 2 2" xfId="20581" xr:uid="{00000000-0005-0000-0000-0000023D0000}"/>
    <cellStyle name="Input Cell 3 2 2 28 2 3" xfId="20582" xr:uid="{00000000-0005-0000-0000-0000033D0000}"/>
    <cellStyle name="Input Cell 3 2 2 28 2 4" xfId="20583" xr:uid="{00000000-0005-0000-0000-0000043D0000}"/>
    <cellStyle name="Input Cell 3 2 2 28 3" xfId="20584" xr:uid="{00000000-0005-0000-0000-0000053D0000}"/>
    <cellStyle name="Input Cell 3 2 2 28 4" xfId="20585" xr:uid="{00000000-0005-0000-0000-0000063D0000}"/>
    <cellStyle name="Input Cell 3 2 2 28 5" xfId="20586" xr:uid="{00000000-0005-0000-0000-0000073D0000}"/>
    <cellStyle name="Input Cell 3 2 2 29" xfId="2311" xr:uid="{00000000-0005-0000-0000-0000083D0000}"/>
    <cellStyle name="Input Cell 3 2 2 29 2" xfId="20587" xr:uid="{00000000-0005-0000-0000-0000093D0000}"/>
    <cellStyle name="Input Cell 3 2 2 29 2 2" xfId="20588" xr:uid="{00000000-0005-0000-0000-00000A3D0000}"/>
    <cellStyle name="Input Cell 3 2 2 29 2 3" xfId="20589" xr:uid="{00000000-0005-0000-0000-00000B3D0000}"/>
    <cellStyle name="Input Cell 3 2 2 29 2 4" xfId="20590" xr:uid="{00000000-0005-0000-0000-00000C3D0000}"/>
    <cellStyle name="Input Cell 3 2 2 29 3" xfId="20591" xr:uid="{00000000-0005-0000-0000-00000D3D0000}"/>
    <cellStyle name="Input Cell 3 2 2 29 4" xfId="20592" xr:uid="{00000000-0005-0000-0000-00000E3D0000}"/>
    <cellStyle name="Input Cell 3 2 2 29 5" xfId="20593" xr:uid="{00000000-0005-0000-0000-00000F3D0000}"/>
    <cellStyle name="Input Cell 3 2 2 3" xfId="2312" xr:uid="{00000000-0005-0000-0000-0000103D0000}"/>
    <cellStyle name="Input Cell 3 2 2 3 2" xfId="20594" xr:uid="{00000000-0005-0000-0000-0000113D0000}"/>
    <cellStyle name="Input Cell 3 2 2 3 2 2" xfId="20595" xr:uid="{00000000-0005-0000-0000-0000123D0000}"/>
    <cellStyle name="Input Cell 3 2 2 3 2 3" xfId="20596" xr:uid="{00000000-0005-0000-0000-0000133D0000}"/>
    <cellStyle name="Input Cell 3 2 2 3 2 4" xfId="20597" xr:uid="{00000000-0005-0000-0000-0000143D0000}"/>
    <cellStyle name="Input Cell 3 2 2 3 3" xfId="20598" xr:uid="{00000000-0005-0000-0000-0000153D0000}"/>
    <cellStyle name="Input Cell 3 2 2 3 4" xfId="20599" xr:uid="{00000000-0005-0000-0000-0000163D0000}"/>
    <cellStyle name="Input Cell 3 2 2 3 5" xfId="20600" xr:uid="{00000000-0005-0000-0000-0000173D0000}"/>
    <cellStyle name="Input Cell 3 2 2 30" xfId="2313" xr:uid="{00000000-0005-0000-0000-0000183D0000}"/>
    <cellStyle name="Input Cell 3 2 2 30 2" xfId="20601" xr:uid="{00000000-0005-0000-0000-0000193D0000}"/>
    <cellStyle name="Input Cell 3 2 2 30 2 2" xfId="20602" xr:uid="{00000000-0005-0000-0000-00001A3D0000}"/>
    <cellStyle name="Input Cell 3 2 2 30 2 3" xfId="20603" xr:uid="{00000000-0005-0000-0000-00001B3D0000}"/>
    <cellStyle name="Input Cell 3 2 2 30 2 4" xfId="20604" xr:uid="{00000000-0005-0000-0000-00001C3D0000}"/>
    <cellStyle name="Input Cell 3 2 2 30 3" xfId="20605" xr:uid="{00000000-0005-0000-0000-00001D3D0000}"/>
    <cellStyle name="Input Cell 3 2 2 30 4" xfId="20606" xr:uid="{00000000-0005-0000-0000-00001E3D0000}"/>
    <cellStyle name="Input Cell 3 2 2 30 5" xfId="20607" xr:uid="{00000000-0005-0000-0000-00001F3D0000}"/>
    <cellStyle name="Input Cell 3 2 2 31" xfId="2314" xr:uid="{00000000-0005-0000-0000-0000203D0000}"/>
    <cellStyle name="Input Cell 3 2 2 31 2" xfId="20608" xr:uid="{00000000-0005-0000-0000-0000213D0000}"/>
    <cellStyle name="Input Cell 3 2 2 31 2 2" xfId="20609" xr:uid="{00000000-0005-0000-0000-0000223D0000}"/>
    <cellStyle name="Input Cell 3 2 2 31 2 3" xfId="20610" xr:uid="{00000000-0005-0000-0000-0000233D0000}"/>
    <cellStyle name="Input Cell 3 2 2 31 2 4" xfId="20611" xr:uid="{00000000-0005-0000-0000-0000243D0000}"/>
    <cellStyle name="Input Cell 3 2 2 31 3" xfId="20612" xr:uid="{00000000-0005-0000-0000-0000253D0000}"/>
    <cellStyle name="Input Cell 3 2 2 31 4" xfId="20613" xr:uid="{00000000-0005-0000-0000-0000263D0000}"/>
    <cellStyle name="Input Cell 3 2 2 31 5" xfId="20614" xr:uid="{00000000-0005-0000-0000-0000273D0000}"/>
    <cellStyle name="Input Cell 3 2 2 32" xfId="2315" xr:uid="{00000000-0005-0000-0000-0000283D0000}"/>
    <cellStyle name="Input Cell 3 2 2 32 2" xfId="20615" xr:uid="{00000000-0005-0000-0000-0000293D0000}"/>
    <cellStyle name="Input Cell 3 2 2 32 2 2" xfId="20616" xr:uid="{00000000-0005-0000-0000-00002A3D0000}"/>
    <cellStyle name="Input Cell 3 2 2 32 2 3" xfId="20617" xr:uid="{00000000-0005-0000-0000-00002B3D0000}"/>
    <cellStyle name="Input Cell 3 2 2 32 2 4" xfId="20618" xr:uid="{00000000-0005-0000-0000-00002C3D0000}"/>
    <cellStyle name="Input Cell 3 2 2 32 3" xfId="20619" xr:uid="{00000000-0005-0000-0000-00002D3D0000}"/>
    <cellStyle name="Input Cell 3 2 2 32 4" xfId="20620" xr:uid="{00000000-0005-0000-0000-00002E3D0000}"/>
    <cellStyle name="Input Cell 3 2 2 32 5" xfId="20621" xr:uid="{00000000-0005-0000-0000-00002F3D0000}"/>
    <cellStyle name="Input Cell 3 2 2 33" xfId="2316" xr:uid="{00000000-0005-0000-0000-0000303D0000}"/>
    <cellStyle name="Input Cell 3 2 2 33 2" xfId="20622" xr:uid="{00000000-0005-0000-0000-0000313D0000}"/>
    <cellStyle name="Input Cell 3 2 2 33 2 2" xfId="20623" xr:uid="{00000000-0005-0000-0000-0000323D0000}"/>
    <cellStyle name="Input Cell 3 2 2 33 2 3" xfId="20624" xr:uid="{00000000-0005-0000-0000-0000333D0000}"/>
    <cellStyle name="Input Cell 3 2 2 33 2 4" xfId="20625" xr:uid="{00000000-0005-0000-0000-0000343D0000}"/>
    <cellStyle name="Input Cell 3 2 2 33 3" xfId="20626" xr:uid="{00000000-0005-0000-0000-0000353D0000}"/>
    <cellStyle name="Input Cell 3 2 2 33 4" xfId="20627" xr:uid="{00000000-0005-0000-0000-0000363D0000}"/>
    <cellStyle name="Input Cell 3 2 2 33 5" xfId="20628" xr:uid="{00000000-0005-0000-0000-0000373D0000}"/>
    <cellStyle name="Input Cell 3 2 2 34" xfId="2317" xr:uid="{00000000-0005-0000-0000-0000383D0000}"/>
    <cellStyle name="Input Cell 3 2 2 34 2" xfId="20629" xr:uid="{00000000-0005-0000-0000-0000393D0000}"/>
    <cellStyle name="Input Cell 3 2 2 34 2 2" xfId="20630" xr:uid="{00000000-0005-0000-0000-00003A3D0000}"/>
    <cellStyle name="Input Cell 3 2 2 34 2 3" xfId="20631" xr:uid="{00000000-0005-0000-0000-00003B3D0000}"/>
    <cellStyle name="Input Cell 3 2 2 34 2 4" xfId="20632" xr:uid="{00000000-0005-0000-0000-00003C3D0000}"/>
    <cellStyle name="Input Cell 3 2 2 34 3" xfId="20633" xr:uid="{00000000-0005-0000-0000-00003D3D0000}"/>
    <cellStyle name="Input Cell 3 2 2 34 4" xfId="20634" xr:uid="{00000000-0005-0000-0000-00003E3D0000}"/>
    <cellStyle name="Input Cell 3 2 2 34 5" xfId="20635" xr:uid="{00000000-0005-0000-0000-00003F3D0000}"/>
    <cellStyle name="Input Cell 3 2 2 35" xfId="2318" xr:uid="{00000000-0005-0000-0000-0000403D0000}"/>
    <cellStyle name="Input Cell 3 2 2 35 2" xfId="20636" xr:uid="{00000000-0005-0000-0000-0000413D0000}"/>
    <cellStyle name="Input Cell 3 2 2 35 2 2" xfId="20637" xr:uid="{00000000-0005-0000-0000-0000423D0000}"/>
    <cellStyle name="Input Cell 3 2 2 35 2 3" xfId="20638" xr:uid="{00000000-0005-0000-0000-0000433D0000}"/>
    <cellStyle name="Input Cell 3 2 2 35 2 4" xfId="20639" xr:uid="{00000000-0005-0000-0000-0000443D0000}"/>
    <cellStyle name="Input Cell 3 2 2 35 3" xfId="20640" xr:uid="{00000000-0005-0000-0000-0000453D0000}"/>
    <cellStyle name="Input Cell 3 2 2 35 4" xfId="20641" xr:uid="{00000000-0005-0000-0000-0000463D0000}"/>
    <cellStyle name="Input Cell 3 2 2 35 5" xfId="20642" xr:uid="{00000000-0005-0000-0000-0000473D0000}"/>
    <cellStyle name="Input Cell 3 2 2 36" xfId="2319" xr:uid="{00000000-0005-0000-0000-0000483D0000}"/>
    <cellStyle name="Input Cell 3 2 2 36 2" xfId="20643" xr:uid="{00000000-0005-0000-0000-0000493D0000}"/>
    <cellStyle name="Input Cell 3 2 2 36 2 2" xfId="20644" xr:uid="{00000000-0005-0000-0000-00004A3D0000}"/>
    <cellStyle name="Input Cell 3 2 2 36 2 3" xfId="20645" xr:uid="{00000000-0005-0000-0000-00004B3D0000}"/>
    <cellStyle name="Input Cell 3 2 2 36 2 4" xfId="20646" xr:uid="{00000000-0005-0000-0000-00004C3D0000}"/>
    <cellStyle name="Input Cell 3 2 2 36 3" xfId="20647" xr:uid="{00000000-0005-0000-0000-00004D3D0000}"/>
    <cellStyle name="Input Cell 3 2 2 36 4" xfId="20648" xr:uid="{00000000-0005-0000-0000-00004E3D0000}"/>
    <cellStyle name="Input Cell 3 2 2 36 5" xfId="20649" xr:uid="{00000000-0005-0000-0000-00004F3D0000}"/>
    <cellStyle name="Input Cell 3 2 2 37" xfId="2320" xr:uid="{00000000-0005-0000-0000-0000503D0000}"/>
    <cellStyle name="Input Cell 3 2 2 37 2" xfId="20650" xr:uid="{00000000-0005-0000-0000-0000513D0000}"/>
    <cellStyle name="Input Cell 3 2 2 37 2 2" xfId="20651" xr:uid="{00000000-0005-0000-0000-0000523D0000}"/>
    <cellStyle name="Input Cell 3 2 2 37 2 3" xfId="20652" xr:uid="{00000000-0005-0000-0000-0000533D0000}"/>
    <cellStyle name="Input Cell 3 2 2 37 2 4" xfId="20653" xr:uid="{00000000-0005-0000-0000-0000543D0000}"/>
    <cellStyle name="Input Cell 3 2 2 37 3" xfId="20654" xr:uid="{00000000-0005-0000-0000-0000553D0000}"/>
    <cellStyle name="Input Cell 3 2 2 37 4" xfId="20655" xr:uid="{00000000-0005-0000-0000-0000563D0000}"/>
    <cellStyle name="Input Cell 3 2 2 37 5" xfId="20656" xr:uid="{00000000-0005-0000-0000-0000573D0000}"/>
    <cellStyle name="Input Cell 3 2 2 38" xfId="2321" xr:uid="{00000000-0005-0000-0000-0000583D0000}"/>
    <cellStyle name="Input Cell 3 2 2 38 2" xfId="20657" xr:uid="{00000000-0005-0000-0000-0000593D0000}"/>
    <cellStyle name="Input Cell 3 2 2 38 2 2" xfId="20658" xr:uid="{00000000-0005-0000-0000-00005A3D0000}"/>
    <cellStyle name="Input Cell 3 2 2 38 2 3" xfId="20659" xr:uid="{00000000-0005-0000-0000-00005B3D0000}"/>
    <cellStyle name="Input Cell 3 2 2 38 2 4" xfId="20660" xr:uid="{00000000-0005-0000-0000-00005C3D0000}"/>
    <cellStyle name="Input Cell 3 2 2 38 3" xfId="20661" xr:uid="{00000000-0005-0000-0000-00005D3D0000}"/>
    <cellStyle name="Input Cell 3 2 2 38 4" xfId="20662" xr:uid="{00000000-0005-0000-0000-00005E3D0000}"/>
    <cellStyle name="Input Cell 3 2 2 38 5" xfId="20663" xr:uid="{00000000-0005-0000-0000-00005F3D0000}"/>
    <cellStyle name="Input Cell 3 2 2 39" xfId="2322" xr:uid="{00000000-0005-0000-0000-0000603D0000}"/>
    <cellStyle name="Input Cell 3 2 2 39 2" xfId="20664" xr:uid="{00000000-0005-0000-0000-0000613D0000}"/>
    <cellStyle name="Input Cell 3 2 2 39 2 2" xfId="20665" xr:uid="{00000000-0005-0000-0000-0000623D0000}"/>
    <cellStyle name="Input Cell 3 2 2 39 2 3" xfId="20666" xr:uid="{00000000-0005-0000-0000-0000633D0000}"/>
    <cellStyle name="Input Cell 3 2 2 39 2 4" xfId="20667" xr:uid="{00000000-0005-0000-0000-0000643D0000}"/>
    <cellStyle name="Input Cell 3 2 2 39 3" xfId="20668" xr:uid="{00000000-0005-0000-0000-0000653D0000}"/>
    <cellStyle name="Input Cell 3 2 2 39 4" xfId="20669" xr:uid="{00000000-0005-0000-0000-0000663D0000}"/>
    <cellStyle name="Input Cell 3 2 2 39 5" xfId="20670" xr:uid="{00000000-0005-0000-0000-0000673D0000}"/>
    <cellStyle name="Input Cell 3 2 2 4" xfId="2323" xr:uid="{00000000-0005-0000-0000-0000683D0000}"/>
    <cellStyle name="Input Cell 3 2 2 4 2" xfId="20671" xr:uid="{00000000-0005-0000-0000-0000693D0000}"/>
    <cellStyle name="Input Cell 3 2 2 4 2 2" xfId="20672" xr:uid="{00000000-0005-0000-0000-00006A3D0000}"/>
    <cellStyle name="Input Cell 3 2 2 4 2 3" xfId="20673" xr:uid="{00000000-0005-0000-0000-00006B3D0000}"/>
    <cellStyle name="Input Cell 3 2 2 4 2 4" xfId="20674" xr:uid="{00000000-0005-0000-0000-00006C3D0000}"/>
    <cellStyle name="Input Cell 3 2 2 4 3" xfId="20675" xr:uid="{00000000-0005-0000-0000-00006D3D0000}"/>
    <cellStyle name="Input Cell 3 2 2 4 4" xfId="20676" xr:uid="{00000000-0005-0000-0000-00006E3D0000}"/>
    <cellStyle name="Input Cell 3 2 2 4 5" xfId="20677" xr:uid="{00000000-0005-0000-0000-00006F3D0000}"/>
    <cellStyle name="Input Cell 3 2 2 40" xfId="2324" xr:uid="{00000000-0005-0000-0000-0000703D0000}"/>
    <cellStyle name="Input Cell 3 2 2 40 2" xfId="20678" xr:uid="{00000000-0005-0000-0000-0000713D0000}"/>
    <cellStyle name="Input Cell 3 2 2 40 2 2" xfId="20679" xr:uid="{00000000-0005-0000-0000-0000723D0000}"/>
    <cellStyle name="Input Cell 3 2 2 40 2 3" xfId="20680" xr:uid="{00000000-0005-0000-0000-0000733D0000}"/>
    <cellStyle name="Input Cell 3 2 2 40 2 4" xfId="20681" xr:uid="{00000000-0005-0000-0000-0000743D0000}"/>
    <cellStyle name="Input Cell 3 2 2 40 3" xfId="20682" xr:uid="{00000000-0005-0000-0000-0000753D0000}"/>
    <cellStyle name="Input Cell 3 2 2 40 4" xfId="20683" xr:uid="{00000000-0005-0000-0000-0000763D0000}"/>
    <cellStyle name="Input Cell 3 2 2 40 5" xfId="20684" xr:uid="{00000000-0005-0000-0000-0000773D0000}"/>
    <cellStyle name="Input Cell 3 2 2 41" xfId="2325" xr:uid="{00000000-0005-0000-0000-0000783D0000}"/>
    <cellStyle name="Input Cell 3 2 2 41 2" xfId="20685" xr:uid="{00000000-0005-0000-0000-0000793D0000}"/>
    <cellStyle name="Input Cell 3 2 2 41 2 2" xfId="20686" xr:uid="{00000000-0005-0000-0000-00007A3D0000}"/>
    <cellStyle name="Input Cell 3 2 2 41 2 3" xfId="20687" xr:uid="{00000000-0005-0000-0000-00007B3D0000}"/>
    <cellStyle name="Input Cell 3 2 2 41 2 4" xfId="20688" xr:uid="{00000000-0005-0000-0000-00007C3D0000}"/>
    <cellStyle name="Input Cell 3 2 2 41 3" xfId="20689" xr:uid="{00000000-0005-0000-0000-00007D3D0000}"/>
    <cellStyle name="Input Cell 3 2 2 41 4" xfId="20690" xr:uid="{00000000-0005-0000-0000-00007E3D0000}"/>
    <cellStyle name="Input Cell 3 2 2 41 5" xfId="20691" xr:uid="{00000000-0005-0000-0000-00007F3D0000}"/>
    <cellStyle name="Input Cell 3 2 2 42" xfId="2326" xr:uid="{00000000-0005-0000-0000-0000803D0000}"/>
    <cellStyle name="Input Cell 3 2 2 42 2" xfId="20692" xr:uid="{00000000-0005-0000-0000-0000813D0000}"/>
    <cellStyle name="Input Cell 3 2 2 42 2 2" xfId="20693" xr:uid="{00000000-0005-0000-0000-0000823D0000}"/>
    <cellStyle name="Input Cell 3 2 2 42 2 3" xfId="20694" xr:uid="{00000000-0005-0000-0000-0000833D0000}"/>
    <cellStyle name="Input Cell 3 2 2 42 2 4" xfId="20695" xr:uid="{00000000-0005-0000-0000-0000843D0000}"/>
    <cellStyle name="Input Cell 3 2 2 42 3" xfId="20696" xr:uid="{00000000-0005-0000-0000-0000853D0000}"/>
    <cellStyle name="Input Cell 3 2 2 42 4" xfId="20697" xr:uid="{00000000-0005-0000-0000-0000863D0000}"/>
    <cellStyle name="Input Cell 3 2 2 42 5" xfId="20698" xr:uid="{00000000-0005-0000-0000-0000873D0000}"/>
    <cellStyle name="Input Cell 3 2 2 43" xfId="2327" xr:uid="{00000000-0005-0000-0000-0000883D0000}"/>
    <cellStyle name="Input Cell 3 2 2 43 2" xfId="20699" xr:uid="{00000000-0005-0000-0000-0000893D0000}"/>
    <cellStyle name="Input Cell 3 2 2 43 2 2" xfId="20700" xr:uid="{00000000-0005-0000-0000-00008A3D0000}"/>
    <cellStyle name="Input Cell 3 2 2 43 2 3" xfId="20701" xr:uid="{00000000-0005-0000-0000-00008B3D0000}"/>
    <cellStyle name="Input Cell 3 2 2 43 2 4" xfId="20702" xr:uid="{00000000-0005-0000-0000-00008C3D0000}"/>
    <cellStyle name="Input Cell 3 2 2 43 3" xfId="20703" xr:uid="{00000000-0005-0000-0000-00008D3D0000}"/>
    <cellStyle name="Input Cell 3 2 2 43 4" xfId="20704" xr:uid="{00000000-0005-0000-0000-00008E3D0000}"/>
    <cellStyle name="Input Cell 3 2 2 43 5" xfId="20705" xr:uid="{00000000-0005-0000-0000-00008F3D0000}"/>
    <cellStyle name="Input Cell 3 2 2 44" xfId="2328" xr:uid="{00000000-0005-0000-0000-0000903D0000}"/>
    <cellStyle name="Input Cell 3 2 2 44 2" xfId="20706" xr:uid="{00000000-0005-0000-0000-0000913D0000}"/>
    <cellStyle name="Input Cell 3 2 2 44 2 2" xfId="20707" xr:uid="{00000000-0005-0000-0000-0000923D0000}"/>
    <cellStyle name="Input Cell 3 2 2 44 2 3" xfId="20708" xr:uid="{00000000-0005-0000-0000-0000933D0000}"/>
    <cellStyle name="Input Cell 3 2 2 44 2 4" xfId="20709" xr:uid="{00000000-0005-0000-0000-0000943D0000}"/>
    <cellStyle name="Input Cell 3 2 2 44 3" xfId="20710" xr:uid="{00000000-0005-0000-0000-0000953D0000}"/>
    <cellStyle name="Input Cell 3 2 2 44 4" xfId="20711" xr:uid="{00000000-0005-0000-0000-0000963D0000}"/>
    <cellStyle name="Input Cell 3 2 2 44 5" xfId="20712" xr:uid="{00000000-0005-0000-0000-0000973D0000}"/>
    <cellStyle name="Input Cell 3 2 2 45" xfId="20713" xr:uid="{00000000-0005-0000-0000-0000983D0000}"/>
    <cellStyle name="Input Cell 3 2 2 45 2" xfId="20714" xr:uid="{00000000-0005-0000-0000-0000993D0000}"/>
    <cellStyle name="Input Cell 3 2 2 45 3" xfId="20715" xr:uid="{00000000-0005-0000-0000-00009A3D0000}"/>
    <cellStyle name="Input Cell 3 2 2 45 4" xfId="20716" xr:uid="{00000000-0005-0000-0000-00009B3D0000}"/>
    <cellStyle name="Input Cell 3 2 2 46" xfId="20717" xr:uid="{00000000-0005-0000-0000-00009C3D0000}"/>
    <cellStyle name="Input Cell 3 2 2 46 2" xfId="20718" xr:uid="{00000000-0005-0000-0000-00009D3D0000}"/>
    <cellStyle name="Input Cell 3 2 2 46 3" xfId="20719" xr:uid="{00000000-0005-0000-0000-00009E3D0000}"/>
    <cellStyle name="Input Cell 3 2 2 46 4" xfId="20720" xr:uid="{00000000-0005-0000-0000-00009F3D0000}"/>
    <cellStyle name="Input Cell 3 2 2 47" xfId="20721" xr:uid="{00000000-0005-0000-0000-0000A03D0000}"/>
    <cellStyle name="Input Cell 3 2 2 48" xfId="20722" xr:uid="{00000000-0005-0000-0000-0000A13D0000}"/>
    <cellStyle name="Input Cell 3 2 2 5" xfId="2329" xr:uid="{00000000-0005-0000-0000-0000A23D0000}"/>
    <cellStyle name="Input Cell 3 2 2 5 2" xfId="20723" xr:uid="{00000000-0005-0000-0000-0000A33D0000}"/>
    <cellStyle name="Input Cell 3 2 2 5 2 2" xfId="20724" xr:uid="{00000000-0005-0000-0000-0000A43D0000}"/>
    <cellStyle name="Input Cell 3 2 2 5 2 3" xfId="20725" xr:uid="{00000000-0005-0000-0000-0000A53D0000}"/>
    <cellStyle name="Input Cell 3 2 2 5 2 4" xfId="20726" xr:uid="{00000000-0005-0000-0000-0000A63D0000}"/>
    <cellStyle name="Input Cell 3 2 2 5 3" xfId="20727" xr:uid="{00000000-0005-0000-0000-0000A73D0000}"/>
    <cellStyle name="Input Cell 3 2 2 5 4" xfId="20728" xr:uid="{00000000-0005-0000-0000-0000A83D0000}"/>
    <cellStyle name="Input Cell 3 2 2 5 5" xfId="20729" xr:uid="{00000000-0005-0000-0000-0000A93D0000}"/>
    <cellStyle name="Input Cell 3 2 2 6" xfId="2330" xr:uid="{00000000-0005-0000-0000-0000AA3D0000}"/>
    <cellStyle name="Input Cell 3 2 2 6 2" xfId="20730" xr:uid="{00000000-0005-0000-0000-0000AB3D0000}"/>
    <cellStyle name="Input Cell 3 2 2 6 2 2" xfId="20731" xr:uid="{00000000-0005-0000-0000-0000AC3D0000}"/>
    <cellStyle name="Input Cell 3 2 2 6 2 3" xfId="20732" xr:uid="{00000000-0005-0000-0000-0000AD3D0000}"/>
    <cellStyle name="Input Cell 3 2 2 6 2 4" xfId="20733" xr:uid="{00000000-0005-0000-0000-0000AE3D0000}"/>
    <cellStyle name="Input Cell 3 2 2 6 3" xfId="20734" xr:uid="{00000000-0005-0000-0000-0000AF3D0000}"/>
    <cellStyle name="Input Cell 3 2 2 6 4" xfId="20735" xr:uid="{00000000-0005-0000-0000-0000B03D0000}"/>
    <cellStyle name="Input Cell 3 2 2 6 5" xfId="20736" xr:uid="{00000000-0005-0000-0000-0000B13D0000}"/>
    <cellStyle name="Input Cell 3 2 2 7" xfId="2331" xr:uid="{00000000-0005-0000-0000-0000B23D0000}"/>
    <cellStyle name="Input Cell 3 2 2 7 2" xfId="20737" xr:uid="{00000000-0005-0000-0000-0000B33D0000}"/>
    <cellStyle name="Input Cell 3 2 2 7 2 2" xfId="20738" xr:uid="{00000000-0005-0000-0000-0000B43D0000}"/>
    <cellStyle name="Input Cell 3 2 2 7 2 3" xfId="20739" xr:uid="{00000000-0005-0000-0000-0000B53D0000}"/>
    <cellStyle name="Input Cell 3 2 2 7 2 4" xfId="20740" xr:uid="{00000000-0005-0000-0000-0000B63D0000}"/>
    <cellStyle name="Input Cell 3 2 2 7 3" xfId="20741" xr:uid="{00000000-0005-0000-0000-0000B73D0000}"/>
    <cellStyle name="Input Cell 3 2 2 7 4" xfId="20742" xr:uid="{00000000-0005-0000-0000-0000B83D0000}"/>
    <cellStyle name="Input Cell 3 2 2 7 5" xfId="20743" xr:uid="{00000000-0005-0000-0000-0000B93D0000}"/>
    <cellStyle name="Input Cell 3 2 2 8" xfId="2332" xr:uid="{00000000-0005-0000-0000-0000BA3D0000}"/>
    <cellStyle name="Input Cell 3 2 2 8 2" xfId="20744" xr:uid="{00000000-0005-0000-0000-0000BB3D0000}"/>
    <cellStyle name="Input Cell 3 2 2 8 2 2" xfId="20745" xr:uid="{00000000-0005-0000-0000-0000BC3D0000}"/>
    <cellStyle name="Input Cell 3 2 2 8 2 3" xfId="20746" xr:uid="{00000000-0005-0000-0000-0000BD3D0000}"/>
    <cellStyle name="Input Cell 3 2 2 8 2 4" xfId="20747" xr:uid="{00000000-0005-0000-0000-0000BE3D0000}"/>
    <cellStyle name="Input Cell 3 2 2 8 3" xfId="20748" xr:uid="{00000000-0005-0000-0000-0000BF3D0000}"/>
    <cellStyle name="Input Cell 3 2 2 8 4" xfId="20749" xr:uid="{00000000-0005-0000-0000-0000C03D0000}"/>
    <cellStyle name="Input Cell 3 2 2 8 5" xfId="20750" xr:uid="{00000000-0005-0000-0000-0000C13D0000}"/>
    <cellStyle name="Input Cell 3 2 2 9" xfId="2333" xr:uid="{00000000-0005-0000-0000-0000C23D0000}"/>
    <cellStyle name="Input Cell 3 2 2 9 2" xfId="20751" xr:uid="{00000000-0005-0000-0000-0000C33D0000}"/>
    <cellStyle name="Input Cell 3 2 2 9 2 2" xfId="20752" xr:uid="{00000000-0005-0000-0000-0000C43D0000}"/>
    <cellStyle name="Input Cell 3 2 2 9 2 3" xfId="20753" xr:uid="{00000000-0005-0000-0000-0000C53D0000}"/>
    <cellStyle name="Input Cell 3 2 2 9 2 4" xfId="20754" xr:uid="{00000000-0005-0000-0000-0000C63D0000}"/>
    <cellStyle name="Input Cell 3 2 2 9 3" xfId="20755" xr:uid="{00000000-0005-0000-0000-0000C73D0000}"/>
    <cellStyle name="Input Cell 3 2 2 9 4" xfId="20756" xr:uid="{00000000-0005-0000-0000-0000C83D0000}"/>
    <cellStyle name="Input Cell 3 2 2 9 5" xfId="20757" xr:uid="{00000000-0005-0000-0000-0000C93D0000}"/>
    <cellStyle name="Input Cell 3 2 20" xfId="2334" xr:uid="{00000000-0005-0000-0000-0000CA3D0000}"/>
    <cellStyle name="Input Cell 3 2 20 2" xfId="20758" xr:uid="{00000000-0005-0000-0000-0000CB3D0000}"/>
    <cellStyle name="Input Cell 3 2 20 2 2" xfId="20759" xr:uid="{00000000-0005-0000-0000-0000CC3D0000}"/>
    <cellStyle name="Input Cell 3 2 20 2 3" xfId="20760" xr:uid="{00000000-0005-0000-0000-0000CD3D0000}"/>
    <cellStyle name="Input Cell 3 2 20 2 4" xfId="20761" xr:uid="{00000000-0005-0000-0000-0000CE3D0000}"/>
    <cellStyle name="Input Cell 3 2 20 3" xfId="20762" xr:uid="{00000000-0005-0000-0000-0000CF3D0000}"/>
    <cellStyle name="Input Cell 3 2 20 4" xfId="20763" xr:uid="{00000000-0005-0000-0000-0000D03D0000}"/>
    <cellStyle name="Input Cell 3 2 20 5" xfId="20764" xr:uid="{00000000-0005-0000-0000-0000D13D0000}"/>
    <cellStyle name="Input Cell 3 2 21" xfId="2335" xr:uid="{00000000-0005-0000-0000-0000D23D0000}"/>
    <cellStyle name="Input Cell 3 2 21 2" xfId="20765" xr:uid="{00000000-0005-0000-0000-0000D33D0000}"/>
    <cellStyle name="Input Cell 3 2 21 2 2" xfId="20766" xr:uid="{00000000-0005-0000-0000-0000D43D0000}"/>
    <cellStyle name="Input Cell 3 2 21 2 3" xfId="20767" xr:uid="{00000000-0005-0000-0000-0000D53D0000}"/>
    <cellStyle name="Input Cell 3 2 21 2 4" xfId="20768" xr:uid="{00000000-0005-0000-0000-0000D63D0000}"/>
    <cellStyle name="Input Cell 3 2 21 3" xfId="20769" xr:uid="{00000000-0005-0000-0000-0000D73D0000}"/>
    <cellStyle name="Input Cell 3 2 21 4" xfId="20770" xr:uid="{00000000-0005-0000-0000-0000D83D0000}"/>
    <cellStyle name="Input Cell 3 2 21 5" xfId="20771" xr:uid="{00000000-0005-0000-0000-0000D93D0000}"/>
    <cellStyle name="Input Cell 3 2 22" xfId="2336" xr:uid="{00000000-0005-0000-0000-0000DA3D0000}"/>
    <cellStyle name="Input Cell 3 2 22 2" xfId="20772" xr:uid="{00000000-0005-0000-0000-0000DB3D0000}"/>
    <cellStyle name="Input Cell 3 2 22 2 2" xfId="20773" xr:uid="{00000000-0005-0000-0000-0000DC3D0000}"/>
    <cellStyle name="Input Cell 3 2 22 2 3" xfId="20774" xr:uid="{00000000-0005-0000-0000-0000DD3D0000}"/>
    <cellStyle name="Input Cell 3 2 22 2 4" xfId="20775" xr:uid="{00000000-0005-0000-0000-0000DE3D0000}"/>
    <cellStyle name="Input Cell 3 2 22 3" xfId="20776" xr:uid="{00000000-0005-0000-0000-0000DF3D0000}"/>
    <cellStyle name="Input Cell 3 2 22 4" xfId="20777" xr:uid="{00000000-0005-0000-0000-0000E03D0000}"/>
    <cellStyle name="Input Cell 3 2 22 5" xfId="20778" xr:uid="{00000000-0005-0000-0000-0000E13D0000}"/>
    <cellStyle name="Input Cell 3 2 23" xfId="2337" xr:uid="{00000000-0005-0000-0000-0000E23D0000}"/>
    <cellStyle name="Input Cell 3 2 23 2" xfId="20779" xr:uid="{00000000-0005-0000-0000-0000E33D0000}"/>
    <cellStyle name="Input Cell 3 2 23 2 2" xfId="20780" xr:uid="{00000000-0005-0000-0000-0000E43D0000}"/>
    <cellStyle name="Input Cell 3 2 23 2 3" xfId="20781" xr:uid="{00000000-0005-0000-0000-0000E53D0000}"/>
    <cellStyle name="Input Cell 3 2 23 2 4" xfId="20782" xr:uid="{00000000-0005-0000-0000-0000E63D0000}"/>
    <cellStyle name="Input Cell 3 2 23 3" xfId="20783" xr:uid="{00000000-0005-0000-0000-0000E73D0000}"/>
    <cellStyle name="Input Cell 3 2 23 4" xfId="20784" xr:uid="{00000000-0005-0000-0000-0000E83D0000}"/>
    <cellStyle name="Input Cell 3 2 23 5" xfId="20785" xr:uid="{00000000-0005-0000-0000-0000E93D0000}"/>
    <cellStyle name="Input Cell 3 2 24" xfId="2338" xr:uid="{00000000-0005-0000-0000-0000EA3D0000}"/>
    <cellStyle name="Input Cell 3 2 24 2" xfId="20786" xr:uid="{00000000-0005-0000-0000-0000EB3D0000}"/>
    <cellStyle name="Input Cell 3 2 24 2 2" xfId="20787" xr:uid="{00000000-0005-0000-0000-0000EC3D0000}"/>
    <cellStyle name="Input Cell 3 2 24 2 3" xfId="20788" xr:uid="{00000000-0005-0000-0000-0000ED3D0000}"/>
    <cellStyle name="Input Cell 3 2 24 2 4" xfId="20789" xr:uid="{00000000-0005-0000-0000-0000EE3D0000}"/>
    <cellStyle name="Input Cell 3 2 24 3" xfId="20790" xr:uid="{00000000-0005-0000-0000-0000EF3D0000}"/>
    <cellStyle name="Input Cell 3 2 24 4" xfId="20791" xr:uid="{00000000-0005-0000-0000-0000F03D0000}"/>
    <cellStyle name="Input Cell 3 2 24 5" xfId="20792" xr:uid="{00000000-0005-0000-0000-0000F13D0000}"/>
    <cellStyle name="Input Cell 3 2 25" xfId="2339" xr:uid="{00000000-0005-0000-0000-0000F23D0000}"/>
    <cellStyle name="Input Cell 3 2 25 2" xfId="20793" xr:uid="{00000000-0005-0000-0000-0000F33D0000}"/>
    <cellStyle name="Input Cell 3 2 25 2 2" xfId="20794" xr:uid="{00000000-0005-0000-0000-0000F43D0000}"/>
    <cellStyle name="Input Cell 3 2 25 2 3" xfId="20795" xr:uid="{00000000-0005-0000-0000-0000F53D0000}"/>
    <cellStyle name="Input Cell 3 2 25 2 4" xfId="20796" xr:uid="{00000000-0005-0000-0000-0000F63D0000}"/>
    <cellStyle name="Input Cell 3 2 25 3" xfId="20797" xr:uid="{00000000-0005-0000-0000-0000F73D0000}"/>
    <cellStyle name="Input Cell 3 2 25 4" xfId="20798" xr:uid="{00000000-0005-0000-0000-0000F83D0000}"/>
    <cellStyle name="Input Cell 3 2 25 5" xfId="20799" xr:uid="{00000000-0005-0000-0000-0000F93D0000}"/>
    <cellStyle name="Input Cell 3 2 26" xfId="2340" xr:uid="{00000000-0005-0000-0000-0000FA3D0000}"/>
    <cellStyle name="Input Cell 3 2 26 2" xfId="20800" xr:uid="{00000000-0005-0000-0000-0000FB3D0000}"/>
    <cellStyle name="Input Cell 3 2 26 2 2" xfId="20801" xr:uid="{00000000-0005-0000-0000-0000FC3D0000}"/>
    <cellStyle name="Input Cell 3 2 26 2 3" xfId="20802" xr:uid="{00000000-0005-0000-0000-0000FD3D0000}"/>
    <cellStyle name="Input Cell 3 2 26 2 4" xfId="20803" xr:uid="{00000000-0005-0000-0000-0000FE3D0000}"/>
    <cellStyle name="Input Cell 3 2 26 3" xfId="20804" xr:uid="{00000000-0005-0000-0000-0000FF3D0000}"/>
    <cellStyle name="Input Cell 3 2 26 4" xfId="20805" xr:uid="{00000000-0005-0000-0000-0000003E0000}"/>
    <cellStyle name="Input Cell 3 2 26 5" xfId="20806" xr:uid="{00000000-0005-0000-0000-0000013E0000}"/>
    <cellStyle name="Input Cell 3 2 27" xfId="2341" xr:uid="{00000000-0005-0000-0000-0000023E0000}"/>
    <cellStyle name="Input Cell 3 2 27 2" xfId="20807" xr:uid="{00000000-0005-0000-0000-0000033E0000}"/>
    <cellStyle name="Input Cell 3 2 27 2 2" xfId="20808" xr:uid="{00000000-0005-0000-0000-0000043E0000}"/>
    <cellStyle name="Input Cell 3 2 27 2 3" xfId="20809" xr:uid="{00000000-0005-0000-0000-0000053E0000}"/>
    <cellStyle name="Input Cell 3 2 27 2 4" xfId="20810" xr:uid="{00000000-0005-0000-0000-0000063E0000}"/>
    <cellStyle name="Input Cell 3 2 27 3" xfId="20811" xr:uid="{00000000-0005-0000-0000-0000073E0000}"/>
    <cellStyle name="Input Cell 3 2 27 4" xfId="20812" xr:uid="{00000000-0005-0000-0000-0000083E0000}"/>
    <cellStyle name="Input Cell 3 2 27 5" xfId="20813" xr:uid="{00000000-0005-0000-0000-0000093E0000}"/>
    <cellStyle name="Input Cell 3 2 28" xfId="2342" xr:uid="{00000000-0005-0000-0000-00000A3E0000}"/>
    <cellStyle name="Input Cell 3 2 28 2" xfId="20814" xr:uid="{00000000-0005-0000-0000-00000B3E0000}"/>
    <cellStyle name="Input Cell 3 2 28 2 2" xfId="20815" xr:uid="{00000000-0005-0000-0000-00000C3E0000}"/>
    <cellStyle name="Input Cell 3 2 28 2 3" xfId="20816" xr:uid="{00000000-0005-0000-0000-00000D3E0000}"/>
    <cellStyle name="Input Cell 3 2 28 2 4" xfId="20817" xr:uid="{00000000-0005-0000-0000-00000E3E0000}"/>
    <cellStyle name="Input Cell 3 2 28 3" xfId="20818" xr:uid="{00000000-0005-0000-0000-00000F3E0000}"/>
    <cellStyle name="Input Cell 3 2 28 4" xfId="20819" xr:uid="{00000000-0005-0000-0000-0000103E0000}"/>
    <cellStyle name="Input Cell 3 2 28 5" xfId="20820" xr:uid="{00000000-0005-0000-0000-0000113E0000}"/>
    <cellStyle name="Input Cell 3 2 29" xfId="2343" xr:uid="{00000000-0005-0000-0000-0000123E0000}"/>
    <cellStyle name="Input Cell 3 2 29 2" xfId="20821" xr:uid="{00000000-0005-0000-0000-0000133E0000}"/>
    <cellStyle name="Input Cell 3 2 29 2 2" xfId="20822" xr:uid="{00000000-0005-0000-0000-0000143E0000}"/>
    <cellStyle name="Input Cell 3 2 29 2 3" xfId="20823" xr:uid="{00000000-0005-0000-0000-0000153E0000}"/>
    <cellStyle name="Input Cell 3 2 29 2 4" xfId="20824" xr:uid="{00000000-0005-0000-0000-0000163E0000}"/>
    <cellStyle name="Input Cell 3 2 29 3" xfId="20825" xr:uid="{00000000-0005-0000-0000-0000173E0000}"/>
    <cellStyle name="Input Cell 3 2 29 4" xfId="20826" xr:uid="{00000000-0005-0000-0000-0000183E0000}"/>
    <cellStyle name="Input Cell 3 2 29 5" xfId="20827" xr:uid="{00000000-0005-0000-0000-0000193E0000}"/>
    <cellStyle name="Input Cell 3 2 3" xfId="2344" xr:uid="{00000000-0005-0000-0000-00001A3E0000}"/>
    <cellStyle name="Input Cell 3 2 3 2" xfId="20828" xr:uid="{00000000-0005-0000-0000-00001B3E0000}"/>
    <cellStyle name="Input Cell 3 2 3 2 2" xfId="20829" xr:uid="{00000000-0005-0000-0000-00001C3E0000}"/>
    <cellStyle name="Input Cell 3 2 3 2 3" xfId="20830" xr:uid="{00000000-0005-0000-0000-00001D3E0000}"/>
    <cellStyle name="Input Cell 3 2 3 2 4" xfId="20831" xr:uid="{00000000-0005-0000-0000-00001E3E0000}"/>
    <cellStyle name="Input Cell 3 2 3 3" xfId="20832" xr:uid="{00000000-0005-0000-0000-00001F3E0000}"/>
    <cellStyle name="Input Cell 3 2 3 4" xfId="20833" xr:uid="{00000000-0005-0000-0000-0000203E0000}"/>
    <cellStyle name="Input Cell 3 2 3 5" xfId="20834" xr:uid="{00000000-0005-0000-0000-0000213E0000}"/>
    <cellStyle name="Input Cell 3 2 30" xfId="2345" xr:uid="{00000000-0005-0000-0000-0000223E0000}"/>
    <cellStyle name="Input Cell 3 2 30 2" xfId="20835" xr:uid="{00000000-0005-0000-0000-0000233E0000}"/>
    <cellStyle name="Input Cell 3 2 30 2 2" xfId="20836" xr:uid="{00000000-0005-0000-0000-0000243E0000}"/>
    <cellStyle name="Input Cell 3 2 30 2 3" xfId="20837" xr:uid="{00000000-0005-0000-0000-0000253E0000}"/>
    <cellStyle name="Input Cell 3 2 30 2 4" xfId="20838" xr:uid="{00000000-0005-0000-0000-0000263E0000}"/>
    <cellStyle name="Input Cell 3 2 30 3" xfId="20839" xr:uid="{00000000-0005-0000-0000-0000273E0000}"/>
    <cellStyle name="Input Cell 3 2 30 4" xfId="20840" xr:uid="{00000000-0005-0000-0000-0000283E0000}"/>
    <cellStyle name="Input Cell 3 2 30 5" xfId="20841" xr:uid="{00000000-0005-0000-0000-0000293E0000}"/>
    <cellStyle name="Input Cell 3 2 31" xfId="2346" xr:uid="{00000000-0005-0000-0000-00002A3E0000}"/>
    <cellStyle name="Input Cell 3 2 31 2" xfId="20842" xr:uid="{00000000-0005-0000-0000-00002B3E0000}"/>
    <cellStyle name="Input Cell 3 2 31 2 2" xfId="20843" xr:uid="{00000000-0005-0000-0000-00002C3E0000}"/>
    <cellStyle name="Input Cell 3 2 31 2 3" xfId="20844" xr:uid="{00000000-0005-0000-0000-00002D3E0000}"/>
    <cellStyle name="Input Cell 3 2 31 2 4" xfId="20845" xr:uid="{00000000-0005-0000-0000-00002E3E0000}"/>
    <cellStyle name="Input Cell 3 2 31 3" xfId="20846" xr:uid="{00000000-0005-0000-0000-00002F3E0000}"/>
    <cellStyle name="Input Cell 3 2 31 4" xfId="20847" xr:uid="{00000000-0005-0000-0000-0000303E0000}"/>
    <cellStyle name="Input Cell 3 2 31 5" xfId="20848" xr:uid="{00000000-0005-0000-0000-0000313E0000}"/>
    <cellStyle name="Input Cell 3 2 32" xfId="2347" xr:uid="{00000000-0005-0000-0000-0000323E0000}"/>
    <cellStyle name="Input Cell 3 2 32 2" xfId="20849" xr:uid="{00000000-0005-0000-0000-0000333E0000}"/>
    <cellStyle name="Input Cell 3 2 32 2 2" xfId="20850" xr:uid="{00000000-0005-0000-0000-0000343E0000}"/>
    <cellStyle name="Input Cell 3 2 32 2 3" xfId="20851" xr:uid="{00000000-0005-0000-0000-0000353E0000}"/>
    <cellStyle name="Input Cell 3 2 32 2 4" xfId="20852" xr:uid="{00000000-0005-0000-0000-0000363E0000}"/>
    <cellStyle name="Input Cell 3 2 32 3" xfId="20853" xr:uid="{00000000-0005-0000-0000-0000373E0000}"/>
    <cellStyle name="Input Cell 3 2 32 4" xfId="20854" xr:uid="{00000000-0005-0000-0000-0000383E0000}"/>
    <cellStyle name="Input Cell 3 2 32 5" xfId="20855" xr:uid="{00000000-0005-0000-0000-0000393E0000}"/>
    <cellStyle name="Input Cell 3 2 33" xfId="2348" xr:uid="{00000000-0005-0000-0000-00003A3E0000}"/>
    <cellStyle name="Input Cell 3 2 33 2" xfId="20856" xr:uid="{00000000-0005-0000-0000-00003B3E0000}"/>
    <cellStyle name="Input Cell 3 2 33 2 2" xfId="20857" xr:uid="{00000000-0005-0000-0000-00003C3E0000}"/>
    <cellStyle name="Input Cell 3 2 33 2 3" xfId="20858" xr:uid="{00000000-0005-0000-0000-00003D3E0000}"/>
    <cellStyle name="Input Cell 3 2 33 2 4" xfId="20859" xr:uid="{00000000-0005-0000-0000-00003E3E0000}"/>
    <cellStyle name="Input Cell 3 2 33 3" xfId="20860" xr:uid="{00000000-0005-0000-0000-00003F3E0000}"/>
    <cellStyle name="Input Cell 3 2 33 4" xfId="20861" xr:uid="{00000000-0005-0000-0000-0000403E0000}"/>
    <cellStyle name="Input Cell 3 2 33 5" xfId="20862" xr:uid="{00000000-0005-0000-0000-0000413E0000}"/>
    <cellStyle name="Input Cell 3 2 34" xfId="2349" xr:uid="{00000000-0005-0000-0000-0000423E0000}"/>
    <cellStyle name="Input Cell 3 2 34 2" xfId="20863" xr:uid="{00000000-0005-0000-0000-0000433E0000}"/>
    <cellStyle name="Input Cell 3 2 34 2 2" xfId="20864" xr:uid="{00000000-0005-0000-0000-0000443E0000}"/>
    <cellStyle name="Input Cell 3 2 34 2 3" xfId="20865" xr:uid="{00000000-0005-0000-0000-0000453E0000}"/>
    <cellStyle name="Input Cell 3 2 34 2 4" xfId="20866" xr:uid="{00000000-0005-0000-0000-0000463E0000}"/>
    <cellStyle name="Input Cell 3 2 34 3" xfId="20867" xr:uid="{00000000-0005-0000-0000-0000473E0000}"/>
    <cellStyle name="Input Cell 3 2 34 4" xfId="20868" xr:uid="{00000000-0005-0000-0000-0000483E0000}"/>
    <cellStyle name="Input Cell 3 2 34 5" xfId="20869" xr:uid="{00000000-0005-0000-0000-0000493E0000}"/>
    <cellStyle name="Input Cell 3 2 35" xfId="2350" xr:uid="{00000000-0005-0000-0000-00004A3E0000}"/>
    <cellStyle name="Input Cell 3 2 35 2" xfId="20870" xr:uid="{00000000-0005-0000-0000-00004B3E0000}"/>
    <cellStyle name="Input Cell 3 2 35 2 2" xfId="20871" xr:uid="{00000000-0005-0000-0000-00004C3E0000}"/>
    <cellStyle name="Input Cell 3 2 35 2 3" xfId="20872" xr:uid="{00000000-0005-0000-0000-00004D3E0000}"/>
    <cellStyle name="Input Cell 3 2 35 2 4" xfId="20873" xr:uid="{00000000-0005-0000-0000-00004E3E0000}"/>
    <cellStyle name="Input Cell 3 2 35 3" xfId="20874" xr:uid="{00000000-0005-0000-0000-00004F3E0000}"/>
    <cellStyle name="Input Cell 3 2 35 4" xfId="20875" xr:uid="{00000000-0005-0000-0000-0000503E0000}"/>
    <cellStyle name="Input Cell 3 2 35 5" xfId="20876" xr:uid="{00000000-0005-0000-0000-0000513E0000}"/>
    <cellStyle name="Input Cell 3 2 36" xfId="2351" xr:uid="{00000000-0005-0000-0000-0000523E0000}"/>
    <cellStyle name="Input Cell 3 2 36 2" xfId="20877" xr:uid="{00000000-0005-0000-0000-0000533E0000}"/>
    <cellStyle name="Input Cell 3 2 36 2 2" xfId="20878" xr:uid="{00000000-0005-0000-0000-0000543E0000}"/>
    <cellStyle name="Input Cell 3 2 36 2 3" xfId="20879" xr:uid="{00000000-0005-0000-0000-0000553E0000}"/>
    <cellStyle name="Input Cell 3 2 36 2 4" xfId="20880" xr:uid="{00000000-0005-0000-0000-0000563E0000}"/>
    <cellStyle name="Input Cell 3 2 36 3" xfId="20881" xr:uid="{00000000-0005-0000-0000-0000573E0000}"/>
    <cellStyle name="Input Cell 3 2 36 4" xfId="20882" xr:uid="{00000000-0005-0000-0000-0000583E0000}"/>
    <cellStyle name="Input Cell 3 2 36 5" xfId="20883" xr:uid="{00000000-0005-0000-0000-0000593E0000}"/>
    <cellStyle name="Input Cell 3 2 37" xfId="2352" xr:uid="{00000000-0005-0000-0000-00005A3E0000}"/>
    <cellStyle name="Input Cell 3 2 37 2" xfId="20884" xr:uid="{00000000-0005-0000-0000-00005B3E0000}"/>
    <cellStyle name="Input Cell 3 2 37 2 2" xfId="20885" xr:uid="{00000000-0005-0000-0000-00005C3E0000}"/>
    <cellStyle name="Input Cell 3 2 37 2 3" xfId="20886" xr:uid="{00000000-0005-0000-0000-00005D3E0000}"/>
    <cellStyle name="Input Cell 3 2 37 2 4" xfId="20887" xr:uid="{00000000-0005-0000-0000-00005E3E0000}"/>
    <cellStyle name="Input Cell 3 2 37 3" xfId="20888" xr:uid="{00000000-0005-0000-0000-00005F3E0000}"/>
    <cellStyle name="Input Cell 3 2 37 4" xfId="20889" xr:uid="{00000000-0005-0000-0000-0000603E0000}"/>
    <cellStyle name="Input Cell 3 2 37 5" xfId="20890" xr:uid="{00000000-0005-0000-0000-0000613E0000}"/>
    <cellStyle name="Input Cell 3 2 38" xfId="2353" xr:uid="{00000000-0005-0000-0000-0000623E0000}"/>
    <cellStyle name="Input Cell 3 2 38 2" xfId="20891" xr:uid="{00000000-0005-0000-0000-0000633E0000}"/>
    <cellStyle name="Input Cell 3 2 38 2 2" xfId="20892" xr:uid="{00000000-0005-0000-0000-0000643E0000}"/>
    <cellStyle name="Input Cell 3 2 38 2 3" xfId="20893" xr:uid="{00000000-0005-0000-0000-0000653E0000}"/>
    <cellStyle name="Input Cell 3 2 38 2 4" xfId="20894" xr:uid="{00000000-0005-0000-0000-0000663E0000}"/>
    <cellStyle name="Input Cell 3 2 38 3" xfId="20895" xr:uid="{00000000-0005-0000-0000-0000673E0000}"/>
    <cellStyle name="Input Cell 3 2 38 4" xfId="20896" xr:uid="{00000000-0005-0000-0000-0000683E0000}"/>
    <cellStyle name="Input Cell 3 2 38 5" xfId="20897" xr:uid="{00000000-0005-0000-0000-0000693E0000}"/>
    <cellStyle name="Input Cell 3 2 39" xfId="2354" xr:uid="{00000000-0005-0000-0000-00006A3E0000}"/>
    <cellStyle name="Input Cell 3 2 39 2" xfId="20898" xr:uid="{00000000-0005-0000-0000-00006B3E0000}"/>
    <cellStyle name="Input Cell 3 2 39 2 2" xfId="20899" xr:uid="{00000000-0005-0000-0000-00006C3E0000}"/>
    <cellStyle name="Input Cell 3 2 39 2 3" xfId="20900" xr:uid="{00000000-0005-0000-0000-00006D3E0000}"/>
    <cellStyle name="Input Cell 3 2 39 2 4" xfId="20901" xr:uid="{00000000-0005-0000-0000-00006E3E0000}"/>
    <cellStyle name="Input Cell 3 2 39 3" xfId="20902" xr:uid="{00000000-0005-0000-0000-00006F3E0000}"/>
    <cellStyle name="Input Cell 3 2 39 4" xfId="20903" xr:uid="{00000000-0005-0000-0000-0000703E0000}"/>
    <cellStyle name="Input Cell 3 2 39 5" xfId="20904" xr:uid="{00000000-0005-0000-0000-0000713E0000}"/>
    <cellStyle name="Input Cell 3 2 4" xfId="2355" xr:uid="{00000000-0005-0000-0000-0000723E0000}"/>
    <cellStyle name="Input Cell 3 2 4 2" xfId="20905" xr:uid="{00000000-0005-0000-0000-0000733E0000}"/>
    <cellStyle name="Input Cell 3 2 4 2 2" xfId="20906" xr:uid="{00000000-0005-0000-0000-0000743E0000}"/>
    <cellStyle name="Input Cell 3 2 4 2 3" xfId="20907" xr:uid="{00000000-0005-0000-0000-0000753E0000}"/>
    <cellStyle name="Input Cell 3 2 4 2 4" xfId="20908" xr:uid="{00000000-0005-0000-0000-0000763E0000}"/>
    <cellStyle name="Input Cell 3 2 4 3" xfId="20909" xr:uid="{00000000-0005-0000-0000-0000773E0000}"/>
    <cellStyle name="Input Cell 3 2 4 4" xfId="20910" xr:uid="{00000000-0005-0000-0000-0000783E0000}"/>
    <cellStyle name="Input Cell 3 2 4 5" xfId="20911" xr:uid="{00000000-0005-0000-0000-0000793E0000}"/>
    <cellStyle name="Input Cell 3 2 40" xfId="2356" xr:uid="{00000000-0005-0000-0000-00007A3E0000}"/>
    <cellStyle name="Input Cell 3 2 40 2" xfId="20912" xr:uid="{00000000-0005-0000-0000-00007B3E0000}"/>
    <cellStyle name="Input Cell 3 2 40 2 2" xfId="20913" xr:uid="{00000000-0005-0000-0000-00007C3E0000}"/>
    <cellStyle name="Input Cell 3 2 40 2 3" xfId="20914" xr:uid="{00000000-0005-0000-0000-00007D3E0000}"/>
    <cellStyle name="Input Cell 3 2 40 2 4" xfId="20915" xr:uid="{00000000-0005-0000-0000-00007E3E0000}"/>
    <cellStyle name="Input Cell 3 2 40 3" xfId="20916" xr:uid="{00000000-0005-0000-0000-00007F3E0000}"/>
    <cellStyle name="Input Cell 3 2 40 4" xfId="20917" xr:uid="{00000000-0005-0000-0000-0000803E0000}"/>
    <cellStyle name="Input Cell 3 2 40 5" xfId="20918" xr:uid="{00000000-0005-0000-0000-0000813E0000}"/>
    <cellStyle name="Input Cell 3 2 41" xfId="2357" xr:uid="{00000000-0005-0000-0000-0000823E0000}"/>
    <cellStyle name="Input Cell 3 2 41 2" xfId="20919" xr:uid="{00000000-0005-0000-0000-0000833E0000}"/>
    <cellStyle name="Input Cell 3 2 41 2 2" xfId="20920" xr:uid="{00000000-0005-0000-0000-0000843E0000}"/>
    <cellStyle name="Input Cell 3 2 41 2 3" xfId="20921" xr:uid="{00000000-0005-0000-0000-0000853E0000}"/>
    <cellStyle name="Input Cell 3 2 41 2 4" xfId="20922" xr:uid="{00000000-0005-0000-0000-0000863E0000}"/>
    <cellStyle name="Input Cell 3 2 41 3" xfId="20923" xr:uid="{00000000-0005-0000-0000-0000873E0000}"/>
    <cellStyle name="Input Cell 3 2 41 4" xfId="20924" xr:uid="{00000000-0005-0000-0000-0000883E0000}"/>
    <cellStyle name="Input Cell 3 2 41 5" xfId="20925" xr:uid="{00000000-0005-0000-0000-0000893E0000}"/>
    <cellStyle name="Input Cell 3 2 42" xfId="2358" xr:uid="{00000000-0005-0000-0000-00008A3E0000}"/>
    <cellStyle name="Input Cell 3 2 42 2" xfId="20926" xr:uid="{00000000-0005-0000-0000-00008B3E0000}"/>
    <cellStyle name="Input Cell 3 2 42 2 2" xfId="20927" xr:uid="{00000000-0005-0000-0000-00008C3E0000}"/>
    <cellStyle name="Input Cell 3 2 42 2 3" xfId="20928" xr:uid="{00000000-0005-0000-0000-00008D3E0000}"/>
    <cellStyle name="Input Cell 3 2 42 2 4" xfId="20929" xr:uid="{00000000-0005-0000-0000-00008E3E0000}"/>
    <cellStyle name="Input Cell 3 2 42 3" xfId="20930" xr:uid="{00000000-0005-0000-0000-00008F3E0000}"/>
    <cellStyle name="Input Cell 3 2 42 4" xfId="20931" xr:uid="{00000000-0005-0000-0000-0000903E0000}"/>
    <cellStyle name="Input Cell 3 2 42 5" xfId="20932" xr:uid="{00000000-0005-0000-0000-0000913E0000}"/>
    <cellStyle name="Input Cell 3 2 43" xfId="2359" xr:uid="{00000000-0005-0000-0000-0000923E0000}"/>
    <cellStyle name="Input Cell 3 2 43 2" xfId="20933" xr:uid="{00000000-0005-0000-0000-0000933E0000}"/>
    <cellStyle name="Input Cell 3 2 43 2 2" xfId="20934" xr:uid="{00000000-0005-0000-0000-0000943E0000}"/>
    <cellStyle name="Input Cell 3 2 43 2 3" xfId="20935" xr:uid="{00000000-0005-0000-0000-0000953E0000}"/>
    <cellStyle name="Input Cell 3 2 43 2 4" xfId="20936" xr:uid="{00000000-0005-0000-0000-0000963E0000}"/>
    <cellStyle name="Input Cell 3 2 43 3" xfId="20937" xr:uid="{00000000-0005-0000-0000-0000973E0000}"/>
    <cellStyle name="Input Cell 3 2 43 4" xfId="20938" xr:uid="{00000000-0005-0000-0000-0000983E0000}"/>
    <cellStyle name="Input Cell 3 2 43 5" xfId="20939" xr:uid="{00000000-0005-0000-0000-0000993E0000}"/>
    <cellStyle name="Input Cell 3 2 44" xfId="2360" xr:uid="{00000000-0005-0000-0000-00009A3E0000}"/>
    <cellStyle name="Input Cell 3 2 44 2" xfId="20940" xr:uid="{00000000-0005-0000-0000-00009B3E0000}"/>
    <cellStyle name="Input Cell 3 2 44 2 2" xfId="20941" xr:uid="{00000000-0005-0000-0000-00009C3E0000}"/>
    <cellStyle name="Input Cell 3 2 44 2 3" xfId="20942" xr:uid="{00000000-0005-0000-0000-00009D3E0000}"/>
    <cellStyle name="Input Cell 3 2 44 2 4" xfId="20943" xr:uid="{00000000-0005-0000-0000-00009E3E0000}"/>
    <cellStyle name="Input Cell 3 2 44 3" xfId="20944" xr:uid="{00000000-0005-0000-0000-00009F3E0000}"/>
    <cellStyle name="Input Cell 3 2 44 4" xfId="20945" xr:uid="{00000000-0005-0000-0000-0000A03E0000}"/>
    <cellStyle name="Input Cell 3 2 44 5" xfId="20946" xr:uid="{00000000-0005-0000-0000-0000A13E0000}"/>
    <cellStyle name="Input Cell 3 2 45" xfId="2361" xr:uid="{00000000-0005-0000-0000-0000A23E0000}"/>
    <cellStyle name="Input Cell 3 2 45 2" xfId="20947" xr:uid="{00000000-0005-0000-0000-0000A33E0000}"/>
    <cellStyle name="Input Cell 3 2 45 2 2" xfId="20948" xr:uid="{00000000-0005-0000-0000-0000A43E0000}"/>
    <cellStyle name="Input Cell 3 2 45 2 3" xfId="20949" xr:uid="{00000000-0005-0000-0000-0000A53E0000}"/>
    <cellStyle name="Input Cell 3 2 45 2 4" xfId="20950" xr:uid="{00000000-0005-0000-0000-0000A63E0000}"/>
    <cellStyle name="Input Cell 3 2 45 3" xfId="20951" xr:uid="{00000000-0005-0000-0000-0000A73E0000}"/>
    <cellStyle name="Input Cell 3 2 45 4" xfId="20952" xr:uid="{00000000-0005-0000-0000-0000A83E0000}"/>
    <cellStyle name="Input Cell 3 2 45 5" xfId="20953" xr:uid="{00000000-0005-0000-0000-0000A93E0000}"/>
    <cellStyle name="Input Cell 3 2 46" xfId="20954" xr:uid="{00000000-0005-0000-0000-0000AA3E0000}"/>
    <cellStyle name="Input Cell 3 2 46 2" xfId="20955" xr:uid="{00000000-0005-0000-0000-0000AB3E0000}"/>
    <cellStyle name="Input Cell 3 2 46 3" xfId="20956" xr:uid="{00000000-0005-0000-0000-0000AC3E0000}"/>
    <cellStyle name="Input Cell 3 2 46 4" xfId="20957" xr:uid="{00000000-0005-0000-0000-0000AD3E0000}"/>
    <cellStyle name="Input Cell 3 2 47" xfId="20958" xr:uid="{00000000-0005-0000-0000-0000AE3E0000}"/>
    <cellStyle name="Input Cell 3 2 47 2" xfId="20959" xr:uid="{00000000-0005-0000-0000-0000AF3E0000}"/>
    <cellStyle name="Input Cell 3 2 47 3" xfId="20960" xr:uid="{00000000-0005-0000-0000-0000B03E0000}"/>
    <cellStyle name="Input Cell 3 2 47 4" xfId="20961" xr:uid="{00000000-0005-0000-0000-0000B13E0000}"/>
    <cellStyle name="Input Cell 3 2 48" xfId="20962" xr:uid="{00000000-0005-0000-0000-0000B23E0000}"/>
    <cellStyle name="Input Cell 3 2 49" xfId="20963" xr:uid="{00000000-0005-0000-0000-0000B33E0000}"/>
    <cellStyle name="Input Cell 3 2 5" xfId="2362" xr:uid="{00000000-0005-0000-0000-0000B43E0000}"/>
    <cellStyle name="Input Cell 3 2 5 2" xfId="20964" xr:uid="{00000000-0005-0000-0000-0000B53E0000}"/>
    <cellStyle name="Input Cell 3 2 5 2 2" xfId="20965" xr:uid="{00000000-0005-0000-0000-0000B63E0000}"/>
    <cellStyle name="Input Cell 3 2 5 2 3" xfId="20966" xr:uid="{00000000-0005-0000-0000-0000B73E0000}"/>
    <cellStyle name="Input Cell 3 2 5 2 4" xfId="20967" xr:uid="{00000000-0005-0000-0000-0000B83E0000}"/>
    <cellStyle name="Input Cell 3 2 5 3" xfId="20968" xr:uid="{00000000-0005-0000-0000-0000B93E0000}"/>
    <cellStyle name="Input Cell 3 2 5 4" xfId="20969" xr:uid="{00000000-0005-0000-0000-0000BA3E0000}"/>
    <cellStyle name="Input Cell 3 2 5 5" xfId="20970" xr:uid="{00000000-0005-0000-0000-0000BB3E0000}"/>
    <cellStyle name="Input Cell 3 2 6" xfId="2363" xr:uid="{00000000-0005-0000-0000-0000BC3E0000}"/>
    <cellStyle name="Input Cell 3 2 6 2" xfId="20971" xr:uid="{00000000-0005-0000-0000-0000BD3E0000}"/>
    <cellStyle name="Input Cell 3 2 6 2 2" xfId="20972" xr:uid="{00000000-0005-0000-0000-0000BE3E0000}"/>
    <cellStyle name="Input Cell 3 2 6 2 3" xfId="20973" xr:uid="{00000000-0005-0000-0000-0000BF3E0000}"/>
    <cellStyle name="Input Cell 3 2 6 2 4" xfId="20974" xr:uid="{00000000-0005-0000-0000-0000C03E0000}"/>
    <cellStyle name="Input Cell 3 2 6 3" xfId="20975" xr:uid="{00000000-0005-0000-0000-0000C13E0000}"/>
    <cellStyle name="Input Cell 3 2 6 4" xfId="20976" xr:uid="{00000000-0005-0000-0000-0000C23E0000}"/>
    <cellStyle name="Input Cell 3 2 6 5" xfId="20977" xr:uid="{00000000-0005-0000-0000-0000C33E0000}"/>
    <cellStyle name="Input Cell 3 2 7" xfId="2364" xr:uid="{00000000-0005-0000-0000-0000C43E0000}"/>
    <cellStyle name="Input Cell 3 2 7 2" xfId="20978" xr:uid="{00000000-0005-0000-0000-0000C53E0000}"/>
    <cellStyle name="Input Cell 3 2 7 2 2" xfId="20979" xr:uid="{00000000-0005-0000-0000-0000C63E0000}"/>
    <cellStyle name="Input Cell 3 2 7 2 3" xfId="20980" xr:uid="{00000000-0005-0000-0000-0000C73E0000}"/>
    <cellStyle name="Input Cell 3 2 7 2 4" xfId="20981" xr:uid="{00000000-0005-0000-0000-0000C83E0000}"/>
    <cellStyle name="Input Cell 3 2 7 3" xfId="20982" xr:uid="{00000000-0005-0000-0000-0000C93E0000}"/>
    <cellStyle name="Input Cell 3 2 7 4" xfId="20983" xr:uid="{00000000-0005-0000-0000-0000CA3E0000}"/>
    <cellStyle name="Input Cell 3 2 7 5" xfId="20984" xr:uid="{00000000-0005-0000-0000-0000CB3E0000}"/>
    <cellStyle name="Input Cell 3 2 8" xfId="2365" xr:uid="{00000000-0005-0000-0000-0000CC3E0000}"/>
    <cellStyle name="Input Cell 3 2 8 2" xfId="20985" xr:uid="{00000000-0005-0000-0000-0000CD3E0000}"/>
    <cellStyle name="Input Cell 3 2 8 2 2" xfId="20986" xr:uid="{00000000-0005-0000-0000-0000CE3E0000}"/>
    <cellStyle name="Input Cell 3 2 8 2 3" xfId="20987" xr:uid="{00000000-0005-0000-0000-0000CF3E0000}"/>
    <cellStyle name="Input Cell 3 2 8 2 4" xfId="20988" xr:uid="{00000000-0005-0000-0000-0000D03E0000}"/>
    <cellStyle name="Input Cell 3 2 8 3" xfId="20989" xr:uid="{00000000-0005-0000-0000-0000D13E0000}"/>
    <cellStyle name="Input Cell 3 2 8 4" xfId="20990" xr:uid="{00000000-0005-0000-0000-0000D23E0000}"/>
    <cellStyle name="Input Cell 3 2 8 5" xfId="20991" xr:uid="{00000000-0005-0000-0000-0000D33E0000}"/>
    <cellStyle name="Input Cell 3 2 9" xfId="2366" xr:uid="{00000000-0005-0000-0000-0000D43E0000}"/>
    <cellStyle name="Input Cell 3 2 9 2" xfId="20992" xr:uid="{00000000-0005-0000-0000-0000D53E0000}"/>
    <cellStyle name="Input Cell 3 2 9 2 2" xfId="20993" xr:uid="{00000000-0005-0000-0000-0000D63E0000}"/>
    <cellStyle name="Input Cell 3 2 9 2 3" xfId="20994" xr:uid="{00000000-0005-0000-0000-0000D73E0000}"/>
    <cellStyle name="Input Cell 3 2 9 2 4" xfId="20995" xr:uid="{00000000-0005-0000-0000-0000D83E0000}"/>
    <cellStyle name="Input Cell 3 2 9 3" xfId="20996" xr:uid="{00000000-0005-0000-0000-0000D93E0000}"/>
    <cellStyle name="Input Cell 3 2 9 4" xfId="20997" xr:uid="{00000000-0005-0000-0000-0000DA3E0000}"/>
    <cellStyle name="Input Cell 3 2 9 5" xfId="20998" xr:uid="{00000000-0005-0000-0000-0000DB3E0000}"/>
    <cellStyle name="Input Cell 3 3" xfId="2367" xr:uid="{00000000-0005-0000-0000-0000DC3E0000}"/>
    <cellStyle name="Input Cell 3 3 10" xfId="2368" xr:uid="{00000000-0005-0000-0000-0000DD3E0000}"/>
    <cellStyle name="Input Cell 3 3 10 2" xfId="20999" xr:uid="{00000000-0005-0000-0000-0000DE3E0000}"/>
    <cellStyle name="Input Cell 3 3 10 2 2" xfId="21000" xr:uid="{00000000-0005-0000-0000-0000DF3E0000}"/>
    <cellStyle name="Input Cell 3 3 10 2 3" xfId="21001" xr:uid="{00000000-0005-0000-0000-0000E03E0000}"/>
    <cellStyle name="Input Cell 3 3 10 2 4" xfId="21002" xr:uid="{00000000-0005-0000-0000-0000E13E0000}"/>
    <cellStyle name="Input Cell 3 3 10 3" xfId="21003" xr:uid="{00000000-0005-0000-0000-0000E23E0000}"/>
    <cellStyle name="Input Cell 3 3 10 4" xfId="21004" xr:uid="{00000000-0005-0000-0000-0000E33E0000}"/>
    <cellStyle name="Input Cell 3 3 10 5" xfId="21005" xr:uid="{00000000-0005-0000-0000-0000E43E0000}"/>
    <cellStyle name="Input Cell 3 3 11" xfId="2369" xr:uid="{00000000-0005-0000-0000-0000E53E0000}"/>
    <cellStyle name="Input Cell 3 3 11 2" xfId="21006" xr:uid="{00000000-0005-0000-0000-0000E63E0000}"/>
    <cellStyle name="Input Cell 3 3 11 2 2" xfId="21007" xr:uid="{00000000-0005-0000-0000-0000E73E0000}"/>
    <cellStyle name="Input Cell 3 3 11 2 3" xfId="21008" xr:uid="{00000000-0005-0000-0000-0000E83E0000}"/>
    <cellStyle name="Input Cell 3 3 11 2 4" xfId="21009" xr:uid="{00000000-0005-0000-0000-0000E93E0000}"/>
    <cellStyle name="Input Cell 3 3 11 3" xfId="21010" xr:uid="{00000000-0005-0000-0000-0000EA3E0000}"/>
    <cellStyle name="Input Cell 3 3 11 4" xfId="21011" xr:uid="{00000000-0005-0000-0000-0000EB3E0000}"/>
    <cellStyle name="Input Cell 3 3 11 5" xfId="21012" xr:uid="{00000000-0005-0000-0000-0000EC3E0000}"/>
    <cellStyle name="Input Cell 3 3 12" xfId="2370" xr:uid="{00000000-0005-0000-0000-0000ED3E0000}"/>
    <cellStyle name="Input Cell 3 3 12 2" xfId="21013" xr:uid="{00000000-0005-0000-0000-0000EE3E0000}"/>
    <cellStyle name="Input Cell 3 3 12 2 2" xfId="21014" xr:uid="{00000000-0005-0000-0000-0000EF3E0000}"/>
    <cellStyle name="Input Cell 3 3 12 2 3" xfId="21015" xr:uid="{00000000-0005-0000-0000-0000F03E0000}"/>
    <cellStyle name="Input Cell 3 3 12 2 4" xfId="21016" xr:uid="{00000000-0005-0000-0000-0000F13E0000}"/>
    <cellStyle name="Input Cell 3 3 12 3" xfId="21017" xr:uid="{00000000-0005-0000-0000-0000F23E0000}"/>
    <cellStyle name="Input Cell 3 3 12 4" xfId="21018" xr:uid="{00000000-0005-0000-0000-0000F33E0000}"/>
    <cellStyle name="Input Cell 3 3 12 5" xfId="21019" xr:uid="{00000000-0005-0000-0000-0000F43E0000}"/>
    <cellStyle name="Input Cell 3 3 13" xfId="2371" xr:uid="{00000000-0005-0000-0000-0000F53E0000}"/>
    <cellStyle name="Input Cell 3 3 13 2" xfId="21020" xr:uid="{00000000-0005-0000-0000-0000F63E0000}"/>
    <cellStyle name="Input Cell 3 3 13 2 2" xfId="21021" xr:uid="{00000000-0005-0000-0000-0000F73E0000}"/>
    <cellStyle name="Input Cell 3 3 13 2 3" xfId="21022" xr:uid="{00000000-0005-0000-0000-0000F83E0000}"/>
    <cellStyle name="Input Cell 3 3 13 2 4" xfId="21023" xr:uid="{00000000-0005-0000-0000-0000F93E0000}"/>
    <cellStyle name="Input Cell 3 3 13 3" xfId="21024" xr:uid="{00000000-0005-0000-0000-0000FA3E0000}"/>
    <cellStyle name="Input Cell 3 3 13 4" xfId="21025" xr:uid="{00000000-0005-0000-0000-0000FB3E0000}"/>
    <cellStyle name="Input Cell 3 3 13 5" xfId="21026" xr:uid="{00000000-0005-0000-0000-0000FC3E0000}"/>
    <cellStyle name="Input Cell 3 3 14" xfId="2372" xr:uid="{00000000-0005-0000-0000-0000FD3E0000}"/>
    <cellStyle name="Input Cell 3 3 14 2" xfId="21027" xr:uid="{00000000-0005-0000-0000-0000FE3E0000}"/>
    <cellStyle name="Input Cell 3 3 14 2 2" xfId="21028" xr:uid="{00000000-0005-0000-0000-0000FF3E0000}"/>
    <cellStyle name="Input Cell 3 3 14 2 3" xfId="21029" xr:uid="{00000000-0005-0000-0000-0000003F0000}"/>
    <cellStyle name="Input Cell 3 3 14 2 4" xfId="21030" xr:uid="{00000000-0005-0000-0000-0000013F0000}"/>
    <cellStyle name="Input Cell 3 3 14 3" xfId="21031" xr:uid="{00000000-0005-0000-0000-0000023F0000}"/>
    <cellStyle name="Input Cell 3 3 14 4" xfId="21032" xr:uid="{00000000-0005-0000-0000-0000033F0000}"/>
    <cellStyle name="Input Cell 3 3 14 5" xfId="21033" xr:uid="{00000000-0005-0000-0000-0000043F0000}"/>
    <cellStyle name="Input Cell 3 3 15" xfId="2373" xr:uid="{00000000-0005-0000-0000-0000053F0000}"/>
    <cellStyle name="Input Cell 3 3 15 2" xfId="21034" xr:uid="{00000000-0005-0000-0000-0000063F0000}"/>
    <cellStyle name="Input Cell 3 3 15 2 2" xfId="21035" xr:uid="{00000000-0005-0000-0000-0000073F0000}"/>
    <cellStyle name="Input Cell 3 3 15 2 3" xfId="21036" xr:uid="{00000000-0005-0000-0000-0000083F0000}"/>
    <cellStyle name="Input Cell 3 3 15 2 4" xfId="21037" xr:uid="{00000000-0005-0000-0000-0000093F0000}"/>
    <cellStyle name="Input Cell 3 3 15 3" xfId="21038" xr:uid="{00000000-0005-0000-0000-00000A3F0000}"/>
    <cellStyle name="Input Cell 3 3 15 4" xfId="21039" xr:uid="{00000000-0005-0000-0000-00000B3F0000}"/>
    <cellStyle name="Input Cell 3 3 15 5" xfId="21040" xr:uid="{00000000-0005-0000-0000-00000C3F0000}"/>
    <cellStyle name="Input Cell 3 3 16" xfId="2374" xr:uid="{00000000-0005-0000-0000-00000D3F0000}"/>
    <cellStyle name="Input Cell 3 3 16 2" xfId="21041" xr:uid="{00000000-0005-0000-0000-00000E3F0000}"/>
    <cellStyle name="Input Cell 3 3 16 2 2" xfId="21042" xr:uid="{00000000-0005-0000-0000-00000F3F0000}"/>
    <cellStyle name="Input Cell 3 3 16 2 3" xfId="21043" xr:uid="{00000000-0005-0000-0000-0000103F0000}"/>
    <cellStyle name="Input Cell 3 3 16 2 4" xfId="21044" xr:uid="{00000000-0005-0000-0000-0000113F0000}"/>
    <cellStyle name="Input Cell 3 3 16 3" xfId="21045" xr:uid="{00000000-0005-0000-0000-0000123F0000}"/>
    <cellStyle name="Input Cell 3 3 16 4" xfId="21046" xr:uid="{00000000-0005-0000-0000-0000133F0000}"/>
    <cellStyle name="Input Cell 3 3 16 5" xfId="21047" xr:uid="{00000000-0005-0000-0000-0000143F0000}"/>
    <cellStyle name="Input Cell 3 3 17" xfId="2375" xr:uid="{00000000-0005-0000-0000-0000153F0000}"/>
    <cellStyle name="Input Cell 3 3 17 2" xfId="21048" xr:uid="{00000000-0005-0000-0000-0000163F0000}"/>
    <cellStyle name="Input Cell 3 3 17 2 2" xfId="21049" xr:uid="{00000000-0005-0000-0000-0000173F0000}"/>
    <cellStyle name="Input Cell 3 3 17 2 3" xfId="21050" xr:uid="{00000000-0005-0000-0000-0000183F0000}"/>
    <cellStyle name="Input Cell 3 3 17 2 4" xfId="21051" xr:uid="{00000000-0005-0000-0000-0000193F0000}"/>
    <cellStyle name="Input Cell 3 3 17 3" xfId="21052" xr:uid="{00000000-0005-0000-0000-00001A3F0000}"/>
    <cellStyle name="Input Cell 3 3 17 4" xfId="21053" xr:uid="{00000000-0005-0000-0000-00001B3F0000}"/>
    <cellStyle name="Input Cell 3 3 17 5" xfId="21054" xr:uid="{00000000-0005-0000-0000-00001C3F0000}"/>
    <cellStyle name="Input Cell 3 3 18" xfId="2376" xr:uid="{00000000-0005-0000-0000-00001D3F0000}"/>
    <cellStyle name="Input Cell 3 3 18 2" xfId="21055" xr:uid="{00000000-0005-0000-0000-00001E3F0000}"/>
    <cellStyle name="Input Cell 3 3 18 2 2" xfId="21056" xr:uid="{00000000-0005-0000-0000-00001F3F0000}"/>
    <cellStyle name="Input Cell 3 3 18 2 3" xfId="21057" xr:uid="{00000000-0005-0000-0000-0000203F0000}"/>
    <cellStyle name="Input Cell 3 3 18 2 4" xfId="21058" xr:uid="{00000000-0005-0000-0000-0000213F0000}"/>
    <cellStyle name="Input Cell 3 3 18 3" xfId="21059" xr:uid="{00000000-0005-0000-0000-0000223F0000}"/>
    <cellStyle name="Input Cell 3 3 18 4" xfId="21060" xr:uid="{00000000-0005-0000-0000-0000233F0000}"/>
    <cellStyle name="Input Cell 3 3 18 5" xfId="21061" xr:uid="{00000000-0005-0000-0000-0000243F0000}"/>
    <cellStyle name="Input Cell 3 3 19" xfId="2377" xr:uid="{00000000-0005-0000-0000-0000253F0000}"/>
    <cellStyle name="Input Cell 3 3 19 2" xfId="21062" xr:uid="{00000000-0005-0000-0000-0000263F0000}"/>
    <cellStyle name="Input Cell 3 3 19 2 2" xfId="21063" xr:uid="{00000000-0005-0000-0000-0000273F0000}"/>
    <cellStyle name="Input Cell 3 3 19 2 3" xfId="21064" xr:uid="{00000000-0005-0000-0000-0000283F0000}"/>
    <cellStyle name="Input Cell 3 3 19 2 4" xfId="21065" xr:uid="{00000000-0005-0000-0000-0000293F0000}"/>
    <cellStyle name="Input Cell 3 3 19 3" xfId="21066" xr:uid="{00000000-0005-0000-0000-00002A3F0000}"/>
    <cellStyle name="Input Cell 3 3 19 4" xfId="21067" xr:uid="{00000000-0005-0000-0000-00002B3F0000}"/>
    <cellStyle name="Input Cell 3 3 19 5" xfId="21068" xr:uid="{00000000-0005-0000-0000-00002C3F0000}"/>
    <cellStyle name="Input Cell 3 3 2" xfId="2378" xr:uid="{00000000-0005-0000-0000-00002D3F0000}"/>
    <cellStyle name="Input Cell 3 3 2 10" xfId="2379" xr:uid="{00000000-0005-0000-0000-00002E3F0000}"/>
    <cellStyle name="Input Cell 3 3 2 10 2" xfId="21069" xr:uid="{00000000-0005-0000-0000-00002F3F0000}"/>
    <cellStyle name="Input Cell 3 3 2 10 2 2" xfId="21070" xr:uid="{00000000-0005-0000-0000-0000303F0000}"/>
    <cellStyle name="Input Cell 3 3 2 10 2 3" xfId="21071" xr:uid="{00000000-0005-0000-0000-0000313F0000}"/>
    <cellStyle name="Input Cell 3 3 2 10 2 4" xfId="21072" xr:uid="{00000000-0005-0000-0000-0000323F0000}"/>
    <cellStyle name="Input Cell 3 3 2 10 3" xfId="21073" xr:uid="{00000000-0005-0000-0000-0000333F0000}"/>
    <cellStyle name="Input Cell 3 3 2 10 4" xfId="21074" xr:uid="{00000000-0005-0000-0000-0000343F0000}"/>
    <cellStyle name="Input Cell 3 3 2 10 5" xfId="21075" xr:uid="{00000000-0005-0000-0000-0000353F0000}"/>
    <cellStyle name="Input Cell 3 3 2 11" xfId="2380" xr:uid="{00000000-0005-0000-0000-0000363F0000}"/>
    <cellStyle name="Input Cell 3 3 2 11 2" xfId="21076" xr:uid="{00000000-0005-0000-0000-0000373F0000}"/>
    <cellStyle name="Input Cell 3 3 2 11 2 2" xfId="21077" xr:uid="{00000000-0005-0000-0000-0000383F0000}"/>
    <cellStyle name="Input Cell 3 3 2 11 2 3" xfId="21078" xr:uid="{00000000-0005-0000-0000-0000393F0000}"/>
    <cellStyle name="Input Cell 3 3 2 11 2 4" xfId="21079" xr:uid="{00000000-0005-0000-0000-00003A3F0000}"/>
    <cellStyle name="Input Cell 3 3 2 11 3" xfId="21080" xr:uid="{00000000-0005-0000-0000-00003B3F0000}"/>
    <cellStyle name="Input Cell 3 3 2 11 4" xfId="21081" xr:uid="{00000000-0005-0000-0000-00003C3F0000}"/>
    <cellStyle name="Input Cell 3 3 2 11 5" xfId="21082" xr:uid="{00000000-0005-0000-0000-00003D3F0000}"/>
    <cellStyle name="Input Cell 3 3 2 12" xfId="2381" xr:uid="{00000000-0005-0000-0000-00003E3F0000}"/>
    <cellStyle name="Input Cell 3 3 2 12 2" xfId="21083" xr:uid="{00000000-0005-0000-0000-00003F3F0000}"/>
    <cellStyle name="Input Cell 3 3 2 12 2 2" xfId="21084" xr:uid="{00000000-0005-0000-0000-0000403F0000}"/>
    <cellStyle name="Input Cell 3 3 2 12 2 3" xfId="21085" xr:uid="{00000000-0005-0000-0000-0000413F0000}"/>
    <cellStyle name="Input Cell 3 3 2 12 2 4" xfId="21086" xr:uid="{00000000-0005-0000-0000-0000423F0000}"/>
    <cellStyle name="Input Cell 3 3 2 12 3" xfId="21087" xr:uid="{00000000-0005-0000-0000-0000433F0000}"/>
    <cellStyle name="Input Cell 3 3 2 12 4" xfId="21088" xr:uid="{00000000-0005-0000-0000-0000443F0000}"/>
    <cellStyle name="Input Cell 3 3 2 12 5" xfId="21089" xr:uid="{00000000-0005-0000-0000-0000453F0000}"/>
    <cellStyle name="Input Cell 3 3 2 13" xfId="2382" xr:uid="{00000000-0005-0000-0000-0000463F0000}"/>
    <cellStyle name="Input Cell 3 3 2 13 2" xfId="21090" xr:uid="{00000000-0005-0000-0000-0000473F0000}"/>
    <cellStyle name="Input Cell 3 3 2 13 2 2" xfId="21091" xr:uid="{00000000-0005-0000-0000-0000483F0000}"/>
    <cellStyle name="Input Cell 3 3 2 13 2 3" xfId="21092" xr:uid="{00000000-0005-0000-0000-0000493F0000}"/>
    <cellStyle name="Input Cell 3 3 2 13 2 4" xfId="21093" xr:uid="{00000000-0005-0000-0000-00004A3F0000}"/>
    <cellStyle name="Input Cell 3 3 2 13 3" xfId="21094" xr:uid="{00000000-0005-0000-0000-00004B3F0000}"/>
    <cellStyle name="Input Cell 3 3 2 13 4" xfId="21095" xr:uid="{00000000-0005-0000-0000-00004C3F0000}"/>
    <cellStyle name="Input Cell 3 3 2 13 5" xfId="21096" xr:uid="{00000000-0005-0000-0000-00004D3F0000}"/>
    <cellStyle name="Input Cell 3 3 2 14" xfId="2383" xr:uid="{00000000-0005-0000-0000-00004E3F0000}"/>
    <cellStyle name="Input Cell 3 3 2 14 2" xfId="21097" xr:uid="{00000000-0005-0000-0000-00004F3F0000}"/>
    <cellStyle name="Input Cell 3 3 2 14 2 2" xfId="21098" xr:uid="{00000000-0005-0000-0000-0000503F0000}"/>
    <cellStyle name="Input Cell 3 3 2 14 2 3" xfId="21099" xr:uid="{00000000-0005-0000-0000-0000513F0000}"/>
    <cellStyle name="Input Cell 3 3 2 14 2 4" xfId="21100" xr:uid="{00000000-0005-0000-0000-0000523F0000}"/>
    <cellStyle name="Input Cell 3 3 2 14 3" xfId="21101" xr:uid="{00000000-0005-0000-0000-0000533F0000}"/>
    <cellStyle name="Input Cell 3 3 2 14 4" xfId="21102" xr:uid="{00000000-0005-0000-0000-0000543F0000}"/>
    <cellStyle name="Input Cell 3 3 2 14 5" xfId="21103" xr:uid="{00000000-0005-0000-0000-0000553F0000}"/>
    <cellStyle name="Input Cell 3 3 2 15" xfId="2384" xr:uid="{00000000-0005-0000-0000-0000563F0000}"/>
    <cellStyle name="Input Cell 3 3 2 15 2" xfId="21104" xr:uid="{00000000-0005-0000-0000-0000573F0000}"/>
    <cellStyle name="Input Cell 3 3 2 15 2 2" xfId="21105" xr:uid="{00000000-0005-0000-0000-0000583F0000}"/>
    <cellStyle name="Input Cell 3 3 2 15 2 3" xfId="21106" xr:uid="{00000000-0005-0000-0000-0000593F0000}"/>
    <cellStyle name="Input Cell 3 3 2 15 2 4" xfId="21107" xr:uid="{00000000-0005-0000-0000-00005A3F0000}"/>
    <cellStyle name="Input Cell 3 3 2 15 3" xfId="21108" xr:uid="{00000000-0005-0000-0000-00005B3F0000}"/>
    <cellStyle name="Input Cell 3 3 2 15 4" xfId="21109" xr:uid="{00000000-0005-0000-0000-00005C3F0000}"/>
    <cellStyle name="Input Cell 3 3 2 15 5" xfId="21110" xr:uid="{00000000-0005-0000-0000-00005D3F0000}"/>
    <cellStyle name="Input Cell 3 3 2 16" xfId="2385" xr:uid="{00000000-0005-0000-0000-00005E3F0000}"/>
    <cellStyle name="Input Cell 3 3 2 16 2" xfId="21111" xr:uid="{00000000-0005-0000-0000-00005F3F0000}"/>
    <cellStyle name="Input Cell 3 3 2 16 2 2" xfId="21112" xr:uid="{00000000-0005-0000-0000-0000603F0000}"/>
    <cellStyle name="Input Cell 3 3 2 16 2 3" xfId="21113" xr:uid="{00000000-0005-0000-0000-0000613F0000}"/>
    <cellStyle name="Input Cell 3 3 2 16 2 4" xfId="21114" xr:uid="{00000000-0005-0000-0000-0000623F0000}"/>
    <cellStyle name="Input Cell 3 3 2 16 3" xfId="21115" xr:uid="{00000000-0005-0000-0000-0000633F0000}"/>
    <cellStyle name="Input Cell 3 3 2 16 4" xfId="21116" xr:uid="{00000000-0005-0000-0000-0000643F0000}"/>
    <cellStyle name="Input Cell 3 3 2 16 5" xfId="21117" xr:uid="{00000000-0005-0000-0000-0000653F0000}"/>
    <cellStyle name="Input Cell 3 3 2 17" xfId="2386" xr:uid="{00000000-0005-0000-0000-0000663F0000}"/>
    <cellStyle name="Input Cell 3 3 2 17 2" xfId="21118" xr:uid="{00000000-0005-0000-0000-0000673F0000}"/>
    <cellStyle name="Input Cell 3 3 2 17 2 2" xfId="21119" xr:uid="{00000000-0005-0000-0000-0000683F0000}"/>
    <cellStyle name="Input Cell 3 3 2 17 2 3" xfId="21120" xr:uid="{00000000-0005-0000-0000-0000693F0000}"/>
    <cellStyle name="Input Cell 3 3 2 17 2 4" xfId="21121" xr:uid="{00000000-0005-0000-0000-00006A3F0000}"/>
    <cellStyle name="Input Cell 3 3 2 17 3" xfId="21122" xr:uid="{00000000-0005-0000-0000-00006B3F0000}"/>
    <cellStyle name="Input Cell 3 3 2 17 4" xfId="21123" xr:uid="{00000000-0005-0000-0000-00006C3F0000}"/>
    <cellStyle name="Input Cell 3 3 2 17 5" xfId="21124" xr:uid="{00000000-0005-0000-0000-00006D3F0000}"/>
    <cellStyle name="Input Cell 3 3 2 18" xfId="2387" xr:uid="{00000000-0005-0000-0000-00006E3F0000}"/>
    <cellStyle name="Input Cell 3 3 2 18 2" xfId="21125" xr:uid="{00000000-0005-0000-0000-00006F3F0000}"/>
    <cellStyle name="Input Cell 3 3 2 18 2 2" xfId="21126" xr:uid="{00000000-0005-0000-0000-0000703F0000}"/>
    <cellStyle name="Input Cell 3 3 2 18 2 3" xfId="21127" xr:uid="{00000000-0005-0000-0000-0000713F0000}"/>
    <cellStyle name="Input Cell 3 3 2 18 2 4" xfId="21128" xr:uid="{00000000-0005-0000-0000-0000723F0000}"/>
    <cellStyle name="Input Cell 3 3 2 18 3" xfId="21129" xr:uid="{00000000-0005-0000-0000-0000733F0000}"/>
    <cellStyle name="Input Cell 3 3 2 18 4" xfId="21130" xr:uid="{00000000-0005-0000-0000-0000743F0000}"/>
    <cellStyle name="Input Cell 3 3 2 18 5" xfId="21131" xr:uid="{00000000-0005-0000-0000-0000753F0000}"/>
    <cellStyle name="Input Cell 3 3 2 19" xfId="2388" xr:uid="{00000000-0005-0000-0000-0000763F0000}"/>
    <cellStyle name="Input Cell 3 3 2 19 2" xfId="21132" xr:uid="{00000000-0005-0000-0000-0000773F0000}"/>
    <cellStyle name="Input Cell 3 3 2 19 2 2" xfId="21133" xr:uid="{00000000-0005-0000-0000-0000783F0000}"/>
    <cellStyle name="Input Cell 3 3 2 19 2 3" xfId="21134" xr:uid="{00000000-0005-0000-0000-0000793F0000}"/>
    <cellStyle name="Input Cell 3 3 2 19 2 4" xfId="21135" xr:uid="{00000000-0005-0000-0000-00007A3F0000}"/>
    <cellStyle name="Input Cell 3 3 2 19 3" xfId="21136" xr:uid="{00000000-0005-0000-0000-00007B3F0000}"/>
    <cellStyle name="Input Cell 3 3 2 19 4" xfId="21137" xr:uid="{00000000-0005-0000-0000-00007C3F0000}"/>
    <cellStyle name="Input Cell 3 3 2 19 5" xfId="21138" xr:uid="{00000000-0005-0000-0000-00007D3F0000}"/>
    <cellStyle name="Input Cell 3 3 2 2" xfId="2389" xr:uid="{00000000-0005-0000-0000-00007E3F0000}"/>
    <cellStyle name="Input Cell 3 3 2 2 2" xfId="21139" xr:uid="{00000000-0005-0000-0000-00007F3F0000}"/>
    <cellStyle name="Input Cell 3 3 2 2 2 2" xfId="21140" xr:uid="{00000000-0005-0000-0000-0000803F0000}"/>
    <cellStyle name="Input Cell 3 3 2 2 2 3" xfId="21141" xr:uid="{00000000-0005-0000-0000-0000813F0000}"/>
    <cellStyle name="Input Cell 3 3 2 2 2 4" xfId="21142" xr:uid="{00000000-0005-0000-0000-0000823F0000}"/>
    <cellStyle name="Input Cell 3 3 2 2 3" xfId="21143" xr:uid="{00000000-0005-0000-0000-0000833F0000}"/>
    <cellStyle name="Input Cell 3 3 2 2 4" xfId="21144" xr:uid="{00000000-0005-0000-0000-0000843F0000}"/>
    <cellStyle name="Input Cell 3 3 2 2 5" xfId="21145" xr:uid="{00000000-0005-0000-0000-0000853F0000}"/>
    <cellStyle name="Input Cell 3 3 2 20" xfId="2390" xr:uid="{00000000-0005-0000-0000-0000863F0000}"/>
    <cellStyle name="Input Cell 3 3 2 20 2" xfId="21146" xr:uid="{00000000-0005-0000-0000-0000873F0000}"/>
    <cellStyle name="Input Cell 3 3 2 20 2 2" xfId="21147" xr:uid="{00000000-0005-0000-0000-0000883F0000}"/>
    <cellStyle name="Input Cell 3 3 2 20 2 3" xfId="21148" xr:uid="{00000000-0005-0000-0000-0000893F0000}"/>
    <cellStyle name="Input Cell 3 3 2 20 2 4" xfId="21149" xr:uid="{00000000-0005-0000-0000-00008A3F0000}"/>
    <cellStyle name="Input Cell 3 3 2 20 3" xfId="21150" xr:uid="{00000000-0005-0000-0000-00008B3F0000}"/>
    <cellStyle name="Input Cell 3 3 2 20 4" xfId="21151" xr:uid="{00000000-0005-0000-0000-00008C3F0000}"/>
    <cellStyle name="Input Cell 3 3 2 20 5" xfId="21152" xr:uid="{00000000-0005-0000-0000-00008D3F0000}"/>
    <cellStyle name="Input Cell 3 3 2 21" xfId="2391" xr:uid="{00000000-0005-0000-0000-00008E3F0000}"/>
    <cellStyle name="Input Cell 3 3 2 21 2" xfId="21153" xr:uid="{00000000-0005-0000-0000-00008F3F0000}"/>
    <cellStyle name="Input Cell 3 3 2 21 2 2" xfId="21154" xr:uid="{00000000-0005-0000-0000-0000903F0000}"/>
    <cellStyle name="Input Cell 3 3 2 21 2 3" xfId="21155" xr:uid="{00000000-0005-0000-0000-0000913F0000}"/>
    <cellStyle name="Input Cell 3 3 2 21 2 4" xfId="21156" xr:uid="{00000000-0005-0000-0000-0000923F0000}"/>
    <cellStyle name="Input Cell 3 3 2 21 3" xfId="21157" xr:uid="{00000000-0005-0000-0000-0000933F0000}"/>
    <cellStyle name="Input Cell 3 3 2 21 4" xfId="21158" xr:uid="{00000000-0005-0000-0000-0000943F0000}"/>
    <cellStyle name="Input Cell 3 3 2 21 5" xfId="21159" xr:uid="{00000000-0005-0000-0000-0000953F0000}"/>
    <cellStyle name="Input Cell 3 3 2 22" xfId="2392" xr:uid="{00000000-0005-0000-0000-0000963F0000}"/>
    <cellStyle name="Input Cell 3 3 2 22 2" xfId="21160" xr:uid="{00000000-0005-0000-0000-0000973F0000}"/>
    <cellStyle name="Input Cell 3 3 2 22 2 2" xfId="21161" xr:uid="{00000000-0005-0000-0000-0000983F0000}"/>
    <cellStyle name="Input Cell 3 3 2 22 2 3" xfId="21162" xr:uid="{00000000-0005-0000-0000-0000993F0000}"/>
    <cellStyle name="Input Cell 3 3 2 22 2 4" xfId="21163" xr:uid="{00000000-0005-0000-0000-00009A3F0000}"/>
    <cellStyle name="Input Cell 3 3 2 22 3" xfId="21164" xr:uid="{00000000-0005-0000-0000-00009B3F0000}"/>
    <cellStyle name="Input Cell 3 3 2 22 4" xfId="21165" xr:uid="{00000000-0005-0000-0000-00009C3F0000}"/>
    <cellStyle name="Input Cell 3 3 2 22 5" xfId="21166" xr:uid="{00000000-0005-0000-0000-00009D3F0000}"/>
    <cellStyle name="Input Cell 3 3 2 23" xfId="2393" xr:uid="{00000000-0005-0000-0000-00009E3F0000}"/>
    <cellStyle name="Input Cell 3 3 2 23 2" xfId="21167" xr:uid="{00000000-0005-0000-0000-00009F3F0000}"/>
    <cellStyle name="Input Cell 3 3 2 23 2 2" xfId="21168" xr:uid="{00000000-0005-0000-0000-0000A03F0000}"/>
    <cellStyle name="Input Cell 3 3 2 23 2 3" xfId="21169" xr:uid="{00000000-0005-0000-0000-0000A13F0000}"/>
    <cellStyle name="Input Cell 3 3 2 23 2 4" xfId="21170" xr:uid="{00000000-0005-0000-0000-0000A23F0000}"/>
    <cellStyle name="Input Cell 3 3 2 23 3" xfId="21171" xr:uid="{00000000-0005-0000-0000-0000A33F0000}"/>
    <cellStyle name="Input Cell 3 3 2 23 4" xfId="21172" xr:uid="{00000000-0005-0000-0000-0000A43F0000}"/>
    <cellStyle name="Input Cell 3 3 2 23 5" xfId="21173" xr:uid="{00000000-0005-0000-0000-0000A53F0000}"/>
    <cellStyle name="Input Cell 3 3 2 24" xfId="2394" xr:uid="{00000000-0005-0000-0000-0000A63F0000}"/>
    <cellStyle name="Input Cell 3 3 2 24 2" xfId="21174" xr:uid="{00000000-0005-0000-0000-0000A73F0000}"/>
    <cellStyle name="Input Cell 3 3 2 24 2 2" xfId="21175" xr:uid="{00000000-0005-0000-0000-0000A83F0000}"/>
    <cellStyle name="Input Cell 3 3 2 24 2 3" xfId="21176" xr:uid="{00000000-0005-0000-0000-0000A93F0000}"/>
    <cellStyle name="Input Cell 3 3 2 24 2 4" xfId="21177" xr:uid="{00000000-0005-0000-0000-0000AA3F0000}"/>
    <cellStyle name="Input Cell 3 3 2 24 3" xfId="21178" xr:uid="{00000000-0005-0000-0000-0000AB3F0000}"/>
    <cellStyle name="Input Cell 3 3 2 24 4" xfId="21179" xr:uid="{00000000-0005-0000-0000-0000AC3F0000}"/>
    <cellStyle name="Input Cell 3 3 2 24 5" xfId="21180" xr:uid="{00000000-0005-0000-0000-0000AD3F0000}"/>
    <cellStyle name="Input Cell 3 3 2 25" xfId="2395" xr:uid="{00000000-0005-0000-0000-0000AE3F0000}"/>
    <cellStyle name="Input Cell 3 3 2 25 2" xfId="21181" xr:uid="{00000000-0005-0000-0000-0000AF3F0000}"/>
    <cellStyle name="Input Cell 3 3 2 25 2 2" xfId="21182" xr:uid="{00000000-0005-0000-0000-0000B03F0000}"/>
    <cellStyle name="Input Cell 3 3 2 25 2 3" xfId="21183" xr:uid="{00000000-0005-0000-0000-0000B13F0000}"/>
    <cellStyle name="Input Cell 3 3 2 25 2 4" xfId="21184" xr:uid="{00000000-0005-0000-0000-0000B23F0000}"/>
    <cellStyle name="Input Cell 3 3 2 25 3" xfId="21185" xr:uid="{00000000-0005-0000-0000-0000B33F0000}"/>
    <cellStyle name="Input Cell 3 3 2 25 4" xfId="21186" xr:uid="{00000000-0005-0000-0000-0000B43F0000}"/>
    <cellStyle name="Input Cell 3 3 2 25 5" xfId="21187" xr:uid="{00000000-0005-0000-0000-0000B53F0000}"/>
    <cellStyle name="Input Cell 3 3 2 26" xfId="2396" xr:uid="{00000000-0005-0000-0000-0000B63F0000}"/>
    <cellStyle name="Input Cell 3 3 2 26 2" xfId="21188" xr:uid="{00000000-0005-0000-0000-0000B73F0000}"/>
    <cellStyle name="Input Cell 3 3 2 26 2 2" xfId="21189" xr:uid="{00000000-0005-0000-0000-0000B83F0000}"/>
    <cellStyle name="Input Cell 3 3 2 26 2 3" xfId="21190" xr:uid="{00000000-0005-0000-0000-0000B93F0000}"/>
    <cellStyle name="Input Cell 3 3 2 26 2 4" xfId="21191" xr:uid="{00000000-0005-0000-0000-0000BA3F0000}"/>
    <cellStyle name="Input Cell 3 3 2 26 3" xfId="21192" xr:uid="{00000000-0005-0000-0000-0000BB3F0000}"/>
    <cellStyle name="Input Cell 3 3 2 26 4" xfId="21193" xr:uid="{00000000-0005-0000-0000-0000BC3F0000}"/>
    <cellStyle name="Input Cell 3 3 2 26 5" xfId="21194" xr:uid="{00000000-0005-0000-0000-0000BD3F0000}"/>
    <cellStyle name="Input Cell 3 3 2 27" xfId="2397" xr:uid="{00000000-0005-0000-0000-0000BE3F0000}"/>
    <cellStyle name="Input Cell 3 3 2 27 2" xfId="21195" xr:uid="{00000000-0005-0000-0000-0000BF3F0000}"/>
    <cellStyle name="Input Cell 3 3 2 27 2 2" xfId="21196" xr:uid="{00000000-0005-0000-0000-0000C03F0000}"/>
    <cellStyle name="Input Cell 3 3 2 27 2 3" xfId="21197" xr:uid="{00000000-0005-0000-0000-0000C13F0000}"/>
    <cellStyle name="Input Cell 3 3 2 27 2 4" xfId="21198" xr:uid="{00000000-0005-0000-0000-0000C23F0000}"/>
    <cellStyle name="Input Cell 3 3 2 27 3" xfId="21199" xr:uid="{00000000-0005-0000-0000-0000C33F0000}"/>
    <cellStyle name="Input Cell 3 3 2 27 4" xfId="21200" xr:uid="{00000000-0005-0000-0000-0000C43F0000}"/>
    <cellStyle name="Input Cell 3 3 2 27 5" xfId="21201" xr:uid="{00000000-0005-0000-0000-0000C53F0000}"/>
    <cellStyle name="Input Cell 3 3 2 28" xfId="2398" xr:uid="{00000000-0005-0000-0000-0000C63F0000}"/>
    <cellStyle name="Input Cell 3 3 2 28 2" xfId="21202" xr:uid="{00000000-0005-0000-0000-0000C73F0000}"/>
    <cellStyle name="Input Cell 3 3 2 28 2 2" xfId="21203" xr:uid="{00000000-0005-0000-0000-0000C83F0000}"/>
    <cellStyle name="Input Cell 3 3 2 28 2 3" xfId="21204" xr:uid="{00000000-0005-0000-0000-0000C93F0000}"/>
    <cellStyle name="Input Cell 3 3 2 28 2 4" xfId="21205" xr:uid="{00000000-0005-0000-0000-0000CA3F0000}"/>
    <cellStyle name="Input Cell 3 3 2 28 3" xfId="21206" xr:uid="{00000000-0005-0000-0000-0000CB3F0000}"/>
    <cellStyle name="Input Cell 3 3 2 28 4" xfId="21207" xr:uid="{00000000-0005-0000-0000-0000CC3F0000}"/>
    <cellStyle name="Input Cell 3 3 2 28 5" xfId="21208" xr:uid="{00000000-0005-0000-0000-0000CD3F0000}"/>
    <cellStyle name="Input Cell 3 3 2 29" xfId="2399" xr:uid="{00000000-0005-0000-0000-0000CE3F0000}"/>
    <cellStyle name="Input Cell 3 3 2 29 2" xfId="21209" xr:uid="{00000000-0005-0000-0000-0000CF3F0000}"/>
    <cellStyle name="Input Cell 3 3 2 29 2 2" xfId="21210" xr:uid="{00000000-0005-0000-0000-0000D03F0000}"/>
    <cellStyle name="Input Cell 3 3 2 29 2 3" xfId="21211" xr:uid="{00000000-0005-0000-0000-0000D13F0000}"/>
    <cellStyle name="Input Cell 3 3 2 29 2 4" xfId="21212" xr:uid="{00000000-0005-0000-0000-0000D23F0000}"/>
    <cellStyle name="Input Cell 3 3 2 29 3" xfId="21213" xr:uid="{00000000-0005-0000-0000-0000D33F0000}"/>
    <cellStyle name="Input Cell 3 3 2 29 4" xfId="21214" xr:uid="{00000000-0005-0000-0000-0000D43F0000}"/>
    <cellStyle name="Input Cell 3 3 2 29 5" xfId="21215" xr:uid="{00000000-0005-0000-0000-0000D53F0000}"/>
    <cellStyle name="Input Cell 3 3 2 3" xfId="2400" xr:uid="{00000000-0005-0000-0000-0000D63F0000}"/>
    <cellStyle name="Input Cell 3 3 2 3 2" xfId="21216" xr:uid="{00000000-0005-0000-0000-0000D73F0000}"/>
    <cellStyle name="Input Cell 3 3 2 3 2 2" xfId="21217" xr:uid="{00000000-0005-0000-0000-0000D83F0000}"/>
    <cellStyle name="Input Cell 3 3 2 3 2 3" xfId="21218" xr:uid="{00000000-0005-0000-0000-0000D93F0000}"/>
    <cellStyle name="Input Cell 3 3 2 3 2 4" xfId="21219" xr:uid="{00000000-0005-0000-0000-0000DA3F0000}"/>
    <cellStyle name="Input Cell 3 3 2 3 3" xfId="21220" xr:uid="{00000000-0005-0000-0000-0000DB3F0000}"/>
    <cellStyle name="Input Cell 3 3 2 3 4" xfId="21221" xr:uid="{00000000-0005-0000-0000-0000DC3F0000}"/>
    <cellStyle name="Input Cell 3 3 2 3 5" xfId="21222" xr:uid="{00000000-0005-0000-0000-0000DD3F0000}"/>
    <cellStyle name="Input Cell 3 3 2 30" xfId="2401" xr:uid="{00000000-0005-0000-0000-0000DE3F0000}"/>
    <cellStyle name="Input Cell 3 3 2 30 2" xfId="21223" xr:uid="{00000000-0005-0000-0000-0000DF3F0000}"/>
    <cellStyle name="Input Cell 3 3 2 30 2 2" xfId="21224" xr:uid="{00000000-0005-0000-0000-0000E03F0000}"/>
    <cellStyle name="Input Cell 3 3 2 30 2 3" xfId="21225" xr:uid="{00000000-0005-0000-0000-0000E13F0000}"/>
    <cellStyle name="Input Cell 3 3 2 30 2 4" xfId="21226" xr:uid="{00000000-0005-0000-0000-0000E23F0000}"/>
    <cellStyle name="Input Cell 3 3 2 30 3" xfId="21227" xr:uid="{00000000-0005-0000-0000-0000E33F0000}"/>
    <cellStyle name="Input Cell 3 3 2 30 4" xfId="21228" xr:uid="{00000000-0005-0000-0000-0000E43F0000}"/>
    <cellStyle name="Input Cell 3 3 2 30 5" xfId="21229" xr:uid="{00000000-0005-0000-0000-0000E53F0000}"/>
    <cellStyle name="Input Cell 3 3 2 31" xfId="2402" xr:uid="{00000000-0005-0000-0000-0000E63F0000}"/>
    <cellStyle name="Input Cell 3 3 2 31 2" xfId="21230" xr:uid="{00000000-0005-0000-0000-0000E73F0000}"/>
    <cellStyle name="Input Cell 3 3 2 31 2 2" xfId="21231" xr:uid="{00000000-0005-0000-0000-0000E83F0000}"/>
    <cellStyle name="Input Cell 3 3 2 31 2 3" xfId="21232" xr:uid="{00000000-0005-0000-0000-0000E93F0000}"/>
    <cellStyle name="Input Cell 3 3 2 31 2 4" xfId="21233" xr:uid="{00000000-0005-0000-0000-0000EA3F0000}"/>
    <cellStyle name="Input Cell 3 3 2 31 3" xfId="21234" xr:uid="{00000000-0005-0000-0000-0000EB3F0000}"/>
    <cellStyle name="Input Cell 3 3 2 31 4" xfId="21235" xr:uid="{00000000-0005-0000-0000-0000EC3F0000}"/>
    <cellStyle name="Input Cell 3 3 2 31 5" xfId="21236" xr:uid="{00000000-0005-0000-0000-0000ED3F0000}"/>
    <cellStyle name="Input Cell 3 3 2 32" xfId="2403" xr:uid="{00000000-0005-0000-0000-0000EE3F0000}"/>
    <cellStyle name="Input Cell 3 3 2 32 2" xfId="21237" xr:uid="{00000000-0005-0000-0000-0000EF3F0000}"/>
    <cellStyle name="Input Cell 3 3 2 32 2 2" xfId="21238" xr:uid="{00000000-0005-0000-0000-0000F03F0000}"/>
    <cellStyle name="Input Cell 3 3 2 32 2 3" xfId="21239" xr:uid="{00000000-0005-0000-0000-0000F13F0000}"/>
    <cellStyle name="Input Cell 3 3 2 32 2 4" xfId="21240" xr:uid="{00000000-0005-0000-0000-0000F23F0000}"/>
    <cellStyle name="Input Cell 3 3 2 32 3" xfId="21241" xr:uid="{00000000-0005-0000-0000-0000F33F0000}"/>
    <cellStyle name="Input Cell 3 3 2 32 4" xfId="21242" xr:uid="{00000000-0005-0000-0000-0000F43F0000}"/>
    <cellStyle name="Input Cell 3 3 2 32 5" xfId="21243" xr:uid="{00000000-0005-0000-0000-0000F53F0000}"/>
    <cellStyle name="Input Cell 3 3 2 33" xfId="2404" xr:uid="{00000000-0005-0000-0000-0000F63F0000}"/>
    <cellStyle name="Input Cell 3 3 2 33 2" xfId="21244" xr:uid="{00000000-0005-0000-0000-0000F73F0000}"/>
    <cellStyle name="Input Cell 3 3 2 33 2 2" xfId="21245" xr:uid="{00000000-0005-0000-0000-0000F83F0000}"/>
    <cellStyle name="Input Cell 3 3 2 33 2 3" xfId="21246" xr:uid="{00000000-0005-0000-0000-0000F93F0000}"/>
    <cellStyle name="Input Cell 3 3 2 33 2 4" xfId="21247" xr:uid="{00000000-0005-0000-0000-0000FA3F0000}"/>
    <cellStyle name="Input Cell 3 3 2 33 3" xfId="21248" xr:uid="{00000000-0005-0000-0000-0000FB3F0000}"/>
    <cellStyle name="Input Cell 3 3 2 33 4" xfId="21249" xr:uid="{00000000-0005-0000-0000-0000FC3F0000}"/>
    <cellStyle name="Input Cell 3 3 2 33 5" xfId="21250" xr:uid="{00000000-0005-0000-0000-0000FD3F0000}"/>
    <cellStyle name="Input Cell 3 3 2 34" xfId="2405" xr:uid="{00000000-0005-0000-0000-0000FE3F0000}"/>
    <cellStyle name="Input Cell 3 3 2 34 2" xfId="21251" xr:uid="{00000000-0005-0000-0000-0000FF3F0000}"/>
    <cellStyle name="Input Cell 3 3 2 34 2 2" xfId="21252" xr:uid="{00000000-0005-0000-0000-000000400000}"/>
    <cellStyle name="Input Cell 3 3 2 34 2 3" xfId="21253" xr:uid="{00000000-0005-0000-0000-000001400000}"/>
    <cellStyle name="Input Cell 3 3 2 34 2 4" xfId="21254" xr:uid="{00000000-0005-0000-0000-000002400000}"/>
    <cellStyle name="Input Cell 3 3 2 34 3" xfId="21255" xr:uid="{00000000-0005-0000-0000-000003400000}"/>
    <cellStyle name="Input Cell 3 3 2 34 4" xfId="21256" xr:uid="{00000000-0005-0000-0000-000004400000}"/>
    <cellStyle name="Input Cell 3 3 2 34 5" xfId="21257" xr:uid="{00000000-0005-0000-0000-000005400000}"/>
    <cellStyle name="Input Cell 3 3 2 35" xfId="2406" xr:uid="{00000000-0005-0000-0000-000006400000}"/>
    <cellStyle name="Input Cell 3 3 2 35 2" xfId="21258" xr:uid="{00000000-0005-0000-0000-000007400000}"/>
    <cellStyle name="Input Cell 3 3 2 35 2 2" xfId="21259" xr:uid="{00000000-0005-0000-0000-000008400000}"/>
    <cellStyle name="Input Cell 3 3 2 35 2 3" xfId="21260" xr:uid="{00000000-0005-0000-0000-000009400000}"/>
    <cellStyle name="Input Cell 3 3 2 35 2 4" xfId="21261" xr:uid="{00000000-0005-0000-0000-00000A400000}"/>
    <cellStyle name="Input Cell 3 3 2 35 3" xfId="21262" xr:uid="{00000000-0005-0000-0000-00000B400000}"/>
    <cellStyle name="Input Cell 3 3 2 35 4" xfId="21263" xr:uid="{00000000-0005-0000-0000-00000C400000}"/>
    <cellStyle name="Input Cell 3 3 2 35 5" xfId="21264" xr:uid="{00000000-0005-0000-0000-00000D400000}"/>
    <cellStyle name="Input Cell 3 3 2 36" xfId="2407" xr:uid="{00000000-0005-0000-0000-00000E400000}"/>
    <cellStyle name="Input Cell 3 3 2 36 2" xfId="21265" xr:uid="{00000000-0005-0000-0000-00000F400000}"/>
    <cellStyle name="Input Cell 3 3 2 36 2 2" xfId="21266" xr:uid="{00000000-0005-0000-0000-000010400000}"/>
    <cellStyle name="Input Cell 3 3 2 36 2 3" xfId="21267" xr:uid="{00000000-0005-0000-0000-000011400000}"/>
    <cellStyle name="Input Cell 3 3 2 36 2 4" xfId="21268" xr:uid="{00000000-0005-0000-0000-000012400000}"/>
    <cellStyle name="Input Cell 3 3 2 36 3" xfId="21269" xr:uid="{00000000-0005-0000-0000-000013400000}"/>
    <cellStyle name="Input Cell 3 3 2 36 4" xfId="21270" xr:uid="{00000000-0005-0000-0000-000014400000}"/>
    <cellStyle name="Input Cell 3 3 2 36 5" xfId="21271" xr:uid="{00000000-0005-0000-0000-000015400000}"/>
    <cellStyle name="Input Cell 3 3 2 37" xfId="2408" xr:uid="{00000000-0005-0000-0000-000016400000}"/>
    <cellStyle name="Input Cell 3 3 2 37 2" xfId="21272" xr:uid="{00000000-0005-0000-0000-000017400000}"/>
    <cellStyle name="Input Cell 3 3 2 37 2 2" xfId="21273" xr:uid="{00000000-0005-0000-0000-000018400000}"/>
    <cellStyle name="Input Cell 3 3 2 37 2 3" xfId="21274" xr:uid="{00000000-0005-0000-0000-000019400000}"/>
    <cellStyle name="Input Cell 3 3 2 37 2 4" xfId="21275" xr:uid="{00000000-0005-0000-0000-00001A400000}"/>
    <cellStyle name="Input Cell 3 3 2 37 3" xfId="21276" xr:uid="{00000000-0005-0000-0000-00001B400000}"/>
    <cellStyle name="Input Cell 3 3 2 37 4" xfId="21277" xr:uid="{00000000-0005-0000-0000-00001C400000}"/>
    <cellStyle name="Input Cell 3 3 2 37 5" xfId="21278" xr:uid="{00000000-0005-0000-0000-00001D400000}"/>
    <cellStyle name="Input Cell 3 3 2 38" xfId="2409" xr:uid="{00000000-0005-0000-0000-00001E400000}"/>
    <cellStyle name="Input Cell 3 3 2 38 2" xfId="21279" xr:uid="{00000000-0005-0000-0000-00001F400000}"/>
    <cellStyle name="Input Cell 3 3 2 38 2 2" xfId="21280" xr:uid="{00000000-0005-0000-0000-000020400000}"/>
    <cellStyle name="Input Cell 3 3 2 38 2 3" xfId="21281" xr:uid="{00000000-0005-0000-0000-000021400000}"/>
    <cellStyle name="Input Cell 3 3 2 38 2 4" xfId="21282" xr:uid="{00000000-0005-0000-0000-000022400000}"/>
    <cellStyle name="Input Cell 3 3 2 38 3" xfId="21283" xr:uid="{00000000-0005-0000-0000-000023400000}"/>
    <cellStyle name="Input Cell 3 3 2 38 4" xfId="21284" xr:uid="{00000000-0005-0000-0000-000024400000}"/>
    <cellStyle name="Input Cell 3 3 2 38 5" xfId="21285" xr:uid="{00000000-0005-0000-0000-000025400000}"/>
    <cellStyle name="Input Cell 3 3 2 39" xfId="2410" xr:uid="{00000000-0005-0000-0000-000026400000}"/>
    <cellStyle name="Input Cell 3 3 2 39 2" xfId="21286" xr:uid="{00000000-0005-0000-0000-000027400000}"/>
    <cellStyle name="Input Cell 3 3 2 39 2 2" xfId="21287" xr:uid="{00000000-0005-0000-0000-000028400000}"/>
    <cellStyle name="Input Cell 3 3 2 39 2 3" xfId="21288" xr:uid="{00000000-0005-0000-0000-000029400000}"/>
    <cellStyle name="Input Cell 3 3 2 39 2 4" xfId="21289" xr:uid="{00000000-0005-0000-0000-00002A400000}"/>
    <cellStyle name="Input Cell 3 3 2 39 3" xfId="21290" xr:uid="{00000000-0005-0000-0000-00002B400000}"/>
    <cellStyle name="Input Cell 3 3 2 39 4" xfId="21291" xr:uid="{00000000-0005-0000-0000-00002C400000}"/>
    <cellStyle name="Input Cell 3 3 2 39 5" xfId="21292" xr:uid="{00000000-0005-0000-0000-00002D400000}"/>
    <cellStyle name="Input Cell 3 3 2 4" xfId="2411" xr:uid="{00000000-0005-0000-0000-00002E400000}"/>
    <cellStyle name="Input Cell 3 3 2 4 2" xfId="21293" xr:uid="{00000000-0005-0000-0000-00002F400000}"/>
    <cellStyle name="Input Cell 3 3 2 4 2 2" xfId="21294" xr:uid="{00000000-0005-0000-0000-000030400000}"/>
    <cellStyle name="Input Cell 3 3 2 4 2 3" xfId="21295" xr:uid="{00000000-0005-0000-0000-000031400000}"/>
    <cellStyle name="Input Cell 3 3 2 4 2 4" xfId="21296" xr:uid="{00000000-0005-0000-0000-000032400000}"/>
    <cellStyle name="Input Cell 3 3 2 4 3" xfId="21297" xr:uid="{00000000-0005-0000-0000-000033400000}"/>
    <cellStyle name="Input Cell 3 3 2 4 4" xfId="21298" xr:uid="{00000000-0005-0000-0000-000034400000}"/>
    <cellStyle name="Input Cell 3 3 2 4 5" xfId="21299" xr:uid="{00000000-0005-0000-0000-000035400000}"/>
    <cellStyle name="Input Cell 3 3 2 40" xfId="2412" xr:uid="{00000000-0005-0000-0000-000036400000}"/>
    <cellStyle name="Input Cell 3 3 2 40 2" xfId="21300" xr:uid="{00000000-0005-0000-0000-000037400000}"/>
    <cellStyle name="Input Cell 3 3 2 40 2 2" xfId="21301" xr:uid="{00000000-0005-0000-0000-000038400000}"/>
    <cellStyle name="Input Cell 3 3 2 40 2 3" xfId="21302" xr:uid="{00000000-0005-0000-0000-000039400000}"/>
    <cellStyle name="Input Cell 3 3 2 40 2 4" xfId="21303" xr:uid="{00000000-0005-0000-0000-00003A400000}"/>
    <cellStyle name="Input Cell 3 3 2 40 3" xfId="21304" xr:uid="{00000000-0005-0000-0000-00003B400000}"/>
    <cellStyle name="Input Cell 3 3 2 40 4" xfId="21305" xr:uid="{00000000-0005-0000-0000-00003C400000}"/>
    <cellStyle name="Input Cell 3 3 2 40 5" xfId="21306" xr:uid="{00000000-0005-0000-0000-00003D400000}"/>
    <cellStyle name="Input Cell 3 3 2 41" xfId="2413" xr:uid="{00000000-0005-0000-0000-00003E400000}"/>
    <cellStyle name="Input Cell 3 3 2 41 2" xfId="21307" xr:uid="{00000000-0005-0000-0000-00003F400000}"/>
    <cellStyle name="Input Cell 3 3 2 41 2 2" xfId="21308" xr:uid="{00000000-0005-0000-0000-000040400000}"/>
    <cellStyle name="Input Cell 3 3 2 41 2 3" xfId="21309" xr:uid="{00000000-0005-0000-0000-000041400000}"/>
    <cellStyle name="Input Cell 3 3 2 41 2 4" xfId="21310" xr:uid="{00000000-0005-0000-0000-000042400000}"/>
    <cellStyle name="Input Cell 3 3 2 41 3" xfId="21311" xr:uid="{00000000-0005-0000-0000-000043400000}"/>
    <cellStyle name="Input Cell 3 3 2 41 4" xfId="21312" xr:uid="{00000000-0005-0000-0000-000044400000}"/>
    <cellStyle name="Input Cell 3 3 2 41 5" xfId="21313" xr:uid="{00000000-0005-0000-0000-000045400000}"/>
    <cellStyle name="Input Cell 3 3 2 42" xfId="2414" xr:uid="{00000000-0005-0000-0000-000046400000}"/>
    <cellStyle name="Input Cell 3 3 2 42 2" xfId="21314" xr:uid="{00000000-0005-0000-0000-000047400000}"/>
    <cellStyle name="Input Cell 3 3 2 42 2 2" xfId="21315" xr:uid="{00000000-0005-0000-0000-000048400000}"/>
    <cellStyle name="Input Cell 3 3 2 42 2 3" xfId="21316" xr:uid="{00000000-0005-0000-0000-000049400000}"/>
    <cellStyle name="Input Cell 3 3 2 42 2 4" xfId="21317" xr:uid="{00000000-0005-0000-0000-00004A400000}"/>
    <cellStyle name="Input Cell 3 3 2 42 3" xfId="21318" xr:uid="{00000000-0005-0000-0000-00004B400000}"/>
    <cellStyle name="Input Cell 3 3 2 42 4" xfId="21319" xr:uid="{00000000-0005-0000-0000-00004C400000}"/>
    <cellStyle name="Input Cell 3 3 2 42 5" xfId="21320" xr:uid="{00000000-0005-0000-0000-00004D400000}"/>
    <cellStyle name="Input Cell 3 3 2 43" xfId="2415" xr:uid="{00000000-0005-0000-0000-00004E400000}"/>
    <cellStyle name="Input Cell 3 3 2 43 2" xfId="21321" xr:uid="{00000000-0005-0000-0000-00004F400000}"/>
    <cellStyle name="Input Cell 3 3 2 43 2 2" xfId="21322" xr:uid="{00000000-0005-0000-0000-000050400000}"/>
    <cellStyle name="Input Cell 3 3 2 43 2 3" xfId="21323" xr:uid="{00000000-0005-0000-0000-000051400000}"/>
    <cellStyle name="Input Cell 3 3 2 43 2 4" xfId="21324" xr:uid="{00000000-0005-0000-0000-000052400000}"/>
    <cellStyle name="Input Cell 3 3 2 43 3" xfId="21325" xr:uid="{00000000-0005-0000-0000-000053400000}"/>
    <cellStyle name="Input Cell 3 3 2 43 4" xfId="21326" xr:uid="{00000000-0005-0000-0000-000054400000}"/>
    <cellStyle name="Input Cell 3 3 2 43 5" xfId="21327" xr:uid="{00000000-0005-0000-0000-000055400000}"/>
    <cellStyle name="Input Cell 3 3 2 44" xfId="2416" xr:uid="{00000000-0005-0000-0000-000056400000}"/>
    <cellStyle name="Input Cell 3 3 2 44 2" xfId="21328" xr:uid="{00000000-0005-0000-0000-000057400000}"/>
    <cellStyle name="Input Cell 3 3 2 44 2 2" xfId="21329" xr:uid="{00000000-0005-0000-0000-000058400000}"/>
    <cellStyle name="Input Cell 3 3 2 44 2 3" xfId="21330" xr:uid="{00000000-0005-0000-0000-000059400000}"/>
    <cellStyle name="Input Cell 3 3 2 44 2 4" xfId="21331" xr:uid="{00000000-0005-0000-0000-00005A400000}"/>
    <cellStyle name="Input Cell 3 3 2 44 3" xfId="21332" xr:uid="{00000000-0005-0000-0000-00005B400000}"/>
    <cellStyle name="Input Cell 3 3 2 44 4" xfId="21333" xr:uid="{00000000-0005-0000-0000-00005C400000}"/>
    <cellStyle name="Input Cell 3 3 2 44 5" xfId="21334" xr:uid="{00000000-0005-0000-0000-00005D400000}"/>
    <cellStyle name="Input Cell 3 3 2 45" xfId="21335" xr:uid="{00000000-0005-0000-0000-00005E400000}"/>
    <cellStyle name="Input Cell 3 3 2 45 2" xfId="21336" xr:uid="{00000000-0005-0000-0000-00005F400000}"/>
    <cellStyle name="Input Cell 3 3 2 45 3" xfId="21337" xr:uid="{00000000-0005-0000-0000-000060400000}"/>
    <cellStyle name="Input Cell 3 3 2 45 4" xfId="21338" xr:uid="{00000000-0005-0000-0000-000061400000}"/>
    <cellStyle name="Input Cell 3 3 2 46" xfId="21339" xr:uid="{00000000-0005-0000-0000-000062400000}"/>
    <cellStyle name="Input Cell 3 3 2 46 2" xfId="21340" xr:uid="{00000000-0005-0000-0000-000063400000}"/>
    <cellStyle name="Input Cell 3 3 2 46 3" xfId="21341" xr:uid="{00000000-0005-0000-0000-000064400000}"/>
    <cellStyle name="Input Cell 3 3 2 46 4" xfId="21342" xr:uid="{00000000-0005-0000-0000-000065400000}"/>
    <cellStyle name="Input Cell 3 3 2 47" xfId="21343" xr:uid="{00000000-0005-0000-0000-000066400000}"/>
    <cellStyle name="Input Cell 3 3 2 48" xfId="21344" xr:uid="{00000000-0005-0000-0000-000067400000}"/>
    <cellStyle name="Input Cell 3 3 2 49" xfId="21345" xr:uid="{00000000-0005-0000-0000-000068400000}"/>
    <cellStyle name="Input Cell 3 3 2 5" xfId="2417" xr:uid="{00000000-0005-0000-0000-000069400000}"/>
    <cellStyle name="Input Cell 3 3 2 5 2" xfId="21346" xr:uid="{00000000-0005-0000-0000-00006A400000}"/>
    <cellStyle name="Input Cell 3 3 2 5 2 2" xfId="21347" xr:uid="{00000000-0005-0000-0000-00006B400000}"/>
    <cellStyle name="Input Cell 3 3 2 5 2 3" xfId="21348" xr:uid="{00000000-0005-0000-0000-00006C400000}"/>
    <cellStyle name="Input Cell 3 3 2 5 2 4" xfId="21349" xr:uid="{00000000-0005-0000-0000-00006D400000}"/>
    <cellStyle name="Input Cell 3 3 2 5 3" xfId="21350" xr:uid="{00000000-0005-0000-0000-00006E400000}"/>
    <cellStyle name="Input Cell 3 3 2 5 4" xfId="21351" xr:uid="{00000000-0005-0000-0000-00006F400000}"/>
    <cellStyle name="Input Cell 3 3 2 5 5" xfId="21352" xr:uid="{00000000-0005-0000-0000-000070400000}"/>
    <cellStyle name="Input Cell 3 3 2 6" xfId="2418" xr:uid="{00000000-0005-0000-0000-000071400000}"/>
    <cellStyle name="Input Cell 3 3 2 6 2" xfId="21353" xr:uid="{00000000-0005-0000-0000-000072400000}"/>
    <cellStyle name="Input Cell 3 3 2 6 2 2" xfId="21354" xr:uid="{00000000-0005-0000-0000-000073400000}"/>
    <cellStyle name="Input Cell 3 3 2 6 2 3" xfId="21355" xr:uid="{00000000-0005-0000-0000-000074400000}"/>
    <cellStyle name="Input Cell 3 3 2 6 2 4" xfId="21356" xr:uid="{00000000-0005-0000-0000-000075400000}"/>
    <cellStyle name="Input Cell 3 3 2 6 3" xfId="21357" xr:uid="{00000000-0005-0000-0000-000076400000}"/>
    <cellStyle name="Input Cell 3 3 2 6 4" xfId="21358" xr:uid="{00000000-0005-0000-0000-000077400000}"/>
    <cellStyle name="Input Cell 3 3 2 6 5" xfId="21359" xr:uid="{00000000-0005-0000-0000-000078400000}"/>
    <cellStyle name="Input Cell 3 3 2 7" xfId="2419" xr:uid="{00000000-0005-0000-0000-000079400000}"/>
    <cellStyle name="Input Cell 3 3 2 7 2" xfId="21360" xr:uid="{00000000-0005-0000-0000-00007A400000}"/>
    <cellStyle name="Input Cell 3 3 2 7 2 2" xfId="21361" xr:uid="{00000000-0005-0000-0000-00007B400000}"/>
    <cellStyle name="Input Cell 3 3 2 7 2 3" xfId="21362" xr:uid="{00000000-0005-0000-0000-00007C400000}"/>
    <cellStyle name="Input Cell 3 3 2 7 2 4" xfId="21363" xr:uid="{00000000-0005-0000-0000-00007D400000}"/>
    <cellStyle name="Input Cell 3 3 2 7 3" xfId="21364" xr:uid="{00000000-0005-0000-0000-00007E400000}"/>
    <cellStyle name="Input Cell 3 3 2 7 4" xfId="21365" xr:uid="{00000000-0005-0000-0000-00007F400000}"/>
    <cellStyle name="Input Cell 3 3 2 7 5" xfId="21366" xr:uid="{00000000-0005-0000-0000-000080400000}"/>
    <cellStyle name="Input Cell 3 3 2 8" xfId="2420" xr:uid="{00000000-0005-0000-0000-000081400000}"/>
    <cellStyle name="Input Cell 3 3 2 8 2" xfId="21367" xr:uid="{00000000-0005-0000-0000-000082400000}"/>
    <cellStyle name="Input Cell 3 3 2 8 2 2" xfId="21368" xr:uid="{00000000-0005-0000-0000-000083400000}"/>
    <cellStyle name="Input Cell 3 3 2 8 2 3" xfId="21369" xr:uid="{00000000-0005-0000-0000-000084400000}"/>
    <cellStyle name="Input Cell 3 3 2 8 2 4" xfId="21370" xr:uid="{00000000-0005-0000-0000-000085400000}"/>
    <cellStyle name="Input Cell 3 3 2 8 3" xfId="21371" xr:uid="{00000000-0005-0000-0000-000086400000}"/>
    <cellStyle name="Input Cell 3 3 2 8 4" xfId="21372" xr:uid="{00000000-0005-0000-0000-000087400000}"/>
    <cellStyle name="Input Cell 3 3 2 8 5" xfId="21373" xr:uid="{00000000-0005-0000-0000-000088400000}"/>
    <cellStyle name="Input Cell 3 3 2 9" xfId="2421" xr:uid="{00000000-0005-0000-0000-000089400000}"/>
    <cellStyle name="Input Cell 3 3 2 9 2" xfId="21374" xr:uid="{00000000-0005-0000-0000-00008A400000}"/>
    <cellStyle name="Input Cell 3 3 2 9 2 2" xfId="21375" xr:uid="{00000000-0005-0000-0000-00008B400000}"/>
    <cellStyle name="Input Cell 3 3 2 9 2 3" xfId="21376" xr:uid="{00000000-0005-0000-0000-00008C400000}"/>
    <cellStyle name="Input Cell 3 3 2 9 2 4" xfId="21377" xr:uid="{00000000-0005-0000-0000-00008D400000}"/>
    <cellStyle name="Input Cell 3 3 2 9 3" xfId="21378" xr:uid="{00000000-0005-0000-0000-00008E400000}"/>
    <cellStyle name="Input Cell 3 3 2 9 4" xfId="21379" xr:uid="{00000000-0005-0000-0000-00008F400000}"/>
    <cellStyle name="Input Cell 3 3 2 9 5" xfId="21380" xr:uid="{00000000-0005-0000-0000-000090400000}"/>
    <cellStyle name="Input Cell 3 3 20" xfId="2422" xr:uid="{00000000-0005-0000-0000-000091400000}"/>
    <cellStyle name="Input Cell 3 3 20 2" xfId="21381" xr:uid="{00000000-0005-0000-0000-000092400000}"/>
    <cellStyle name="Input Cell 3 3 20 2 2" xfId="21382" xr:uid="{00000000-0005-0000-0000-000093400000}"/>
    <cellStyle name="Input Cell 3 3 20 2 3" xfId="21383" xr:uid="{00000000-0005-0000-0000-000094400000}"/>
    <cellStyle name="Input Cell 3 3 20 2 4" xfId="21384" xr:uid="{00000000-0005-0000-0000-000095400000}"/>
    <cellStyle name="Input Cell 3 3 20 3" xfId="21385" xr:uid="{00000000-0005-0000-0000-000096400000}"/>
    <cellStyle name="Input Cell 3 3 20 4" xfId="21386" xr:uid="{00000000-0005-0000-0000-000097400000}"/>
    <cellStyle name="Input Cell 3 3 20 5" xfId="21387" xr:uid="{00000000-0005-0000-0000-000098400000}"/>
    <cellStyle name="Input Cell 3 3 21" xfId="2423" xr:uid="{00000000-0005-0000-0000-000099400000}"/>
    <cellStyle name="Input Cell 3 3 21 2" xfId="21388" xr:uid="{00000000-0005-0000-0000-00009A400000}"/>
    <cellStyle name="Input Cell 3 3 21 2 2" xfId="21389" xr:uid="{00000000-0005-0000-0000-00009B400000}"/>
    <cellStyle name="Input Cell 3 3 21 2 3" xfId="21390" xr:uid="{00000000-0005-0000-0000-00009C400000}"/>
    <cellStyle name="Input Cell 3 3 21 2 4" xfId="21391" xr:uid="{00000000-0005-0000-0000-00009D400000}"/>
    <cellStyle name="Input Cell 3 3 21 3" xfId="21392" xr:uid="{00000000-0005-0000-0000-00009E400000}"/>
    <cellStyle name="Input Cell 3 3 21 4" xfId="21393" xr:uid="{00000000-0005-0000-0000-00009F400000}"/>
    <cellStyle name="Input Cell 3 3 21 5" xfId="21394" xr:uid="{00000000-0005-0000-0000-0000A0400000}"/>
    <cellStyle name="Input Cell 3 3 22" xfId="2424" xr:uid="{00000000-0005-0000-0000-0000A1400000}"/>
    <cellStyle name="Input Cell 3 3 22 2" xfId="21395" xr:uid="{00000000-0005-0000-0000-0000A2400000}"/>
    <cellStyle name="Input Cell 3 3 22 2 2" xfId="21396" xr:uid="{00000000-0005-0000-0000-0000A3400000}"/>
    <cellStyle name="Input Cell 3 3 22 2 3" xfId="21397" xr:uid="{00000000-0005-0000-0000-0000A4400000}"/>
    <cellStyle name="Input Cell 3 3 22 2 4" xfId="21398" xr:uid="{00000000-0005-0000-0000-0000A5400000}"/>
    <cellStyle name="Input Cell 3 3 22 3" xfId="21399" xr:uid="{00000000-0005-0000-0000-0000A6400000}"/>
    <cellStyle name="Input Cell 3 3 22 4" xfId="21400" xr:uid="{00000000-0005-0000-0000-0000A7400000}"/>
    <cellStyle name="Input Cell 3 3 22 5" xfId="21401" xr:uid="{00000000-0005-0000-0000-0000A8400000}"/>
    <cellStyle name="Input Cell 3 3 23" xfId="2425" xr:uid="{00000000-0005-0000-0000-0000A9400000}"/>
    <cellStyle name="Input Cell 3 3 23 2" xfId="21402" xr:uid="{00000000-0005-0000-0000-0000AA400000}"/>
    <cellStyle name="Input Cell 3 3 23 2 2" xfId="21403" xr:uid="{00000000-0005-0000-0000-0000AB400000}"/>
    <cellStyle name="Input Cell 3 3 23 2 3" xfId="21404" xr:uid="{00000000-0005-0000-0000-0000AC400000}"/>
    <cellStyle name="Input Cell 3 3 23 2 4" xfId="21405" xr:uid="{00000000-0005-0000-0000-0000AD400000}"/>
    <cellStyle name="Input Cell 3 3 23 3" xfId="21406" xr:uid="{00000000-0005-0000-0000-0000AE400000}"/>
    <cellStyle name="Input Cell 3 3 23 4" xfId="21407" xr:uid="{00000000-0005-0000-0000-0000AF400000}"/>
    <cellStyle name="Input Cell 3 3 23 5" xfId="21408" xr:uid="{00000000-0005-0000-0000-0000B0400000}"/>
    <cellStyle name="Input Cell 3 3 24" xfId="2426" xr:uid="{00000000-0005-0000-0000-0000B1400000}"/>
    <cellStyle name="Input Cell 3 3 24 2" xfId="21409" xr:uid="{00000000-0005-0000-0000-0000B2400000}"/>
    <cellStyle name="Input Cell 3 3 24 2 2" xfId="21410" xr:uid="{00000000-0005-0000-0000-0000B3400000}"/>
    <cellStyle name="Input Cell 3 3 24 2 3" xfId="21411" xr:uid="{00000000-0005-0000-0000-0000B4400000}"/>
    <cellStyle name="Input Cell 3 3 24 2 4" xfId="21412" xr:uid="{00000000-0005-0000-0000-0000B5400000}"/>
    <cellStyle name="Input Cell 3 3 24 3" xfId="21413" xr:uid="{00000000-0005-0000-0000-0000B6400000}"/>
    <cellStyle name="Input Cell 3 3 24 4" xfId="21414" xr:uid="{00000000-0005-0000-0000-0000B7400000}"/>
    <cellStyle name="Input Cell 3 3 24 5" xfId="21415" xr:uid="{00000000-0005-0000-0000-0000B8400000}"/>
    <cellStyle name="Input Cell 3 3 25" xfId="2427" xr:uid="{00000000-0005-0000-0000-0000B9400000}"/>
    <cellStyle name="Input Cell 3 3 25 2" xfId="21416" xr:uid="{00000000-0005-0000-0000-0000BA400000}"/>
    <cellStyle name="Input Cell 3 3 25 2 2" xfId="21417" xr:uid="{00000000-0005-0000-0000-0000BB400000}"/>
    <cellStyle name="Input Cell 3 3 25 2 3" xfId="21418" xr:uid="{00000000-0005-0000-0000-0000BC400000}"/>
    <cellStyle name="Input Cell 3 3 25 2 4" xfId="21419" xr:uid="{00000000-0005-0000-0000-0000BD400000}"/>
    <cellStyle name="Input Cell 3 3 25 3" xfId="21420" xr:uid="{00000000-0005-0000-0000-0000BE400000}"/>
    <cellStyle name="Input Cell 3 3 25 4" xfId="21421" xr:uid="{00000000-0005-0000-0000-0000BF400000}"/>
    <cellStyle name="Input Cell 3 3 25 5" xfId="21422" xr:uid="{00000000-0005-0000-0000-0000C0400000}"/>
    <cellStyle name="Input Cell 3 3 26" xfId="2428" xr:uid="{00000000-0005-0000-0000-0000C1400000}"/>
    <cellStyle name="Input Cell 3 3 26 2" xfId="21423" xr:uid="{00000000-0005-0000-0000-0000C2400000}"/>
    <cellStyle name="Input Cell 3 3 26 2 2" xfId="21424" xr:uid="{00000000-0005-0000-0000-0000C3400000}"/>
    <cellStyle name="Input Cell 3 3 26 2 3" xfId="21425" xr:uid="{00000000-0005-0000-0000-0000C4400000}"/>
    <cellStyle name="Input Cell 3 3 26 2 4" xfId="21426" xr:uid="{00000000-0005-0000-0000-0000C5400000}"/>
    <cellStyle name="Input Cell 3 3 26 3" xfId="21427" xr:uid="{00000000-0005-0000-0000-0000C6400000}"/>
    <cellStyle name="Input Cell 3 3 26 4" xfId="21428" xr:uid="{00000000-0005-0000-0000-0000C7400000}"/>
    <cellStyle name="Input Cell 3 3 26 5" xfId="21429" xr:uid="{00000000-0005-0000-0000-0000C8400000}"/>
    <cellStyle name="Input Cell 3 3 27" xfId="2429" xr:uid="{00000000-0005-0000-0000-0000C9400000}"/>
    <cellStyle name="Input Cell 3 3 27 2" xfId="21430" xr:uid="{00000000-0005-0000-0000-0000CA400000}"/>
    <cellStyle name="Input Cell 3 3 27 2 2" xfId="21431" xr:uid="{00000000-0005-0000-0000-0000CB400000}"/>
    <cellStyle name="Input Cell 3 3 27 2 3" xfId="21432" xr:uid="{00000000-0005-0000-0000-0000CC400000}"/>
    <cellStyle name="Input Cell 3 3 27 2 4" xfId="21433" xr:uid="{00000000-0005-0000-0000-0000CD400000}"/>
    <cellStyle name="Input Cell 3 3 27 3" xfId="21434" xr:uid="{00000000-0005-0000-0000-0000CE400000}"/>
    <cellStyle name="Input Cell 3 3 27 4" xfId="21435" xr:uid="{00000000-0005-0000-0000-0000CF400000}"/>
    <cellStyle name="Input Cell 3 3 27 5" xfId="21436" xr:uid="{00000000-0005-0000-0000-0000D0400000}"/>
    <cellStyle name="Input Cell 3 3 28" xfId="2430" xr:uid="{00000000-0005-0000-0000-0000D1400000}"/>
    <cellStyle name="Input Cell 3 3 28 2" xfId="21437" xr:uid="{00000000-0005-0000-0000-0000D2400000}"/>
    <cellStyle name="Input Cell 3 3 28 2 2" xfId="21438" xr:uid="{00000000-0005-0000-0000-0000D3400000}"/>
    <cellStyle name="Input Cell 3 3 28 2 3" xfId="21439" xr:uid="{00000000-0005-0000-0000-0000D4400000}"/>
    <cellStyle name="Input Cell 3 3 28 2 4" xfId="21440" xr:uid="{00000000-0005-0000-0000-0000D5400000}"/>
    <cellStyle name="Input Cell 3 3 28 3" xfId="21441" xr:uid="{00000000-0005-0000-0000-0000D6400000}"/>
    <cellStyle name="Input Cell 3 3 28 4" xfId="21442" xr:uid="{00000000-0005-0000-0000-0000D7400000}"/>
    <cellStyle name="Input Cell 3 3 28 5" xfId="21443" xr:uid="{00000000-0005-0000-0000-0000D8400000}"/>
    <cellStyle name="Input Cell 3 3 29" xfId="2431" xr:uid="{00000000-0005-0000-0000-0000D9400000}"/>
    <cellStyle name="Input Cell 3 3 29 2" xfId="21444" xr:uid="{00000000-0005-0000-0000-0000DA400000}"/>
    <cellStyle name="Input Cell 3 3 29 2 2" xfId="21445" xr:uid="{00000000-0005-0000-0000-0000DB400000}"/>
    <cellStyle name="Input Cell 3 3 29 2 3" xfId="21446" xr:uid="{00000000-0005-0000-0000-0000DC400000}"/>
    <cellStyle name="Input Cell 3 3 29 2 4" xfId="21447" xr:uid="{00000000-0005-0000-0000-0000DD400000}"/>
    <cellStyle name="Input Cell 3 3 29 3" xfId="21448" xr:uid="{00000000-0005-0000-0000-0000DE400000}"/>
    <cellStyle name="Input Cell 3 3 29 4" xfId="21449" xr:uid="{00000000-0005-0000-0000-0000DF400000}"/>
    <cellStyle name="Input Cell 3 3 29 5" xfId="21450" xr:uid="{00000000-0005-0000-0000-0000E0400000}"/>
    <cellStyle name="Input Cell 3 3 3" xfId="2432" xr:uid="{00000000-0005-0000-0000-0000E1400000}"/>
    <cellStyle name="Input Cell 3 3 3 2" xfId="21451" xr:uid="{00000000-0005-0000-0000-0000E2400000}"/>
    <cellStyle name="Input Cell 3 3 3 2 2" xfId="21452" xr:uid="{00000000-0005-0000-0000-0000E3400000}"/>
    <cellStyle name="Input Cell 3 3 3 2 3" xfId="21453" xr:uid="{00000000-0005-0000-0000-0000E4400000}"/>
    <cellStyle name="Input Cell 3 3 3 2 4" xfId="21454" xr:uid="{00000000-0005-0000-0000-0000E5400000}"/>
    <cellStyle name="Input Cell 3 3 3 3" xfId="21455" xr:uid="{00000000-0005-0000-0000-0000E6400000}"/>
    <cellStyle name="Input Cell 3 3 3 4" xfId="21456" xr:uid="{00000000-0005-0000-0000-0000E7400000}"/>
    <cellStyle name="Input Cell 3 3 3 5" xfId="21457" xr:uid="{00000000-0005-0000-0000-0000E8400000}"/>
    <cellStyle name="Input Cell 3 3 30" xfId="2433" xr:uid="{00000000-0005-0000-0000-0000E9400000}"/>
    <cellStyle name="Input Cell 3 3 30 2" xfId="21458" xr:uid="{00000000-0005-0000-0000-0000EA400000}"/>
    <cellStyle name="Input Cell 3 3 30 2 2" xfId="21459" xr:uid="{00000000-0005-0000-0000-0000EB400000}"/>
    <cellStyle name="Input Cell 3 3 30 2 3" xfId="21460" xr:uid="{00000000-0005-0000-0000-0000EC400000}"/>
    <cellStyle name="Input Cell 3 3 30 2 4" xfId="21461" xr:uid="{00000000-0005-0000-0000-0000ED400000}"/>
    <cellStyle name="Input Cell 3 3 30 3" xfId="21462" xr:uid="{00000000-0005-0000-0000-0000EE400000}"/>
    <cellStyle name="Input Cell 3 3 30 4" xfId="21463" xr:uid="{00000000-0005-0000-0000-0000EF400000}"/>
    <cellStyle name="Input Cell 3 3 30 5" xfId="21464" xr:uid="{00000000-0005-0000-0000-0000F0400000}"/>
    <cellStyle name="Input Cell 3 3 31" xfId="2434" xr:uid="{00000000-0005-0000-0000-0000F1400000}"/>
    <cellStyle name="Input Cell 3 3 31 2" xfId="21465" xr:uid="{00000000-0005-0000-0000-0000F2400000}"/>
    <cellStyle name="Input Cell 3 3 31 2 2" xfId="21466" xr:uid="{00000000-0005-0000-0000-0000F3400000}"/>
    <cellStyle name="Input Cell 3 3 31 2 3" xfId="21467" xr:uid="{00000000-0005-0000-0000-0000F4400000}"/>
    <cellStyle name="Input Cell 3 3 31 2 4" xfId="21468" xr:uid="{00000000-0005-0000-0000-0000F5400000}"/>
    <cellStyle name="Input Cell 3 3 31 3" xfId="21469" xr:uid="{00000000-0005-0000-0000-0000F6400000}"/>
    <cellStyle name="Input Cell 3 3 31 4" xfId="21470" xr:uid="{00000000-0005-0000-0000-0000F7400000}"/>
    <cellStyle name="Input Cell 3 3 31 5" xfId="21471" xr:uid="{00000000-0005-0000-0000-0000F8400000}"/>
    <cellStyle name="Input Cell 3 3 32" xfId="2435" xr:uid="{00000000-0005-0000-0000-0000F9400000}"/>
    <cellStyle name="Input Cell 3 3 32 2" xfId="21472" xr:uid="{00000000-0005-0000-0000-0000FA400000}"/>
    <cellStyle name="Input Cell 3 3 32 2 2" xfId="21473" xr:uid="{00000000-0005-0000-0000-0000FB400000}"/>
    <cellStyle name="Input Cell 3 3 32 2 3" xfId="21474" xr:uid="{00000000-0005-0000-0000-0000FC400000}"/>
    <cellStyle name="Input Cell 3 3 32 2 4" xfId="21475" xr:uid="{00000000-0005-0000-0000-0000FD400000}"/>
    <cellStyle name="Input Cell 3 3 32 3" xfId="21476" xr:uid="{00000000-0005-0000-0000-0000FE400000}"/>
    <cellStyle name="Input Cell 3 3 32 4" xfId="21477" xr:uid="{00000000-0005-0000-0000-0000FF400000}"/>
    <cellStyle name="Input Cell 3 3 32 5" xfId="21478" xr:uid="{00000000-0005-0000-0000-000000410000}"/>
    <cellStyle name="Input Cell 3 3 33" xfId="2436" xr:uid="{00000000-0005-0000-0000-000001410000}"/>
    <cellStyle name="Input Cell 3 3 33 2" xfId="21479" xr:uid="{00000000-0005-0000-0000-000002410000}"/>
    <cellStyle name="Input Cell 3 3 33 2 2" xfId="21480" xr:uid="{00000000-0005-0000-0000-000003410000}"/>
    <cellStyle name="Input Cell 3 3 33 2 3" xfId="21481" xr:uid="{00000000-0005-0000-0000-000004410000}"/>
    <cellStyle name="Input Cell 3 3 33 2 4" xfId="21482" xr:uid="{00000000-0005-0000-0000-000005410000}"/>
    <cellStyle name="Input Cell 3 3 33 3" xfId="21483" xr:uid="{00000000-0005-0000-0000-000006410000}"/>
    <cellStyle name="Input Cell 3 3 33 4" xfId="21484" xr:uid="{00000000-0005-0000-0000-000007410000}"/>
    <cellStyle name="Input Cell 3 3 33 5" xfId="21485" xr:uid="{00000000-0005-0000-0000-000008410000}"/>
    <cellStyle name="Input Cell 3 3 34" xfId="2437" xr:uid="{00000000-0005-0000-0000-000009410000}"/>
    <cellStyle name="Input Cell 3 3 34 2" xfId="21486" xr:uid="{00000000-0005-0000-0000-00000A410000}"/>
    <cellStyle name="Input Cell 3 3 34 2 2" xfId="21487" xr:uid="{00000000-0005-0000-0000-00000B410000}"/>
    <cellStyle name="Input Cell 3 3 34 2 3" xfId="21488" xr:uid="{00000000-0005-0000-0000-00000C410000}"/>
    <cellStyle name="Input Cell 3 3 34 2 4" xfId="21489" xr:uid="{00000000-0005-0000-0000-00000D410000}"/>
    <cellStyle name="Input Cell 3 3 34 3" xfId="21490" xr:uid="{00000000-0005-0000-0000-00000E410000}"/>
    <cellStyle name="Input Cell 3 3 34 4" xfId="21491" xr:uid="{00000000-0005-0000-0000-00000F410000}"/>
    <cellStyle name="Input Cell 3 3 34 5" xfId="21492" xr:uid="{00000000-0005-0000-0000-000010410000}"/>
    <cellStyle name="Input Cell 3 3 35" xfId="2438" xr:uid="{00000000-0005-0000-0000-000011410000}"/>
    <cellStyle name="Input Cell 3 3 35 2" xfId="21493" xr:uid="{00000000-0005-0000-0000-000012410000}"/>
    <cellStyle name="Input Cell 3 3 35 2 2" xfId="21494" xr:uid="{00000000-0005-0000-0000-000013410000}"/>
    <cellStyle name="Input Cell 3 3 35 2 3" xfId="21495" xr:uid="{00000000-0005-0000-0000-000014410000}"/>
    <cellStyle name="Input Cell 3 3 35 2 4" xfId="21496" xr:uid="{00000000-0005-0000-0000-000015410000}"/>
    <cellStyle name="Input Cell 3 3 35 3" xfId="21497" xr:uid="{00000000-0005-0000-0000-000016410000}"/>
    <cellStyle name="Input Cell 3 3 35 4" xfId="21498" xr:uid="{00000000-0005-0000-0000-000017410000}"/>
    <cellStyle name="Input Cell 3 3 35 5" xfId="21499" xr:uid="{00000000-0005-0000-0000-000018410000}"/>
    <cellStyle name="Input Cell 3 3 36" xfId="2439" xr:uid="{00000000-0005-0000-0000-000019410000}"/>
    <cellStyle name="Input Cell 3 3 36 2" xfId="21500" xr:uid="{00000000-0005-0000-0000-00001A410000}"/>
    <cellStyle name="Input Cell 3 3 36 2 2" xfId="21501" xr:uid="{00000000-0005-0000-0000-00001B410000}"/>
    <cellStyle name="Input Cell 3 3 36 2 3" xfId="21502" xr:uid="{00000000-0005-0000-0000-00001C410000}"/>
    <cellStyle name="Input Cell 3 3 36 2 4" xfId="21503" xr:uid="{00000000-0005-0000-0000-00001D410000}"/>
    <cellStyle name="Input Cell 3 3 36 3" xfId="21504" xr:uid="{00000000-0005-0000-0000-00001E410000}"/>
    <cellStyle name="Input Cell 3 3 36 4" xfId="21505" xr:uid="{00000000-0005-0000-0000-00001F410000}"/>
    <cellStyle name="Input Cell 3 3 36 5" xfId="21506" xr:uid="{00000000-0005-0000-0000-000020410000}"/>
    <cellStyle name="Input Cell 3 3 37" xfId="2440" xr:uid="{00000000-0005-0000-0000-000021410000}"/>
    <cellStyle name="Input Cell 3 3 37 2" xfId="21507" xr:uid="{00000000-0005-0000-0000-000022410000}"/>
    <cellStyle name="Input Cell 3 3 37 2 2" xfId="21508" xr:uid="{00000000-0005-0000-0000-000023410000}"/>
    <cellStyle name="Input Cell 3 3 37 2 3" xfId="21509" xr:uid="{00000000-0005-0000-0000-000024410000}"/>
    <cellStyle name="Input Cell 3 3 37 2 4" xfId="21510" xr:uid="{00000000-0005-0000-0000-000025410000}"/>
    <cellStyle name="Input Cell 3 3 37 3" xfId="21511" xr:uid="{00000000-0005-0000-0000-000026410000}"/>
    <cellStyle name="Input Cell 3 3 37 4" xfId="21512" xr:uid="{00000000-0005-0000-0000-000027410000}"/>
    <cellStyle name="Input Cell 3 3 37 5" xfId="21513" xr:uid="{00000000-0005-0000-0000-000028410000}"/>
    <cellStyle name="Input Cell 3 3 38" xfId="2441" xr:uid="{00000000-0005-0000-0000-000029410000}"/>
    <cellStyle name="Input Cell 3 3 38 2" xfId="21514" xr:uid="{00000000-0005-0000-0000-00002A410000}"/>
    <cellStyle name="Input Cell 3 3 38 2 2" xfId="21515" xr:uid="{00000000-0005-0000-0000-00002B410000}"/>
    <cellStyle name="Input Cell 3 3 38 2 3" xfId="21516" xr:uid="{00000000-0005-0000-0000-00002C410000}"/>
    <cellStyle name="Input Cell 3 3 38 2 4" xfId="21517" xr:uid="{00000000-0005-0000-0000-00002D410000}"/>
    <cellStyle name="Input Cell 3 3 38 3" xfId="21518" xr:uid="{00000000-0005-0000-0000-00002E410000}"/>
    <cellStyle name="Input Cell 3 3 38 4" xfId="21519" xr:uid="{00000000-0005-0000-0000-00002F410000}"/>
    <cellStyle name="Input Cell 3 3 38 5" xfId="21520" xr:uid="{00000000-0005-0000-0000-000030410000}"/>
    <cellStyle name="Input Cell 3 3 39" xfId="2442" xr:uid="{00000000-0005-0000-0000-000031410000}"/>
    <cellStyle name="Input Cell 3 3 39 2" xfId="21521" xr:uid="{00000000-0005-0000-0000-000032410000}"/>
    <cellStyle name="Input Cell 3 3 39 2 2" xfId="21522" xr:uid="{00000000-0005-0000-0000-000033410000}"/>
    <cellStyle name="Input Cell 3 3 39 2 3" xfId="21523" xr:uid="{00000000-0005-0000-0000-000034410000}"/>
    <cellStyle name="Input Cell 3 3 39 2 4" xfId="21524" xr:uid="{00000000-0005-0000-0000-000035410000}"/>
    <cellStyle name="Input Cell 3 3 39 3" xfId="21525" xr:uid="{00000000-0005-0000-0000-000036410000}"/>
    <cellStyle name="Input Cell 3 3 39 4" xfId="21526" xr:uid="{00000000-0005-0000-0000-000037410000}"/>
    <cellStyle name="Input Cell 3 3 39 5" xfId="21527" xr:uid="{00000000-0005-0000-0000-000038410000}"/>
    <cellStyle name="Input Cell 3 3 4" xfId="2443" xr:uid="{00000000-0005-0000-0000-000039410000}"/>
    <cellStyle name="Input Cell 3 3 4 2" xfId="21528" xr:uid="{00000000-0005-0000-0000-00003A410000}"/>
    <cellStyle name="Input Cell 3 3 4 2 2" xfId="21529" xr:uid="{00000000-0005-0000-0000-00003B410000}"/>
    <cellStyle name="Input Cell 3 3 4 2 3" xfId="21530" xr:uid="{00000000-0005-0000-0000-00003C410000}"/>
    <cellStyle name="Input Cell 3 3 4 2 4" xfId="21531" xr:uid="{00000000-0005-0000-0000-00003D410000}"/>
    <cellStyle name="Input Cell 3 3 4 3" xfId="21532" xr:uid="{00000000-0005-0000-0000-00003E410000}"/>
    <cellStyle name="Input Cell 3 3 4 4" xfId="21533" xr:uid="{00000000-0005-0000-0000-00003F410000}"/>
    <cellStyle name="Input Cell 3 3 4 5" xfId="21534" xr:uid="{00000000-0005-0000-0000-000040410000}"/>
    <cellStyle name="Input Cell 3 3 40" xfId="2444" xr:uid="{00000000-0005-0000-0000-000041410000}"/>
    <cellStyle name="Input Cell 3 3 40 2" xfId="21535" xr:uid="{00000000-0005-0000-0000-000042410000}"/>
    <cellStyle name="Input Cell 3 3 40 2 2" xfId="21536" xr:uid="{00000000-0005-0000-0000-000043410000}"/>
    <cellStyle name="Input Cell 3 3 40 2 3" xfId="21537" xr:uid="{00000000-0005-0000-0000-000044410000}"/>
    <cellStyle name="Input Cell 3 3 40 2 4" xfId="21538" xr:uid="{00000000-0005-0000-0000-000045410000}"/>
    <cellStyle name="Input Cell 3 3 40 3" xfId="21539" xr:uid="{00000000-0005-0000-0000-000046410000}"/>
    <cellStyle name="Input Cell 3 3 40 4" xfId="21540" xr:uid="{00000000-0005-0000-0000-000047410000}"/>
    <cellStyle name="Input Cell 3 3 40 5" xfId="21541" xr:uid="{00000000-0005-0000-0000-000048410000}"/>
    <cellStyle name="Input Cell 3 3 41" xfId="2445" xr:uid="{00000000-0005-0000-0000-000049410000}"/>
    <cellStyle name="Input Cell 3 3 41 2" xfId="21542" xr:uid="{00000000-0005-0000-0000-00004A410000}"/>
    <cellStyle name="Input Cell 3 3 41 2 2" xfId="21543" xr:uid="{00000000-0005-0000-0000-00004B410000}"/>
    <cellStyle name="Input Cell 3 3 41 2 3" xfId="21544" xr:uid="{00000000-0005-0000-0000-00004C410000}"/>
    <cellStyle name="Input Cell 3 3 41 2 4" xfId="21545" xr:uid="{00000000-0005-0000-0000-00004D410000}"/>
    <cellStyle name="Input Cell 3 3 41 3" xfId="21546" xr:uid="{00000000-0005-0000-0000-00004E410000}"/>
    <cellStyle name="Input Cell 3 3 41 4" xfId="21547" xr:uid="{00000000-0005-0000-0000-00004F410000}"/>
    <cellStyle name="Input Cell 3 3 41 5" xfId="21548" xr:uid="{00000000-0005-0000-0000-000050410000}"/>
    <cellStyle name="Input Cell 3 3 42" xfId="2446" xr:uid="{00000000-0005-0000-0000-000051410000}"/>
    <cellStyle name="Input Cell 3 3 42 2" xfId="21549" xr:uid="{00000000-0005-0000-0000-000052410000}"/>
    <cellStyle name="Input Cell 3 3 42 2 2" xfId="21550" xr:uid="{00000000-0005-0000-0000-000053410000}"/>
    <cellStyle name="Input Cell 3 3 42 2 3" xfId="21551" xr:uid="{00000000-0005-0000-0000-000054410000}"/>
    <cellStyle name="Input Cell 3 3 42 2 4" xfId="21552" xr:uid="{00000000-0005-0000-0000-000055410000}"/>
    <cellStyle name="Input Cell 3 3 42 3" xfId="21553" xr:uid="{00000000-0005-0000-0000-000056410000}"/>
    <cellStyle name="Input Cell 3 3 42 4" xfId="21554" xr:uid="{00000000-0005-0000-0000-000057410000}"/>
    <cellStyle name="Input Cell 3 3 42 5" xfId="21555" xr:uid="{00000000-0005-0000-0000-000058410000}"/>
    <cellStyle name="Input Cell 3 3 43" xfId="2447" xr:uid="{00000000-0005-0000-0000-000059410000}"/>
    <cellStyle name="Input Cell 3 3 43 2" xfId="21556" xr:uid="{00000000-0005-0000-0000-00005A410000}"/>
    <cellStyle name="Input Cell 3 3 43 2 2" xfId="21557" xr:uid="{00000000-0005-0000-0000-00005B410000}"/>
    <cellStyle name="Input Cell 3 3 43 2 3" xfId="21558" xr:uid="{00000000-0005-0000-0000-00005C410000}"/>
    <cellStyle name="Input Cell 3 3 43 2 4" xfId="21559" xr:uid="{00000000-0005-0000-0000-00005D410000}"/>
    <cellStyle name="Input Cell 3 3 43 3" xfId="21560" xr:uid="{00000000-0005-0000-0000-00005E410000}"/>
    <cellStyle name="Input Cell 3 3 43 4" xfId="21561" xr:uid="{00000000-0005-0000-0000-00005F410000}"/>
    <cellStyle name="Input Cell 3 3 43 5" xfId="21562" xr:uid="{00000000-0005-0000-0000-000060410000}"/>
    <cellStyle name="Input Cell 3 3 44" xfId="2448" xr:uid="{00000000-0005-0000-0000-000061410000}"/>
    <cellStyle name="Input Cell 3 3 44 2" xfId="21563" xr:uid="{00000000-0005-0000-0000-000062410000}"/>
    <cellStyle name="Input Cell 3 3 44 2 2" xfId="21564" xr:uid="{00000000-0005-0000-0000-000063410000}"/>
    <cellStyle name="Input Cell 3 3 44 2 3" xfId="21565" xr:uid="{00000000-0005-0000-0000-000064410000}"/>
    <cellStyle name="Input Cell 3 3 44 2 4" xfId="21566" xr:uid="{00000000-0005-0000-0000-000065410000}"/>
    <cellStyle name="Input Cell 3 3 44 3" xfId="21567" xr:uid="{00000000-0005-0000-0000-000066410000}"/>
    <cellStyle name="Input Cell 3 3 44 4" xfId="21568" xr:uid="{00000000-0005-0000-0000-000067410000}"/>
    <cellStyle name="Input Cell 3 3 44 5" xfId="21569" xr:uid="{00000000-0005-0000-0000-000068410000}"/>
    <cellStyle name="Input Cell 3 3 45" xfId="2449" xr:uid="{00000000-0005-0000-0000-000069410000}"/>
    <cellStyle name="Input Cell 3 3 45 2" xfId="21570" xr:uid="{00000000-0005-0000-0000-00006A410000}"/>
    <cellStyle name="Input Cell 3 3 45 2 2" xfId="21571" xr:uid="{00000000-0005-0000-0000-00006B410000}"/>
    <cellStyle name="Input Cell 3 3 45 2 3" xfId="21572" xr:uid="{00000000-0005-0000-0000-00006C410000}"/>
    <cellStyle name="Input Cell 3 3 45 2 4" xfId="21573" xr:uid="{00000000-0005-0000-0000-00006D410000}"/>
    <cellStyle name="Input Cell 3 3 45 3" xfId="21574" xr:uid="{00000000-0005-0000-0000-00006E410000}"/>
    <cellStyle name="Input Cell 3 3 45 4" xfId="21575" xr:uid="{00000000-0005-0000-0000-00006F410000}"/>
    <cellStyle name="Input Cell 3 3 45 5" xfId="21576" xr:uid="{00000000-0005-0000-0000-000070410000}"/>
    <cellStyle name="Input Cell 3 3 46" xfId="21577" xr:uid="{00000000-0005-0000-0000-000071410000}"/>
    <cellStyle name="Input Cell 3 3 46 2" xfId="21578" xr:uid="{00000000-0005-0000-0000-000072410000}"/>
    <cellStyle name="Input Cell 3 3 46 3" xfId="21579" xr:uid="{00000000-0005-0000-0000-000073410000}"/>
    <cellStyle name="Input Cell 3 3 46 4" xfId="21580" xr:uid="{00000000-0005-0000-0000-000074410000}"/>
    <cellStyle name="Input Cell 3 3 47" xfId="21581" xr:uid="{00000000-0005-0000-0000-000075410000}"/>
    <cellStyle name="Input Cell 3 3 48" xfId="21582" xr:uid="{00000000-0005-0000-0000-000076410000}"/>
    <cellStyle name="Input Cell 3 3 49" xfId="21583" xr:uid="{00000000-0005-0000-0000-000077410000}"/>
    <cellStyle name="Input Cell 3 3 5" xfId="2450" xr:uid="{00000000-0005-0000-0000-000078410000}"/>
    <cellStyle name="Input Cell 3 3 5 2" xfId="21584" xr:uid="{00000000-0005-0000-0000-000079410000}"/>
    <cellStyle name="Input Cell 3 3 5 2 2" xfId="21585" xr:uid="{00000000-0005-0000-0000-00007A410000}"/>
    <cellStyle name="Input Cell 3 3 5 2 3" xfId="21586" xr:uid="{00000000-0005-0000-0000-00007B410000}"/>
    <cellStyle name="Input Cell 3 3 5 2 4" xfId="21587" xr:uid="{00000000-0005-0000-0000-00007C410000}"/>
    <cellStyle name="Input Cell 3 3 5 3" xfId="21588" xr:uid="{00000000-0005-0000-0000-00007D410000}"/>
    <cellStyle name="Input Cell 3 3 5 4" xfId="21589" xr:uid="{00000000-0005-0000-0000-00007E410000}"/>
    <cellStyle name="Input Cell 3 3 5 5" xfId="21590" xr:uid="{00000000-0005-0000-0000-00007F410000}"/>
    <cellStyle name="Input Cell 3 3 6" xfId="2451" xr:uid="{00000000-0005-0000-0000-000080410000}"/>
    <cellStyle name="Input Cell 3 3 6 2" xfId="21591" xr:uid="{00000000-0005-0000-0000-000081410000}"/>
    <cellStyle name="Input Cell 3 3 6 2 2" xfId="21592" xr:uid="{00000000-0005-0000-0000-000082410000}"/>
    <cellStyle name="Input Cell 3 3 6 2 3" xfId="21593" xr:uid="{00000000-0005-0000-0000-000083410000}"/>
    <cellStyle name="Input Cell 3 3 6 2 4" xfId="21594" xr:uid="{00000000-0005-0000-0000-000084410000}"/>
    <cellStyle name="Input Cell 3 3 6 3" xfId="21595" xr:uid="{00000000-0005-0000-0000-000085410000}"/>
    <cellStyle name="Input Cell 3 3 6 4" xfId="21596" xr:uid="{00000000-0005-0000-0000-000086410000}"/>
    <cellStyle name="Input Cell 3 3 6 5" xfId="21597" xr:uid="{00000000-0005-0000-0000-000087410000}"/>
    <cellStyle name="Input Cell 3 3 7" xfId="2452" xr:uid="{00000000-0005-0000-0000-000088410000}"/>
    <cellStyle name="Input Cell 3 3 7 2" xfId="21598" xr:uid="{00000000-0005-0000-0000-000089410000}"/>
    <cellStyle name="Input Cell 3 3 7 2 2" xfId="21599" xr:uid="{00000000-0005-0000-0000-00008A410000}"/>
    <cellStyle name="Input Cell 3 3 7 2 3" xfId="21600" xr:uid="{00000000-0005-0000-0000-00008B410000}"/>
    <cellStyle name="Input Cell 3 3 7 2 4" xfId="21601" xr:uid="{00000000-0005-0000-0000-00008C410000}"/>
    <cellStyle name="Input Cell 3 3 7 3" xfId="21602" xr:uid="{00000000-0005-0000-0000-00008D410000}"/>
    <cellStyle name="Input Cell 3 3 7 4" xfId="21603" xr:uid="{00000000-0005-0000-0000-00008E410000}"/>
    <cellStyle name="Input Cell 3 3 7 5" xfId="21604" xr:uid="{00000000-0005-0000-0000-00008F410000}"/>
    <cellStyle name="Input Cell 3 3 8" xfId="2453" xr:uid="{00000000-0005-0000-0000-000090410000}"/>
    <cellStyle name="Input Cell 3 3 8 2" xfId="21605" xr:uid="{00000000-0005-0000-0000-000091410000}"/>
    <cellStyle name="Input Cell 3 3 8 2 2" xfId="21606" xr:uid="{00000000-0005-0000-0000-000092410000}"/>
    <cellStyle name="Input Cell 3 3 8 2 3" xfId="21607" xr:uid="{00000000-0005-0000-0000-000093410000}"/>
    <cellStyle name="Input Cell 3 3 8 2 4" xfId="21608" xr:uid="{00000000-0005-0000-0000-000094410000}"/>
    <cellStyle name="Input Cell 3 3 8 3" xfId="21609" xr:uid="{00000000-0005-0000-0000-000095410000}"/>
    <cellStyle name="Input Cell 3 3 8 4" xfId="21610" xr:uid="{00000000-0005-0000-0000-000096410000}"/>
    <cellStyle name="Input Cell 3 3 8 5" xfId="21611" xr:uid="{00000000-0005-0000-0000-000097410000}"/>
    <cellStyle name="Input Cell 3 3 9" xfId="2454" xr:uid="{00000000-0005-0000-0000-000098410000}"/>
    <cellStyle name="Input Cell 3 3 9 2" xfId="21612" xr:uid="{00000000-0005-0000-0000-000099410000}"/>
    <cellStyle name="Input Cell 3 3 9 2 2" xfId="21613" xr:uid="{00000000-0005-0000-0000-00009A410000}"/>
    <cellStyle name="Input Cell 3 3 9 2 3" xfId="21614" xr:uid="{00000000-0005-0000-0000-00009B410000}"/>
    <cellStyle name="Input Cell 3 3 9 2 4" xfId="21615" xr:uid="{00000000-0005-0000-0000-00009C410000}"/>
    <cellStyle name="Input Cell 3 3 9 3" xfId="21616" xr:uid="{00000000-0005-0000-0000-00009D410000}"/>
    <cellStyle name="Input Cell 3 3 9 4" xfId="21617" xr:uid="{00000000-0005-0000-0000-00009E410000}"/>
    <cellStyle name="Input Cell 3 3 9 5" xfId="21618" xr:uid="{00000000-0005-0000-0000-00009F410000}"/>
    <cellStyle name="Input Cell 3 4" xfId="2455" xr:uid="{00000000-0005-0000-0000-0000A0410000}"/>
    <cellStyle name="Input Cell 3 4 10" xfId="2456" xr:uid="{00000000-0005-0000-0000-0000A1410000}"/>
    <cellStyle name="Input Cell 3 4 10 2" xfId="21619" xr:uid="{00000000-0005-0000-0000-0000A2410000}"/>
    <cellStyle name="Input Cell 3 4 10 2 2" xfId="21620" xr:uid="{00000000-0005-0000-0000-0000A3410000}"/>
    <cellStyle name="Input Cell 3 4 10 2 3" xfId="21621" xr:uid="{00000000-0005-0000-0000-0000A4410000}"/>
    <cellStyle name="Input Cell 3 4 10 2 4" xfId="21622" xr:uid="{00000000-0005-0000-0000-0000A5410000}"/>
    <cellStyle name="Input Cell 3 4 10 3" xfId="21623" xr:uid="{00000000-0005-0000-0000-0000A6410000}"/>
    <cellStyle name="Input Cell 3 4 10 4" xfId="21624" xr:uid="{00000000-0005-0000-0000-0000A7410000}"/>
    <cellStyle name="Input Cell 3 4 10 5" xfId="21625" xr:uid="{00000000-0005-0000-0000-0000A8410000}"/>
    <cellStyle name="Input Cell 3 4 11" xfId="2457" xr:uid="{00000000-0005-0000-0000-0000A9410000}"/>
    <cellStyle name="Input Cell 3 4 11 2" xfId="21626" xr:uid="{00000000-0005-0000-0000-0000AA410000}"/>
    <cellStyle name="Input Cell 3 4 11 2 2" xfId="21627" xr:uid="{00000000-0005-0000-0000-0000AB410000}"/>
    <cellStyle name="Input Cell 3 4 11 2 3" xfId="21628" xr:uid="{00000000-0005-0000-0000-0000AC410000}"/>
    <cellStyle name="Input Cell 3 4 11 2 4" xfId="21629" xr:uid="{00000000-0005-0000-0000-0000AD410000}"/>
    <cellStyle name="Input Cell 3 4 11 3" xfId="21630" xr:uid="{00000000-0005-0000-0000-0000AE410000}"/>
    <cellStyle name="Input Cell 3 4 11 4" xfId="21631" xr:uid="{00000000-0005-0000-0000-0000AF410000}"/>
    <cellStyle name="Input Cell 3 4 11 5" xfId="21632" xr:uid="{00000000-0005-0000-0000-0000B0410000}"/>
    <cellStyle name="Input Cell 3 4 12" xfId="2458" xr:uid="{00000000-0005-0000-0000-0000B1410000}"/>
    <cellStyle name="Input Cell 3 4 12 2" xfId="21633" xr:uid="{00000000-0005-0000-0000-0000B2410000}"/>
    <cellStyle name="Input Cell 3 4 12 2 2" xfId="21634" xr:uid="{00000000-0005-0000-0000-0000B3410000}"/>
    <cellStyle name="Input Cell 3 4 12 2 3" xfId="21635" xr:uid="{00000000-0005-0000-0000-0000B4410000}"/>
    <cellStyle name="Input Cell 3 4 12 2 4" xfId="21636" xr:uid="{00000000-0005-0000-0000-0000B5410000}"/>
    <cellStyle name="Input Cell 3 4 12 3" xfId="21637" xr:uid="{00000000-0005-0000-0000-0000B6410000}"/>
    <cellStyle name="Input Cell 3 4 12 4" xfId="21638" xr:uid="{00000000-0005-0000-0000-0000B7410000}"/>
    <cellStyle name="Input Cell 3 4 12 5" xfId="21639" xr:uid="{00000000-0005-0000-0000-0000B8410000}"/>
    <cellStyle name="Input Cell 3 4 13" xfId="2459" xr:uid="{00000000-0005-0000-0000-0000B9410000}"/>
    <cellStyle name="Input Cell 3 4 13 2" xfId="21640" xr:uid="{00000000-0005-0000-0000-0000BA410000}"/>
    <cellStyle name="Input Cell 3 4 13 2 2" xfId="21641" xr:uid="{00000000-0005-0000-0000-0000BB410000}"/>
    <cellStyle name="Input Cell 3 4 13 2 3" xfId="21642" xr:uid="{00000000-0005-0000-0000-0000BC410000}"/>
    <cellStyle name="Input Cell 3 4 13 2 4" xfId="21643" xr:uid="{00000000-0005-0000-0000-0000BD410000}"/>
    <cellStyle name="Input Cell 3 4 13 3" xfId="21644" xr:uid="{00000000-0005-0000-0000-0000BE410000}"/>
    <cellStyle name="Input Cell 3 4 13 4" xfId="21645" xr:uid="{00000000-0005-0000-0000-0000BF410000}"/>
    <cellStyle name="Input Cell 3 4 13 5" xfId="21646" xr:uid="{00000000-0005-0000-0000-0000C0410000}"/>
    <cellStyle name="Input Cell 3 4 14" xfId="2460" xr:uid="{00000000-0005-0000-0000-0000C1410000}"/>
    <cellStyle name="Input Cell 3 4 14 2" xfId="21647" xr:uid="{00000000-0005-0000-0000-0000C2410000}"/>
    <cellStyle name="Input Cell 3 4 14 2 2" xfId="21648" xr:uid="{00000000-0005-0000-0000-0000C3410000}"/>
    <cellStyle name="Input Cell 3 4 14 2 3" xfId="21649" xr:uid="{00000000-0005-0000-0000-0000C4410000}"/>
    <cellStyle name="Input Cell 3 4 14 2 4" xfId="21650" xr:uid="{00000000-0005-0000-0000-0000C5410000}"/>
    <cellStyle name="Input Cell 3 4 14 3" xfId="21651" xr:uid="{00000000-0005-0000-0000-0000C6410000}"/>
    <cellStyle name="Input Cell 3 4 14 4" xfId="21652" xr:uid="{00000000-0005-0000-0000-0000C7410000}"/>
    <cellStyle name="Input Cell 3 4 14 5" xfId="21653" xr:uid="{00000000-0005-0000-0000-0000C8410000}"/>
    <cellStyle name="Input Cell 3 4 15" xfId="2461" xr:uid="{00000000-0005-0000-0000-0000C9410000}"/>
    <cellStyle name="Input Cell 3 4 15 2" xfId="21654" xr:uid="{00000000-0005-0000-0000-0000CA410000}"/>
    <cellStyle name="Input Cell 3 4 15 2 2" xfId="21655" xr:uid="{00000000-0005-0000-0000-0000CB410000}"/>
    <cellStyle name="Input Cell 3 4 15 2 3" xfId="21656" xr:uid="{00000000-0005-0000-0000-0000CC410000}"/>
    <cellStyle name="Input Cell 3 4 15 2 4" xfId="21657" xr:uid="{00000000-0005-0000-0000-0000CD410000}"/>
    <cellStyle name="Input Cell 3 4 15 3" xfId="21658" xr:uid="{00000000-0005-0000-0000-0000CE410000}"/>
    <cellStyle name="Input Cell 3 4 15 4" xfId="21659" xr:uid="{00000000-0005-0000-0000-0000CF410000}"/>
    <cellStyle name="Input Cell 3 4 15 5" xfId="21660" xr:uid="{00000000-0005-0000-0000-0000D0410000}"/>
    <cellStyle name="Input Cell 3 4 16" xfId="2462" xr:uid="{00000000-0005-0000-0000-0000D1410000}"/>
    <cellStyle name="Input Cell 3 4 16 2" xfId="21661" xr:uid="{00000000-0005-0000-0000-0000D2410000}"/>
    <cellStyle name="Input Cell 3 4 16 2 2" xfId="21662" xr:uid="{00000000-0005-0000-0000-0000D3410000}"/>
    <cellStyle name="Input Cell 3 4 16 2 3" xfId="21663" xr:uid="{00000000-0005-0000-0000-0000D4410000}"/>
    <cellStyle name="Input Cell 3 4 16 2 4" xfId="21664" xr:uid="{00000000-0005-0000-0000-0000D5410000}"/>
    <cellStyle name="Input Cell 3 4 16 3" xfId="21665" xr:uid="{00000000-0005-0000-0000-0000D6410000}"/>
    <cellStyle name="Input Cell 3 4 16 4" xfId="21666" xr:uid="{00000000-0005-0000-0000-0000D7410000}"/>
    <cellStyle name="Input Cell 3 4 16 5" xfId="21667" xr:uid="{00000000-0005-0000-0000-0000D8410000}"/>
    <cellStyle name="Input Cell 3 4 17" xfId="2463" xr:uid="{00000000-0005-0000-0000-0000D9410000}"/>
    <cellStyle name="Input Cell 3 4 17 2" xfId="21668" xr:uid="{00000000-0005-0000-0000-0000DA410000}"/>
    <cellStyle name="Input Cell 3 4 17 2 2" xfId="21669" xr:uid="{00000000-0005-0000-0000-0000DB410000}"/>
    <cellStyle name="Input Cell 3 4 17 2 3" xfId="21670" xr:uid="{00000000-0005-0000-0000-0000DC410000}"/>
    <cellStyle name="Input Cell 3 4 17 2 4" xfId="21671" xr:uid="{00000000-0005-0000-0000-0000DD410000}"/>
    <cellStyle name="Input Cell 3 4 17 3" xfId="21672" xr:uid="{00000000-0005-0000-0000-0000DE410000}"/>
    <cellStyle name="Input Cell 3 4 17 4" xfId="21673" xr:uid="{00000000-0005-0000-0000-0000DF410000}"/>
    <cellStyle name="Input Cell 3 4 17 5" xfId="21674" xr:uid="{00000000-0005-0000-0000-0000E0410000}"/>
    <cellStyle name="Input Cell 3 4 18" xfId="2464" xr:uid="{00000000-0005-0000-0000-0000E1410000}"/>
    <cellStyle name="Input Cell 3 4 18 2" xfId="21675" xr:uid="{00000000-0005-0000-0000-0000E2410000}"/>
    <cellStyle name="Input Cell 3 4 18 2 2" xfId="21676" xr:uid="{00000000-0005-0000-0000-0000E3410000}"/>
    <cellStyle name="Input Cell 3 4 18 2 3" xfId="21677" xr:uid="{00000000-0005-0000-0000-0000E4410000}"/>
    <cellStyle name="Input Cell 3 4 18 2 4" xfId="21678" xr:uid="{00000000-0005-0000-0000-0000E5410000}"/>
    <cellStyle name="Input Cell 3 4 18 3" xfId="21679" xr:uid="{00000000-0005-0000-0000-0000E6410000}"/>
    <cellStyle name="Input Cell 3 4 18 4" xfId="21680" xr:uid="{00000000-0005-0000-0000-0000E7410000}"/>
    <cellStyle name="Input Cell 3 4 18 5" xfId="21681" xr:uid="{00000000-0005-0000-0000-0000E8410000}"/>
    <cellStyle name="Input Cell 3 4 19" xfId="2465" xr:uid="{00000000-0005-0000-0000-0000E9410000}"/>
    <cellStyle name="Input Cell 3 4 19 2" xfId="21682" xr:uid="{00000000-0005-0000-0000-0000EA410000}"/>
    <cellStyle name="Input Cell 3 4 19 2 2" xfId="21683" xr:uid="{00000000-0005-0000-0000-0000EB410000}"/>
    <cellStyle name="Input Cell 3 4 19 2 3" xfId="21684" xr:uid="{00000000-0005-0000-0000-0000EC410000}"/>
    <cellStyle name="Input Cell 3 4 19 2 4" xfId="21685" xr:uid="{00000000-0005-0000-0000-0000ED410000}"/>
    <cellStyle name="Input Cell 3 4 19 3" xfId="21686" xr:uid="{00000000-0005-0000-0000-0000EE410000}"/>
    <cellStyle name="Input Cell 3 4 19 4" xfId="21687" xr:uid="{00000000-0005-0000-0000-0000EF410000}"/>
    <cellStyle name="Input Cell 3 4 19 5" xfId="21688" xr:uid="{00000000-0005-0000-0000-0000F0410000}"/>
    <cellStyle name="Input Cell 3 4 2" xfId="2466" xr:uid="{00000000-0005-0000-0000-0000F1410000}"/>
    <cellStyle name="Input Cell 3 4 2 10" xfId="2467" xr:uid="{00000000-0005-0000-0000-0000F2410000}"/>
    <cellStyle name="Input Cell 3 4 2 10 2" xfId="21689" xr:uid="{00000000-0005-0000-0000-0000F3410000}"/>
    <cellStyle name="Input Cell 3 4 2 10 2 2" xfId="21690" xr:uid="{00000000-0005-0000-0000-0000F4410000}"/>
    <cellStyle name="Input Cell 3 4 2 10 2 3" xfId="21691" xr:uid="{00000000-0005-0000-0000-0000F5410000}"/>
    <cellStyle name="Input Cell 3 4 2 10 2 4" xfId="21692" xr:uid="{00000000-0005-0000-0000-0000F6410000}"/>
    <cellStyle name="Input Cell 3 4 2 10 3" xfId="21693" xr:uid="{00000000-0005-0000-0000-0000F7410000}"/>
    <cellStyle name="Input Cell 3 4 2 10 4" xfId="21694" xr:uid="{00000000-0005-0000-0000-0000F8410000}"/>
    <cellStyle name="Input Cell 3 4 2 10 5" xfId="21695" xr:uid="{00000000-0005-0000-0000-0000F9410000}"/>
    <cellStyle name="Input Cell 3 4 2 11" xfId="2468" xr:uid="{00000000-0005-0000-0000-0000FA410000}"/>
    <cellStyle name="Input Cell 3 4 2 11 2" xfId="21696" xr:uid="{00000000-0005-0000-0000-0000FB410000}"/>
    <cellStyle name="Input Cell 3 4 2 11 2 2" xfId="21697" xr:uid="{00000000-0005-0000-0000-0000FC410000}"/>
    <cellStyle name="Input Cell 3 4 2 11 2 3" xfId="21698" xr:uid="{00000000-0005-0000-0000-0000FD410000}"/>
    <cellStyle name="Input Cell 3 4 2 11 2 4" xfId="21699" xr:uid="{00000000-0005-0000-0000-0000FE410000}"/>
    <cellStyle name="Input Cell 3 4 2 11 3" xfId="21700" xr:uid="{00000000-0005-0000-0000-0000FF410000}"/>
    <cellStyle name="Input Cell 3 4 2 11 4" xfId="21701" xr:uid="{00000000-0005-0000-0000-000000420000}"/>
    <cellStyle name="Input Cell 3 4 2 11 5" xfId="21702" xr:uid="{00000000-0005-0000-0000-000001420000}"/>
    <cellStyle name="Input Cell 3 4 2 12" xfId="2469" xr:uid="{00000000-0005-0000-0000-000002420000}"/>
    <cellStyle name="Input Cell 3 4 2 12 2" xfId="21703" xr:uid="{00000000-0005-0000-0000-000003420000}"/>
    <cellStyle name="Input Cell 3 4 2 12 2 2" xfId="21704" xr:uid="{00000000-0005-0000-0000-000004420000}"/>
    <cellStyle name="Input Cell 3 4 2 12 2 3" xfId="21705" xr:uid="{00000000-0005-0000-0000-000005420000}"/>
    <cellStyle name="Input Cell 3 4 2 12 2 4" xfId="21706" xr:uid="{00000000-0005-0000-0000-000006420000}"/>
    <cellStyle name="Input Cell 3 4 2 12 3" xfId="21707" xr:uid="{00000000-0005-0000-0000-000007420000}"/>
    <cellStyle name="Input Cell 3 4 2 12 4" xfId="21708" xr:uid="{00000000-0005-0000-0000-000008420000}"/>
    <cellStyle name="Input Cell 3 4 2 12 5" xfId="21709" xr:uid="{00000000-0005-0000-0000-000009420000}"/>
    <cellStyle name="Input Cell 3 4 2 13" xfId="2470" xr:uid="{00000000-0005-0000-0000-00000A420000}"/>
    <cellStyle name="Input Cell 3 4 2 13 2" xfId="21710" xr:uid="{00000000-0005-0000-0000-00000B420000}"/>
    <cellStyle name="Input Cell 3 4 2 13 2 2" xfId="21711" xr:uid="{00000000-0005-0000-0000-00000C420000}"/>
    <cellStyle name="Input Cell 3 4 2 13 2 3" xfId="21712" xr:uid="{00000000-0005-0000-0000-00000D420000}"/>
    <cellStyle name="Input Cell 3 4 2 13 2 4" xfId="21713" xr:uid="{00000000-0005-0000-0000-00000E420000}"/>
    <cellStyle name="Input Cell 3 4 2 13 3" xfId="21714" xr:uid="{00000000-0005-0000-0000-00000F420000}"/>
    <cellStyle name="Input Cell 3 4 2 13 4" xfId="21715" xr:uid="{00000000-0005-0000-0000-000010420000}"/>
    <cellStyle name="Input Cell 3 4 2 13 5" xfId="21716" xr:uid="{00000000-0005-0000-0000-000011420000}"/>
    <cellStyle name="Input Cell 3 4 2 14" xfId="2471" xr:uid="{00000000-0005-0000-0000-000012420000}"/>
    <cellStyle name="Input Cell 3 4 2 14 2" xfId="21717" xr:uid="{00000000-0005-0000-0000-000013420000}"/>
    <cellStyle name="Input Cell 3 4 2 14 2 2" xfId="21718" xr:uid="{00000000-0005-0000-0000-000014420000}"/>
    <cellStyle name="Input Cell 3 4 2 14 2 3" xfId="21719" xr:uid="{00000000-0005-0000-0000-000015420000}"/>
    <cellStyle name="Input Cell 3 4 2 14 2 4" xfId="21720" xr:uid="{00000000-0005-0000-0000-000016420000}"/>
    <cellStyle name="Input Cell 3 4 2 14 3" xfId="21721" xr:uid="{00000000-0005-0000-0000-000017420000}"/>
    <cellStyle name="Input Cell 3 4 2 14 4" xfId="21722" xr:uid="{00000000-0005-0000-0000-000018420000}"/>
    <cellStyle name="Input Cell 3 4 2 14 5" xfId="21723" xr:uid="{00000000-0005-0000-0000-000019420000}"/>
    <cellStyle name="Input Cell 3 4 2 15" xfId="2472" xr:uid="{00000000-0005-0000-0000-00001A420000}"/>
    <cellStyle name="Input Cell 3 4 2 15 2" xfId="21724" xr:uid="{00000000-0005-0000-0000-00001B420000}"/>
    <cellStyle name="Input Cell 3 4 2 15 2 2" xfId="21725" xr:uid="{00000000-0005-0000-0000-00001C420000}"/>
    <cellStyle name="Input Cell 3 4 2 15 2 3" xfId="21726" xr:uid="{00000000-0005-0000-0000-00001D420000}"/>
    <cellStyle name="Input Cell 3 4 2 15 2 4" xfId="21727" xr:uid="{00000000-0005-0000-0000-00001E420000}"/>
    <cellStyle name="Input Cell 3 4 2 15 3" xfId="21728" xr:uid="{00000000-0005-0000-0000-00001F420000}"/>
    <cellStyle name="Input Cell 3 4 2 15 4" xfId="21729" xr:uid="{00000000-0005-0000-0000-000020420000}"/>
    <cellStyle name="Input Cell 3 4 2 15 5" xfId="21730" xr:uid="{00000000-0005-0000-0000-000021420000}"/>
    <cellStyle name="Input Cell 3 4 2 16" xfId="2473" xr:uid="{00000000-0005-0000-0000-000022420000}"/>
    <cellStyle name="Input Cell 3 4 2 16 2" xfId="21731" xr:uid="{00000000-0005-0000-0000-000023420000}"/>
    <cellStyle name="Input Cell 3 4 2 16 2 2" xfId="21732" xr:uid="{00000000-0005-0000-0000-000024420000}"/>
    <cellStyle name="Input Cell 3 4 2 16 2 3" xfId="21733" xr:uid="{00000000-0005-0000-0000-000025420000}"/>
    <cellStyle name="Input Cell 3 4 2 16 2 4" xfId="21734" xr:uid="{00000000-0005-0000-0000-000026420000}"/>
    <cellStyle name="Input Cell 3 4 2 16 3" xfId="21735" xr:uid="{00000000-0005-0000-0000-000027420000}"/>
    <cellStyle name="Input Cell 3 4 2 16 4" xfId="21736" xr:uid="{00000000-0005-0000-0000-000028420000}"/>
    <cellStyle name="Input Cell 3 4 2 16 5" xfId="21737" xr:uid="{00000000-0005-0000-0000-000029420000}"/>
    <cellStyle name="Input Cell 3 4 2 17" xfId="2474" xr:uid="{00000000-0005-0000-0000-00002A420000}"/>
    <cellStyle name="Input Cell 3 4 2 17 2" xfId="21738" xr:uid="{00000000-0005-0000-0000-00002B420000}"/>
    <cellStyle name="Input Cell 3 4 2 17 2 2" xfId="21739" xr:uid="{00000000-0005-0000-0000-00002C420000}"/>
    <cellStyle name="Input Cell 3 4 2 17 2 3" xfId="21740" xr:uid="{00000000-0005-0000-0000-00002D420000}"/>
    <cellStyle name="Input Cell 3 4 2 17 2 4" xfId="21741" xr:uid="{00000000-0005-0000-0000-00002E420000}"/>
    <cellStyle name="Input Cell 3 4 2 17 3" xfId="21742" xr:uid="{00000000-0005-0000-0000-00002F420000}"/>
    <cellStyle name="Input Cell 3 4 2 17 4" xfId="21743" xr:uid="{00000000-0005-0000-0000-000030420000}"/>
    <cellStyle name="Input Cell 3 4 2 17 5" xfId="21744" xr:uid="{00000000-0005-0000-0000-000031420000}"/>
    <cellStyle name="Input Cell 3 4 2 18" xfId="2475" xr:uid="{00000000-0005-0000-0000-000032420000}"/>
    <cellStyle name="Input Cell 3 4 2 18 2" xfId="21745" xr:uid="{00000000-0005-0000-0000-000033420000}"/>
    <cellStyle name="Input Cell 3 4 2 18 2 2" xfId="21746" xr:uid="{00000000-0005-0000-0000-000034420000}"/>
    <cellStyle name="Input Cell 3 4 2 18 2 3" xfId="21747" xr:uid="{00000000-0005-0000-0000-000035420000}"/>
    <cellStyle name="Input Cell 3 4 2 18 2 4" xfId="21748" xr:uid="{00000000-0005-0000-0000-000036420000}"/>
    <cellStyle name="Input Cell 3 4 2 18 3" xfId="21749" xr:uid="{00000000-0005-0000-0000-000037420000}"/>
    <cellStyle name="Input Cell 3 4 2 18 4" xfId="21750" xr:uid="{00000000-0005-0000-0000-000038420000}"/>
    <cellStyle name="Input Cell 3 4 2 18 5" xfId="21751" xr:uid="{00000000-0005-0000-0000-000039420000}"/>
    <cellStyle name="Input Cell 3 4 2 19" xfId="2476" xr:uid="{00000000-0005-0000-0000-00003A420000}"/>
    <cellStyle name="Input Cell 3 4 2 19 2" xfId="21752" xr:uid="{00000000-0005-0000-0000-00003B420000}"/>
    <cellStyle name="Input Cell 3 4 2 19 2 2" xfId="21753" xr:uid="{00000000-0005-0000-0000-00003C420000}"/>
    <cellStyle name="Input Cell 3 4 2 19 2 3" xfId="21754" xr:uid="{00000000-0005-0000-0000-00003D420000}"/>
    <cellStyle name="Input Cell 3 4 2 19 2 4" xfId="21755" xr:uid="{00000000-0005-0000-0000-00003E420000}"/>
    <cellStyle name="Input Cell 3 4 2 19 3" xfId="21756" xr:uid="{00000000-0005-0000-0000-00003F420000}"/>
    <cellStyle name="Input Cell 3 4 2 19 4" xfId="21757" xr:uid="{00000000-0005-0000-0000-000040420000}"/>
    <cellStyle name="Input Cell 3 4 2 19 5" xfId="21758" xr:uid="{00000000-0005-0000-0000-000041420000}"/>
    <cellStyle name="Input Cell 3 4 2 2" xfId="2477" xr:uid="{00000000-0005-0000-0000-000042420000}"/>
    <cellStyle name="Input Cell 3 4 2 2 2" xfId="21759" xr:uid="{00000000-0005-0000-0000-000043420000}"/>
    <cellStyle name="Input Cell 3 4 2 2 2 2" xfId="21760" xr:uid="{00000000-0005-0000-0000-000044420000}"/>
    <cellStyle name="Input Cell 3 4 2 2 2 3" xfId="21761" xr:uid="{00000000-0005-0000-0000-000045420000}"/>
    <cellStyle name="Input Cell 3 4 2 2 2 4" xfId="21762" xr:uid="{00000000-0005-0000-0000-000046420000}"/>
    <cellStyle name="Input Cell 3 4 2 2 3" xfId="21763" xr:uid="{00000000-0005-0000-0000-000047420000}"/>
    <cellStyle name="Input Cell 3 4 2 2 4" xfId="21764" xr:uid="{00000000-0005-0000-0000-000048420000}"/>
    <cellStyle name="Input Cell 3 4 2 2 5" xfId="21765" xr:uid="{00000000-0005-0000-0000-000049420000}"/>
    <cellStyle name="Input Cell 3 4 2 20" xfId="2478" xr:uid="{00000000-0005-0000-0000-00004A420000}"/>
    <cellStyle name="Input Cell 3 4 2 20 2" xfId="21766" xr:uid="{00000000-0005-0000-0000-00004B420000}"/>
    <cellStyle name="Input Cell 3 4 2 20 2 2" xfId="21767" xr:uid="{00000000-0005-0000-0000-00004C420000}"/>
    <cellStyle name="Input Cell 3 4 2 20 2 3" xfId="21768" xr:uid="{00000000-0005-0000-0000-00004D420000}"/>
    <cellStyle name="Input Cell 3 4 2 20 2 4" xfId="21769" xr:uid="{00000000-0005-0000-0000-00004E420000}"/>
    <cellStyle name="Input Cell 3 4 2 20 3" xfId="21770" xr:uid="{00000000-0005-0000-0000-00004F420000}"/>
    <cellStyle name="Input Cell 3 4 2 20 4" xfId="21771" xr:uid="{00000000-0005-0000-0000-000050420000}"/>
    <cellStyle name="Input Cell 3 4 2 20 5" xfId="21772" xr:uid="{00000000-0005-0000-0000-000051420000}"/>
    <cellStyle name="Input Cell 3 4 2 21" xfId="2479" xr:uid="{00000000-0005-0000-0000-000052420000}"/>
    <cellStyle name="Input Cell 3 4 2 21 2" xfId="21773" xr:uid="{00000000-0005-0000-0000-000053420000}"/>
    <cellStyle name="Input Cell 3 4 2 21 2 2" xfId="21774" xr:uid="{00000000-0005-0000-0000-000054420000}"/>
    <cellStyle name="Input Cell 3 4 2 21 2 3" xfId="21775" xr:uid="{00000000-0005-0000-0000-000055420000}"/>
    <cellStyle name="Input Cell 3 4 2 21 2 4" xfId="21776" xr:uid="{00000000-0005-0000-0000-000056420000}"/>
    <cellStyle name="Input Cell 3 4 2 21 3" xfId="21777" xr:uid="{00000000-0005-0000-0000-000057420000}"/>
    <cellStyle name="Input Cell 3 4 2 21 4" xfId="21778" xr:uid="{00000000-0005-0000-0000-000058420000}"/>
    <cellStyle name="Input Cell 3 4 2 21 5" xfId="21779" xr:uid="{00000000-0005-0000-0000-000059420000}"/>
    <cellStyle name="Input Cell 3 4 2 22" xfId="2480" xr:uid="{00000000-0005-0000-0000-00005A420000}"/>
    <cellStyle name="Input Cell 3 4 2 22 2" xfId="21780" xr:uid="{00000000-0005-0000-0000-00005B420000}"/>
    <cellStyle name="Input Cell 3 4 2 22 2 2" xfId="21781" xr:uid="{00000000-0005-0000-0000-00005C420000}"/>
    <cellStyle name="Input Cell 3 4 2 22 2 3" xfId="21782" xr:uid="{00000000-0005-0000-0000-00005D420000}"/>
    <cellStyle name="Input Cell 3 4 2 22 2 4" xfId="21783" xr:uid="{00000000-0005-0000-0000-00005E420000}"/>
    <cellStyle name="Input Cell 3 4 2 22 3" xfId="21784" xr:uid="{00000000-0005-0000-0000-00005F420000}"/>
    <cellStyle name="Input Cell 3 4 2 22 4" xfId="21785" xr:uid="{00000000-0005-0000-0000-000060420000}"/>
    <cellStyle name="Input Cell 3 4 2 22 5" xfId="21786" xr:uid="{00000000-0005-0000-0000-000061420000}"/>
    <cellStyle name="Input Cell 3 4 2 23" xfId="2481" xr:uid="{00000000-0005-0000-0000-000062420000}"/>
    <cellStyle name="Input Cell 3 4 2 23 2" xfId="21787" xr:uid="{00000000-0005-0000-0000-000063420000}"/>
    <cellStyle name="Input Cell 3 4 2 23 2 2" xfId="21788" xr:uid="{00000000-0005-0000-0000-000064420000}"/>
    <cellStyle name="Input Cell 3 4 2 23 2 3" xfId="21789" xr:uid="{00000000-0005-0000-0000-000065420000}"/>
    <cellStyle name="Input Cell 3 4 2 23 2 4" xfId="21790" xr:uid="{00000000-0005-0000-0000-000066420000}"/>
    <cellStyle name="Input Cell 3 4 2 23 3" xfId="21791" xr:uid="{00000000-0005-0000-0000-000067420000}"/>
    <cellStyle name="Input Cell 3 4 2 23 4" xfId="21792" xr:uid="{00000000-0005-0000-0000-000068420000}"/>
    <cellStyle name="Input Cell 3 4 2 23 5" xfId="21793" xr:uid="{00000000-0005-0000-0000-000069420000}"/>
    <cellStyle name="Input Cell 3 4 2 24" xfId="2482" xr:uid="{00000000-0005-0000-0000-00006A420000}"/>
    <cellStyle name="Input Cell 3 4 2 24 2" xfId="21794" xr:uid="{00000000-0005-0000-0000-00006B420000}"/>
    <cellStyle name="Input Cell 3 4 2 24 2 2" xfId="21795" xr:uid="{00000000-0005-0000-0000-00006C420000}"/>
    <cellStyle name="Input Cell 3 4 2 24 2 3" xfId="21796" xr:uid="{00000000-0005-0000-0000-00006D420000}"/>
    <cellStyle name="Input Cell 3 4 2 24 2 4" xfId="21797" xr:uid="{00000000-0005-0000-0000-00006E420000}"/>
    <cellStyle name="Input Cell 3 4 2 24 3" xfId="21798" xr:uid="{00000000-0005-0000-0000-00006F420000}"/>
    <cellStyle name="Input Cell 3 4 2 24 4" xfId="21799" xr:uid="{00000000-0005-0000-0000-000070420000}"/>
    <cellStyle name="Input Cell 3 4 2 24 5" xfId="21800" xr:uid="{00000000-0005-0000-0000-000071420000}"/>
    <cellStyle name="Input Cell 3 4 2 25" xfId="2483" xr:uid="{00000000-0005-0000-0000-000072420000}"/>
    <cellStyle name="Input Cell 3 4 2 25 2" xfId="21801" xr:uid="{00000000-0005-0000-0000-000073420000}"/>
    <cellStyle name="Input Cell 3 4 2 25 2 2" xfId="21802" xr:uid="{00000000-0005-0000-0000-000074420000}"/>
    <cellStyle name="Input Cell 3 4 2 25 2 3" xfId="21803" xr:uid="{00000000-0005-0000-0000-000075420000}"/>
    <cellStyle name="Input Cell 3 4 2 25 2 4" xfId="21804" xr:uid="{00000000-0005-0000-0000-000076420000}"/>
    <cellStyle name="Input Cell 3 4 2 25 3" xfId="21805" xr:uid="{00000000-0005-0000-0000-000077420000}"/>
    <cellStyle name="Input Cell 3 4 2 25 4" xfId="21806" xr:uid="{00000000-0005-0000-0000-000078420000}"/>
    <cellStyle name="Input Cell 3 4 2 25 5" xfId="21807" xr:uid="{00000000-0005-0000-0000-000079420000}"/>
    <cellStyle name="Input Cell 3 4 2 26" xfId="2484" xr:uid="{00000000-0005-0000-0000-00007A420000}"/>
    <cellStyle name="Input Cell 3 4 2 26 2" xfId="21808" xr:uid="{00000000-0005-0000-0000-00007B420000}"/>
    <cellStyle name="Input Cell 3 4 2 26 2 2" xfId="21809" xr:uid="{00000000-0005-0000-0000-00007C420000}"/>
    <cellStyle name="Input Cell 3 4 2 26 2 3" xfId="21810" xr:uid="{00000000-0005-0000-0000-00007D420000}"/>
    <cellStyle name="Input Cell 3 4 2 26 2 4" xfId="21811" xr:uid="{00000000-0005-0000-0000-00007E420000}"/>
    <cellStyle name="Input Cell 3 4 2 26 3" xfId="21812" xr:uid="{00000000-0005-0000-0000-00007F420000}"/>
    <cellStyle name="Input Cell 3 4 2 26 4" xfId="21813" xr:uid="{00000000-0005-0000-0000-000080420000}"/>
    <cellStyle name="Input Cell 3 4 2 26 5" xfId="21814" xr:uid="{00000000-0005-0000-0000-000081420000}"/>
    <cellStyle name="Input Cell 3 4 2 27" xfId="2485" xr:uid="{00000000-0005-0000-0000-000082420000}"/>
    <cellStyle name="Input Cell 3 4 2 27 2" xfId="21815" xr:uid="{00000000-0005-0000-0000-000083420000}"/>
    <cellStyle name="Input Cell 3 4 2 27 2 2" xfId="21816" xr:uid="{00000000-0005-0000-0000-000084420000}"/>
    <cellStyle name="Input Cell 3 4 2 27 2 3" xfId="21817" xr:uid="{00000000-0005-0000-0000-000085420000}"/>
    <cellStyle name="Input Cell 3 4 2 27 2 4" xfId="21818" xr:uid="{00000000-0005-0000-0000-000086420000}"/>
    <cellStyle name="Input Cell 3 4 2 27 3" xfId="21819" xr:uid="{00000000-0005-0000-0000-000087420000}"/>
    <cellStyle name="Input Cell 3 4 2 27 4" xfId="21820" xr:uid="{00000000-0005-0000-0000-000088420000}"/>
    <cellStyle name="Input Cell 3 4 2 27 5" xfId="21821" xr:uid="{00000000-0005-0000-0000-000089420000}"/>
    <cellStyle name="Input Cell 3 4 2 28" xfId="2486" xr:uid="{00000000-0005-0000-0000-00008A420000}"/>
    <cellStyle name="Input Cell 3 4 2 28 2" xfId="21822" xr:uid="{00000000-0005-0000-0000-00008B420000}"/>
    <cellStyle name="Input Cell 3 4 2 28 2 2" xfId="21823" xr:uid="{00000000-0005-0000-0000-00008C420000}"/>
    <cellStyle name="Input Cell 3 4 2 28 2 3" xfId="21824" xr:uid="{00000000-0005-0000-0000-00008D420000}"/>
    <cellStyle name="Input Cell 3 4 2 28 2 4" xfId="21825" xr:uid="{00000000-0005-0000-0000-00008E420000}"/>
    <cellStyle name="Input Cell 3 4 2 28 3" xfId="21826" xr:uid="{00000000-0005-0000-0000-00008F420000}"/>
    <cellStyle name="Input Cell 3 4 2 28 4" xfId="21827" xr:uid="{00000000-0005-0000-0000-000090420000}"/>
    <cellStyle name="Input Cell 3 4 2 28 5" xfId="21828" xr:uid="{00000000-0005-0000-0000-000091420000}"/>
    <cellStyle name="Input Cell 3 4 2 29" xfId="2487" xr:uid="{00000000-0005-0000-0000-000092420000}"/>
    <cellStyle name="Input Cell 3 4 2 29 2" xfId="21829" xr:uid="{00000000-0005-0000-0000-000093420000}"/>
    <cellStyle name="Input Cell 3 4 2 29 2 2" xfId="21830" xr:uid="{00000000-0005-0000-0000-000094420000}"/>
    <cellStyle name="Input Cell 3 4 2 29 2 3" xfId="21831" xr:uid="{00000000-0005-0000-0000-000095420000}"/>
    <cellStyle name="Input Cell 3 4 2 29 2 4" xfId="21832" xr:uid="{00000000-0005-0000-0000-000096420000}"/>
    <cellStyle name="Input Cell 3 4 2 29 3" xfId="21833" xr:uid="{00000000-0005-0000-0000-000097420000}"/>
    <cellStyle name="Input Cell 3 4 2 29 4" xfId="21834" xr:uid="{00000000-0005-0000-0000-000098420000}"/>
    <cellStyle name="Input Cell 3 4 2 29 5" xfId="21835" xr:uid="{00000000-0005-0000-0000-000099420000}"/>
    <cellStyle name="Input Cell 3 4 2 3" xfId="2488" xr:uid="{00000000-0005-0000-0000-00009A420000}"/>
    <cellStyle name="Input Cell 3 4 2 3 2" xfId="21836" xr:uid="{00000000-0005-0000-0000-00009B420000}"/>
    <cellStyle name="Input Cell 3 4 2 3 2 2" xfId="21837" xr:uid="{00000000-0005-0000-0000-00009C420000}"/>
    <cellStyle name="Input Cell 3 4 2 3 2 3" xfId="21838" xr:uid="{00000000-0005-0000-0000-00009D420000}"/>
    <cellStyle name="Input Cell 3 4 2 3 2 4" xfId="21839" xr:uid="{00000000-0005-0000-0000-00009E420000}"/>
    <cellStyle name="Input Cell 3 4 2 3 3" xfId="21840" xr:uid="{00000000-0005-0000-0000-00009F420000}"/>
    <cellStyle name="Input Cell 3 4 2 3 4" xfId="21841" xr:uid="{00000000-0005-0000-0000-0000A0420000}"/>
    <cellStyle name="Input Cell 3 4 2 3 5" xfId="21842" xr:uid="{00000000-0005-0000-0000-0000A1420000}"/>
    <cellStyle name="Input Cell 3 4 2 30" xfId="2489" xr:uid="{00000000-0005-0000-0000-0000A2420000}"/>
    <cellStyle name="Input Cell 3 4 2 30 2" xfId="21843" xr:uid="{00000000-0005-0000-0000-0000A3420000}"/>
    <cellStyle name="Input Cell 3 4 2 30 2 2" xfId="21844" xr:uid="{00000000-0005-0000-0000-0000A4420000}"/>
    <cellStyle name="Input Cell 3 4 2 30 2 3" xfId="21845" xr:uid="{00000000-0005-0000-0000-0000A5420000}"/>
    <cellStyle name="Input Cell 3 4 2 30 2 4" xfId="21846" xr:uid="{00000000-0005-0000-0000-0000A6420000}"/>
    <cellStyle name="Input Cell 3 4 2 30 3" xfId="21847" xr:uid="{00000000-0005-0000-0000-0000A7420000}"/>
    <cellStyle name="Input Cell 3 4 2 30 4" xfId="21848" xr:uid="{00000000-0005-0000-0000-0000A8420000}"/>
    <cellStyle name="Input Cell 3 4 2 30 5" xfId="21849" xr:uid="{00000000-0005-0000-0000-0000A9420000}"/>
    <cellStyle name="Input Cell 3 4 2 31" xfId="2490" xr:uid="{00000000-0005-0000-0000-0000AA420000}"/>
    <cellStyle name="Input Cell 3 4 2 31 2" xfId="21850" xr:uid="{00000000-0005-0000-0000-0000AB420000}"/>
    <cellStyle name="Input Cell 3 4 2 31 2 2" xfId="21851" xr:uid="{00000000-0005-0000-0000-0000AC420000}"/>
    <cellStyle name="Input Cell 3 4 2 31 2 3" xfId="21852" xr:uid="{00000000-0005-0000-0000-0000AD420000}"/>
    <cellStyle name="Input Cell 3 4 2 31 2 4" xfId="21853" xr:uid="{00000000-0005-0000-0000-0000AE420000}"/>
    <cellStyle name="Input Cell 3 4 2 31 3" xfId="21854" xr:uid="{00000000-0005-0000-0000-0000AF420000}"/>
    <cellStyle name="Input Cell 3 4 2 31 4" xfId="21855" xr:uid="{00000000-0005-0000-0000-0000B0420000}"/>
    <cellStyle name="Input Cell 3 4 2 31 5" xfId="21856" xr:uid="{00000000-0005-0000-0000-0000B1420000}"/>
    <cellStyle name="Input Cell 3 4 2 32" xfId="2491" xr:uid="{00000000-0005-0000-0000-0000B2420000}"/>
    <cellStyle name="Input Cell 3 4 2 32 2" xfId="21857" xr:uid="{00000000-0005-0000-0000-0000B3420000}"/>
    <cellStyle name="Input Cell 3 4 2 32 2 2" xfId="21858" xr:uid="{00000000-0005-0000-0000-0000B4420000}"/>
    <cellStyle name="Input Cell 3 4 2 32 2 3" xfId="21859" xr:uid="{00000000-0005-0000-0000-0000B5420000}"/>
    <cellStyle name="Input Cell 3 4 2 32 2 4" xfId="21860" xr:uid="{00000000-0005-0000-0000-0000B6420000}"/>
    <cellStyle name="Input Cell 3 4 2 32 3" xfId="21861" xr:uid="{00000000-0005-0000-0000-0000B7420000}"/>
    <cellStyle name="Input Cell 3 4 2 32 4" xfId="21862" xr:uid="{00000000-0005-0000-0000-0000B8420000}"/>
    <cellStyle name="Input Cell 3 4 2 32 5" xfId="21863" xr:uid="{00000000-0005-0000-0000-0000B9420000}"/>
    <cellStyle name="Input Cell 3 4 2 33" xfId="2492" xr:uid="{00000000-0005-0000-0000-0000BA420000}"/>
    <cellStyle name="Input Cell 3 4 2 33 2" xfId="21864" xr:uid="{00000000-0005-0000-0000-0000BB420000}"/>
    <cellStyle name="Input Cell 3 4 2 33 2 2" xfId="21865" xr:uid="{00000000-0005-0000-0000-0000BC420000}"/>
    <cellStyle name="Input Cell 3 4 2 33 2 3" xfId="21866" xr:uid="{00000000-0005-0000-0000-0000BD420000}"/>
    <cellStyle name="Input Cell 3 4 2 33 2 4" xfId="21867" xr:uid="{00000000-0005-0000-0000-0000BE420000}"/>
    <cellStyle name="Input Cell 3 4 2 33 3" xfId="21868" xr:uid="{00000000-0005-0000-0000-0000BF420000}"/>
    <cellStyle name="Input Cell 3 4 2 33 4" xfId="21869" xr:uid="{00000000-0005-0000-0000-0000C0420000}"/>
    <cellStyle name="Input Cell 3 4 2 33 5" xfId="21870" xr:uid="{00000000-0005-0000-0000-0000C1420000}"/>
    <cellStyle name="Input Cell 3 4 2 34" xfId="2493" xr:uid="{00000000-0005-0000-0000-0000C2420000}"/>
    <cellStyle name="Input Cell 3 4 2 34 2" xfId="21871" xr:uid="{00000000-0005-0000-0000-0000C3420000}"/>
    <cellStyle name="Input Cell 3 4 2 34 2 2" xfId="21872" xr:uid="{00000000-0005-0000-0000-0000C4420000}"/>
    <cellStyle name="Input Cell 3 4 2 34 2 3" xfId="21873" xr:uid="{00000000-0005-0000-0000-0000C5420000}"/>
    <cellStyle name="Input Cell 3 4 2 34 2 4" xfId="21874" xr:uid="{00000000-0005-0000-0000-0000C6420000}"/>
    <cellStyle name="Input Cell 3 4 2 34 3" xfId="21875" xr:uid="{00000000-0005-0000-0000-0000C7420000}"/>
    <cellStyle name="Input Cell 3 4 2 34 4" xfId="21876" xr:uid="{00000000-0005-0000-0000-0000C8420000}"/>
    <cellStyle name="Input Cell 3 4 2 34 5" xfId="21877" xr:uid="{00000000-0005-0000-0000-0000C9420000}"/>
    <cellStyle name="Input Cell 3 4 2 35" xfId="2494" xr:uid="{00000000-0005-0000-0000-0000CA420000}"/>
    <cellStyle name="Input Cell 3 4 2 35 2" xfId="21878" xr:uid="{00000000-0005-0000-0000-0000CB420000}"/>
    <cellStyle name="Input Cell 3 4 2 35 2 2" xfId="21879" xr:uid="{00000000-0005-0000-0000-0000CC420000}"/>
    <cellStyle name="Input Cell 3 4 2 35 2 3" xfId="21880" xr:uid="{00000000-0005-0000-0000-0000CD420000}"/>
    <cellStyle name="Input Cell 3 4 2 35 2 4" xfId="21881" xr:uid="{00000000-0005-0000-0000-0000CE420000}"/>
    <cellStyle name="Input Cell 3 4 2 35 3" xfId="21882" xr:uid="{00000000-0005-0000-0000-0000CF420000}"/>
    <cellStyle name="Input Cell 3 4 2 35 4" xfId="21883" xr:uid="{00000000-0005-0000-0000-0000D0420000}"/>
    <cellStyle name="Input Cell 3 4 2 35 5" xfId="21884" xr:uid="{00000000-0005-0000-0000-0000D1420000}"/>
    <cellStyle name="Input Cell 3 4 2 36" xfId="2495" xr:uid="{00000000-0005-0000-0000-0000D2420000}"/>
    <cellStyle name="Input Cell 3 4 2 36 2" xfId="21885" xr:uid="{00000000-0005-0000-0000-0000D3420000}"/>
    <cellStyle name="Input Cell 3 4 2 36 2 2" xfId="21886" xr:uid="{00000000-0005-0000-0000-0000D4420000}"/>
    <cellStyle name="Input Cell 3 4 2 36 2 3" xfId="21887" xr:uid="{00000000-0005-0000-0000-0000D5420000}"/>
    <cellStyle name="Input Cell 3 4 2 36 2 4" xfId="21888" xr:uid="{00000000-0005-0000-0000-0000D6420000}"/>
    <cellStyle name="Input Cell 3 4 2 36 3" xfId="21889" xr:uid="{00000000-0005-0000-0000-0000D7420000}"/>
    <cellStyle name="Input Cell 3 4 2 36 4" xfId="21890" xr:uid="{00000000-0005-0000-0000-0000D8420000}"/>
    <cellStyle name="Input Cell 3 4 2 36 5" xfId="21891" xr:uid="{00000000-0005-0000-0000-0000D9420000}"/>
    <cellStyle name="Input Cell 3 4 2 37" xfId="2496" xr:uid="{00000000-0005-0000-0000-0000DA420000}"/>
    <cellStyle name="Input Cell 3 4 2 37 2" xfId="21892" xr:uid="{00000000-0005-0000-0000-0000DB420000}"/>
    <cellStyle name="Input Cell 3 4 2 37 2 2" xfId="21893" xr:uid="{00000000-0005-0000-0000-0000DC420000}"/>
    <cellStyle name="Input Cell 3 4 2 37 2 3" xfId="21894" xr:uid="{00000000-0005-0000-0000-0000DD420000}"/>
    <cellStyle name="Input Cell 3 4 2 37 2 4" xfId="21895" xr:uid="{00000000-0005-0000-0000-0000DE420000}"/>
    <cellStyle name="Input Cell 3 4 2 37 3" xfId="21896" xr:uid="{00000000-0005-0000-0000-0000DF420000}"/>
    <cellStyle name="Input Cell 3 4 2 37 4" xfId="21897" xr:uid="{00000000-0005-0000-0000-0000E0420000}"/>
    <cellStyle name="Input Cell 3 4 2 37 5" xfId="21898" xr:uid="{00000000-0005-0000-0000-0000E1420000}"/>
    <cellStyle name="Input Cell 3 4 2 38" xfId="2497" xr:uid="{00000000-0005-0000-0000-0000E2420000}"/>
    <cellStyle name="Input Cell 3 4 2 38 2" xfId="21899" xr:uid="{00000000-0005-0000-0000-0000E3420000}"/>
    <cellStyle name="Input Cell 3 4 2 38 2 2" xfId="21900" xr:uid="{00000000-0005-0000-0000-0000E4420000}"/>
    <cellStyle name="Input Cell 3 4 2 38 2 3" xfId="21901" xr:uid="{00000000-0005-0000-0000-0000E5420000}"/>
    <cellStyle name="Input Cell 3 4 2 38 2 4" xfId="21902" xr:uid="{00000000-0005-0000-0000-0000E6420000}"/>
    <cellStyle name="Input Cell 3 4 2 38 3" xfId="21903" xr:uid="{00000000-0005-0000-0000-0000E7420000}"/>
    <cellStyle name="Input Cell 3 4 2 38 4" xfId="21904" xr:uid="{00000000-0005-0000-0000-0000E8420000}"/>
    <cellStyle name="Input Cell 3 4 2 38 5" xfId="21905" xr:uid="{00000000-0005-0000-0000-0000E9420000}"/>
    <cellStyle name="Input Cell 3 4 2 39" xfId="2498" xr:uid="{00000000-0005-0000-0000-0000EA420000}"/>
    <cellStyle name="Input Cell 3 4 2 39 2" xfId="21906" xr:uid="{00000000-0005-0000-0000-0000EB420000}"/>
    <cellStyle name="Input Cell 3 4 2 39 2 2" xfId="21907" xr:uid="{00000000-0005-0000-0000-0000EC420000}"/>
    <cellStyle name="Input Cell 3 4 2 39 2 3" xfId="21908" xr:uid="{00000000-0005-0000-0000-0000ED420000}"/>
    <cellStyle name="Input Cell 3 4 2 39 2 4" xfId="21909" xr:uid="{00000000-0005-0000-0000-0000EE420000}"/>
    <cellStyle name="Input Cell 3 4 2 39 3" xfId="21910" xr:uid="{00000000-0005-0000-0000-0000EF420000}"/>
    <cellStyle name="Input Cell 3 4 2 39 4" xfId="21911" xr:uid="{00000000-0005-0000-0000-0000F0420000}"/>
    <cellStyle name="Input Cell 3 4 2 39 5" xfId="21912" xr:uid="{00000000-0005-0000-0000-0000F1420000}"/>
    <cellStyle name="Input Cell 3 4 2 4" xfId="2499" xr:uid="{00000000-0005-0000-0000-0000F2420000}"/>
    <cellStyle name="Input Cell 3 4 2 4 2" xfId="21913" xr:uid="{00000000-0005-0000-0000-0000F3420000}"/>
    <cellStyle name="Input Cell 3 4 2 4 2 2" xfId="21914" xr:uid="{00000000-0005-0000-0000-0000F4420000}"/>
    <cellStyle name="Input Cell 3 4 2 4 2 3" xfId="21915" xr:uid="{00000000-0005-0000-0000-0000F5420000}"/>
    <cellStyle name="Input Cell 3 4 2 4 2 4" xfId="21916" xr:uid="{00000000-0005-0000-0000-0000F6420000}"/>
    <cellStyle name="Input Cell 3 4 2 4 3" xfId="21917" xr:uid="{00000000-0005-0000-0000-0000F7420000}"/>
    <cellStyle name="Input Cell 3 4 2 4 4" xfId="21918" xr:uid="{00000000-0005-0000-0000-0000F8420000}"/>
    <cellStyle name="Input Cell 3 4 2 4 5" xfId="21919" xr:uid="{00000000-0005-0000-0000-0000F9420000}"/>
    <cellStyle name="Input Cell 3 4 2 40" xfId="2500" xr:uid="{00000000-0005-0000-0000-0000FA420000}"/>
    <cellStyle name="Input Cell 3 4 2 40 2" xfId="21920" xr:uid="{00000000-0005-0000-0000-0000FB420000}"/>
    <cellStyle name="Input Cell 3 4 2 40 2 2" xfId="21921" xr:uid="{00000000-0005-0000-0000-0000FC420000}"/>
    <cellStyle name="Input Cell 3 4 2 40 2 3" xfId="21922" xr:uid="{00000000-0005-0000-0000-0000FD420000}"/>
    <cellStyle name="Input Cell 3 4 2 40 2 4" xfId="21923" xr:uid="{00000000-0005-0000-0000-0000FE420000}"/>
    <cellStyle name="Input Cell 3 4 2 40 3" xfId="21924" xr:uid="{00000000-0005-0000-0000-0000FF420000}"/>
    <cellStyle name="Input Cell 3 4 2 40 4" xfId="21925" xr:uid="{00000000-0005-0000-0000-000000430000}"/>
    <cellStyle name="Input Cell 3 4 2 40 5" xfId="21926" xr:uid="{00000000-0005-0000-0000-000001430000}"/>
    <cellStyle name="Input Cell 3 4 2 41" xfId="2501" xr:uid="{00000000-0005-0000-0000-000002430000}"/>
    <cellStyle name="Input Cell 3 4 2 41 2" xfId="21927" xr:uid="{00000000-0005-0000-0000-000003430000}"/>
    <cellStyle name="Input Cell 3 4 2 41 2 2" xfId="21928" xr:uid="{00000000-0005-0000-0000-000004430000}"/>
    <cellStyle name="Input Cell 3 4 2 41 2 3" xfId="21929" xr:uid="{00000000-0005-0000-0000-000005430000}"/>
    <cellStyle name="Input Cell 3 4 2 41 2 4" xfId="21930" xr:uid="{00000000-0005-0000-0000-000006430000}"/>
    <cellStyle name="Input Cell 3 4 2 41 3" xfId="21931" xr:uid="{00000000-0005-0000-0000-000007430000}"/>
    <cellStyle name="Input Cell 3 4 2 41 4" xfId="21932" xr:uid="{00000000-0005-0000-0000-000008430000}"/>
    <cellStyle name="Input Cell 3 4 2 41 5" xfId="21933" xr:uid="{00000000-0005-0000-0000-000009430000}"/>
    <cellStyle name="Input Cell 3 4 2 42" xfId="2502" xr:uid="{00000000-0005-0000-0000-00000A430000}"/>
    <cellStyle name="Input Cell 3 4 2 42 2" xfId="21934" xr:uid="{00000000-0005-0000-0000-00000B430000}"/>
    <cellStyle name="Input Cell 3 4 2 42 2 2" xfId="21935" xr:uid="{00000000-0005-0000-0000-00000C430000}"/>
    <cellStyle name="Input Cell 3 4 2 42 2 3" xfId="21936" xr:uid="{00000000-0005-0000-0000-00000D430000}"/>
    <cellStyle name="Input Cell 3 4 2 42 2 4" xfId="21937" xr:uid="{00000000-0005-0000-0000-00000E430000}"/>
    <cellStyle name="Input Cell 3 4 2 42 3" xfId="21938" xr:uid="{00000000-0005-0000-0000-00000F430000}"/>
    <cellStyle name="Input Cell 3 4 2 42 4" xfId="21939" xr:uid="{00000000-0005-0000-0000-000010430000}"/>
    <cellStyle name="Input Cell 3 4 2 42 5" xfId="21940" xr:uid="{00000000-0005-0000-0000-000011430000}"/>
    <cellStyle name="Input Cell 3 4 2 43" xfId="2503" xr:uid="{00000000-0005-0000-0000-000012430000}"/>
    <cellStyle name="Input Cell 3 4 2 43 2" xfId="21941" xr:uid="{00000000-0005-0000-0000-000013430000}"/>
    <cellStyle name="Input Cell 3 4 2 43 2 2" xfId="21942" xr:uid="{00000000-0005-0000-0000-000014430000}"/>
    <cellStyle name="Input Cell 3 4 2 43 2 3" xfId="21943" xr:uid="{00000000-0005-0000-0000-000015430000}"/>
    <cellStyle name="Input Cell 3 4 2 43 2 4" xfId="21944" xr:uid="{00000000-0005-0000-0000-000016430000}"/>
    <cellStyle name="Input Cell 3 4 2 43 3" xfId="21945" xr:uid="{00000000-0005-0000-0000-000017430000}"/>
    <cellStyle name="Input Cell 3 4 2 43 4" xfId="21946" xr:uid="{00000000-0005-0000-0000-000018430000}"/>
    <cellStyle name="Input Cell 3 4 2 43 5" xfId="21947" xr:uid="{00000000-0005-0000-0000-000019430000}"/>
    <cellStyle name="Input Cell 3 4 2 44" xfId="2504" xr:uid="{00000000-0005-0000-0000-00001A430000}"/>
    <cellStyle name="Input Cell 3 4 2 44 2" xfId="21948" xr:uid="{00000000-0005-0000-0000-00001B430000}"/>
    <cellStyle name="Input Cell 3 4 2 44 2 2" xfId="21949" xr:uid="{00000000-0005-0000-0000-00001C430000}"/>
    <cellStyle name="Input Cell 3 4 2 44 2 3" xfId="21950" xr:uid="{00000000-0005-0000-0000-00001D430000}"/>
    <cellStyle name="Input Cell 3 4 2 44 2 4" xfId="21951" xr:uid="{00000000-0005-0000-0000-00001E430000}"/>
    <cellStyle name="Input Cell 3 4 2 44 3" xfId="21952" xr:uid="{00000000-0005-0000-0000-00001F430000}"/>
    <cellStyle name="Input Cell 3 4 2 44 4" xfId="21953" xr:uid="{00000000-0005-0000-0000-000020430000}"/>
    <cellStyle name="Input Cell 3 4 2 44 5" xfId="21954" xr:uid="{00000000-0005-0000-0000-000021430000}"/>
    <cellStyle name="Input Cell 3 4 2 45" xfId="21955" xr:uid="{00000000-0005-0000-0000-000022430000}"/>
    <cellStyle name="Input Cell 3 4 2 45 2" xfId="21956" xr:uid="{00000000-0005-0000-0000-000023430000}"/>
    <cellStyle name="Input Cell 3 4 2 45 3" xfId="21957" xr:uid="{00000000-0005-0000-0000-000024430000}"/>
    <cellStyle name="Input Cell 3 4 2 45 4" xfId="21958" xr:uid="{00000000-0005-0000-0000-000025430000}"/>
    <cellStyle name="Input Cell 3 4 2 46" xfId="21959" xr:uid="{00000000-0005-0000-0000-000026430000}"/>
    <cellStyle name="Input Cell 3 4 2 46 2" xfId="21960" xr:uid="{00000000-0005-0000-0000-000027430000}"/>
    <cellStyle name="Input Cell 3 4 2 46 3" xfId="21961" xr:uid="{00000000-0005-0000-0000-000028430000}"/>
    <cellStyle name="Input Cell 3 4 2 46 4" xfId="21962" xr:uid="{00000000-0005-0000-0000-000029430000}"/>
    <cellStyle name="Input Cell 3 4 2 47" xfId="21963" xr:uid="{00000000-0005-0000-0000-00002A430000}"/>
    <cellStyle name="Input Cell 3 4 2 48" xfId="21964" xr:uid="{00000000-0005-0000-0000-00002B430000}"/>
    <cellStyle name="Input Cell 3 4 2 5" xfId="2505" xr:uid="{00000000-0005-0000-0000-00002C430000}"/>
    <cellStyle name="Input Cell 3 4 2 5 2" xfId="21965" xr:uid="{00000000-0005-0000-0000-00002D430000}"/>
    <cellStyle name="Input Cell 3 4 2 5 2 2" xfId="21966" xr:uid="{00000000-0005-0000-0000-00002E430000}"/>
    <cellStyle name="Input Cell 3 4 2 5 2 3" xfId="21967" xr:uid="{00000000-0005-0000-0000-00002F430000}"/>
    <cellStyle name="Input Cell 3 4 2 5 2 4" xfId="21968" xr:uid="{00000000-0005-0000-0000-000030430000}"/>
    <cellStyle name="Input Cell 3 4 2 5 3" xfId="21969" xr:uid="{00000000-0005-0000-0000-000031430000}"/>
    <cellStyle name="Input Cell 3 4 2 5 4" xfId="21970" xr:uid="{00000000-0005-0000-0000-000032430000}"/>
    <cellStyle name="Input Cell 3 4 2 5 5" xfId="21971" xr:uid="{00000000-0005-0000-0000-000033430000}"/>
    <cellStyle name="Input Cell 3 4 2 6" xfId="2506" xr:uid="{00000000-0005-0000-0000-000034430000}"/>
    <cellStyle name="Input Cell 3 4 2 6 2" xfId="21972" xr:uid="{00000000-0005-0000-0000-000035430000}"/>
    <cellStyle name="Input Cell 3 4 2 6 2 2" xfId="21973" xr:uid="{00000000-0005-0000-0000-000036430000}"/>
    <cellStyle name="Input Cell 3 4 2 6 2 3" xfId="21974" xr:uid="{00000000-0005-0000-0000-000037430000}"/>
    <cellStyle name="Input Cell 3 4 2 6 2 4" xfId="21975" xr:uid="{00000000-0005-0000-0000-000038430000}"/>
    <cellStyle name="Input Cell 3 4 2 6 3" xfId="21976" xr:uid="{00000000-0005-0000-0000-000039430000}"/>
    <cellStyle name="Input Cell 3 4 2 6 4" xfId="21977" xr:uid="{00000000-0005-0000-0000-00003A430000}"/>
    <cellStyle name="Input Cell 3 4 2 6 5" xfId="21978" xr:uid="{00000000-0005-0000-0000-00003B430000}"/>
    <cellStyle name="Input Cell 3 4 2 7" xfId="2507" xr:uid="{00000000-0005-0000-0000-00003C430000}"/>
    <cellStyle name="Input Cell 3 4 2 7 2" xfId="21979" xr:uid="{00000000-0005-0000-0000-00003D430000}"/>
    <cellStyle name="Input Cell 3 4 2 7 2 2" xfId="21980" xr:uid="{00000000-0005-0000-0000-00003E430000}"/>
    <cellStyle name="Input Cell 3 4 2 7 2 3" xfId="21981" xr:uid="{00000000-0005-0000-0000-00003F430000}"/>
    <cellStyle name="Input Cell 3 4 2 7 2 4" xfId="21982" xr:uid="{00000000-0005-0000-0000-000040430000}"/>
    <cellStyle name="Input Cell 3 4 2 7 3" xfId="21983" xr:uid="{00000000-0005-0000-0000-000041430000}"/>
    <cellStyle name="Input Cell 3 4 2 7 4" xfId="21984" xr:uid="{00000000-0005-0000-0000-000042430000}"/>
    <cellStyle name="Input Cell 3 4 2 7 5" xfId="21985" xr:uid="{00000000-0005-0000-0000-000043430000}"/>
    <cellStyle name="Input Cell 3 4 2 8" xfId="2508" xr:uid="{00000000-0005-0000-0000-000044430000}"/>
    <cellStyle name="Input Cell 3 4 2 8 2" xfId="21986" xr:uid="{00000000-0005-0000-0000-000045430000}"/>
    <cellStyle name="Input Cell 3 4 2 8 2 2" xfId="21987" xr:uid="{00000000-0005-0000-0000-000046430000}"/>
    <cellStyle name="Input Cell 3 4 2 8 2 3" xfId="21988" xr:uid="{00000000-0005-0000-0000-000047430000}"/>
    <cellStyle name="Input Cell 3 4 2 8 2 4" xfId="21989" xr:uid="{00000000-0005-0000-0000-000048430000}"/>
    <cellStyle name="Input Cell 3 4 2 8 3" xfId="21990" xr:uid="{00000000-0005-0000-0000-000049430000}"/>
    <cellStyle name="Input Cell 3 4 2 8 4" xfId="21991" xr:uid="{00000000-0005-0000-0000-00004A430000}"/>
    <cellStyle name="Input Cell 3 4 2 8 5" xfId="21992" xr:uid="{00000000-0005-0000-0000-00004B430000}"/>
    <cellStyle name="Input Cell 3 4 2 9" xfId="2509" xr:uid="{00000000-0005-0000-0000-00004C430000}"/>
    <cellStyle name="Input Cell 3 4 2 9 2" xfId="21993" xr:uid="{00000000-0005-0000-0000-00004D430000}"/>
    <cellStyle name="Input Cell 3 4 2 9 2 2" xfId="21994" xr:uid="{00000000-0005-0000-0000-00004E430000}"/>
    <cellStyle name="Input Cell 3 4 2 9 2 3" xfId="21995" xr:uid="{00000000-0005-0000-0000-00004F430000}"/>
    <cellStyle name="Input Cell 3 4 2 9 2 4" xfId="21996" xr:uid="{00000000-0005-0000-0000-000050430000}"/>
    <cellStyle name="Input Cell 3 4 2 9 3" xfId="21997" xr:uid="{00000000-0005-0000-0000-000051430000}"/>
    <cellStyle name="Input Cell 3 4 2 9 4" xfId="21998" xr:uid="{00000000-0005-0000-0000-000052430000}"/>
    <cellStyle name="Input Cell 3 4 2 9 5" xfId="21999" xr:uid="{00000000-0005-0000-0000-000053430000}"/>
    <cellStyle name="Input Cell 3 4 20" xfId="2510" xr:uid="{00000000-0005-0000-0000-000054430000}"/>
    <cellStyle name="Input Cell 3 4 20 2" xfId="22000" xr:uid="{00000000-0005-0000-0000-000055430000}"/>
    <cellStyle name="Input Cell 3 4 20 2 2" xfId="22001" xr:uid="{00000000-0005-0000-0000-000056430000}"/>
    <cellStyle name="Input Cell 3 4 20 2 3" xfId="22002" xr:uid="{00000000-0005-0000-0000-000057430000}"/>
    <cellStyle name="Input Cell 3 4 20 2 4" xfId="22003" xr:uid="{00000000-0005-0000-0000-000058430000}"/>
    <cellStyle name="Input Cell 3 4 20 3" xfId="22004" xr:uid="{00000000-0005-0000-0000-000059430000}"/>
    <cellStyle name="Input Cell 3 4 20 4" xfId="22005" xr:uid="{00000000-0005-0000-0000-00005A430000}"/>
    <cellStyle name="Input Cell 3 4 20 5" xfId="22006" xr:uid="{00000000-0005-0000-0000-00005B430000}"/>
    <cellStyle name="Input Cell 3 4 21" xfId="2511" xr:uid="{00000000-0005-0000-0000-00005C430000}"/>
    <cellStyle name="Input Cell 3 4 21 2" xfId="22007" xr:uid="{00000000-0005-0000-0000-00005D430000}"/>
    <cellStyle name="Input Cell 3 4 21 2 2" xfId="22008" xr:uid="{00000000-0005-0000-0000-00005E430000}"/>
    <cellStyle name="Input Cell 3 4 21 2 3" xfId="22009" xr:uid="{00000000-0005-0000-0000-00005F430000}"/>
    <cellStyle name="Input Cell 3 4 21 2 4" xfId="22010" xr:uid="{00000000-0005-0000-0000-000060430000}"/>
    <cellStyle name="Input Cell 3 4 21 3" xfId="22011" xr:uid="{00000000-0005-0000-0000-000061430000}"/>
    <cellStyle name="Input Cell 3 4 21 4" xfId="22012" xr:uid="{00000000-0005-0000-0000-000062430000}"/>
    <cellStyle name="Input Cell 3 4 21 5" xfId="22013" xr:uid="{00000000-0005-0000-0000-000063430000}"/>
    <cellStyle name="Input Cell 3 4 22" xfId="2512" xr:uid="{00000000-0005-0000-0000-000064430000}"/>
    <cellStyle name="Input Cell 3 4 22 2" xfId="22014" xr:uid="{00000000-0005-0000-0000-000065430000}"/>
    <cellStyle name="Input Cell 3 4 22 2 2" xfId="22015" xr:uid="{00000000-0005-0000-0000-000066430000}"/>
    <cellStyle name="Input Cell 3 4 22 2 3" xfId="22016" xr:uid="{00000000-0005-0000-0000-000067430000}"/>
    <cellStyle name="Input Cell 3 4 22 2 4" xfId="22017" xr:uid="{00000000-0005-0000-0000-000068430000}"/>
    <cellStyle name="Input Cell 3 4 22 3" xfId="22018" xr:uid="{00000000-0005-0000-0000-000069430000}"/>
    <cellStyle name="Input Cell 3 4 22 4" xfId="22019" xr:uid="{00000000-0005-0000-0000-00006A430000}"/>
    <cellStyle name="Input Cell 3 4 22 5" xfId="22020" xr:uid="{00000000-0005-0000-0000-00006B430000}"/>
    <cellStyle name="Input Cell 3 4 23" xfId="2513" xr:uid="{00000000-0005-0000-0000-00006C430000}"/>
    <cellStyle name="Input Cell 3 4 23 2" xfId="22021" xr:uid="{00000000-0005-0000-0000-00006D430000}"/>
    <cellStyle name="Input Cell 3 4 23 2 2" xfId="22022" xr:uid="{00000000-0005-0000-0000-00006E430000}"/>
    <cellStyle name="Input Cell 3 4 23 2 3" xfId="22023" xr:uid="{00000000-0005-0000-0000-00006F430000}"/>
    <cellStyle name="Input Cell 3 4 23 2 4" xfId="22024" xr:uid="{00000000-0005-0000-0000-000070430000}"/>
    <cellStyle name="Input Cell 3 4 23 3" xfId="22025" xr:uid="{00000000-0005-0000-0000-000071430000}"/>
    <cellStyle name="Input Cell 3 4 23 4" xfId="22026" xr:uid="{00000000-0005-0000-0000-000072430000}"/>
    <cellStyle name="Input Cell 3 4 23 5" xfId="22027" xr:uid="{00000000-0005-0000-0000-000073430000}"/>
    <cellStyle name="Input Cell 3 4 24" xfId="2514" xr:uid="{00000000-0005-0000-0000-000074430000}"/>
    <cellStyle name="Input Cell 3 4 24 2" xfId="22028" xr:uid="{00000000-0005-0000-0000-000075430000}"/>
    <cellStyle name="Input Cell 3 4 24 2 2" xfId="22029" xr:uid="{00000000-0005-0000-0000-000076430000}"/>
    <cellStyle name="Input Cell 3 4 24 2 3" xfId="22030" xr:uid="{00000000-0005-0000-0000-000077430000}"/>
    <cellStyle name="Input Cell 3 4 24 2 4" xfId="22031" xr:uid="{00000000-0005-0000-0000-000078430000}"/>
    <cellStyle name="Input Cell 3 4 24 3" xfId="22032" xr:uid="{00000000-0005-0000-0000-000079430000}"/>
    <cellStyle name="Input Cell 3 4 24 4" xfId="22033" xr:uid="{00000000-0005-0000-0000-00007A430000}"/>
    <cellStyle name="Input Cell 3 4 24 5" xfId="22034" xr:uid="{00000000-0005-0000-0000-00007B430000}"/>
    <cellStyle name="Input Cell 3 4 25" xfId="2515" xr:uid="{00000000-0005-0000-0000-00007C430000}"/>
    <cellStyle name="Input Cell 3 4 25 2" xfId="22035" xr:uid="{00000000-0005-0000-0000-00007D430000}"/>
    <cellStyle name="Input Cell 3 4 25 2 2" xfId="22036" xr:uid="{00000000-0005-0000-0000-00007E430000}"/>
    <cellStyle name="Input Cell 3 4 25 2 3" xfId="22037" xr:uid="{00000000-0005-0000-0000-00007F430000}"/>
    <cellStyle name="Input Cell 3 4 25 2 4" xfId="22038" xr:uid="{00000000-0005-0000-0000-000080430000}"/>
    <cellStyle name="Input Cell 3 4 25 3" xfId="22039" xr:uid="{00000000-0005-0000-0000-000081430000}"/>
    <cellStyle name="Input Cell 3 4 25 4" xfId="22040" xr:uid="{00000000-0005-0000-0000-000082430000}"/>
    <cellStyle name="Input Cell 3 4 25 5" xfId="22041" xr:uid="{00000000-0005-0000-0000-000083430000}"/>
    <cellStyle name="Input Cell 3 4 26" xfId="2516" xr:uid="{00000000-0005-0000-0000-000084430000}"/>
    <cellStyle name="Input Cell 3 4 26 2" xfId="22042" xr:uid="{00000000-0005-0000-0000-000085430000}"/>
    <cellStyle name="Input Cell 3 4 26 2 2" xfId="22043" xr:uid="{00000000-0005-0000-0000-000086430000}"/>
    <cellStyle name="Input Cell 3 4 26 2 3" xfId="22044" xr:uid="{00000000-0005-0000-0000-000087430000}"/>
    <cellStyle name="Input Cell 3 4 26 2 4" xfId="22045" xr:uid="{00000000-0005-0000-0000-000088430000}"/>
    <cellStyle name="Input Cell 3 4 26 3" xfId="22046" xr:uid="{00000000-0005-0000-0000-000089430000}"/>
    <cellStyle name="Input Cell 3 4 26 4" xfId="22047" xr:uid="{00000000-0005-0000-0000-00008A430000}"/>
    <cellStyle name="Input Cell 3 4 26 5" xfId="22048" xr:uid="{00000000-0005-0000-0000-00008B430000}"/>
    <cellStyle name="Input Cell 3 4 27" xfId="2517" xr:uid="{00000000-0005-0000-0000-00008C430000}"/>
    <cellStyle name="Input Cell 3 4 27 2" xfId="22049" xr:uid="{00000000-0005-0000-0000-00008D430000}"/>
    <cellStyle name="Input Cell 3 4 27 2 2" xfId="22050" xr:uid="{00000000-0005-0000-0000-00008E430000}"/>
    <cellStyle name="Input Cell 3 4 27 2 3" xfId="22051" xr:uid="{00000000-0005-0000-0000-00008F430000}"/>
    <cellStyle name="Input Cell 3 4 27 2 4" xfId="22052" xr:uid="{00000000-0005-0000-0000-000090430000}"/>
    <cellStyle name="Input Cell 3 4 27 3" xfId="22053" xr:uid="{00000000-0005-0000-0000-000091430000}"/>
    <cellStyle name="Input Cell 3 4 27 4" xfId="22054" xr:uid="{00000000-0005-0000-0000-000092430000}"/>
    <cellStyle name="Input Cell 3 4 27 5" xfId="22055" xr:uid="{00000000-0005-0000-0000-000093430000}"/>
    <cellStyle name="Input Cell 3 4 28" xfId="2518" xr:uid="{00000000-0005-0000-0000-000094430000}"/>
    <cellStyle name="Input Cell 3 4 28 2" xfId="22056" xr:uid="{00000000-0005-0000-0000-000095430000}"/>
    <cellStyle name="Input Cell 3 4 28 2 2" xfId="22057" xr:uid="{00000000-0005-0000-0000-000096430000}"/>
    <cellStyle name="Input Cell 3 4 28 2 3" xfId="22058" xr:uid="{00000000-0005-0000-0000-000097430000}"/>
    <cellStyle name="Input Cell 3 4 28 2 4" xfId="22059" xr:uid="{00000000-0005-0000-0000-000098430000}"/>
    <cellStyle name="Input Cell 3 4 28 3" xfId="22060" xr:uid="{00000000-0005-0000-0000-000099430000}"/>
    <cellStyle name="Input Cell 3 4 28 4" xfId="22061" xr:uid="{00000000-0005-0000-0000-00009A430000}"/>
    <cellStyle name="Input Cell 3 4 28 5" xfId="22062" xr:uid="{00000000-0005-0000-0000-00009B430000}"/>
    <cellStyle name="Input Cell 3 4 29" xfId="2519" xr:uid="{00000000-0005-0000-0000-00009C430000}"/>
    <cellStyle name="Input Cell 3 4 29 2" xfId="22063" xr:uid="{00000000-0005-0000-0000-00009D430000}"/>
    <cellStyle name="Input Cell 3 4 29 2 2" xfId="22064" xr:uid="{00000000-0005-0000-0000-00009E430000}"/>
    <cellStyle name="Input Cell 3 4 29 2 3" xfId="22065" xr:uid="{00000000-0005-0000-0000-00009F430000}"/>
    <cellStyle name="Input Cell 3 4 29 2 4" xfId="22066" xr:uid="{00000000-0005-0000-0000-0000A0430000}"/>
    <cellStyle name="Input Cell 3 4 29 3" xfId="22067" xr:uid="{00000000-0005-0000-0000-0000A1430000}"/>
    <cellStyle name="Input Cell 3 4 29 4" xfId="22068" xr:uid="{00000000-0005-0000-0000-0000A2430000}"/>
    <cellStyle name="Input Cell 3 4 29 5" xfId="22069" xr:uid="{00000000-0005-0000-0000-0000A3430000}"/>
    <cellStyle name="Input Cell 3 4 3" xfId="2520" xr:uid="{00000000-0005-0000-0000-0000A4430000}"/>
    <cellStyle name="Input Cell 3 4 3 2" xfId="22070" xr:uid="{00000000-0005-0000-0000-0000A5430000}"/>
    <cellStyle name="Input Cell 3 4 3 2 2" xfId="22071" xr:uid="{00000000-0005-0000-0000-0000A6430000}"/>
    <cellStyle name="Input Cell 3 4 3 2 3" xfId="22072" xr:uid="{00000000-0005-0000-0000-0000A7430000}"/>
    <cellStyle name="Input Cell 3 4 3 2 4" xfId="22073" xr:uid="{00000000-0005-0000-0000-0000A8430000}"/>
    <cellStyle name="Input Cell 3 4 3 3" xfId="22074" xr:uid="{00000000-0005-0000-0000-0000A9430000}"/>
    <cellStyle name="Input Cell 3 4 3 4" xfId="22075" xr:uid="{00000000-0005-0000-0000-0000AA430000}"/>
    <cellStyle name="Input Cell 3 4 3 5" xfId="22076" xr:uid="{00000000-0005-0000-0000-0000AB430000}"/>
    <cellStyle name="Input Cell 3 4 30" xfId="2521" xr:uid="{00000000-0005-0000-0000-0000AC430000}"/>
    <cellStyle name="Input Cell 3 4 30 2" xfId="22077" xr:uid="{00000000-0005-0000-0000-0000AD430000}"/>
    <cellStyle name="Input Cell 3 4 30 2 2" xfId="22078" xr:uid="{00000000-0005-0000-0000-0000AE430000}"/>
    <cellStyle name="Input Cell 3 4 30 2 3" xfId="22079" xr:uid="{00000000-0005-0000-0000-0000AF430000}"/>
    <cellStyle name="Input Cell 3 4 30 2 4" xfId="22080" xr:uid="{00000000-0005-0000-0000-0000B0430000}"/>
    <cellStyle name="Input Cell 3 4 30 3" xfId="22081" xr:uid="{00000000-0005-0000-0000-0000B1430000}"/>
    <cellStyle name="Input Cell 3 4 30 4" xfId="22082" xr:uid="{00000000-0005-0000-0000-0000B2430000}"/>
    <cellStyle name="Input Cell 3 4 30 5" xfId="22083" xr:uid="{00000000-0005-0000-0000-0000B3430000}"/>
    <cellStyle name="Input Cell 3 4 31" xfId="2522" xr:uid="{00000000-0005-0000-0000-0000B4430000}"/>
    <cellStyle name="Input Cell 3 4 31 2" xfId="22084" xr:uid="{00000000-0005-0000-0000-0000B5430000}"/>
    <cellStyle name="Input Cell 3 4 31 2 2" xfId="22085" xr:uid="{00000000-0005-0000-0000-0000B6430000}"/>
    <cellStyle name="Input Cell 3 4 31 2 3" xfId="22086" xr:uid="{00000000-0005-0000-0000-0000B7430000}"/>
    <cellStyle name="Input Cell 3 4 31 2 4" xfId="22087" xr:uid="{00000000-0005-0000-0000-0000B8430000}"/>
    <cellStyle name="Input Cell 3 4 31 3" xfId="22088" xr:uid="{00000000-0005-0000-0000-0000B9430000}"/>
    <cellStyle name="Input Cell 3 4 31 4" xfId="22089" xr:uid="{00000000-0005-0000-0000-0000BA430000}"/>
    <cellStyle name="Input Cell 3 4 31 5" xfId="22090" xr:uid="{00000000-0005-0000-0000-0000BB430000}"/>
    <cellStyle name="Input Cell 3 4 32" xfId="2523" xr:uid="{00000000-0005-0000-0000-0000BC430000}"/>
    <cellStyle name="Input Cell 3 4 32 2" xfId="22091" xr:uid="{00000000-0005-0000-0000-0000BD430000}"/>
    <cellStyle name="Input Cell 3 4 32 2 2" xfId="22092" xr:uid="{00000000-0005-0000-0000-0000BE430000}"/>
    <cellStyle name="Input Cell 3 4 32 2 3" xfId="22093" xr:uid="{00000000-0005-0000-0000-0000BF430000}"/>
    <cellStyle name="Input Cell 3 4 32 2 4" xfId="22094" xr:uid="{00000000-0005-0000-0000-0000C0430000}"/>
    <cellStyle name="Input Cell 3 4 32 3" xfId="22095" xr:uid="{00000000-0005-0000-0000-0000C1430000}"/>
    <cellStyle name="Input Cell 3 4 32 4" xfId="22096" xr:uid="{00000000-0005-0000-0000-0000C2430000}"/>
    <cellStyle name="Input Cell 3 4 32 5" xfId="22097" xr:uid="{00000000-0005-0000-0000-0000C3430000}"/>
    <cellStyle name="Input Cell 3 4 33" xfId="2524" xr:uid="{00000000-0005-0000-0000-0000C4430000}"/>
    <cellStyle name="Input Cell 3 4 33 2" xfId="22098" xr:uid="{00000000-0005-0000-0000-0000C5430000}"/>
    <cellStyle name="Input Cell 3 4 33 2 2" xfId="22099" xr:uid="{00000000-0005-0000-0000-0000C6430000}"/>
    <cellStyle name="Input Cell 3 4 33 2 3" xfId="22100" xr:uid="{00000000-0005-0000-0000-0000C7430000}"/>
    <cellStyle name="Input Cell 3 4 33 2 4" xfId="22101" xr:uid="{00000000-0005-0000-0000-0000C8430000}"/>
    <cellStyle name="Input Cell 3 4 33 3" xfId="22102" xr:uid="{00000000-0005-0000-0000-0000C9430000}"/>
    <cellStyle name="Input Cell 3 4 33 4" xfId="22103" xr:uid="{00000000-0005-0000-0000-0000CA430000}"/>
    <cellStyle name="Input Cell 3 4 33 5" xfId="22104" xr:uid="{00000000-0005-0000-0000-0000CB430000}"/>
    <cellStyle name="Input Cell 3 4 34" xfId="2525" xr:uid="{00000000-0005-0000-0000-0000CC430000}"/>
    <cellStyle name="Input Cell 3 4 34 2" xfId="22105" xr:uid="{00000000-0005-0000-0000-0000CD430000}"/>
    <cellStyle name="Input Cell 3 4 34 2 2" xfId="22106" xr:uid="{00000000-0005-0000-0000-0000CE430000}"/>
    <cellStyle name="Input Cell 3 4 34 2 3" xfId="22107" xr:uid="{00000000-0005-0000-0000-0000CF430000}"/>
    <cellStyle name="Input Cell 3 4 34 2 4" xfId="22108" xr:uid="{00000000-0005-0000-0000-0000D0430000}"/>
    <cellStyle name="Input Cell 3 4 34 3" xfId="22109" xr:uid="{00000000-0005-0000-0000-0000D1430000}"/>
    <cellStyle name="Input Cell 3 4 34 4" xfId="22110" xr:uid="{00000000-0005-0000-0000-0000D2430000}"/>
    <cellStyle name="Input Cell 3 4 34 5" xfId="22111" xr:uid="{00000000-0005-0000-0000-0000D3430000}"/>
    <cellStyle name="Input Cell 3 4 35" xfId="2526" xr:uid="{00000000-0005-0000-0000-0000D4430000}"/>
    <cellStyle name="Input Cell 3 4 35 2" xfId="22112" xr:uid="{00000000-0005-0000-0000-0000D5430000}"/>
    <cellStyle name="Input Cell 3 4 35 2 2" xfId="22113" xr:uid="{00000000-0005-0000-0000-0000D6430000}"/>
    <cellStyle name="Input Cell 3 4 35 2 3" xfId="22114" xr:uid="{00000000-0005-0000-0000-0000D7430000}"/>
    <cellStyle name="Input Cell 3 4 35 2 4" xfId="22115" xr:uid="{00000000-0005-0000-0000-0000D8430000}"/>
    <cellStyle name="Input Cell 3 4 35 3" xfId="22116" xr:uid="{00000000-0005-0000-0000-0000D9430000}"/>
    <cellStyle name="Input Cell 3 4 35 4" xfId="22117" xr:uid="{00000000-0005-0000-0000-0000DA430000}"/>
    <cellStyle name="Input Cell 3 4 35 5" xfId="22118" xr:uid="{00000000-0005-0000-0000-0000DB430000}"/>
    <cellStyle name="Input Cell 3 4 36" xfId="2527" xr:uid="{00000000-0005-0000-0000-0000DC430000}"/>
    <cellStyle name="Input Cell 3 4 36 2" xfId="22119" xr:uid="{00000000-0005-0000-0000-0000DD430000}"/>
    <cellStyle name="Input Cell 3 4 36 2 2" xfId="22120" xr:uid="{00000000-0005-0000-0000-0000DE430000}"/>
    <cellStyle name="Input Cell 3 4 36 2 3" xfId="22121" xr:uid="{00000000-0005-0000-0000-0000DF430000}"/>
    <cellStyle name="Input Cell 3 4 36 2 4" xfId="22122" xr:uid="{00000000-0005-0000-0000-0000E0430000}"/>
    <cellStyle name="Input Cell 3 4 36 3" xfId="22123" xr:uid="{00000000-0005-0000-0000-0000E1430000}"/>
    <cellStyle name="Input Cell 3 4 36 4" xfId="22124" xr:uid="{00000000-0005-0000-0000-0000E2430000}"/>
    <cellStyle name="Input Cell 3 4 36 5" xfId="22125" xr:uid="{00000000-0005-0000-0000-0000E3430000}"/>
    <cellStyle name="Input Cell 3 4 37" xfId="2528" xr:uid="{00000000-0005-0000-0000-0000E4430000}"/>
    <cellStyle name="Input Cell 3 4 37 2" xfId="22126" xr:uid="{00000000-0005-0000-0000-0000E5430000}"/>
    <cellStyle name="Input Cell 3 4 37 2 2" xfId="22127" xr:uid="{00000000-0005-0000-0000-0000E6430000}"/>
    <cellStyle name="Input Cell 3 4 37 2 3" xfId="22128" xr:uid="{00000000-0005-0000-0000-0000E7430000}"/>
    <cellStyle name="Input Cell 3 4 37 2 4" xfId="22129" xr:uid="{00000000-0005-0000-0000-0000E8430000}"/>
    <cellStyle name="Input Cell 3 4 37 3" xfId="22130" xr:uid="{00000000-0005-0000-0000-0000E9430000}"/>
    <cellStyle name="Input Cell 3 4 37 4" xfId="22131" xr:uid="{00000000-0005-0000-0000-0000EA430000}"/>
    <cellStyle name="Input Cell 3 4 37 5" xfId="22132" xr:uid="{00000000-0005-0000-0000-0000EB430000}"/>
    <cellStyle name="Input Cell 3 4 38" xfId="2529" xr:uid="{00000000-0005-0000-0000-0000EC430000}"/>
    <cellStyle name="Input Cell 3 4 38 2" xfId="22133" xr:uid="{00000000-0005-0000-0000-0000ED430000}"/>
    <cellStyle name="Input Cell 3 4 38 2 2" xfId="22134" xr:uid="{00000000-0005-0000-0000-0000EE430000}"/>
    <cellStyle name="Input Cell 3 4 38 2 3" xfId="22135" xr:uid="{00000000-0005-0000-0000-0000EF430000}"/>
    <cellStyle name="Input Cell 3 4 38 2 4" xfId="22136" xr:uid="{00000000-0005-0000-0000-0000F0430000}"/>
    <cellStyle name="Input Cell 3 4 38 3" xfId="22137" xr:uid="{00000000-0005-0000-0000-0000F1430000}"/>
    <cellStyle name="Input Cell 3 4 38 4" xfId="22138" xr:uid="{00000000-0005-0000-0000-0000F2430000}"/>
    <cellStyle name="Input Cell 3 4 38 5" xfId="22139" xr:uid="{00000000-0005-0000-0000-0000F3430000}"/>
    <cellStyle name="Input Cell 3 4 39" xfId="2530" xr:uid="{00000000-0005-0000-0000-0000F4430000}"/>
    <cellStyle name="Input Cell 3 4 39 2" xfId="22140" xr:uid="{00000000-0005-0000-0000-0000F5430000}"/>
    <cellStyle name="Input Cell 3 4 39 2 2" xfId="22141" xr:uid="{00000000-0005-0000-0000-0000F6430000}"/>
    <cellStyle name="Input Cell 3 4 39 2 3" xfId="22142" xr:uid="{00000000-0005-0000-0000-0000F7430000}"/>
    <cellStyle name="Input Cell 3 4 39 2 4" xfId="22143" xr:uid="{00000000-0005-0000-0000-0000F8430000}"/>
    <cellStyle name="Input Cell 3 4 39 3" xfId="22144" xr:uid="{00000000-0005-0000-0000-0000F9430000}"/>
    <cellStyle name="Input Cell 3 4 39 4" xfId="22145" xr:uid="{00000000-0005-0000-0000-0000FA430000}"/>
    <cellStyle name="Input Cell 3 4 39 5" xfId="22146" xr:uid="{00000000-0005-0000-0000-0000FB430000}"/>
    <cellStyle name="Input Cell 3 4 4" xfId="2531" xr:uid="{00000000-0005-0000-0000-0000FC430000}"/>
    <cellStyle name="Input Cell 3 4 4 2" xfId="22147" xr:uid="{00000000-0005-0000-0000-0000FD430000}"/>
    <cellStyle name="Input Cell 3 4 4 2 2" xfId="22148" xr:uid="{00000000-0005-0000-0000-0000FE430000}"/>
    <cellStyle name="Input Cell 3 4 4 2 3" xfId="22149" xr:uid="{00000000-0005-0000-0000-0000FF430000}"/>
    <cellStyle name="Input Cell 3 4 4 2 4" xfId="22150" xr:uid="{00000000-0005-0000-0000-000000440000}"/>
    <cellStyle name="Input Cell 3 4 4 3" xfId="22151" xr:uid="{00000000-0005-0000-0000-000001440000}"/>
    <cellStyle name="Input Cell 3 4 4 4" xfId="22152" xr:uid="{00000000-0005-0000-0000-000002440000}"/>
    <cellStyle name="Input Cell 3 4 4 5" xfId="22153" xr:uid="{00000000-0005-0000-0000-000003440000}"/>
    <cellStyle name="Input Cell 3 4 40" xfId="2532" xr:uid="{00000000-0005-0000-0000-000004440000}"/>
    <cellStyle name="Input Cell 3 4 40 2" xfId="22154" xr:uid="{00000000-0005-0000-0000-000005440000}"/>
    <cellStyle name="Input Cell 3 4 40 2 2" xfId="22155" xr:uid="{00000000-0005-0000-0000-000006440000}"/>
    <cellStyle name="Input Cell 3 4 40 2 3" xfId="22156" xr:uid="{00000000-0005-0000-0000-000007440000}"/>
    <cellStyle name="Input Cell 3 4 40 2 4" xfId="22157" xr:uid="{00000000-0005-0000-0000-000008440000}"/>
    <cellStyle name="Input Cell 3 4 40 3" xfId="22158" xr:uid="{00000000-0005-0000-0000-000009440000}"/>
    <cellStyle name="Input Cell 3 4 40 4" xfId="22159" xr:uid="{00000000-0005-0000-0000-00000A440000}"/>
    <cellStyle name="Input Cell 3 4 40 5" xfId="22160" xr:uid="{00000000-0005-0000-0000-00000B440000}"/>
    <cellStyle name="Input Cell 3 4 41" xfId="2533" xr:uid="{00000000-0005-0000-0000-00000C440000}"/>
    <cellStyle name="Input Cell 3 4 41 2" xfId="22161" xr:uid="{00000000-0005-0000-0000-00000D440000}"/>
    <cellStyle name="Input Cell 3 4 41 2 2" xfId="22162" xr:uid="{00000000-0005-0000-0000-00000E440000}"/>
    <cellStyle name="Input Cell 3 4 41 2 3" xfId="22163" xr:uid="{00000000-0005-0000-0000-00000F440000}"/>
    <cellStyle name="Input Cell 3 4 41 2 4" xfId="22164" xr:uid="{00000000-0005-0000-0000-000010440000}"/>
    <cellStyle name="Input Cell 3 4 41 3" xfId="22165" xr:uid="{00000000-0005-0000-0000-000011440000}"/>
    <cellStyle name="Input Cell 3 4 41 4" xfId="22166" xr:uid="{00000000-0005-0000-0000-000012440000}"/>
    <cellStyle name="Input Cell 3 4 41 5" xfId="22167" xr:uid="{00000000-0005-0000-0000-000013440000}"/>
    <cellStyle name="Input Cell 3 4 42" xfId="2534" xr:uid="{00000000-0005-0000-0000-000014440000}"/>
    <cellStyle name="Input Cell 3 4 42 2" xfId="22168" xr:uid="{00000000-0005-0000-0000-000015440000}"/>
    <cellStyle name="Input Cell 3 4 42 2 2" xfId="22169" xr:uid="{00000000-0005-0000-0000-000016440000}"/>
    <cellStyle name="Input Cell 3 4 42 2 3" xfId="22170" xr:uid="{00000000-0005-0000-0000-000017440000}"/>
    <cellStyle name="Input Cell 3 4 42 2 4" xfId="22171" xr:uid="{00000000-0005-0000-0000-000018440000}"/>
    <cellStyle name="Input Cell 3 4 42 3" xfId="22172" xr:uid="{00000000-0005-0000-0000-000019440000}"/>
    <cellStyle name="Input Cell 3 4 42 4" xfId="22173" xr:uid="{00000000-0005-0000-0000-00001A440000}"/>
    <cellStyle name="Input Cell 3 4 42 5" xfId="22174" xr:uid="{00000000-0005-0000-0000-00001B440000}"/>
    <cellStyle name="Input Cell 3 4 43" xfId="2535" xr:uid="{00000000-0005-0000-0000-00001C440000}"/>
    <cellStyle name="Input Cell 3 4 43 2" xfId="22175" xr:uid="{00000000-0005-0000-0000-00001D440000}"/>
    <cellStyle name="Input Cell 3 4 43 2 2" xfId="22176" xr:uid="{00000000-0005-0000-0000-00001E440000}"/>
    <cellStyle name="Input Cell 3 4 43 2 3" xfId="22177" xr:uid="{00000000-0005-0000-0000-00001F440000}"/>
    <cellStyle name="Input Cell 3 4 43 2 4" xfId="22178" xr:uid="{00000000-0005-0000-0000-000020440000}"/>
    <cellStyle name="Input Cell 3 4 43 3" xfId="22179" xr:uid="{00000000-0005-0000-0000-000021440000}"/>
    <cellStyle name="Input Cell 3 4 43 4" xfId="22180" xr:uid="{00000000-0005-0000-0000-000022440000}"/>
    <cellStyle name="Input Cell 3 4 43 5" xfId="22181" xr:uid="{00000000-0005-0000-0000-000023440000}"/>
    <cellStyle name="Input Cell 3 4 44" xfId="2536" xr:uid="{00000000-0005-0000-0000-000024440000}"/>
    <cellStyle name="Input Cell 3 4 44 2" xfId="22182" xr:uid="{00000000-0005-0000-0000-000025440000}"/>
    <cellStyle name="Input Cell 3 4 44 2 2" xfId="22183" xr:uid="{00000000-0005-0000-0000-000026440000}"/>
    <cellStyle name="Input Cell 3 4 44 2 3" xfId="22184" xr:uid="{00000000-0005-0000-0000-000027440000}"/>
    <cellStyle name="Input Cell 3 4 44 2 4" xfId="22185" xr:uid="{00000000-0005-0000-0000-000028440000}"/>
    <cellStyle name="Input Cell 3 4 44 3" xfId="22186" xr:uid="{00000000-0005-0000-0000-000029440000}"/>
    <cellStyle name="Input Cell 3 4 44 4" xfId="22187" xr:uid="{00000000-0005-0000-0000-00002A440000}"/>
    <cellStyle name="Input Cell 3 4 44 5" xfId="22188" xr:uid="{00000000-0005-0000-0000-00002B440000}"/>
    <cellStyle name="Input Cell 3 4 45" xfId="2537" xr:uid="{00000000-0005-0000-0000-00002C440000}"/>
    <cellStyle name="Input Cell 3 4 45 2" xfId="22189" xr:uid="{00000000-0005-0000-0000-00002D440000}"/>
    <cellStyle name="Input Cell 3 4 45 2 2" xfId="22190" xr:uid="{00000000-0005-0000-0000-00002E440000}"/>
    <cellStyle name="Input Cell 3 4 45 2 3" xfId="22191" xr:uid="{00000000-0005-0000-0000-00002F440000}"/>
    <cellStyle name="Input Cell 3 4 45 2 4" xfId="22192" xr:uid="{00000000-0005-0000-0000-000030440000}"/>
    <cellStyle name="Input Cell 3 4 45 3" xfId="22193" xr:uid="{00000000-0005-0000-0000-000031440000}"/>
    <cellStyle name="Input Cell 3 4 45 4" xfId="22194" xr:uid="{00000000-0005-0000-0000-000032440000}"/>
    <cellStyle name="Input Cell 3 4 45 5" xfId="22195" xr:uid="{00000000-0005-0000-0000-000033440000}"/>
    <cellStyle name="Input Cell 3 4 46" xfId="22196" xr:uid="{00000000-0005-0000-0000-000034440000}"/>
    <cellStyle name="Input Cell 3 4 46 2" xfId="22197" xr:uid="{00000000-0005-0000-0000-000035440000}"/>
    <cellStyle name="Input Cell 3 4 46 3" xfId="22198" xr:uid="{00000000-0005-0000-0000-000036440000}"/>
    <cellStyle name="Input Cell 3 4 46 4" xfId="22199" xr:uid="{00000000-0005-0000-0000-000037440000}"/>
    <cellStyle name="Input Cell 3 4 47" xfId="22200" xr:uid="{00000000-0005-0000-0000-000038440000}"/>
    <cellStyle name="Input Cell 3 4 48" xfId="22201" xr:uid="{00000000-0005-0000-0000-000039440000}"/>
    <cellStyle name="Input Cell 3 4 5" xfId="2538" xr:uid="{00000000-0005-0000-0000-00003A440000}"/>
    <cellStyle name="Input Cell 3 4 5 2" xfId="22202" xr:uid="{00000000-0005-0000-0000-00003B440000}"/>
    <cellStyle name="Input Cell 3 4 5 2 2" xfId="22203" xr:uid="{00000000-0005-0000-0000-00003C440000}"/>
    <cellStyle name="Input Cell 3 4 5 2 3" xfId="22204" xr:uid="{00000000-0005-0000-0000-00003D440000}"/>
    <cellStyle name="Input Cell 3 4 5 2 4" xfId="22205" xr:uid="{00000000-0005-0000-0000-00003E440000}"/>
    <cellStyle name="Input Cell 3 4 5 3" xfId="22206" xr:uid="{00000000-0005-0000-0000-00003F440000}"/>
    <cellStyle name="Input Cell 3 4 5 4" xfId="22207" xr:uid="{00000000-0005-0000-0000-000040440000}"/>
    <cellStyle name="Input Cell 3 4 5 5" xfId="22208" xr:uid="{00000000-0005-0000-0000-000041440000}"/>
    <cellStyle name="Input Cell 3 4 6" xfId="2539" xr:uid="{00000000-0005-0000-0000-000042440000}"/>
    <cellStyle name="Input Cell 3 4 6 2" xfId="22209" xr:uid="{00000000-0005-0000-0000-000043440000}"/>
    <cellStyle name="Input Cell 3 4 6 2 2" xfId="22210" xr:uid="{00000000-0005-0000-0000-000044440000}"/>
    <cellStyle name="Input Cell 3 4 6 2 3" xfId="22211" xr:uid="{00000000-0005-0000-0000-000045440000}"/>
    <cellStyle name="Input Cell 3 4 6 2 4" xfId="22212" xr:uid="{00000000-0005-0000-0000-000046440000}"/>
    <cellStyle name="Input Cell 3 4 6 3" xfId="22213" xr:uid="{00000000-0005-0000-0000-000047440000}"/>
    <cellStyle name="Input Cell 3 4 6 4" xfId="22214" xr:uid="{00000000-0005-0000-0000-000048440000}"/>
    <cellStyle name="Input Cell 3 4 6 5" xfId="22215" xr:uid="{00000000-0005-0000-0000-000049440000}"/>
    <cellStyle name="Input Cell 3 4 7" xfId="2540" xr:uid="{00000000-0005-0000-0000-00004A440000}"/>
    <cellStyle name="Input Cell 3 4 7 2" xfId="22216" xr:uid="{00000000-0005-0000-0000-00004B440000}"/>
    <cellStyle name="Input Cell 3 4 7 2 2" xfId="22217" xr:uid="{00000000-0005-0000-0000-00004C440000}"/>
    <cellStyle name="Input Cell 3 4 7 2 3" xfId="22218" xr:uid="{00000000-0005-0000-0000-00004D440000}"/>
    <cellStyle name="Input Cell 3 4 7 2 4" xfId="22219" xr:uid="{00000000-0005-0000-0000-00004E440000}"/>
    <cellStyle name="Input Cell 3 4 7 3" xfId="22220" xr:uid="{00000000-0005-0000-0000-00004F440000}"/>
    <cellStyle name="Input Cell 3 4 7 4" xfId="22221" xr:uid="{00000000-0005-0000-0000-000050440000}"/>
    <cellStyle name="Input Cell 3 4 7 5" xfId="22222" xr:uid="{00000000-0005-0000-0000-000051440000}"/>
    <cellStyle name="Input Cell 3 4 8" xfId="2541" xr:uid="{00000000-0005-0000-0000-000052440000}"/>
    <cellStyle name="Input Cell 3 4 8 2" xfId="22223" xr:uid="{00000000-0005-0000-0000-000053440000}"/>
    <cellStyle name="Input Cell 3 4 8 2 2" xfId="22224" xr:uid="{00000000-0005-0000-0000-000054440000}"/>
    <cellStyle name="Input Cell 3 4 8 2 3" xfId="22225" xr:uid="{00000000-0005-0000-0000-000055440000}"/>
    <cellStyle name="Input Cell 3 4 8 2 4" xfId="22226" xr:uid="{00000000-0005-0000-0000-000056440000}"/>
    <cellStyle name="Input Cell 3 4 8 3" xfId="22227" xr:uid="{00000000-0005-0000-0000-000057440000}"/>
    <cellStyle name="Input Cell 3 4 8 4" xfId="22228" xr:uid="{00000000-0005-0000-0000-000058440000}"/>
    <cellStyle name="Input Cell 3 4 8 5" xfId="22229" xr:uid="{00000000-0005-0000-0000-000059440000}"/>
    <cellStyle name="Input Cell 3 4 9" xfId="2542" xr:uid="{00000000-0005-0000-0000-00005A440000}"/>
    <cellStyle name="Input Cell 3 4 9 2" xfId="22230" xr:uid="{00000000-0005-0000-0000-00005B440000}"/>
    <cellStyle name="Input Cell 3 4 9 2 2" xfId="22231" xr:uid="{00000000-0005-0000-0000-00005C440000}"/>
    <cellStyle name="Input Cell 3 4 9 2 3" xfId="22232" xr:uid="{00000000-0005-0000-0000-00005D440000}"/>
    <cellStyle name="Input Cell 3 4 9 2 4" xfId="22233" xr:uid="{00000000-0005-0000-0000-00005E440000}"/>
    <cellStyle name="Input Cell 3 4 9 3" xfId="22234" xr:uid="{00000000-0005-0000-0000-00005F440000}"/>
    <cellStyle name="Input Cell 3 4 9 4" xfId="22235" xr:uid="{00000000-0005-0000-0000-000060440000}"/>
    <cellStyle name="Input Cell 3 4 9 5" xfId="22236" xr:uid="{00000000-0005-0000-0000-000061440000}"/>
    <cellStyle name="Input Cell 3 5" xfId="2543" xr:uid="{00000000-0005-0000-0000-000062440000}"/>
    <cellStyle name="Input Cell 3 5 10" xfId="2544" xr:uid="{00000000-0005-0000-0000-000063440000}"/>
    <cellStyle name="Input Cell 3 5 10 2" xfId="22237" xr:uid="{00000000-0005-0000-0000-000064440000}"/>
    <cellStyle name="Input Cell 3 5 10 2 2" xfId="22238" xr:uid="{00000000-0005-0000-0000-000065440000}"/>
    <cellStyle name="Input Cell 3 5 10 2 3" xfId="22239" xr:uid="{00000000-0005-0000-0000-000066440000}"/>
    <cellStyle name="Input Cell 3 5 10 2 4" xfId="22240" xr:uid="{00000000-0005-0000-0000-000067440000}"/>
    <cellStyle name="Input Cell 3 5 10 3" xfId="22241" xr:uid="{00000000-0005-0000-0000-000068440000}"/>
    <cellStyle name="Input Cell 3 5 10 4" xfId="22242" xr:uid="{00000000-0005-0000-0000-000069440000}"/>
    <cellStyle name="Input Cell 3 5 10 5" xfId="22243" xr:uid="{00000000-0005-0000-0000-00006A440000}"/>
    <cellStyle name="Input Cell 3 5 11" xfId="2545" xr:uid="{00000000-0005-0000-0000-00006B440000}"/>
    <cellStyle name="Input Cell 3 5 11 2" xfId="22244" xr:uid="{00000000-0005-0000-0000-00006C440000}"/>
    <cellStyle name="Input Cell 3 5 11 2 2" xfId="22245" xr:uid="{00000000-0005-0000-0000-00006D440000}"/>
    <cellStyle name="Input Cell 3 5 11 2 3" xfId="22246" xr:uid="{00000000-0005-0000-0000-00006E440000}"/>
    <cellStyle name="Input Cell 3 5 11 2 4" xfId="22247" xr:uid="{00000000-0005-0000-0000-00006F440000}"/>
    <cellStyle name="Input Cell 3 5 11 3" xfId="22248" xr:uid="{00000000-0005-0000-0000-000070440000}"/>
    <cellStyle name="Input Cell 3 5 11 4" xfId="22249" xr:uid="{00000000-0005-0000-0000-000071440000}"/>
    <cellStyle name="Input Cell 3 5 11 5" xfId="22250" xr:uid="{00000000-0005-0000-0000-000072440000}"/>
    <cellStyle name="Input Cell 3 5 12" xfId="2546" xr:uid="{00000000-0005-0000-0000-000073440000}"/>
    <cellStyle name="Input Cell 3 5 12 2" xfId="22251" xr:uid="{00000000-0005-0000-0000-000074440000}"/>
    <cellStyle name="Input Cell 3 5 12 2 2" xfId="22252" xr:uid="{00000000-0005-0000-0000-000075440000}"/>
    <cellStyle name="Input Cell 3 5 12 2 3" xfId="22253" xr:uid="{00000000-0005-0000-0000-000076440000}"/>
    <cellStyle name="Input Cell 3 5 12 2 4" xfId="22254" xr:uid="{00000000-0005-0000-0000-000077440000}"/>
    <cellStyle name="Input Cell 3 5 12 3" xfId="22255" xr:uid="{00000000-0005-0000-0000-000078440000}"/>
    <cellStyle name="Input Cell 3 5 12 4" xfId="22256" xr:uid="{00000000-0005-0000-0000-000079440000}"/>
    <cellStyle name="Input Cell 3 5 12 5" xfId="22257" xr:uid="{00000000-0005-0000-0000-00007A440000}"/>
    <cellStyle name="Input Cell 3 5 13" xfId="2547" xr:uid="{00000000-0005-0000-0000-00007B440000}"/>
    <cellStyle name="Input Cell 3 5 13 2" xfId="22258" xr:uid="{00000000-0005-0000-0000-00007C440000}"/>
    <cellStyle name="Input Cell 3 5 13 2 2" xfId="22259" xr:uid="{00000000-0005-0000-0000-00007D440000}"/>
    <cellStyle name="Input Cell 3 5 13 2 3" xfId="22260" xr:uid="{00000000-0005-0000-0000-00007E440000}"/>
    <cellStyle name="Input Cell 3 5 13 2 4" xfId="22261" xr:uid="{00000000-0005-0000-0000-00007F440000}"/>
    <cellStyle name="Input Cell 3 5 13 3" xfId="22262" xr:uid="{00000000-0005-0000-0000-000080440000}"/>
    <cellStyle name="Input Cell 3 5 13 4" xfId="22263" xr:uid="{00000000-0005-0000-0000-000081440000}"/>
    <cellStyle name="Input Cell 3 5 13 5" xfId="22264" xr:uid="{00000000-0005-0000-0000-000082440000}"/>
    <cellStyle name="Input Cell 3 5 14" xfId="2548" xr:uid="{00000000-0005-0000-0000-000083440000}"/>
    <cellStyle name="Input Cell 3 5 14 2" xfId="22265" xr:uid="{00000000-0005-0000-0000-000084440000}"/>
    <cellStyle name="Input Cell 3 5 14 2 2" xfId="22266" xr:uid="{00000000-0005-0000-0000-000085440000}"/>
    <cellStyle name="Input Cell 3 5 14 2 3" xfId="22267" xr:uid="{00000000-0005-0000-0000-000086440000}"/>
    <cellStyle name="Input Cell 3 5 14 2 4" xfId="22268" xr:uid="{00000000-0005-0000-0000-000087440000}"/>
    <cellStyle name="Input Cell 3 5 14 3" xfId="22269" xr:uid="{00000000-0005-0000-0000-000088440000}"/>
    <cellStyle name="Input Cell 3 5 14 4" xfId="22270" xr:uid="{00000000-0005-0000-0000-000089440000}"/>
    <cellStyle name="Input Cell 3 5 14 5" xfId="22271" xr:uid="{00000000-0005-0000-0000-00008A440000}"/>
    <cellStyle name="Input Cell 3 5 15" xfId="2549" xr:uid="{00000000-0005-0000-0000-00008B440000}"/>
    <cellStyle name="Input Cell 3 5 15 2" xfId="22272" xr:uid="{00000000-0005-0000-0000-00008C440000}"/>
    <cellStyle name="Input Cell 3 5 15 2 2" xfId="22273" xr:uid="{00000000-0005-0000-0000-00008D440000}"/>
    <cellStyle name="Input Cell 3 5 15 2 3" xfId="22274" xr:uid="{00000000-0005-0000-0000-00008E440000}"/>
    <cellStyle name="Input Cell 3 5 15 2 4" xfId="22275" xr:uid="{00000000-0005-0000-0000-00008F440000}"/>
    <cellStyle name="Input Cell 3 5 15 3" xfId="22276" xr:uid="{00000000-0005-0000-0000-000090440000}"/>
    <cellStyle name="Input Cell 3 5 15 4" xfId="22277" xr:uid="{00000000-0005-0000-0000-000091440000}"/>
    <cellStyle name="Input Cell 3 5 15 5" xfId="22278" xr:uid="{00000000-0005-0000-0000-000092440000}"/>
    <cellStyle name="Input Cell 3 5 16" xfId="2550" xr:uid="{00000000-0005-0000-0000-000093440000}"/>
    <cellStyle name="Input Cell 3 5 16 2" xfId="22279" xr:uid="{00000000-0005-0000-0000-000094440000}"/>
    <cellStyle name="Input Cell 3 5 16 2 2" xfId="22280" xr:uid="{00000000-0005-0000-0000-000095440000}"/>
    <cellStyle name="Input Cell 3 5 16 2 3" xfId="22281" xr:uid="{00000000-0005-0000-0000-000096440000}"/>
    <cellStyle name="Input Cell 3 5 16 2 4" xfId="22282" xr:uid="{00000000-0005-0000-0000-000097440000}"/>
    <cellStyle name="Input Cell 3 5 16 3" xfId="22283" xr:uid="{00000000-0005-0000-0000-000098440000}"/>
    <cellStyle name="Input Cell 3 5 16 4" xfId="22284" xr:uid="{00000000-0005-0000-0000-000099440000}"/>
    <cellStyle name="Input Cell 3 5 16 5" xfId="22285" xr:uid="{00000000-0005-0000-0000-00009A440000}"/>
    <cellStyle name="Input Cell 3 5 17" xfId="2551" xr:uid="{00000000-0005-0000-0000-00009B440000}"/>
    <cellStyle name="Input Cell 3 5 17 2" xfId="22286" xr:uid="{00000000-0005-0000-0000-00009C440000}"/>
    <cellStyle name="Input Cell 3 5 17 2 2" xfId="22287" xr:uid="{00000000-0005-0000-0000-00009D440000}"/>
    <cellStyle name="Input Cell 3 5 17 2 3" xfId="22288" xr:uid="{00000000-0005-0000-0000-00009E440000}"/>
    <cellStyle name="Input Cell 3 5 17 2 4" xfId="22289" xr:uid="{00000000-0005-0000-0000-00009F440000}"/>
    <cellStyle name="Input Cell 3 5 17 3" xfId="22290" xr:uid="{00000000-0005-0000-0000-0000A0440000}"/>
    <cellStyle name="Input Cell 3 5 17 4" xfId="22291" xr:uid="{00000000-0005-0000-0000-0000A1440000}"/>
    <cellStyle name="Input Cell 3 5 17 5" xfId="22292" xr:uid="{00000000-0005-0000-0000-0000A2440000}"/>
    <cellStyle name="Input Cell 3 5 18" xfId="2552" xr:uid="{00000000-0005-0000-0000-0000A3440000}"/>
    <cellStyle name="Input Cell 3 5 18 2" xfId="22293" xr:uid="{00000000-0005-0000-0000-0000A4440000}"/>
    <cellStyle name="Input Cell 3 5 18 2 2" xfId="22294" xr:uid="{00000000-0005-0000-0000-0000A5440000}"/>
    <cellStyle name="Input Cell 3 5 18 2 3" xfId="22295" xr:uid="{00000000-0005-0000-0000-0000A6440000}"/>
    <cellStyle name="Input Cell 3 5 18 2 4" xfId="22296" xr:uid="{00000000-0005-0000-0000-0000A7440000}"/>
    <cellStyle name="Input Cell 3 5 18 3" xfId="22297" xr:uid="{00000000-0005-0000-0000-0000A8440000}"/>
    <cellStyle name="Input Cell 3 5 18 4" xfId="22298" xr:uid="{00000000-0005-0000-0000-0000A9440000}"/>
    <cellStyle name="Input Cell 3 5 18 5" xfId="22299" xr:uid="{00000000-0005-0000-0000-0000AA440000}"/>
    <cellStyle name="Input Cell 3 5 19" xfId="2553" xr:uid="{00000000-0005-0000-0000-0000AB440000}"/>
    <cellStyle name="Input Cell 3 5 19 2" xfId="22300" xr:uid="{00000000-0005-0000-0000-0000AC440000}"/>
    <cellStyle name="Input Cell 3 5 19 2 2" xfId="22301" xr:uid="{00000000-0005-0000-0000-0000AD440000}"/>
    <cellStyle name="Input Cell 3 5 19 2 3" xfId="22302" xr:uid="{00000000-0005-0000-0000-0000AE440000}"/>
    <cellStyle name="Input Cell 3 5 19 2 4" xfId="22303" xr:uid="{00000000-0005-0000-0000-0000AF440000}"/>
    <cellStyle name="Input Cell 3 5 19 3" xfId="22304" xr:uid="{00000000-0005-0000-0000-0000B0440000}"/>
    <cellStyle name="Input Cell 3 5 19 4" xfId="22305" xr:uid="{00000000-0005-0000-0000-0000B1440000}"/>
    <cellStyle name="Input Cell 3 5 19 5" xfId="22306" xr:uid="{00000000-0005-0000-0000-0000B2440000}"/>
    <cellStyle name="Input Cell 3 5 2" xfId="2554" xr:uid="{00000000-0005-0000-0000-0000B3440000}"/>
    <cellStyle name="Input Cell 3 5 2 2" xfId="22307" xr:uid="{00000000-0005-0000-0000-0000B4440000}"/>
    <cellStyle name="Input Cell 3 5 2 2 2" xfId="22308" xr:uid="{00000000-0005-0000-0000-0000B5440000}"/>
    <cellStyle name="Input Cell 3 5 2 2 3" xfId="22309" xr:uid="{00000000-0005-0000-0000-0000B6440000}"/>
    <cellStyle name="Input Cell 3 5 2 2 4" xfId="22310" xr:uid="{00000000-0005-0000-0000-0000B7440000}"/>
    <cellStyle name="Input Cell 3 5 2 3" xfId="22311" xr:uid="{00000000-0005-0000-0000-0000B8440000}"/>
    <cellStyle name="Input Cell 3 5 2 4" xfId="22312" xr:uid="{00000000-0005-0000-0000-0000B9440000}"/>
    <cellStyle name="Input Cell 3 5 2 5" xfId="22313" xr:uid="{00000000-0005-0000-0000-0000BA440000}"/>
    <cellStyle name="Input Cell 3 5 20" xfId="2555" xr:uid="{00000000-0005-0000-0000-0000BB440000}"/>
    <cellStyle name="Input Cell 3 5 20 2" xfId="22314" xr:uid="{00000000-0005-0000-0000-0000BC440000}"/>
    <cellStyle name="Input Cell 3 5 20 2 2" xfId="22315" xr:uid="{00000000-0005-0000-0000-0000BD440000}"/>
    <cellStyle name="Input Cell 3 5 20 2 3" xfId="22316" xr:uid="{00000000-0005-0000-0000-0000BE440000}"/>
    <cellStyle name="Input Cell 3 5 20 2 4" xfId="22317" xr:uid="{00000000-0005-0000-0000-0000BF440000}"/>
    <cellStyle name="Input Cell 3 5 20 3" xfId="22318" xr:uid="{00000000-0005-0000-0000-0000C0440000}"/>
    <cellStyle name="Input Cell 3 5 20 4" xfId="22319" xr:uid="{00000000-0005-0000-0000-0000C1440000}"/>
    <cellStyle name="Input Cell 3 5 20 5" xfId="22320" xr:uid="{00000000-0005-0000-0000-0000C2440000}"/>
    <cellStyle name="Input Cell 3 5 21" xfId="2556" xr:uid="{00000000-0005-0000-0000-0000C3440000}"/>
    <cellStyle name="Input Cell 3 5 21 2" xfId="22321" xr:uid="{00000000-0005-0000-0000-0000C4440000}"/>
    <cellStyle name="Input Cell 3 5 21 2 2" xfId="22322" xr:uid="{00000000-0005-0000-0000-0000C5440000}"/>
    <cellStyle name="Input Cell 3 5 21 2 3" xfId="22323" xr:uid="{00000000-0005-0000-0000-0000C6440000}"/>
    <cellStyle name="Input Cell 3 5 21 2 4" xfId="22324" xr:uid="{00000000-0005-0000-0000-0000C7440000}"/>
    <cellStyle name="Input Cell 3 5 21 3" xfId="22325" xr:uid="{00000000-0005-0000-0000-0000C8440000}"/>
    <cellStyle name="Input Cell 3 5 21 4" xfId="22326" xr:uid="{00000000-0005-0000-0000-0000C9440000}"/>
    <cellStyle name="Input Cell 3 5 21 5" xfId="22327" xr:uid="{00000000-0005-0000-0000-0000CA440000}"/>
    <cellStyle name="Input Cell 3 5 22" xfId="2557" xr:uid="{00000000-0005-0000-0000-0000CB440000}"/>
    <cellStyle name="Input Cell 3 5 22 2" xfId="22328" xr:uid="{00000000-0005-0000-0000-0000CC440000}"/>
    <cellStyle name="Input Cell 3 5 22 2 2" xfId="22329" xr:uid="{00000000-0005-0000-0000-0000CD440000}"/>
    <cellStyle name="Input Cell 3 5 22 2 3" xfId="22330" xr:uid="{00000000-0005-0000-0000-0000CE440000}"/>
    <cellStyle name="Input Cell 3 5 22 2 4" xfId="22331" xr:uid="{00000000-0005-0000-0000-0000CF440000}"/>
    <cellStyle name="Input Cell 3 5 22 3" xfId="22332" xr:uid="{00000000-0005-0000-0000-0000D0440000}"/>
    <cellStyle name="Input Cell 3 5 22 4" xfId="22333" xr:uid="{00000000-0005-0000-0000-0000D1440000}"/>
    <cellStyle name="Input Cell 3 5 22 5" xfId="22334" xr:uid="{00000000-0005-0000-0000-0000D2440000}"/>
    <cellStyle name="Input Cell 3 5 23" xfId="2558" xr:uid="{00000000-0005-0000-0000-0000D3440000}"/>
    <cellStyle name="Input Cell 3 5 23 2" xfId="22335" xr:uid="{00000000-0005-0000-0000-0000D4440000}"/>
    <cellStyle name="Input Cell 3 5 23 2 2" xfId="22336" xr:uid="{00000000-0005-0000-0000-0000D5440000}"/>
    <cellStyle name="Input Cell 3 5 23 2 3" xfId="22337" xr:uid="{00000000-0005-0000-0000-0000D6440000}"/>
    <cellStyle name="Input Cell 3 5 23 2 4" xfId="22338" xr:uid="{00000000-0005-0000-0000-0000D7440000}"/>
    <cellStyle name="Input Cell 3 5 23 3" xfId="22339" xr:uid="{00000000-0005-0000-0000-0000D8440000}"/>
    <cellStyle name="Input Cell 3 5 23 4" xfId="22340" xr:uid="{00000000-0005-0000-0000-0000D9440000}"/>
    <cellStyle name="Input Cell 3 5 23 5" xfId="22341" xr:uid="{00000000-0005-0000-0000-0000DA440000}"/>
    <cellStyle name="Input Cell 3 5 24" xfId="2559" xr:uid="{00000000-0005-0000-0000-0000DB440000}"/>
    <cellStyle name="Input Cell 3 5 24 2" xfId="22342" xr:uid="{00000000-0005-0000-0000-0000DC440000}"/>
    <cellStyle name="Input Cell 3 5 24 2 2" xfId="22343" xr:uid="{00000000-0005-0000-0000-0000DD440000}"/>
    <cellStyle name="Input Cell 3 5 24 2 3" xfId="22344" xr:uid="{00000000-0005-0000-0000-0000DE440000}"/>
    <cellStyle name="Input Cell 3 5 24 2 4" xfId="22345" xr:uid="{00000000-0005-0000-0000-0000DF440000}"/>
    <cellStyle name="Input Cell 3 5 24 3" xfId="22346" xr:uid="{00000000-0005-0000-0000-0000E0440000}"/>
    <cellStyle name="Input Cell 3 5 24 4" xfId="22347" xr:uid="{00000000-0005-0000-0000-0000E1440000}"/>
    <cellStyle name="Input Cell 3 5 24 5" xfId="22348" xr:uid="{00000000-0005-0000-0000-0000E2440000}"/>
    <cellStyle name="Input Cell 3 5 25" xfId="2560" xr:uid="{00000000-0005-0000-0000-0000E3440000}"/>
    <cellStyle name="Input Cell 3 5 25 2" xfId="22349" xr:uid="{00000000-0005-0000-0000-0000E4440000}"/>
    <cellStyle name="Input Cell 3 5 25 2 2" xfId="22350" xr:uid="{00000000-0005-0000-0000-0000E5440000}"/>
    <cellStyle name="Input Cell 3 5 25 2 3" xfId="22351" xr:uid="{00000000-0005-0000-0000-0000E6440000}"/>
    <cellStyle name="Input Cell 3 5 25 2 4" xfId="22352" xr:uid="{00000000-0005-0000-0000-0000E7440000}"/>
    <cellStyle name="Input Cell 3 5 25 3" xfId="22353" xr:uid="{00000000-0005-0000-0000-0000E8440000}"/>
    <cellStyle name="Input Cell 3 5 25 4" xfId="22354" xr:uid="{00000000-0005-0000-0000-0000E9440000}"/>
    <cellStyle name="Input Cell 3 5 25 5" xfId="22355" xr:uid="{00000000-0005-0000-0000-0000EA440000}"/>
    <cellStyle name="Input Cell 3 5 26" xfId="2561" xr:uid="{00000000-0005-0000-0000-0000EB440000}"/>
    <cellStyle name="Input Cell 3 5 26 2" xfId="22356" xr:uid="{00000000-0005-0000-0000-0000EC440000}"/>
    <cellStyle name="Input Cell 3 5 26 2 2" xfId="22357" xr:uid="{00000000-0005-0000-0000-0000ED440000}"/>
    <cellStyle name="Input Cell 3 5 26 2 3" xfId="22358" xr:uid="{00000000-0005-0000-0000-0000EE440000}"/>
    <cellStyle name="Input Cell 3 5 26 2 4" xfId="22359" xr:uid="{00000000-0005-0000-0000-0000EF440000}"/>
    <cellStyle name="Input Cell 3 5 26 3" xfId="22360" xr:uid="{00000000-0005-0000-0000-0000F0440000}"/>
    <cellStyle name="Input Cell 3 5 26 4" xfId="22361" xr:uid="{00000000-0005-0000-0000-0000F1440000}"/>
    <cellStyle name="Input Cell 3 5 26 5" xfId="22362" xr:uid="{00000000-0005-0000-0000-0000F2440000}"/>
    <cellStyle name="Input Cell 3 5 27" xfId="2562" xr:uid="{00000000-0005-0000-0000-0000F3440000}"/>
    <cellStyle name="Input Cell 3 5 27 2" xfId="22363" xr:uid="{00000000-0005-0000-0000-0000F4440000}"/>
    <cellStyle name="Input Cell 3 5 27 2 2" xfId="22364" xr:uid="{00000000-0005-0000-0000-0000F5440000}"/>
    <cellStyle name="Input Cell 3 5 27 2 3" xfId="22365" xr:uid="{00000000-0005-0000-0000-0000F6440000}"/>
    <cellStyle name="Input Cell 3 5 27 2 4" xfId="22366" xr:uid="{00000000-0005-0000-0000-0000F7440000}"/>
    <cellStyle name="Input Cell 3 5 27 3" xfId="22367" xr:uid="{00000000-0005-0000-0000-0000F8440000}"/>
    <cellStyle name="Input Cell 3 5 27 4" xfId="22368" xr:uid="{00000000-0005-0000-0000-0000F9440000}"/>
    <cellStyle name="Input Cell 3 5 27 5" xfId="22369" xr:uid="{00000000-0005-0000-0000-0000FA440000}"/>
    <cellStyle name="Input Cell 3 5 28" xfId="2563" xr:uid="{00000000-0005-0000-0000-0000FB440000}"/>
    <cellStyle name="Input Cell 3 5 28 2" xfId="22370" xr:uid="{00000000-0005-0000-0000-0000FC440000}"/>
    <cellStyle name="Input Cell 3 5 28 2 2" xfId="22371" xr:uid="{00000000-0005-0000-0000-0000FD440000}"/>
    <cellStyle name="Input Cell 3 5 28 2 3" xfId="22372" xr:uid="{00000000-0005-0000-0000-0000FE440000}"/>
    <cellStyle name="Input Cell 3 5 28 2 4" xfId="22373" xr:uid="{00000000-0005-0000-0000-0000FF440000}"/>
    <cellStyle name="Input Cell 3 5 28 3" xfId="22374" xr:uid="{00000000-0005-0000-0000-000000450000}"/>
    <cellStyle name="Input Cell 3 5 28 4" xfId="22375" xr:uid="{00000000-0005-0000-0000-000001450000}"/>
    <cellStyle name="Input Cell 3 5 28 5" xfId="22376" xr:uid="{00000000-0005-0000-0000-000002450000}"/>
    <cellStyle name="Input Cell 3 5 29" xfId="2564" xr:uid="{00000000-0005-0000-0000-000003450000}"/>
    <cellStyle name="Input Cell 3 5 29 2" xfId="22377" xr:uid="{00000000-0005-0000-0000-000004450000}"/>
    <cellStyle name="Input Cell 3 5 29 2 2" xfId="22378" xr:uid="{00000000-0005-0000-0000-000005450000}"/>
    <cellStyle name="Input Cell 3 5 29 2 3" xfId="22379" xr:uid="{00000000-0005-0000-0000-000006450000}"/>
    <cellStyle name="Input Cell 3 5 29 2 4" xfId="22380" xr:uid="{00000000-0005-0000-0000-000007450000}"/>
    <cellStyle name="Input Cell 3 5 29 3" xfId="22381" xr:uid="{00000000-0005-0000-0000-000008450000}"/>
    <cellStyle name="Input Cell 3 5 29 4" xfId="22382" xr:uid="{00000000-0005-0000-0000-000009450000}"/>
    <cellStyle name="Input Cell 3 5 29 5" xfId="22383" xr:uid="{00000000-0005-0000-0000-00000A450000}"/>
    <cellStyle name="Input Cell 3 5 3" xfId="2565" xr:uid="{00000000-0005-0000-0000-00000B450000}"/>
    <cellStyle name="Input Cell 3 5 3 2" xfId="22384" xr:uid="{00000000-0005-0000-0000-00000C450000}"/>
    <cellStyle name="Input Cell 3 5 3 2 2" xfId="22385" xr:uid="{00000000-0005-0000-0000-00000D450000}"/>
    <cellStyle name="Input Cell 3 5 3 2 3" xfId="22386" xr:uid="{00000000-0005-0000-0000-00000E450000}"/>
    <cellStyle name="Input Cell 3 5 3 2 4" xfId="22387" xr:uid="{00000000-0005-0000-0000-00000F450000}"/>
    <cellStyle name="Input Cell 3 5 3 3" xfId="22388" xr:uid="{00000000-0005-0000-0000-000010450000}"/>
    <cellStyle name="Input Cell 3 5 3 4" xfId="22389" xr:uid="{00000000-0005-0000-0000-000011450000}"/>
    <cellStyle name="Input Cell 3 5 3 5" xfId="22390" xr:uid="{00000000-0005-0000-0000-000012450000}"/>
    <cellStyle name="Input Cell 3 5 30" xfId="2566" xr:uid="{00000000-0005-0000-0000-000013450000}"/>
    <cellStyle name="Input Cell 3 5 30 2" xfId="22391" xr:uid="{00000000-0005-0000-0000-000014450000}"/>
    <cellStyle name="Input Cell 3 5 30 2 2" xfId="22392" xr:uid="{00000000-0005-0000-0000-000015450000}"/>
    <cellStyle name="Input Cell 3 5 30 2 3" xfId="22393" xr:uid="{00000000-0005-0000-0000-000016450000}"/>
    <cellStyle name="Input Cell 3 5 30 2 4" xfId="22394" xr:uid="{00000000-0005-0000-0000-000017450000}"/>
    <cellStyle name="Input Cell 3 5 30 3" xfId="22395" xr:uid="{00000000-0005-0000-0000-000018450000}"/>
    <cellStyle name="Input Cell 3 5 30 4" xfId="22396" xr:uid="{00000000-0005-0000-0000-000019450000}"/>
    <cellStyle name="Input Cell 3 5 30 5" xfId="22397" xr:uid="{00000000-0005-0000-0000-00001A450000}"/>
    <cellStyle name="Input Cell 3 5 31" xfId="2567" xr:uid="{00000000-0005-0000-0000-00001B450000}"/>
    <cellStyle name="Input Cell 3 5 31 2" xfId="22398" xr:uid="{00000000-0005-0000-0000-00001C450000}"/>
    <cellStyle name="Input Cell 3 5 31 2 2" xfId="22399" xr:uid="{00000000-0005-0000-0000-00001D450000}"/>
    <cellStyle name="Input Cell 3 5 31 2 3" xfId="22400" xr:uid="{00000000-0005-0000-0000-00001E450000}"/>
    <cellStyle name="Input Cell 3 5 31 2 4" xfId="22401" xr:uid="{00000000-0005-0000-0000-00001F450000}"/>
    <cellStyle name="Input Cell 3 5 31 3" xfId="22402" xr:uid="{00000000-0005-0000-0000-000020450000}"/>
    <cellStyle name="Input Cell 3 5 31 4" xfId="22403" xr:uid="{00000000-0005-0000-0000-000021450000}"/>
    <cellStyle name="Input Cell 3 5 31 5" xfId="22404" xr:uid="{00000000-0005-0000-0000-000022450000}"/>
    <cellStyle name="Input Cell 3 5 32" xfId="2568" xr:uid="{00000000-0005-0000-0000-000023450000}"/>
    <cellStyle name="Input Cell 3 5 32 2" xfId="22405" xr:uid="{00000000-0005-0000-0000-000024450000}"/>
    <cellStyle name="Input Cell 3 5 32 2 2" xfId="22406" xr:uid="{00000000-0005-0000-0000-000025450000}"/>
    <cellStyle name="Input Cell 3 5 32 2 3" xfId="22407" xr:uid="{00000000-0005-0000-0000-000026450000}"/>
    <cellStyle name="Input Cell 3 5 32 2 4" xfId="22408" xr:uid="{00000000-0005-0000-0000-000027450000}"/>
    <cellStyle name="Input Cell 3 5 32 3" xfId="22409" xr:uid="{00000000-0005-0000-0000-000028450000}"/>
    <cellStyle name="Input Cell 3 5 32 4" xfId="22410" xr:uid="{00000000-0005-0000-0000-000029450000}"/>
    <cellStyle name="Input Cell 3 5 32 5" xfId="22411" xr:uid="{00000000-0005-0000-0000-00002A450000}"/>
    <cellStyle name="Input Cell 3 5 33" xfId="2569" xr:uid="{00000000-0005-0000-0000-00002B450000}"/>
    <cellStyle name="Input Cell 3 5 33 2" xfId="22412" xr:uid="{00000000-0005-0000-0000-00002C450000}"/>
    <cellStyle name="Input Cell 3 5 33 2 2" xfId="22413" xr:uid="{00000000-0005-0000-0000-00002D450000}"/>
    <cellStyle name="Input Cell 3 5 33 2 3" xfId="22414" xr:uid="{00000000-0005-0000-0000-00002E450000}"/>
    <cellStyle name="Input Cell 3 5 33 2 4" xfId="22415" xr:uid="{00000000-0005-0000-0000-00002F450000}"/>
    <cellStyle name="Input Cell 3 5 33 3" xfId="22416" xr:uid="{00000000-0005-0000-0000-000030450000}"/>
    <cellStyle name="Input Cell 3 5 33 4" xfId="22417" xr:uid="{00000000-0005-0000-0000-000031450000}"/>
    <cellStyle name="Input Cell 3 5 33 5" xfId="22418" xr:uid="{00000000-0005-0000-0000-000032450000}"/>
    <cellStyle name="Input Cell 3 5 34" xfId="2570" xr:uid="{00000000-0005-0000-0000-000033450000}"/>
    <cellStyle name="Input Cell 3 5 34 2" xfId="22419" xr:uid="{00000000-0005-0000-0000-000034450000}"/>
    <cellStyle name="Input Cell 3 5 34 2 2" xfId="22420" xr:uid="{00000000-0005-0000-0000-000035450000}"/>
    <cellStyle name="Input Cell 3 5 34 2 3" xfId="22421" xr:uid="{00000000-0005-0000-0000-000036450000}"/>
    <cellStyle name="Input Cell 3 5 34 2 4" xfId="22422" xr:uid="{00000000-0005-0000-0000-000037450000}"/>
    <cellStyle name="Input Cell 3 5 34 3" xfId="22423" xr:uid="{00000000-0005-0000-0000-000038450000}"/>
    <cellStyle name="Input Cell 3 5 34 4" xfId="22424" xr:uid="{00000000-0005-0000-0000-000039450000}"/>
    <cellStyle name="Input Cell 3 5 34 5" xfId="22425" xr:uid="{00000000-0005-0000-0000-00003A450000}"/>
    <cellStyle name="Input Cell 3 5 35" xfId="2571" xr:uid="{00000000-0005-0000-0000-00003B450000}"/>
    <cellStyle name="Input Cell 3 5 35 2" xfId="22426" xr:uid="{00000000-0005-0000-0000-00003C450000}"/>
    <cellStyle name="Input Cell 3 5 35 2 2" xfId="22427" xr:uid="{00000000-0005-0000-0000-00003D450000}"/>
    <cellStyle name="Input Cell 3 5 35 2 3" xfId="22428" xr:uid="{00000000-0005-0000-0000-00003E450000}"/>
    <cellStyle name="Input Cell 3 5 35 2 4" xfId="22429" xr:uid="{00000000-0005-0000-0000-00003F450000}"/>
    <cellStyle name="Input Cell 3 5 35 3" xfId="22430" xr:uid="{00000000-0005-0000-0000-000040450000}"/>
    <cellStyle name="Input Cell 3 5 35 4" xfId="22431" xr:uid="{00000000-0005-0000-0000-000041450000}"/>
    <cellStyle name="Input Cell 3 5 35 5" xfId="22432" xr:uid="{00000000-0005-0000-0000-000042450000}"/>
    <cellStyle name="Input Cell 3 5 36" xfId="2572" xr:uid="{00000000-0005-0000-0000-000043450000}"/>
    <cellStyle name="Input Cell 3 5 36 2" xfId="22433" xr:uid="{00000000-0005-0000-0000-000044450000}"/>
    <cellStyle name="Input Cell 3 5 36 2 2" xfId="22434" xr:uid="{00000000-0005-0000-0000-000045450000}"/>
    <cellStyle name="Input Cell 3 5 36 2 3" xfId="22435" xr:uid="{00000000-0005-0000-0000-000046450000}"/>
    <cellStyle name="Input Cell 3 5 36 2 4" xfId="22436" xr:uid="{00000000-0005-0000-0000-000047450000}"/>
    <cellStyle name="Input Cell 3 5 36 3" xfId="22437" xr:uid="{00000000-0005-0000-0000-000048450000}"/>
    <cellStyle name="Input Cell 3 5 36 4" xfId="22438" xr:uid="{00000000-0005-0000-0000-000049450000}"/>
    <cellStyle name="Input Cell 3 5 36 5" xfId="22439" xr:uid="{00000000-0005-0000-0000-00004A450000}"/>
    <cellStyle name="Input Cell 3 5 37" xfId="2573" xr:uid="{00000000-0005-0000-0000-00004B450000}"/>
    <cellStyle name="Input Cell 3 5 37 2" xfId="22440" xr:uid="{00000000-0005-0000-0000-00004C450000}"/>
    <cellStyle name="Input Cell 3 5 37 2 2" xfId="22441" xr:uid="{00000000-0005-0000-0000-00004D450000}"/>
    <cellStyle name="Input Cell 3 5 37 2 3" xfId="22442" xr:uid="{00000000-0005-0000-0000-00004E450000}"/>
    <cellStyle name="Input Cell 3 5 37 2 4" xfId="22443" xr:uid="{00000000-0005-0000-0000-00004F450000}"/>
    <cellStyle name="Input Cell 3 5 37 3" xfId="22444" xr:uid="{00000000-0005-0000-0000-000050450000}"/>
    <cellStyle name="Input Cell 3 5 37 4" xfId="22445" xr:uid="{00000000-0005-0000-0000-000051450000}"/>
    <cellStyle name="Input Cell 3 5 37 5" xfId="22446" xr:uid="{00000000-0005-0000-0000-000052450000}"/>
    <cellStyle name="Input Cell 3 5 38" xfId="2574" xr:uid="{00000000-0005-0000-0000-000053450000}"/>
    <cellStyle name="Input Cell 3 5 38 2" xfId="22447" xr:uid="{00000000-0005-0000-0000-000054450000}"/>
    <cellStyle name="Input Cell 3 5 38 2 2" xfId="22448" xr:uid="{00000000-0005-0000-0000-000055450000}"/>
    <cellStyle name="Input Cell 3 5 38 2 3" xfId="22449" xr:uid="{00000000-0005-0000-0000-000056450000}"/>
    <cellStyle name="Input Cell 3 5 38 2 4" xfId="22450" xr:uid="{00000000-0005-0000-0000-000057450000}"/>
    <cellStyle name="Input Cell 3 5 38 3" xfId="22451" xr:uid="{00000000-0005-0000-0000-000058450000}"/>
    <cellStyle name="Input Cell 3 5 38 4" xfId="22452" xr:uid="{00000000-0005-0000-0000-000059450000}"/>
    <cellStyle name="Input Cell 3 5 38 5" xfId="22453" xr:uid="{00000000-0005-0000-0000-00005A450000}"/>
    <cellStyle name="Input Cell 3 5 39" xfId="2575" xr:uid="{00000000-0005-0000-0000-00005B450000}"/>
    <cellStyle name="Input Cell 3 5 39 2" xfId="22454" xr:uid="{00000000-0005-0000-0000-00005C450000}"/>
    <cellStyle name="Input Cell 3 5 39 2 2" xfId="22455" xr:uid="{00000000-0005-0000-0000-00005D450000}"/>
    <cellStyle name="Input Cell 3 5 39 2 3" xfId="22456" xr:uid="{00000000-0005-0000-0000-00005E450000}"/>
    <cellStyle name="Input Cell 3 5 39 2 4" xfId="22457" xr:uid="{00000000-0005-0000-0000-00005F450000}"/>
    <cellStyle name="Input Cell 3 5 39 3" xfId="22458" xr:uid="{00000000-0005-0000-0000-000060450000}"/>
    <cellStyle name="Input Cell 3 5 39 4" xfId="22459" xr:uid="{00000000-0005-0000-0000-000061450000}"/>
    <cellStyle name="Input Cell 3 5 39 5" xfId="22460" xr:uid="{00000000-0005-0000-0000-000062450000}"/>
    <cellStyle name="Input Cell 3 5 4" xfId="2576" xr:uid="{00000000-0005-0000-0000-000063450000}"/>
    <cellStyle name="Input Cell 3 5 4 2" xfId="22461" xr:uid="{00000000-0005-0000-0000-000064450000}"/>
    <cellStyle name="Input Cell 3 5 4 2 2" xfId="22462" xr:uid="{00000000-0005-0000-0000-000065450000}"/>
    <cellStyle name="Input Cell 3 5 4 2 3" xfId="22463" xr:uid="{00000000-0005-0000-0000-000066450000}"/>
    <cellStyle name="Input Cell 3 5 4 2 4" xfId="22464" xr:uid="{00000000-0005-0000-0000-000067450000}"/>
    <cellStyle name="Input Cell 3 5 4 3" xfId="22465" xr:uid="{00000000-0005-0000-0000-000068450000}"/>
    <cellStyle name="Input Cell 3 5 4 4" xfId="22466" xr:uid="{00000000-0005-0000-0000-000069450000}"/>
    <cellStyle name="Input Cell 3 5 4 5" xfId="22467" xr:uid="{00000000-0005-0000-0000-00006A450000}"/>
    <cellStyle name="Input Cell 3 5 40" xfId="2577" xr:uid="{00000000-0005-0000-0000-00006B450000}"/>
    <cellStyle name="Input Cell 3 5 40 2" xfId="22468" xr:uid="{00000000-0005-0000-0000-00006C450000}"/>
    <cellStyle name="Input Cell 3 5 40 2 2" xfId="22469" xr:uid="{00000000-0005-0000-0000-00006D450000}"/>
    <cellStyle name="Input Cell 3 5 40 2 3" xfId="22470" xr:uid="{00000000-0005-0000-0000-00006E450000}"/>
    <cellStyle name="Input Cell 3 5 40 2 4" xfId="22471" xr:uid="{00000000-0005-0000-0000-00006F450000}"/>
    <cellStyle name="Input Cell 3 5 40 3" xfId="22472" xr:uid="{00000000-0005-0000-0000-000070450000}"/>
    <cellStyle name="Input Cell 3 5 40 4" xfId="22473" xr:uid="{00000000-0005-0000-0000-000071450000}"/>
    <cellStyle name="Input Cell 3 5 40 5" xfId="22474" xr:uid="{00000000-0005-0000-0000-000072450000}"/>
    <cellStyle name="Input Cell 3 5 41" xfId="2578" xr:uid="{00000000-0005-0000-0000-000073450000}"/>
    <cellStyle name="Input Cell 3 5 41 2" xfId="22475" xr:uid="{00000000-0005-0000-0000-000074450000}"/>
    <cellStyle name="Input Cell 3 5 41 2 2" xfId="22476" xr:uid="{00000000-0005-0000-0000-000075450000}"/>
    <cellStyle name="Input Cell 3 5 41 2 3" xfId="22477" xr:uid="{00000000-0005-0000-0000-000076450000}"/>
    <cellStyle name="Input Cell 3 5 41 2 4" xfId="22478" xr:uid="{00000000-0005-0000-0000-000077450000}"/>
    <cellStyle name="Input Cell 3 5 41 3" xfId="22479" xr:uid="{00000000-0005-0000-0000-000078450000}"/>
    <cellStyle name="Input Cell 3 5 41 4" xfId="22480" xr:uid="{00000000-0005-0000-0000-000079450000}"/>
    <cellStyle name="Input Cell 3 5 41 5" xfId="22481" xr:uid="{00000000-0005-0000-0000-00007A450000}"/>
    <cellStyle name="Input Cell 3 5 42" xfId="2579" xr:uid="{00000000-0005-0000-0000-00007B450000}"/>
    <cellStyle name="Input Cell 3 5 42 2" xfId="22482" xr:uid="{00000000-0005-0000-0000-00007C450000}"/>
    <cellStyle name="Input Cell 3 5 42 2 2" xfId="22483" xr:uid="{00000000-0005-0000-0000-00007D450000}"/>
    <cellStyle name="Input Cell 3 5 42 2 3" xfId="22484" xr:uid="{00000000-0005-0000-0000-00007E450000}"/>
    <cellStyle name="Input Cell 3 5 42 2 4" xfId="22485" xr:uid="{00000000-0005-0000-0000-00007F450000}"/>
    <cellStyle name="Input Cell 3 5 42 3" xfId="22486" xr:uid="{00000000-0005-0000-0000-000080450000}"/>
    <cellStyle name="Input Cell 3 5 42 4" xfId="22487" xr:uid="{00000000-0005-0000-0000-000081450000}"/>
    <cellStyle name="Input Cell 3 5 42 5" xfId="22488" xr:uid="{00000000-0005-0000-0000-000082450000}"/>
    <cellStyle name="Input Cell 3 5 43" xfId="2580" xr:uid="{00000000-0005-0000-0000-000083450000}"/>
    <cellStyle name="Input Cell 3 5 43 2" xfId="22489" xr:uid="{00000000-0005-0000-0000-000084450000}"/>
    <cellStyle name="Input Cell 3 5 43 2 2" xfId="22490" xr:uid="{00000000-0005-0000-0000-000085450000}"/>
    <cellStyle name="Input Cell 3 5 43 2 3" xfId="22491" xr:uid="{00000000-0005-0000-0000-000086450000}"/>
    <cellStyle name="Input Cell 3 5 43 2 4" xfId="22492" xr:uid="{00000000-0005-0000-0000-000087450000}"/>
    <cellStyle name="Input Cell 3 5 43 3" xfId="22493" xr:uid="{00000000-0005-0000-0000-000088450000}"/>
    <cellStyle name="Input Cell 3 5 43 4" xfId="22494" xr:uid="{00000000-0005-0000-0000-000089450000}"/>
    <cellStyle name="Input Cell 3 5 43 5" xfId="22495" xr:uid="{00000000-0005-0000-0000-00008A450000}"/>
    <cellStyle name="Input Cell 3 5 44" xfId="2581" xr:uid="{00000000-0005-0000-0000-00008B450000}"/>
    <cellStyle name="Input Cell 3 5 44 2" xfId="22496" xr:uid="{00000000-0005-0000-0000-00008C450000}"/>
    <cellStyle name="Input Cell 3 5 44 2 2" xfId="22497" xr:uid="{00000000-0005-0000-0000-00008D450000}"/>
    <cellStyle name="Input Cell 3 5 44 2 3" xfId="22498" xr:uid="{00000000-0005-0000-0000-00008E450000}"/>
    <cellStyle name="Input Cell 3 5 44 2 4" xfId="22499" xr:uid="{00000000-0005-0000-0000-00008F450000}"/>
    <cellStyle name="Input Cell 3 5 44 3" xfId="22500" xr:uid="{00000000-0005-0000-0000-000090450000}"/>
    <cellStyle name="Input Cell 3 5 44 4" xfId="22501" xr:uid="{00000000-0005-0000-0000-000091450000}"/>
    <cellStyle name="Input Cell 3 5 44 5" xfId="22502" xr:uid="{00000000-0005-0000-0000-000092450000}"/>
    <cellStyle name="Input Cell 3 5 45" xfId="22503" xr:uid="{00000000-0005-0000-0000-000093450000}"/>
    <cellStyle name="Input Cell 3 5 45 2" xfId="22504" xr:uid="{00000000-0005-0000-0000-000094450000}"/>
    <cellStyle name="Input Cell 3 5 45 3" xfId="22505" xr:uid="{00000000-0005-0000-0000-000095450000}"/>
    <cellStyle name="Input Cell 3 5 45 4" xfId="22506" xr:uid="{00000000-0005-0000-0000-000096450000}"/>
    <cellStyle name="Input Cell 3 5 46" xfId="22507" xr:uid="{00000000-0005-0000-0000-000097450000}"/>
    <cellStyle name="Input Cell 3 5 46 2" xfId="22508" xr:uid="{00000000-0005-0000-0000-000098450000}"/>
    <cellStyle name="Input Cell 3 5 46 3" xfId="22509" xr:uid="{00000000-0005-0000-0000-000099450000}"/>
    <cellStyle name="Input Cell 3 5 46 4" xfId="22510" xr:uid="{00000000-0005-0000-0000-00009A450000}"/>
    <cellStyle name="Input Cell 3 5 47" xfId="22511" xr:uid="{00000000-0005-0000-0000-00009B450000}"/>
    <cellStyle name="Input Cell 3 5 48" xfId="22512" xr:uid="{00000000-0005-0000-0000-00009C450000}"/>
    <cellStyle name="Input Cell 3 5 49" xfId="22513" xr:uid="{00000000-0005-0000-0000-00009D450000}"/>
    <cellStyle name="Input Cell 3 5 5" xfId="2582" xr:uid="{00000000-0005-0000-0000-00009E450000}"/>
    <cellStyle name="Input Cell 3 5 5 2" xfId="22514" xr:uid="{00000000-0005-0000-0000-00009F450000}"/>
    <cellStyle name="Input Cell 3 5 5 2 2" xfId="22515" xr:uid="{00000000-0005-0000-0000-0000A0450000}"/>
    <cellStyle name="Input Cell 3 5 5 2 3" xfId="22516" xr:uid="{00000000-0005-0000-0000-0000A1450000}"/>
    <cellStyle name="Input Cell 3 5 5 2 4" xfId="22517" xr:uid="{00000000-0005-0000-0000-0000A2450000}"/>
    <cellStyle name="Input Cell 3 5 5 3" xfId="22518" xr:uid="{00000000-0005-0000-0000-0000A3450000}"/>
    <cellStyle name="Input Cell 3 5 5 4" xfId="22519" xr:uid="{00000000-0005-0000-0000-0000A4450000}"/>
    <cellStyle name="Input Cell 3 5 5 5" xfId="22520" xr:uid="{00000000-0005-0000-0000-0000A5450000}"/>
    <cellStyle name="Input Cell 3 5 6" xfId="2583" xr:uid="{00000000-0005-0000-0000-0000A6450000}"/>
    <cellStyle name="Input Cell 3 5 6 2" xfId="22521" xr:uid="{00000000-0005-0000-0000-0000A7450000}"/>
    <cellStyle name="Input Cell 3 5 6 2 2" xfId="22522" xr:uid="{00000000-0005-0000-0000-0000A8450000}"/>
    <cellStyle name="Input Cell 3 5 6 2 3" xfId="22523" xr:uid="{00000000-0005-0000-0000-0000A9450000}"/>
    <cellStyle name="Input Cell 3 5 6 2 4" xfId="22524" xr:uid="{00000000-0005-0000-0000-0000AA450000}"/>
    <cellStyle name="Input Cell 3 5 6 3" xfId="22525" xr:uid="{00000000-0005-0000-0000-0000AB450000}"/>
    <cellStyle name="Input Cell 3 5 6 4" xfId="22526" xr:uid="{00000000-0005-0000-0000-0000AC450000}"/>
    <cellStyle name="Input Cell 3 5 6 5" xfId="22527" xr:uid="{00000000-0005-0000-0000-0000AD450000}"/>
    <cellStyle name="Input Cell 3 5 7" xfId="2584" xr:uid="{00000000-0005-0000-0000-0000AE450000}"/>
    <cellStyle name="Input Cell 3 5 7 2" xfId="22528" xr:uid="{00000000-0005-0000-0000-0000AF450000}"/>
    <cellStyle name="Input Cell 3 5 7 2 2" xfId="22529" xr:uid="{00000000-0005-0000-0000-0000B0450000}"/>
    <cellStyle name="Input Cell 3 5 7 2 3" xfId="22530" xr:uid="{00000000-0005-0000-0000-0000B1450000}"/>
    <cellStyle name="Input Cell 3 5 7 2 4" xfId="22531" xr:uid="{00000000-0005-0000-0000-0000B2450000}"/>
    <cellStyle name="Input Cell 3 5 7 3" xfId="22532" xr:uid="{00000000-0005-0000-0000-0000B3450000}"/>
    <cellStyle name="Input Cell 3 5 7 4" xfId="22533" xr:uid="{00000000-0005-0000-0000-0000B4450000}"/>
    <cellStyle name="Input Cell 3 5 7 5" xfId="22534" xr:uid="{00000000-0005-0000-0000-0000B5450000}"/>
    <cellStyle name="Input Cell 3 5 8" xfId="2585" xr:uid="{00000000-0005-0000-0000-0000B6450000}"/>
    <cellStyle name="Input Cell 3 5 8 2" xfId="22535" xr:uid="{00000000-0005-0000-0000-0000B7450000}"/>
    <cellStyle name="Input Cell 3 5 8 2 2" xfId="22536" xr:uid="{00000000-0005-0000-0000-0000B8450000}"/>
    <cellStyle name="Input Cell 3 5 8 2 3" xfId="22537" xr:uid="{00000000-0005-0000-0000-0000B9450000}"/>
    <cellStyle name="Input Cell 3 5 8 2 4" xfId="22538" xr:uid="{00000000-0005-0000-0000-0000BA450000}"/>
    <cellStyle name="Input Cell 3 5 8 3" xfId="22539" xr:uid="{00000000-0005-0000-0000-0000BB450000}"/>
    <cellStyle name="Input Cell 3 5 8 4" xfId="22540" xr:uid="{00000000-0005-0000-0000-0000BC450000}"/>
    <cellStyle name="Input Cell 3 5 8 5" xfId="22541" xr:uid="{00000000-0005-0000-0000-0000BD450000}"/>
    <cellStyle name="Input Cell 3 5 9" xfId="2586" xr:uid="{00000000-0005-0000-0000-0000BE450000}"/>
    <cellStyle name="Input Cell 3 5 9 2" xfId="22542" xr:uid="{00000000-0005-0000-0000-0000BF450000}"/>
    <cellStyle name="Input Cell 3 5 9 2 2" xfId="22543" xr:uid="{00000000-0005-0000-0000-0000C0450000}"/>
    <cellStyle name="Input Cell 3 5 9 2 3" xfId="22544" xr:uid="{00000000-0005-0000-0000-0000C1450000}"/>
    <cellStyle name="Input Cell 3 5 9 2 4" xfId="22545" xr:uid="{00000000-0005-0000-0000-0000C2450000}"/>
    <cellStyle name="Input Cell 3 5 9 3" xfId="22546" xr:uid="{00000000-0005-0000-0000-0000C3450000}"/>
    <cellStyle name="Input Cell 3 5 9 4" xfId="22547" xr:uid="{00000000-0005-0000-0000-0000C4450000}"/>
    <cellStyle name="Input Cell 3 5 9 5" xfId="22548" xr:uid="{00000000-0005-0000-0000-0000C5450000}"/>
    <cellStyle name="Input Cell 3 6" xfId="2587" xr:uid="{00000000-0005-0000-0000-0000C6450000}"/>
    <cellStyle name="Input Cell 3 6 2" xfId="22549" xr:uid="{00000000-0005-0000-0000-0000C7450000}"/>
    <cellStyle name="Input Cell 3 6 2 2" xfId="22550" xr:uid="{00000000-0005-0000-0000-0000C8450000}"/>
    <cellStyle name="Input Cell 3 6 2 3" xfId="22551" xr:uid="{00000000-0005-0000-0000-0000C9450000}"/>
    <cellStyle name="Input Cell 3 6 2 4" xfId="22552" xr:uid="{00000000-0005-0000-0000-0000CA450000}"/>
    <cellStyle name="Input Cell 3 6 3" xfId="22553" xr:uid="{00000000-0005-0000-0000-0000CB450000}"/>
    <cellStyle name="Input Cell 3 6 4" xfId="22554" xr:uid="{00000000-0005-0000-0000-0000CC450000}"/>
    <cellStyle name="Input Cell 3 6 5" xfId="22555" xr:uid="{00000000-0005-0000-0000-0000CD450000}"/>
    <cellStyle name="Input Cell 3 7" xfId="2588" xr:uid="{00000000-0005-0000-0000-0000CE450000}"/>
    <cellStyle name="Input Cell 3 7 2" xfId="22556" xr:uid="{00000000-0005-0000-0000-0000CF450000}"/>
    <cellStyle name="Input Cell 3 7 2 2" xfId="22557" xr:uid="{00000000-0005-0000-0000-0000D0450000}"/>
    <cellStyle name="Input Cell 3 7 2 3" xfId="22558" xr:uid="{00000000-0005-0000-0000-0000D1450000}"/>
    <cellStyle name="Input Cell 3 7 2 4" xfId="22559" xr:uid="{00000000-0005-0000-0000-0000D2450000}"/>
    <cellStyle name="Input Cell 3 7 3" xfId="22560" xr:uid="{00000000-0005-0000-0000-0000D3450000}"/>
    <cellStyle name="Input Cell 3 7 4" xfId="22561" xr:uid="{00000000-0005-0000-0000-0000D4450000}"/>
    <cellStyle name="Input Cell 3 7 5" xfId="22562" xr:uid="{00000000-0005-0000-0000-0000D5450000}"/>
    <cellStyle name="Input Cell 3 8" xfId="2589" xr:uid="{00000000-0005-0000-0000-0000D6450000}"/>
    <cellStyle name="Input Cell 3 8 2" xfId="22563" xr:uid="{00000000-0005-0000-0000-0000D7450000}"/>
    <cellStyle name="Input Cell 3 8 2 2" xfId="22564" xr:uid="{00000000-0005-0000-0000-0000D8450000}"/>
    <cellStyle name="Input Cell 3 8 2 3" xfId="22565" xr:uid="{00000000-0005-0000-0000-0000D9450000}"/>
    <cellStyle name="Input Cell 3 8 2 4" xfId="22566" xr:uid="{00000000-0005-0000-0000-0000DA450000}"/>
    <cellStyle name="Input Cell 3 8 3" xfId="22567" xr:uid="{00000000-0005-0000-0000-0000DB450000}"/>
    <cellStyle name="Input Cell 3 8 4" xfId="22568" xr:uid="{00000000-0005-0000-0000-0000DC450000}"/>
    <cellStyle name="Input Cell 3 8 5" xfId="22569" xr:uid="{00000000-0005-0000-0000-0000DD450000}"/>
    <cellStyle name="Input Cell 3 9" xfId="2590" xr:uid="{00000000-0005-0000-0000-0000DE450000}"/>
    <cellStyle name="Input Cell 3 9 2" xfId="22570" xr:uid="{00000000-0005-0000-0000-0000DF450000}"/>
    <cellStyle name="Input Cell 3 9 2 2" xfId="22571" xr:uid="{00000000-0005-0000-0000-0000E0450000}"/>
    <cellStyle name="Input Cell 3 9 2 3" xfId="22572" xr:uid="{00000000-0005-0000-0000-0000E1450000}"/>
    <cellStyle name="Input Cell 3 9 2 4" xfId="22573" xr:uid="{00000000-0005-0000-0000-0000E2450000}"/>
    <cellStyle name="Input Cell 3 9 3" xfId="22574" xr:uid="{00000000-0005-0000-0000-0000E3450000}"/>
    <cellStyle name="Input Cell 3 9 4" xfId="22575" xr:uid="{00000000-0005-0000-0000-0000E4450000}"/>
    <cellStyle name="Input Cell 3 9 5" xfId="22576" xr:uid="{00000000-0005-0000-0000-0000E5450000}"/>
    <cellStyle name="Input Cell 4" xfId="2591" xr:uid="{00000000-0005-0000-0000-0000E6450000}"/>
    <cellStyle name="Input Cell 4 10" xfId="2592" xr:uid="{00000000-0005-0000-0000-0000E7450000}"/>
    <cellStyle name="Input Cell 4 10 2" xfId="22577" xr:uid="{00000000-0005-0000-0000-0000E8450000}"/>
    <cellStyle name="Input Cell 4 10 2 2" xfId="22578" xr:uid="{00000000-0005-0000-0000-0000E9450000}"/>
    <cellStyle name="Input Cell 4 10 2 3" xfId="22579" xr:uid="{00000000-0005-0000-0000-0000EA450000}"/>
    <cellStyle name="Input Cell 4 10 2 4" xfId="22580" xr:uid="{00000000-0005-0000-0000-0000EB450000}"/>
    <cellStyle name="Input Cell 4 10 3" xfId="22581" xr:uid="{00000000-0005-0000-0000-0000EC450000}"/>
    <cellStyle name="Input Cell 4 10 4" xfId="22582" xr:uid="{00000000-0005-0000-0000-0000ED450000}"/>
    <cellStyle name="Input Cell 4 10 5" xfId="22583" xr:uid="{00000000-0005-0000-0000-0000EE450000}"/>
    <cellStyle name="Input Cell 4 11" xfId="2593" xr:uid="{00000000-0005-0000-0000-0000EF450000}"/>
    <cellStyle name="Input Cell 4 11 2" xfId="22584" xr:uid="{00000000-0005-0000-0000-0000F0450000}"/>
    <cellStyle name="Input Cell 4 11 2 2" xfId="22585" xr:uid="{00000000-0005-0000-0000-0000F1450000}"/>
    <cellStyle name="Input Cell 4 11 2 3" xfId="22586" xr:uid="{00000000-0005-0000-0000-0000F2450000}"/>
    <cellStyle name="Input Cell 4 11 2 4" xfId="22587" xr:uid="{00000000-0005-0000-0000-0000F3450000}"/>
    <cellStyle name="Input Cell 4 11 3" xfId="22588" xr:uid="{00000000-0005-0000-0000-0000F4450000}"/>
    <cellStyle name="Input Cell 4 11 4" xfId="22589" xr:uid="{00000000-0005-0000-0000-0000F5450000}"/>
    <cellStyle name="Input Cell 4 11 5" xfId="22590" xr:uid="{00000000-0005-0000-0000-0000F6450000}"/>
    <cellStyle name="Input Cell 4 12" xfId="2594" xr:uid="{00000000-0005-0000-0000-0000F7450000}"/>
    <cellStyle name="Input Cell 4 12 2" xfId="22591" xr:uid="{00000000-0005-0000-0000-0000F8450000}"/>
    <cellStyle name="Input Cell 4 12 2 2" xfId="22592" xr:uid="{00000000-0005-0000-0000-0000F9450000}"/>
    <cellStyle name="Input Cell 4 12 2 3" xfId="22593" xr:uid="{00000000-0005-0000-0000-0000FA450000}"/>
    <cellStyle name="Input Cell 4 12 2 4" xfId="22594" xr:uid="{00000000-0005-0000-0000-0000FB450000}"/>
    <cellStyle name="Input Cell 4 12 3" xfId="22595" xr:uid="{00000000-0005-0000-0000-0000FC450000}"/>
    <cellStyle name="Input Cell 4 12 4" xfId="22596" xr:uid="{00000000-0005-0000-0000-0000FD450000}"/>
    <cellStyle name="Input Cell 4 12 5" xfId="22597" xr:uid="{00000000-0005-0000-0000-0000FE450000}"/>
    <cellStyle name="Input Cell 4 13" xfId="2595" xr:uid="{00000000-0005-0000-0000-0000FF450000}"/>
    <cellStyle name="Input Cell 4 13 2" xfId="22598" xr:uid="{00000000-0005-0000-0000-000000460000}"/>
    <cellStyle name="Input Cell 4 13 2 2" xfId="22599" xr:uid="{00000000-0005-0000-0000-000001460000}"/>
    <cellStyle name="Input Cell 4 13 2 3" xfId="22600" xr:uid="{00000000-0005-0000-0000-000002460000}"/>
    <cellStyle name="Input Cell 4 13 2 4" xfId="22601" xr:uid="{00000000-0005-0000-0000-000003460000}"/>
    <cellStyle name="Input Cell 4 13 3" xfId="22602" xr:uid="{00000000-0005-0000-0000-000004460000}"/>
    <cellStyle name="Input Cell 4 13 4" xfId="22603" xr:uid="{00000000-0005-0000-0000-000005460000}"/>
    <cellStyle name="Input Cell 4 13 5" xfId="22604" xr:uid="{00000000-0005-0000-0000-000006460000}"/>
    <cellStyle name="Input Cell 4 14" xfId="2596" xr:uid="{00000000-0005-0000-0000-000007460000}"/>
    <cellStyle name="Input Cell 4 14 2" xfId="22605" xr:uid="{00000000-0005-0000-0000-000008460000}"/>
    <cellStyle name="Input Cell 4 14 2 2" xfId="22606" xr:uid="{00000000-0005-0000-0000-000009460000}"/>
    <cellStyle name="Input Cell 4 14 2 3" xfId="22607" xr:uid="{00000000-0005-0000-0000-00000A460000}"/>
    <cellStyle name="Input Cell 4 14 2 4" xfId="22608" xr:uid="{00000000-0005-0000-0000-00000B460000}"/>
    <cellStyle name="Input Cell 4 14 3" xfId="22609" xr:uid="{00000000-0005-0000-0000-00000C460000}"/>
    <cellStyle name="Input Cell 4 14 4" xfId="22610" xr:uid="{00000000-0005-0000-0000-00000D460000}"/>
    <cellStyle name="Input Cell 4 14 5" xfId="22611" xr:uid="{00000000-0005-0000-0000-00000E460000}"/>
    <cellStyle name="Input Cell 4 15" xfId="2597" xr:uid="{00000000-0005-0000-0000-00000F460000}"/>
    <cellStyle name="Input Cell 4 15 2" xfId="22612" xr:uid="{00000000-0005-0000-0000-000010460000}"/>
    <cellStyle name="Input Cell 4 15 2 2" xfId="22613" xr:uid="{00000000-0005-0000-0000-000011460000}"/>
    <cellStyle name="Input Cell 4 15 2 3" xfId="22614" xr:uid="{00000000-0005-0000-0000-000012460000}"/>
    <cellStyle name="Input Cell 4 15 2 4" xfId="22615" xr:uid="{00000000-0005-0000-0000-000013460000}"/>
    <cellStyle name="Input Cell 4 15 3" xfId="22616" xr:uid="{00000000-0005-0000-0000-000014460000}"/>
    <cellStyle name="Input Cell 4 15 4" xfId="22617" xr:uid="{00000000-0005-0000-0000-000015460000}"/>
    <cellStyle name="Input Cell 4 15 5" xfId="22618" xr:uid="{00000000-0005-0000-0000-000016460000}"/>
    <cellStyle name="Input Cell 4 16" xfId="2598" xr:uid="{00000000-0005-0000-0000-000017460000}"/>
    <cellStyle name="Input Cell 4 16 2" xfId="22619" xr:uid="{00000000-0005-0000-0000-000018460000}"/>
    <cellStyle name="Input Cell 4 16 2 2" xfId="22620" xr:uid="{00000000-0005-0000-0000-000019460000}"/>
    <cellStyle name="Input Cell 4 16 2 3" xfId="22621" xr:uid="{00000000-0005-0000-0000-00001A460000}"/>
    <cellStyle name="Input Cell 4 16 2 4" xfId="22622" xr:uid="{00000000-0005-0000-0000-00001B460000}"/>
    <cellStyle name="Input Cell 4 16 3" xfId="22623" xr:uid="{00000000-0005-0000-0000-00001C460000}"/>
    <cellStyle name="Input Cell 4 16 4" xfId="22624" xr:uid="{00000000-0005-0000-0000-00001D460000}"/>
    <cellStyle name="Input Cell 4 16 5" xfId="22625" xr:uid="{00000000-0005-0000-0000-00001E460000}"/>
    <cellStyle name="Input Cell 4 17" xfId="22626" xr:uid="{00000000-0005-0000-0000-00001F460000}"/>
    <cellStyle name="Input Cell 4 2" xfId="2599" xr:uid="{00000000-0005-0000-0000-000020460000}"/>
    <cellStyle name="Input Cell 4 2 10" xfId="2600" xr:uid="{00000000-0005-0000-0000-000021460000}"/>
    <cellStyle name="Input Cell 4 2 10 2" xfId="22627" xr:uid="{00000000-0005-0000-0000-000022460000}"/>
    <cellStyle name="Input Cell 4 2 10 2 2" xfId="22628" xr:uid="{00000000-0005-0000-0000-000023460000}"/>
    <cellStyle name="Input Cell 4 2 10 2 3" xfId="22629" xr:uid="{00000000-0005-0000-0000-000024460000}"/>
    <cellStyle name="Input Cell 4 2 10 2 4" xfId="22630" xr:uid="{00000000-0005-0000-0000-000025460000}"/>
    <cellStyle name="Input Cell 4 2 10 3" xfId="22631" xr:uid="{00000000-0005-0000-0000-000026460000}"/>
    <cellStyle name="Input Cell 4 2 10 4" xfId="22632" xr:uid="{00000000-0005-0000-0000-000027460000}"/>
    <cellStyle name="Input Cell 4 2 10 5" xfId="22633" xr:uid="{00000000-0005-0000-0000-000028460000}"/>
    <cellStyle name="Input Cell 4 2 11" xfId="2601" xr:uid="{00000000-0005-0000-0000-000029460000}"/>
    <cellStyle name="Input Cell 4 2 11 2" xfId="22634" xr:uid="{00000000-0005-0000-0000-00002A460000}"/>
    <cellStyle name="Input Cell 4 2 11 2 2" xfId="22635" xr:uid="{00000000-0005-0000-0000-00002B460000}"/>
    <cellStyle name="Input Cell 4 2 11 2 3" xfId="22636" xr:uid="{00000000-0005-0000-0000-00002C460000}"/>
    <cellStyle name="Input Cell 4 2 11 2 4" xfId="22637" xr:uid="{00000000-0005-0000-0000-00002D460000}"/>
    <cellStyle name="Input Cell 4 2 11 3" xfId="22638" xr:uid="{00000000-0005-0000-0000-00002E460000}"/>
    <cellStyle name="Input Cell 4 2 11 4" xfId="22639" xr:uid="{00000000-0005-0000-0000-00002F460000}"/>
    <cellStyle name="Input Cell 4 2 11 5" xfId="22640" xr:uid="{00000000-0005-0000-0000-000030460000}"/>
    <cellStyle name="Input Cell 4 2 12" xfId="2602" xr:uid="{00000000-0005-0000-0000-000031460000}"/>
    <cellStyle name="Input Cell 4 2 12 2" xfId="22641" xr:uid="{00000000-0005-0000-0000-000032460000}"/>
    <cellStyle name="Input Cell 4 2 12 2 2" xfId="22642" xr:uid="{00000000-0005-0000-0000-000033460000}"/>
    <cellStyle name="Input Cell 4 2 12 2 3" xfId="22643" xr:uid="{00000000-0005-0000-0000-000034460000}"/>
    <cellStyle name="Input Cell 4 2 12 2 4" xfId="22644" xr:uid="{00000000-0005-0000-0000-000035460000}"/>
    <cellStyle name="Input Cell 4 2 12 3" xfId="22645" xr:uid="{00000000-0005-0000-0000-000036460000}"/>
    <cellStyle name="Input Cell 4 2 12 4" xfId="22646" xr:uid="{00000000-0005-0000-0000-000037460000}"/>
    <cellStyle name="Input Cell 4 2 12 5" xfId="22647" xr:uid="{00000000-0005-0000-0000-000038460000}"/>
    <cellStyle name="Input Cell 4 2 13" xfId="2603" xr:uid="{00000000-0005-0000-0000-000039460000}"/>
    <cellStyle name="Input Cell 4 2 13 2" xfId="22648" xr:uid="{00000000-0005-0000-0000-00003A460000}"/>
    <cellStyle name="Input Cell 4 2 13 2 2" xfId="22649" xr:uid="{00000000-0005-0000-0000-00003B460000}"/>
    <cellStyle name="Input Cell 4 2 13 2 3" xfId="22650" xr:uid="{00000000-0005-0000-0000-00003C460000}"/>
    <cellStyle name="Input Cell 4 2 13 2 4" xfId="22651" xr:uid="{00000000-0005-0000-0000-00003D460000}"/>
    <cellStyle name="Input Cell 4 2 13 3" xfId="22652" xr:uid="{00000000-0005-0000-0000-00003E460000}"/>
    <cellStyle name="Input Cell 4 2 13 4" xfId="22653" xr:uid="{00000000-0005-0000-0000-00003F460000}"/>
    <cellStyle name="Input Cell 4 2 13 5" xfId="22654" xr:uid="{00000000-0005-0000-0000-000040460000}"/>
    <cellStyle name="Input Cell 4 2 14" xfId="2604" xr:uid="{00000000-0005-0000-0000-000041460000}"/>
    <cellStyle name="Input Cell 4 2 14 2" xfId="22655" xr:uid="{00000000-0005-0000-0000-000042460000}"/>
    <cellStyle name="Input Cell 4 2 14 2 2" xfId="22656" xr:uid="{00000000-0005-0000-0000-000043460000}"/>
    <cellStyle name="Input Cell 4 2 14 2 3" xfId="22657" xr:uid="{00000000-0005-0000-0000-000044460000}"/>
    <cellStyle name="Input Cell 4 2 14 2 4" xfId="22658" xr:uid="{00000000-0005-0000-0000-000045460000}"/>
    <cellStyle name="Input Cell 4 2 14 3" xfId="22659" xr:uid="{00000000-0005-0000-0000-000046460000}"/>
    <cellStyle name="Input Cell 4 2 14 4" xfId="22660" xr:uid="{00000000-0005-0000-0000-000047460000}"/>
    <cellStyle name="Input Cell 4 2 14 5" xfId="22661" xr:uid="{00000000-0005-0000-0000-000048460000}"/>
    <cellStyle name="Input Cell 4 2 15" xfId="2605" xr:uid="{00000000-0005-0000-0000-000049460000}"/>
    <cellStyle name="Input Cell 4 2 15 2" xfId="22662" xr:uid="{00000000-0005-0000-0000-00004A460000}"/>
    <cellStyle name="Input Cell 4 2 15 2 2" xfId="22663" xr:uid="{00000000-0005-0000-0000-00004B460000}"/>
    <cellStyle name="Input Cell 4 2 15 2 3" xfId="22664" xr:uid="{00000000-0005-0000-0000-00004C460000}"/>
    <cellStyle name="Input Cell 4 2 15 2 4" xfId="22665" xr:uid="{00000000-0005-0000-0000-00004D460000}"/>
    <cellStyle name="Input Cell 4 2 15 3" xfId="22666" xr:uid="{00000000-0005-0000-0000-00004E460000}"/>
    <cellStyle name="Input Cell 4 2 15 4" xfId="22667" xr:uid="{00000000-0005-0000-0000-00004F460000}"/>
    <cellStyle name="Input Cell 4 2 15 5" xfId="22668" xr:uid="{00000000-0005-0000-0000-000050460000}"/>
    <cellStyle name="Input Cell 4 2 16" xfId="2606" xr:uid="{00000000-0005-0000-0000-000051460000}"/>
    <cellStyle name="Input Cell 4 2 16 2" xfId="22669" xr:uid="{00000000-0005-0000-0000-000052460000}"/>
    <cellStyle name="Input Cell 4 2 16 2 2" xfId="22670" xr:uid="{00000000-0005-0000-0000-000053460000}"/>
    <cellStyle name="Input Cell 4 2 16 2 3" xfId="22671" xr:uid="{00000000-0005-0000-0000-000054460000}"/>
    <cellStyle name="Input Cell 4 2 16 2 4" xfId="22672" xr:uid="{00000000-0005-0000-0000-000055460000}"/>
    <cellStyle name="Input Cell 4 2 16 3" xfId="22673" xr:uid="{00000000-0005-0000-0000-000056460000}"/>
    <cellStyle name="Input Cell 4 2 16 4" xfId="22674" xr:uid="{00000000-0005-0000-0000-000057460000}"/>
    <cellStyle name="Input Cell 4 2 16 5" xfId="22675" xr:uid="{00000000-0005-0000-0000-000058460000}"/>
    <cellStyle name="Input Cell 4 2 17" xfId="2607" xr:uid="{00000000-0005-0000-0000-000059460000}"/>
    <cellStyle name="Input Cell 4 2 17 2" xfId="22676" xr:uid="{00000000-0005-0000-0000-00005A460000}"/>
    <cellStyle name="Input Cell 4 2 17 2 2" xfId="22677" xr:uid="{00000000-0005-0000-0000-00005B460000}"/>
    <cellStyle name="Input Cell 4 2 17 2 3" xfId="22678" xr:uid="{00000000-0005-0000-0000-00005C460000}"/>
    <cellStyle name="Input Cell 4 2 17 2 4" xfId="22679" xr:uid="{00000000-0005-0000-0000-00005D460000}"/>
    <cellStyle name="Input Cell 4 2 17 3" xfId="22680" xr:uid="{00000000-0005-0000-0000-00005E460000}"/>
    <cellStyle name="Input Cell 4 2 17 4" xfId="22681" xr:uid="{00000000-0005-0000-0000-00005F460000}"/>
    <cellStyle name="Input Cell 4 2 17 5" xfId="22682" xr:uid="{00000000-0005-0000-0000-000060460000}"/>
    <cellStyle name="Input Cell 4 2 18" xfId="2608" xr:uid="{00000000-0005-0000-0000-000061460000}"/>
    <cellStyle name="Input Cell 4 2 18 2" xfId="22683" xr:uid="{00000000-0005-0000-0000-000062460000}"/>
    <cellStyle name="Input Cell 4 2 18 2 2" xfId="22684" xr:uid="{00000000-0005-0000-0000-000063460000}"/>
    <cellStyle name="Input Cell 4 2 18 2 3" xfId="22685" xr:uid="{00000000-0005-0000-0000-000064460000}"/>
    <cellStyle name="Input Cell 4 2 18 2 4" xfId="22686" xr:uid="{00000000-0005-0000-0000-000065460000}"/>
    <cellStyle name="Input Cell 4 2 18 3" xfId="22687" xr:uid="{00000000-0005-0000-0000-000066460000}"/>
    <cellStyle name="Input Cell 4 2 18 4" xfId="22688" xr:uid="{00000000-0005-0000-0000-000067460000}"/>
    <cellStyle name="Input Cell 4 2 18 5" xfId="22689" xr:uid="{00000000-0005-0000-0000-000068460000}"/>
    <cellStyle name="Input Cell 4 2 19" xfId="2609" xr:uid="{00000000-0005-0000-0000-000069460000}"/>
    <cellStyle name="Input Cell 4 2 19 2" xfId="22690" xr:uid="{00000000-0005-0000-0000-00006A460000}"/>
    <cellStyle name="Input Cell 4 2 19 2 2" xfId="22691" xr:uid="{00000000-0005-0000-0000-00006B460000}"/>
    <cellStyle name="Input Cell 4 2 19 2 3" xfId="22692" xr:uid="{00000000-0005-0000-0000-00006C460000}"/>
    <cellStyle name="Input Cell 4 2 19 2 4" xfId="22693" xr:uid="{00000000-0005-0000-0000-00006D460000}"/>
    <cellStyle name="Input Cell 4 2 19 3" xfId="22694" xr:uid="{00000000-0005-0000-0000-00006E460000}"/>
    <cellStyle name="Input Cell 4 2 19 4" xfId="22695" xr:uid="{00000000-0005-0000-0000-00006F460000}"/>
    <cellStyle name="Input Cell 4 2 19 5" xfId="22696" xr:uid="{00000000-0005-0000-0000-000070460000}"/>
    <cellStyle name="Input Cell 4 2 2" xfId="2610" xr:uid="{00000000-0005-0000-0000-000071460000}"/>
    <cellStyle name="Input Cell 4 2 2 10" xfId="2611" xr:uid="{00000000-0005-0000-0000-000072460000}"/>
    <cellStyle name="Input Cell 4 2 2 10 2" xfId="22697" xr:uid="{00000000-0005-0000-0000-000073460000}"/>
    <cellStyle name="Input Cell 4 2 2 10 2 2" xfId="22698" xr:uid="{00000000-0005-0000-0000-000074460000}"/>
    <cellStyle name="Input Cell 4 2 2 10 2 3" xfId="22699" xr:uid="{00000000-0005-0000-0000-000075460000}"/>
    <cellStyle name="Input Cell 4 2 2 10 2 4" xfId="22700" xr:uid="{00000000-0005-0000-0000-000076460000}"/>
    <cellStyle name="Input Cell 4 2 2 10 3" xfId="22701" xr:uid="{00000000-0005-0000-0000-000077460000}"/>
    <cellStyle name="Input Cell 4 2 2 10 4" xfId="22702" xr:uid="{00000000-0005-0000-0000-000078460000}"/>
    <cellStyle name="Input Cell 4 2 2 10 5" xfId="22703" xr:uid="{00000000-0005-0000-0000-000079460000}"/>
    <cellStyle name="Input Cell 4 2 2 11" xfId="2612" xr:uid="{00000000-0005-0000-0000-00007A460000}"/>
    <cellStyle name="Input Cell 4 2 2 11 2" xfId="22704" xr:uid="{00000000-0005-0000-0000-00007B460000}"/>
    <cellStyle name="Input Cell 4 2 2 11 2 2" xfId="22705" xr:uid="{00000000-0005-0000-0000-00007C460000}"/>
    <cellStyle name="Input Cell 4 2 2 11 2 3" xfId="22706" xr:uid="{00000000-0005-0000-0000-00007D460000}"/>
    <cellStyle name="Input Cell 4 2 2 11 2 4" xfId="22707" xr:uid="{00000000-0005-0000-0000-00007E460000}"/>
    <cellStyle name="Input Cell 4 2 2 11 3" xfId="22708" xr:uid="{00000000-0005-0000-0000-00007F460000}"/>
    <cellStyle name="Input Cell 4 2 2 11 4" xfId="22709" xr:uid="{00000000-0005-0000-0000-000080460000}"/>
    <cellStyle name="Input Cell 4 2 2 11 5" xfId="22710" xr:uid="{00000000-0005-0000-0000-000081460000}"/>
    <cellStyle name="Input Cell 4 2 2 12" xfId="2613" xr:uid="{00000000-0005-0000-0000-000082460000}"/>
    <cellStyle name="Input Cell 4 2 2 12 2" xfId="22711" xr:uid="{00000000-0005-0000-0000-000083460000}"/>
    <cellStyle name="Input Cell 4 2 2 12 2 2" xfId="22712" xr:uid="{00000000-0005-0000-0000-000084460000}"/>
    <cellStyle name="Input Cell 4 2 2 12 2 3" xfId="22713" xr:uid="{00000000-0005-0000-0000-000085460000}"/>
    <cellStyle name="Input Cell 4 2 2 12 2 4" xfId="22714" xr:uid="{00000000-0005-0000-0000-000086460000}"/>
    <cellStyle name="Input Cell 4 2 2 12 3" xfId="22715" xr:uid="{00000000-0005-0000-0000-000087460000}"/>
    <cellStyle name="Input Cell 4 2 2 12 4" xfId="22716" xr:uid="{00000000-0005-0000-0000-000088460000}"/>
    <cellStyle name="Input Cell 4 2 2 12 5" xfId="22717" xr:uid="{00000000-0005-0000-0000-000089460000}"/>
    <cellStyle name="Input Cell 4 2 2 13" xfId="2614" xr:uid="{00000000-0005-0000-0000-00008A460000}"/>
    <cellStyle name="Input Cell 4 2 2 13 2" xfId="22718" xr:uid="{00000000-0005-0000-0000-00008B460000}"/>
    <cellStyle name="Input Cell 4 2 2 13 2 2" xfId="22719" xr:uid="{00000000-0005-0000-0000-00008C460000}"/>
    <cellStyle name="Input Cell 4 2 2 13 2 3" xfId="22720" xr:uid="{00000000-0005-0000-0000-00008D460000}"/>
    <cellStyle name="Input Cell 4 2 2 13 2 4" xfId="22721" xr:uid="{00000000-0005-0000-0000-00008E460000}"/>
    <cellStyle name="Input Cell 4 2 2 13 3" xfId="22722" xr:uid="{00000000-0005-0000-0000-00008F460000}"/>
    <cellStyle name="Input Cell 4 2 2 13 4" xfId="22723" xr:uid="{00000000-0005-0000-0000-000090460000}"/>
    <cellStyle name="Input Cell 4 2 2 13 5" xfId="22724" xr:uid="{00000000-0005-0000-0000-000091460000}"/>
    <cellStyle name="Input Cell 4 2 2 14" xfId="2615" xr:uid="{00000000-0005-0000-0000-000092460000}"/>
    <cellStyle name="Input Cell 4 2 2 14 2" xfId="22725" xr:uid="{00000000-0005-0000-0000-000093460000}"/>
    <cellStyle name="Input Cell 4 2 2 14 2 2" xfId="22726" xr:uid="{00000000-0005-0000-0000-000094460000}"/>
    <cellStyle name="Input Cell 4 2 2 14 2 3" xfId="22727" xr:uid="{00000000-0005-0000-0000-000095460000}"/>
    <cellStyle name="Input Cell 4 2 2 14 2 4" xfId="22728" xr:uid="{00000000-0005-0000-0000-000096460000}"/>
    <cellStyle name="Input Cell 4 2 2 14 3" xfId="22729" xr:uid="{00000000-0005-0000-0000-000097460000}"/>
    <cellStyle name="Input Cell 4 2 2 14 4" xfId="22730" xr:uid="{00000000-0005-0000-0000-000098460000}"/>
    <cellStyle name="Input Cell 4 2 2 14 5" xfId="22731" xr:uid="{00000000-0005-0000-0000-000099460000}"/>
    <cellStyle name="Input Cell 4 2 2 15" xfId="2616" xr:uid="{00000000-0005-0000-0000-00009A460000}"/>
    <cellStyle name="Input Cell 4 2 2 15 2" xfId="22732" xr:uid="{00000000-0005-0000-0000-00009B460000}"/>
    <cellStyle name="Input Cell 4 2 2 15 2 2" xfId="22733" xr:uid="{00000000-0005-0000-0000-00009C460000}"/>
    <cellStyle name="Input Cell 4 2 2 15 2 3" xfId="22734" xr:uid="{00000000-0005-0000-0000-00009D460000}"/>
    <cellStyle name="Input Cell 4 2 2 15 2 4" xfId="22735" xr:uid="{00000000-0005-0000-0000-00009E460000}"/>
    <cellStyle name="Input Cell 4 2 2 15 3" xfId="22736" xr:uid="{00000000-0005-0000-0000-00009F460000}"/>
    <cellStyle name="Input Cell 4 2 2 15 4" xfId="22737" xr:uid="{00000000-0005-0000-0000-0000A0460000}"/>
    <cellStyle name="Input Cell 4 2 2 15 5" xfId="22738" xr:uid="{00000000-0005-0000-0000-0000A1460000}"/>
    <cellStyle name="Input Cell 4 2 2 16" xfId="2617" xr:uid="{00000000-0005-0000-0000-0000A2460000}"/>
    <cellStyle name="Input Cell 4 2 2 16 2" xfId="22739" xr:uid="{00000000-0005-0000-0000-0000A3460000}"/>
    <cellStyle name="Input Cell 4 2 2 16 2 2" xfId="22740" xr:uid="{00000000-0005-0000-0000-0000A4460000}"/>
    <cellStyle name="Input Cell 4 2 2 16 2 3" xfId="22741" xr:uid="{00000000-0005-0000-0000-0000A5460000}"/>
    <cellStyle name="Input Cell 4 2 2 16 2 4" xfId="22742" xr:uid="{00000000-0005-0000-0000-0000A6460000}"/>
    <cellStyle name="Input Cell 4 2 2 16 3" xfId="22743" xr:uid="{00000000-0005-0000-0000-0000A7460000}"/>
    <cellStyle name="Input Cell 4 2 2 16 4" xfId="22744" xr:uid="{00000000-0005-0000-0000-0000A8460000}"/>
    <cellStyle name="Input Cell 4 2 2 16 5" xfId="22745" xr:uid="{00000000-0005-0000-0000-0000A9460000}"/>
    <cellStyle name="Input Cell 4 2 2 17" xfId="2618" xr:uid="{00000000-0005-0000-0000-0000AA460000}"/>
    <cellStyle name="Input Cell 4 2 2 17 2" xfId="22746" xr:uid="{00000000-0005-0000-0000-0000AB460000}"/>
    <cellStyle name="Input Cell 4 2 2 17 2 2" xfId="22747" xr:uid="{00000000-0005-0000-0000-0000AC460000}"/>
    <cellStyle name="Input Cell 4 2 2 17 2 3" xfId="22748" xr:uid="{00000000-0005-0000-0000-0000AD460000}"/>
    <cellStyle name="Input Cell 4 2 2 17 2 4" xfId="22749" xr:uid="{00000000-0005-0000-0000-0000AE460000}"/>
    <cellStyle name="Input Cell 4 2 2 17 3" xfId="22750" xr:uid="{00000000-0005-0000-0000-0000AF460000}"/>
    <cellStyle name="Input Cell 4 2 2 17 4" xfId="22751" xr:uid="{00000000-0005-0000-0000-0000B0460000}"/>
    <cellStyle name="Input Cell 4 2 2 17 5" xfId="22752" xr:uid="{00000000-0005-0000-0000-0000B1460000}"/>
    <cellStyle name="Input Cell 4 2 2 18" xfId="2619" xr:uid="{00000000-0005-0000-0000-0000B2460000}"/>
    <cellStyle name="Input Cell 4 2 2 18 2" xfId="22753" xr:uid="{00000000-0005-0000-0000-0000B3460000}"/>
    <cellStyle name="Input Cell 4 2 2 18 2 2" xfId="22754" xr:uid="{00000000-0005-0000-0000-0000B4460000}"/>
    <cellStyle name="Input Cell 4 2 2 18 2 3" xfId="22755" xr:uid="{00000000-0005-0000-0000-0000B5460000}"/>
    <cellStyle name="Input Cell 4 2 2 18 2 4" xfId="22756" xr:uid="{00000000-0005-0000-0000-0000B6460000}"/>
    <cellStyle name="Input Cell 4 2 2 18 3" xfId="22757" xr:uid="{00000000-0005-0000-0000-0000B7460000}"/>
    <cellStyle name="Input Cell 4 2 2 18 4" xfId="22758" xr:uid="{00000000-0005-0000-0000-0000B8460000}"/>
    <cellStyle name="Input Cell 4 2 2 18 5" xfId="22759" xr:uid="{00000000-0005-0000-0000-0000B9460000}"/>
    <cellStyle name="Input Cell 4 2 2 19" xfId="2620" xr:uid="{00000000-0005-0000-0000-0000BA460000}"/>
    <cellStyle name="Input Cell 4 2 2 19 2" xfId="22760" xr:uid="{00000000-0005-0000-0000-0000BB460000}"/>
    <cellStyle name="Input Cell 4 2 2 19 2 2" xfId="22761" xr:uid="{00000000-0005-0000-0000-0000BC460000}"/>
    <cellStyle name="Input Cell 4 2 2 19 2 3" xfId="22762" xr:uid="{00000000-0005-0000-0000-0000BD460000}"/>
    <cellStyle name="Input Cell 4 2 2 19 2 4" xfId="22763" xr:uid="{00000000-0005-0000-0000-0000BE460000}"/>
    <cellStyle name="Input Cell 4 2 2 19 3" xfId="22764" xr:uid="{00000000-0005-0000-0000-0000BF460000}"/>
    <cellStyle name="Input Cell 4 2 2 19 4" xfId="22765" xr:uid="{00000000-0005-0000-0000-0000C0460000}"/>
    <cellStyle name="Input Cell 4 2 2 19 5" xfId="22766" xr:uid="{00000000-0005-0000-0000-0000C1460000}"/>
    <cellStyle name="Input Cell 4 2 2 2" xfId="2621" xr:uid="{00000000-0005-0000-0000-0000C2460000}"/>
    <cellStyle name="Input Cell 4 2 2 2 2" xfId="22767" xr:uid="{00000000-0005-0000-0000-0000C3460000}"/>
    <cellStyle name="Input Cell 4 2 2 2 2 2" xfId="22768" xr:uid="{00000000-0005-0000-0000-0000C4460000}"/>
    <cellStyle name="Input Cell 4 2 2 2 2 3" xfId="22769" xr:uid="{00000000-0005-0000-0000-0000C5460000}"/>
    <cellStyle name="Input Cell 4 2 2 2 2 4" xfId="22770" xr:uid="{00000000-0005-0000-0000-0000C6460000}"/>
    <cellStyle name="Input Cell 4 2 2 2 3" xfId="22771" xr:uid="{00000000-0005-0000-0000-0000C7460000}"/>
    <cellStyle name="Input Cell 4 2 2 2 4" xfId="22772" xr:uid="{00000000-0005-0000-0000-0000C8460000}"/>
    <cellStyle name="Input Cell 4 2 2 2 5" xfId="22773" xr:uid="{00000000-0005-0000-0000-0000C9460000}"/>
    <cellStyle name="Input Cell 4 2 2 20" xfId="2622" xr:uid="{00000000-0005-0000-0000-0000CA460000}"/>
    <cellStyle name="Input Cell 4 2 2 20 2" xfId="22774" xr:uid="{00000000-0005-0000-0000-0000CB460000}"/>
    <cellStyle name="Input Cell 4 2 2 20 2 2" xfId="22775" xr:uid="{00000000-0005-0000-0000-0000CC460000}"/>
    <cellStyle name="Input Cell 4 2 2 20 2 3" xfId="22776" xr:uid="{00000000-0005-0000-0000-0000CD460000}"/>
    <cellStyle name="Input Cell 4 2 2 20 2 4" xfId="22777" xr:uid="{00000000-0005-0000-0000-0000CE460000}"/>
    <cellStyle name="Input Cell 4 2 2 20 3" xfId="22778" xr:uid="{00000000-0005-0000-0000-0000CF460000}"/>
    <cellStyle name="Input Cell 4 2 2 20 4" xfId="22779" xr:uid="{00000000-0005-0000-0000-0000D0460000}"/>
    <cellStyle name="Input Cell 4 2 2 20 5" xfId="22780" xr:uid="{00000000-0005-0000-0000-0000D1460000}"/>
    <cellStyle name="Input Cell 4 2 2 21" xfId="2623" xr:uid="{00000000-0005-0000-0000-0000D2460000}"/>
    <cellStyle name="Input Cell 4 2 2 21 2" xfId="22781" xr:uid="{00000000-0005-0000-0000-0000D3460000}"/>
    <cellStyle name="Input Cell 4 2 2 21 2 2" xfId="22782" xr:uid="{00000000-0005-0000-0000-0000D4460000}"/>
    <cellStyle name="Input Cell 4 2 2 21 2 3" xfId="22783" xr:uid="{00000000-0005-0000-0000-0000D5460000}"/>
    <cellStyle name="Input Cell 4 2 2 21 2 4" xfId="22784" xr:uid="{00000000-0005-0000-0000-0000D6460000}"/>
    <cellStyle name="Input Cell 4 2 2 21 3" xfId="22785" xr:uid="{00000000-0005-0000-0000-0000D7460000}"/>
    <cellStyle name="Input Cell 4 2 2 21 4" xfId="22786" xr:uid="{00000000-0005-0000-0000-0000D8460000}"/>
    <cellStyle name="Input Cell 4 2 2 21 5" xfId="22787" xr:uid="{00000000-0005-0000-0000-0000D9460000}"/>
    <cellStyle name="Input Cell 4 2 2 22" xfId="2624" xr:uid="{00000000-0005-0000-0000-0000DA460000}"/>
    <cellStyle name="Input Cell 4 2 2 22 2" xfId="22788" xr:uid="{00000000-0005-0000-0000-0000DB460000}"/>
    <cellStyle name="Input Cell 4 2 2 22 2 2" xfId="22789" xr:uid="{00000000-0005-0000-0000-0000DC460000}"/>
    <cellStyle name="Input Cell 4 2 2 22 2 3" xfId="22790" xr:uid="{00000000-0005-0000-0000-0000DD460000}"/>
    <cellStyle name="Input Cell 4 2 2 22 2 4" xfId="22791" xr:uid="{00000000-0005-0000-0000-0000DE460000}"/>
    <cellStyle name="Input Cell 4 2 2 22 3" xfId="22792" xr:uid="{00000000-0005-0000-0000-0000DF460000}"/>
    <cellStyle name="Input Cell 4 2 2 22 4" xfId="22793" xr:uid="{00000000-0005-0000-0000-0000E0460000}"/>
    <cellStyle name="Input Cell 4 2 2 22 5" xfId="22794" xr:uid="{00000000-0005-0000-0000-0000E1460000}"/>
    <cellStyle name="Input Cell 4 2 2 23" xfId="2625" xr:uid="{00000000-0005-0000-0000-0000E2460000}"/>
    <cellStyle name="Input Cell 4 2 2 23 2" xfId="22795" xr:uid="{00000000-0005-0000-0000-0000E3460000}"/>
    <cellStyle name="Input Cell 4 2 2 23 2 2" xfId="22796" xr:uid="{00000000-0005-0000-0000-0000E4460000}"/>
    <cellStyle name="Input Cell 4 2 2 23 2 3" xfId="22797" xr:uid="{00000000-0005-0000-0000-0000E5460000}"/>
    <cellStyle name="Input Cell 4 2 2 23 2 4" xfId="22798" xr:uid="{00000000-0005-0000-0000-0000E6460000}"/>
    <cellStyle name="Input Cell 4 2 2 23 3" xfId="22799" xr:uid="{00000000-0005-0000-0000-0000E7460000}"/>
    <cellStyle name="Input Cell 4 2 2 23 4" xfId="22800" xr:uid="{00000000-0005-0000-0000-0000E8460000}"/>
    <cellStyle name="Input Cell 4 2 2 23 5" xfId="22801" xr:uid="{00000000-0005-0000-0000-0000E9460000}"/>
    <cellStyle name="Input Cell 4 2 2 24" xfId="2626" xr:uid="{00000000-0005-0000-0000-0000EA460000}"/>
    <cellStyle name="Input Cell 4 2 2 24 2" xfId="22802" xr:uid="{00000000-0005-0000-0000-0000EB460000}"/>
    <cellStyle name="Input Cell 4 2 2 24 2 2" xfId="22803" xr:uid="{00000000-0005-0000-0000-0000EC460000}"/>
    <cellStyle name="Input Cell 4 2 2 24 2 3" xfId="22804" xr:uid="{00000000-0005-0000-0000-0000ED460000}"/>
    <cellStyle name="Input Cell 4 2 2 24 2 4" xfId="22805" xr:uid="{00000000-0005-0000-0000-0000EE460000}"/>
    <cellStyle name="Input Cell 4 2 2 24 3" xfId="22806" xr:uid="{00000000-0005-0000-0000-0000EF460000}"/>
    <cellStyle name="Input Cell 4 2 2 24 4" xfId="22807" xr:uid="{00000000-0005-0000-0000-0000F0460000}"/>
    <cellStyle name="Input Cell 4 2 2 24 5" xfId="22808" xr:uid="{00000000-0005-0000-0000-0000F1460000}"/>
    <cellStyle name="Input Cell 4 2 2 25" xfId="2627" xr:uid="{00000000-0005-0000-0000-0000F2460000}"/>
    <cellStyle name="Input Cell 4 2 2 25 2" xfId="22809" xr:uid="{00000000-0005-0000-0000-0000F3460000}"/>
    <cellStyle name="Input Cell 4 2 2 25 2 2" xfId="22810" xr:uid="{00000000-0005-0000-0000-0000F4460000}"/>
    <cellStyle name="Input Cell 4 2 2 25 2 3" xfId="22811" xr:uid="{00000000-0005-0000-0000-0000F5460000}"/>
    <cellStyle name="Input Cell 4 2 2 25 2 4" xfId="22812" xr:uid="{00000000-0005-0000-0000-0000F6460000}"/>
    <cellStyle name="Input Cell 4 2 2 25 3" xfId="22813" xr:uid="{00000000-0005-0000-0000-0000F7460000}"/>
    <cellStyle name="Input Cell 4 2 2 25 4" xfId="22814" xr:uid="{00000000-0005-0000-0000-0000F8460000}"/>
    <cellStyle name="Input Cell 4 2 2 25 5" xfId="22815" xr:uid="{00000000-0005-0000-0000-0000F9460000}"/>
    <cellStyle name="Input Cell 4 2 2 26" xfId="2628" xr:uid="{00000000-0005-0000-0000-0000FA460000}"/>
    <cellStyle name="Input Cell 4 2 2 26 2" xfId="22816" xr:uid="{00000000-0005-0000-0000-0000FB460000}"/>
    <cellStyle name="Input Cell 4 2 2 26 2 2" xfId="22817" xr:uid="{00000000-0005-0000-0000-0000FC460000}"/>
    <cellStyle name="Input Cell 4 2 2 26 2 3" xfId="22818" xr:uid="{00000000-0005-0000-0000-0000FD460000}"/>
    <cellStyle name="Input Cell 4 2 2 26 2 4" xfId="22819" xr:uid="{00000000-0005-0000-0000-0000FE460000}"/>
    <cellStyle name="Input Cell 4 2 2 26 3" xfId="22820" xr:uid="{00000000-0005-0000-0000-0000FF460000}"/>
    <cellStyle name="Input Cell 4 2 2 26 4" xfId="22821" xr:uid="{00000000-0005-0000-0000-000000470000}"/>
    <cellStyle name="Input Cell 4 2 2 26 5" xfId="22822" xr:uid="{00000000-0005-0000-0000-000001470000}"/>
    <cellStyle name="Input Cell 4 2 2 27" xfId="2629" xr:uid="{00000000-0005-0000-0000-000002470000}"/>
    <cellStyle name="Input Cell 4 2 2 27 2" xfId="22823" xr:uid="{00000000-0005-0000-0000-000003470000}"/>
    <cellStyle name="Input Cell 4 2 2 27 2 2" xfId="22824" xr:uid="{00000000-0005-0000-0000-000004470000}"/>
    <cellStyle name="Input Cell 4 2 2 27 2 3" xfId="22825" xr:uid="{00000000-0005-0000-0000-000005470000}"/>
    <cellStyle name="Input Cell 4 2 2 27 2 4" xfId="22826" xr:uid="{00000000-0005-0000-0000-000006470000}"/>
    <cellStyle name="Input Cell 4 2 2 27 3" xfId="22827" xr:uid="{00000000-0005-0000-0000-000007470000}"/>
    <cellStyle name="Input Cell 4 2 2 27 4" xfId="22828" xr:uid="{00000000-0005-0000-0000-000008470000}"/>
    <cellStyle name="Input Cell 4 2 2 27 5" xfId="22829" xr:uid="{00000000-0005-0000-0000-000009470000}"/>
    <cellStyle name="Input Cell 4 2 2 28" xfId="2630" xr:uid="{00000000-0005-0000-0000-00000A470000}"/>
    <cellStyle name="Input Cell 4 2 2 28 2" xfId="22830" xr:uid="{00000000-0005-0000-0000-00000B470000}"/>
    <cellStyle name="Input Cell 4 2 2 28 2 2" xfId="22831" xr:uid="{00000000-0005-0000-0000-00000C470000}"/>
    <cellStyle name="Input Cell 4 2 2 28 2 3" xfId="22832" xr:uid="{00000000-0005-0000-0000-00000D470000}"/>
    <cellStyle name="Input Cell 4 2 2 28 2 4" xfId="22833" xr:uid="{00000000-0005-0000-0000-00000E470000}"/>
    <cellStyle name="Input Cell 4 2 2 28 3" xfId="22834" xr:uid="{00000000-0005-0000-0000-00000F470000}"/>
    <cellStyle name="Input Cell 4 2 2 28 4" xfId="22835" xr:uid="{00000000-0005-0000-0000-000010470000}"/>
    <cellStyle name="Input Cell 4 2 2 28 5" xfId="22836" xr:uid="{00000000-0005-0000-0000-000011470000}"/>
    <cellStyle name="Input Cell 4 2 2 29" xfId="2631" xr:uid="{00000000-0005-0000-0000-000012470000}"/>
    <cellStyle name="Input Cell 4 2 2 29 2" xfId="22837" xr:uid="{00000000-0005-0000-0000-000013470000}"/>
    <cellStyle name="Input Cell 4 2 2 29 2 2" xfId="22838" xr:uid="{00000000-0005-0000-0000-000014470000}"/>
    <cellStyle name="Input Cell 4 2 2 29 2 3" xfId="22839" xr:uid="{00000000-0005-0000-0000-000015470000}"/>
    <cellStyle name="Input Cell 4 2 2 29 2 4" xfId="22840" xr:uid="{00000000-0005-0000-0000-000016470000}"/>
    <cellStyle name="Input Cell 4 2 2 29 3" xfId="22841" xr:uid="{00000000-0005-0000-0000-000017470000}"/>
    <cellStyle name="Input Cell 4 2 2 29 4" xfId="22842" xr:uid="{00000000-0005-0000-0000-000018470000}"/>
    <cellStyle name="Input Cell 4 2 2 29 5" xfId="22843" xr:uid="{00000000-0005-0000-0000-000019470000}"/>
    <cellStyle name="Input Cell 4 2 2 3" xfId="2632" xr:uid="{00000000-0005-0000-0000-00001A470000}"/>
    <cellStyle name="Input Cell 4 2 2 3 2" xfId="22844" xr:uid="{00000000-0005-0000-0000-00001B470000}"/>
    <cellStyle name="Input Cell 4 2 2 3 2 2" xfId="22845" xr:uid="{00000000-0005-0000-0000-00001C470000}"/>
    <cellStyle name="Input Cell 4 2 2 3 2 3" xfId="22846" xr:uid="{00000000-0005-0000-0000-00001D470000}"/>
    <cellStyle name="Input Cell 4 2 2 3 2 4" xfId="22847" xr:uid="{00000000-0005-0000-0000-00001E470000}"/>
    <cellStyle name="Input Cell 4 2 2 3 3" xfId="22848" xr:uid="{00000000-0005-0000-0000-00001F470000}"/>
    <cellStyle name="Input Cell 4 2 2 3 4" xfId="22849" xr:uid="{00000000-0005-0000-0000-000020470000}"/>
    <cellStyle name="Input Cell 4 2 2 3 5" xfId="22850" xr:uid="{00000000-0005-0000-0000-000021470000}"/>
    <cellStyle name="Input Cell 4 2 2 30" xfId="2633" xr:uid="{00000000-0005-0000-0000-000022470000}"/>
    <cellStyle name="Input Cell 4 2 2 30 2" xfId="22851" xr:uid="{00000000-0005-0000-0000-000023470000}"/>
    <cellStyle name="Input Cell 4 2 2 30 2 2" xfId="22852" xr:uid="{00000000-0005-0000-0000-000024470000}"/>
    <cellStyle name="Input Cell 4 2 2 30 2 3" xfId="22853" xr:uid="{00000000-0005-0000-0000-000025470000}"/>
    <cellStyle name="Input Cell 4 2 2 30 2 4" xfId="22854" xr:uid="{00000000-0005-0000-0000-000026470000}"/>
    <cellStyle name="Input Cell 4 2 2 30 3" xfId="22855" xr:uid="{00000000-0005-0000-0000-000027470000}"/>
    <cellStyle name="Input Cell 4 2 2 30 4" xfId="22856" xr:uid="{00000000-0005-0000-0000-000028470000}"/>
    <cellStyle name="Input Cell 4 2 2 30 5" xfId="22857" xr:uid="{00000000-0005-0000-0000-000029470000}"/>
    <cellStyle name="Input Cell 4 2 2 31" xfId="2634" xr:uid="{00000000-0005-0000-0000-00002A470000}"/>
    <cellStyle name="Input Cell 4 2 2 31 2" xfId="22858" xr:uid="{00000000-0005-0000-0000-00002B470000}"/>
    <cellStyle name="Input Cell 4 2 2 31 2 2" xfId="22859" xr:uid="{00000000-0005-0000-0000-00002C470000}"/>
    <cellStyle name="Input Cell 4 2 2 31 2 3" xfId="22860" xr:uid="{00000000-0005-0000-0000-00002D470000}"/>
    <cellStyle name="Input Cell 4 2 2 31 2 4" xfId="22861" xr:uid="{00000000-0005-0000-0000-00002E470000}"/>
    <cellStyle name="Input Cell 4 2 2 31 3" xfId="22862" xr:uid="{00000000-0005-0000-0000-00002F470000}"/>
    <cellStyle name="Input Cell 4 2 2 31 4" xfId="22863" xr:uid="{00000000-0005-0000-0000-000030470000}"/>
    <cellStyle name="Input Cell 4 2 2 31 5" xfId="22864" xr:uid="{00000000-0005-0000-0000-000031470000}"/>
    <cellStyle name="Input Cell 4 2 2 32" xfId="2635" xr:uid="{00000000-0005-0000-0000-000032470000}"/>
    <cellStyle name="Input Cell 4 2 2 32 2" xfId="22865" xr:uid="{00000000-0005-0000-0000-000033470000}"/>
    <cellStyle name="Input Cell 4 2 2 32 2 2" xfId="22866" xr:uid="{00000000-0005-0000-0000-000034470000}"/>
    <cellStyle name="Input Cell 4 2 2 32 2 3" xfId="22867" xr:uid="{00000000-0005-0000-0000-000035470000}"/>
    <cellStyle name="Input Cell 4 2 2 32 2 4" xfId="22868" xr:uid="{00000000-0005-0000-0000-000036470000}"/>
    <cellStyle name="Input Cell 4 2 2 32 3" xfId="22869" xr:uid="{00000000-0005-0000-0000-000037470000}"/>
    <cellStyle name="Input Cell 4 2 2 32 4" xfId="22870" xr:uid="{00000000-0005-0000-0000-000038470000}"/>
    <cellStyle name="Input Cell 4 2 2 32 5" xfId="22871" xr:uid="{00000000-0005-0000-0000-000039470000}"/>
    <cellStyle name="Input Cell 4 2 2 33" xfId="2636" xr:uid="{00000000-0005-0000-0000-00003A470000}"/>
    <cellStyle name="Input Cell 4 2 2 33 2" xfId="22872" xr:uid="{00000000-0005-0000-0000-00003B470000}"/>
    <cellStyle name="Input Cell 4 2 2 33 2 2" xfId="22873" xr:uid="{00000000-0005-0000-0000-00003C470000}"/>
    <cellStyle name="Input Cell 4 2 2 33 2 3" xfId="22874" xr:uid="{00000000-0005-0000-0000-00003D470000}"/>
    <cellStyle name="Input Cell 4 2 2 33 2 4" xfId="22875" xr:uid="{00000000-0005-0000-0000-00003E470000}"/>
    <cellStyle name="Input Cell 4 2 2 33 3" xfId="22876" xr:uid="{00000000-0005-0000-0000-00003F470000}"/>
    <cellStyle name="Input Cell 4 2 2 33 4" xfId="22877" xr:uid="{00000000-0005-0000-0000-000040470000}"/>
    <cellStyle name="Input Cell 4 2 2 33 5" xfId="22878" xr:uid="{00000000-0005-0000-0000-000041470000}"/>
    <cellStyle name="Input Cell 4 2 2 34" xfId="2637" xr:uid="{00000000-0005-0000-0000-000042470000}"/>
    <cellStyle name="Input Cell 4 2 2 34 2" xfId="22879" xr:uid="{00000000-0005-0000-0000-000043470000}"/>
    <cellStyle name="Input Cell 4 2 2 34 2 2" xfId="22880" xr:uid="{00000000-0005-0000-0000-000044470000}"/>
    <cellStyle name="Input Cell 4 2 2 34 2 3" xfId="22881" xr:uid="{00000000-0005-0000-0000-000045470000}"/>
    <cellStyle name="Input Cell 4 2 2 34 2 4" xfId="22882" xr:uid="{00000000-0005-0000-0000-000046470000}"/>
    <cellStyle name="Input Cell 4 2 2 34 3" xfId="22883" xr:uid="{00000000-0005-0000-0000-000047470000}"/>
    <cellStyle name="Input Cell 4 2 2 34 4" xfId="22884" xr:uid="{00000000-0005-0000-0000-000048470000}"/>
    <cellStyle name="Input Cell 4 2 2 34 5" xfId="22885" xr:uid="{00000000-0005-0000-0000-000049470000}"/>
    <cellStyle name="Input Cell 4 2 2 35" xfId="2638" xr:uid="{00000000-0005-0000-0000-00004A470000}"/>
    <cellStyle name="Input Cell 4 2 2 35 2" xfId="22886" xr:uid="{00000000-0005-0000-0000-00004B470000}"/>
    <cellStyle name="Input Cell 4 2 2 35 2 2" xfId="22887" xr:uid="{00000000-0005-0000-0000-00004C470000}"/>
    <cellStyle name="Input Cell 4 2 2 35 2 3" xfId="22888" xr:uid="{00000000-0005-0000-0000-00004D470000}"/>
    <cellStyle name="Input Cell 4 2 2 35 2 4" xfId="22889" xr:uid="{00000000-0005-0000-0000-00004E470000}"/>
    <cellStyle name="Input Cell 4 2 2 35 3" xfId="22890" xr:uid="{00000000-0005-0000-0000-00004F470000}"/>
    <cellStyle name="Input Cell 4 2 2 35 4" xfId="22891" xr:uid="{00000000-0005-0000-0000-000050470000}"/>
    <cellStyle name="Input Cell 4 2 2 35 5" xfId="22892" xr:uid="{00000000-0005-0000-0000-000051470000}"/>
    <cellStyle name="Input Cell 4 2 2 36" xfId="2639" xr:uid="{00000000-0005-0000-0000-000052470000}"/>
    <cellStyle name="Input Cell 4 2 2 36 2" xfId="22893" xr:uid="{00000000-0005-0000-0000-000053470000}"/>
    <cellStyle name="Input Cell 4 2 2 36 2 2" xfId="22894" xr:uid="{00000000-0005-0000-0000-000054470000}"/>
    <cellStyle name="Input Cell 4 2 2 36 2 3" xfId="22895" xr:uid="{00000000-0005-0000-0000-000055470000}"/>
    <cellStyle name="Input Cell 4 2 2 36 2 4" xfId="22896" xr:uid="{00000000-0005-0000-0000-000056470000}"/>
    <cellStyle name="Input Cell 4 2 2 36 3" xfId="22897" xr:uid="{00000000-0005-0000-0000-000057470000}"/>
    <cellStyle name="Input Cell 4 2 2 36 4" xfId="22898" xr:uid="{00000000-0005-0000-0000-000058470000}"/>
    <cellStyle name="Input Cell 4 2 2 36 5" xfId="22899" xr:uid="{00000000-0005-0000-0000-000059470000}"/>
    <cellStyle name="Input Cell 4 2 2 37" xfId="2640" xr:uid="{00000000-0005-0000-0000-00005A470000}"/>
    <cellStyle name="Input Cell 4 2 2 37 2" xfId="22900" xr:uid="{00000000-0005-0000-0000-00005B470000}"/>
    <cellStyle name="Input Cell 4 2 2 37 2 2" xfId="22901" xr:uid="{00000000-0005-0000-0000-00005C470000}"/>
    <cellStyle name="Input Cell 4 2 2 37 2 3" xfId="22902" xr:uid="{00000000-0005-0000-0000-00005D470000}"/>
    <cellStyle name="Input Cell 4 2 2 37 2 4" xfId="22903" xr:uid="{00000000-0005-0000-0000-00005E470000}"/>
    <cellStyle name="Input Cell 4 2 2 37 3" xfId="22904" xr:uid="{00000000-0005-0000-0000-00005F470000}"/>
    <cellStyle name="Input Cell 4 2 2 37 4" xfId="22905" xr:uid="{00000000-0005-0000-0000-000060470000}"/>
    <cellStyle name="Input Cell 4 2 2 37 5" xfId="22906" xr:uid="{00000000-0005-0000-0000-000061470000}"/>
    <cellStyle name="Input Cell 4 2 2 38" xfId="2641" xr:uid="{00000000-0005-0000-0000-000062470000}"/>
    <cellStyle name="Input Cell 4 2 2 38 2" xfId="22907" xr:uid="{00000000-0005-0000-0000-000063470000}"/>
    <cellStyle name="Input Cell 4 2 2 38 2 2" xfId="22908" xr:uid="{00000000-0005-0000-0000-000064470000}"/>
    <cellStyle name="Input Cell 4 2 2 38 2 3" xfId="22909" xr:uid="{00000000-0005-0000-0000-000065470000}"/>
    <cellStyle name="Input Cell 4 2 2 38 2 4" xfId="22910" xr:uid="{00000000-0005-0000-0000-000066470000}"/>
    <cellStyle name="Input Cell 4 2 2 38 3" xfId="22911" xr:uid="{00000000-0005-0000-0000-000067470000}"/>
    <cellStyle name="Input Cell 4 2 2 38 4" xfId="22912" xr:uid="{00000000-0005-0000-0000-000068470000}"/>
    <cellStyle name="Input Cell 4 2 2 38 5" xfId="22913" xr:uid="{00000000-0005-0000-0000-000069470000}"/>
    <cellStyle name="Input Cell 4 2 2 39" xfId="2642" xr:uid="{00000000-0005-0000-0000-00006A470000}"/>
    <cellStyle name="Input Cell 4 2 2 39 2" xfId="22914" xr:uid="{00000000-0005-0000-0000-00006B470000}"/>
    <cellStyle name="Input Cell 4 2 2 39 2 2" xfId="22915" xr:uid="{00000000-0005-0000-0000-00006C470000}"/>
    <cellStyle name="Input Cell 4 2 2 39 2 3" xfId="22916" xr:uid="{00000000-0005-0000-0000-00006D470000}"/>
    <cellStyle name="Input Cell 4 2 2 39 2 4" xfId="22917" xr:uid="{00000000-0005-0000-0000-00006E470000}"/>
    <cellStyle name="Input Cell 4 2 2 39 3" xfId="22918" xr:uid="{00000000-0005-0000-0000-00006F470000}"/>
    <cellStyle name="Input Cell 4 2 2 39 4" xfId="22919" xr:uid="{00000000-0005-0000-0000-000070470000}"/>
    <cellStyle name="Input Cell 4 2 2 39 5" xfId="22920" xr:uid="{00000000-0005-0000-0000-000071470000}"/>
    <cellStyle name="Input Cell 4 2 2 4" xfId="2643" xr:uid="{00000000-0005-0000-0000-000072470000}"/>
    <cellStyle name="Input Cell 4 2 2 4 2" xfId="22921" xr:uid="{00000000-0005-0000-0000-000073470000}"/>
    <cellStyle name="Input Cell 4 2 2 4 2 2" xfId="22922" xr:uid="{00000000-0005-0000-0000-000074470000}"/>
    <cellStyle name="Input Cell 4 2 2 4 2 3" xfId="22923" xr:uid="{00000000-0005-0000-0000-000075470000}"/>
    <cellStyle name="Input Cell 4 2 2 4 2 4" xfId="22924" xr:uid="{00000000-0005-0000-0000-000076470000}"/>
    <cellStyle name="Input Cell 4 2 2 4 3" xfId="22925" xr:uid="{00000000-0005-0000-0000-000077470000}"/>
    <cellStyle name="Input Cell 4 2 2 4 4" xfId="22926" xr:uid="{00000000-0005-0000-0000-000078470000}"/>
    <cellStyle name="Input Cell 4 2 2 4 5" xfId="22927" xr:uid="{00000000-0005-0000-0000-000079470000}"/>
    <cellStyle name="Input Cell 4 2 2 40" xfId="2644" xr:uid="{00000000-0005-0000-0000-00007A470000}"/>
    <cellStyle name="Input Cell 4 2 2 40 2" xfId="22928" xr:uid="{00000000-0005-0000-0000-00007B470000}"/>
    <cellStyle name="Input Cell 4 2 2 40 2 2" xfId="22929" xr:uid="{00000000-0005-0000-0000-00007C470000}"/>
    <cellStyle name="Input Cell 4 2 2 40 2 3" xfId="22930" xr:uid="{00000000-0005-0000-0000-00007D470000}"/>
    <cellStyle name="Input Cell 4 2 2 40 2 4" xfId="22931" xr:uid="{00000000-0005-0000-0000-00007E470000}"/>
    <cellStyle name="Input Cell 4 2 2 40 3" xfId="22932" xr:uid="{00000000-0005-0000-0000-00007F470000}"/>
    <cellStyle name="Input Cell 4 2 2 40 4" xfId="22933" xr:uid="{00000000-0005-0000-0000-000080470000}"/>
    <cellStyle name="Input Cell 4 2 2 40 5" xfId="22934" xr:uid="{00000000-0005-0000-0000-000081470000}"/>
    <cellStyle name="Input Cell 4 2 2 41" xfId="2645" xr:uid="{00000000-0005-0000-0000-000082470000}"/>
    <cellStyle name="Input Cell 4 2 2 41 2" xfId="22935" xr:uid="{00000000-0005-0000-0000-000083470000}"/>
    <cellStyle name="Input Cell 4 2 2 41 2 2" xfId="22936" xr:uid="{00000000-0005-0000-0000-000084470000}"/>
    <cellStyle name="Input Cell 4 2 2 41 2 3" xfId="22937" xr:uid="{00000000-0005-0000-0000-000085470000}"/>
    <cellStyle name="Input Cell 4 2 2 41 2 4" xfId="22938" xr:uid="{00000000-0005-0000-0000-000086470000}"/>
    <cellStyle name="Input Cell 4 2 2 41 3" xfId="22939" xr:uid="{00000000-0005-0000-0000-000087470000}"/>
    <cellStyle name="Input Cell 4 2 2 41 4" xfId="22940" xr:uid="{00000000-0005-0000-0000-000088470000}"/>
    <cellStyle name="Input Cell 4 2 2 41 5" xfId="22941" xr:uid="{00000000-0005-0000-0000-000089470000}"/>
    <cellStyle name="Input Cell 4 2 2 42" xfId="2646" xr:uid="{00000000-0005-0000-0000-00008A470000}"/>
    <cellStyle name="Input Cell 4 2 2 42 2" xfId="22942" xr:uid="{00000000-0005-0000-0000-00008B470000}"/>
    <cellStyle name="Input Cell 4 2 2 42 2 2" xfId="22943" xr:uid="{00000000-0005-0000-0000-00008C470000}"/>
    <cellStyle name="Input Cell 4 2 2 42 2 3" xfId="22944" xr:uid="{00000000-0005-0000-0000-00008D470000}"/>
    <cellStyle name="Input Cell 4 2 2 42 2 4" xfId="22945" xr:uid="{00000000-0005-0000-0000-00008E470000}"/>
    <cellStyle name="Input Cell 4 2 2 42 3" xfId="22946" xr:uid="{00000000-0005-0000-0000-00008F470000}"/>
    <cellStyle name="Input Cell 4 2 2 42 4" xfId="22947" xr:uid="{00000000-0005-0000-0000-000090470000}"/>
    <cellStyle name="Input Cell 4 2 2 42 5" xfId="22948" xr:uid="{00000000-0005-0000-0000-000091470000}"/>
    <cellStyle name="Input Cell 4 2 2 43" xfId="2647" xr:uid="{00000000-0005-0000-0000-000092470000}"/>
    <cellStyle name="Input Cell 4 2 2 43 2" xfId="22949" xr:uid="{00000000-0005-0000-0000-000093470000}"/>
    <cellStyle name="Input Cell 4 2 2 43 2 2" xfId="22950" xr:uid="{00000000-0005-0000-0000-000094470000}"/>
    <cellStyle name="Input Cell 4 2 2 43 2 3" xfId="22951" xr:uid="{00000000-0005-0000-0000-000095470000}"/>
    <cellStyle name="Input Cell 4 2 2 43 2 4" xfId="22952" xr:uid="{00000000-0005-0000-0000-000096470000}"/>
    <cellStyle name="Input Cell 4 2 2 43 3" xfId="22953" xr:uid="{00000000-0005-0000-0000-000097470000}"/>
    <cellStyle name="Input Cell 4 2 2 43 4" xfId="22954" xr:uid="{00000000-0005-0000-0000-000098470000}"/>
    <cellStyle name="Input Cell 4 2 2 43 5" xfId="22955" xr:uid="{00000000-0005-0000-0000-000099470000}"/>
    <cellStyle name="Input Cell 4 2 2 44" xfId="2648" xr:uid="{00000000-0005-0000-0000-00009A470000}"/>
    <cellStyle name="Input Cell 4 2 2 44 2" xfId="22956" xr:uid="{00000000-0005-0000-0000-00009B470000}"/>
    <cellStyle name="Input Cell 4 2 2 44 2 2" xfId="22957" xr:uid="{00000000-0005-0000-0000-00009C470000}"/>
    <cellStyle name="Input Cell 4 2 2 44 2 3" xfId="22958" xr:uid="{00000000-0005-0000-0000-00009D470000}"/>
    <cellStyle name="Input Cell 4 2 2 44 2 4" xfId="22959" xr:uid="{00000000-0005-0000-0000-00009E470000}"/>
    <cellStyle name="Input Cell 4 2 2 44 3" xfId="22960" xr:uid="{00000000-0005-0000-0000-00009F470000}"/>
    <cellStyle name="Input Cell 4 2 2 44 4" xfId="22961" xr:uid="{00000000-0005-0000-0000-0000A0470000}"/>
    <cellStyle name="Input Cell 4 2 2 44 5" xfId="22962" xr:uid="{00000000-0005-0000-0000-0000A1470000}"/>
    <cellStyle name="Input Cell 4 2 2 45" xfId="22963" xr:uid="{00000000-0005-0000-0000-0000A2470000}"/>
    <cellStyle name="Input Cell 4 2 2 45 2" xfId="22964" xr:uid="{00000000-0005-0000-0000-0000A3470000}"/>
    <cellStyle name="Input Cell 4 2 2 45 3" xfId="22965" xr:uid="{00000000-0005-0000-0000-0000A4470000}"/>
    <cellStyle name="Input Cell 4 2 2 45 4" xfId="22966" xr:uid="{00000000-0005-0000-0000-0000A5470000}"/>
    <cellStyle name="Input Cell 4 2 2 46" xfId="22967" xr:uid="{00000000-0005-0000-0000-0000A6470000}"/>
    <cellStyle name="Input Cell 4 2 2 46 2" xfId="22968" xr:uid="{00000000-0005-0000-0000-0000A7470000}"/>
    <cellStyle name="Input Cell 4 2 2 46 3" xfId="22969" xr:uid="{00000000-0005-0000-0000-0000A8470000}"/>
    <cellStyle name="Input Cell 4 2 2 46 4" xfId="22970" xr:uid="{00000000-0005-0000-0000-0000A9470000}"/>
    <cellStyle name="Input Cell 4 2 2 47" xfId="22971" xr:uid="{00000000-0005-0000-0000-0000AA470000}"/>
    <cellStyle name="Input Cell 4 2 2 48" xfId="22972" xr:uid="{00000000-0005-0000-0000-0000AB470000}"/>
    <cellStyle name="Input Cell 4 2 2 5" xfId="2649" xr:uid="{00000000-0005-0000-0000-0000AC470000}"/>
    <cellStyle name="Input Cell 4 2 2 5 2" xfId="22973" xr:uid="{00000000-0005-0000-0000-0000AD470000}"/>
    <cellStyle name="Input Cell 4 2 2 5 2 2" xfId="22974" xr:uid="{00000000-0005-0000-0000-0000AE470000}"/>
    <cellStyle name="Input Cell 4 2 2 5 2 3" xfId="22975" xr:uid="{00000000-0005-0000-0000-0000AF470000}"/>
    <cellStyle name="Input Cell 4 2 2 5 2 4" xfId="22976" xr:uid="{00000000-0005-0000-0000-0000B0470000}"/>
    <cellStyle name="Input Cell 4 2 2 5 3" xfId="22977" xr:uid="{00000000-0005-0000-0000-0000B1470000}"/>
    <cellStyle name="Input Cell 4 2 2 5 4" xfId="22978" xr:uid="{00000000-0005-0000-0000-0000B2470000}"/>
    <cellStyle name="Input Cell 4 2 2 5 5" xfId="22979" xr:uid="{00000000-0005-0000-0000-0000B3470000}"/>
    <cellStyle name="Input Cell 4 2 2 6" xfId="2650" xr:uid="{00000000-0005-0000-0000-0000B4470000}"/>
    <cellStyle name="Input Cell 4 2 2 6 2" xfId="22980" xr:uid="{00000000-0005-0000-0000-0000B5470000}"/>
    <cellStyle name="Input Cell 4 2 2 6 2 2" xfId="22981" xr:uid="{00000000-0005-0000-0000-0000B6470000}"/>
    <cellStyle name="Input Cell 4 2 2 6 2 3" xfId="22982" xr:uid="{00000000-0005-0000-0000-0000B7470000}"/>
    <cellStyle name="Input Cell 4 2 2 6 2 4" xfId="22983" xr:uid="{00000000-0005-0000-0000-0000B8470000}"/>
    <cellStyle name="Input Cell 4 2 2 6 3" xfId="22984" xr:uid="{00000000-0005-0000-0000-0000B9470000}"/>
    <cellStyle name="Input Cell 4 2 2 6 4" xfId="22985" xr:uid="{00000000-0005-0000-0000-0000BA470000}"/>
    <cellStyle name="Input Cell 4 2 2 6 5" xfId="22986" xr:uid="{00000000-0005-0000-0000-0000BB470000}"/>
    <cellStyle name="Input Cell 4 2 2 7" xfId="2651" xr:uid="{00000000-0005-0000-0000-0000BC470000}"/>
    <cellStyle name="Input Cell 4 2 2 7 2" xfId="22987" xr:uid="{00000000-0005-0000-0000-0000BD470000}"/>
    <cellStyle name="Input Cell 4 2 2 7 2 2" xfId="22988" xr:uid="{00000000-0005-0000-0000-0000BE470000}"/>
    <cellStyle name="Input Cell 4 2 2 7 2 3" xfId="22989" xr:uid="{00000000-0005-0000-0000-0000BF470000}"/>
    <cellStyle name="Input Cell 4 2 2 7 2 4" xfId="22990" xr:uid="{00000000-0005-0000-0000-0000C0470000}"/>
    <cellStyle name="Input Cell 4 2 2 7 3" xfId="22991" xr:uid="{00000000-0005-0000-0000-0000C1470000}"/>
    <cellStyle name="Input Cell 4 2 2 7 4" xfId="22992" xr:uid="{00000000-0005-0000-0000-0000C2470000}"/>
    <cellStyle name="Input Cell 4 2 2 7 5" xfId="22993" xr:uid="{00000000-0005-0000-0000-0000C3470000}"/>
    <cellStyle name="Input Cell 4 2 2 8" xfId="2652" xr:uid="{00000000-0005-0000-0000-0000C4470000}"/>
    <cellStyle name="Input Cell 4 2 2 8 2" xfId="22994" xr:uid="{00000000-0005-0000-0000-0000C5470000}"/>
    <cellStyle name="Input Cell 4 2 2 8 2 2" xfId="22995" xr:uid="{00000000-0005-0000-0000-0000C6470000}"/>
    <cellStyle name="Input Cell 4 2 2 8 2 3" xfId="22996" xr:uid="{00000000-0005-0000-0000-0000C7470000}"/>
    <cellStyle name="Input Cell 4 2 2 8 2 4" xfId="22997" xr:uid="{00000000-0005-0000-0000-0000C8470000}"/>
    <cellStyle name="Input Cell 4 2 2 8 3" xfId="22998" xr:uid="{00000000-0005-0000-0000-0000C9470000}"/>
    <cellStyle name="Input Cell 4 2 2 8 4" xfId="22999" xr:uid="{00000000-0005-0000-0000-0000CA470000}"/>
    <cellStyle name="Input Cell 4 2 2 8 5" xfId="23000" xr:uid="{00000000-0005-0000-0000-0000CB470000}"/>
    <cellStyle name="Input Cell 4 2 2 9" xfId="2653" xr:uid="{00000000-0005-0000-0000-0000CC470000}"/>
    <cellStyle name="Input Cell 4 2 2 9 2" xfId="23001" xr:uid="{00000000-0005-0000-0000-0000CD470000}"/>
    <cellStyle name="Input Cell 4 2 2 9 2 2" xfId="23002" xr:uid="{00000000-0005-0000-0000-0000CE470000}"/>
    <cellStyle name="Input Cell 4 2 2 9 2 3" xfId="23003" xr:uid="{00000000-0005-0000-0000-0000CF470000}"/>
    <cellStyle name="Input Cell 4 2 2 9 2 4" xfId="23004" xr:uid="{00000000-0005-0000-0000-0000D0470000}"/>
    <cellStyle name="Input Cell 4 2 2 9 3" xfId="23005" xr:uid="{00000000-0005-0000-0000-0000D1470000}"/>
    <cellStyle name="Input Cell 4 2 2 9 4" xfId="23006" xr:uid="{00000000-0005-0000-0000-0000D2470000}"/>
    <cellStyle name="Input Cell 4 2 2 9 5" xfId="23007" xr:uid="{00000000-0005-0000-0000-0000D3470000}"/>
    <cellStyle name="Input Cell 4 2 20" xfId="2654" xr:uid="{00000000-0005-0000-0000-0000D4470000}"/>
    <cellStyle name="Input Cell 4 2 20 2" xfId="23008" xr:uid="{00000000-0005-0000-0000-0000D5470000}"/>
    <cellStyle name="Input Cell 4 2 20 2 2" xfId="23009" xr:uid="{00000000-0005-0000-0000-0000D6470000}"/>
    <cellStyle name="Input Cell 4 2 20 2 3" xfId="23010" xr:uid="{00000000-0005-0000-0000-0000D7470000}"/>
    <cellStyle name="Input Cell 4 2 20 2 4" xfId="23011" xr:uid="{00000000-0005-0000-0000-0000D8470000}"/>
    <cellStyle name="Input Cell 4 2 20 3" xfId="23012" xr:uid="{00000000-0005-0000-0000-0000D9470000}"/>
    <cellStyle name="Input Cell 4 2 20 4" xfId="23013" xr:uid="{00000000-0005-0000-0000-0000DA470000}"/>
    <cellStyle name="Input Cell 4 2 20 5" xfId="23014" xr:uid="{00000000-0005-0000-0000-0000DB470000}"/>
    <cellStyle name="Input Cell 4 2 21" xfId="2655" xr:uid="{00000000-0005-0000-0000-0000DC470000}"/>
    <cellStyle name="Input Cell 4 2 21 2" xfId="23015" xr:uid="{00000000-0005-0000-0000-0000DD470000}"/>
    <cellStyle name="Input Cell 4 2 21 2 2" xfId="23016" xr:uid="{00000000-0005-0000-0000-0000DE470000}"/>
    <cellStyle name="Input Cell 4 2 21 2 3" xfId="23017" xr:uid="{00000000-0005-0000-0000-0000DF470000}"/>
    <cellStyle name="Input Cell 4 2 21 2 4" xfId="23018" xr:uid="{00000000-0005-0000-0000-0000E0470000}"/>
    <cellStyle name="Input Cell 4 2 21 3" xfId="23019" xr:uid="{00000000-0005-0000-0000-0000E1470000}"/>
    <cellStyle name="Input Cell 4 2 21 4" xfId="23020" xr:uid="{00000000-0005-0000-0000-0000E2470000}"/>
    <cellStyle name="Input Cell 4 2 21 5" xfId="23021" xr:uid="{00000000-0005-0000-0000-0000E3470000}"/>
    <cellStyle name="Input Cell 4 2 22" xfId="2656" xr:uid="{00000000-0005-0000-0000-0000E4470000}"/>
    <cellStyle name="Input Cell 4 2 22 2" xfId="23022" xr:uid="{00000000-0005-0000-0000-0000E5470000}"/>
    <cellStyle name="Input Cell 4 2 22 2 2" xfId="23023" xr:uid="{00000000-0005-0000-0000-0000E6470000}"/>
    <cellStyle name="Input Cell 4 2 22 2 3" xfId="23024" xr:uid="{00000000-0005-0000-0000-0000E7470000}"/>
    <cellStyle name="Input Cell 4 2 22 2 4" xfId="23025" xr:uid="{00000000-0005-0000-0000-0000E8470000}"/>
    <cellStyle name="Input Cell 4 2 22 3" xfId="23026" xr:uid="{00000000-0005-0000-0000-0000E9470000}"/>
    <cellStyle name="Input Cell 4 2 22 4" xfId="23027" xr:uid="{00000000-0005-0000-0000-0000EA470000}"/>
    <cellStyle name="Input Cell 4 2 22 5" xfId="23028" xr:uid="{00000000-0005-0000-0000-0000EB470000}"/>
    <cellStyle name="Input Cell 4 2 23" xfId="2657" xr:uid="{00000000-0005-0000-0000-0000EC470000}"/>
    <cellStyle name="Input Cell 4 2 23 2" xfId="23029" xr:uid="{00000000-0005-0000-0000-0000ED470000}"/>
    <cellStyle name="Input Cell 4 2 23 2 2" xfId="23030" xr:uid="{00000000-0005-0000-0000-0000EE470000}"/>
    <cellStyle name="Input Cell 4 2 23 2 3" xfId="23031" xr:uid="{00000000-0005-0000-0000-0000EF470000}"/>
    <cellStyle name="Input Cell 4 2 23 2 4" xfId="23032" xr:uid="{00000000-0005-0000-0000-0000F0470000}"/>
    <cellStyle name="Input Cell 4 2 23 3" xfId="23033" xr:uid="{00000000-0005-0000-0000-0000F1470000}"/>
    <cellStyle name="Input Cell 4 2 23 4" xfId="23034" xr:uid="{00000000-0005-0000-0000-0000F2470000}"/>
    <cellStyle name="Input Cell 4 2 23 5" xfId="23035" xr:uid="{00000000-0005-0000-0000-0000F3470000}"/>
    <cellStyle name="Input Cell 4 2 24" xfId="2658" xr:uid="{00000000-0005-0000-0000-0000F4470000}"/>
    <cellStyle name="Input Cell 4 2 24 2" xfId="23036" xr:uid="{00000000-0005-0000-0000-0000F5470000}"/>
    <cellStyle name="Input Cell 4 2 24 2 2" xfId="23037" xr:uid="{00000000-0005-0000-0000-0000F6470000}"/>
    <cellStyle name="Input Cell 4 2 24 2 3" xfId="23038" xr:uid="{00000000-0005-0000-0000-0000F7470000}"/>
    <cellStyle name="Input Cell 4 2 24 2 4" xfId="23039" xr:uid="{00000000-0005-0000-0000-0000F8470000}"/>
    <cellStyle name="Input Cell 4 2 24 3" xfId="23040" xr:uid="{00000000-0005-0000-0000-0000F9470000}"/>
    <cellStyle name="Input Cell 4 2 24 4" xfId="23041" xr:uid="{00000000-0005-0000-0000-0000FA470000}"/>
    <cellStyle name="Input Cell 4 2 24 5" xfId="23042" xr:uid="{00000000-0005-0000-0000-0000FB470000}"/>
    <cellStyle name="Input Cell 4 2 25" xfId="2659" xr:uid="{00000000-0005-0000-0000-0000FC470000}"/>
    <cellStyle name="Input Cell 4 2 25 2" xfId="23043" xr:uid="{00000000-0005-0000-0000-0000FD470000}"/>
    <cellStyle name="Input Cell 4 2 25 2 2" xfId="23044" xr:uid="{00000000-0005-0000-0000-0000FE470000}"/>
    <cellStyle name="Input Cell 4 2 25 2 3" xfId="23045" xr:uid="{00000000-0005-0000-0000-0000FF470000}"/>
    <cellStyle name="Input Cell 4 2 25 2 4" xfId="23046" xr:uid="{00000000-0005-0000-0000-000000480000}"/>
    <cellStyle name="Input Cell 4 2 25 3" xfId="23047" xr:uid="{00000000-0005-0000-0000-000001480000}"/>
    <cellStyle name="Input Cell 4 2 25 4" xfId="23048" xr:uid="{00000000-0005-0000-0000-000002480000}"/>
    <cellStyle name="Input Cell 4 2 25 5" xfId="23049" xr:uid="{00000000-0005-0000-0000-000003480000}"/>
    <cellStyle name="Input Cell 4 2 26" xfId="2660" xr:uid="{00000000-0005-0000-0000-000004480000}"/>
    <cellStyle name="Input Cell 4 2 26 2" xfId="23050" xr:uid="{00000000-0005-0000-0000-000005480000}"/>
    <cellStyle name="Input Cell 4 2 26 2 2" xfId="23051" xr:uid="{00000000-0005-0000-0000-000006480000}"/>
    <cellStyle name="Input Cell 4 2 26 2 3" xfId="23052" xr:uid="{00000000-0005-0000-0000-000007480000}"/>
    <cellStyle name="Input Cell 4 2 26 2 4" xfId="23053" xr:uid="{00000000-0005-0000-0000-000008480000}"/>
    <cellStyle name="Input Cell 4 2 26 3" xfId="23054" xr:uid="{00000000-0005-0000-0000-000009480000}"/>
    <cellStyle name="Input Cell 4 2 26 4" xfId="23055" xr:uid="{00000000-0005-0000-0000-00000A480000}"/>
    <cellStyle name="Input Cell 4 2 26 5" xfId="23056" xr:uid="{00000000-0005-0000-0000-00000B480000}"/>
    <cellStyle name="Input Cell 4 2 27" xfId="2661" xr:uid="{00000000-0005-0000-0000-00000C480000}"/>
    <cellStyle name="Input Cell 4 2 27 2" xfId="23057" xr:uid="{00000000-0005-0000-0000-00000D480000}"/>
    <cellStyle name="Input Cell 4 2 27 2 2" xfId="23058" xr:uid="{00000000-0005-0000-0000-00000E480000}"/>
    <cellStyle name="Input Cell 4 2 27 2 3" xfId="23059" xr:uid="{00000000-0005-0000-0000-00000F480000}"/>
    <cellStyle name="Input Cell 4 2 27 2 4" xfId="23060" xr:uid="{00000000-0005-0000-0000-000010480000}"/>
    <cellStyle name="Input Cell 4 2 27 3" xfId="23061" xr:uid="{00000000-0005-0000-0000-000011480000}"/>
    <cellStyle name="Input Cell 4 2 27 4" xfId="23062" xr:uid="{00000000-0005-0000-0000-000012480000}"/>
    <cellStyle name="Input Cell 4 2 27 5" xfId="23063" xr:uid="{00000000-0005-0000-0000-000013480000}"/>
    <cellStyle name="Input Cell 4 2 28" xfId="2662" xr:uid="{00000000-0005-0000-0000-000014480000}"/>
    <cellStyle name="Input Cell 4 2 28 2" xfId="23064" xr:uid="{00000000-0005-0000-0000-000015480000}"/>
    <cellStyle name="Input Cell 4 2 28 2 2" xfId="23065" xr:uid="{00000000-0005-0000-0000-000016480000}"/>
    <cellStyle name="Input Cell 4 2 28 2 3" xfId="23066" xr:uid="{00000000-0005-0000-0000-000017480000}"/>
    <cellStyle name="Input Cell 4 2 28 2 4" xfId="23067" xr:uid="{00000000-0005-0000-0000-000018480000}"/>
    <cellStyle name="Input Cell 4 2 28 3" xfId="23068" xr:uid="{00000000-0005-0000-0000-000019480000}"/>
    <cellStyle name="Input Cell 4 2 28 4" xfId="23069" xr:uid="{00000000-0005-0000-0000-00001A480000}"/>
    <cellStyle name="Input Cell 4 2 28 5" xfId="23070" xr:uid="{00000000-0005-0000-0000-00001B480000}"/>
    <cellStyle name="Input Cell 4 2 29" xfId="2663" xr:uid="{00000000-0005-0000-0000-00001C480000}"/>
    <cellStyle name="Input Cell 4 2 29 2" xfId="23071" xr:uid="{00000000-0005-0000-0000-00001D480000}"/>
    <cellStyle name="Input Cell 4 2 29 2 2" xfId="23072" xr:uid="{00000000-0005-0000-0000-00001E480000}"/>
    <cellStyle name="Input Cell 4 2 29 2 3" xfId="23073" xr:uid="{00000000-0005-0000-0000-00001F480000}"/>
    <cellStyle name="Input Cell 4 2 29 2 4" xfId="23074" xr:uid="{00000000-0005-0000-0000-000020480000}"/>
    <cellStyle name="Input Cell 4 2 29 3" xfId="23075" xr:uid="{00000000-0005-0000-0000-000021480000}"/>
    <cellStyle name="Input Cell 4 2 29 4" xfId="23076" xr:uid="{00000000-0005-0000-0000-000022480000}"/>
    <cellStyle name="Input Cell 4 2 29 5" xfId="23077" xr:uid="{00000000-0005-0000-0000-000023480000}"/>
    <cellStyle name="Input Cell 4 2 3" xfId="2664" xr:uid="{00000000-0005-0000-0000-000024480000}"/>
    <cellStyle name="Input Cell 4 2 3 2" xfId="23078" xr:uid="{00000000-0005-0000-0000-000025480000}"/>
    <cellStyle name="Input Cell 4 2 3 2 2" xfId="23079" xr:uid="{00000000-0005-0000-0000-000026480000}"/>
    <cellStyle name="Input Cell 4 2 3 2 3" xfId="23080" xr:uid="{00000000-0005-0000-0000-000027480000}"/>
    <cellStyle name="Input Cell 4 2 3 2 4" xfId="23081" xr:uid="{00000000-0005-0000-0000-000028480000}"/>
    <cellStyle name="Input Cell 4 2 3 3" xfId="23082" xr:uid="{00000000-0005-0000-0000-000029480000}"/>
    <cellStyle name="Input Cell 4 2 3 4" xfId="23083" xr:uid="{00000000-0005-0000-0000-00002A480000}"/>
    <cellStyle name="Input Cell 4 2 3 5" xfId="23084" xr:uid="{00000000-0005-0000-0000-00002B480000}"/>
    <cellStyle name="Input Cell 4 2 30" xfId="2665" xr:uid="{00000000-0005-0000-0000-00002C480000}"/>
    <cellStyle name="Input Cell 4 2 30 2" xfId="23085" xr:uid="{00000000-0005-0000-0000-00002D480000}"/>
    <cellStyle name="Input Cell 4 2 30 2 2" xfId="23086" xr:uid="{00000000-0005-0000-0000-00002E480000}"/>
    <cellStyle name="Input Cell 4 2 30 2 3" xfId="23087" xr:uid="{00000000-0005-0000-0000-00002F480000}"/>
    <cellStyle name="Input Cell 4 2 30 2 4" xfId="23088" xr:uid="{00000000-0005-0000-0000-000030480000}"/>
    <cellStyle name="Input Cell 4 2 30 3" xfId="23089" xr:uid="{00000000-0005-0000-0000-000031480000}"/>
    <cellStyle name="Input Cell 4 2 30 4" xfId="23090" xr:uid="{00000000-0005-0000-0000-000032480000}"/>
    <cellStyle name="Input Cell 4 2 30 5" xfId="23091" xr:uid="{00000000-0005-0000-0000-000033480000}"/>
    <cellStyle name="Input Cell 4 2 31" xfId="2666" xr:uid="{00000000-0005-0000-0000-000034480000}"/>
    <cellStyle name="Input Cell 4 2 31 2" xfId="23092" xr:uid="{00000000-0005-0000-0000-000035480000}"/>
    <cellStyle name="Input Cell 4 2 31 2 2" xfId="23093" xr:uid="{00000000-0005-0000-0000-000036480000}"/>
    <cellStyle name="Input Cell 4 2 31 2 3" xfId="23094" xr:uid="{00000000-0005-0000-0000-000037480000}"/>
    <cellStyle name="Input Cell 4 2 31 2 4" xfId="23095" xr:uid="{00000000-0005-0000-0000-000038480000}"/>
    <cellStyle name="Input Cell 4 2 31 3" xfId="23096" xr:uid="{00000000-0005-0000-0000-000039480000}"/>
    <cellStyle name="Input Cell 4 2 31 4" xfId="23097" xr:uid="{00000000-0005-0000-0000-00003A480000}"/>
    <cellStyle name="Input Cell 4 2 31 5" xfId="23098" xr:uid="{00000000-0005-0000-0000-00003B480000}"/>
    <cellStyle name="Input Cell 4 2 32" xfId="2667" xr:uid="{00000000-0005-0000-0000-00003C480000}"/>
    <cellStyle name="Input Cell 4 2 32 2" xfId="23099" xr:uid="{00000000-0005-0000-0000-00003D480000}"/>
    <cellStyle name="Input Cell 4 2 32 2 2" xfId="23100" xr:uid="{00000000-0005-0000-0000-00003E480000}"/>
    <cellStyle name="Input Cell 4 2 32 2 3" xfId="23101" xr:uid="{00000000-0005-0000-0000-00003F480000}"/>
    <cellStyle name="Input Cell 4 2 32 2 4" xfId="23102" xr:uid="{00000000-0005-0000-0000-000040480000}"/>
    <cellStyle name="Input Cell 4 2 32 3" xfId="23103" xr:uid="{00000000-0005-0000-0000-000041480000}"/>
    <cellStyle name="Input Cell 4 2 32 4" xfId="23104" xr:uid="{00000000-0005-0000-0000-000042480000}"/>
    <cellStyle name="Input Cell 4 2 32 5" xfId="23105" xr:uid="{00000000-0005-0000-0000-000043480000}"/>
    <cellStyle name="Input Cell 4 2 33" xfId="2668" xr:uid="{00000000-0005-0000-0000-000044480000}"/>
    <cellStyle name="Input Cell 4 2 33 2" xfId="23106" xr:uid="{00000000-0005-0000-0000-000045480000}"/>
    <cellStyle name="Input Cell 4 2 33 2 2" xfId="23107" xr:uid="{00000000-0005-0000-0000-000046480000}"/>
    <cellStyle name="Input Cell 4 2 33 2 3" xfId="23108" xr:uid="{00000000-0005-0000-0000-000047480000}"/>
    <cellStyle name="Input Cell 4 2 33 2 4" xfId="23109" xr:uid="{00000000-0005-0000-0000-000048480000}"/>
    <cellStyle name="Input Cell 4 2 33 3" xfId="23110" xr:uid="{00000000-0005-0000-0000-000049480000}"/>
    <cellStyle name="Input Cell 4 2 33 4" xfId="23111" xr:uid="{00000000-0005-0000-0000-00004A480000}"/>
    <cellStyle name="Input Cell 4 2 33 5" xfId="23112" xr:uid="{00000000-0005-0000-0000-00004B480000}"/>
    <cellStyle name="Input Cell 4 2 34" xfId="2669" xr:uid="{00000000-0005-0000-0000-00004C480000}"/>
    <cellStyle name="Input Cell 4 2 34 2" xfId="23113" xr:uid="{00000000-0005-0000-0000-00004D480000}"/>
    <cellStyle name="Input Cell 4 2 34 2 2" xfId="23114" xr:uid="{00000000-0005-0000-0000-00004E480000}"/>
    <cellStyle name="Input Cell 4 2 34 2 3" xfId="23115" xr:uid="{00000000-0005-0000-0000-00004F480000}"/>
    <cellStyle name="Input Cell 4 2 34 2 4" xfId="23116" xr:uid="{00000000-0005-0000-0000-000050480000}"/>
    <cellStyle name="Input Cell 4 2 34 3" xfId="23117" xr:uid="{00000000-0005-0000-0000-000051480000}"/>
    <cellStyle name="Input Cell 4 2 34 4" xfId="23118" xr:uid="{00000000-0005-0000-0000-000052480000}"/>
    <cellStyle name="Input Cell 4 2 34 5" xfId="23119" xr:uid="{00000000-0005-0000-0000-000053480000}"/>
    <cellStyle name="Input Cell 4 2 35" xfId="2670" xr:uid="{00000000-0005-0000-0000-000054480000}"/>
    <cellStyle name="Input Cell 4 2 35 2" xfId="23120" xr:uid="{00000000-0005-0000-0000-000055480000}"/>
    <cellStyle name="Input Cell 4 2 35 2 2" xfId="23121" xr:uid="{00000000-0005-0000-0000-000056480000}"/>
    <cellStyle name="Input Cell 4 2 35 2 3" xfId="23122" xr:uid="{00000000-0005-0000-0000-000057480000}"/>
    <cellStyle name="Input Cell 4 2 35 2 4" xfId="23123" xr:uid="{00000000-0005-0000-0000-000058480000}"/>
    <cellStyle name="Input Cell 4 2 35 3" xfId="23124" xr:uid="{00000000-0005-0000-0000-000059480000}"/>
    <cellStyle name="Input Cell 4 2 35 4" xfId="23125" xr:uid="{00000000-0005-0000-0000-00005A480000}"/>
    <cellStyle name="Input Cell 4 2 35 5" xfId="23126" xr:uid="{00000000-0005-0000-0000-00005B480000}"/>
    <cellStyle name="Input Cell 4 2 36" xfId="2671" xr:uid="{00000000-0005-0000-0000-00005C480000}"/>
    <cellStyle name="Input Cell 4 2 36 2" xfId="23127" xr:uid="{00000000-0005-0000-0000-00005D480000}"/>
    <cellStyle name="Input Cell 4 2 36 2 2" xfId="23128" xr:uid="{00000000-0005-0000-0000-00005E480000}"/>
    <cellStyle name="Input Cell 4 2 36 2 3" xfId="23129" xr:uid="{00000000-0005-0000-0000-00005F480000}"/>
    <cellStyle name="Input Cell 4 2 36 2 4" xfId="23130" xr:uid="{00000000-0005-0000-0000-000060480000}"/>
    <cellStyle name="Input Cell 4 2 36 3" xfId="23131" xr:uid="{00000000-0005-0000-0000-000061480000}"/>
    <cellStyle name="Input Cell 4 2 36 4" xfId="23132" xr:uid="{00000000-0005-0000-0000-000062480000}"/>
    <cellStyle name="Input Cell 4 2 36 5" xfId="23133" xr:uid="{00000000-0005-0000-0000-000063480000}"/>
    <cellStyle name="Input Cell 4 2 37" xfId="2672" xr:uid="{00000000-0005-0000-0000-000064480000}"/>
    <cellStyle name="Input Cell 4 2 37 2" xfId="23134" xr:uid="{00000000-0005-0000-0000-000065480000}"/>
    <cellStyle name="Input Cell 4 2 37 2 2" xfId="23135" xr:uid="{00000000-0005-0000-0000-000066480000}"/>
    <cellStyle name="Input Cell 4 2 37 2 3" xfId="23136" xr:uid="{00000000-0005-0000-0000-000067480000}"/>
    <cellStyle name="Input Cell 4 2 37 2 4" xfId="23137" xr:uid="{00000000-0005-0000-0000-000068480000}"/>
    <cellStyle name="Input Cell 4 2 37 3" xfId="23138" xr:uid="{00000000-0005-0000-0000-000069480000}"/>
    <cellStyle name="Input Cell 4 2 37 4" xfId="23139" xr:uid="{00000000-0005-0000-0000-00006A480000}"/>
    <cellStyle name="Input Cell 4 2 37 5" xfId="23140" xr:uid="{00000000-0005-0000-0000-00006B480000}"/>
    <cellStyle name="Input Cell 4 2 38" xfId="2673" xr:uid="{00000000-0005-0000-0000-00006C480000}"/>
    <cellStyle name="Input Cell 4 2 38 2" xfId="23141" xr:uid="{00000000-0005-0000-0000-00006D480000}"/>
    <cellStyle name="Input Cell 4 2 38 2 2" xfId="23142" xr:uid="{00000000-0005-0000-0000-00006E480000}"/>
    <cellStyle name="Input Cell 4 2 38 2 3" xfId="23143" xr:uid="{00000000-0005-0000-0000-00006F480000}"/>
    <cellStyle name="Input Cell 4 2 38 2 4" xfId="23144" xr:uid="{00000000-0005-0000-0000-000070480000}"/>
    <cellStyle name="Input Cell 4 2 38 3" xfId="23145" xr:uid="{00000000-0005-0000-0000-000071480000}"/>
    <cellStyle name="Input Cell 4 2 38 4" xfId="23146" xr:uid="{00000000-0005-0000-0000-000072480000}"/>
    <cellStyle name="Input Cell 4 2 38 5" xfId="23147" xr:uid="{00000000-0005-0000-0000-000073480000}"/>
    <cellStyle name="Input Cell 4 2 39" xfId="2674" xr:uid="{00000000-0005-0000-0000-000074480000}"/>
    <cellStyle name="Input Cell 4 2 39 2" xfId="23148" xr:uid="{00000000-0005-0000-0000-000075480000}"/>
    <cellStyle name="Input Cell 4 2 39 2 2" xfId="23149" xr:uid="{00000000-0005-0000-0000-000076480000}"/>
    <cellStyle name="Input Cell 4 2 39 2 3" xfId="23150" xr:uid="{00000000-0005-0000-0000-000077480000}"/>
    <cellStyle name="Input Cell 4 2 39 2 4" xfId="23151" xr:uid="{00000000-0005-0000-0000-000078480000}"/>
    <cellStyle name="Input Cell 4 2 39 3" xfId="23152" xr:uid="{00000000-0005-0000-0000-000079480000}"/>
    <cellStyle name="Input Cell 4 2 39 4" xfId="23153" xr:uid="{00000000-0005-0000-0000-00007A480000}"/>
    <cellStyle name="Input Cell 4 2 39 5" xfId="23154" xr:uid="{00000000-0005-0000-0000-00007B480000}"/>
    <cellStyle name="Input Cell 4 2 4" xfId="2675" xr:uid="{00000000-0005-0000-0000-00007C480000}"/>
    <cellStyle name="Input Cell 4 2 4 2" xfId="23155" xr:uid="{00000000-0005-0000-0000-00007D480000}"/>
    <cellStyle name="Input Cell 4 2 4 2 2" xfId="23156" xr:uid="{00000000-0005-0000-0000-00007E480000}"/>
    <cellStyle name="Input Cell 4 2 4 2 3" xfId="23157" xr:uid="{00000000-0005-0000-0000-00007F480000}"/>
    <cellStyle name="Input Cell 4 2 4 2 4" xfId="23158" xr:uid="{00000000-0005-0000-0000-000080480000}"/>
    <cellStyle name="Input Cell 4 2 4 3" xfId="23159" xr:uid="{00000000-0005-0000-0000-000081480000}"/>
    <cellStyle name="Input Cell 4 2 4 4" xfId="23160" xr:uid="{00000000-0005-0000-0000-000082480000}"/>
    <cellStyle name="Input Cell 4 2 4 5" xfId="23161" xr:uid="{00000000-0005-0000-0000-000083480000}"/>
    <cellStyle name="Input Cell 4 2 40" xfId="2676" xr:uid="{00000000-0005-0000-0000-000084480000}"/>
    <cellStyle name="Input Cell 4 2 40 2" xfId="23162" xr:uid="{00000000-0005-0000-0000-000085480000}"/>
    <cellStyle name="Input Cell 4 2 40 2 2" xfId="23163" xr:uid="{00000000-0005-0000-0000-000086480000}"/>
    <cellStyle name="Input Cell 4 2 40 2 3" xfId="23164" xr:uid="{00000000-0005-0000-0000-000087480000}"/>
    <cellStyle name="Input Cell 4 2 40 2 4" xfId="23165" xr:uid="{00000000-0005-0000-0000-000088480000}"/>
    <cellStyle name="Input Cell 4 2 40 3" xfId="23166" xr:uid="{00000000-0005-0000-0000-000089480000}"/>
    <cellStyle name="Input Cell 4 2 40 4" xfId="23167" xr:uid="{00000000-0005-0000-0000-00008A480000}"/>
    <cellStyle name="Input Cell 4 2 40 5" xfId="23168" xr:uid="{00000000-0005-0000-0000-00008B480000}"/>
    <cellStyle name="Input Cell 4 2 41" xfId="2677" xr:uid="{00000000-0005-0000-0000-00008C480000}"/>
    <cellStyle name="Input Cell 4 2 41 2" xfId="23169" xr:uid="{00000000-0005-0000-0000-00008D480000}"/>
    <cellStyle name="Input Cell 4 2 41 2 2" xfId="23170" xr:uid="{00000000-0005-0000-0000-00008E480000}"/>
    <cellStyle name="Input Cell 4 2 41 2 3" xfId="23171" xr:uid="{00000000-0005-0000-0000-00008F480000}"/>
    <cellStyle name="Input Cell 4 2 41 2 4" xfId="23172" xr:uid="{00000000-0005-0000-0000-000090480000}"/>
    <cellStyle name="Input Cell 4 2 41 3" xfId="23173" xr:uid="{00000000-0005-0000-0000-000091480000}"/>
    <cellStyle name="Input Cell 4 2 41 4" xfId="23174" xr:uid="{00000000-0005-0000-0000-000092480000}"/>
    <cellStyle name="Input Cell 4 2 41 5" xfId="23175" xr:uid="{00000000-0005-0000-0000-000093480000}"/>
    <cellStyle name="Input Cell 4 2 42" xfId="2678" xr:uid="{00000000-0005-0000-0000-000094480000}"/>
    <cellStyle name="Input Cell 4 2 42 2" xfId="23176" xr:uid="{00000000-0005-0000-0000-000095480000}"/>
    <cellStyle name="Input Cell 4 2 42 2 2" xfId="23177" xr:uid="{00000000-0005-0000-0000-000096480000}"/>
    <cellStyle name="Input Cell 4 2 42 2 3" xfId="23178" xr:uid="{00000000-0005-0000-0000-000097480000}"/>
    <cellStyle name="Input Cell 4 2 42 2 4" xfId="23179" xr:uid="{00000000-0005-0000-0000-000098480000}"/>
    <cellStyle name="Input Cell 4 2 42 3" xfId="23180" xr:uid="{00000000-0005-0000-0000-000099480000}"/>
    <cellStyle name="Input Cell 4 2 42 4" xfId="23181" xr:uid="{00000000-0005-0000-0000-00009A480000}"/>
    <cellStyle name="Input Cell 4 2 42 5" xfId="23182" xr:uid="{00000000-0005-0000-0000-00009B480000}"/>
    <cellStyle name="Input Cell 4 2 43" xfId="2679" xr:uid="{00000000-0005-0000-0000-00009C480000}"/>
    <cellStyle name="Input Cell 4 2 43 2" xfId="23183" xr:uid="{00000000-0005-0000-0000-00009D480000}"/>
    <cellStyle name="Input Cell 4 2 43 2 2" xfId="23184" xr:uid="{00000000-0005-0000-0000-00009E480000}"/>
    <cellStyle name="Input Cell 4 2 43 2 3" xfId="23185" xr:uid="{00000000-0005-0000-0000-00009F480000}"/>
    <cellStyle name="Input Cell 4 2 43 2 4" xfId="23186" xr:uid="{00000000-0005-0000-0000-0000A0480000}"/>
    <cellStyle name="Input Cell 4 2 43 3" xfId="23187" xr:uid="{00000000-0005-0000-0000-0000A1480000}"/>
    <cellStyle name="Input Cell 4 2 43 4" xfId="23188" xr:uid="{00000000-0005-0000-0000-0000A2480000}"/>
    <cellStyle name="Input Cell 4 2 43 5" xfId="23189" xr:uid="{00000000-0005-0000-0000-0000A3480000}"/>
    <cellStyle name="Input Cell 4 2 44" xfId="2680" xr:uid="{00000000-0005-0000-0000-0000A4480000}"/>
    <cellStyle name="Input Cell 4 2 44 2" xfId="23190" xr:uid="{00000000-0005-0000-0000-0000A5480000}"/>
    <cellStyle name="Input Cell 4 2 44 2 2" xfId="23191" xr:uid="{00000000-0005-0000-0000-0000A6480000}"/>
    <cellStyle name="Input Cell 4 2 44 2 3" xfId="23192" xr:uid="{00000000-0005-0000-0000-0000A7480000}"/>
    <cellStyle name="Input Cell 4 2 44 2 4" xfId="23193" xr:uid="{00000000-0005-0000-0000-0000A8480000}"/>
    <cellStyle name="Input Cell 4 2 44 3" xfId="23194" xr:uid="{00000000-0005-0000-0000-0000A9480000}"/>
    <cellStyle name="Input Cell 4 2 44 4" xfId="23195" xr:uid="{00000000-0005-0000-0000-0000AA480000}"/>
    <cellStyle name="Input Cell 4 2 44 5" xfId="23196" xr:uid="{00000000-0005-0000-0000-0000AB480000}"/>
    <cellStyle name="Input Cell 4 2 45" xfId="2681" xr:uid="{00000000-0005-0000-0000-0000AC480000}"/>
    <cellStyle name="Input Cell 4 2 45 2" xfId="23197" xr:uid="{00000000-0005-0000-0000-0000AD480000}"/>
    <cellStyle name="Input Cell 4 2 45 2 2" xfId="23198" xr:uid="{00000000-0005-0000-0000-0000AE480000}"/>
    <cellStyle name="Input Cell 4 2 45 2 3" xfId="23199" xr:uid="{00000000-0005-0000-0000-0000AF480000}"/>
    <cellStyle name="Input Cell 4 2 45 2 4" xfId="23200" xr:uid="{00000000-0005-0000-0000-0000B0480000}"/>
    <cellStyle name="Input Cell 4 2 45 3" xfId="23201" xr:uid="{00000000-0005-0000-0000-0000B1480000}"/>
    <cellStyle name="Input Cell 4 2 45 4" xfId="23202" xr:uid="{00000000-0005-0000-0000-0000B2480000}"/>
    <cellStyle name="Input Cell 4 2 45 5" xfId="23203" xr:uid="{00000000-0005-0000-0000-0000B3480000}"/>
    <cellStyle name="Input Cell 4 2 46" xfId="23204" xr:uid="{00000000-0005-0000-0000-0000B4480000}"/>
    <cellStyle name="Input Cell 4 2 46 2" xfId="23205" xr:uid="{00000000-0005-0000-0000-0000B5480000}"/>
    <cellStyle name="Input Cell 4 2 46 3" xfId="23206" xr:uid="{00000000-0005-0000-0000-0000B6480000}"/>
    <cellStyle name="Input Cell 4 2 46 4" xfId="23207" xr:uid="{00000000-0005-0000-0000-0000B7480000}"/>
    <cellStyle name="Input Cell 4 2 47" xfId="23208" xr:uid="{00000000-0005-0000-0000-0000B8480000}"/>
    <cellStyle name="Input Cell 4 2 47 2" xfId="23209" xr:uid="{00000000-0005-0000-0000-0000B9480000}"/>
    <cellStyle name="Input Cell 4 2 47 3" xfId="23210" xr:uid="{00000000-0005-0000-0000-0000BA480000}"/>
    <cellStyle name="Input Cell 4 2 47 4" xfId="23211" xr:uid="{00000000-0005-0000-0000-0000BB480000}"/>
    <cellStyle name="Input Cell 4 2 48" xfId="23212" xr:uid="{00000000-0005-0000-0000-0000BC480000}"/>
    <cellStyle name="Input Cell 4 2 49" xfId="23213" xr:uid="{00000000-0005-0000-0000-0000BD480000}"/>
    <cellStyle name="Input Cell 4 2 5" xfId="2682" xr:uid="{00000000-0005-0000-0000-0000BE480000}"/>
    <cellStyle name="Input Cell 4 2 5 2" xfId="23214" xr:uid="{00000000-0005-0000-0000-0000BF480000}"/>
    <cellStyle name="Input Cell 4 2 5 2 2" xfId="23215" xr:uid="{00000000-0005-0000-0000-0000C0480000}"/>
    <cellStyle name="Input Cell 4 2 5 2 3" xfId="23216" xr:uid="{00000000-0005-0000-0000-0000C1480000}"/>
    <cellStyle name="Input Cell 4 2 5 2 4" xfId="23217" xr:uid="{00000000-0005-0000-0000-0000C2480000}"/>
    <cellStyle name="Input Cell 4 2 5 3" xfId="23218" xr:uid="{00000000-0005-0000-0000-0000C3480000}"/>
    <cellStyle name="Input Cell 4 2 5 4" xfId="23219" xr:uid="{00000000-0005-0000-0000-0000C4480000}"/>
    <cellStyle name="Input Cell 4 2 5 5" xfId="23220" xr:uid="{00000000-0005-0000-0000-0000C5480000}"/>
    <cellStyle name="Input Cell 4 2 6" xfId="2683" xr:uid="{00000000-0005-0000-0000-0000C6480000}"/>
    <cellStyle name="Input Cell 4 2 6 2" xfId="23221" xr:uid="{00000000-0005-0000-0000-0000C7480000}"/>
    <cellStyle name="Input Cell 4 2 6 2 2" xfId="23222" xr:uid="{00000000-0005-0000-0000-0000C8480000}"/>
    <cellStyle name="Input Cell 4 2 6 2 3" xfId="23223" xr:uid="{00000000-0005-0000-0000-0000C9480000}"/>
    <cellStyle name="Input Cell 4 2 6 2 4" xfId="23224" xr:uid="{00000000-0005-0000-0000-0000CA480000}"/>
    <cellStyle name="Input Cell 4 2 6 3" xfId="23225" xr:uid="{00000000-0005-0000-0000-0000CB480000}"/>
    <cellStyle name="Input Cell 4 2 6 4" xfId="23226" xr:uid="{00000000-0005-0000-0000-0000CC480000}"/>
    <cellStyle name="Input Cell 4 2 6 5" xfId="23227" xr:uid="{00000000-0005-0000-0000-0000CD480000}"/>
    <cellStyle name="Input Cell 4 2 7" xfId="2684" xr:uid="{00000000-0005-0000-0000-0000CE480000}"/>
    <cellStyle name="Input Cell 4 2 7 2" xfId="23228" xr:uid="{00000000-0005-0000-0000-0000CF480000}"/>
    <cellStyle name="Input Cell 4 2 7 2 2" xfId="23229" xr:uid="{00000000-0005-0000-0000-0000D0480000}"/>
    <cellStyle name="Input Cell 4 2 7 2 3" xfId="23230" xr:uid="{00000000-0005-0000-0000-0000D1480000}"/>
    <cellStyle name="Input Cell 4 2 7 2 4" xfId="23231" xr:uid="{00000000-0005-0000-0000-0000D2480000}"/>
    <cellStyle name="Input Cell 4 2 7 3" xfId="23232" xr:uid="{00000000-0005-0000-0000-0000D3480000}"/>
    <cellStyle name="Input Cell 4 2 7 4" xfId="23233" xr:uid="{00000000-0005-0000-0000-0000D4480000}"/>
    <cellStyle name="Input Cell 4 2 7 5" xfId="23234" xr:uid="{00000000-0005-0000-0000-0000D5480000}"/>
    <cellStyle name="Input Cell 4 2 8" xfId="2685" xr:uid="{00000000-0005-0000-0000-0000D6480000}"/>
    <cellStyle name="Input Cell 4 2 8 2" xfId="23235" xr:uid="{00000000-0005-0000-0000-0000D7480000}"/>
    <cellStyle name="Input Cell 4 2 8 2 2" xfId="23236" xr:uid="{00000000-0005-0000-0000-0000D8480000}"/>
    <cellStyle name="Input Cell 4 2 8 2 3" xfId="23237" xr:uid="{00000000-0005-0000-0000-0000D9480000}"/>
    <cellStyle name="Input Cell 4 2 8 2 4" xfId="23238" xr:uid="{00000000-0005-0000-0000-0000DA480000}"/>
    <cellStyle name="Input Cell 4 2 8 3" xfId="23239" xr:uid="{00000000-0005-0000-0000-0000DB480000}"/>
    <cellStyle name="Input Cell 4 2 8 4" xfId="23240" xr:uid="{00000000-0005-0000-0000-0000DC480000}"/>
    <cellStyle name="Input Cell 4 2 8 5" xfId="23241" xr:uid="{00000000-0005-0000-0000-0000DD480000}"/>
    <cellStyle name="Input Cell 4 2 9" xfId="2686" xr:uid="{00000000-0005-0000-0000-0000DE480000}"/>
    <cellStyle name="Input Cell 4 2 9 2" xfId="23242" xr:uid="{00000000-0005-0000-0000-0000DF480000}"/>
    <cellStyle name="Input Cell 4 2 9 2 2" xfId="23243" xr:uid="{00000000-0005-0000-0000-0000E0480000}"/>
    <cellStyle name="Input Cell 4 2 9 2 3" xfId="23244" xr:uid="{00000000-0005-0000-0000-0000E1480000}"/>
    <cellStyle name="Input Cell 4 2 9 2 4" xfId="23245" xr:uid="{00000000-0005-0000-0000-0000E2480000}"/>
    <cellStyle name="Input Cell 4 2 9 3" xfId="23246" xr:uid="{00000000-0005-0000-0000-0000E3480000}"/>
    <cellStyle name="Input Cell 4 2 9 4" xfId="23247" xr:uid="{00000000-0005-0000-0000-0000E4480000}"/>
    <cellStyle name="Input Cell 4 2 9 5" xfId="23248" xr:uid="{00000000-0005-0000-0000-0000E5480000}"/>
    <cellStyle name="Input Cell 4 3" xfId="2687" xr:uid="{00000000-0005-0000-0000-0000E6480000}"/>
    <cellStyle name="Input Cell 4 3 10" xfId="2688" xr:uid="{00000000-0005-0000-0000-0000E7480000}"/>
    <cellStyle name="Input Cell 4 3 10 2" xfId="23249" xr:uid="{00000000-0005-0000-0000-0000E8480000}"/>
    <cellStyle name="Input Cell 4 3 10 2 2" xfId="23250" xr:uid="{00000000-0005-0000-0000-0000E9480000}"/>
    <cellStyle name="Input Cell 4 3 10 2 3" xfId="23251" xr:uid="{00000000-0005-0000-0000-0000EA480000}"/>
    <cellStyle name="Input Cell 4 3 10 2 4" xfId="23252" xr:uid="{00000000-0005-0000-0000-0000EB480000}"/>
    <cellStyle name="Input Cell 4 3 10 3" xfId="23253" xr:uid="{00000000-0005-0000-0000-0000EC480000}"/>
    <cellStyle name="Input Cell 4 3 10 4" xfId="23254" xr:uid="{00000000-0005-0000-0000-0000ED480000}"/>
    <cellStyle name="Input Cell 4 3 10 5" xfId="23255" xr:uid="{00000000-0005-0000-0000-0000EE480000}"/>
    <cellStyle name="Input Cell 4 3 11" xfId="2689" xr:uid="{00000000-0005-0000-0000-0000EF480000}"/>
    <cellStyle name="Input Cell 4 3 11 2" xfId="23256" xr:uid="{00000000-0005-0000-0000-0000F0480000}"/>
    <cellStyle name="Input Cell 4 3 11 2 2" xfId="23257" xr:uid="{00000000-0005-0000-0000-0000F1480000}"/>
    <cellStyle name="Input Cell 4 3 11 2 3" xfId="23258" xr:uid="{00000000-0005-0000-0000-0000F2480000}"/>
    <cellStyle name="Input Cell 4 3 11 2 4" xfId="23259" xr:uid="{00000000-0005-0000-0000-0000F3480000}"/>
    <cellStyle name="Input Cell 4 3 11 3" xfId="23260" xr:uid="{00000000-0005-0000-0000-0000F4480000}"/>
    <cellStyle name="Input Cell 4 3 11 4" xfId="23261" xr:uid="{00000000-0005-0000-0000-0000F5480000}"/>
    <cellStyle name="Input Cell 4 3 11 5" xfId="23262" xr:uid="{00000000-0005-0000-0000-0000F6480000}"/>
    <cellStyle name="Input Cell 4 3 12" xfId="2690" xr:uid="{00000000-0005-0000-0000-0000F7480000}"/>
    <cellStyle name="Input Cell 4 3 12 2" xfId="23263" xr:uid="{00000000-0005-0000-0000-0000F8480000}"/>
    <cellStyle name="Input Cell 4 3 12 2 2" xfId="23264" xr:uid="{00000000-0005-0000-0000-0000F9480000}"/>
    <cellStyle name="Input Cell 4 3 12 2 3" xfId="23265" xr:uid="{00000000-0005-0000-0000-0000FA480000}"/>
    <cellStyle name="Input Cell 4 3 12 2 4" xfId="23266" xr:uid="{00000000-0005-0000-0000-0000FB480000}"/>
    <cellStyle name="Input Cell 4 3 12 3" xfId="23267" xr:uid="{00000000-0005-0000-0000-0000FC480000}"/>
    <cellStyle name="Input Cell 4 3 12 4" xfId="23268" xr:uid="{00000000-0005-0000-0000-0000FD480000}"/>
    <cellStyle name="Input Cell 4 3 12 5" xfId="23269" xr:uid="{00000000-0005-0000-0000-0000FE480000}"/>
    <cellStyle name="Input Cell 4 3 13" xfId="2691" xr:uid="{00000000-0005-0000-0000-0000FF480000}"/>
    <cellStyle name="Input Cell 4 3 13 2" xfId="23270" xr:uid="{00000000-0005-0000-0000-000000490000}"/>
    <cellStyle name="Input Cell 4 3 13 2 2" xfId="23271" xr:uid="{00000000-0005-0000-0000-000001490000}"/>
    <cellStyle name="Input Cell 4 3 13 2 3" xfId="23272" xr:uid="{00000000-0005-0000-0000-000002490000}"/>
    <cellStyle name="Input Cell 4 3 13 2 4" xfId="23273" xr:uid="{00000000-0005-0000-0000-000003490000}"/>
    <cellStyle name="Input Cell 4 3 13 3" xfId="23274" xr:uid="{00000000-0005-0000-0000-000004490000}"/>
    <cellStyle name="Input Cell 4 3 13 4" xfId="23275" xr:uid="{00000000-0005-0000-0000-000005490000}"/>
    <cellStyle name="Input Cell 4 3 13 5" xfId="23276" xr:uid="{00000000-0005-0000-0000-000006490000}"/>
    <cellStyle name="Input Cell 4 3 14" xfId="2692" xr:uid="{00000000-0005-0000-0000-000007490000}"/>
    <cellStyle name="Input Cell 4 3 14 2" xfId="23277" xr:uid="{00000000-0005-0000-0000-000008490000}"/>
    <cellStyle name="Input Cell 4 3 14 2 2" xfId="23278" xr:uid="{00000000-0005-0000-0000-000009490000}"/>
    <cellStyle name="Input Cell 4 3 14 2 3" xfId="23279" xr:uid="{00000000-0005-0000-0000-00000A490000}"/>
    <cellStyle name="Input Cell 4 3 14 2 4" xfId="23280" xr:uid="{00000000-0005-0000-0000-00000B490000}"/>
    <cellStyle name="Input Cell 4 3 14 3" xfId="23281" xr:uid="{00000000-0005-0000-0000-00000C490000}"/>
    <cellStyle name="Input Cell 4 3 14 4" xfId="23282" xr:uid="{00000000-0005-0000-0000-00000D490000}"/>
    <cellStyle name="Input Cell 4 3 14 5" xfId="23283" xr:uid="{00000000-0005-0000-0000-00000E490000}"/>
    <cellStyle name="Input Cell 4 3 15" xfId="2693" xr:uid="{00000000-0005-0000-0000-00000F490000}"/>
    <cellStyle name="Input Cell 4 3 15 2" xfId="23284" xr:uid="{00000000-0005-0000-0000-000010490000}"/>
    <cellStyle name="Input Cell 4 3 15 2 2" xfId="23285" xr:uid="{00000000-0005-0000-0000-000011490000}"/>
    <cellStyle name="Input Cell 4 3 15 2 3" xfId="23286" xr:uid="{00000000-0005-0000-0000-000012490000}"/>
    <cellStyle name="Input Cell 4 3 15 2 4" xfId="23287" xr:uid="{00000000-0005-0000-0000-000013490000}"/>
    <cellStyle name="Input Cell 4 3 15 3" xfId="23288" xr:uid="{00000000-0005-0000-0000-000014490000}"/>
    <cellStyle name="Input Cell 4 3 15 4" xfId="23289" xr:uid="{00000000-0005-0000-0000-000015490000}"/>
    <cellStyle name="Input Cell 4 3 15 5" xfId="23290" xr:uid="{00000000-0005-0000-0000-000016490000}"/>
    <cellStyle name="Input Cell 4 3 16" xfId="2694" xr:uid="{00000000-0005-0000-0000-000017490000}"/>
    <cellStyle name="Input Cell 4 3 16 2" xfId="23291" xr:uid="{00000000-0005-0000-0000-000018490000}"/>
    <cellStyle name="Input Cell 4 3 16 2 2" xfId="23292" xr:uid="{00000000-0005-0000-0000-000019490000}"/>
    <cellStyle name="Input Cell 4 3 16 2 3" xfId="23293" xr:uid="{00000000-0005-0000-0000-00001A490000}"/>
    <cellStyle name="Input Cell 4 3 16 2 4" xfId="23294" xr:uid="{00000000-0005-0000-0000-00001B490000}"/>
    <cellStyle name="Input Cell 4 3 16 3" xfId="23295" xr:uid="{00000000-0005-0000-0000-00001C490000}"/>
    <cellStyle name="Input Cell 4 3 16 4" xfId="23296" xr:uid="{00000000-0005-0000-0000-00001D490000}"/>
    <cellStyle name="Input Cell 4 3 16 5" xfId="23297" xr:uid="{00000000-0005-0000-0000-00001E490000}"/>
    <cellStyle name="Input Cell 4 3 17" xfId="2695" xr:uid="{00000000-0005-0000-0000-00001F490000}"/>
    <cellStyle name="Input Cell 4 3 17 2" xfId="23298" xr:uid="{00000000-0005-0000-0000-000020490000}"/>
    <cellStyle name="Input Cell 4 3 17 2 2" xfId="23299" xr:uid="{00000000-0005-0000-0000-000021490000}"/>
    <cellStyle name="Input Cell 4 3 17 2 3" xfId="23300" xr:uid="{00000000-0005-0000-0000-000022490000}"/>
    <cellStyle name="Input Cell 4 3 17 2 4" xfId="23301" xr:uid="{00000000-0005-0000-0000-000023490000}"/>
    <cellStyle name="Input Cell 4 3 17 3" xfId="23302" xr:uid="{00000000-0005-0000-0000-000024490000}"/>
    <cellStyle name="Input Cell 4 3 17 4" xfId="23303" xr:uid="{00000000-0005-0000-0000-000025490000}"/>
    <cellStyle name="Input Cell 4 3 17 5" xfId="23304" xr:uid="{00000000-0005-0000-0000-000026490000}"/>
    <cellStyle name="Input Cell 4 3 18" xfId="2696" xr:uid="{00000000-0005-0000-0000-000027490000}"/>
    <cellStyle name="Input Cell 4 3 18 2" xfId="23305" xr:uid="{00000000-0005-0000-0000-000028490000}"/>
    <cellStyle name="Input Cell 4 3 18 2 2" xfId="23306" xr:uid="{00000000-0005-0000-0000-000029490000}"/>
    <cellStyle name="Input Cell 4 3 18 2 3" xfId="23307" xr:uid="{00000000-0005-0000-0000-00002A490000}"/>
    <cellStyle name="Input Cell 4 3 18 2 4" xfId="23308" xr:uid="{00000000-0005-0000-0000-00002B490000}"/>
    <cellStyle name="Input Cell 4 3 18 3" xfId="23309" xr:uid="{00000000-0005-0000-0000-00002C490000}"/>
    <cellStyle name="Input Cell 4 3 18 4" xfId="23310" xr:uid="{00000000-0005-0000-0000-00002D490000}"/>
    <cellStyle name="Input Cell 4 3 18 5" xfId="23311" xr:uid="{00000000-0005-0000-0000-00002E490000}"/>
    <cellStyle name="Input Cell 4 3 19" xfId="2697" xr:uid="{00000000-0005-0000-0000-00002F490000}"/>
    <cellStyle name="Input Cell 4 3 19 2" xfId="23312" xr:uid="{00000000-0005-0000-0000-000030490000}"/>
    <cellStyle name="Input Cell 4 3 19 2 2" xfId="23313" xr:uid="{00000000-0005-0000-0000-000031490000}"/>
    <cellStyle name="Input Cell 4 3 19 2 3" xfId="23314" xr:uid="{00000000-0005-0000-0000-000032490000}"/>
    <cellStyle name="Input Cell 4 3 19 2 4" xfId="23315" xr:uid="{00000000-0005-0000-0000-000033490000}"/>
    <cellStyle name="Input Cell 4 3 19 3" xfId="23316" xr:uid="{00000000-0005-0000-0000-000034490000}"/>
    <cellStyle name="Input Cell 4 3 19 4" xfId="23317" xr:uid="{00000000-0005-0000-0000-000035490000}"/>
    <cellStyle name="Input Cell 4 3 19 5" xfId="23318" xr:uid="{00000000-0005-0000-0000-000036490000}"/>
    <cellStyle name="Input Cell 4 3 2" xfId="2698" xr:uid="{00000000-0005-0000-0000-000037490000}"/>
    <cellStyle name="Input Cell 4 3 2 10" xfId="2699" xr:uid="{00000000-0005-0000-0000-000038490000}"/>
    <cellStyle name="Input Cell 4 3 2 10 2" xfId="23319" xr:uid="{00000000-0005-0000-0000-000039490000}"/>
    <cellStyle name="Input Cell 4 3 2 10 2 2" xfId="23320" xr:uid="{00000000-0005-0000-0000-00003A490000}"/>
    <cellStyle name="Input Cell 4 3 2 10 2 3" xfId="23321" xr:uid="{00000000-0005-0000-0000-00003B490000}"/>
    <cellStyle name="Input Cell 4 3 2 10 2 4" xfId="23322" xr:uid="{00000000-0005-0000-0000-00003C490000}"/>
    <cellStyle name="Input Cell 4 3 2 10 3" xfId="23323" xr:uid="{00000000-0005-0000-0000-00003D490000}"/>
    <cellStyle name="Input Cell 4 3 2 10 4" xfId="23324" xr:uid="{00000000-0005-0000-0000-00003E490000}"/>
    <cellStyle name="Input Cell 4 3 2 10 5" xfId="23325" xr:uid="{00000000-0005-0000-0000-00003F490000}"/>
    <cellStyle name="Input Cell 4 3 2 11" xfId="2700" xr:uid="{00000000-0005-0000-0000-000040490000}"/>
    <cellStyle name="Input Cell 4 3 2 11 2" xfId="23326" xr:uid="{00000000-0005-0000-0000-000041490000}"/>
    <cellStyle name="Input Cell 4 3 2 11 2 2" xfId="23327" xr:uid="{00000000-0005-0000-0000-000042490000}"/>
    <cellStyle name="Input Cell 4 3 2 11 2 3" xfId="23328" xr:uid="{00000000-0005-0000-0000-000043490000}"/>
    <cellStyle name="Input Cell 4 3 2 11 2 4" xfId="23329" xr:uid="{00000000-0005-0000-0000-000044490000}"/>
    <cellStyle name="Input Cell 4 3 2 11 3" xfId="23330" xr:uid="{00000000-0005-0000-0000-000045490000}"/>
    <cellStyle name="Input Cell 4 3 2 11 4" xfId="23331" xr:uid="{00000000-0005-0000-0000-000046490000}"/>
    <cellStyle name="Input Cell 4 3 2 11 5" xfId="23332" xr:uid="{00000000-0005-0000-0000-000047490000}"/>
    <cellStyle name="Input Cell 4 3 2 12" xfId="2701" xr:uid="{00000000-0005-0000-0000-000048490000}"/>
    <cellStyle name="Input Cell 4 3 2 12 2" xfId="23333" xr:uid="{00000000-0005-0000-0000-000049490000}"/>
    <cellStyle name="Input Cell 4 3 2 12 2 2" xfId="23334" xr:uid="{00000000-0005-0000-0000-00004A490000}"/>
    <cellStyle name="Input Cell 4 3 2 12 2 3" xfId="23335" xr:uid="{00000000-0005-0000-0000-00004B490000}"/>
    <cellStyle name="Input Cell 4 3 2 12 2 4" xfId="23336" xr:uid="{00000000-0005-0000-0000-00004C490000}"/>
    <cellStyle name="Input Cell 4 3 2 12 3" xfId="23337" xr:uid="{00000000-0005-0000-0000-00004D490000}"/>
    <cellStyle name="Input Cell 4 3 2 12 4" xfId="23338" xr:uid="{00000000-0005-0000-0000-00004E490000}"/>
    <cellStyle name="Input Cell 4 3 2 12 5" xfId="23339" xr:uid="{00000000-0005-0000-0000-00004F490000}"/>
    <cellStyle name="Input Cell 4 3 2 13" xfId="2702" xr:uid="{00000000-0005-0000-0000-000050490000}"/>
    <cellStyle name="Input Cell 4 3 2 13 2" xfId="23340" xr:uid="{00000000-0005-0000-0000-000051490000}"/>
    <cellStyle name="Input Cell 4 3 2 13 2 2" xfId="23341" xr:uid="{00000000-0005-0000-0000-000052490000}"/>
    <cellStyle name="Input Cell 4 3 2 13 2 3" xfId="23342" xr:uid="{00000000-0005-0000-0000-000053490000}"/>
    <cellStyle name="Input Cell 4 3 2 13 2 4" xfId="23343" xr:uid="{00000000-0005-0000-0000-000054490000}"/>
    <cellStyle name="Input Cell 4 3 2 13 3" xfId="23344" xr:uid="{00000000-0005-0000-0000-000055490000}"/>
    <cellStyle name="Input Cell 4 3 2 13 4" xfId="23345" xr:uid="{00000000-0005-0000-0000-000056490000}"/>
    <cellStyle name="Input Cell 4 3 2 13 5" xfId="23346" xr:uid="{00000000-0005-0000-0000-000057490000}"/>
    <cellStyle name="Input Cell 4 3 2 14" xfId="2703" xr:uid="{00000000-0005-0000-0000-000058490000}"/>
    <cellStyle name="Input Cell 4 3 2 14 2" xfId="23347" xr:uid="{00000000-0005-0000-0000-000059490000}"/>
    <cellStyle name="Input Cell 4 3 2 14 2 2" xfId="23348" xr:uid="{00000000-0005-0000-0000-00005A490000}"/>
    <cellStyle name="Input Cell 4 3 2 14 2 3" xfId="23349" xr:uid="{00000000-0005-0000-0000-00005B490000}"/>
    <cellStyle name="Input Cell 4 3 2 14 2 4" xfId="23350" xr:uid="{00000000-0005-0000-0000-00005C490000}"/>
    <cellStyle name="Input Cell 4 3 2 14 3" xfId="23351" xr:uid="{00000000-0005-0000-0000-00005D490000}"/>
    <cellStyle name="Input Cell 4 3 2 14 4" xfId="23352" xr:uid="{00000000-0005-0000-0000-00005E490000}"/>
    <cellStyle name="Input Cell 4 3 2 14 5" xfId="23353" xr:uid="{00000000-0005-0000-0000-00005F490000}"/>
    <cellStyle name="Input Cell 4 3 2 15" xfId="2704" xr:uid="{00000000-0005-0000-0000-000060490000}"/>
    <cellStyle name="Input Cell 4 3 2 15 2" xfId="23354" xr:uid="{00000000-0005-0000-0000-000061490000}"/>
    <cellStyle name="Input Cell 4 3 2 15 2 2" xfId="23355" xr:uid="{00000000-0005-0000-0000-000062490000}"/>
    <cellStyle name="Input Cell 4 3 2 15 2 3" xfId="23356" xr:uid="{00000000-0005-0000-0000-000063490000}"/>
    <cellStyle name="Input Cell 4 3 2 15 2 4" xfId="23357" xr:uid="{00000000-0005-0000-0000-000064490000}"/>
    <cellStyle name="Input Cell 4 3 2 15 3" xfId="23358" xr:uid="{00000000-0005-0000-0000-000065490000}"/>
    <cellStyle name="Input Cell 4 3 2 15 4" xfId="23359" xr:uid="{00000000-0005-0000-0000-000066490000}"/>
    <cellStyle name="Input Cell 4 3 2 15 5" xfId="23360" xr:uid="{00000000-0005-0000-0000-000067490000}"/>
    <cellStyle name="Input Cell 4 3 2 16" xfId="2705" xr:uid="{00000000-0005-0000-0000-000068490000}"/>
    <cellStyle name="Input Cell 4 3 2 16 2" xfId="23361" xr:uid="{00000000-0005-0000-0000-000069490000}"/>
    <cellStyle name="Input Cell 4 3 2 16 2 2" xfId="23362" xr:uid="{00000000-0005-0000-0000-00006A490000}"/>
    <cellStyle name="Input Cell 4 3 2 16 2 3" xfId="23363" xr:uid="{00000000-0005-0000-0000-00006B490000}"/>
    <cellStyle name="Input Cell 4 3 2 16 2 4" xfId="23364" xr:uid="{00000000-0005-0000-0000-00006C490000}"/>
    <cellStyle name="Input Cell 4 3 2 16 3" xfId="23365" xr:uid="{00000000-0005-0000-0000-00006D490000}"/>
    <cellStyle name="Input Cell 4 3 2 16 4" xfId="23366" xr:uid="{00000000-0005-0000-0000-00006E490000}"/>
    <cellStyle name="Input Cell 4 3 2 16 5" xfId="23367" xr:uid="{00000000-0005-0000-0000-00006F490000}"/>
    <cellStyle name="Input Cell 4 3 2 17" xfId="2706" xr:uid="{00000000-0005-0000-0000-000070490000}"/>
    <cellStyle name="Input Cell 4 3 2 17 2" xfId="23368" xr:uid="{00000000-0005-0000-0000-000071490000}"/>
    <cellStyle name="Input Cell 4 3 2 17 2 2" xfId="23369" xr:uid="{00000000-0005-0000-0000-000072490000}"/>
    <cellStyle name="Input Cell 4 3 2 17 2 3" xfId="23370" xr:uid="{00000000-0005-0000-0000-000073490000}"/>
    <cellStyle name="Input Cell 4 3 2 17 2 4" xfId="23371" xr:uid="{00000000-0005-0000-0000-000074490000}"/>
    <cellStyle name="Input Cell 4 3 2 17 3" xfId="23372" xr:uid="{00000000-0005-0000-0000-000075490000}"/>
    <cellStyle name="Input Cell 4 3 2 17 4" xfId="23373" xr:uid="{00000000-0005-0000-0000-000076490000}"/>
    <cellStyle name="Input Cell 4 3 2 17 5" xfId="23374" xr:uid="{00000000-0005-0000-0000-000077490000}"/>
    <cellStyle name="Input Cell 4 3 2 18" xfId="2707" xr:uid="{00000000-0005-0000-0000-000078490000}"/>
    <cellStyle name="Input Cell 4 3 2 18 2" xfId="23375" xr:uid="{00000000-0005-0000-0000-000079490000}"/>
    <cellStyle name="Input Cell 4 3 2 18 2 2" xfId="23376" xr:uid="{00000000-0005-0000-0000-00007A490000}"/>
    <cellStyle name="Input Cell 4 3 2 18 2 3" xfId="23377" xr:uid="{00000000-0005-0000-0000-00007B490000}"/>
    <cellStyle name="Input Cell 4 3 2 18 2 4" xfId="23378" xr:uid="{00000000-0005-0000-0000-00007C490000}"/>
    <cellStyle name="Input Cell 4 3 2 18 3" xfId="23379" xr:uid="{00000000-0005-0000-0000-00007D490000}"/>
    <cellStyle name="Input Cell 4 3 2 18 4" xfId="23380" xr:uid="{00000000-0005-0000-0000-00007E490000}"/>
    <cellStyle name="Input Cell 4 3 2 18 5" xfId="23381" xr:uid="{00000000-0005-0000-0000-00007F490000}"/>
    <cellStyle name="Input Cell 4 3 2 19" xfId="2708" xr:uid="{00000000-0005-0000-0000-000080490000}"/>
    <cellStyle name="Input Cell 4 3 2 19 2" xfId="23382" xr:uid="{00000000-0005-0000-0000-000081490000}"/>
    <cellStyle name="Input Cell 4 3 2 19 2 2" xfId="23383" xr:uid="{00000000-0005-0000-0000-000082490000}"/>
    <cellStyle name="Input Cell 4 3 2 19 2 3" xfId="23384" xr:uid="{00000000-0005-0000-0000-000083490000}"/>
    <cellStyle name="Input Cell 4 3 2 19 2 4" xfId="23385" xr:uid="{00000000-0005-0000-0000-000084490000}"/>
    <cellStyle name="Input Cell 4 3 2 19 3" xfId="23386" xr:uid="{00000000-0005-0000-0000-000085490000}"/>
    <cellStyle name="Input Cell 4 3 2 19 4" xfId="23387" xr:uid="{00000000-0005-0000-0000-000086490000}"/>
    <cellStyle name="Input Cell 4 3 2 19 5" xfId="23388" xr:uid="{00000000-0005-0000-0000-000087490000}"/>
    <cellStyle name="Input Cell 4 3 2 2" xfId="2709" xr:uid="{00000000-0005-0000-0000-000088490000}"/>
    <cellStyle name="Input Cell 4 3 2 2 2" xfId="23389" xr:uid="{00000000-0005-0000-0000-000089490000}"/>
    <cellStyle name="Input Cell 4 3 2 2 2 2" xfId="23390" xr:uid="{00000000-0005-0000-0000-00008A490000}"/>
    <cellStyle name="Input Cell 4 3 2 2 2 3" xfId="23391" xr:uid="{00000000-0005-0000-0000-00008B490000}"/>
    <cellStyle name="Input Cell 4 3 2 2 2 4" xfId="23392" xr:uid="{00000000-0005-0000-0000-00008C490000}"/>
    <cellStyle name="Input Cell 4 3 2 2 3" xfId="23393" xr:uid="{00000000-0005-0000-0000-00008D490000}"/>
    <cellStyle name="Input Cell 4 3 2 2 4" xfId="23394" xr:uid="{00000000-0005-0000-0000-00008E490000}"/>
    <cellStyle name="Input Cell 4 3 2 2 5" xfId="23395" xr:uid="{00000000-0005-0000-0000-00008F490000}"/>
    <cellStyle name="Input Cell 4 3 2 20" xfId="2710" xr:uid="{00000000-0005-0000-0000-000090490000}"/>
    <cellStyle name="Input Cell 4 3 2 20 2" xfId="23396" xr:uid="{00000000-0005-0000-0000-000091490000}"/>
    <cellStyle name="Input Cell 4 3 2 20 2 2" xfId="23397" xr:uid="{00000000-0005-0000-0000-000092490000}"/>
    <cellStyle name="Input Cell 4 3 2 20 2 3" xfId="23398" xr:uid="{00000000-0005-0000-0000-000093490000}"/>
    <cellStyle name="Input Cell 4 3 2 20 2 4" xfId="23399" xr:uid="{00000000-0005-0000-0000-000094490000}"/>
    <cellStyle name="Input Cell 4 3 2 20 3" xfId="23400" xr:uid="{00000000-0005-0000-0000-000095490000}"/>
    <cellStyle name="Input Cell 4 3 2 20 4" xfId="23401" xr:uid="{00000000-0005-0000-0000-000096490000}"/>
    <cellStyle name="Input Cell 4 3 2 20 5" xfId="23402" xr:uid="{00000000-0005-0000-0000-000097490000}"/>
    <cellStyle name="Input Cell 4 3 2 21" xfId="2711" xr:uid="{00000000-0005-0000-0000-000098490000}"/>
    <cellStyle name="Input Cell 4 3 2 21 2" xfId="23403" xr:uid="{00000000-0005-0000-0000-000099490000}"/>
    <cellStyle name="Input Cell 4 3 2 21 2 2" xfId="23404" xr:uid="{00000000-0005-0000-0000-00009A490000}"/>
    <cellStyle name="Input Cell 4 3 2 21 2 3" xfId="23405" xr:uid="{00000000-0005-0000-0000-00009B490000}"/>
    <cellStyle name="Input Cell 4 3 2 21 2 4" xfId="23406" xr:uid="{00000000-0005-0000-0000-00009C490000}"/>
    <cellStyle name="Input Cell 4 3 2 21 3" xfId="23407" xr:uid="{00000000-0005-0000-0000-00009D490000}"/>
    <cellStyle name="Input Cell 4 3 2 21 4" xfId="23408" xr:uid="{00000000-0005-0000-0000-00009E490000}"/>
    <cellStyle name="Input Cell 4 3 2 21 5" xfId="23409" xr:uid="{00000000-0005-0000-0000-00009F490000}"/>
    <cellStyle name="Input Cell 4 3 2 22" xfId="2712" xr:uid="{00000000-0005-0000-0000-0000A0490000}"/>
    <cellStyle name="Input Cell 4 3 2 22 2" xfId="23410" xr:uid="{00000000-0005-0000-0000-0000A1490000}"/>
    <cellStyle name="Input Cell 4 3 2 22 2 2" xfId="23411" xr:uid="{00000000-0005-0000-0000-0000A2490000}"/>
    <cellStyle name="Input Cell 4 3 2 22 2 3" xfId="23412" xr:uid="{00000000-0005-0000-0000-0000A3490000}"/>
    <cellStyle name="Input Cell 4 3 2 22 2 4" xfId="23413" xr:uid="{00000000-0005-0000-0000-0000A4490000}"/>
    <cellStyle name="Input Cell 4 3 2 22 3" xfId="23414" xr:uid="{00000000-0005-0000-0000-0000A5490000}"/>
    <cellStyle name="Input Cell 4 3 2 22 4" xfId="23415" xr:uid="{00000000-0005-0000-0000-0000A6490000}"/>
    <cellStyle name="Input Cell 4 3 2 22 5" xfId="23416" xr:uid="{00000000-0005-0000-0000-0000A7490000}"/>
    <cellStyle name="Input Cell 4 3 2 23" xfId="2713" xr:uid="{00000000-0005-0000-0000-0000A8490000}"/>
    <cellStyle name="Input Cell 4 3 2 23 2" xfId="23417" xr:uid="{00000000-0005-0000-0000-0000A9490000}"/>
    <cellStyle name="Input Cell 4 3 2 23 2 2" xfId="23418" xr:uid="{00000000-0005-0000-0000-0000AA490000}"/>
    <cellStyle name="Input Cell 4 3 2 23 2 3" xfId="23419" xr:uid="{00000000-0005-0000-0000-0000AB490000}"/>
    <cellStyle name="Input Cell 4 3 2 23 2 4" xfId="23420" xr:uid="{00000000-0005-0000-0000-0000AC490000}"/>
    <cellStyle name="Input Cell 4 3 2 23 3" xfId="23421" xr:uid="{00000000-0005-0000-0000-0000AD490000}"/>
    <cellStyle name="Input Cell 4 3 2 23 4" xfId="23422" xr:uid="{00000000-0005-0000-0000-0000AE490000}"/>
    <cellStyle name="Input Cell 4 3 2 23 5" xfId="23423" xr:uid="{00000000-0005-0000-0000-0000AF490000}"/>
    <cellStyle name="Input Cell 4 3 2 24" xfId="2714" xr:uid="{00000000-0005-0000-0000-0000B0490000}"/>
    <cellStyle name="Input Cell 4 3 2 24 2" xfId="23424" xr:uid="{00000000-0005-0000-0000-0000B1490000}"/>
    <cellStyle name="Input Cell 4 3 2 24 2 2" xfId="23425" xr:uid="{00000000-0005-0000-0000-0000B2490000}"/>
    <cellStyle name="Input Cell 4 3 2 24 2 3" xfId="23426" xr:uid="{00000000-0005-0000-0000-0000B3490000}"/>
    <cellStyle name="Input Cell 4 3 2 24 2 4" xfId="23427" xr:uid="{00000000-0005-0000-0000-0000B4490000}"/>
    <cellStyle name="Input Cell 4 3 2 24 3" xfId="23428" xr:uid="{00000000-0005-0000-0000-0000B5490000}"/>
    <cellStyle name="Input Cell 4 3 2 24 4" xfId="23429" xr:uid="{00000000-0005-0000-0000-0000B6490000}"/>
    <cellStyle name="Input Cell 4 3 2 24 5" xfId="23430" xr:uid="{00000000-0005-0000-0000-0000B7490000}"/>
    <cellStyle name="Input Cell 4 3 2 25" xfId="2715" xr:uid="{00000000-0005-0000-0000-0000B8490000}"/>
    <cellStyle name="Input Cell 4 3 2 25 2" xfId="23431" xr:uid="{00000000-0005-0000-0000-0000B9490000}"/>
    <cellStyle name="Input Cell 4 3 2 25 2 2" xfId="23432" xr:uid="{00000000-0005-0000-0000-0000BA490000}"/>
    <cellStyle name="Input Cell 4 3 2 25 2 3" xfId="23433" xr:uid="{00000000-0005-0000-0000-0000BB490000}"/>
    <cellStyle name="Input Cell 4 3 2 25 2 4" xfId="23434" xr:uid="{00000000-0005-0000-0000-0000BC490000}"/>
    <cellStyle name="Input Cell 4 3 2 25 3" xfId="23435" xr:uid="{00000000-0005-0000-0000-0000BD490000}"/>
    <cellStyle name="Input Cell 4 3 2 25 4" xfId="23436" xr:uid="{00000000-0005-0000-0000-0000BE490000}"/>
    <cellStyle name="Input Cell 4 3 2 25 5" xfId="23437" xr:uid="{00000000-0005-0000-0000-0000BF490000}"/>
    <cellStyle name="Input Cell 4 3 2 26" xfId="2716" xr:uid="{00000000-0005-0000-0000-0000C0490000}"/>
    <cellStyle name="Input Cell 4 3 2 26 2" xfId="23438" xr:uid="{00000000-0005-0000-0000-0000C1490000}"/>
    <cellStyle name="Input Cell 4 3 2 26 2 2" xfId="23439" xr:uid="{00000000-0005-0000-0000-0000C2490000}"/>
    <cellStyle name="Input Cell 4 3 2 26 2 3" xfId="23440" xr:uid="{00000000-0005-0000-0000-0000C3490000}"/>
    <cellStyle name="Input Cell 4 3 2 26 2 4" xfId="23441" xr:uid="{00000000-0005-0000-0000-0000C4490000}"/>
    <cellStyle name="Input Cell 4 3 2 26 3" xfId="23442" xr:uid="{00000000-0005-0000-0000-0000C5490000}"/>
    <cellStyle name="Input Cell 4 3 2 26 4" xfId="23443" xr:uid="{00000000-0005-0000-0000-0000C6490000}"/>
    <cellStyle name="Input Cell 4 3 2 26 5" xfId="23444" xr:uid="{00000000-0005-0000-0000-0000C7490000}"/>
    <cellStyle name="Input Cell 4 3 2 27" xfId="2717" xr:uid="{00000000-0005-0000-0000-0000C8490000}"/>
    <cellStyle name="Input Cell 4 3 2 27 2" xfId="23445" xr:uid="{00000000-0005-0000-0000-0000C9490000}"/>
    <cellStyle name="Input Cell 4 3 2 27 2 2" xfId="23446" xr:uid="{00000000-0005-0000-0000-0000CA490000}"/>
    <cellStyle name="Input Cell 4 3 2 27 2 3" xfId="23447" xr:uid="{00000000-0005-0000-0000-0000CB490000}"/>
    <cellStyle name="Input Cell 4 3 2 27 2 4" xfId="23448" xr:uid="{00000000-0005-0000-0000-0000CC490000}"/>
    <cellStyle name="Input Cell 4 3 2 27 3" xfId="23449" xr:uid="{00000000-0005-0000-0000-0000CD490000}"/>
    <cellStyle name="Input Cell 4 3 2 27 4" xfId="23450" xr:uid="{00000000-0005-0000-0000-0000CE490000}"/>
    <cellStyle name="Input Cell 4 3 2 27 5" xfId="23451" xr:uid="{00000000-0005-0000-0000-0000CF490000}"/>
    <cellStyle name="Input Cell 4 3 2 28" xfId="2718" xr:uid="{00000000-0005-0000-0000-0000D0490000}"/>
    <cellStyle name="Input Cell 4 3 2 28 2" xfId="23452" xr:uid="{00000000-0005-0000-0000-0000D1490000}"/>
    <cellStyle name="Input Cell 4 3 2 28 2 2" xfId="23453" xr:uid="{00000000-0005-0000-0000-0000D2490000}"/>
    <cellStyle name="Input Cell 4 3 2 28 2 3" xfId="23454" xr:uid="{00000000-0005-0000-0000-0000D3490000}"/>
    <cellStyle name="Input Cell 4 3 2 28 2 4" xfId="23455" xr:uid="{00000000-0005-0000-0000-0000D4490000}"/>
    <cellStyle name="Input Cell 4 3 2 28 3" xfId="23456" xr:uid="{00000000-0005-0000-0000-0000D5490000}"/>
    <cellStyle name="Input Cell 4 3 2 28 4" xfId="23457" xr:uid="{00000000-0005-0000-0000-0000D6490000}"/>
    <cellStyle name="Input Cell 4 3 2 28 5" xfId="23458" xr:uid="{00000000-0005-0000-0000-0000D7490000}"/>
    <cellStyle name="Input Cell 4 3 2 29" xfId="2719" xr:uid="{00000000-0005-0000-0000-0000D8490000}"/>
    <cellStyle name="Input Cell 4 3 2 29 2" xfId="23459" xr:uid="{00000000-0005-0000-0000-0000D9490000}"/>
    <cellStyle name="Input Cell 4 3 2 29 2 2" xfId="23460" xr:uid="{00000000-0005-0000-0000-0000DA490000}"/>
    <cellStyle name="Input Cell 4 3 2 29 2 3" xfId="23461" xr:uid="{00000000-0005-0000-0000-0000DB490000}"/>
    <cellStyle name="Input Cell 4 3 2 29 2 4" xfId="23462" xr:uid="{00000000-0005-0000-0000-0000DC490000}"/>
    <cellStyle name="Input Cell 4 3 2 29 3" xfId="23463" xr:uid="{00000000-0005-0000-0000-0000DD490000}"/>
    <cellStyle name="Input Cell 4 3 2 29 4" xfId="23464" xr:uid="{00000000-0005-0000-0000-0000DE490000}"/>
    <cellStyle name="Input Cell 4 3 2 29 5" xfId="23465" xr:uid="{00000000-0005-0000-0000-0000DF490000}"/>
    <cellStyle name="Input Cell 4 3 2 3" xfId="2720" xr:uid="{00000000-0005-0000-0000-0000E0490000}"/>
    <cellStyle name="Input Cell 4 3 2 3 2" xfId="23466" xr:uid="{00000000-0005-0000-0000-0000E1490000}"/>
    <cellStyle name="Input Cell 4 3 2 3 2 2" xfId="23467" xr:uid="{00000000-0005-0000-0000-0000E2490000}"/>
    <cellStyle name="Input Cell 4 3 2 3 2 3" xfId="23468" xr:uid="{00000000-0005-0000-0000-0000E3490000}"/>
    <cellStyle name="Input Cell 4 3 2 3 2 4" xfId="23469" xr:uid="{00000000-0005-0000-0000-0000E4490000}"/>
    <cellStyle name="Input Cell 4 3 2 3 3" xfId="23470" xr:uid="{00000000-0005-0000-0000-0000E5490000}"/>
    <cellStyle name="Input Cell 4 3 2 3 4" xfId="23471" xr:uid="{00000000-0005-0000-0000-0000E6490000}"/>
    <cellStyle name="Input Cell 4 3 2 3 5" xfId="23472" xr:uid="{00000000-0005-0000-0000-0000E7490000}"/>
    <cellStyle name="Input Cell 4 3 2 30" xfId="2721" xr:uid="{00000000-0005-0000-0000-0000E8490000}"/>
    <cellStyle name="Input Cell 4 3 2 30 2" xfId="23473" xr:uid="{00000000-0005-0000-0000-0000E9490000}"/>
    <cellStyle name="Input Cell 4 3 2 30 2 2" xfId="23474" xr:uid="{00000000-0005-0000-0000-0000EA490000}"/>
    <cellStyle name="Input Cell 4 3 2 30 2 3" xfId="23475" xr:uid="{00000000-0005-0000-0000-0000EB490000}"/>
    <cellStyle name="Input Cell 4 3 2 30 2 4" xfId="23476" xr:uid="{00000000-0005-0000-0000-0000EC490000}"/>
    <cellStyle name="Input Cell 4 3 2 30 3" xfId="23477" xr:uid="{00000000-0005-0000-0000-0000ED490000}"/>
    <cellStyle name="Input Cell 4 3 2 30 4" xfId="23478" xr:uid="{00000000-0005-0000-0000-0000EE490000}"/>
    <cellStyle name="Input Cell 4 3 2 30 5" xfId="23479" xr:uid="{00000000-0005-0000-0000-0000EF490000}"/>
    <cellStyle name="Input Cell 4 3 2 31" xfId="2722" xr:uid="{00000000-0005-0000-0000-0000F0490000}"/>
    <cellStyle name="Input Cell 4 3 2 31 2" xfId="23480" xr:uid="{00000000-0005-0000-0000-0000F1490000}"/>
    <cellStyle name="Input Cell 4 3 2 31 2 2" xfId="23481" xr:uid="{00000000-0005-0000-0000-0000F2490000}"/>
    <cellStyle name="Input Cell 4 3 2 31 2 3" xfId="23482" xr:uid="{00000000-0005-0000-0000-0000F3490000}"/>
    <cellStyle name="Input Cell 4 3 2 31 2 4" xfId="23483" xr:uid="{00000000-0005-0000-0000-0000F4490000}"/>
    <cellStyle name="Input Cell 4 3 2 31 3" xfId="23484" xr:uid="{00000000-0005-0000-0000-0000F5490000}"/>
    <cellStyle name="Input Cell 4 3 2 31 4" xfId="23485" xr:uid="{00000000-0005-0000-0000-0000F6490000}"/>
    <cellStyle name="Input Cell 4 3 2 31 5" xfId="23486" xr:uid="{00000000-0005-0000-0000-0000F7490000}"/>
    <cellStyle name="Input Cell 4 3 2 32" xfId="2723" xr:uid="{00000000-0005-0000-0000-0000F8490000}"/>
    <cellStyle name="Input Cell 4 3 2 32 2" xfId="23487" xr:uid="{00000000-0005-0000-0000-0000F9490000}"/>
    <cellStyle name="Input Cell 4 3 2 32 2 2" xfId="23488" xr:uid="{00000000-0005-0000-0000-0000FA490000}"/>
    <cellStyle name="Input Cell 4 3 2 32 2 3" xfId="23489" xr:uid="{00000000-0005-0000-0000-0000FB490000}"/>
    <cellStyle name="Input Cell 4 3 2 32 2 4" xfId="23490" xr:uid="{00000000-0005-0000-0000-0000FC490000}"/>
    <cellStyle name="Input Cell 4 3 2 32 3" xfId="23491" xr:uid="{00000000-0005-0000-0000-0000FD490000}"/>
    <cellStyle name="Input Cell 4 3 2 32 4" xfId="23492" xr:uid="{00000000-0005-0000-0000-0000FE490000}"/>
    <cellStyle name="Input Cell 4 3 2 32 5" xfId="23493" xr:uid="{00000000-0005-0000-0000-0000FF490000}"/>
    <cellStyle name="Input Cell 4 3 2 33" xfId="2724" xr:uid="{00000000-0005-0000-0000-0000004A0000}"/>
    <cellStyle name="Input Cell 4 3 2 33 2" xfId="23494" xr:uid="{00000000-0005-0000-0000-0000014A0000}"/>
    <cellStyle name="Input Cell 4 3 2 33 2 2" xfId="23495" xr:uid="{00000000-0005-0000-0000-0000024A0000}"/>
    <cellStyle name="Input Cell 4 3 2 33 2 3" xfId="23496" xr:uid="{00000000-0005-0000-0000-0000034A0000}"/>
    <cellStyle name="Input Cell 4 3 2 33 2 4" xfId="23497" xr:uid="{00000000-0005-0000-0000-0000044A0000}"/>
    <cellStyle name="Input Cell 4 3 2 33 3" xfId="23498" xr:uid="{00000000-0005-0000-0000-0000054A0000}"/>
    <cellStyle name="Input Cell 4 3 2 33 4" xfId="23499" xr:uid="{00000000-0005-0000-0000-0000064A0000}"/>
    <cellStyle name="Input Cell 4 3 2 33 5" xfId="23500" xr:uid="{00000000-0005-0000-0000-0000074A0000}"/>
    <cellStyle name="Input Cell 4 3 2 34" xfId="2725" xr:uid="{00000000-0005-0000-0000-0000084A0000}"/>
    <cellStyle name="Input Cell 4 3 2 34 2" xfId="23501" xr:uid="{00000000-0005-0000-0000-0000094A0000}"/>
    <cellStyle name="Input Cell 4 3 2 34 2 2" xfId="23502" xr:uid="{00000000-0005-0000-0000-00000A4A0000}"/>
    <cellStyle name="Input Cell 4 3 2 34 2 3" xfId="23503" xr:uid="{00000000-0005-0000-0000-00000B4A0000}"/>
    <cellStyle name="Input Cell 4 3 2 34 2 4" xfId="23504" xr:uid="{00000000-0005-0000-0000-00000C4A0000}"/>
    <cellStyle name="Input Cell 4 3 2 34 3" xfId="23505" xr:uid="{00000000-0005-0000-0000-00000D4A0000}"/>
    <cellStyle name="Input Cell 4 3 2 34 4" xfId="23506" xr:uid="{00000000-0005-0000-0000-00000E4A0000}"/>
    <cellStyle name="Input Cell 4 3 2 34 5" xfId="23507" xr:uid="{00000000-0005-0000-0000-00000F4A0000}"/>
    <cellStyle name="Input Cell 4 3 2 35" xfId="2726" xr:uid="{00000000-0005-0000-0000-0000104A0000}"/>
    <cellStyle name="Input Cell 4 3 2 35 2" xfId="23508" xr:uid="{00000000-0005-0000-0000-0000114A0000}"/>
    <cellStyle name="Input Cell 4 3 2 35 2 2" xfId="23509" xr:uid="{00000000-0005-0000-0000-0000124A0000}"/>
    <cellStyle name="Input Cell 4 3 2 35 2 3" xfId="23510" xr:uid="{00000000-0005-0000-0000-0000134A0000}"/>
    <cellStyle name="Input Cell 4 3 2 35 2 4" xfId="23511" xr:uid="{00000000-0005-0000-0000-0000144A0000}"/>
    <cellStyle name="Input Cell 4 3 2 35 3" xfId="23512" xr:uid="{00000000-0005-0000-0000-0000154A0000}"/>
    <cellStyle name="Input Cell 4 3 2 35 4" xfId="23513" xr:uid="{00000000-0005-0000-0000-0000164A0000}"/>
    <cellStyle name="Input Cell 4 3 2 35 5" xfId="23514" xr:uid="{00000000-0005-0000-0000-0000174A0000}"/>
    <cellStyle name="Input Cell 4 3 2 36" xfId="2727" xr:uid="{00000000-0005-0000-0000-0000184A0000}"/>
    <cellStyle name="Input Cell 4 3 2 36 2" xfId="23515" xr:uid="{00000000-0005-0000-0000-0000194A0000}"/>
    <cellStyle name="Input Cell 4 3 2 36 2 2" xfId="23516" xr:uid="{00000000-0005-0000-0000-00001A4A0000}"/>
    <cellStyle name="Input Cell 4 3 2 36 2 3" xfId="23517" xr:uid="{00000000-0005-0000-0000-00001B4A0000}"/>
    <cellStyle name="Input Cell 4 3 2 36 2 4" xfId="23518" xr:uid="{00000000-0005-0000-0000-00001C4A0000}"/>
    <cellStyle name="Input Cell 4 3 2 36 3" xfId="23519" xr:uid="{00000000-0005-0000-0000-00001D4A0000}"/>
    <cellStyle name="Input Cell 4 3 2 36 4" xfId="23520" xr:uid="{00000000-0005-0000-0000-00001E4A0000}"/>
    <cellStyle name="Input Cell 4 3 2 36 5" xfId="23521" xr:uid="{00000000-0005-0000-0000-00001F4A0000}"/>
    <cellStyle name="Input Cell 4 3 2 37" xfId="2728" xr:uid="{00000000-0005-0000-0000-0000204A0000}"/>
    <cellStyle name="Input Cell 4 3 2 37 2" xfId="23522" xr:uid="{00000000-0005-0000-0000-0000214A0000}"/>
    <cellStyle name="Input Cell 4 3 2 37 2 2" xfId="23523" xr:uid="{00000000-0005-0000-0000-0000224A0000}"/>
    <cellStyle name="Input Cell 4 3 2 37 2 3" xfId="23524" xr:uid="{00000000-0005-0000-0000-0000234A0000}"/>
    <cellStyle name="Input Cell 4 3 2 37 2 4" xfId="23525" xr:uid="{00000000-0005-0000-0000-0000244A0000}"/>
    <cellStyle name="Input Cell 4 3 2 37 3" xfId="23526" xr:uid="{00000000-0005-0000-0000-0000254A0000}"/>
    <cellStyle name="Input Cell 4 3 2 37 4" xfId="23527" xr:uid="{00000000-0005-0000-0000-0000264A0000}"/>
    <cellStyle name="Input Cell 4 3 2 37 5" xfId="23528" xr:uid="{00000000-0005-0000-0000-0000274A0000}"/>
    <cellStyle name="Input Cell 4 3 2 38" xfId="2729" xr:uid="{00000000-0005-0000-0000-0000284A0000}"/>
    <cellStyle name="Input Cell 4 3 2 38 2" xfId="23529" xr:uid="{00000000-0005-0000-0000-0000294A0000}"/>
    <cellStyle name="Input Cell 4 3 2 38 2 2" xfId="23530" xr:uid="{00000000-0005-0000-0000-00002A4A0000}"/>
    <cellStyle name="Input Cell 4 3 2 38 2 3" xfId="23531" xr:uid="{00000000-0005-0000-0000-00002B4A0000}"/>
    <cellStyle name="Input Cell 4 3 2 38 2 4" xfId="23532" xr:uid="{00000000-0005-0000-0000-00002C4A0000}"/>
    <cellStyle name="Input Cell 4 3 2 38 3" xfId="23533" xr:uid="{00000000-0005-0000-0000-00002D4A0000}"/>
    <cellStyle name="Input Cell 4 3 2 38 4" xfId="23534" xr:uid="{00000000-0005-0000-0000-00002E4A0000}"/>
    <cellStyle name="Input Cell 4 3 2 38 5" xfId="23535" xr:uid="{00000000-0005-0000-0000-00002F4A0000}"/>
    <cellStyle name="Input Cell 4 3 2 39" xfId="2730" xr:uid="{00000000-0005-0000-0000-0000304A0000}"/>
    <cellStyle name="Input Cell 4 3 2 39 2" xfId="23536" xr:uid="{00000000-0005-0000-0000-0000314A0000}"/>
    <cellStyle name="Input Cell 4 3 2 39 2 2" xfId="23537" xr:uid="{00000000-0005-0000-0000-0000324A0000}"/>
    <cellStyle name="Input Cell 4 3 2 39 2 3" xfId="23538" xr:uid="{00000000-0005-0000-0000-0000334A0000}"/>
    <cellStyle name="Input Cell 4 3 2 39 2 4" xfId="23539" xr:uid="{00000000-0005-0000-0000-0000344A0000}"/>
    <cellStyle name="Input Cell 4 3 2 39 3" xfId="23540" xr:uid="{00000000-0005-0000-0000-0000354A0000}"/>
    <cellStyle name="Input Cell 4 3 2 39 4" xfId="23541" xr:uid="{00000000-0005-0000-0000-0000364A0000}"/>
    <cellStyle name="Input Cell 4 3 2 39 5" xfId="23542" xr:uid="{00000000-0005-0000-0000-0000374A0000}"/>
    <cellStyle name="Input Cell 4 3 2 4" xfId="2731" xr:uid="{00000000-0005-0000-0000-0000384A0000}"/>
    <cellStyle name="Input Cell 4 3 2 4 2" xfId="23543" xr:uid="{00000000-0005-0000-0000-0000394A0000}"/>
    <cellStyle name="Input Cell 4 3 2 4 2 2" xfId="23544" xr:uid="{00000000-0005-0000-0000-00003A4A0000}"/>
    <cellStyle name="Input Cell 4 3 2 4 2 3" xfId="23545" xr:uid="{00000000-0005-0000-0000-00003B4A0000}"/>
    <cellStyle name="Input Cell 4 3 2 4 2 4" xfId="23546" xr:uid="{00000000-0005-0000-0000-00003C4A0000}"/>
    <cellStyle name="Input Cell 4 3 2 4 3" xfId="23547" xr:uid="{00000000-0005-0000-0000-00003D4A0000}"/>
    <cellStyle name="Input Cell 4 3 2 4 4" xfId="23548" xr:uid="{00000000-0005-0000-0000-00003E4A0000}"/>
    <cellStyle name="Input Cell 4 3 2 4 5" xfId="23549" xr:uid="{00000000-0005-0000-0000-00003F4A0000}"/>
    <cellStyle name="Input Cell 4 3 2 40" xfId="2732" xr:uid="{00000000-0005-0000-0000-0000404A0000}"/>
    <cellStyle name="Input Cell 4 3 2 40 2" xfId="23550" xr:uid="{00000000-0005-0000-0000-0000414A0000}"/>
    <cellStyle name="Input Cell 4 3 2 40 2 2" xfId="23551" xr:uid="{00000000-0005-0000-0000-0000424A0000}"/>
    <cellStyle name="Input Cell 4 3 2 40 2 3" xfId="23552" xr:uid="{00000000-0005-0000-0000-0000434A0000}"/>
    <cellStyle name="Input Cell 4 3 2 40 2 4" xfId="23553" xr:uid="{00000000-0005-0000-0000-0000444A0000}"/>
    <cellStyle name="Input Cell 4 3 2 40 3" xfId="23554" xr:uid="{00000000-0005-0000-0000-0000454A0000}"/>
    <cellStyle name="Input Cell 4 3 2 40 4" xfId="23555" xr:uid="{00000000-0005-0000-0000-0000464A0000}"/>
    <cellStyle name="Input Cell 4 3 2 40 5" xfId="23556" xr:uid="{00000000-0005-0000-0000-0000474A0000}"/>
    <cellStyle name="Input Cell 4 3 2 41" xfId="2733" xr:uid="{00000000-0005-0000-0000-0000484A0000}"/>
    <cellStyle name="Input Cell 4 3 2 41 2" xfId="23557" xr:uid="{00000000-0005-0000-0000-0000494A0000}"/>
    <cellStyle name="Input Cell 4 3 2 41 2 2" xfId="23558" xr:uid="{00000000-0005-0000-0000-00004A4A0000}"/>
    <cellStyle name="Input Cell 4 3 2 41 2 3" xfId="23559" xr:uid="{00000000-0005-0000-0000-00004B4A0000}"/>
    <cellStyle name="Input Cell 4 3 2 41 2 4" xfId="23560" xr:uid="{00000000-0005-0000-0000-00004C4A0000}"/>
    <cellStyle name="Input Cell 4 3 2 41 3" xfId="23561" xr:uid="{00000000-0005-0000-0000-00004D4A0000}"/>
    <cellStyle name="Input Cell 4 3 2 41 4" xfId="23562" xr:uid="{00000000-0005-0000-0000-00004E4A0000}"/>
    <cellStyle name="Input Cell 4 3 2 41 5" xfId="23563" xr:uid="{00000000-0005-0000-0000-00004F4A0000}"/>
    <cellStyle name="Input Cell 4 3 2 42" xfId="2734" xr:uid="{00000000-0005-0000-0000-0000504A0000}"/>
    <cellStyle name="Input Cell 4 3 2 42 2" xfId="23564" xr:uid="{00000000-0005-0000-0000-0000514A0000}"/>
    <cellStyle name="Input Cell 4 3 2 42 2 2" xfId="23565" xr:uid="{00000000-0005-0000-0000-0000524A0000}"/>
    <cellStyle name="Input Cell 4 3 2 42 2 3" xfId="23566" xr:uid="{00000000-0005-0000-0000-0000534A0000}"/>
    <cellStyle name="Input Cell 4 3 2 42 2 4" xfId="23567" xr:uid="{00000000-0005-0000-0000-0000544A0000}"/>
    <cellStyle name="Input Cell 4 3 2 42 3" xfId="23568" xr:uid="{00000000-0005-0000-0000-0000554A0000}"/>
    <cellStyle name="Input Cell 4 3 2 42 4" xfId="23569" xr:uid="{00000000-0005-0000-0000-0000564A0000}"/>
    <cellStyle name="Input Cell 4 3 2 42 5" xfId="23570" xr:uid="{00000000-0005-0000-0000-0000574A0000}"/>
    <cellStyle name="Input Cell 4 3 2 43" xfId="2735" xr:uid="{00000000-0005-0000-0000-0000584A0000}"/>
    <cellStyle name="Input Cell 4 3 2 43 2" xfId="23571" xr:uid="{00000000-0005-0000-0000-0000594A0000}"/>
    <cellStyle name="Input Cell 4 3 2 43 2 2" xfId="23572" xr:uid="{00000000-0005-0000-0000-00005A4A0000}"/>
    <cellStyle name="Input Cell 4 3 2 43 2 3" xfId="23573" xr:uid="{00000000-0005-0000-0000-00005B4A0000}"/>
    <cellStyle name="Input Cell 4 3 2 43 2 4" xfId="23574" xr:uid="{00000000-0005-0000-0000-00005C4A0000}"/>
    <cellStyle name="Input Cell 4 3 2 43 3" xfId="23575" xr:uid="{00000000-0005-0000-0000-00005D4A0000}"/>
    <cellStyle name="Input Cell 4 3 2 43 4" xfId="23576" xr:uid="{00000000-0005-0000-0000-00005E4A0000}"/>
    <cellStyle name="Input Cell 4 3 2 43 5" xfId="23577" xr:uid="{00000000-0005-0000-0000-00005F4A0000}"/>
    <cellStyle name="Input Cell 4 3 2 44" xfId="2736" xr:uid="{00000000-0005-0000-0000-0000604A0000}"/>
    <cellStyle name="Input Cell 4 3 2 44 2" xfId="23578" xr:uid="{00000000-0005-0000-0000-0000614A0000}"/>
    <cellStyle name="Input Cell 4 3 2 44 2 2" xfId="23579" xr:uid="{00000000-0005-0000-0000-0000624A0000}"/>
    <cellStyle name="Input Cell 4 3 2 44 2 3" xfId="23580" xr:uid="{00000000-0005-0000-0000-0000634A0000}"/>
    <cellStyle name="Input Cell 4 3 2 44 2 4" xfId="23581" xr:uid="{00000000-0005-0000-0000-0000644A0000}"/>
    <cellStyle name="Input Cell 4 3 2 44 3" xfId="23582" xr:uid="{00000000-0005-0000-0000-0000654A0000}"/>
    <cellStyle name="Input Cell 4 3 2 44 4" xfId="23583" xr:uid="{00000000-0005-0000-0000-0000664A0000}"/>
    <cellStyle name="Input Cell 4 3 2 44 5" xfId="23584" xr:uid="{00000000-0005-0000-0000-0000674A0000}"/>
    <cellStyle name="Input Cell 4 3 2 45" xfId="23585" xr:uid="{00000000-0005-0000-0000-0000684A0000}"/>
    <cellStyle name="Input Cell 4 3 2 45 2" xfId="23586" xr:uid="{00000000-0005-0000-0000-0000694A0000}"/>
    <cellStyle name="Input Cell 4 3 2 45 3" xfId="23587" xr:uid="{00000000-0005-0000-0000-00006A4A0000}"/>
    <cellStyle name="Input Cell 4 3 2 45 4" xfId="23588" xr:uid="{00000000-0005-0000-0000-00006B4A0000}"/>
    <cellStyle name="Input Cell 4 3 2 46" xfId="23589" xr:uid="{00000000-0005-0000-0000-00006C4A0000}"/>
    <cellStyle name="Input Cell 4 3 2 46 2" xfId="23590" xr:uid="{00000000-0005-0000-0000-00006D4A0000}"/>
    <cellStyle name="Input Cell 4 3 2 46 3" xfId="23591" xr:uid="{00000000-0005-0000-0000-00006E4A0000}"/>
    <cellStyle name="Input Cell 4 3 2 46 4" xfId="23592" xr:uid="{00000000-0005-0000-0000-00006F4A0000}"/>
    <cellStyle name="Input Cell 4 3 2 47" xfId="23593" xr:uid="{00000000-0005-0000-0000-0000704A0000}"/>
    <cellStyle name="Input Cell 4 3 2 48" xfId="23594" xr:uid="{00000000-0005-0000-0000-0000714A0000}"/>
    <cellStyle name="Input Cell 4 3 2 49" xfId="23595" xr:uid="{00000000-0005-0000-0000-0000724A0000}"/>
    <cellStyle name="Input Cell 4 3 2 5" xfId="2737" xr:uid="{00000000-0005-0000-0000-0000734A0000}"/>
    <cellStyle name="Input Cell 4 3 2 5 2" xfId="23596" xr:uid="{00000000-0005-0000-0000-0000744A0000}"/>
    <cellStyle name="Input Cell 4 3 2 5 2 2" xfId="23597" xr:uid="{00000000-0005-0000-0000-0000754A0000}"/>
    <cellStyle name="Input Cell 4 3 2 5 2 3" xfId="23598" xr:uid="{00000000-0005-0000-0000-0000764A0000}"/>
    <cellStyle name="Input Cell 4 3 2 5 2 4" xfId="23599" xr:uid="{00000000-0005-0000-0000-0000774A0000}"/>
    <cellStyle name="Input Cell 4 3 2 5 3" xfId="23600" xr:uid="{00000000-0005-0000-0000-0000784A0000}"/>
    <cellStyle name="Input Cell 4 3 2 5 4" xfId="23601" xr:uid="{00000000-0005-0000-0000-0000794A0000}"/>
    <cellStyle name="Input Cell 4 3 2 5 5" xfId="23602" xr:uid="{00000000-0005-0000-0000-00007A4A0000}"/>
    <cellStyle name="Input Cell 4 3 2 6" xfId="2738" xr:uid="{00000000-0005-0000-0000-00007B4A0000}"/>
    <cellStyle name="Input Cell 4 3 2 6 2" xfId="23603" xr:uid="{00000000-0005-0000-0000-00007C4A0000}"/>
    <cellStyle name="Input Cell 4 3 2 6 2 2" xfId="23604" xr:uid="{00000000-0005-0000-0000-00007D4A0000}"/>
    <cellStyle name="Input Cell 4 3 2 6 2 3" xfId="23605" xr:uid="{00000000-0005-0000-0000-00007E4A0000}"/>
    <cellStyle name="Input Cell 4 3 2 6 2 4" xfId="23606" xr:uid="{00000000-0005-0000-0000-00007F4A0000}"/>
    <cellStyle name="Input Cell 4 3 2 6 3" xfId="23607" xr:uid="{00000000-0005-0000-0000-0000804A0000}"/>
    <cellStyle name="Input Cell 4 3 2 6 4" xfId="23608" xr:uid="{00000000-0005-0000-0000-0000814A0000}"/>
    <cellStyle name="Input Cell 4 3 2 6 5" xfId="23609" xr:uid="{00000000-0005-0000-0000-0000824A0000}"/>
    <cellStyle name="Input Cell 4 3 2 7" xfId="2739" xr:uid="{00000000-0005-0000-0000-0000834A0000}"/>
    <cellStyle name="Input Cell 4 3 2 7 2" xfId="23610" xr:uid="{00000000-0005-0000-0000-0000844A0000}"/>
    <cellStyle name="Input Cell 4 3 2 7 2 2" xfId="23611" xr:uid="{00000000-0005-0000-0000-0000854A0000}"/>
    <cellStyle name="Input Cell 4 3 2 7 2 3" xfId="23612" xr:uid="{00000000-0005-0000-0000-0000864A0000}"/>
    <cellStyle name="Input Cell 4 3 2 7 2 4" xfId="23613" xr:uid="{00000000-0005-0000-0000-0000874A0000}"/>
    <cellStyle name="Input Cell 4 3 2 7 3" xfId="23614" xr:uid="{00000000-0005-0000-0000-0000884A0000}"/>
    <cellStyle name="Input Cell 4 3 2 7 4" xfId="23615" xr:uid="{00000000-0005-0000-0000-0000894A0000}"/>
    <cellStyle name="Input Cell 4 3 2 7 5" xfId="23616" xr:uid="{00000000-0005-0000-0000-00008A4A0000}"/>
    <cellStyle name="Input Cell 4 3 2 8" xfId="2740" xr:uid="{00000000-0005-0000-0000-00008B4A0000}"/>
    <cellStyle name="Input Cell 4 3 2 8 2" xfId="23617" xr:uid="{00000000-0005-0000-0000-00008C4A0000}"/>
    <cellStyle name="Input Cell 4 3 2 8 2 2" xfId="23618" xr:uid="{00000000-0005-0000-0000-00008D4A0000}"/>
    <cellStyle name="Input Cell 4 3 2 8 2 3" xfId="23619" xr:uid="{00000000-0005-0000-0000-00008E4A0000}"/>
    <cellStyle name="Input Cell 4 3 2 8 2 4" xfId="23620" xr:uid="{00000000-0005-0000-0000-00008F4A0000}"/>
    <cellStyle name="Input Cell 4 3 2 8 3" xfId="23621" xr:uid="{00000000-0005-0000-0000-0000904A0000}"/>
    <cellStyle name="Input Cell 4 3 2 8 4" xfId="23622" xr:uid="{00000000-0005-0000-0000-0000914A0000}"/>
    <cellStyle name="Input Cell 4 3 2 8 5" xfId="23623" xr:uid="{00000000-0005-0000-0000-0000924A0000}"/>
    <cellStyle name="Input Cell 4 3 2 9" xfId="2741" xr:uid="{00000000-0005-0000-0000-0000934A0000}"/>
    <cellStyle name="Input Cell 4 3 2 9 2" xfId="23624" xr:uid="{00000000-0005-0000-0000-0000944A0000}"/>
    <cellStyle name="Input Cell 4 3 2 9 2 2" xfId="23625" xr:uid="{00000000-0005-0000-0000-0000954A0000}"/>
    <cellStyle name="Input Cell 4 3 2 9 2 3" xfId="23626" xr:uid="{00000000-0005-0000-0000-0000964A0000}"/>
    <cellStyle name="Input Cell 4 3 2 9 2 4" xfId="23627" xr:uid="{00000000-0005-0000-0000-0000974A0000}"/>
    <cellStyle name="Input Cell 4 3 2 9 3" xfId="23628" xr:uid="{00000000-0005-0000-0000-0000984A0000}"/>
    <cellStyle name="Input Cell 4 3 2 9 4" xfId="23629" xr:uid="{00000000-0005-0000-0000-0000994A0000}"/>
    <cellStyle name="Input Cell 4 3 2 9 5" xfId="23630" xr:uid="{00000000-0005-0000-0000-00009A4A0000}"/>
    <cellStyle name="Input Cell 4 3 20" xfId="2742" xr:uid="{00000000-0005-0000-0000-00009B4A0000}"/>
    <cellStyle name="Input Cell 4 3 20 2" xfId="23631" xr:uid="{00000000-0005-0000-0000-00009C4A0000}"/>
    <cellStyle name="Input Cell 4 3 20 2 2" xfId="23632" xr:uid="{00000000-0005-0000-0000-00009D4A0000}"/>
    <cellStyle name="Input Cell 4 3 20 2 3" xfId="23633" xr:uid="{00000000-0005-0000-0000-00009E4A0000}"/>
    <cellStyle name="Input Cell 4 3 20 2 4" xfId="23634" xr:uid="{00000000-0005-0000-0000-00009F4A0000}"/>
    <cellStyle name="Input Cell 4 3 20 3" xfId="23635" xr:uid="{00000000-0005-0000-0000-0000A04A0000}"/>
    <cellStyle name="Input Cell 4 3 20 4" xfId="23636" xr:uid="{00000000-0005-0000-0000-0000A14A0000}"/>
    <cellStyle name="Input Cell 4 3 20 5" xfId="23637" xr:uid="{00000000-0005-0000-0000-0000A24A0000}"/>
    <cellStyle name="Input Cell 4 3 21" xfId="2743" xr:uid="{00000000-0005-0000-0000-0000A34A0000}"/>
    <cellStyle name="Input Cell 4 3 21 2" xfId="23638" xr:uid="{00000000-0005-0000-0000-0000A44A0000}"/>
    <cellStyle name="Input Cell 4 3 21 2 2" xfId="23639" xr:uid="{00000000-0005-0000-0000-0000A54A0000}"/>
    <cellStyle name="Input Cell 4 3 21 2 3" xfId="23640" xr:uid="{00000000-0005-0000-0000-0000A64A0000}"/>
    <cellStyle name="Input Cell 4 3 21 2 4" xfId="23641" xr:uid="{00000000-0005-0000-0000-0000A74A0000}"/>
    <cellStyle name="Input Cell 4 3 21 3" xfId="23642" xr:uid="{00000000-0005-0000-0000-0000A84A0000}"/>
    <cellStyle name="Input Cell 4 3 21 4" xfId="23643" xr:uid="{00000000-0005-0000-0000-0000A94A0000}"/>
    <cellStyle name="Input Cell 4 3 21 5" xfId="23644" xr:uid="{00000000-0005-0000-0000-0000AA4A0000}"/>
    <cellStyle name="Input Cell 4 3 22" xfId="2744" xr:uid="{00000000-0005-0000-0000-0000AB4A0000}"/>
    <cellStyle name="Input Cell 4 3 22 2" xfId="23645" xr:uid="{00000000-0005-0000-0000-0000AC4A0000}"/>
    <cellStyle name="Input Cell 4 3 22 2 2" xfId="23646" xr:uid="{00000000-0005-0000-0000-0000AD4A0000}"/>
    <cellStyle name="Input Cell 4 3 22 2 3" xfId="23647" xr:uid="{00000000-0005-0000-0000-0000AE4A0000}"/>
    <cellStyle name="Input Cell 4 3 22 2 4" xfId="23648" xr:uid="{00000000-0005-0000-0000-0000AF4A0000}"/>
    <cellStyle name="Input Cell 4 3 22 3" xfId="23649" xr:uid="{00000000-0005-0000-0000-0000B04A0000}"/>
    <cellStyle name="Input Cell 4 3 22 4" xfId="23650" xr:uid="{00000000-0005-0000-0000-0000B14A0000}"/>
    <cellStyle name="Input Cell 4 3 22 5" xfId="23651" xr:uid="{00000000-0005-0000-0000-0000B24A0000}"/>
    <cellStyle name="Input Cell 4 3 23" xfId="2745" xr:uid="{00000000-0005-0000-0000-0000B34A0000}"/>
    <cellStyle name="Input Cell 4 3 23 2" xfId="23652" xr:uid="{00000000-0005-0000-0000-0000B44A0000}"/>
    <cellStyle name="Input Cell 4 3 23 2 2" xfId="23653" xr:uid="{00000000-0005-0000-0000-0000B54A0000}"/>
    <cellStyle name="Input Cell 4 3 23 2 3" xfId="23654" xr:uid="{00000000-0005-0000-0000-0000B64A0000}"/>
    <cellStyle name="Input Cell 4 3 23 2 4" xfId="23655" xr:uid="{00000000-0005-0000-0000-0000B74A0000}"/>
    <cellStyle name="Input Cell 4 3 23 3" xfId="23656" xr:uid="{00000000-0005-0000-0000-0000B84A0000}"/>
    <cellStyle name="Input Cell 4 3 23 4" xfId="23657" xr:uid="{00000000-0005-0000-0000-0000B94A0000}"/>
    <cellStyle name="Input Cell 4 3 23 5" xfId="23658" xr:uid="{00000000-0005-0000-0000-0000BA4A0000}"/>
    <cellStyle name="Input Cell 4 3 24" xfId="2746" xr:uid="{00000000-0005-0000-0000-0000BB4A0000}"/>
    <cellStyle name="Input Cell 4 3 24 2" xfId="23659" xr:uid="{00000000-0005-0000-0000-0000BC4A0000}"/>
    <cellStyle name="Input Cell 4 3 24 2 2" xfId="23660" xr:uid="{00000000-0005-0000-0000-0000BD4A0000}"/>
    <cellStyle name="Input Cell 4 3 24 2 3" xfId="23661" xr:uid="{00000000-0005-0000-0000-0000BE4A0000}"/>
    <cellStyle name="Input Cell 4 3 24 2 4" xfId="23662" xr:uid="{00000000-0005-0000-0000-0000BF4A0000}"/>
    <cellStyle name="Input Cell 4 3 24 3" xfId="23663" xr:uid="{00000000-0005-0000-0000-0000C04A0000}"/>
    <cellStyle name="Input Cell 4 3 24 4" xfId="23664" xr:uid="{00000000-0005-0000-0000-0000C14A0000}"/>
    <cellStyle name="Input Cell 4 3 24 5" xfId="23665" xr:uid="{00000000-0005-0000-0000-0000C24A0000}"/>
    <cellStyle name="Input Cell 4 3 25" xfId="2747" xr:uid="{00000000-0005-0000-0000-0000C34A0000}"/>
    <cellStyle name="Input Cell 4 3 25 2" xfId="23666" xr:uid="{00000000-0005-0000-0000-0000C44A0000}"/>
    <cellStyle name="Input Cell 4 3 25 2 2" xfId="23667" xr:uid="{00000000-0005-0000-0000-0000C54A0000}"/>
    <cellStyle name="Input Cell 4 3 25 2 3" xfId="23668" xr:uid="{00000000-0005-0000-0000-0000C64A0000}"/>
    <cellStyle name="Input Cell 4 3 25 2 4" xfId="23669" xr:uid="{00000000-0005-0000-0000-0000C74A0000}"/>
    <cellStyle name="Input Cell 4 3 25 3" xfId="23670" xr:uid="{00000000-0005-0000-0000-0000C84A0000}"/>
    <cellStyle name="Input Cell 4 3 25 4" xfId="23671" xr:uid="{00000000-0005-0000-0000-0000C94A0000}"/>
    <cellStyle name="Input Cell 4 3 25 5" xfId="23672" xr:uid="{00000000-0005-0000-0000-0000CA4A0000}"/>
    <cellStyle name="Input Cell 4 3 26" xfId="2748" xr:uid="{00000000-0005-0000-0000-0000CB4A0000}"/>
    <cellStyle name="Input Cell 4 3 26 2" xfId="23673" xr:uid="{00000000-0005-0000-0000-0000CC4A0000}"/>
    <cellStyle name="Input Cell 4 3 26 2 2" xfId="23674" xr:uid="{00000000-0005-0000-0000-0000CD4A0000}"/>
    <cellStyle name="Input Cell 4 3 26 2 3" xfId="23675" xr:uid="{00000000-0005-0000-0000-0000CE4A0000}"/>
    <cellStyle name="Input Cell 4 3 26 2 4" xfId="23676" xr:uid="{00000000-0005-0000-0000-0000CF4A0000}"/>
    <cellStyle name="Input Cell 4 3 26 3" xfId="23677" xr:uid="{00000000-0005-0000-0000-0000D04A0000}"/>
    <cellStyle name="Input Cell 4 3 26 4" xfId="23678" xr:uid="{00000000-0005-0000-0000-0000D14A0000}"/>
    <cellStyle name="Input Cell 4 3 26 5" xfId="23679" xr:uid="{00000000-0005-0000-0000-0000D24A0000}"/>
    <cellStyle name="Input Cell 4 3 27" xfId="2749" xr:uid="{00000000-0005-0000-0000-0000D34A0000}"/>
    <cellStyle name="Input Cell 4 3 27 2" xfId="23680" xr:uid="{00000000-0005-0000-0000-0000D44A0000}"/>
    <cellStyle name="Input Cell 4 3 27 2 2" xfId="23681" xr:uid="{00000000-0005-0000-0000-0000D54A0000}"/>
    <cellStyle name="Input Cell 4 3 27 2 3" xfId="23682" xr:uid="{00000000-0005-0000-0000-0000D64A0000}"/>
    <cellStyle name="Input Cell 4 3 27 2 4" xfId="23683" xr:uid="{00000000-0005-0000-0000-0000D74A0000}"/>
    <cellStyle name="Input Cell 4 3 27 3" xfId="23684" xr:uid="{00000000-0005-0000-0000-0000D84A0000}"/>
    <cellStyle name="Input Cell 4 3 27 4" xfId="23685" xr:uid="{00000000-0005-0000-0000-0000D94A0000}"/>
    <cellStyle name="Input Cell 4 3 27 5" xfId="23686" xr:uid="{00000000-0005-0000-0000-0000DA4A0000}"/>
    <cellStyle name="Input Cell 4 3 28" xfId="2750" xr:uid="{00000000-0005-0000-0000-0000DB4A0000}"/>
    <cellStyle name="Input Cell 4 3 28 2" xfId="23687" xr:uid="{00000000-0005-0000-0000-0000DC4A0000}"/>
    <cellStyle name="Input Cell 4 3 28 2 2" xfId="23688" xr:uid="{00000000-0005-0000-0000-0000DD4A0000}"/>
    <cellStyle name="Input Cell 4 3 28 2 3" xfId="23689" xr:uid="{00000000-0005-0000-0000-0000DE4A0000}"/>
    <cellStyle name="Input Cell 4 3 28 2 4" xfId="23690" xr:uid="{00000000-0005-0000-0000-0000DF4A0000}"/>
    <cellStyle name="Input Cell 4 3 28 3" xfId="23691" xr:uid="{00000000-0005-0000-0000-0000E04A0000}"/>
    <cellStyle name="Input Cell 4 3 28 4" xfId="23692" xr:uid="{00000000-0005-0000-0000-0000E14A0000}"/>
    <cellStyle name="Input Cell 4 3 28 5" xfId="23693" xr:uid="{00000000-0005-0000-0000-0000E24A0000}"/>
    <cellStyle name="Input Cell 4 3 29" xfId="2751" xr:uid="{00000000-0005-0000-0000-0000E34A0000}"/>
    <cellStyle name="Input Cell 4 3 29 2" xfId="23694" xr:uid="{00000000-0005-0000-0000-0000E44A0000}"/>
    <cellStyle name="Input Cell 4 3 29 2 2" xfId="23695" xr:uid="{00000000-0005-0000-0000-0000E54A0000}"/>
    <cellStyle name="Input Cell 4 3 29 2 3" xfId="23696" xr:uid="{00000000-0005-0000-0000-0000E64A0000}"/>
    <cellStyle name="Input Cell 4 3 29 2 4" xfId="23697" xr:uid="{00000000-0005-0000-0000-0000E74A0000}"/>
    <cellStyle name="Input Cell 4 3 29 3" xfId="23698" xr:uid="{00000000-0005-0000-0000-0000E84A0000}"/>
    <cellStyle name="Input Cell 4 3 29 4" xfId="23699" xr:uid="{00000000-0005-0000-0000-0000E94A0000}"/>
    <cellStyle name="Input Cell 4 3 29 5" xfId="23700" xr:uid="{00000000-0005-0000-0000-0000EA4A0000}"/>
    <cellStyle name="Input Cell 4 3 3" xfId="2752" xr:uid="{00000000-0005-0000-0000-0000EB4A0000}"/>
    <cellStyle name="Input Cell 4 3 3 2" xfId="23701" xr:uid="{00000000-0005-0000-0000-0000EC4A0000}"/>
    <cellStyle name="Input Cell 4 3 3 2 2" xfId="23702" xr:uid="{00000000-0005-0000-0000-0000ED4A0000}"/>
    <cellStyle name="Input Cell 4 3 3 2 3" xfId="23703" xr:uid="{00000000-0005-0000-0000-0000EE4A0000}"/>
    <cellStyle name="Input Cell 4 3 3 2 4" xfId="23704" xr:uid="{00000000-0005-0000-0000-0000EF4A0000}"/>
    <cellStyle name="Input Cell 4 3 3 3" xfId="23705" xr:uid="{00000000-0005-0000-0000-0000F04A0000}"/>
    <cellStyle name="Input Cell 4 3 3 4" xfId="23706" xr:uid="{00000000-0005-0000-0000-0000F14A0000}"/>
    <cellStyle name="Input Cell 4 3 3 5" xfId="23707" xr:uid="{00000000-0005-0000-0000-0000F24A0000}"/>
    <cellStyle name="Input Cell 4 3 30" xfId="2753" xr:uid="{00000000-0005-0000-0000-0000F34A0000}"/>
    <cellStyle name="Input Cell 4 3 30 2" xfId="23708" xr:uid="{00000000-0005-0000-0000-0000F44A0000}"/>
    <cellStyle name="Input Cell 4 3 30 2 2" xfId="23709" xr:uid="{00000000-0005-0000-0000-0000F54A0000}"/>
    <cellStyle name="Input Cell 4 3 30 2 3" xfId="23710" xr:uid="{00000000-0005-0000-0000-0000F64A0000}"/>
    <cellStyle name="Input Cell 4 3 30 2 4" xfId="23711" xr:uid="{00000000-0005-0000-0000-0000F74A0000}"/>
    <cellStyle name="Input Cell 4 3 30 3" xfId="23712" xr:uid="{00000000-0005-0000-0000-0000F84A0000}"/>
    <cellStyle name="Input Cell 4 3 30 4" xfId="23713" xr:uid="{00000000-0005-0000-0000-0000F94A0000}"/>
    <cellStyle name="Input Cell 4 3 30 5" xfId="23714" xr:uid="{00000000-0005-0000-0000-0000FA4A0000}"/>
    <cellStyle name="Input Cell 4 3 31" xfId="2754" xr:uid="{00000000-0005-0000-0000-0000FB4A0000}"/>
    <cellStyle name="Input Cell 4 3 31 2" xfId="23715" xr:uid="{00000000-0005-0000-0000-0000FC4A0000}"/>
    <cellStyle name="Input Cell 4 3 31 2 2" xfId="23716" xr:uid="{00000000-0005-0000-0000-0000FD4A0000}"/>
    <cellStyle name="Input Cell 4 3 31 2 3" xfId="23717" xr:uid="{00000000-0005-0000-0000-0000FE4A0000}"/>
    <cellStyle name="Input Cell 4 3 31 2 4" xfId="23718" xr:uid="{00000000-0005-0000-0000-0000FF4A0000}"/>
    <cellStyle name="Input Cell 4 3 31 3" xfId="23719" xr:uid="{00000000-0005-0000-0000-0000004B0000}"/>
    <cellStyle name="Input Cell 4 3 31 4" xfId="23720" xr:uid="{00000000-0005-0000-0000-0000014B0000}"/>
    <cellStyle name="Input Cell 4 3 31 5" xfId="23721" xr:uid="{00000000-0005-0000-0000-0000024B0000}"/>
    <cellStyle name="Input Cell 4 3 32" xfId="2755" xr:uid="{00000000-0005-0000-0000-0000034B0000}"/>
    <cellStyle name="Input Cell 4 3 32 2" xfId="23722" xr:uid="{00000000-0005-0000-0000-0000044B0000}"/>
    <cellStyle name="Input Cell 4 3 32 2 2" xfId="23723" xr:uid="{00000000-0005-0000-0000-0000054B0000}"/>
    <cellStyle name="Input Cell 4 3 32 2 3" xfId="23724" xr:uid="{00000000-0005-0000-0000-0000064B0000}"/>
    <cellStyle name="Input Cell 4 3 32 2 4" xfId="23725" xr:uid="{00000000-0005-0000-0000-0000074B0000}"/>
    <cellStyle name="Input Cell 4 3 32 3" xfId="23726" xr:uid="{00000000-0005-0000-0000-0000084B0000}"/>
    <cellStyle name="Input Cell 4 3 32 4" xfId="23727" xr:uid="{00000000-0005-0000-0000-0000094B0000}"/>
    <cellStyle name="Input Cell 4 3 32 5" xfId="23728" xr:uid="{00000000-0005-0000-0000-00000A4B0000}"/>
    <cellStyle name="Input Cell 4 3 33" xfId="2756" xr:uid="{00000000-0005-0000-0000-00000B4B0000}"/>
    <cellStyle name="Input Cell 4 3 33 2" xfId="23729" xr:uid="{00000000-0005-0000-0000-00000C4B0000}"/>
    <cellStyle name="Input Cell 4 3 33 2 2" xfId="23730" xr:uid="{00000000-0005-0000-0000-00000D4B0000}"/>
    <cellStyle name="Input Cell 4 3 33 2 3" xfId="23731" xr:uid="{00000000-0005-0000-0000-00000E4B0000}"/>
    <cellStyle name="Input Cell 4 3 33 2 4" xfId="23732" xr:uid="{00000000-0005-0000-0000-00000F4B0000}"/>
    <cellStyle name="Input Cell 4 3 33 3" xfId="23733" xr:uid="{00000000-0005-0000-0000-0000104B0000}"/>
    <cellStyle name="Input Cell 4 3 33 4" xfId="23734" xr:uid="{00000000-0005-0000-0000-0000114B0000}"/>
    <cellStyle name="Input Cell 4 3 33 5" xfId="23735" xr:uid="{00000000-0005-0000-0000-0000124B0000}"/>
    <cellStyle name="Input Cell 4 3 34" xfId="2757" xr:uid="{00000000-0005-0000-0000-0000134B0000}"/>
    <cellStyle name="Input Cell 4 3 34 2" xfId="23736" xr:uid="{00000000-0005-0000-0000-0000144B0000}"/>
    <cellStyle name="Input Cell 4 3 34 2 2" xfId="23737" xr:uid="{00000000-0005-0000-0000-0000154B0000}"/>
    <cellStyle name="Input Cell 4 3 34 2 3" xfId="23738" xr:uid="{00000000-0005-0000-0000-0000164B0000}"/>
    <cellStyle name="Input Cell 4 3 34 2 4" xfId="23739" xr:uid="{00000000-0005-0000-0000-0000174B0000}"/>
    <cellStyle name="Input Cell 4 3 34 3" xfId="23740" xr:uid="{00000000-0005-0000-0000-0000184B0000}"/>
    <cellStyle name="Input Cell 4 3 34 4" xfId="23741" xr:uid="{00000000-0005-0000-0000-0000194B0000}"/>
    <cellStyle name="Input Cell 4 3 34 5" xfId="23742" xr:uid="{00000000-0005-0000-0000-00001A4B0000}"/>
    <cellStyle name="Input Cell 4 3 35" xfId="2758" xr:uid="{00000000-0005-0000-0000-00001B4B0000}"/>
    <cellStyle name="Input Cell 4 3 35 2" xfId="23743" xr:uid="{00000000-0005-0000-0000-00001C4B0000}"/>
    <cellStyle name="Input Cell 4 3 35 2 2" xfId="23744" xr:uid="{00000000-0005-0000-0000-00001D4B0000}"/>
    <cellStyle name="Input Cell 4 3 35 2 3" xfId="23745" xr:uid="{00000000-0005-0000-0000-00001E4B0000}"/>
    <cellStyle name="Input Cell 4 3 35 2 4" xfId="23746" xr:uid="{00000000-0005-0000-0000-00001F4B0000}"/>
    <cellStyle name="Input Cell 4 3 35 3" xfId="23747" xr:uid="{00000000-0005-0000-0000-0000204B0000}"/>
    <cellStyle name="Input Cell 4 3 35 4" xfId="23748" xr:uid="{00000000-0005-0000-0000-0000214B0000}"/>
    <cellStyle name="Input Cell 4 3 35 5" xfId="23749" xr:uid="{00000000-0005-0000-0000-0000224B0000}"/>
    <cellStyle name="Input Cell 4 3 36" xfId="2759" xr:uid="{00000000-0005-0000-0000-0000234B0000}"/>
    <cellStyle name="Input Cell 4 3 36 2" xfId="23750" xr:uid="{00000000-0005-0000-0000-0000244B0000}"/>
    <cellStyle name="Input Cell 4 3 36 2 2" xfId="23751" xr:uid="{00000000-0005-0000-0000-0000254B0000}"/>
    <cellStyle name="Input Cell 4 3 36 2 3" xfId="23752" xr:uid="{00000000-0005-0000-0000-0000264B0000}"/>
    <cellStyle name="Input Cell 4 3 36 2 4" xfId="23753" xr:uid="{00000000-0005-0000-0000-0000274B0000}"/>
    <cellStyle name="Input Cell 4 3 36 3" xfId="23754" xr:uid="{00000000-0005-0000-0000-0000284B0000}"/>
    <cellStyle name="Input Cell 4 3 36 4" xfId="23755" xr:uid="{00000000-0005-0000-0000-0000294B0000}"/>
    <cellStyle name="Input Cell 4 3 36 5" xfId="23756" xr:uid="{00000000-0005-0000-0000-00002A4B0000}"/>
    <cellStyle name="Input Cell 4 3 37" xfId="2760" xr:uid="{00000000-0005-0000-0000-00002B4B0000}"/>
    <cellStyle name="Input Cell 4 3 37 2" xfId="23757" xr:uid="{00000000-0005-0000-0000-00002C4B0000}"/>
    <cellStyle name="Input Cell 4 3 37 2 2" xfId="23758" xr:uid="{00000000-0005-0000-0000-00002D4B0000}"/>
    <cellStyle name="Input Cell 4 3 37 2 3" xfId="23759" xr:uid="{00000000-0005-0000-0000-00002E4B0000}"/>
    <cellStyle name="Input Cell 4 3 37 2 4" xfId="23760" xr:uid="{00000000-0005-0000-0000-00002F4B0000}"/>
    <cellStyle name="Input Cell 4 3 37 3" xfId="23761" xr:uid="{00000000-0005-0000-0000-0000304B0000}"/>
    <cellStyle name="Input Cell 4 3 37 4" xfId="23762" xr:uid="{00000000-0005-0000-0000-0000314B0000}"/>
    <cellStyle name="Input Cell 4 3 37 5" xfId="23763" xr:uid="{00000000-0005-0000-0000-0000324B0000}"/>
    <cellStyle name="Input Cell 4 3 38" xfId="2761" xr:uid="{00000000-0005-0000-0000-0000334B0000}"/>
    <cellStyle name="Input Cell 4 3 38 2" xfId="23764" xr:uid="{00000000-0005-0000-0000-0000344B0000}"/>
    <cellStyle name="Input Cell 4 3 38 2 2" xfId="23765" xr:uid="{00000000-0005-0000-0000-0000354B0000}"/>
    <cellStyle name="Input Cell 4 3 38 2 3" xfId="23766" xr:uid="{00000000-0005-0000-0000-0000364B0000}"/>
    <cellStyle name="Input Cell 4 3 38 2 4" xfId="23767" xr:uid="{00000000-0005-0000-0000-0000374B0000}"/>
    <cellStyle name="Input Cell 4 3 38 3" xfId="23768" xr:uid="{00000000-0005-0000-0000-0000384B0000}"/>
    <cellStyle name="Input Cell 4 3 38 4" xfId="23769" xr:uid="{00000000-0005-0000-0000-0000394B0000}"/>
    <cellStyle name="Input Cell 4 3 38 5" xfId="23770" xr:uid="{00000000-0005-0000-0000-00003A4B0000}"/>
    <cellStyle name="Input Cell 4 3 39" xfId="2762" xr:uid="{00000000-0005-0000-0000-00003B4B0000}"/>
    <cellStyle name="Input Cell 4 3 39 2" xfId="23771" xr:uid="{00000000-0005-0000-0000-00003C4B0000}"/>
    <cellStyle name="Input Cell 4 3 39 2 2" xfId="23772" xr:uid="{00000000-0005-0000-0000-00003D4B0000}"/>
    <cellStyle name="Input Cell 4 3 39 2 3" xfId="23773" xr:uid="{00000000-0005-0000-0000-00003E4B0000}"/>
    <cellStyle name="Input Cell 4 3 39 2 4" xfId="23774" xr:uid="{00000000-0005-0000-0000-00003F4B0000}"/>
    <cellStyle name="Input Cell 4 3 39 3" xfId="23775" xr:uid="{00000000-0005-0000-0000-0000404B0000}"/>
    <cellStyle name="Input Cell 4 3 39 4" xfId="23776" xr:uid="{00000000-0005-0000-0000-0000414B0000}"/>
    <cellStyle name="Input Cell 4 3 39 5" xfId="23777" xr:uid="{00000000-0005-0000-0000-0000424B0000}"/>
    <cellStyle name="Input Cell 4 3 4" xfId="2763" xr:uid="{00000000-0005-0000-0000-0000434B0000}"/>
    <cellStyle name="Input Cell 4 3 4 2" xfId="23778" xr:uid="{00000000-0005-0000-0000-0000444B0000}"/>
    <cellStyle name="Input Cell 4 3 4 2 2" xfId="23779" xr:uid="{00000000-0005-0000-0000-0000454B0000}"/>
    <cellStyle name="Input Cell 4 3 4 2 3" xfId="23780" xr:uid="{00000000-0005-0000-0000-0000464B0000}"/>
    <cellStyle name="Input Cell 4 3 4 2 4" xfId="23781" xr:uid="{00000000-0005-0000-0000-0000474B0000}"/>
    <cellStyle name="Input Cell 4 3 4 3" xfId="23782" xr:uid="{00000000-0005-0000-0000-0000484B0000}"/>
    <cellStyle name="Input Cell 4 3 4 4" xfId="23783" xr:uid="{00000000-0005-0000-0000-0000494B0000}"/>
    <cellStyle name="Input Cell 4 3 4 5" xfId="23784" xr:uid="{00000000-0005-0000-0000-00004A4B0000}"/>
    <cellStyle name="Input Cell 4 3 40" xfId="2764" xr:uid="{00000000-0005-0000-0000-00004B4B0000}"/>
    <cellStyle name="Input Cell 4 3 40 2" xfId="23785" xr:uid="{00000000-0005-0000-0000-00004C4B0000}"/>
    <cellStyle name="Input Cell 4 3 40 2 2" xfId="23786" xr:uid="{00000000-0005-0000-0000-00004D4B0000}"/>
    <cellStyle name="Input Cell 4 3 40 2 3" xfId="23787" xr:uid="{00000000-0005-0000-0000-00004E4B0000}"/>
    <cellStyle name="Input Cell 4 3 40 2 4" xfId="23788" xr:uid="{00000000-0005-0000-0000-00004F4B0000}"/>
    <cellStyle name="Input Cell 4 3 40 3" xfId="23789" xr:uid="{00000000-0005-0000-0000-0000504B0000}"/>
    <cellStyle name="Input Cell 4 3 40 4" xfId="23790" xr:uid="{00000000-0005-0000-0000-0000514B0000}"/>
    <cellStyle name="Input Cell 4 3 40 5" xfId="23791" xr:uid="{00000000-0005-0000-0000-0000524B0000}"/>
    <cellStyle name="Input Cell 4 3 41" xfId="2765" xr:uid="{00000000-0005-0000-0000-0000534B0000}"/>
    <cellStyle name="Input Cell 4 3 41 2" xfId="23792" xr:uid="{00000000-0005-0000-0000-0000544B0000}"/>
    <cellStyle name="Input Cell 4 3 41 2 2" xfId="23793" xr:uid="{00000000-0005-0000-0000-0000554B0000}"/>
    <cellStyle name="Input Cell 4 3 41 2 3" xfId="23794" xr:uid="{00000000-0005-0000-0000-0000564B0000}"/>
    <cellStyle name="Input Cell 4 3 41 2 4" xfId="23795" xr:uid="{00000000-0005-0000-0000-0000574B0000}"/>
    <cellStyle name="Input Cell 4 3 41 3" xfId="23796" xr:uid="{00000000-0005-0000-0000-0000584B0000}"/>
    <cellStyle name="Input Cell 4 3 41 4" xfId="23797" xr:uid="{00000000-0005-0000-0000-0000594B0000}"/>
    <cellStyle name="Input Cell 4 3 41 5" xfId="23798" xr:uid="{00000000-0005-0000-0000-00005A4B0000}"/>
    <cellStyle name="Input Cell 4 3 42" xfId="2766" xr:uid="{00000000-0005-0000-0000-00005B4B0000}"/>
    <cellStyle name="Input Cell 4 3 42 2" xfId="23799" xr:uid="{00000000-0005-0000-0000-00005C4B0000}"/>
    <cellStyle name="Input Cell 4 3 42 2 2" xfId="23800" xr:uid="{00000000-0005-0000-0000-00005D4B0000}"/>
    <cellStyle name="Input Cell 4 3 42 2 3" xfId="23801" xr:uid="{00000000-0005-0000-0000-00005E4B0000}"/>
    <cellStyle name="Input Cell 4 3 42 2 4" xfId="23802" xr:uid="{00000000-0005-0000-0000-00005F4B0000}"/>
    <cellStyle name="Input Cell 4 3 42 3" xfId="23803" xr:uid="{00000000-0005-0000-0000-0000604B0000}"/>
    <cellStyle name="Input Cell 4 3 42 4" xfId="23804" xr:uid="{00000000-0005-0000-0000-0000614B0000}"/>
    <cellStyle name="Input Cell 4 3 42 5" xfId="23805" xr:uid="{00000000-0005-0000-0000-0000624B0000}"/>
    <cellStyle name="Input Cell 4 3 43" xfId="2767" xr:uid="{00000000-0005-0000-0000-0000634B0000}"/>
    <cellStyle name="Input Cell 4 3 43 2" xfId="23806" xr:uid="{00000000-0005-0000-0000-0000644B0000}"/>
    <cellStyle name="Input Cell 4 3 43 2 2" xfId="23807" xr:uid="{00000000-0005-0000-0000-0000654B0000}"/>
    <cellStyle name="Input Cell 4 3 43 2 3" xfId="23808" xr:uid="{00000000-0005-0000-0000-0000664B0000}"/>
    <cellStyle name="Input Cell 4 3 43 2 4" xfId="23809" xr:uid="{00000000-0005-0000-0000-0000674B0000}"/>
    <cellStyle name="Input Cell 4 3 43 3" xfId="23810" xr:uid="{00000000-0005-0000-0000-0000684B0000}"/>
    <cellStyle name="Input Cell 4 3 43 4" xfId="23811" xr:uid="{00000000-0005-0000-0000-0000694B0000}"/>
    <cellStyle name="Input Cell 4 3 43 5" xfId="23812" xr:uid="{00000000-0005-0000-0000-00006A4B0000}"/>
    <cellStyle name="Input Cell 4 3 44" xfId="2768" xr:uid="{00000000-0005-0000-0000-00006B4B0000}"/>
    <cellStyle name="Input Cell 4 3 44 2" xfId="23813" xr:uid="{00000000-0005-0000-0000-00006C4B0000}"/>
    <cellStyle name="Input Cell 4 3 44 2 2" xfId="23814" xr:uid="{00000000-0005-0000-0000-00006D4B0000}"/>
    <cellStyle name="Input Cell 4 3 44 2 3" xfId="23815" xr:uid="{00000000-0005-0000-0000-00006E4B0000}"/>
    <cellStyle name="Input Cell 4 3 44 2 4" xfId="23816" xr:uid="{00000000-0005-0000-0000-00006F4B0000}"/>
    <cellStyle name="Input Cell 4 3 44 3" xfId="23817" xr:uid="{00000000-0005-0000-0000-0000704B0000}"/>
    <cellStyle name="Input Cell 4 3 44 4" xfId="23818" xr:uid="{00000000-0005-0000-0000-0000714B0000}"/>
    <cellStyle name="Input Cell 4 3 44 5" xfId="23819" xr:uid="{00000000-0005-0000-0000-0000724B0000}"/>
    <cellStyle name="Input Cell 4 3 45" xfId="2769" xr:uid="{00000000-0005-0000-0000-0000734B0000}"/>
    <cellStyle name="Input Cell 4 3 45 2" xfId="23820" xr:uid="{00000000-0005-0000-0000-0000744B0000}"/>
    <cellStyle name="Input Cell 4 3 45 2 2" xfId="23821" xr:uid="{00000000-0005-0000-0000-0000754B0000}"/>
    <cellStyle name="Input Cell 4 3 45 2 3" xfId="23822" xr:uid="{00000000-0005-0000-0000-0000764B0000}"/>
    <cellStyle name="Input Cell 4 3 45 2 4" xfId="23823" xr:uid="{00000000-0005-0000-0000-0000774B0000}"/>
    <cellStyle name="Input Cell 4 3 45 3" xfId="23824" xr:uid="{00000000-0005-0000-0000-0000784B0000}"/>
    <cellStyle name="Input Cell 4 3 45 4" xfId="23825" xr:uid="{00000000-0005-0000-0000-0000794B0000}"/>
    <cellStyle name="Input Cell 4 3 45 5" xfId="23826" xr:uid="{00000000-0005-0000-0000-00007A4B0000}"/>
    <cellStyle name="Input Cell 4 3 46" xfId="23827" xr:uid="{00000000-0005-0000-0000-00007B4B0000}"/>
    <cellStyle name="Input Cell 4 3 46 2" xfId="23828" xr:uid="{00000000-0005-0000-0000-00007C4B0000}"/>
    <cellStyle name="Input Cell 4 3 46 3" xfId="23829" xr:uid="{00000000-0005-0000-0000-00007D4B0000}"/>
    <cellStyle name="Input Cell 4 3 46 4" xfId="23830" xr:uid="{00000000-0005-0000-0000-00007E4B0000}"/>
    <cellStyle name="Input Cell 4 3 47" xfId="23831" xr:uid="{00000000-0005-0000-0000-00007F4B0000}"/>
    <cellStyle name="Input Cell 4 3 48" xfId="23832" xr:uid="{00000000-0005-0000-0000-0000804B0000}"/>
    <cellStyle name="Input Cell 4 3 49" xfId="23833" xr:uid="{00000000-0005-0000-0000-0000814B0000}"/>
    <cellStyle name="Input Cell 4 3 5" xfId="2770" xr:uid="{00000000-0005-0000-0000-0000824B0000}"/>
    <cellStyle name="Input Cell 4 3 5 2" xfId="23834" xr:uid="{00000000-0005-0000-0000-0000834B0000}"/>
    <cellStyle name="Input Cell 4 3 5 2 2" xfId="23835" xr:uid="{00000000-0005-0000-0000-0000844B0000}"/>
    <cellStyle name="Input Cell 4 3 5 2 3" xfId="23836" xr:uid="{00000000-0005-0000-0000-0000854B0000}"/>
    <cellStyle name="Input Cell 4 3 5 2 4" xfId="23837" xr:uid="{00000000-0005-0000-0000-0000864B0000}"/>
    <cellStyle name="Input Cell 4 3 5 3" xfId="23838" xr:uid="{00000000-0005-0000-0000-0000874B0000}"/>
    <cellStyle name="Input Cell 4 3 5 4" xfId="23839" xr:uid="{00000000-0005-0000-0000-0000884B0000}"/>
    <cellStyle name="Input Cell 4 3 5 5" xfId="23840" xr:uid="{00000000-0005-0000-0000-0000894B0000}"/>
    <cellStyle name="Input Cell 4 3 6" xfId="2771" xr:uid="{00000000-0005-0000-0000-00008A4B0000}"/>
    <cellStyle name="Input Cell 4 3 6 2" xfId="23841" xr:uid="{00000000-0005-0000-0000-00008B4B0000}"/>
    <cellStyle name="Input Cell 4 3 6 2 2" xfId="23842" xr:uid="{00000000-0005-0000-0000-00008C4B0000}"/>
    <cellStyle name="Input Cell 4 3 6 2 3" xfId="23843" xr:uid="{00000000-0005-0000-0000-00008D4B0000}"/>
    <cellStyle name="Input Cell 4 3 6 2 4" xfId="23844" xr:uid="{00000000-0005-0000-0000-00008E4B0000}"/>
    <cellStyle name="Input Cell 4 3 6 3" xfId="23845" xr:uid="{00000000-0005-0000-0000-00008F4B0000}"/>
    <cellStyle name="Input Cell 4 3 6 4" xfId="23846" xr:uid="{00000000-0005-0000-0000-0000904B0000}"/>
    <cellStyle name="Input Cell 4 3 6 5" xfId="23847" xr:uid="{00000000-0005-0000-0000-0000914B0000}"/>
    <cellStyle name="Input Cell 4 3 7" xfId="2772" xr:uid="{00000000-0005-0000-0000-0000924B0000}"/>
    <cellStyle name="Input Cell 4 3 7 2" xfId="23848" xr:uid="{00000000-0005-0000-0000-0000934B0000}"/>
    <cellStyle name="Input Cell 4 3 7 2 2" xfId="23849" xr:uid="{00000000-0005-0000-0000-0000944B0000}"/>
    <cellStyle name="Input Cell 4 3 7 2 3" xfId="23850" xr:uid="{00000000-0005-0000-0000-0000954B0000}"/>
    <cellStyle name="Input Cell 4 3 7 2 4" xfId="23851" xr:uid="{00000000-0005-0000-0000-0000964B0000}"/>
    <cellStyle name="Input Cell 4 3 7 3" xfId="23852" xr:uid="{00000000-0005-0000-0000-0000974B0000}"/>
    <cellStyle name="Input Cell 4 3 7 4" xfId="23853" xr:uid="{00000000-0005-0000-0000-0000984B0000}"/>
    <cellStyle name="Input Cell 4 3 7 5" xfId="23854" xr:uid="{00000000-0005-0000-0000-0000994B0000}"/>
    <cellStyle name="Input Cell 4 3 8" xfId="2773" xr:uid="{00000000-0005-0000-0000-00009A4B0000}"/>
    <cellStyle name="Input Cell 4 3 8 2" xfId="23855" xr:uid="{00000000-0005-0000-0000-00009B4B0000}"/>
    <cellStyle name="Input Cell 4 3 8 2 2" xfId="23856" xr:uid="{00000000-0005-0000-0000-00009C4B0000}"/>
    <cellStyle name="Input Cell 4 3 8 2 3" xfId="23857" xr:uid="{00000000-0005-0000-0000-00009D4B0000}"/>
    <cellStyle name="Input Cell 4 3 8 2 4" xfId="23858" xr:uid="{00000000-0005-0000-0000-00009E4B0000}"/>
    <cellStyle name="Input Cell 4 3 8 3" xfId="23859" xr:uid="{00000000-0005-0000-0000-00009F4B0000}"/>
    <cellStyle name="Input Cell 4 3 8 4" xfId="23860" xr:uid="{00000000-0005-0000-0000-0000A04B0000}"/>
    <cellStyle name="Input Cell 4 3 8 5" xfId="23861" xr:uid="{00000000-0005-0000-0000-0000A14B0000}"/>
    <cellStyle name="Input Cell 4 3 9" xfId="2774" xr:uid="{00000000-0005-0000-0000-0000A24B0000}"/>
    <cellStyle name="Input Cell 4 3 9 2" xfId="23862" xr:uid="{00000000-0005-0000-0000-0000A34B0000}"/>
    <cellStyle name="Input Cell 4 3 9 2 2" xfId="23863" xr:uid="{00000000-0005-0000-0000-0000A44B0000}"/>
    <cellStyle name="Input Cell 4 3 9 2 3" xfId="23864" xr:uid="{00000000-0005-0000-0000-0000A54B0000}"/>
    <cellStyle name="Input Cell 4 3 9 2 4" xfId="23865" xr:uid="{00000000-0005-0000-0000-0000A64B0000}"/>
    <cellStyle name="Input Cell 4 3 9 3" xfId="23866" xr:uid="{00000000-0005-0000-0000-0000A74B0000}"/>
    <cellStyle name="Input Cell 4 3 9 4" xfId="23867" xr:uid="{00000000-0005-0000-0000-0000A84B0000}"/>
    <cellStyle name="Input Cell 4 3 9 5" xfId="23868" xr:uid="{00000000-0005-0000-0000-0000A94B0000}"/>
    <cellStyle name="Input Cell 4 4" xfId="2775" xr:uid="{00000000-0005-0000-0000-0000AA4B0000}"/>
    <cellStyle name="Input Cell 4 4 10" xfId="2776" xr:uid="{00000000-0005-0000-0000-0000AB4B0000}"/>
    <cellStyle name="Input Cell 4 4 10 2" xfId="23869" xr:uid="{00000000-0005-0000-0000-0000AC4B0000}"/>
    <cellStyle name="Input Cell 4 4 10 2 2" xfId="23870" xr:uid="{00000000-0005-0000-0000-0000AD4B0000}"/>
    <cellStyle name="Input Cell 4 4 10 2 3" xfId="23871" xr:uid="{00000000-0005-0000-0000-0000AE4B0000}"/>
    <cellStyle name="Input Cell 4 4 10 2 4" xfId="23872" xr:uid="{00000000-0005-0000-0000-0000AF4B0000}"/>
    <cellStyle name="Input Cell 4 4 10 3" xfId="23873" xr:uid="{00000000-0005-0000-0000-0000B04B0000}"/>
    <cellStyle name="Input Cell 4 4 10 4" xfId="23874" xr:uid="{00000000-0005-0000-0000-0000B14B0000}"/>
    <cellStyle name="Input Cell 4 4 10 5" xfId="23875" xr:uid="{00000000-0005-0000-0000-0000B24B0000}"/>
    <cellStyle name="Input Cell 4 4 11" xfId="2777" xr:uid="{00000000-0005-0000-0000-0000B34B0000}"/>
    <cellStyle name="Input Cell 4 4 11 2" xfId="23876" xr:uid="{00000000-0005-0000-0000-0000B44B0000}"/>
    <cellStyle name="Input Cell 4 4 11 2 2" xfId="23877" xr:uid="{00000000-0005-0000-0000-0000B54B0000}"/>
    <cellStyle name="Input Cell 4 4 11 2 3" xfId="23878" xr:uid="{00000000-0005-0000-0000-0000B64B0000}"/>
    <cellStyle name="Input Cell 4 4 11 2 4" xfId="23879" xr:uid="{00000000-0005-0000-0000-0000B74B0000}"/>
    <cellStyle name="Input Cell 4 4 11 3" xfId="23880" xr:uid="{00000000-0005-0000-0000-0000B84B0000}"/>
    <cellStyle name="Input Cell 4 4 11 4" xfId="23881" xr:uid="{00000000-0005-0000-0000-0000B94B0000}"/>
    <cellStyle name="Input Cell 4 4 11 5" xfId="23882" xr:uid="{00000000-0005-0000-0000-0000BA4B0000}"/>
    <cellStyle name="Input Cell 4 4 12" xfId="2778" xr:uid="{00000000-0005-0000-0000-0000BB4B0000}"/>
    <cellStyle name="Input Cell 4 4 12 2" xfId="23883" xr:uid="{00000000-0005-0000-0000-0000BC4B0000}"/>
    <cellStyle name="Input Cell 4 4 12 2 2" xfId="23884" xr:uid="{00000000-0005-0000-0000-0000BD4B0000}"/>
    <cellStyle name="Input Cell 4 4 12 2 3" xfId="23885" xr:uid="{00000000-0005-0000-0000-0000BE4B0000}"/>
    <cellStyle name="Input Cell 4 4 12 2 4" xfId="23886" xr:uid="{00000000-0005-0000-0000-0000BF4B0000}"/>
    <cellStyle name="Input Cell 4 4 12 3" xfId="23887" xr:uid="{00000000-0005-0000-0000-0000C04B0000}"/>
    <cellStyle name="Input Cell 4 4 12 4" xfId="23888" xr:uid="{00000000-0005-0000-0000-0000C14B0000}"/>
    <cellStyle name="Input Cell 4 4 12 5" xfId="23889" xr:uid="{00000000-0005-0000-0000-0000C24B0000}"/>
    <cellStyle name="Input Cell 4 4 13" xfId="2779" xr:uid="{00000000-0005-0000-0000-0000C34B0000}"/>
    <cellStyle name="Input Cell 4 4 13 2" xfId="23890" xr:uid="{00000000-0005-0000-0000-0000C44B0000}"/>
    <cellStyle name="Input Cell 4 4 13 2 2" xfId="23891" xr:uid="{00000000-0005-0000-0000-0000C54B0000}"/>
    <cellStyle name="Input Cell 4 4 13 2 3" xfId="23892" xr:uid="{00000000-0005-0000-0000-0000C64B0000}"/>
    <cellStyle name="Input Cell 4 4 13 2 4" xfId="23893" xr:uid="{00000000-0005-0000-0000-0000C74B0000}"/>
    <cellStyle name="Input Cell 4 4 13 3" xfId="23894" xr:uid="{00000000-0005-0000-0000-0000C84B0000}"/>
    <cellStyle name="Input Cell 4 4 13 4" xfId="23895" xr:uid="{00000000-0005-0000-0000-0000C94B0000}"/>
    <cellStyle name="Input Cell 4 4 13 5" xfId="23896" xr:uid="{00000000-0005-0000-0000-0000CA4B0000}"/>
    <cellStyle name="Input Cell 4 4 14" xfId="2780" xr:uid="{00000000-0005-0000-0000-0000CB4B0000}"/>
    <cellStyle name="Input Cell 4 4 14 2" xfId="23897" xr:uid="{00000000-0005-0000-0000-0000CC4B0000}"/>
    <cellStyle name="Input Cell 4 4 14 2 2" xfId="23898" xr:uid="{00000000-0005-0000-0000-0000CD4B0000}"/>
    <cellStyle name="Input Cell 4 4 14 2 3" xfId="23899" xr:uid="{00000000-0005-0000-0000-0000CE4B0000}"/>
    <cellStyle name="Input Cell 4 4 14 2 4" xfId="23900" xr:uid="{00000000-0005-0000-0000-0000CF4B0000}"/>
    <cellStyle name="Input Cell 4 4 14 3" xfId="23901" xr:uid="{00000000-0005-0000-0000-0000D04B0000}"/>
    <cellStyle name="Input Cell 4 4 14 4" xfId="23902" xr:uid="{00000000-0005-0000-0000-0000D14B0000}"/>
    <cellStyle name="Input Cell 4 4 14 5" xfId="23903" xr:uid="{00000000-0005-0000-0000-0000D24B0000}"/>
    <cellStyle name="Input Cell 4 4 15" xfId="2781" xr:uid="{00000000-0005-0000-0000-0000D34B0000}"/>
    <cellStyle name="Input Cell 4 4 15 2" xfId="23904" xr:uid="{00000000-0005-0000-0000-0000D44B0000}"/>
    <cellStyle name="Input Cell 4 4 15 2 2" xfId="23905" xr:uid="{00000000-0005-0000-0000-0000D54B0000}"/>
    <cellStyle name="Input Cell 4 4 15 2 3" xfId="23906" xr:uid="{00000000-0005-0000-0000-0000D64B0000}"/>
    <cellStyle name="Input Cell 4 4 15 2 4" xfId="23907" xr:uid="{00000000-0005-0000-0000-0000D74B0000}"/>
    <cellStyle name="Input Cell 4 4 15 3" xfId="23908" xr:uid="{00000000-0005-0000-0000-0000D84B0000}"/>
    <cellStyle name="Input Cell 4 4 15 4" xfId="23909" xr:uid="{00000000-0005-0000-0000-0000D94B0000}"/>
    <cellStyle name="Input Cell 4 4 15 5" xfId="23910" xr:uid="{00000000-0005-0000-0000-0000DA4B0000}"/>
    <cellStyle name="Input Cell 4 4 16" xfId="2782" xr:uid="{00000000-0005-0000-0000-0000DB4B0000}"/>
    <cellStyle name="Input Cell 4 4 16 2" xfId="23911" xr:uid="{00000000-0005-0000-0000-0000DC4B0000}"/>
    <cellStyle name="Input Cell 4 4 16 2 2" xfId="23912" xr:uid="{00000000-0005-0000-0000-0000DD4B0000}"/>
    <cellStyle name="Input Cell 4 4 16 2 3" xfId="23913" xr:uid="{00000000-0005-0000-0000-0000DE4B0000}"/>
    <cellStyle name="Input Cell 4 4 16 2 4" xfId="23914" xr:uid="{00000000-0005-0000-0000-0000DF4B0000}"/>
    <cellStyle name="Input Cell 4 4 16 3" xfId="23915" xr:uid="{00000000-0005-0000-0000-0000E04B0000}"/>
    <cellStyle name="Input Cell 4 4 16 4" xfId="23916" xr:uid="{00000000-0005-0000-0000-0000E14B0000}"/>
    <cellStyle name="Input Cell 4 4 16 5" xfId="23917" xr:uid="{00000000-0005-0000-0000-0000E24B0000}"/>
    <cellStyle name="Input Cell 4 4 17" xfId="2783" xr:uid="{00000000-0005-0000-0000-0000E34B0000}"/>
    <cellStyle name="Input Cell 4 4 17 2" xfId="23918" xr:uid="{00000000-0005-0000-0000-0000E44B0000}"/>
    <cellStyle name="Input Cell 4 4 17 2 2" xfId="23919" xr:uid="{00000000-0005-0000-0000-0000E54B0000}"/>
    <cellStyle name="Input Cell 4 4 17 2 3" xfId="23920" xr:uid="{00000000-0005-0000-0000-0000E64B0000}"/>
    <cellStyle name="Input Cell 4 4 17 2 4" xfId="23921" xr:uid="{00000000-0005-0000-0000-0000E74B0000}"/>
    <cellStyle name="Input Cell 4 4 17 3" xfId="23922" xr:uid="{00000000-0005-0000-0000-0000E84B0000}"/>
    <cellStyle name="Input Cell 4 4 17 4" xfId="23923" xr:uid="{00000000-0005-0000-0000-0000E94B0000}"/>
    <cellStyle name="Input Cell 4 4 17 5" xfId="23924" xr:uid="{00000000-0005-0000-0000-0000EA4B0000}"/>
    <cellStyle name="Input Cell 4 4 18" xfId="2784" xr:uid="{00000000-0005-0000-0000-0000EB4B0000}"/>
    <cellStyle name="Input Cell 4 4 18 2" xfId="23925" xr:uid="{00000000-0005-0000-0000-0000EC4B0000}"/>
    <cellStyle name="Input Cell 4 4 18 2 2" xfId="23926" xr:uid="{00000000-0005-0000-0000-0000ED4B0000}"/>
    <cellStyle name="Input Cell 4 4 18 2 3" xfId="23927" xr:uid="{00000000-0005-0000-0000-0000EE4B0000}"/>
    <cellStyle name="Input Cell 4 4 18 2 4" xfId="23928" xr:uid="{00000000-0005-0000-0000-0000EF4B0000}"/>
    <cellStyle name="Input Cell 4 4 18 3" xfId="23929" xr:uid="{00000000-0005-0000-0000-0000F04B0000}"/>
    <cellStyle name="Input Cell 4 4 18 4" xfId="23930" xr:uid="{00000000-0005-0000-0000-0000F14B0000}"/>
    <cellStyle name="Input Cell 4 4 18 5" xfId="23931" xr:uid="{00000000-0005-0000-0000-0000F24B0000}"/>
    <cellStyle name="Input Cell 4 4 19" xfId="2785" xr:uid="{00000000-0005-0000-0000-0000F34B0000}"/>
    <cellStyle name="Input Cell 4 4 19 2" xfId="23932" xr:uid="{00000000-0005-0000-0000-0000F44B0000}"/>
    <cellStyle name="Input Cell 4 4 19 2 2" xfId="23933" xr:uid="{00000000-0005-0000-0000-0000F54B0000}"/>
    <cellStyle name="Input Cell 4 4 19 2 3" xfId="23934" xr:uid="{00000000-0005-0000-0000-0000F64B0000}"/>
    <cellStyle name="Input Cell 4 4 19 2 4" xfId="23935" xr:uid="{00000000-0005-0000-0000-0000F74B0000}"/>
    <cellStyle name="Input Cell 4 4 19 3" xfId="23936" xr:uid="{00000000-0005-0000-0000-0000F84B0000}"/>
    <cellStyle name="Input Cell 4 4 19 4" xfId="23937" xr:uid="{00000000-0005-0000-0000-0000F94B0000}"/>
    <cellStyle name="Input Cell 4 4 19 5" xfId="23938" xr:uid="{00000000-0005-0000-0000-0000FA4B0000}"/>
    <cellStyle name="Input Cell 4 4 2" xfId="2786" xr:uid="{00000000-0005-0000-0000-0000FB4B0000}"/>
    <cellStyle name="Input Cell 4 4 2 10" xfId="2787" xr:uid="{00000000-0005-0000-0000-0000FC4B0000}"/>
    <cellStyle name="Input Cell 4 4 2 10 2" xfId="23939" xr:uid="{00000000-0005-0000-0000-0000FD4B0000}"/>
    <cellStyle name="Input Cell 4 4 2 10 2 2" xfId="23940" xr:uid="{00000000-0005-0000-0000-0000FE4B0000}"/>
    <cellStyle name="Input Cell 4 4 2 10 2 3" xfId="23941" xr:uid="{00000000-0005-0000-0000-0000FF4B0000}"/>
    <cellStyle name="Input Cell 4 4 2 10 2 4" xfId="23942" xr:uid="{00000000-0005-0000-0000-0000004C0000}"/>
    <cellStyle name="Input Cell 4 4 2 10 3" xfId="23943" xr:uid="{00000000-0005-0000-0000-0000014C0000}"/>
    <cellStyle name="Input Cell 4 4 2 10 4" xfId="23944" xr:uid="{00000000-0005-0000-0000-0000024C0000}"/>
    <cellStyle name="Input Cell 4 4 2 10 5" xfId="23945" xr:uid="{00000000-0005-0000-0000-0000034C0000}"/>
    <cellStyle name="Input Cell 4 4 2 11" xfId="2788" xr:uid="{00000000-0005-0000-0000-0000044C0000}"/>
    <cellStyle name="Input Cell 4 4 2 11 2" xfId="23946" xr:uid="{00000000-0005-0000-0000-0000054C0000}"/>
    <cellStyle name="Input Cell 4 4 2 11 2 2" xfId="23947" xr:uid="{00000000-0005-0000-0000-0000064C0000}"/>
    <cellStyle name="Input Cell 4 4 2 11 2 3" xfId="23948" xr:uid="{00000000-0005-0000-0000-0000074C0000}"/>
    <cellStyle name="Input Cell 4 4 2 11 2 4" xfId="23949" xr:uid="{00000000-0005-0000-0000-0000084C0000}"/>
    <cellStyle name="Input Cell 4 4 2 11 3" xfId="23950" xr:uid="{00000000-0005-0000-0000-0000094C0000}"/>
    <cellStyle name="Input Cell 4 4 2 11 4" xfId="23951" xr:uid="{00000000-0005-0000-0000-00000A4C0000}"/>
    <cellStyle name="Input Cell 4 4 2 11 5" xfId="23952" xr:uid="{00000000-0005-0000-0000-00000B4C0000}"/>
    <cellStyle name="Input Cell 4 4 2 12" xfId="2789" xr:uid="{00000000-0005-0000-0000-00000C4C0000}"/>
    <cellStyle name="Input Cell 4 4 2 12 2" xfId="23953" xr:uid="{00000000-0005-0000-0000-00000D4C0000}"/>
    <cellStyle name="Input Cell 4 4 2 12 2 2" xfId="23954" xr:uid="{00000000-0005-0000-0000-00000E4C0000}"/>
    <cellStyle name="Input Cell 4 4 2 12 2 3" xfId="23955" xr:uid="{00000000-0005-0000-0000-00000F4C0000}"/>
    <cellStyle name="Input Cell 4 4 2 12 2 4" xfId="23956" xr:uid="{00000000-0005-0000-0000-0000104C0000}"/>
    <cellStyle name="Input Cell 4 4 2 12 3" xfId="23957" xr:uid="{00000000-0005-0000-0000-0000114C0000}"/>
    <cellStyle name="Input Cell 4 4 2 12 4" xfId="23958" xr:uid="{00000000-0005-0000-0000-0000124C0000}"/>
    <cellStyle name="Input Cell 4 4 2 12 5" xfId="23959" xr:uid="{00000000-0005-0000-0000-0000134C0000}"/>
    <cellStyle name="Input Cell 4 4 2 13" xfId="2790" xr:uid="{00000000-0005-0000-0000-0000144C0000}"/>
    <cellStyle name="Input Cell 4 4 2 13 2" xfId="23960" xr:uid="{00000000-0005-0000-0000-0000154C0000}"/>
    <cellStyle name="Input Cell 4 4 2 13 2 2" xfId="23961" xr:uid="{00000000-0005-0000-0000-0000164C0000}"/>
    <cellStyle name="Input Cell 4 4 2 13 2 3" xfId="23962" xr:uid="{00000000-0005-0000-0000-0000174C0000}"/>
    <cellStyle name="Input Cell 4 4 2 13 2 4" xfId="23963" xr:uid="{00000000-0005-0000-0000-0000184C0000}"/>
    <cellStyle name="Input Cell 4 4 2 13 3" xfId="23964" xr:uid="{00000000-0005-0000-0000-0000194C0000}"/>
    <cellStyle name="Input Cell 4 4 2 13 4" xfId="23965" xr:uid="{00000000-0005-0000-0000-00001A4C0000}"/>
    <cellStyle name="Input Cell 4 4 2 13 5" xfId="23966" xr:uid="{00000000-0005-0000-0000-00001B4C0000}"/>
    <cellStyle name="Input Cell 4 4 2 14" xfId="2791" xr:uid="{00000000-0005-0000-0000-00001C4C0000}"/>
    <cellStyle name="Input Cell 4 4 2 14 2" xfId="23967" xr:uid="{00000000-0005-0000-0000-00001D4C0000}"/>
    <cellStyle name="Input Cell 4 4 2 14 2 2" xfId="23968" xr:uid="{00000000-0005-0000-0000-00001E4C0000}"/>
    <cellStyle name="Input Cell 4 4 2 14 2 3" xfId="23969" xr:uid="{00000000-0005-0000-0000-00001F4C0000}"/>
    <cellStyle name="Input Cell 4 4 2 14 2 4" xfId="23970" xr:uid="{00000000-0005-0000-0000-0000204C0000}"/>
    <cellStyle name="Input Cell 4 4 2 14 3" xfId="23971" xr:uid="{00000000-0005-0000-0000-0000214C0000}"/>
    <cellStyle name="Input Cell 4 4 2 14 4" xfId="23972" xr:uid="{00000000-0005-0000-0000-0000224C0000}"/>
    <cellStyle name="Input Cell 4 4 2 14 5" xfId="23973" xr:uid="{00000000-0005-0000-0000-0000234C0000}"/>
    <cellStyle name="Input Cell 4 4 2 15" xfId="2792" xr:uid="{00000000-0005-0000-0000-0000244C0000}"/>
    <cellStyle name="Input Cell 4 4 2 15 2" xfId="23974" xr:uid="{00000000-0005-0000-0000-0000254C0000}"/>
    <cellStyle name="Input Cell 4 4 2 15 2 2" xfId="23975" xr:uid="{00000000-0005-0000-0000-0000264C0000}"/>
    <cellStyle name="Input Cell 4 4 2 15 2 3" xfId="23976" xr:uid="{00000000-0005-0000-0000-0000274C0000}"/>
    <cellStyle name="Input Cell 4 4 2 15 2 4" xfId="23977" xr:uid="{00000000-0005-0000-0000-0000284C0000}"/>
    <cellStyle name="Input Cell 4 4 2 15 3" xfId="23978" xr:uid="{00000000-0005-0000-0000-0000294C0000}"/>
    <cellStyle name="Input Cell 4 4 2 15 4" xfId="23979" xr:uid="{00000000-0005-0000-0000-00002A4C0000}"/>
    <cellStyle name="Input Cell 4 4 2 15 5" xfId="23980" xr:uid="{00000000-0005-0000-0000-00002B4C0000}"/>
    <cellStyle name="Input Cell 4 4 2 16" xfId="2793" xr:uid="{00000000-0005-0000-0000-00002C4C0000}"/>
    <cellStyle name="Input Cell 4 4 2 16 2" xfId="23981" xr:uid="{00000000-0005-0000-0000-00002D4C0000}"/>
    <cellStyle name="Input Cell 4 4 2 16 2 2" xfId="23982" xr:uid="{00000000-0005-0000-0000-00002E4C0000}"/>
    <cellStyle name="Input Cell 4 4 2 16 2 3" xfId="23983" xr:uid="{00000000-0005-0000-0000-00002F4C0000}"/>
    <cellStyle name="Input Cell 4 4 2 16 2 4" xfId="23984" xr:uid="{00000000-0005-0000-0000-0000304C0000}"/>
    <cellStyle name="Input Cell 4 4 2 16 3" xfId="23985" xr:uid="{00000000-0005-0000-0000-0000314C0000}"/>
    <cellStyle name="Input Cell 4 4 2 16 4" xfId="23986" xr:uid="{00000000-0005-0000-0000-0000324C0000}"/>
    <cellStyle name="Input Cell 4 4 2 16 5" xfId="23987" xr:uid="{00000000-0005-0000-0000-0000334C0000}"/>
    <cellStyle name="Input Cell 4 4 2 17" xfId="2794" xr:uid="{00000000-0005-0000-0000-0000344C0000}"/>
    <cellStyle name="Input Cell 4 4 2 17 2" xfId="23988" xr:uid="{00000000-0005-0000-0000-0000354C0000}"/>
    <cellStyle name="Input Cell 4 4 2 17 2 2" xfId="23989" xr:uid="{00000000-0005-0000-0000-0000364C0000}"/>
    <cellStyle name="Input Cell 4 4 2 17 2 3" xfId="23990" xr:uid="{00000000-0005-0000-0000-0000374C0000}"/>
    <cellStyle name="Input Cell 4 4 2 17 2 4" xfId="23991" xr:uid="{00000000-0005-0000-0000-0000384C0000}"/>
    <cellStyle name="Input Cell 4 4 2 17 3" xfId="23992" xr:uid="{00000000-0005-0000-0000-0000394C0000}"/>
    <cellStyle name="Input Cell 4 4 2 17 4" xfId="23993" xr:uid="{00000000-0005-0000-0000-00003A4C0000}"/>
    <cellStyle name="Input Cell 4 4 2 17 5" xfId="23994" xr:uid="{00000000-0005-0000-0000-00003B4C0000}"/>
    <cellStyle name="Input Cell 4 4 2 18" xfId="2795" xr:uid="{00000000-0005-0000-0000-00003C4C0000}"/>
    <cellStyle name="Input Cell 4 4 2 18 2" xfId="23995" xr:uid="{00000000-0005-0000-0000-00003D4C0000}"/>
    <cellStyle name="Input Cell 4 4 2 18 2 2" xfId="23996" xr:uid="{00000000-0005-0000-0000-00003E4C0000}"/>
    <cellStyle name="Input Cell 4 4 2 18 2 3" xfId="23997" xr:uid="{00000000-0005-0000-0000-00003F4C0000}"/>
    <cellStyle name="Input Cell 4 4 2 18 2 4" xfId="23998" xr:uid="{00000000-0005-0000-0000-0000404C0000}"/>
    <cellStyle name="Input Cell 4 4 2 18 3" xfId="23999" xr:uid="{00000000-0005-0000-0000-0000414C0000}"/>
    <cellStyle name="Input Cell 4 4 2 18 4" xfId="24000" xr:uid="{00000000-0005-0000-0000-0000424C0000}"/>
    <cellStyle name="Input Cell 4 4 2 18 5" xfId="24001" xr:uid="{00000000-0005-0000-0000-0000434C0000}"/>
    <cellStyle name="Input Cell 4 4 2 19" xfId="2796" xr:uid="{00000000-0005-0000-0000-0000444C0000}"/>
    <cellStyle name="Input Cell 4 4 2 19 2" xfId="24002" xr:uid="{00000000-0005-0000-0000-0000454C0000}"/>
    <cellStyle name="Input Cell 4 4 2 19 2 2" xfId="24003" xr:uid="{00000000-0005-0000-0000-0000464C0000}"/>
    <cellStyle name="Input Cell 4 4 2 19 2 3" xfId="24004" xr:uid="{00000000-0005-0000-0000-0000474C0000}"/>
    <cellStyle name="Input Cell 4 4 2 19 2 4" xfId="24005" xr:uid="{00000000-0005-0000-0000-0000484C0000}"/>
    <cellStyle name="Input Cell 4 4 2 19 3" xfId="24006" xr:uid="{00000000-0005-0000-0000-0000494C0000}"/>
    <cellStyle name="Input Cell 4 4 2 19 4" xfId="24007" xr:uid="{00000000-0005-0000-0000-00004A4C0000}"/>
    <cellStyle name="Input Cell 4 4 2 19 5" xfId="24008" xr:uid="{00000000-0005-0000-0000-00004B4C0000}"/>
    <cellStyle name="Input Cell 4 4 2 2" xfId="2797" xr:uid="{00000000-0005-0000-0000-00004C4C0000}"/>
    <cellStyle name="Input Cell 4 4 2 2 2" xfId="24009" xr:uid="{00000000-0005-0000-0000-00004D4C0000}"/>
    <cellStyle name="Input Cell 4 4 2 2 2 2" xfId="24010" xr:uid="{00000000-0005-0000-0000-00004E4C0000}"/>
    <cellStyle name="Input Cell 4 4 2 2 2 3" xfId="24011" xr:uid="{00000000-0005-0000-0000-00004F4C0000}"/>
    <cellStyle name="Input Cell 4 4 2 2 2 4" xfId="24012" xr:uid="{00000000-0005-0000-0000-0000504C0000}"/>
    <cellStyle name="Input Cell 4 4 2 2 3" xfId="24013" xr:uid="{00000000-0005-0000-0000-0000514C0000}"/>
    <cellStyle name="Input Cell 4 4 2 2 4" xfId="24014" xr:uid="{00000000-0005-0000-0000-0000524C0000}"/>
    <cellStyle name="Input Cell 4 4 2 2 5" xfId="24015" xr:uid="{00000000-0005-0000-0000-0000534C0000}"/>
    <cellStyle name="Input Cell 4 4 2 20" xfId="2798" xr:uid="{00000000-0005-0000-0000-0000544C0000}"/>
    <cellStyle name="Input Cell 4 4 2 20 2" xfId="24016" xr:uid="{00000000-0005-0000-0000-0000554C0000}"/>
    <cellStyle name="Input Cell 4 4 2 20 2 2" xfId="24017" xr:uid="{00000000-0005-0000-0000-0000564C0000}"/>
    <cellStyle name="Input Cell 4 4 2 20 2 3" xfId="24018" xr:uid="{00000000-0005-0000-0000-0000574C0000}"/>
    <cellStyle name="Input Cell 4 4 2 20 2 4" xfId="24019" xr:uid="{00000000-0005-0000-0000-0000584C0000}"/>
    <cellStyle name="Input Cell 4 4 2 20 3" xfId="24020" xr:uid="{00000000-0005-0000-0000-0000594C0000}"/>
    <cellStyle name="Input Cell 4 4 2 20 4" xfId="24021" xr:uid="{00000000-0005-0000-0000-00005A4C0000}"/>
    <cellStyle name="Input Cell 4 4 2 20 5" xfId="24022" xr:uid="{00000000-0005-0000-0000-00005B4C0000}"/>
    <cellStyle name="Input Cell 4 4 2 21" xfId="2799" xr:uid="{00000000-0005-0000-0000-00005C4C0000}"/>
    <cellStyle name="Input Cell 4 4 2 21 2" xfId="24023" xr:uid="{00000000-0005-0000-0000-00005D4C0000}"/>
    <cellStyle name="Input Cell 4 4 2 21 2 2" xfId="24024" xr:uid="{00000000-0005-0000-0000-00005E4C0000}"/>
    <cellStyle name="Input Cell 4 4 2 21 2 3" xfId="24025" xr:uid="{00000000-0005-0000-0000-00005F4C0000}"/>
    <cellStyle name="Input Cell 4 4 2 21 2 4" xfId="24026" xr:uid="{00000000-0005-0000-0000-0000604C0000}"/>
    <cellStyle name="Input Cell 4 4 2 21 3" xfId="24027" xr:uid="{00000000-0005-0000-0000-0000614C0000}"/>
    <cellStyle name="Input Cell 4 4 2 21 4" xfId="24028" xr:uid="{00000000-0005-0000-0000-0000624C0000}"/>
    <cellStyle name="Input Cell 4 4 2 21 5" xfId="24029" xr:uid="{00000000-0005-0000-0000-0000634C0000}"/>
    <cellStyle name="Input Cell 4 4 2 22" xfId="2800" xr:uid="{00000000-0005-0000-0000-0000644C0000}"/>
    <cellStyle name="Input Cell 4 4 2 22 2" xfId="24030" xr:uid="{00000000-0005-0000-0000-0000654C0000}"/>
    <cellStyle name="Input Cell 4 4 2 22 2 2" xfId="24031" xr:uid="{00000000-0005-0000-0000-0000664C0000}"/>
    <cellStyle name="Input Cell 4 4 2 22 2 3" xfId="24032" xr:uid="{00000000-0005-0000-0000-0000674C0000}"/>
    <cellStyle name="Input Cell 4 4 2 22 2 4" xfId="24033" xr:uid="{00000000-0005-0000-0000-0000684C0000}"/>
    <cellStyle name="Input Cell 4 4 2 22 3" xfId="24034" xr:uid="{00000000-0005-0000-0000-0000694C0000}"/>
    <cellStyle name="Input Cell 4 4 2 22 4" xfId="24035" xr:uid="{00000000-0005-0000-0000-00006A4C0000}"/>
    <cellStyle name="Input Cell 4 4 2 22 5" xfId="24036" xr:uid="{00000000-0005-0000-0000-00006B4C0000}"/>
    <cellStyle name="Input Cell 4 4 2 23" xfId="2801" xr:uid="{00000000-0005-0000-0000-00006C4C0000}"/>
    <cellStyle name="Input Cell 4 4 2 23 2" xfId="24037" xr:uid="{00000000-0005-0000-0000-00006D4C0000}"/>
    <cellStyle name="Input Cell 4 4 2 23 2 2" xfId="24038" xr:uid="{00000000-0005-0000-0000-00006E4C0000}"/>
    <cellStyle name="Input Cell 4 4 2 23 2 3" xfId="24039" xr:uid="{00000000-0005-0000-0000-00006F4C0000}"/>
    <cellStyle name="Input Cell 4 4 2 23 2 4" xfId="24040" xr:uid="{00000000-0005-0000-0000-0000704C0000}"/>
    <cellStyle name="Input Cell 4 4 2 23 3" xfId="24041" xr:uid="{00000000-0005-0000-0000-0000714C0000}"/>
    <cellStyle name="Input Cell 4 4 2 23 4" xfId="24042" xr:uid="{00000000-0005-0000-0000-0000724C0000}"/>
    <cellStyle name="Input Cell 4 4 2 23 5" xfId="24043" xr:uid="{00000000-0005-0000-0000-0000734C0000}"/>
    <cellStyle name="Input Cell 4 4 2 24" xfId="2802" xr:uid="{00000000-0005-0000-0000-0000744C0000}"/>
    <cellStyle name="Input Cell 4 4 2 24 2" xfId="24044" xr:uid="{00000000-0005-0000-0000-0000754C0000}"/>
    <cellStyle name="Input Cell 4 4 2 24 2 2" xfId="24045" xr:uid="{00000000-0005-0000-0000-0000764C0000}"/>
    <cellStyle name="Input Cell 4 4 2 24 2 3" xfId="24046" xr:uid="{00000000-0005-0000-0000-0000774C0000}"/>
    <cellStyle name="Input Cell 4 4 2 24 2 4" xfId="24047" xr:uid="{00000000-0005-0000-0000-0000784C0000}"/>
    <cellStyle name="Input Cell 4 4 2 24 3" xfId="24048" xr:uid="{00000000-0005-0000-0000-0000794C0000}"/>
    <cellStyle name="Input Cell 4 4 2 24 4" xfId="24049" xr:uid="{00000000-0005-0000-0000-00007A4C0000}"/>
    <cellStyle name="Input Cell 4 4 2 24 5" xfId="24050" xr:uid="{00000000-0005-0000-0000-00007B4C0000}"/>
    <cellStyle name="Input Cell 4 4 2 25" xfId="2803" xr:uid="{00000000-0005-0000-0000-00007C4C0000}"/>
    <cellStyle name="Input Cell 4 4 2 25 2" xfId="24051" xr:uid="{00000000-0005-0000-0000-00007D4C0000}"/>
    <cellStyle name="Input Cell 4 4 2 25 2 2" xfId="24052" xr:uid="{00000000-0005-0000-0000-00007E4C0000}"/>
    <cellStyle name="Input Cell 4 4 2 25 2 3" xfId="24053" xr:uid="{00000000-0005-0000-0000-00007F4C0000}"/>
    <cellStyle name="Input Cell 4 4 2 25 2 4" xfId="24054" xr:uid="{00000000-0005-0000-0000-0000804C0000}"/>
    <cellStyle name="Input Cell 4 4 2 25 3" xfId="24055" xr:uid="{00000000-0005-0000-0000-0000814C0000}"/>
    <cellStyle name="Input Cell 4 4 2 25 4" xfId="24056" xr:uid="{00000000-0005-0000-0000-0000824C0000}"/>
    <cellStyle name="Input Cell 4 4 2 25 5" xfId="24057" xr:uid="{00000000-0005-0000-0000-0000834C0000}"/>
    <cellStyle name="Input Cell 4 4 2 26" xfId="2804" xr:uid="{00000000-0005-0000-0000-0000844C0000}"/>
    <cellStyle name="Input Cell 4 4 2 26 2" xfId="24058" xr:uid="{00000000-0005-0000-0000-0000854C0000}"/>
    <cellStyle name="Input Cell 4 4 2 26 2 2" xfId="24059" xr:uid="{00000000-0005-0000-0000-0000864C0000}"/>
    <cellStyle name="Input Cell 4 4 2 26 2 3" xfId="24060" xr:uid="{00000000-0005-0000-0000-0000874C0000}"/>
    <cellStyle name="Input Cell 4 4 2 26 2 4" xfId="24061" xr:uid="{00000000-0005-0000-0000-0000884C0000}"/>
    <cellStyle name="Input Cell 4 4 2 26 3" xfId="24062" xr:uid="{00000000-0005-0000-0000-0000894C0000}"/>
    <cellStyle name="Input Cell 4 4 2 26 4" xfId="24063" xr:uid="{00000000-0005-0000-0000-00008A4C0000}"/>
    <cellStyle name="Input Cell 4 4 2 26 5" xfId="24064" xr:uid="{00000000-0005-0000-0000-00008B4C0000}"/>
    <cellStyle name="Input Cell 4 4 2 27" xfId="2805" xr:uid="{00000000-0005-0000-0000-00008C4C0000}"/>
    <cellStyle name="Input Cell 4 4 2 27 2" xfId="24065" xr:uid="{00000000-0005-0000-0000-00008D4C0000}"/>
    <cellStyle name="Input Cell 4 4 2 27 2 2" xfId="24066" xr:uid="{00000000-0005-0000-0000-00008E4C0000}"/>
    <cellStyle name="Input Cell 4 4 2 27 2 3" xfId="24067" xr:uid="{00000000-0005-0000-0000-00008F4C0000}"/>
    <cellStyle name="Input Cell 4 4 2 27 2 4" xfId="24068" xr:uid="{00000000-0005-0000-0000-0000904C0000}"/>
    <cellStyle name="Input Cell 4 4 2 27 3" xfId="24069" xr:uid="{00000000-0005-0000-0000-0000914C0000}"/>
    <cellStyle name="Input Cell 4 4 2 27 4" xfId="24070" xr:uid="{00000000-0005-0000-0000-0000924C0000}"/>
    <cellStyle name="Input Cell 4 4 2 27 5" xfId="24071" xr:uid="{00000000-0005-0000-0000-0000934C0000}"/>
    <cellStyle name="Input Cell 4 4 2 28" xfId="2806" xr:uid="{00000000-0005-0000-0000-0000944C0000}"/>
    <cellStyle name="Input Cell 4 4 2 28 2" xfId="24072" xr:uid="{00000000-0005-0000-0000-0000954C0000}"/>
    <cellStyle name="Input Cell 4 4 2 28 2 2" xfId="24073" xr:uid="{00000000-0005-0000-0000-0000964C0000}"/>
    <cellStyle name="Input Cell 4 4 2 28 2 3" xfId="24074" xr:uid="{00000000-0005-0000-0000-0000974C0000}"/>
    <cellStyle name="Input Cell 4 4 2 28 2 4" xfId="24075" xr:uid="{00000000-0005-0000-0000-0000984C0000}"/>
    <cellStyle name="Input Cell 4 4 2 28 3" xfId="24076" xr:uid="{00000000-0005-0000-0000-0000994C0000}"/>
    <cellStyle name="Input Cell 4 4 2 28 4" xfId="24077" xr:uid="{00000000-0005-0000-0000-00009A4C0000}"/>
    <cellStyle name="Input Cell 4 4 2 28 5" xfId="24078" xr:uid="{00000000-0005-0000-0000-00009B4C0000}"/>
    <cellStyle name="Input Cell 4 4 2 29" xfId="2807" xr:uid="{00000000-0005-0000-0000-00009C4C0000}"/>
    <cellStyle name="Input Cell 4 4 2 29 2" xfId="24079" xr:uid="{00000000-0005-0000-0000-00009D4C0000}"/>
    <cellStyle name="Input Cell 4 4 2 29 2 2" xfId="24080" xr:uid="{00000000-0005-0000-0000-00009E4C0000}"/>
    <cellStyle name="Input Cell 4 4 2 29 2 3" xfId="24081" xr:uid="{00000000-0005-0000-0000-00009F4C0000}"/>
    <cellStyle name="Input Cell 4 4 2 29 2 4" xfId="24082" xr:uid="{00000000-0005-0000-0000-0000A04C0000}"/>
    <cellStyle name="Input Cell 4 4 2 29 3" xfId="24083" xr:uid="{00000000-0005-0000-0000-0000A14C0000}"/>
    <cellStyle name="Input Cell 4 4 2 29 4" xfId="24084" xr:uid="{00000000-0005-0000-0000-0000A24C0000}"/>
    <cellStyle name="Input Cell 4 4 2 29 5" xfId="24085" xr:uid="{00000000-0005-0000-0000-0000A34C0000}"/>
    <cellStyle name="Input Cell 4 4 2 3" xfId="2808" xr:uid="{00000000-0005-0000-0000-0000A44C0000}"/>
    <cellStyle name="Input Cell 4 4 2 3 2" xfId="24086" xr:uid="{00000000-0005-0000-0000-0000A54C0000}"/>
    <cellStyle name="Input Cell 4 4 2 3 2 2" xfId="24087" xr:uid="{00000000-0005-0000-0000-0000A64C0000}"/>
    <cellStyle name="Input Cell 4 4 2 3 2 3" xfId="24088" xr:uid="{00000000-0005-0000-0000-0000A74C0000}"/>
    <cellStyle name="Input Cell 4 4 2 3 2 4" xfId="24089" xr:uid="{00000000-0005-0000-0000-0000A84C0000}"/>
    <cellStyle name="Input Cell 4 4 2 3 3" xfId="24090" xr:uid="{00000000-0005-0000-0000-0000A94C0000}"/>
    <cellStyle name="Input Cell 4 4 2 3 4" xfId="24091" xr:uid="{00000000-0005-0000-0000-0000AA4C0000}"/>
    <cellStyle name="Input Cell 4 4 2 3 5" xfId="24092" xr:uid="{00000000-0005-0000-0000-0000AB4C0000}"/>
    <cellStyle name="Input Cell 4 4 2 30" xfId="2809" xr:uid="{00000000-0005-0000-0000-0000AC4C0000}"/>
    <cellStyle name="Input Cell 4 4 2 30 2" xfId="24093" xr:uid="{00000000-0005-0000-0000-0000AD4C0000}"/>
    <cellStyle name="Input Cell 4 4 2 30 2 2" xfId="24094" xr:uid="{00000000-0005-0000-0000-0000AE4C0000}"/>
    <cellStyle name="Input Cell 4 4 2 30 2 3" xfId="24095" xr:uid="{00000000-0005-0000-0000-0000AF4C0000}"/>
    <cellStyle name="Input Cell 4 4 2 30 2 4" xfId="24096" xr:uid="{00000000-0005-0000-0000-0000B04C0000}"/>
    <cellStyle name="Input Cell 4 4 2 30 3" xfId="24097" xr:uid="{00000000-0005-0000-0000-0000B14C0000}"/>
    <cellStyle name="Input Cell 4 4 2 30 4" xfId="24098" xr:uid="{00000000-0005-0000-0000-0000B24C0000}"/>
    <cellStyle name="Input Cell 4 4 2 30 5" xfId="24099" xr:uid="{00000000-0005-0000-0000-0000B34C0000}"/>
    <cellStyle name="Input Cell 4 4 2 31" xfId="2810" xr:uid="{00000000-0005-0000-0000-0000B44C0000}"/>
    <cellStyle name="Input Cell 4 4 2 31 2" xfId="24100" xr:uid="{00000000-0005-0000-0000-0000B54C0000}"/>
    <cellStyle name="Input Cell 4 4 2 31 2 2" xfId="24101" xr:uid="{00000000-0005-0000-0000-0000B64C0000}"/>
    <cellStyle name="Input Cell 4 4 2 31 2 3" xfId="24102" xr:uid="{00000000-0005-0000-0000-0000B74C0000}"/>
    <cellStyle name="Input Cell 4 4 2 31 2 4" xfId="24103" xr:uid="{00000000-0005-0000-0000-0000B84C0000}"/>
    <cellStyle name="Input Cell 4 4 2 31 3" xfId="24104" xr:uid="{00000000-0005-0000-0000-0000B94C0000}"/>
    <cellStyle name="Input Cell 4 4 2 31 4" xfId="24105" xr:uid="{00000000-0005-0000-0000-0000BA4C0000}"/>
    <cellStyle name="Input Cell 4 4 2 31 5" xfId="24106" xr:uid="{00000000-0005-0000-0000-0000BB4C0000}"/>
    <cellStyle name="Input Cell 4 4 2 32" xfId="2811" xr:uid="{00000000-0005-0000-0000-0000BC4C0000}"/>
    <cellStyle name="Input Cell 4 4 2 32 2" xfId="24107" xr:uid="{00000000-0005-0000-0000-0000BD4C0000}"/>
    <cellStyle name="Input Cell 4 4 2 32 2 2" xfId="24108" xr:uid="{00000000-0005-0000-0000-0000BE4C0000}"/>
    <cellStyle name="Input Cell 4 4 2 32 2 3" xfId="24109" xr:uid="{00000000-0005-0000-0000-0000BF4C0000}"/>
    <cellStyle name="Input Cell 4 4 2 32 2 4" xfId="24110" xr:uid="{00000000-0005-0000-0000-0000C04C0000}"/>
    <cellStyle name="Input Cell 4 4 2 32 3" xfId="24111" xr:uid="{00000000-0005-0000-0000-0000C14C0000}"/>
    <cellStyle name="Input Cell 4 4 2 32 4" xfId="24112" xr:uid="{00000000-0005-0000-0000-0000C24C0000}"/>
    <cellStyle name="Input Cell 4 4 2 32 5" xfId="24113" xr:uid="{00000000-0005-0000-0000-0000C34C0000}"/>
    <cellStyle name="Input Cell 4 4 2 33" xfId="2812" xr:uid="{00000000-0005-0000-0000-0000C44C0000}"/>
    <cellStyle name="Input Cell 4 4 2 33 2" xfId="24114" xr:uid="{00000000-0005-0000-0000-0000C54C0000}"/>
    <cellStyle name="Input Cell 4 4 2 33 2 2" xfId="24115" xr:uid="{00000000-0005-0000-0000-0000C64C0000}"/>
    <cellStyle name="Input Cell 4 4 2 33 2 3" xfId="24116" xr:uid="{00000000-0005-0000-0000-0000C74C0000}"/>
    <cellStyle name="Input Cell 4 4 2 33 2 4" xfId="24117" xr:uid="{00000000-0005-0000-0000-0000C84C0000}"/>
    <cellStyle name="Input Cell 4 4 2 33 3" xfId="24118" xr:uid="{00000000-0005-0000-0000-0000C94C0000}"/>
    <cellStyle name="Input Cell 4 4 2 33 4" xfId="24119" xr:uid="{00000000-0005-0000-0000-0000CA4C0000}"/>
    <cellStyle name="Input Cell 4 4 2 33 5" xfId="24120" xr:uid="{00000000-0005-0000-0000-0000CB4C0000}"/>
    <cellStyle name="Input Cell 4 4 2 34" xfId="2813" xr:uid="{00000000-0005-0000-0000-0000CC4C0000}"/>
    <cellStyle name="Input Cell 4 4 2 34 2" xfId="24121" xr:uid="{00000000-0005-0000-0000-0000CD4C0000}"/>
    <cellStyle name="Input Cell 4 4 2 34 2 2" xfId="24122" xr:uid="{00000000-0005-0000-0000-0000CE4C0000}"/>
    <cellStyle name="Input Cell 4 4 2 34 2 3" xfId="24123" xr:uid="{00000000-0005-0000-0000-0000CF4C0000}"/>
    <cellStyle name="Input Cell 4 4 2 34 2 4" xfId="24124" xr:uid="{00000000-0005-0000-0000-0000D04C0000}"/>
    <cellStyle name="Input Cell 4 4 2 34 3" xfId="24125" xr:uid="{00000000-0005-0000-0000-0000D14C0000}"/>
    <cellStyle name="Input Cell 4 4 2 34 4" xfId="24126" xr:uid="{00000000-0005-0000-0000-0000D24C0000}"/>
    <cellStyle name="Input Cell 4 4 2 34 5" xfId="24127" xr:uid="{00000000-0005-0000-0000-0000D34C0000}"/>
    <cellStyle name="Input Cell 4 4 2 35" xfId="2814" xr:uid="{00000000-0005-0000-0000-0000D44C0000}"/>
    <cellStyle name="Input Cell 4 4 2 35 2" xfId="24128" xr:uid="{00000000-0005-0000-0000-0000D54C0000}"/>
    <cellStyle name="Input Cell 4 4 2 35 2 2" xfId="24129" xr:uid="{00000000-0005-0000-0000-0000D64C0000}"/>
    <cellStyle name="Input Cell 4 4 2 35 2 3" xfId="24130" xr:uid="{00000000-0005-0000-0000-0000D74C0000}"/>
    <cellStyle name="Input Cell 4 4 2 35 2 4" xfId="24131" xr:uid="{00000000-0005-0000-0000-0000D84C0000}"/>
    <cellStyle name="Input Cell 4 4 2 35 3" xfId="24132" xr:uid="{00000000-0005-0000-0000-0000D94C0000}"/>
    <cellStyle name="Input Cell 4 4 2 35 4" xfId="24133" xr:uid="{00000000-0005-0000-0000-0000DA4C0000}"/>
    <cellStyle name="Input Cell 4 4 2 35 5" xfId="24134" xr:uid="{00000000-0005-0000-0000-0000DB4C0000}"/>
    <cellStyle name="Input Cell 4 4 2 36" xfId="2815" xr:uid="{00000000-0005-0000-0000-0000DC4C0000}"/>
    <cellStyle name="Input Cell 4 4 2 36 2" xfId="24135" xr:uid="{00000000-0005-0000-0000-0000DD4C0000}"/>
    <cellStyle name="Input Cell 4 4 2 36 2 2" xfId="24136" xr:uid="{00000000-0005-0000-0000-0000DE4C0000}"/>
    <cellStyle name="Input Cell 4 4 2 36 2 3" xfId="24137" xr:uid="{00000000-0005-0000-0000-0000DF4C0000}"/>
    <cellStyle name="Input Cell 4 4 2 36 2 4" xfId="24138" xr:uid="{00000000-0005-0000-0000-0000E04C0000}"/>
    <cellStyle name="Input Cell 4 4 2 36 3" xfId="24139" xr:uid="{00000000-0005-0000-0000-0000E14C0000}"/>
    <cellStyle name="Input Cell 4 4 2 36 4" xfId="24140" xr:uid="{00000000-0005-0000-0000-0000E24C0000}"/>
    <cellStyle name="Input Cell 4 4 2 36 5" xfId="24141" xr:uid="{00000000-0005-0000-0000-0000E34C0000}"/>
    <cellStyle name="Input Cell 4 4 2 37" xfId="2816" xr:uid="{00000000-0005-0000-0000-0000E44C0000}"/>
    <cellStyle name="Input Cell 4 4 2 37 2" xfId="24142" xr:uid="{00000000-0005-0000-0000-0000E54C0000}"/>
    <cellStyle name="Input Cell 4 4 2 37 2 2" xfId="24143" xr:uid="{00000000-0005-0000-0000-0000E64C0000}"/>
    <cellStyle name="Input Cell 4 4 2 37 2 3" xfId="24144" xr:uid="{00000000-0005-0000-0000-0000E74C0000}"/>
    <cellStyle name="Input Cell 4 4 2 37 2 4" xfId="24145" xr:uid="{00000000-0005-0000-0000-0000E84C0000}"/>
    <cellStyle name="Input Cell 4 4 2 37 3" xfId="24146" xr:uid="{00000000-0005-0000-0000-0000E94C0000}"/>
    <cellStyle name="Input Cell 4 4 2 37 4" xfId="24147" xr:uid="{00000000-0005-0000-0000-0000EA4C0000}"/>
    <cellStyle name="Input Cell 4 4 2 37 5" xfId="24148" xr:uid="{00000000-0005-0000-0000-0000EB4C0000}"/>
    <cellStyle name="Input Cell 4 4 2 38" xfId="2817" xr:uid="{00000000-0005-0000-0000-0000EC4C0000}"/>
    <cellStyle name="Input Cell 4 4 2 38 2" xfId="24149" xr:uid="{00000000-0005-0000-0000-0000ED4C0000}"/>
    <cellStyle name="Input Cell 4 4 2 38 2 2" xfId="24150" xr:uid="{00000000-0005-0000-0000-0000EE4C0000}"/>
    <cellStyle name="Input Cell 4 4 2 38 2 3" xfId="24151" xr:uid="{00000000-0005-0000-0000-0000EF4C0000}"/>
    <cellStyle name="Input Cell 4 4 2 38 2 4" xfId="24152" xr:uid="{00000000-0005-0000-0000-0000F04C0000}"/>
    <cellStyle name="Input Cell 4 4 2 38 3" xfId="24153" xr:uid="{00000000-0005-0000-0000-0000F14C0000}"/>
    <cellStyle name="Input Cell 4 4 2 38 4" xfId="24154" xr:uid="{00000000-0005-0000-0000-0000F24C0000}"/>
    <cellStyle name="Input Cell 4 4 2 38 5" xfId="24155" xr:uid="{00000000-0005-0000-0000-0000F34C0000}"/>
    <cellStyle name="Input Cell 4 4 2 39" xfId="2818" xr:uid="{00000000-0005-0000-0000-0000F44C0000}"/>
    <cellStyle name="Input Cell 4 4 2 39 2" xfId="24156" xr:uid="{00000000-0005-0000-0000-0000F54C0000}"/>
    <cellStyle name="Input Cell 4 4 2 39 2 2" xfId="24157" xr:uid="{00000000-0005-0000-0000-0000F64C0000}"/>
    <cellStyle name="Input Cell 4 4 2 39 2 3" xfId="24158" xr:uid="{00000000-0005-0000-0000-0000F74C0000}"/>
    <cellStyle name="Input Cell 4 4 2 39 2 4" xfId="24159" xr:uid="{00000000-0005-0000-0000-0000F84C0000}"/>
    <cellStyle name="Input Cell 4 4 2 39 3" xfId="24160" xr:uid="{00000000-0005-0000-0000-0000F94C0000}"/>
    <cellStyle name="Input Cell 4 4 2 39 4" xfId="24161" xr:uid="{00000000-0005-0000-0000-0000FA4C0000}"/>
    <cellStyle name="Input Cell 4 4 2 39 5" xfId="24162" xr:uid="{00000000-0005-0000-0000-0000FB4C0000}"/>
    <cellStyle name="Input Cell 4 4 2 4" xfId="2819" xr:uid="{00000000-0005-0000-0000-0000FC4C0000}"/>
    <cellStyle name="Input Cell 4 4 2 4 2" xfId="24163" xr:uid="{00000000-0005-0000-0000-0000FD4C0000}"/>
    <cellStyle name="Input Cell 4 4 2 4 2 2" xfId="24164" xr:uid="{00000000-0005-0000-0000-0000FE4C0000}"/>
    <cellStyle name="Input Cell 4 4 2 4 2 3" xfId="24165" xr:uid="{00000000-0005-0000-0000-0000FF4C0000}"/>
    <cellStyle name="Input Cell 4 4 2 4 2 4" xfId="24166" xr:uid="{00000000-0005-0000-0000-0000004D0000}"/>
    <cellStyle name="Input Cell 4 4 2 4 3" xfId="24167" xr:uid="{00000000-0005-0000-0000-0000014D0000}"/>
    <cellStyle name="Input Cell 4 4 2 4 4" xfId="24168" xr:uid="{00000000-0005-0000-0000-0000024D0000}"/>
    <cellStyle name="Input Cell 4 4 2 4 5" xfId="24169" xr:uid="{00000000-0005-0000-0000-0000034D0000}"/>
    <cellStyle name="Input Cell 4 4 2 40" xfId="2820" xr:uid="{00000000-0005-0000-0000-0000044D0000}"/>
    <cellStyle name="Input Cell 4 4 2 40 2" xfId="24170" xr:uid="{00000000-0005-0000-0000-0000054D0000}"/>
    <cellStyle name="Input Cell 4 4 2 40 2 2" xfId="24171" xr:uid="{00000000-0005-0000-0000-0000064D0000}"/>
    <cellStyle name="Input Cell 4 4 2 40 2 3" xfId="24172" xr:uid="{00000000-0005-0000-0000-0000074D0000}"/>
    <cellStyle name="Input Cell 4 4 2 40 2 4" xfId="24173" xr:uid="{00000000-0005-0000-0000-0000084D0000}"/>
    <cellStyle name="Input Cell 4 4 2 40 3" xfId="24174" xr:uid="{00000000-0005-0000-0000-0000094D0000}"/>
    <cellStyle name="Input Cell 4 4 2 40 4" xfId="24175" xr:uid="{00000000-0005-0000-0000-00000A4D0000}"/>
    <cellStyle name="Input Cell 4 4 2 40 5" xfId="24176" xr:uid="{00000000-0005-0000-0000-00000B4D0000}"/>
    <cellStyle name="Input Cell 4 4 2 41" xfId="2821" xr:uid="{00000000-0005-0000-0000-00000C4D0000}"/>
    <cellStyle name="Input Cell 4 4 2 41 2" xfId="24177" xr:uid="{00000000-0005-0000-0000-00000D4D0000}"/>
    <cellStyle name="Input Cell 4 4 2 41 2 2" xfId="24178" xr:uid="{00000000-0005-0000-0000-00000E4D0000}"/>
    <cellStyle name="Input Cell 4 4 2 41 2 3" xfId="24179" xr:uid="{00000000-0005-0000-0000-00000F4D0000}"/>
    <cellStyle name="Input Cell 4 4 2 41 2 4" xfId="24180" xr:uid="{00000000-0005-0000-0000-0000104D0000}"/>
    <cellStyle name="Input Cell 4 4 2 41 3" xfId="24181" xr:uid="{00000000-0005-0000-0000-0000114D0000}"/>
    <cellStyle name="Input Cell 4 4 2 41 4" xfId="24182" xr:uid="{00000000-0005-0000-0000-0000124D0000}"/>
    <cellStyle name="Input Cell 4 4 2 41 5" xfId="24183" xr:uid="{00000000-0005-0000-0000-0000134D0000}"/>
    <cellStyle name="Input Cell 4 4 2 42" xfId="2822" xr:uid="{00000000-0005-0000-0000-0000144D0000}"/>
    <cellStyle name="Input Cell 4 4 2 42 2" xfId="24184" xr:uid="{00000000-0005-0000-0000-0000154D0000}"/>
    <cellStyle name="Input Cell 4 4 2 42 2 2" xfId="24185" xr:uid="{00000000-0005-0000-0000-0000164D0000}"/>
    <cellStyle name="Input Cell 4 4 2 42 2 3" xfId="24186" xr:uid="{00000000-0005-0000-0000-0000174D0000}"/>
    <cellStyle name="Input Cell 4 4 2 42 2 4" xfId="24187" xr:uid="{00000000-0005-0000-0000-0000184D0000}"/>
    <cellStyle name="Input Cell 4 4 2 42 3" xfId="24188" xr:uid="{00000000-0005-0000-0000-0000194D0000}"/>
    <cellStyle name="Input Cell 4 4 2 42 4" xfId="24189" xr:uid="{00000000-0005-0000-0000-00001A4D0000}"/>
    <cellStyle name="Input Cell 4 4 2 42 5" xfId="24190" xr:uid="{00000000-0005-0000-0000-00001B4D0000}"/>
    <cellStyle name="Input Cell 4 4 2 43" xfId="2823" xr:uid="{00000000-0005-0000-0000-00001C4D0000}"/>
    <cellStyle name="Input Cell 4 4 2 43 2" xfId="24191" xr:uid="{00000000-0005-0000-0000-00001D4D0000}"/>
    <cellStyle name="Input Cell 4 4 2 43 2 2" xfId="24192" xr:uid="{00000000-0005-0000-0000-00001E4D0000}"/>
    <cellStyle name="Input Cell 4 4 2 43 2 3" xfId="24193" xr:uid="{00000000-0005-0000-0000-00001F4D0000}"/>
    <cellStyle name="Input Cell 4 4 2 43 2 4" xfId="24194" xr:uid="{00000000-0005-0000-0000-0000204D0000}"/>
    <cellStyle name="Input Cell 4 4 2 43 3" xfId="24195" xr:uid="{00000000-0005-0000-0000-0000214D0000}"/>
    <cellStyle name="Input Cell 4 4 2 43 4" xfId="24196" xr:uid="{00000000-0005-0000-0000-0000224D0000}"/>
    <cellStyle name="Input Cell 4 4 2 43 5" xfId="24197" xr:uid="{00000000-0005-0000-0000-0000234D0000}"/>
    <cellStyle name="Input Cell 4 4 2 44" xfId="2824" xr:uid="{00000000-0005-0000-0000-0000244D0000}"/>
    <cellStyle name="Input Cell 4 4 2 44 2" xfId="24198" xr:uid="{00000000-0005-0000-0000-0000254D0000}"/>
    <cellStyle name="Input Cell 4 4 2 44 2 2" xfId="24199" xr:uid="{00000000-0005-0000-0000-0000264D0000}"/>
    <cellStyle name="Input Cell 4 4 2 44 2 3" xfId="24200" xr:uid="{00000000-0005-0000-0000-0000274D0000}"/>
    <cellStyle name="Input Cell 4 4 2 44 2 4" xfId="24201" xr:uid="{00000000-0005-0000-0000-0000284D0000}"/>
    <cellStyle name="Input Cell 4 4 2 44 3" xfId="24202" xr:uid="{00000000-0005-0000-0000-0000294D0000}"/>
    <cellStyle name="Input Cell 4 4 2 44 4" xfId="24203" xr:uid="{00000000-0005-0000-0000-00002A4D0000}"/>
    <cellStyle name="Input Cell 4 4 2 44 5" xfId="24204" xr:uid="{00000000-0005-0000-0000-00002B4D0000}"/>
    <cellStyle name="Input Cell 4 4 2 45" xfId="24205" xr:uid="{00000000-0005-0000-0000-00002C4D0000}"/>
    <cellStyle name="Input Cell 4 4 2 45 2" xfId="24206" xr:uid="{00000000-0005-0000-0000-00002D4D0000}"/>
    <cellStyle name="Input Cell 4 4 2 45 3" xfId="24207" xr:uid="{00000000-0005-0000-0000-00002E4D0000}"/>
    <cellStyle name="Input Cell 4 4 2 45 4" xfId="24208" xr:uid="{00000000-0005-0000-0000-00002F4D0000}"/>
    <cellStyle name="Input Cell 4 4 2 46" xfId="24209" xr:uid="{00000000-0005-0000-0000-0000304D0000}"/>
    <cellStyle name="Input Cell 4 4 2 46 2" xfId="24210" xr:uid="{00000000-0005-0000-0000-0000314D0000}"/>
    <cellStyle name="Input Cell 4 4 2 46 3" xfId="24211" xr:uid="{00000000-0005-0000-0000-0000324D0000}"/>
    <cellStyle name="Input Cell 4 4 2 46 4" xfId="24212" xr:uid="{00000000-0005-0000-0000-0000334D0000}"/>
    <cellStyle name="Input Cell 4 4 2 47" xfId="24213" xr:uid="{00000000-0005-0000-0000-0000344D0000}"/>
    <cellStyle name="Input Cell 4 4 2 48" xfId="24214" xr:uid="{00000000-0005-0000-0000-0000354D0000}"/>
    <cellStyle name="Input Cell 4 4 2 5" xfId="2825" xr:uid="{00000000-0005-0000-0000-0000364D0000}"/>
    <cellStyle name="Input Cell 4 4 2 5 2" xfId="24215" xr:uid="{00000000-0005-0000-0000-0000374D0000}"/>
    <cellStyle name="Input Cell 4 4 2 5 2 2" xfId="24216" xr:uid="{00000000-0005-0000-0000-0000384D0000}"/>
    <cellStyle name="Input Cell 4 4 2 5 2 3" xfId="24217" xr:uid="{00000000-0005-0000-0000-0000394D0000}"/>
    <cellStyle name="Input Cell 4 4 2 5 2 4" xfId="24218" xr:uid="{00000000-0005-0000-0000-00003A4D0000}"/>
    <cellStyle name="Input Cell 4 4 2 5 3" xfId="24219" xr:uid="{00000000-0005-0000-0000-00003B4D0000}"/>
    <cellStyle name="Input Cell 4 4 2 5 4" xfId="24220" xr:uid="{00000000-0005-0000-0000-00003C4D0000}"/>
    <cellStyle name="Input Cell 4 4 2 5 5" xfId="24221" xr:uid="{00000000-0005-0000-0000-00003D4D0000}"/>
    <cellStyle name="Input Cell 4 4 2 6" xfId="2826" xr:uid="{00000000-0005-0000-0000-00003E4D0000}"/>
    <cellStyle name="Input Cell 4 4 2 6 2" xfId="24222" xr:uid="{00000000-0005-0000-0000-00003F4D0000}"/>
    <cellStyle name="Input Cell 4 4 2 6 2 2" xfId="24223" xr:uid="{00000000-0005-0000-0000-0000404D0000}"/>
    <cellStyle name="Input Cell 4 4 2 6 2 3" xfId="24224" xr:uid="{00000000-0005-0000-0000-0000414D0000}"/>
    <cellStyle name="Input Cell 4 4 2 6 2 4" xfId="24225" xr:uid="{00000000-0005-0000-0000-0000424D0000}"/>
    <cellStyle name="Input Cell 4 4 2 6 3" xfId="24226" xr:uid="{00000000-0005-0000-0000-0000434D0000}"/>
    <cellStyle name="Input Cell 4 4 2 6 4" xfId="24227" xr:uid="{00000000-0005-0000-0000-0000444D0000}"/>
    <cellStyle name="Input Cell 4 4 2 6 5" xfId="24228" xr:uid="{00000000-0005-0000-0000-0000454D0000}"/>
    <cellStyle name="Input Cell 4 4 2 7" xfId="2827" xr:uid="{00000000-0005-0000-0000-0000464D0000}"/>
    <cellStyle name="Input Cell 4 4 2 7 2" xfId="24229" xr:uid="{00000000-0005-0000-0000-0000474D0000}"/>
    <cellStyle name="Input Cell 4 4 2 7 2 2" xfId="24230" xr:uid="{00000000-0005-0000-0000-0000484D0000}"/>
    <cellStyle name="Input Cell 4 4 2 7 2 3" xfId="24231" xr:uid="{00000000-0005-0000-0000-0000494D0000}"/>
    <cellStyle name="Input Cell 4 4 2 7 2 4" xfId="24232" xr:uid="{00000000-0005-0000-0000-00004A4D0000}"/>
    <cellStyle name="Input Cell 4 4 2 7 3" xfId="24233" xr:uid="{00000000-0005-0000-0000-00004B4D0000}"/>
    <cellStyle name="Input Cell 4 4 2 7 4" xfId="24234" xr:uid="{00000000-0005-0000-0000-00004C4D0000}"/>
    <cellStyle name="Input Cell 4 4 2 7 5" xfId="24235" xr:uid="{00000000-0005-0000-0000-00004D4D0000}"/>
    <cellStyle name="Input Cell 4 4 2 8" xfId="2828" xr:uid="{00000000-0005-0000-0000-00004E4D0000}"/>
    <cellStyle name="Input Cell 4 4 2 8 2" xfId="24236" xr:uid="{00000000-0005-0000-0000-00004F4D0000}"/>
    <cellStyle name="Input Cell 4 4 2 8 2 2" xfId="24237" xr:uid="{00000000-0005-0000-0000-0000504D0000}"/>
    <cellStyle name="Input Cell 4 4 2 8 2 3" xfId="24238" xr:uid="{00000000-0005-0000-0000-0000514D0000}"/>
    <cellStyle name="Input Cell 4 4 2 8 2 4" xfId="24239" xr:uid="{00000000-0005-0000-0000-0000524D0000}"/>
    <cellStyle name="Input Cell 4 4 2 8 3" xfId="24240" xr:uid="{00000000-0005-0000-0000-0000534D0000}"/>
    <cellStyle name="Input Cell 4 4 2 8 4" xfId="24241" xr:uid="{00000000-0005-0000-0000-0000544D0000}"/>
    <cellStyle name="Input Cell 4 4 2 8 5" xfId="24242" xr:uid="{00000000-0005-0000-0000-0000554D0000}"/>
    <cellStyle name="Input Cell 4 4 2 9" xfId="2829" xr:uid="{00000000-0005-0000-0000-0000564D0000}"/>
    <cellStyle name="Input Cell 4 4 2 9 2" xfId="24243" xr:uid="{00000000-0005-0000-0000-0000574D0000}"/>
    <cellStyle name="Input Cell 4 4 2 9 2 2" xfId="24244" xr:uid="{00000000-0005-0000-0000-0000584D0000}"/>
    <cellStyle name="Input Cell 4 4 2 9 2 3" xfId="24245" xr:uid="{00000000-0005-0000-0000-0000594D0000}"/>
    <cellStyle name="Input Cell 4 4 2 9 2 4" xfId="24246" xr:uid="{00000000-0005-0000-0000-00005A4D0000}"/>
    <cellStyle name="Input Cell 4 4 2 9 3" xfId="24247" xr:uid="{00000000-0005-0000-0000-00005B4D0000}"/>
    <cellStyle name="Input Cell 4 4 2 9 4" xfId="24248" xr:uid="{00000000-0005-0000-0000-00005C4D0000}"/>
    <cellStyle name="Input Cell 4 4 2 9 5" xfId="24249" xr:uid="{00000000-0005-0000-0000-00005D4D0000}"/>
    <cellStyle name="Input Cell 4 4 20" xfId="2830" xr:uid="{00000000-0005-0000-0000-00005E4D0000}"/>
    <cellStyle name="Input Cell 4 4 20 2" xfId="24250" xr:uid="{00000000-0005-0000-0000-00005F4D0000}"/>
    <cellStyle name="Input Cell 4 4 20 2 2" xfId="24251" xr:uid="{00000000-0005-0000-0000-0000604D0000}"/>
    <cellStyle name="Input Cell 4 4 20 2 3" xfId="24252" xr:uid="{00000000-0005-0000-0000-0000614D0000}"/>
    <cellStyle name="Input Cell 4 4 20 2 4" xfId="24253" xr:uid="{00000000-0005-0000-0000-0000624D0000}"/>
    <cellStyle name="Input Cell 4 4 20 3" xfId="24254" xr:uid="{00000000-0005-0000-0000-0000634D0000}"/>
    <cellStyle name="Input Cell 4 4 20 4" xfId="24255" xr:uid="{00000000-0005-0000-0000-0000644D0000}"/>
    <cellStyle name="Input Cell 4 4 20 5" xfId="24256" xr:uid="{00000000-0005-0000-0000-0000654D0000}"/>
    <cellStyle name="Input Cell 4 4 21" xfId="2831" xr:uid="{00000000-0005-0000-0000-0000664D0000}"/>
    <cellStyle name="Input Cell 4 4 21 2" xfId="24257" xr:uid="{00000000-0005-0000-0000-0000674D0000}"/>
    <cellStyle name="Input Cell 4 4 21 2 2" xfId="24258" xr:uid="{00000000-0005-0000-0000-0000684D0000}"/>
    <cellStyle name="Input Cell 4 4 21 2 3" xfId="24259" xr:uid="{00000000-0005-0000-0000-0000694D0000}"/>
    <cellStyle name="Input Cell 4 4 21 2 4" xfId="24260" xr:uid="{00000000-0005-0000-0000-00006A4D0000}"/>
    <cellStyle name="Input Cell 4 4 21 3" xfId="24261" xr:uid="{00000000-0005-0000-0000-00006B4D0000}"/>
    <cellStyle name="Input Cell 4 4 21 4" xfId="24262" xr:uid="{00000000-0005-0000-0000-00006C4D0000}"/>
    <cellStyle name="Input Cell 4 4 21 5" xfId="24263" xr:uid="{00000000-0005-0000-0000-00006D4D0000}"/>
    <cellStyle name="Input Cell 4 4 22" xfId="2832" xr:uid="{00000000-0005-0000-0000-00006E4D0000}"/>
    <cellStyle name="Input Cell 4 4 22 2" xfId="24264" xr:uid="{00000000-0005-0000-0000-00006F4D0000}"/>
    <cellStyle name="Input Cell 4 4 22 2 2" xfId="24265" xr:uid="{00000000-0005-0000-0000-0000704D0000}"/>
    <cellStyle name="Input Cell 4 4 22 2 3" xfId="24266" xr:uid="{00000000-0005-0000-0000-0000714D0000}"/>
    <cellStyle name="Input Cell 4 4 22 2 4" xfId="24267" xr:uid="{00000000-0005-0000-0000-0000724D0000}"/>
    <cellStyle name="Input Cell 4 4 22 3" xfId="24268" xr:uid="{00000000-0005-0000-0000-0000734D0000}"/>
    <cellStyle name="Input Cell 4 4 22 4" xfId="24269" xr:uid="{00000000-0005-0000-0000-0000744D0000}"/>
    <cellStyle name="Input Cell 4 4 22 5" xfId="24270" xr:uid="{00000000-0005-0000-0000-0000754D0000}"/>
    <cellStyle name="Input Cell 4 4 23" xfId="2833" xr:uid="{00000000-0005-0000-0000-0000764D0000}"/>
    <cellStyle name="Input Cell 4 4 23 2" xfId="24271" xr:uid="{00000000-0005-0000-0000-0000774D0000}"/>
    <cellStyle name="Input Cell 4 4 23 2 2" xfId="24272" xr:uid="{00000000-0005-0000-0000-0000784D0000}"/>
    <cellStyle name="Input Cell 4 4 23 2 3" xfId="24273" xr:uid="{00000000-0005-0000-0000-0000794D0000}"/>
    <cellStyle name="Input Cell 4 4 23 2 4" xfId="24274" xr:uid="{00000000-0005-0000-0000-00007A4D0000}"/>
    <cellStyle name="Input Cell 4 4 23 3" xfId="24275" xr:uid="{00000000-0005-0000-0000-00007B4D0000}"/>
    <cellStyle name="Input Cell 4 4 23 4" xfId="24276" xr:uid="{00000000-0005-0000-0000-00007C4D0000}"/>
    <cellStyle name="Input Cell 4 4 23 5" xfId="24277" xr:uid="{00000000-0005-0000-0000-00007D4D0000}"/>
    <cellStyle name="Input Cell 4 4 24" xfId="2834" xr:uid="{00000000-0005-0000-0000-00007E4D0000}"/>
    <cellStyle name="Input Cell 4 4 24 2" xfId="24278" xr:uid="{00000000-0005-0000-0000-00007F4D0000}"/>
    <cellStyle name="Input Cell 4 4 24 2 2" xfId="24279" xr:uid="{00000000-0005-0000-0000-0000804D0000}"/>
    <cellStyle name="Input Cell 4 4 24 2 3" xfId="24280" xr:uid="{00000000-0005-0000-0000-0000814D0000}"/>
    <cellStyle name="Input Cell 4 4 24 2 4" xfId="24281" xr:uid="{00000000-0005-0000-0000-0000824D0000}"/>
    <cellStyle name="Input Cell 4 4 24 3" xfId="24282" xr:uid="{00000000-0005-0000-0000-0000834D0000}"/>
    <cellStyle name="Input Cell 4 4 24 4" xfId="24283" xr:uid="{00000000-0005-0000-0000-0000844D0000}"/>
    <cellStyle name="Input Cell 4 4 24 5" xfId="24284" xr:uid="{00000000-0005-0000-0000-0000854D0000}"/>
    <cellStyle name="Input Cell 4 4 25" xfId="2835" xr:uid="{00000000-0005-0000-0000-0000864D0000}"/>
    <cellStyle name="Input Cell 4 4 25 2" xfId="24285" xr:uid="{00000000-0005-0000-0000-0000874D0000}"/>
    <cellStyle name="Input Cell 4 4 25 2 2" xfId="24286" xr:uid="{00000000-0005-0000-0000-0000884D0000}"/>
    <cellStyle name="Input Cell 4 4 25 2 3" xfId="24287" xr:uid="{00000000-0005-0000-0000-0000894D0000}"/>
    <cellStyle name="Input Cell 4 4 25 2 4" xfId="24288" xr:uid="{00000000-0005-0000-0000-00008A4D0000}"/>
    <cellStyle name="Input Cell 4 4 25 3" xfId="24289" xr:uid="{00000000-0005-0000-0000-00008B4D0000}"/>
    <cellStyle name="Input Cell 4 4 25 4" xfId="24290" xr:uid="{00000000-0005-0000-0000-00008C4D0000}"/>
    <cellStyle name="Input Cell 4 4 25 5" xfId="24291" xr:uid="{00000000-0005-0000-0000-00008D4D0000}"/>
    <cellStyle name="Input Cell 4 4 26" xfId="2836" xr:uid="{00000000-0005-0000-0000-00008E4D0000}"/>
    <cellStyle name="Input Cell 4 4 26 2" xfId="24292" xr:uid="{00000000-0005-0000-0000-00008F4D0000}"/>
    <cellStyle name="Input Cell 4 4 26 2 2" xfId="24293" xr:uid="{00000000-0005-0000-0000-0000904D0000}"/>
    <cellStyle name="Input Cell 4 4 26 2 3" xfId="24294" xr:uid="{00000000-0005-0000-0000-0000914D0000}"/>
    <cellStyle name="Input Cell 4 4 26 2 4" xfId="24295" xr:uid="{00000000-0005-0000-0000-0000924D0000}"/>
    <cellStyle name="Input Cell 4 4 26 3" xfId="24296" xr:uid="{00000000-0005-0000-0000-0000934D0000}"/>
    <cellStyle name="Input Cell 4 4 26 4" xfId="24297" xr:uid="{00000000-0005-0000-0000-0000944D0000}"/>
    <cellStyle name="Input Cell 4 4 26 5" xfId="24298" xr:uid="{00000000-0005-0000-0000-0000954D0000}"/>
    <cellStyle name="Input Cell 4 4 27" xfId="2837" xr:uid="{00000000-0005-0000-0000-0000964D0000}"/>
    <cellStyle name="Input Cell 4 4 27 2" xfId="24299" xr:uid="{00000000-0005-0000-0000-0000974D0000}"/>
    <cellStyle name="Input Cell 4 4 27 2 2" xfId="24300" xr:uid="{00000000-0005-0000-0000-0000984D0000}"/>
    <cellStyle name="Input Cell 4 4 27 2 3" xfId="24301" xr:uid="{00000000-0005-0000-0000-0000994D0000}"/>
    <cellStyle name="Input Cell 4 4 27 2 4" xfId="24302" xr:uid="{00000000-0005-0000-0000-00009A4D0000}"/>
    <cellStyle name="Input Cell 4 4 27 3" xfId="24303" xr:uid="{00000000-0005-0000-0000-00009B4D0000}"/>
    <cellStyle name="Input Cell 4 4 27 4" xfId="24304" xr:uid="{00000000-0005-0000-0000-00009C4D0000}"/>
    <cellStyle name="Input Cell 4 4 27 5" xfId="24305" xr:uid="{00000000-0005-0000-0000-00009D4D0000}"/>
    <cellStyle name="Input Cell 4 4 28" xfId="2838" xr:uid="{00000000-0005-0000-0000-00009E4D0000}"/>
    <cellStyle name="Input Cell 4 4 28 2" xfId="24306" xr:uid="{00000000-0005-0000-0000-00009F4D0000}"/>
    <cellStyle name="Input Cell 4 4 28 2 2" xfId="24307" xr:uid="{00000000-0005-0000-0000-0000A04D0000}"/>
    <cellStyle name="Input Cell 4 4 28 2 3" xfId="24308" xr:uid="{00000000-0005-0000-0000-0000A14D0000}"/>
    <cellStyle name="Input Cell 4 4 28 2 4" xfId="24309" xr:uid="{00000000-0005-0000-0000-0000A24D0000}"/>
    <cellStyle name="Input Cell 4 4 28 3" xfId="24310" xr:uid="{00000000-0005-0000-0000-0000A34D0000}"/>
    <cellStyle name="Input Cell 4 4 28 4" xfId="24311" xr:uid="{00000000-0005-0000-0000-0000A44D0000}"/>
    <cellStyle name="Input Cell 4 4 28 5" xfId="24312" xr:uid="{00000000-0005-0000-0000-0000A54D0000}"/>
    <cellStyle name="Input Cell 4 4 29" xfId="2839" xr:uid="{00000000-0005-0000-0000-0000A64D0000}"/>
    <cellStyle name="Input Cell 4 4 29 2" xfId="24313" xr:uid="{00000000-0005-0000-0000-0000A74D0000}"/>
    <cellStyle name="Input Cell 4 4 29 2 2" xfId="24314" xr:uid="{00000000-0005-0000-0000-0000A84D0000}"/>
    <cellStyle name="Input Cell 4 4 29 2 3" xfId="24315" xr:uid="{00000000-0005-0000-0000-0000A94D0000}"/>
    <cellStyle name="Input Cell 4 4 29 2 4" xfId="24316" xr:uid="{00000000-0005-0000-0000-0000AA4D0000}"/>
    <cellStyle name="Input Cell 4 4 29 3" xfId="24317" xr:uid="{00000000-0005-0000-0000-0000AB4D0000}"/>
    <cellStyle name="Input Cell 4 4 29 4" xfId="24318" xr:uid="{00000000-0005-0000-0000-0000AC4D0000}"/>
    <cellStyle name="Input Cell 4 4 29 5" xfId="24319" xr:uid="{00000000-0005-0000-0000-0000AD4D0000}"/>
    <cellStyle name="Input Cell 4 4 3" xfId="2840" xr:uid="{00000000-0005-0000-0000-0000AE4D0000}"/>
    <cellStyle name="Input Cell 4 4 3 2" xfId="24320" xr:uid="{00000000-0005-0000-0000-0000AF4D0000}"/>
    <cellStyle name="Input Cell 4 4 3 2 2" xfId="24321" xr:uid="{00000000-0005-0000-0000-0000B04D0000}"/>
    <cellStyle name="Input Cell 4 4 3 2 3" xfId="24322" xr:uid="{00000000-0005-0000-0000-0000B14D0000}"/>
    <cellStyle name="Input Cell 4 4 3 2 4" xfId="24323" xr:uid="{00000000-0005-0000-0000-0000B24D0000}"/>
    <cellStyle name="Input Cell 4 4 3 3" xfId="24324" xr:uid="{00000000-0005-0000-0000-0000B34D0000}"/>
    <cellStyle name="Input Cell 4 4 3 4" xfId="24325" xr:uid="{00000000-0005-0000-0000-0000B44D0000}"/>
    <cellStyle name="Input Cell 4 4 3 5" xfId="24326" xr:uid="{00000000-0005-0000-0000-0000B54D0000}"/>
    <cellStyle name="Input Cell 4 4 30" xfId="2841" xr:uid="{00000000-0005-0000-0000-0000B64D0000}"/>
    <cellStyle name="Input Cell 4 4 30 2" xfId="24327" xr:uid="{00000000-0005-0000-0000-0000B74D0000}"/>
    <cellStyle name="Input Cell 4 4 30 2 2" xfId="24328" xr:uid="{00000000-0005-0000-0000-0000B84D0000}"/>
    <cellStyle name="Input Cell 4 4 30 2 3" xfId="24329" xr:uid="{00000000-0005-0000-0000-0000B94D0000}"/>
    <cellStyle name="Input Cell 4 4 30 2 4" xfId="24330" xr:uid="{00000000-0005-0000-0000-0000BA4D0000}"/>
    <cellStyle name="Input Cell 4 4 30 3" xfId="24331" xr:uid="{00000000-0005-0000-0000-0000BB4D0000}"/>
    <cellStyle name="Input Cell 4 4 30 4" xfId="24332" xr:uid="{00000000-0005-0000-0000-0000BC4D0000}"/>
    <cellStyle name="Input Cell 4 4 30 5" xfId="24333" xr:uid="{00000000-0005-0000-0000-0000BD4D0000}"/>
    <cellStyle name="Input Cell 4 4 31" xfId="2842" xr:uid="{00000000-0005-0000-0000-0000BE4D0000}"/>
    <cellStyle name="Input Cell 4 4 31 2" xfId="24334" xr:uid="{00000000-0005-0000-0000-0000BF4D0000}"/>
    <cellStyle name="Input Cell 4 4 31 2 2" xfId="24335" xr:uid="{00000000-0005-0000-0000-0000C04D0000}"/>
    <cellStyle name="Input Cell 4 4 31 2 3" xfId="24336" xr:uid="{00000000-0005-0000-0000-0000C14D0000}"/>
    <cellStyle name="Input Cell 4 4 31 2 4" xfId="24337" xr:uid="{00000000-0005-0000-0000-0000C24D0000}"/>
    <cellStyle name="Input Cell 4 4 31 3" xfId="24338" xr:uid="{00000000-0005-0000-0000-0000C34D0000}"/>
    <cellStyle name="Input Cell 4 4 31 4" xfId="24339" xr:uid="{00000000-0005-0000-0000-0000C44D0000}"/>
    <cellStyle name="Input Cell 4 4 31 5" xfId="24340" xr:uid="{00000000-0005-0000-0000-0000C54D0000}"/>
    <cellStyle name="Input Cell 4 4 32" xfId="2843" xr:uid="{00000000-0005-0000-0000-0000C64D0000}"/>
    <cellStyle name="Input Cell 4 4 32 2" xfId="24341" xr:uid="{00000000-0005-0000-0000-0000C74D0000}"/>
    <cellStyle name="Input Cell 4 4 32 2 2" xfId="24342" xr:uid="{00000000-0005-0000-0000-0000C84D0000}"/>
    <cellStyle name="Input Cell 4 4 32 2 3" xfId="24343" xr:uid="{00000000-0005-0000-0000-0000C94D0000}"/>
    <cellStyle name="Input Cell 4 4 32 2 4" xfId="24344" xr:uid="{00000000-0005-0000-0000-0000CA4D0000}"/>
    <cellStyle name="Input Cell 4 4 32 3" xfId="24345" xr:uid="{00000000-0005-0000-0000-0000CB4D0000}"/>
    <cellStyle name="Input Cell 4 4 32 4" xfId="24346" xr:uid="{00000000-0005-0000-0000-0000CC4D0000}"/>
    <cellStyle name="Input Cell 4 4 32 5" xfId="24347" xr:uid="{00000000-0005-0000-0000-0000CD4D0000}"/>
    <cellStyle name="Input Cell 4 4 33" xfId="2844" xr:uid="{00000000-0005-0000-0000-0000CE4D0000}"/>
    <cellStyle name="Input Cell 4 4 33 2" xfId="24348" xr:uid="{00000000-0005-0000-0000-0000CF4D0000}"/>
    <cellStyle name="Input Cell 4 4 33 2 2" xfId="24349" xr:uid="{00000000-0005-0000-0000-0000D04D0000}"/>
    <cellStyle name="Input Cell 4 4 33 2 3" xfId="24350" xr:uid="{00000000-0005-0000-0000-0000D14D0000}"/>
    <cellStyle name="Input Cell 4 4 33 2 4" xfId="24351" xr:uid="{00000000-0005-0000-0000-0000D24D0000}"/>
    <cellStyle name="Input Cell 4 4 33 3" xfId="24352" xr:uid="{00000000-0005-0000-0000-0000D34D0000}"/>
    <cellStyle name="Input Cell 4 4 33 4" xfId="24353" xr:uid="{00000000-0005-0000-0000-0000D44D0000}"/>
    <cellStyle name="Input Cell 4 4 33 5" xfId="24354" xr:uid="{00000000-0005-0000-0000-0000D54D0000}"/>
    <cellStyle name="Input Cell 4 4 34" xfId="2845" xr:uid="{00000000-0005-0000-0000-0000D64D0000}"/>
    <cellStyle name="Input Cell 4 4 34 2" xfId="24355" xr:uid="{00000000-0005-0000-0000-0000D74D0000}"/>
    <cellStyle name="Input Cell 4 4 34 2 2" xfId="24356" xr:uid="{00000000-0005-0000-0000-0000D84D0000}"/>
    <cellStyle name="Input Cell 4 4 34 2 3" xfId="24357" xr:uid="{00000000-0005-0000-0000-0000D94D0000}"/>
    <cellStyle name="Input Cell 4 4 34 2 4" xfId="24358" xr:uid="{00000000-0005-0000-0000-0000DA4D0000}"/>
    <cellStyle name="Input Cell 4 4 34 3" xfId="24359" xr:uid="{00000000-0005-0000-0000-0000DB4D0000}"/>
    <cellStyle name="Input Cell 4 4 34 4" xfId="24360" xr:uid="{00000000-0005-0000-0000-0000DC4D0000}"/>
    <cellStyle name="Input Cell 4 4 34 5" xfId="24361" xr:uid="{00000000-0005-0000-0000-0000DD4D0000}"/>
    <cellStyle name="Input Cell 4 4 35" xfId="2846" xr:uid="{00000000-0005-0000-0000-0000DE4D0000}"/>
    <cellStyle name="Input Cell 4 4 35 2" xfId="24362" xr:uid="{00000000-0005-0000-0000-0000DF4D0000}"/>
    <cellStyle name="Input Cell 4 4 35 2 2" xfId="24363" xr:uid="{00000000-0005-0000-0000-0000E04D0000}"/>
    <cellStyle name="Input Cell 4 4 35 2 3" xfId="24364" xr:uid="{00000000-0005-0000-0000-0000E14D0000}"/>
    <cellStyle name="Input Cell 4 4 35 2 4" xfId="24365" xr:uid="{00000000-0005-0000-0000-0000E24D0000}"/>
    <cellStyle name="Input Cell 4 4 35 3" xfId="24366" xr:uid="{00000000-0005-0000-0000-0000E34D0000}"/>
    <cellStyle name="Input Cell 4 4 35 4" xfId="24367" xr:uid="{00000000-0005-0000-0000-0000E44D0000}"/>
    <cellStyle name="Input Cell 4 4 35 5" xfId="24368" xr:uid="{00000000-0005-0000-0000-0000E54D0000}"/>
    <cellStyle name="Input Cell 4 4 36" xfId="2847" xr:uid="{00000000-0005-0000-0000-0000E64D0000}"/>
    <cellStyle name="Input Cell 4 4 36 2" xfId="24369" xr:uid="{00000000-0005-0000-0000-0000E74D0000}"/>
    <cellStyle name="Input Cell 4 4 36 2 2" xfId="24370" xr:uid="{00000000-0005-0000-0000-0000E84D0000}"/>
    <cellStyle name="Input Cell 4 4 36 2 3" xfId="24371" xr:uid="{00000000-0005-0000-0000-0000E94D0000}"/>
    <cellStyle name="Input Cell 4 4 36 2 4" xfId="24372" xr:uid="{00000000-0005-0000-0000-0000EA4D0000}"/>
    <cellStyle name="Input Cell 4 4 36 3" xfId="24373" xr:uid="{00000000-0005-0000-0000-0000EB4D0000}"/>
    <cellStyle name="Input Cell 4 4 36 4" xfId="24374" xr:uid="{00000000-0005-0000-0000-0000EC4D0000}"/>
    <cellStyle name="Input Cell 4 4 36 5" xfId="24375" xr:uid="{00000000-0005-0000-0000-0000ED4D0000}"/>
    <cellStyle name="Input Cell 4 4 37" xfId="2848" xr:uid="{00000000-0005-0000-0000-0000EE4D0000}"/>
    <cellStyle name="Input Cell 4 4 37 2" xfId="24376" xr:uid="{00000000-0005-0000-0000-0000EF4D0000}"/>
    <cellStyle name="Input Cell 4 4 37 2 2" xfId="24377" xr:uid="{00000000-0005-0000-0000-0000F04D0000}"/>
    <cellStyle name="Input Cell 4 4 37 2 3" xfId="24378" xr:uid="{00000000-0005-0000-0000-0000F14D0000}"/>
    <cellStyle name="Input Cell 4 4 37 2 4" xfId="24379" xr:uid="{00000000-0005-0000-0000-0000F24D0000}"/>
    <cellStyle name="Input Cell 4 4 37 3" xfId="24380" xr:uid="{00000000-0005-0000-0000-0000F34D0000}"/>
    <cellStyle name="Input Cell 4 4 37 4" xfId="24381" xr:uid="{00000000-0005-0000-0000-0000F44D0000}"/>
    <cellStyle name="Input Cell 4 4 37 5" xfId="24382" xr:uid="{00000000-0005-0000-0000-0000F54D0000}"/>
    <cellStyle name="Input Cell 4 4 38" xfId="2849" xr:uid="{00000000-0005-0000-0000-0000F64D0000}"/>
    <cellStyle name="Input Cell 4 4 38 2" xfId="24383" xr:uid="{00000000-0005-0000-0000-0000F74D0000}"/>
    <cellStyle name="Input Cell 4 4 38 2 2" xfId="24384" xr:uid="{00000000-0005-0000-0000-0000F84D0000}"/>
    <cellStyle name="Input Cell 4 4 38 2 3" xfId="24385" xr:uid="{00000000-0005-0000-0000-0000F94D0000}"/>
    <cellStyle name="Input Cell 4 4 38 2 4" xfId="24386" xr:uid="{00000000-0005-0000-0000-0000FA4D0000}"/>
    <cellStyle name="Input Cell 4 4 38 3" xfId="24387" xr:uid="{00000000-0005-0000-0000-0000FB4D0000}"/>
    <cellStyle name="Input Cell 4 4 38 4" xfId="24388" xr:uid="{00000000-0005-0000-0000-0000FC4D0000}"/>
    <cellStyle name="Input Cell 4 4 38 5" xfId="24389" xr:uid="{00000000-0005-0000-0000-0000FD4D0000}"/>
    <cellStyle name="Input Cell 4 4 39" xfId="2850" xr:uid="{00000000-0005-0000-0000-0000FE4D0000}"/>
    <cellStyle name="Input Cell 4 4 39 2" xfId="24390" xr:uid="{00000000-0005-0000-0000-0000FF4D0000}"/>
    <cellStyle name="Input Cell 4 4 39 2 2" xfId="24391" xr:uid="{00000000-0005-0000-0000-0000004E0000}"/>
    <cellStyle name="Input Cell 4 4 39 2 3" xfId="24392" xr:uid="{00000000-0005-0000-0000-0000014E0000}"/>
    <cellStyle name="Input Cell 4 4 39 2 4" xfId="24393" xr:uid="{00000000-0005-0000-0000-0000024E0000}"/>
    <cellStyle name="Input Cell 4 4 39 3" xfId="24394" xr:uid="{00000000-0005-0000-0000-0000034E0000}"/>
    <cellStyle name="Input Cell 4 4 39 4" xfId="24395" xr:uid="{00000000-0005-0000-0000-0000044E0000}"/>
    <cellStyle name="Input Cell 4 4 39 5" xfId="24396" xr:uid="{00000000-0005-0000-0000-0000054E0000}"/>
    <cellStyle name="Input Cell 4 4 4" xfId="2851" xr:uid="{00000000-0005-0000-0000-0000064E0000}"/>
    <cellStyle name="Input Cell 4 4 4 2" xfId="24397" xr:uid="{00000000-0005-0000-0000-0000074E0000}"/>
    <cellStyle name="Input Cell 4 4 4 2 2" xfId="24398" xr:uid="{00000000-0005-0000-0000-0000084E0000}"/>
    <cellStyle name="Input Cell 4 4 4 2 3" xfId="24399" xr:uid="{00000000-0005-0000-0000-0000094E0000}"/>
    <cellStyle name="Input Cell 4 4 4 2 4" xfId="24400" xr:uid="{00000000-0005-0000-0000-00000A4E0000}"/>
    <cellStyle name="Input Cell 4 4 4 3" xfId="24401" xr:uid="{00000000-0005-0000-0000-00000B4E0000}"/>
    <cellStyle name="Input Cell 4 4 4 4" xfId="24402" xr:uid="{00000000-0005-0000-0000-00000C4E0000}"/>
    <cellStyle name="Input Cell 4 4 4 5" xfId="24403" xr:uid="{00000000-0005-0000-0000-00000D4E0000}"/>
    <cellStyle name="Input Cell 4 4 40" xfId="2852" xr:uid="{00000000-0005-0000-0000-00000E4E0000}"/>
    <cellStyle name="Input Cell 4 4 40 2" xfId="24404" xr:uid="{00000000-0005-0000-0000-00000F4E0000}"/>
    <cellStyle name="Input Cell 4 4 40 2 2" xfId="24405" xr:uid="{00000000-0005-0000-0000-0000104E0000}"/>
    <cellStyle name="Input Cell 4 4 40 2 3" xfId="24406" xr:uid="{00000000-0005-0000-0000-0000114E0000}"/>
    <cellStyle name="Input Cell 4 4 40 2 4" xfId="24407" xr:uid="{00000000-0005-0000-0000-0000124E0000}"/>
    <cellStyle name="Input Cell 4 4 40 3" xfId="24408" xr:uid="{00000000-0005-0000-0000-0000134E0000}"/>
    <cellStyle name="Input Cell 4 4 40 4" xfId="24409" xr:uid="{00000000-0005-0000-0000-0000144E0000}"/>
    <cellStyle name="Input Cell 4 4 40 5" xfId="24410" xr:uid="{00000000-0005-0000-0000-0000154E0000}"/>
    <cellStyle name="Input Cell 4 4 41" xfId="2853" xr:uid="{00000000-0005-0000-0000-0000164E0000}"/>
    <cellStyle name="Input Cell 4 4 41 2" xfId="24411" xr:uid="{00000000-0005-0000-0000-0000174E0000}"/>
    <cellStyle name="Input Cell 4 4 41 2 2" xfId="24412" xr:uid="{00000000-0005-0000-0000-0000184E0000}"/>
    <cellStyle name="Input Cell 4 4 41 2 3" xfId="24413" xr:uid="{00000000-0005-0000-0000-0000194E0000}"/>
    <cellStyle name="Input Cell 4 4 41 2 4" xfId="24414" xr:uid="{00000000-0005-0000-0000-00001A4E0000}"/>
    <cellStyle name="Input Cell 4 4 41 3" xfId="24415" xr:uid="{00000000-0005-0000-0000-00001B4E0000}"/>
    <cellStyle name="Input Cell 4 4 41 4" xfId="24416" xr:uid="{00000000-0005-0000-0000-00001C4E0000}"/>
    <cellStyle name="Input Cell 4 4 41 5" xfId="24417" xr:uid="{00000000-0005-0000-0000-00001D4E0000}"/>
    <cellStyle name="Input Cell 4 4 42" xfId="2854" xr:uid="{00000000-0005-0000-0000-00001E4E0000}"/>
    <cellStyle name="Input Cell 4 4 42 2" xfId="24418" xr:uid="{00000000-0005-0000-0000-00001F4E0000}"/>
    <cellStyle name="Input Cell 4 4 42 2 2" xfId="24419" xr:uid="{00000000-0005-0000-0000-0000204E0000}"/>
    <cellStyle name="Input Cell 4 4 42 2 3" xfId="24420" xr:uid="{00000000-0005-0000-0000-0000214E0000}"/>
    <cellStyle name="Input Cell 4 4 42 2 4" xfId="24421" xr:uid="{00000000-0005-0000-0000-0000224E0000}"/>
    <cellStyle name="Input Cell 4 4 42 3" xfId="24422" xr:uid="{00000000-0005-0000-0000-0000234E0000}"/>
    <cellStyle name="Input Cell 4 4 42 4" xfId="24423" xr:uid="{00000000-0005-0000-0000-0000244E0000}"/>
    <cellStyle name="Input Cell 4 4 42 5" xfId="24424" xr:uid="{00000000-0005-0000-0000-0000254E0000}"/>
    <cellStyle name="Input Cell 4 4 43" xfId="2855" xr:uid="{00000000-0005-0000-0000-0000264E0000}"/>
    <cellStyle name="Input Cell 4 4 43 2" xfId="24425" xr:uid="{00000000-0005-0000-0000-0000274E0000}"/>
    <cellStyle name="Input Cell 4 4 43 2 2" xfId="24426" xr:uid="{00000000-0005-0000-0000-0000284E0000}"/>
    <cellStyle name="Input Cell 4 4 43 2 3" xfId="24427" xr:uid="{00000000-0005-0000-0000-0000294E0000}"/>
    <cellStyle name="Input Cell 4 4 43 2 4" xfId="24428" xr:uid="{00000000-0005-0000-0000-00002A4E0000}"/>
    <cellStyle name="Input Cell 4 4 43 3" xfId="24429" xr:uid="{00000000-0005-0000-0000-00002B4E0000}"/>
    <cellStyle name="Input Cell 4 4 43 4" xfId="24430" xr:uid="{00000000-0005-0000-0000-00002C4E0000}"/>
    <cellStyle name="Input Cell 4 4 43 5" xfId="24431" xr:uid="{00000000-0005-0000-0000-00002D4E0000}"/>
    <cellStyle name="Input Cell 4 4 44" xfId="2856" xr:uid="{00000000-0005-0000-0000-00002E4E0000}"/>
    <cellStyle name="Input Cell 4 4 44 2" xfId="24432" xr:uid="{00000000-0005-0000-0000-00002F4E0000}"/>
    <cellStyle name="Input Cell 4 4 44 2 2" xfId="24433" xr:uid="{00000000-0005-0000-0000-0000304E0000}"/>
    <cellStyle name="Input Cell 4 4 44 2 3" xfId="24434" xr:uid="{00000000-0005-0000-0000-0000314E0000}"/>
    <cellStyle name="Input Cell 4 4 44 2 4" xfId="24435" xr:uid="{00000000-0005-0000-0000-0000324E0000}"/>
    <cellStyle name="Input Cell 4 4 44 3" xfId="24436" xr:uid="{00000000-0005-0000-0000-0000334E0000}"/>
    <cellStyle name="Input Cell 4 4 44 4" xfId="24437" xr:uid="{00000000-0005-0000-0000-0000344E0000}"/>
    <cellStyle name="Input Cell 4 4 44 5" xfId="24438" xr:uid="{00000000-0005-0000-0000-0000354E0000}"/>
    <cellStyle name="Input Cell 4 4 45" xfId="2857" xr:uid="{00000000-0005-0000-0000-0000364E0000}"/>
    <cellStyle name="Input Cell 4 4 45 2" xfId="24439" xr:uid="{00000000-0005-0000-0000-0000374E0000}"/>
    <cellStyle name="Input Cell 4 4 45 2 2" xfId="24440" xr:uid="{00000000-0005-0000-0000-0000384E0000}"/>
    <cellStyle name="Input Cell 4 4 45 2 3" xfId="24441" xr:uid="{00000000-0005-0000-0000-0000394E0000}"/>
    <cellStyle name="Input Cell 4 4 45 2 4" xfId="24442" xr:uid="{00000000-0005-0000-0000-00003A4E0000}"/>
    <cellStyle name="Input Cell 4 4 45 3" xfId="24443" xr:uid="{00000000-0005-0000-0000-00003B4E0000}"/>
    <cellStyle name="Input Cell 4 4 45 4" xfId="24444" xr:uid="{00000000-0005-0000-0000-00003C4E0000}"/>
    <cellStyle name="Input Cell 4 4 45 5" xfId="24445" xr:uid="{00000000-0005-0000-0000-00003D4E0000}"/>
    <cellStyle name="Input Cell 4 4 46" xfId="24446" xr:uid="{00000000-0005-0000-0000-00003E4E0000}"/>
    <cellStyle name="Input Cell 4 4 46 2" xfId="24447" xr:uid="{00000000-0005-0000-0000-00003F4E0000}"/>
    <cellStyle name="Input Cell 4 4 46 3" xfId="24448" xr:uid="{00000000-0005-0000-0000-0000404E0000}"/>
    <cellStyle name="Input Cell 4 4 46 4" xfId="24449" xr:uid="{00000000-0005-0000-0000-0000414E0000}"/>
    <cellStyle name="Input Cell 4 4 47" xfId="24450" xr:uid="{00000000-0005-0000-0000-0000424E0000}"/>
    <cellStyle name="Input Cell 4 4 48" xfId="24451" xr:uid="{00000000-0005-0000-0000-0000434E0000}"/>
    <cellStyle name="Input Cell 4 4 5" xfId="2858" xr:uid="{00000000-0005-0000-0000-0000444E0000}"/>
    <cellStyle name="Input Cell 4 4 5 2" xfId="24452" xr:uid="{00000000-0005-0000-0000-0000454E0000}"/>
    <cellStyle name="Input Cell 4 4 5 2 2" xfId="24453" xr:uid="{00000000-0005-0000-0000-0000464E0000}"/>
    <cellStyle name="Input Cell 4 4 5 2 3" xfId="24454" xr:uid="{00000000-0005-0000-0000-0000474E0000}"/>
    <cellStyle name="Input Cell 4 4 5 2 4" xfId="24455" xr:uid="{00000000-0005-0000-0000-0000484E0000}"/>
    <cellStyle name="Input Cell 4 4 5 3" xfId="24456" xr:uid="{00000000-0005-0000-0000-0000494E0000}"/>
    <cellStyle name="Input Cell 4 4 5 4" xfId="24457" xr:uid="{00000000-0005-0000-0000-00004A4E0000}"/>
    <cellStyle name="Input Cell 4 4 5 5" xfId="24458" xr:uid="{00000000-0005-0000-0000-00004B4E0000}"/>
    <cellStyle name="Input Cell 4 4 6" xfId="2859" xr:uid="{00000000-0005-0000-0000-00004C4E0000}"/>
    <cellStyle name="Input Cell 4 4 6 2" xfId="24459" xr:uid="{00000000-0005-0000-0000-00004D4E0000}"/>
    <cellStyle name="Input Cell 4 4 6 2 2" xfId="24460" xr:uid="{00000000-0005-0000-0000-00004E4E0000}"/>
    <cellStyle name="Input Cell 4 4 6 2 3" xfId="24461" xr:uid="{00000000-0005-0000-0000-00004F4E0000}"/>
    <cellStyle name="Input Cell 4 4 6 2 4" xfId="24462" xr:uid="{00000000-0005-0000-0000-0000504E0000}"/>
    <cellStyle name="Input Cell 4 4 6 3" xfId="24463" xr:uid="{00000000-0005-0000-0000-0000514E0000}"/>
    <cellStyle name="Input Cell 4 4 6 4" xfId="24464" xr:uid="{00000000-0005-0000-0000-0000524E0000}"/>
    <cellStyle name="Input Cell 4 4 6 5" xfId="24465" xr:uid="{00000000-0005-0000-0000-0000534E0000}"/>
    <cellStyle name="Input Cell 4 4 7" xfId="2860" xr:uid="{00000000-0005-0000-0000-0000544E0000}"/>
    <cellStyle name="Input Cell 4 4 7 2" xfId="24466" xr:uid="{00000000-0005-0000-0000-0000554E0000}"/>
    <cellStyle name="Input Cell 4 4 7 2 2" xfId="24467" xr:uid="{00000000-0005-0000-0000-0000564E0000}"/>
    <cellStyle name="Input Cell 4 4 7 2 3" xfId="24468" xr:uid="{00000000-0005-0000-0000-0000574E0000}"/>
    <cellStyle name="Input Cell 4 4 7 2 4" xfId="24469" xr:uid="{00000000-0005-0000-0000-0000584E0000}"/>
    <cellStyle name="Input Cell 4 4 7 3" xfId="24470" xr:uid="{00000000-0005-0000-0000-0000594E0000}"/>
    <cellStyle name="Input Cell 4 4 7 4" xfId="24471" xr:uid="{00000000-0005-0000-0000-00005A4E0000}"/>
    <cellStyle name="Input Cell 4 4 7 5" xfId="24472" xr:uid="{00000000-0005-0000-0000-00005B4E0000}"/>
    <cellStyle name="Input Cell 4 4 8" xfId="2861" xr:uid="{00000000-0005-0000-0000-00005C4E0000}"/>
    <cellStyle name="Input Cell 4 4 8 2" xfId="24473" xr:uid="{00000000-0005-0000-0000-00005D4E0000}"/>
    <cellStyle name="Input Cell 4 4 8 2 2" xfId="24474" xr:uid="{00000000-0005-0000-0000-00005E4E0000}"/>
    <cellStyle name="Input Cell 4 4 8 2 3" xfId="24475" xr:uid="{00000000-0005-0000-0000-00005F4E0000}"/>
    <cellStyle name="Input Cell 4 4 8 2 4" xfId="24476" xr:uid="{00000000-0005-0000-0000-0000604E0000}"/>
    <cellStyle name="Input Cell 4 4 8 3" xfId="24477" xr:uid="{00000000-0005-0000-0000-0000614E0000}"/>
    <cellStyle name="Input Cell 4 4 8 4" xfId="24478" xr:uid="{00000000-0005-0000-0000-0000624E0000}"/>
    <cellStyle name="Input Cell 4 4 8 5" xfId="24479" xr:uid="{00000000-0005-0000-0000-0000634E0000}"/>
    <cellStyle name="Input Cell 4 4 9" xfId="2862" xr:uid="{00000000-0005-0000-0000-0000644E0000}"/>
    <cellStyle name="Input Cell 4 4 9 2" xfId="24480" xr:uid="{00000000-0005-0000-0000-0000654E0000}"/>
    <cellStyle name="Input Cell 4 4 9 2 2" xfId="24481" xr:uid="{00000000-0005-0000-0000-0000664E0000}"/>
    <cellStyle name="Input Cell 4 4 9 2 3" xfId="24482" xr:uid="{00000000-0005-0000-0000-0000674E0000}"/>
    <cellStyle name="Input Cell 4 4 9 2 4" xfId="24483" xr:uid="{00000000-0005-0000-0000-0000684E0000}"/>
    <cellStyle name="Input Cell 4 4 9 3" xfId="24484" xr:uid="{00000000-0005-0000-0000-0000694E0000}"/>
    <cellStyle name="Input Cell 4 4 9 4" xfId="24485" xr:uid="{00000000-0005-0000-0000-00006A4E0000}"/>
    <cellStyle name="Input Cell 4 4 9 5" xfId="24486" xr:uid="{00000000-0005-0000-0000-00006B4E0000}"/>
    <cellStyle name="Input Cell 4 5" xfId="2863" xr:uid="{00000000-0005-0000-0000-00006C4E0000}"/>
    <cellStyle name="Input Cell 4 5 10" xfId="2864" xr:uid="{00000000-0005-0000-0000-00006D4E0000}"/>
    <cellStyle name="Input Cell 4 5 10 2" xfId="24487" xr:uid="{00000000-0005-0000-0000-00006E4E0000}"/>
    <cellStyle name="Input Cell 4 5 10 2 2" xfId="24488" xr:uid="{00000000-0005-0000-0000-00006F4E0000}"/>
    <cellStyle name="Input Cell 4 5 10 2 3" xfId="24489" xr:uid="{00000000-0005-0000-0000-0000704E0000}"/>
    <cellStyle name="Input Cell 4 5 10 2 4" xfId="24490" xr:uid="{00000000-0005-0000-0000-0000714E0000}"/>
    <cellStyle name="Input Cell 4 5 10 3" xfId="24491" xr:uid="{00000000-0005-0000-0000-0000724E0000}"/>
    <cellStyle name="Input Cell 4 5 10 4" xfId="24492" xr:uid="{00000000-0005-0000-0000-0000734E0000}"/>
    <cellStyle name="Input Cell 4 5 10 5" xfId="24493" xr:uid="{00000000-0005-0000-0000-0000744E0000}"/>
    <cellStyle name="Input Cell 4 5 11" xfId="2865" xr:uid="{00000000-0005-0000-0000-0000754E0000}"/>
    <cellStyle name="Input Cell 4 5 11 2" xfId="24494" xr:uid="{00000000-0005-0000-0000-0000764E0000}"/>
    <cellStyle name="Input Cell 4 5 11 2 2" xfId="24495" xr:uid="{00000000-0005-0000-0000-0000774E0000}"/>
    <cellStyle name="Input Cell 4 5 11 2 3" xfId="24496" xr:uid="{00000000-0005-0000-0000-0000784E0000}"/>
    <cellStyle name="Input Cell 4 5 11 2 4" xfId="24497" xr:uid="{00000000-0005-0000-0000-0000794E0000}"/>
    <cellStyle name="Input Cell 4 5 11 3" xfId="24498" xr:uid="{00000000-0005-0000-0000-00007A4E0000}"/>
    <cellStyle name="Input Cell 4 5 11 4" xfId="24499" xr:uid="{00000000-0005-0000-0000-00007B4E0000}"/>
    <cellStyle name="Input Cell 4 5 11 5" xfId="24500" xr:uid="{00000000-0005-0000-0000-00007C4E0000}"/>
    <cellStyle name="Input Cell 4 5 12" xfId="2866" xr:uid="{00000000-0005-0000-0000-00007D4E0000}"/>
    <cellStyle name="Input Cell 4 5 12 2" xfId="24501" xr:uid="{00000000-0005-0000-0000-00007E4E0000}"/>
    <cellStyle name="Input Cell 4 5 12 2 2" xfId="24502" xr:uid="{00000000-0005-0000-0000-00007F4E0000}"/>
    <cellStyle name="Input Cell 4 5 12 2 3" xfId="24503" xr:uid="{00000000-0005-0000-0000-0000804E0000}"/>
    <cellStyle name="Input Cell 4 5 12 2 4" xfId="24504" xr:uid="{00000000-0005-0000-0000-0000814E0000}"/>
    <cellStyle name="Input Cell 4 5 12 3" xfId="24505" xr:uid="{00000000-0005-0000-0000-0000824E0000}"/>
    <cellStyle name="Input Cell 4 5 12 4" xfId="24506" xr:uid="{00000000-0005-0000-0000-0000834E0000}"/>
    <cellStyle name="Input Cell 4 5 12 5" xfId="24507" xr:uid="{00000000-0005-0000-0000-0000844E0000}"/>
    <cellStyle name="Input Cell 4 5 13" xfId="2867" xr:uid="{00000000-0005-0000-0000-0000854E0000}"/>
    <cellStyle name="Input Cell 4 5 13 2" xfId="24508" xr:uid="{00000000-0005-0000-0000-0000864E0000}"/>
    <cellStyle name="Input Cell 4 5 13 2 2" xfId="24509" xr:uid="{00000000-0005-0000-0000-0000874E0000}"/>
    <cellStyle name="Input Cell 4 5 13 2 3" xfId="24510" xr:uid="{00000000-0005-0000-0000-0000884E0000}"/>
    <cellStyle name="Input Cell 4 5 13 2 4" xfId="24511" xr:uid="{00000000-0005-0000-0000-0000894E0000}"/>
    <cellStyle name="Input Cell 4 5 13 3" xfId="24512" xr:uid="{00000000-0005-0000-0000-00008A4E0000}"/>
    <cellStyle name="Input Cell 4 5 13 4" xfId="24513" xr:uid="{00000000-0005-0000-0000-00008B4E0000}"/>
    <cellStyle name="Input Cell 4 5 13 5" xfId="24514" xr:uid="{00000000-0005-0000-0000-00008C4E0000}"/>
    <cellStyle name="Input Cell 4 5 14" xfId="2868" xr:uid="{00000000-0005-0000-0000-00008D4E0000}"/>
    <cellStyle name="Input Cell 4 5 14 2" xfId="24515" xr:uid="{00000000-0005-0000-0000-00008E4E0000}"/>
    <cellStyle name="Input Cell 4 5 14 2 2" xfId="24516" xr:uid="{00000000-0005-0000-0000-00008F4E0000}"/>
    <cellStyle name="Input Cell 4 5 14 2 3" xfId="24517" xr:uid="{00000000-0005-0000-0000-0000904E0000}"/>
    <cellStyle name="Input Cell 4 5 14 2 4" xfId="24518" xr:uid="{00000000-0005-0000-0000-0000914E0000}"/>
    <cellStyle name="Input Cell 4 5 14 3" xfId="24519" xr:uid="{00000000-0005-0000-0000-0000924E0000}"/>
    <cellStyle name="Input Cell 4 5 14 4" xfId="24520" xr:uid="{00000000-0005-0000-0000-0000934E0000}"/>
    <cellStyle name="Input Cell 4 5 14 5" xfId="24521" xr:uid="{00000000-0005-0000-0000-0000944E0000}"/>
    <cellStyle name="Input Cell 4 5 15" xfId="2869" xr:uid="{00000000-0005-0000-0000-0000954E0000}"/>
    <cellStyle name="Input Cell 4 5 15 2" xfId="24522" xr:uid="{00000000-0005-0000-0000-0000964E0000}"/>
    <cellStyle name="Input Cell 4 5 15 2 2" xfId="24523" xr:uid="{00000000-0005-0000-0000-0000974E0000}"/>
    <cellStyle name="Input Cell 4 5 15 2 3" xfId="24524" xr:uid="{00000000-0005-0000-0000-0000984E0000}"/>
    <cellStyle name="Input Cell 4 5 15 2 4" xfId="24525" xr:uid="{00000000-0005-0000-0000-0000994E0000}"/>
    <cellStyle name="Input Cell 4 5 15 3" xfId="24526" xr:uid="{00000000-0005-0000-0000-00009A4E0000}"/>
    <cellStyle name="Input Cell 4 5 15 4" xfId="24527" xr:uid="{00000000-0005-0000-0000-00009B4E0000}"/>
    <cellStyle name="Input Cell 4 5 15 5" xfId="24528" xr:uid="{00000000-0005-0000-0000-00009C4E0000}"/>
    <cellStyle name="Input Cell 4 5 16" xfId="2870" xr:uid="{00000000-0005-0000-0000-00009D4E0000}"/>
    <cellStyle name="Input Cell 4 5 16 2" xfId="24529" xr:uid="{00000000-0005-0000-0000-00009E4E0000}"/>
    <cellStyle name="Input Cell 4 5 16 2 2" xfId="24530" xr:uid="{00000000-0005-0000-0000-00009F4E0000}"/>
    <cellStyle name="Input Cell 4 5 16 2 3" xfId="24531" xr:uid="{00000000-0005-0000-0000-0000A04E0000}"/>
    <cellStyle name="Input Cell 4 5 16 2 4" xfId="24532" xr:uid="{00000000-0005-0000-0000-0000A14E0000}"/>
    <cellStyle name="Input Cell 4 5 16 3" xfId="24533" xr:uid="{00000000-0005-0000-0000-0000A24E0000}"/>
    <cellStyle name="Input Cell 4 5 16 4" xfId="24534" xr:uid="{00000000-0005-0000-0000-0000A34E0000}"/>
    <cellStyle name="Input Cell 4 5 16 5" xfId="24535" xr:uid="{00000000-0005-0000-0000-0000A44E0000}"/>
    <cellStyle name="Input Cell 4 5 17" xfId="2871" xr:uid="{00000000-0005-0000-0000-0000A54E0000}"/>
    <cellStyle name="Input Cell 4 5 17 2" xfId="24536" xr:uid="{00000000-0005-0000-0000-0000A64E0000}"/>
    <cellStyle name="Input Cell 4 5 17 2 2" xfId="24537" xr:uid="{00000000-0005-0000-0000-0000A74E0000}"/>
    <cellStyle name="Input Cell 4 5 17 2 3" xfId="24538" xr:uid="{00000000-0005-0000-0000-0000A84E0000}"/>
    <cellStyle name="Input Cell 4 5 17 2 4" xfId="24539" xr:uid="{00000000-0005-0000-0000-0000A94E0000}"/>
    <cellStyle name="Input Cell 4 5 17 3" xfId="24540" xr:uid="{00000000-0005-0000-0000-0000AA4E0000}"/>
    <cellStyle name="Input Cell 4 5 17 4" xfId="24541" xr:uid="{00000000-0005-0000-0000-0000AB4E0000}"/>
    <cellStyle name="Input Cell 4 5 17 5" xfId="24542" xr:uid="{00000000-0005-0000-0000-0000AC4E0000}"/>
    <cellStyle name="Input Cell 4 5 18" xfId="2872" xr:uid="{00000000-0005-0000-0000-0000AD4E0000}"/>
    <cellStyle name="Input Cell 4 5 18 2" xfId="24543" xr:uid="{00000000-0005-0000-0000-0000AE4E0000}"/>
    <cellStyle name="Input Cell 4 5 18 2 2" xfId="24544" xr:uid="{00000000-0005-0000-0000-0000AF4E0000}"/>
    <cellStyle name="Input Cell 4 5 18 2 3" xfId="24545" xr:uid="{00000000-0005-0000-0000-0000B04E0000}"/>
    <cellStyle name="Input Cell 4 5 18 2 4" xfId="24546" xr:uid="{00000000-0005-0000-0000-0000B14E0000}"/>
    <cellStyle name="Input Cell 4 5 18 3" xfId="24547" xr:uid="{00000000-0005-0000-0000-0000B24E0000}"/>
    <cellStyle name="Input Cell 4 5 18 4" xfId="24548" xr:uid="{00000000-0005-0000-0000-0000B34E0000}"/>
    <cellStyle name="Input Cell 4 5 18 5" xfId="24549" xr:uid="{00000000-0005-0000-0000-0000B44E0000}"/>
    <cellStyle name="Input Cell 4 5 19" xfId="2873" xr:uid="{00000000-0005-0000-0000-0000B54E0000}"/>
    <cellStyle name="Input Cell 4 5 19 2" xfId="24550" xr:uid="{00000000-0005-0000-0000-0000B64E0000}"/>
    <cellStyle name="Input Cell 4 5 19 2 2" xfId="24551" xr:uid="{00000000-0005-0000-0000-0000B74E0000}"/>
    <cellStyle name="Input Cell 4 5 19 2 3" xfId="24552" xr:uid="{00000000-0005-0000-0000-0000B84E0000}"/>
    <cellStyle name="Input Cell 4 5 19 2 4" xfId="24553" xr:uid="{00000000-0005-0000-0000-0000B94E0000}"/>
    <cellStyle name="Input Cell 4 5 19 3" xfId="24554" xr:uid="{00000000-0005-0000-0000-0000BA4E0000}"/>
    <cellStyle name="Input Cell 4 5 19 4" xfId="24555" xr:uid="{00000000-0005-0000-0000-0000BB4E0000}"/>
    <cellStyle name="Input Cell 4 5 19 5" xfId="24556" xr:uid="{00000000-0005-0000-0000-0000BC4E0000}"/>
    <cellStyle name="Input Cell 4 5 2" xfId="2874" xr:uid="{00000000-0005-0000-0000-0000BD4E0000}"/>
    <cellStyle name="Input Cell 4 5 2 2" xfId="24557" xr:uid="{00000000-0005-0000-0000-0000BE4E0000}"/>
    <cellStyle name="Input Cell 4 5 2 2 2" xfId="24558" xr:uid="{00000000-0005-0000-0000-0000BF4E0000}"/>
    <cellStyle name="Input Cell 4 5 2 2 3" xfId="24559" xr:uid="{00000000-0005-0000-0000-0000C04E0000}"/>
    <cellStyle name="Input Cell 4 5 2 2 4" xfId="24560" xr:uid="{00000000-0005-0000-0000-0000C14E0000}"/>
    <cellStyle name="Input Cell 4 5 2 3" xfId="24561" xr:uid="{00000000-0005-0000-0000-0000C24E0000}"/>
    <cellStyle name="Input Cell 4 5 2 4" xfId="24562" xr:uid="{00000000-0005-0000-0000-0000C34E0000}"/>
    <cellStyle name="Input Cell 4 5 2 5" xfId="24563" xr:uid="{00000000-0005-0000-0000-0000C44E0000}"/>
    <cellStyle name="Input Cell 4 5 20" xfId="2875" xr:uid="{00000000-0005-0000-0000-0000C54E0000}"/>
    <cellStyle name="Input Cell 4 5 20 2" xfId="24564" xr:uid="{00000000-0005-0000-0000-0000C64E0000}"/>
    <cellStyle name="Input Cell 4 5 20 2 2" xfId="24565" xr:uid="{00000000-0005-0000-0000-0000C74E0000}"/>
    <cellStyle name="Input Cell 4 5 20 2 3" xfId="24566" xr:uid="{00000000-0005-0000-0000-0000C84E0000}"/>
    <cellStyle name="Input Cell 4 5 20 2 4" xfId="24567" xr:uid="{00000000-0005-0000-0000-0000C94E0000}"/>
    <cellStyle name="Input Cell 4 5 20 3" xfId="24568" xr:uid="{00000000-0005-0000-0000-0000CA4E0000}"/>
    <cellStyle name="Input Cell 4 5 20 4" xfId="24569" xr:uid="{00000000-0005-0000-0000-0000CB4E0000}"/>
    <cellStyle name="Input Cell 4 5 20 5" xfId="24570" xr:uid="{00000000-0005-0000-0000-0000CC4E0000}"/>
    <cellStyle name="Input Cell 4 5 21" xfId="2876" xr:uid="{00000000-0005-0000-0000-0000CD4E0000}"/>
    <cellStyle name="Input Cell 4 5 21 2" xfId="24571" xr:uid="{00000000-0005-0000-0000-0000CE4E0000}"/>
    <cellStyle name="Input Cell 4 5 21 2 2" xfId="24572" xr:uid="{00000000-0005-0000-0000-0000CF4E0000}"/>
    <cellStyle name="Input Cell 4 5 21 2 3" xfId="24573" xr:uid="{00000000-0005-0000-0000-0000D04E0000}"/>
    <cellStyle name="Input Cell 4 5 21 2 4" xfId="24574" xr:uid="{00000000-0005-0000-0000-0000D14E0000}"/>
    <cellStyle name="Input Cell 4 5 21 3" xfId="24575" xr:uid="{00000000-0005-0000-0000-0000D24E0000}"/>
    <cellStyle name="Input Cell 4 5 21 4" xfId="24576" xr:uid="{00000000-0005-0000-0000-0000D34E0000}"/>
    <cellStyle name="Input Cell 4 5 21 5" xfId="24577" xr:uid="{00000000-0005-0000-0000-0000D44E0000}"/>
    <cellStyle name="Input Cell 4 5 22" xfId="2877" xr:uid="{00000000-0005-0000-0000-0000D54E0000}"/>
    <cellStyle name="Input Cell 4 5 22 2" xfId="24578" xr:uid="{00000000-0005-0000-0000-0000D64E0000}"/>
    <cellStyle name="Input Cell 4 5 22 2 2" xfId="24579" xr:uid="{00000000-0005-0000-0000-0000D74E0000}"/>
    <cellStyle name="Input Cell 4 5 22 2 3" xfId="24580" xr:uid="{00000000-0005-0000-0000-0000D84E0000}"/>
    <cellStyle name="Input Cell 4 5 22 2 4" xfId="24581" xr:uid="{00000000-0005-0000-0000-0000D94E0000}"/>
    <cellStyle name="Input Cell 4 5 22 3" xfId="24582" xr:uid="{00000000-0005-0000-0000-0000DA4E0000}"/>
    <cellStyle name="Input Cell 4 5 22 4" xfId="24583" xr:uid="{00000000-0005-0000-0000-0000DB4E0000}"/>
    <cellStyle name="Input Cell 4 5 22 5" xfId="24584" xr:uid="{00000000-0005-0000-0000-0000DC4E0000}"/>
    <cellStyle name="Input Cell 4 5 23" xfId="2878" xr:uid="{00000000-0005-0000-0000-0000DD4E0000}"/>
    <cellStyle name="Input Cell 4 5 23 2" xfId="24585" xr:uid="{00000000-0005-0000-0000-0000DE4E0000}"/>
    <cellStyle name="Input Cell 4 5 23 2 2" xfId="24586" xr:uid="{00000000-0005-0000-0000-0000DF4E0000}"/>
    <cellStyle name="Input Cell 4 5 23 2 3" xfId="24587" xr:uid="{00000000-0005-0000-0000-0000E04E0000}"/>
    <cellStyle name="Input Cell 4 5 23 2 4" xfId="24588" xr:uid="{00000000-0005-0000-0000-0000E14E0000}"/>
    <cellStyle name="Input Cell 4 5 23 3" xfId="24589" xr:uid="{00000000-0005-0000-0000-0000E24E0000}"/>
    <cellStyle name="Input Cell 4 5 23 4" xfId="24590" xr:uid="{00000000-0005-0000-0000-0000E34E0000}"/>
    <cellStyle name="Input Cell 4 5 23 5" xfId="24591" xr:uid="{00000000-0005-0000-0000-0000E44E0000}"/>
    <cellStyle name="Input Cell 4 5 24" xfId="2879" xr:uid="{00000000-0005-0000-0000-0000E54E0000}"/>
    <cellStyle name="Input Cell 4 5 24 2" xfId="24592" xr:uid="{00000000-0005-0000-0000-0000E64E0000}"/>
    <cellStyle name="Input Cell 4 5 24 2 2" xfId="24593" xr:uid="{00000000-0005-0000-0000-0000E74E0000}"/>
    <cellStyle name="Input Cell 4 5 24 2 3" xfId="24594" xr:uid="{00000000-0005-0000-0000-0000E84E0000}"/>
    <cellStyle name="Input Cell 4 5 24 2 4" xfId="24595" xr:uid="{00000000-0005-0000-0000-0000E94E0000}"/>
    <cellStyle name="Input Cell 4 5 24 3" xfId="24596" xr:uid="{00000000-0005-0000-0000-0000EA4E0000}"/>
    <cellStyle name="Input Cell 4 5 24 4" xfId="24597" xr:uid="{00000000-0005-0000-0000-0000EB4E0000}"/>
    <cellStyle name="Input Cell 4 5 24 5" xfId="24598" xr:uid="{00000000-0005-0000-0000-0000EC4E0000}"/>
    <cellStyle name="Input Cell 4 5 25" xfId="2880" xr:uid="{00000000-0005-0000-0000-0000ED4E0000}"/>
    <cellStyle name="Input Cell 4 5 25 2" xfId="24599" xr:uid="{00000000-0005-0000-0000-0000EE4E0000}"/>
    <cellStyle name="Input Cell 4 5 25 2 2" xfId="24600" xr:uid="{00000000-0005-0000-0000-0000EF4E0000}"/>
    <cellStyle name="Input Cell 4 5 25 2 3" xfId="24601" xr:uid="{00000000-0005-0000-0000-0000F04E0000}"/>
    <cellStyle name="Input Cell 4 5 25 2 4" xfId="24602" xr:uid="{00000000-0005-0000-0000-0000F14E0000}"/>
    <cellStyle name="Input Cell 4 5 25 3" xfId="24603" xr:uid="{00000000-0005-0000-0000-0000F24E0000}"/>
    <cellStyle name="Input Cell 4 5 25 4" xfId="24604" xr:uid="{00000000-0005-0000-0000-0000F34E0000}"/>
    <cellStyle name="Input Cell 4 5 25 5" xfId="24605" xr:uid="{00000000-0005-0000-0000-0000F44E0000}"/>
    <cellStyle name="Input Cell 4 5 26" xfId="2881" xr:uid="{00000000-0005-0000-0000-0000F54E0000}"/>
    <cellStyle name="Input Cell 4 5 26 2" xfId="24606" xr:uid="{00000000-0005-0000-0000-0000F64E0000}"/>
    <cellStyle name="Input Cell 4 5 26 2 2" xfId="24607" xr:uid="{00000000-0005-0000-0000-0000F74E0000}"/>
    <cellStyle name="Input Cell 4 5 26 2 3" xfId="24608" xr:uid="{00000000-0005-0000-0000-0000F84E0000}"/>
    <cellStyle name="Input Cell 4 5 26 2 4" xfId="24609" xr:uid="{00000000-0005-0000-0000-0000F94E0000}"/>
    <cellStyle name="Input Cell 4 5 26 3" xfId="24610" xr:uid="{00000000-0005-0000-0000-0000FA4E0000}"/>
    <cellStyle name="Input Cell 4 5 26 4" xfId="24611" xr:uid="{00000000-0005-0000-0000-0000FB4E0000}"/>
    <cellStyle name="Input Cell 4 5 26 5" xfId="24612" xr:uid="{00000000-0005-0000-0000-0000FC4E0000}"/>
    <cellStyle name="Input Cell 4 5 27" xfId="2882" xr:uid="{00000000-0005-0000-0000-0000FD4E0000}"/>
    <cellStyle name="Input Cell 4 5 27 2" xfId="24613" xr:uid="{00000000-0005-0000-0000-0000FE4E0000}"/>
    <cellStyle name="Input Cell 4 5 27 2 2" xfId="24614" xr:uid="{00000000-0005-0000-0000-0000FF4E0000}"/>
    <cellStyle name="Input Cell 4 5 27 2 3" xfId="24615" xr:uid="{00000000-0005-0000-0000-0000004F0000}"/>
    <cellStyle name="Input Cell 4 5 27 2 4" xfId="24616" xr:uid="{00000000-0005-0000-0000-0000014F0000}"/>
    <cellStyle name="Input Cell 4 5 27 3" xfId="24617" xr:uid="{00000000-0005-0000-0000-0000024F0000}"/>
    <cellStyle name="Input Cell 4 5 27 4" xfId="24618" xr:uid="{00000000-0005-0000-0000-0000034F0000}"/>
    <cellStyle name="Input Cell 4 5 27 5" xfId="24619" xr:uid="{00000000-0005-0000-0000-0000044F0000}"/>
    <cellStyle name="Input Cell 4 5 28" xfId="2883" xr:uid="{00000000-0005-0000-0000-0000054F0000}"/>
    <cellStyle name="Input Cell 4 5 28 2" xfId="24620" xr:uid="{00000000-0005-0000-0000-0000064F0000}"/>
    <cellStyle name="Input Cell 4 5 28 2 2" xfId="24621" xr:uid="{00000000-0005-0000-0000-0000074F0000}"/>
    <cellStyle name="Input Cell 4 5 28 2 3" xfId="24622" xr:uid="{00000000-0005-0000-0000-0000084F0000}"/>
    <cellStyle name="Input Cell 4 5 28 2 4" xfId="24623" xr:uid="{00000000-0005-0000-0000-0000094F0000}"/>
    <cellStyle name="Input Cell 4 5 28 3" xfId="24624" xr:uid="{00000000-0005-0000-0000-00000A4F0000}"/>
    <cellStyle name="Input Cell 4 5 28 4" xfId="24625" xr:uid="{00000000-0005-0000-0000-00000B4F0000}"/>
    <cellStyle name="Input Cell 4 5 28 5" xfId="24626" xr:uid="{00000000-0005-0000-0000-00000C4F0000}"/>
    <cellStyle name="Input Cell 4 5 29" xfId="2884" xr:uid="{00000000-0005-0000-0000-00000D4F0000}"/>
    <cellStyle name="Input Cell 4 5 29 2" xfId="24627" xr:uid="{00000000-0005-0000-0000-00000E4F0000}"/>
    <cellStyle name="Input Cell 4 5 29 2 2" xfId="24628" xr:uid="{00000000-0005-0000-0000-00000F4F0000}"/>
    <cellStyle name="Input Cell 4 5 29 2 3" xfId="24629" xr:uid="{00000000-0005-0000-0000-0000104F0000}"/>
    <cellStyle name="Input Cell 4 5 29 2 4" xfId="24630" xr:uid="{00000000-0005-0000-0000-0000114F0000}"/>
    <cellStyle name="Input Cell 4 5 29 3" xfId="24631" xr:uid="{00000000-0005-0000-0000-0000124F0000}"/>
    <cellStyle name="Input Cell 4 5 29 4" xfId="24632" xr:uid="{00000000-0005-0000-0000-0000134F0000}"/>
    <cellStyle name="Input Cell 4 5 29 5" xfId="24633" xr:uid="{00000000-0005-0000-0000-0000144F0000}"/>
    <cellStyle name="Input Cell 4 5 3" xfId="2885" xr:uid="{00000000-0005-0000-0000-0000154F0000}"/>
    <cellStyle name="Input Cell 4 5 3 2" xfId="24634" xr:uid="{00000000-0005-0000-0000-0000164F0000}"/>
    <cellStyle name="Input Cell 4 5 3 2 2" xfId="24635" xr:uid="{00000000-0005-0000-0000-0000174F0000}"/>
    <cellStyle name="Input Cell 4 5 3 2 3" xfId="24636" xr:uid="{00000000-0005-0000-0000-0000184F0000}"/>
    <cellStyle name="Input Cell 4 5 3 2 4" xfId="24637" xr:uid="{00000000-0005-0000-0000-0000194F0000}"/>
    <cellStyle name="Input Cell 4 5 3 3" xfId="24638" xr:uid="{00000000-0005-0000-0000-00001A4F0000}"/>
    <cellStyle name="Input Cell 4 5 3 4" xfId="24639" xr:uid="{00000000-0005-0000-0000-00001B4F0000}"/>
    <cellStyle name="Input Cell 4 5 3 5" xfId="24640" xr:uid="{00000000-0005-0000-0000-00001C4F0000}"/>
    <cellStyle name="Input Cell 4 5 30" xfId="2886" xr:uid="{00000000-0005-0000-0000-00001D4F0000}"/>
    <cellStyle name="Input Cell 4 5 30 2" xfId="24641" xr:uid="{00000000-0005-0000-0000-00001E4F0000}"/>
    <cellStyle name="Input Cell 4 5 30 2 2" xfId="24642" xr:uid="{00000000-0005-0000-0000-00001F4F0000}"/>
    <cellStyle name="Input Cell 4 5 30 2 3" xfId="24643" xr:uid="{00000000-0005-0000-0000-0000204F0000}"/>
    <cellStyle name="Input Cell 4 5 30 2 4" xfId="24644" xr:uid="{00000000-0005-0000-0000-0000214F0000}"/>
    <cellStyle name="Input Cell 4 5 30 3" xfId="24645" xr:uid="{00000000-0005-0000-0000-0000224F0000}"/>
    <cellStyle name="Input Cell 4 5 30 4" xfId="24646" xr:uid="{00000000-0005-0000-0000-0000234F0000}"/>
    <cellStyle name="Input Cell 4 5 30 5" xfId="24647" xr:uid="{00000000-0005-0000-0000-0000244F0000}"/>
    <cellStyle name="Input Cell 4 5 31" xfId="2887" xr:uid="{00000000-0005-0000-0000-0000254F0000}"/>
    <cellStyle name="Input Cell 4 5 31 2" xfId="24648" xr:uid="{00000000-0005-0000-0000-0000264F0000}"/>
    <cellStyle name="Input Cell 4 5 31 2 2" xfId="24649" xr:uid="{00000000-0005-0000-0000-0000274F0000}"/>
    <cellStyle name="Input Cell 4 5 31 2 3" xfId="24650" xr:uid="{00000000-0005-0000-0000-0000284F0000}"/>
    <cellStyle name="Input Cell 4 5 31 2 4" xfId="24651" xr:uid="{00000000-0005-0000-0000-0000294F0000}"/>
    <cellStyle name="Input Cell 4 5 31 3" xfId="24652" xr:uid="{00000000-0005-0000-0000-00002A4F0000}"/>
    <cellStyle name="Input Cell 4 5 31 4" xfId="24653" xr:uid="{00000000-0005-0000-0000-00002B4F0000}"/>
    <cellStyle name="Input Cell 4 5 31 5" xfId="24654" xr:uid="{00000000-0005-0000-0000-00002C4F0000}"/>
    <cellStyle name="Input Cell 4 5 32" xfId="2888" xr:uid="{00000000-0005-0000-0000-00002D4F0000}"/>
    <cellStyle name="Input Cell 4 5 32 2" xfId="24655" xr:uid="{00000000-0005-0000-0000-00002E4F0000}"/>
    <cellStyle name="Input Cell 4 5 32 2 2" xfId="24656" xr:uid="{00000000-0005-0000-0000-00002F4F0000}"/>
    <cellStyle name="Input Cell 4 5 32 2 3" xfId="24657" xr:uid="{00000000-0005-0000-0000-0000304F0000}"/>
    <cellStyle name="Input Cell 4 5 32 2 4" xfId="24658" xr:uid="{00000000-0005-0000-0000-0000314F0000}"/>
    <cellStyle name="Input Cell 4 5 32 3" xfId="24659" xr:uid="{00000000-0005-0000-0000-0000324F0000}"/>
    <cellStyle name="Input Cell 4 5 32 4" xfId="24660" xr:uid="{00000000-0005-0000-0000-0000334F0000}"/>
    <cellStyle name="Input Cell 4 5 32 5" xfId="24661" xr:uid="{00000000-0005-0000-0000-0000344F0000}"/>
    <cellStyle name="Input Cell 4 5 33" xfId="2889" xr:uid="{00000000-0005-0000-0000-0000354F0000}"/>
    <cellStyle name="Input Cell 4 5 33 2" xfId="24662" xr:uid="{00000000-0005-0000-0000-0000364F0000}"/>
    <cellStyle name="Input Cell 4 5 33 2 2" xfId="24663" xr:uid="{00000000-0005-0000-0000-0000374F0000}"/>
    <cellStyle name="Input Cell 4 5 33 2 3" xfId="24664" xr:uid="{00000000-0005-0000-0000-0000384F0000}"/>
    <cellStyle name="Input Cell 4 5 33 2 4" xfId="24665" xr:uid="{00000000-0005-0000-0000-0000394F0000}"/>
    <cellStyle name="Input Cell 4 5 33 3" xfId="24666" xr:uid="{00000000-0005-0000-0000-00003A4F0000}"/>
    <cellStyle name="Input Cell 4 5 33 4" xfId="24667" xr:uid="{00000000-0005-0000-0000-00003B4F0000}"/>
    <cellStyle name="Input Cell 4 5 33 5" xfId="24668" xr:uid="{00000000-0005-0000-0000-00003C4F0000}"/>
    <cellStyle name="Input Cell 4 5 34" xfId="2890" xr:uid="{00000000-0005-0000-0000-00003D4F0000}"/>
    <cellStyle name="Input Cell 4 5 34 2" xfId="24669" xr:uid="{00000000-0005-0000-0000-00003E4F0000}"/>
    <cellStyle name="Input Cell 4 5 34 2 2" xfId="24670" xr:uid="{00000000-0005-0000-0000-00003F4F0000}"/>
    <cellStyle name="Input Cell 4 5 34 2 3" xfId="24671" xr:uid="{00000000-0005-0000-0000-0000404F0000}"/>
    <cellStyle name="Input Cell 4 5 34 2 4" xfId="24672" xr:uid="{00000000-0005-0000-0000-0000414F0000}"/>
    <cellStyle name="Input Cell 4 5 34 3" xfId="24673" xr:uid="{00000000-0005-0000-0000-0000424F0000}"/>
    <cellStyle name="Input Cell 4 5 34 4" xfId="24674" xr:uid="{00000000-0005-0000-0000-0000434F0000}"/>
    <cellStyle name="Input Cell 4 5 34 5" xfId="24675" xr:uid="{00000000-0005-0000-0000-0000444F0000}"/>
    <cellStyle name="Input Cell 4 5 35" xfId="2891" xr:uid="{00000000-0005-0000-0000-0000454F0000}"/>
    <cellStyle name="Input Cell 4 5 35 2" xfId="24676" xr:uid="{00000000-0005-0000-0000-0000464F0000}"/>
    <cellStyle name="Input Cell 4 5 35 2 2" xfId="24677" xr:uid="{00000000-0005-0000-0000-0000474F0000}"/>
    <cellStyle name="Input Cell 4 5 35 2 3" xfId="24678" xr:uid="{00000000-0005-0000-0000-0000484F0000}"/>
    <cellStyle name="Input Cell 4 5 35 2 4" xfId="24679" xr:uid="{00000000-0005-0000-0000-0000494F0000}"/>
    <cellStyle name="Input Cell 4 5 35 3" xfId="24680" xr:uid="{00000000-0005-0000-0000-00004A4F0000}"/>
    <cellStyle name="Input Cell 4 5 35 4" xfId="24681" xr:uid="{00000000-0005-0000-0000-00004B4F0000}"/>
    <cellStyle name="Input Cell 4 5 35 5" xfId="24682" xr:uid="{00000000-0005-0000-0000-00004C4F0000}"/>
    <cellStyle name="Input Cell 4 5 36" xfId="2892" xr:uid="{00000000-0005-0000-0000-00004D4F0000}"/>
    <cellStyle name="Input Cell 4 5 36 2" xfId="24683" xr:uid="{00000000-0005-0000-0000-00004E4F0000}"/>
    <cellStyle name="Input Cell 4 5 36 2 2" xfId="24684" xr:uid="{00000000-0005-0000-0000-00004F4F0000}"/>
    <cellStyle name="Input Cell 4 5 36 2 3" xfId="24685" xr:uid="{00000000-0005-0000-0000-0000504F0000}"/>
    <cellStyle name="Input Cell 4 5 36 2 4" xfId="24686" xr:uid="{00000000-0005-0000-0000-0000514F0000}"/>
    <cellStyle name="Input Cell 4 5 36 3" xfId="24687" xr:uid="{00000000-0005-0000-0000-0000524F0000}"/>
    <cellStyle name="Input Cell 4 5 36 4" xfId="24688" xr:uid="{00000000-0005-0000-0000-0000534F0000}"/>
    <cellStyle name="Input Cell 4 5 36 5" xfId="24689" xr:uid="{00000000-0005-0000-0000-0000544F0000}"/>
    <cellStyle name="Input Cell 4 5 37" xfId="2893" xr:uid="{00000000-0005-0000-0000-0000554F0000}"/>
    <cellStyle name="Input Cell 4 5 37 2" xfId="24690" xr:uid="{00000000-0005-0000-0000-0000564F0000}"/>
    <cellStyle name="Input Cell 4 5 37 2 2" xfId="24691" xr:uid="{00000000-0005-0000-0000-0000574F0000}"/>
    <cellStyle name="Input Cell 4 5 37 2 3" xfId="24692" xr:uid="{00000000-0005-0000-0000-0000584F0000}"/>
    <cellStyle name="Input Cell 4 5 37 2 4" xfId="24693" xr:uid="{00000000-0005-0000-0000-0000594F0000}"/>
    <cellStyle name="Input Cell 4 5 37 3" xfId="24694" xr:uid="{00000000-0005-0000-0000-00005A4F0000}"/>
    <cellStyle name="Input Cell 4 5 37 4" xfId="24695" xr:uid="{00000000-0005-0000-0000-00005B4F0000}"/>
    <cellStyle name="Input Cell 4 5 37 5" xfId="24696" xr:uid="{00000000-0005-0000-0000-00005C4F0000}"/>
    <cellStyle name="Input Cell 4 5 38" xfId="2894" xr:uid="{00000000-0005-0000-0000-00005D4F0000}"/>
    <cellStyle name="Input Cell 4 5 38 2" xfId="24697" xr:uid="{00000000-0005-0000-0000-00005E4F0000}"/>
    <cellStyle name="Input Cell 4 5 38 2 2" xfId="24698" xr:uid="{00000000-0005-0000-0000-00005F4F0000}"/>
    <cellStyle name="Input Cell 4 5 38 2 3" xfId="24699" xr:uid="{00000000-0005-0000-0000-0000604F0000}"/>
    <cellStyle name="Input Cell 4 5 38 2 4" xfId="24700" xr:uid="{00000000-0005-0000-0000-0000614F0000}"/>
    <cellStyle name="Input Cell 4 5 38 3" xfId="24701" xr:uid="{00000000-0005-0000-0000-0000624F0000}"/>
    <cellStyle name="Input Cell 4 5 38 4" xfId="24702" xr:uid="{00000000-0005-0000-0000-0000634F0000}"/>
    <cellStyle name="Input Cell 4 5 38 5" xfId="24703" xr:uid="{00000000-0005-0000-0000-0000644F0000}"/>
    <cellStyle name="Input Cell 4 5 39" xfId="2895" xr:uid="{00000000-0005-0000-0000-0000654F0000}"/>
    <cellStyle name="Input Cell 4 5 39 2" xfId="24704" xr:uid="{00000000-0005-0000-0000-0000664F0000}"/>
    <cellStyle name="Input Cell 4 5 39 2 2" xfId="24705" xr:uid="{00000000-0005-0000-0000-0000674F0000}"/>
    <cellStyle name="Input Cell 4 5 39 2 3" xfId="24706" xr:uid="{00000000-0005-0000-0000-0000684F0000}"/>
    <cellStyle name="Input Cell 4 5 39 2 4" xfId="24707" xr:uid="{00000000-0005-0000-0000-0000694F0000}"/>
    <cellStyle name="Input Cell 4 5 39 3" xfId="24708" xr:uid="{00000000-0005-0000-0000-00006A4F0000}"/>
    <cellStyle name="Input Cell 4 5 39 4" xfId="24709" xr:uid="{00000000-0005-0000-0000-00006B4F0000}"/>
    <cellStyle name="Input Cell 4 5 39 5" xfId="24710" xr:uid="{00000000-0005-0000-0000-00006C4F0000}"/>
    <cellStyle name="Input Cell 4 5 4" xfId="2896" xr:uid="{00000000-0005-0000-0000-00006D4F0000}"/>
    <cellStyle name="Input Cell 4 5 4 2" xfId="24711" xr:uid="{00000000-0005-0000-0000-00006E4F0000}"/>
    <cellStyle name="Input Cell 4 5 4 2 2" xfId="24712" xr:uid="{00000000-0005-0000-0000-00006F4F0000}"/>
    <cellStyle name="Input Cell 4 5 4 2 3" xfId="24713" xr:uid="{00000000-0005-0000-0000-0000704F0000}"/>
    <cellStyle name="Input Cell 4 5 4 2 4" xfId="24714" xr:uid="{00000000-0005-0000-0000-0000714F0000}"/>
    <cellStyle name="Input Cell 4 5 4 3" xfId="24715" xr:uid="{00000000-0005-0000-0000-0000724F0000}"/>
    <cellStyle name="Input Cell 4 5 4 4" xfId="24716" xr:uid="{00000000-0005-0000-0000-0000734F0000}"/>
    <cellStyle name="Input Cell 4 5 4 5" xfId="24717" xr:uid="{00000000-0005-0000-0000-0000744F0000}"/>
    <cellStyle name="Input Cell 4 5 40" xfId="2897" xr:uid="{00000000-0005-0000-0000-0000754F0000}"/>
    <cellStyle name="Input Cell 4 5 40 2" xfId="24718" xr:uid="{00000000-0005-0000-0000-0000764F0000}"/>
    <cellStyle name="Input Cell 4 5 40 2 2" xfId="24719" xr:uid="{00000000-0005-0000-0000-0000774F0000}"/>
    <cellStyle name="Input Cell 4 5 40 2 3" xfId="24720" xr:uid="{00000000-0005-0000-0000-0000784F0000}"/>
    <cellStyle name="Input Cell 4 5 40 2 4" xfId="24721" xr:uid="{00000000-0005-0000-0000-0000794F0000}"/>
    <cellStyle name="Input Cell 4 5 40 3" xfId="24722" xr:uid="{00000000-0005-0000-0000-00007A4F0000}"/>
    <cellStyle name="Input Cell 4 5 40 4" xfId="24723" xr:uid="{00000000-0005-0000-0000-00007B4F0000}"/>
    <cellStyle name="Input Cell 4 5 40 5" xfId="24724" xr:uid="{00000000-0005-0000-0000-00007C4F0000}"/>
    <cellStyle name="Input Cell 4 5 41" xfId="2898" xr:uid="{00000000-0005-0000-0000-00007D4F0000}"/>
    <cellStyle name="Input Cell 4 5 41 2" xfId="24725" xr:uid="{00000000-0005-0000-0000-00007E4F0000}"/>
    <cellStyle name="Input Cell 4 5 41 2 2" xfId="24726" xr:uid="{00000000-0005-0000-0000-00007F4F0000}"/>
    <cellStyle name="Input Cell 4 5 41 2 3" xfId="24727" xr:uid="{00000000-0005-0000-0000-0000804F0000}"/>
    <cellStyle name="Input Cell 4 5 41 2 4" xfId="24728" xr:uid="{00000000-0005-0000-0000-0000814F0000}"/>
    <cellStyle name="Input Cell 4 5 41 3" xfId="24729" xr:uid="{00000000-0005-0000-0000-0000824F0000}"/>
    <cellStyle name="Input Cell 4 5 41 4" xfId="24730" xr:uid="{00000000-0005-0000-0000-0000834F0000}"/>
    <cellStyle name="Input Cell 4 5 41 5" xfId="24731" xr:uid="{00000000-0005-0000-0000-0000844F0000}"/>
    <cellStyle name="Input Cell 4 5 42" xfId="2899" xr:uid="{00000000-0005-0000-0000-0000854F0000}"/>
    <cellStyle name="Input Cell 4 5 42 2" xfId="24732" xr:uid="{00000000-0005-0000-0000-0000864F0000}"/>
    <cellStyle name="Input Cell 4 5 42 2 2" xfId="24733" xr:uid="{00000000-0005-0000-0000-0000874F0000}"/>
    <cellStyle name="Input Cell 4 5 42 2 3" xfId="24734" xr:uid="{00000000-0005-0000-0000-0000884F0000}"/>
    <cellStyle name="Input Cell 4 5 42 2 4" xfId="24735" xr:uid="{00000000-0005-0000-0000-0000894F0000}"/>
    <cellStyle name="Input Cell 4 5 42 3" xfId="24736" xr:uid="{00000000-0005-0000-0000-00008A4F0000}"/>
    <cellStyle name="Input Cell 4 5 42 4" xfId="24737" xr:uid="{00000000-0005-0000-0000-00008B4F0000}"/>
    <cellStyle name="Input Cell 4 5 42 5" xfId="24738" xr:uid="{00000000-0005-0000-0000-00008C4F0000}"/>
    <cellStyle name="Input Cell 4 5 43" xfId="2900" xr:uid="{00000000-0005-0000-0000-00008D4F0000}"/>
    <cellStyle name="Input Cell 4 5 43 2" xfId="24739" xr:uid="{00000000-0005-0000-0000-00008E4F0000}"/>
    <cellStyle name="Input Cell 4 5 43 2 2" xfId="24740" xr:uid="{00000000-0005-0000-0000-00008F4F0000}"/>
    <cellStyle name="Input Cell 4 5 43 2 3" xfId="24741" xr:uid="{00000000-0005-0000-0000-0000904F0000}"/>
    <cellStyle name="Input Cell 4 5 43 2 4" xfId="24742" xr:uid="{00000000-0005-0000-0000-0000914F0000}"/>
    <cellStyle name="Input Cell 4 5 43 3" xfId="24743" xr:uid="{00000000-0005-0000-0000-0000924F0000}"/>
    <cellStyle name="Input Cell 4 5 43 4" xfId="24744" xr:uid="{00000000-0005-0000-0000-0000934F0000}"/>
    <cellStyle name="Input Cell 4 5 43 5" xfId="24745" xr:uid="{00000000-0005-0000-0000-0000944F0000}"/>
    <cellStyle name="Input Cell 4 5 44" xfId="2901" xr:uid="{00000000-0005-0000-0000-0000954F0000}"/>
    <cellStyle name="Input Cell 4 5 44 2" xfId="24746" xr:uid="{00000000-0005-0000-0000-0000964F0000}"/>
    <cellStyle name="Input Cell 4 5 44 2 2" xfId="24747" xr:uid="{00000000-0005-0000-0000-0000974F0000}"/>
    <cellStyle name="Input Cell 4 5 44 2 3" xfId="24748" xr:uid="{00000000-0005-0000-0000-0000984F0000}"/>
    <cellStyle name="Input Cell 4 5 44 2 4" xfId="24749" xr:uid="{00000000-0005-0000-0000-0000994F0000}"/>
    <cellStyle name="Input Cell 4 5 44 3" xfId="24750" xr:uid="{00000000-0005-0000-0000-00009A4F0000}"/>
    <cellStyle name="Input Cell 4 5 44 4" xfId="24751" xr:uid="{00000000-0005-0000-0000-00009B4F0000}"/>
    <cellStyle name="Input Cell 4 5 44 5" xfId="24752" xr:uid="{00000000-0005-0000-0000-00009C4F0000}"/>
    <cellStyle name="Input Cell 4 5 45" xfId="24753" xr:uid="{00000000-0005-0000-0000-00009D4F0000}"/>
    <cellStyle name="Input Cell 4 5 45 2" xfId="24754" xr:uid="{00000000-0005-0000-0000-00009E4F0000}"/>
    <cellStyle name="Input Cell 4 5 45 3" xfId="24755" xr:uid="{00000000-0005-0000-0000-00009F4F0000}"/>
    <cellStyle name="Input Cell 4 5 45 4" xfId="24756" xr:uid="{00000000-0005-0000-0000-0000A04F0000}"/>
    <cellStyle name="Input Cell 4 5 46" xfId="24757" xr:uid="{00000000-0005-0000-0000-0000A14F0000}"/>
    <cellStyle name="Input Cell 4 5 46 2" xfId="24758" xr:uid="{00000000-0005-0000-0000-0000A24F0000}"/>
    <cellStyle name="Input Cell 4 5 46 3" xfId="24759" xr:uid="{00000000-0005-0000-0000-0000A34F0000}"/>
    <cellStyle name="Input Cell 4 5 46 4" xfId="24760" xr:uid="{00000000-0005-0000-0000-0000A44F0000}"/>
    <cellStyle name="Input Cell 4 5 47" xfId="24761" xr:uid="{00000000-0005-0000-0000-0000A54F0000}"/>
    <cellStyle name="Input Cell 4 5 48" xfId="24762" xr:uid="{00000000-0005-0000-0000-0000A64F0000}"/>
    <cellStyle name="Input Cell 4 5 49" xfId="24763" xr:uid="{00000000-0005-0000-0000-0000A74F0000}"/>
    <cellStyle name="Input Cell 4 5 5" xfId="2902" xr:uid="{00000000-0005-0000-0000-0000A84F0000}"/>
    <cellStyle name="Input Cell 4 5 5 2" xfId="24764" xr:uid="{00000000-0005-0000-0000-0000A94F0000}"/>
    <cellStyle name="Input Cell 4 5 5 2 2" xfId="24765" xr:uid="{00000000-0005-0000-0000-0000AA4F0000}"/>
    <cellStyle name="Input Cell 4 5 5 2 3" xfId="24766" xr:uid="{00000000-0005-0000-0000-0000AB4F0000}"/>
    <cellStyle name="Input Cell 4 5 5 2 4" xfId="24767" xr:uid="{00000000-0005-0000-0000-0000AC4F0000}"/>
    <cellStyle name="Input Cell 4 5 5 3" xfId="24768" xr:uid="{00000000-0005-0000-0000-0000AD4F0000}"/>
    <cellStyle name="Input Cell 4 5 5 4" xfId="24769" xr:uid="{00000000-0005-0000-0000-0000AE4F0000}"/>
    <cellStyle name="Input Cell 4 5 5 5" xfId="24770" xr:uid="{00000000-0005-0000-0000-0000AF4F0000}"/>
    <cellStyle name="Input Cell 4 5 6" xfId="2903" xr:uid="{00000000-0005-0000-0000-0000B04F0000}"/>
    <cellStyle name="Input Cell 4 5 6 2" xfId="24771" xr:uid="{00000000-0005-0000-0000-0000B14F0000}"/>
    <cellStyle name="Input Cell 4 5 6 2 2" xfId="24772" xr:uid="{00000000-0005-0000-0000-0000B24F0000}"/>
    <cellStyle name="Input Cell 4 5 6 2 3" xfId="24773" xr:uid="{00000000-0005-0000-0000-0000B34F0000}"/>
    <cellStyle name="Input Cell 4 5 6 2 4" xfId="24774" xr:uid="{00000000-0005-0000-0000-0000B44F0000}"/>
    <cellStyle name="Input Cell 4 5 6 3" xfId="24775" xr:uid="{00000000-0005-0000-0000-0000B54F0000}"/>
    <cellStyle name="Input Cell 4 5 6 4" xfId="24776" xr:uid="{00000000-0005-0000-0000-0000B64F0000}"/>
    <cellStyle name="Input Cell 4 5 6 5" xfId="24777" xr:uid="{00000000-0005-0000-0000-0000B74F0000}"/>
    <cellStyle name="Input Cell 4 5 7" xfId="2904" xr:uid="{00000000-0005-0000-0000-0000B84F0000}"/>
    <cellStyle name="Input Cell 4 5 7 2" xfId="24778" xr:uid="{00000000-0005-0000-0000-0000B94F0000}"/>
    <cellStyle name="Input Cell 4 5 7 2 2" xfId="24779" xr:uid="{00000000-0005-0000-0000-0000BA4F0000}"/>
    <cellStyle name="Input Cell 4 5 7 2 3" xfId="24780" xr:uid="{00000000-0005-0000-0000-0000BB4F0000}"/>
    <cellStyle name="Input Cell 4 5 7 2 4" xfId="24781" xr:uid="{00000000-0005-0000-0000-0000BC4F0000}"/>
    <cellStyle name="Input Cell 4 5 7 3" xfId="24782" xr:uid="{00000000-0005-0000-0000-0000BD4F0000}"/>
    <cellStyle name="Input Cell 4 5 7 4" xfId="24783" xr:uid="{00000000-0005-0000-0000-0000BE4F0000}"/>
    <cellStyle name="Input Cell 4 5 7 5" xfId="24784" xr:uid="{00000000-0005-0000-0000-0000BF4F0000}"/>
    <cellStyle name="Input Cell 4 5 8" xfId="2905" xr:uid="{00000000-0005-0000-0000-0000C04F0000}"/>
    <cellStyle name="Input Cell 4 5 8 2" xfId="24785" xr:uid="{00000000-0005-0000-0000-0000C14F0000}"/>
    <cellStyle name="Input Cell 4 5 8 2 2" xfId="24786" xr:uid="{00000000-0005-0000-0000-0000C24F0000}"/>
    <cellStyle name="Input Cell 4 5 8 2 3" xfId="24787" xr:uid="{00000000-0005-0000-0000-0000C34F0000}"/>
    <cellStyle name="Input Cell 4 5 8 2 4" xfId="24788" xr:uid="{00000000-0005-0000-0000-0000C44F0000}"/>
    <cellStyle name="Input Cell 4 5 8 3" xfId="24789" xr:uid="{00000000-0005-0000-0000-0000C54F0000}"/>
    <cellStyle name="Input Cell 4 5 8 4" xfId="24790" xr:uid="{00000000-0005-0000-0000-0000C64F0000}"/>
    <cellStyle name="Input Cell 4 5 8 5" xfId="24791" xr:uid="{00000000-0005-0000-0000-0000C74F0000}"/>
    <cellStyle name="Input Cell 4 5 9" xfId="2906" xr:uid="{00000000-0005-0000-0000-0000C84F0000}"/>
    <cellStyle name="Input Cell 4 5 9 2" xfId="24792" xr:uid="{00000000-0005-0000-0000-0000C94F0000}"/>
    <cellStyle name="Input Cell 4 5 9 2 2" xfId="24793" xr:uid="{00000000-0005-0000-0000-0000CA4F0000}"/>
    <cellStyle name="Input Cell 4 5 9 2 3" xfId="24794" xr:uid="{00000000-0005-0000-0000-0000CB4F0000}"/>
    <cellStyle name="Input Cell 4 5 9 2 4" xfId="24795" xr:uid="{00000000-0005-0000-0000-0000CC4F0000}"/>
    <cellStyle name="Input Cell 4 5 9 3" xfId="24796" xr:uid="{00000000-0005-0000-0000-0000CD4F0000}"/>
    <cellStyle name="Input Cell 4 5 9 4" xfId="24797" xr:uid="{00000000-0005-0000-0000-0000CE4F0000}"/>
    <cellStyle name="Input Cell 4 5 9 5" xfId="24798" xr:uid="{00000000-0005-0000-0000-0000CF4F0000}"/>
    <cellStyle name="Input Cell 4 6" xfId="2907" xr:uid="{00000000-0005-0000-0000-0000D04F0000}"/>
    <cellStyle name="Input Cell 4 6 2" xfId="24799" xr:uid="{00000000-0005-0000-0000-0000D14F0000}"/>
    <cellStyle name="Input Cell 4 6 2 2" xfId="24800" xr:uid="{00000000-0005-0000-0000-0000D24F0000}"/>
    <cellStyle name="Input Cell 4 6 2 3" xfId="24801" xr:uid="{00000000-0005-0000-0000-0000D34F0000}"/>
    <cellStyle name="Input Cell 4 6 2 4" xfId="24802" xr:uid="{00000000-0005-0000-0000-0000D44F0000}"/>
    <cellStyle name="Input Cell 4 6 3" xfId="24803" xr:uid="{00000000-0005-0000-0000-0000D54F0000}"/>
    <cellStyle name="Input Cell 4 6 4" xfId="24804" xr:uid="{00000000-0005-0000-0000-0000D64F0000}"/>
    <cellStyle name="Input Cell 4 6 5" xfId="24805" xr:uid="{00000000-0005-0000-0000-0000D74F0000}"/>
    <cellStyle name="Input Cell 4 7" xfId="2908" xr:uid="{00000000-0005-0000-0000-0000D84F0000}"/>
    <cellStyle name="Input Cell 4 7 2" xfId="24806" xr:uid="{00000000-0005-0000-0000-0000D94F0000}"/>
    <cellStyle name="Input Cell 4 7 2 2" xfId="24807" xr:uid="{00000000-0005-0000-0000-0000DA4F0000}"/>
    <cellStyle name="Input Cell 4 7 2 3" xfId="24808" xr:uid="{00000000-0005-0000-0000-0000DB4F0000}"/>
    <cellStyle name="Input Cell 4 7 2 4" xfId="24809" xr:uid="{00000000-0005-0000-0000-0000DC4F0000}"/>
    <cellStyle name="Input Cell 4 7 3" xfId="24810" xr:uid="{00000000-0005-0000-0000-0000DD4F0000}"/>
    <cellStyle name="Input Cell 4 7 4" xfId="24811" xr:uid="{00000000-0005-0000-0000-0000DE4F0000}"/>
    <cellStyle name="Input Cell 4 7 5" xfId="24812" xr:uid="{00000000-0005-0000-0000-0000DF4F0000}"/>
    <cellStyle name="Input Cell 4 8" xfId="2909" xr:uid="{00000000-0005-0000-0000-0000E04F0000}"/>
    <cellStyle name="Input Cell 4 8 2" xfId="24813" xr:uid="{00000000-0005-0000-0000-0000E14F0000}"/>
    <cellStyle name="Input Cell 4 8 2 2" xfId="24814" xr:uid="{00000000-0005-0000-0000-0000E24F0000}"/>
    <cellStyle name="Input Cell 4 8 2 3" xfId="24815" xr:uid="{00000000-0005-0000-0000-0000E34F0000}"/>
    <cellStyle name="Input Cell 4 8 2 4" xfId="24816" xr:uid="{00000000-0005-0000-0000-0000E44F0000}"/>
    <cellStyle name="Input Cell 4 8 3" xfId="24817" xr:uid="{00000000-0005-0000-0000-0000E54F0000}"/>
    <cellStyle name="Input Cell 4 8 4" xfId="24818" xr:uid="{00000000-0005-0000-0000-0000E64F0000}"/>
    <cellStyle name="Input Cell 4 8 5" xfId="24819" xr:uid="{00000000-0005-0000-0000-0000E74F0000}"/>
    <cellStyle name="Input Cell 4 9" xfId="2910" xr:uid="{00000000-0005-0000-0000-0000E84F0000}"/>
    <cellStyle name="Input Cell 4 9 2" xfId="24820" xr:uid="{00000000-0005-0000-0000-0000E94F0000}"/>
    <cellStyle name="Input Cell 4 9 2 2" xfId="24821" xr:uid="{00000000-0005-0000-0000-0000EA4F0000}"/>
    <cellStyle name="Input Cell 4 9 2 3" xfId="24822" xr:uid="{00000000-0005-0000-0000-0000EB4F0000}"/>
    <cellStyle name="Input Cell 4 9 2 4" xfId="24823" xr:uid="{00000000-0005-0000-0000-0000EC4F0000}"/>
    <cellStyle name="Input Cell 4 9 3" xfId="24824" xr:uid="{00000000-0005-0000-0000-0000ED4F0000}"/>
    <cellStyle name="Input Cell 4 9 4" xfId="24825" xr:uid="{00000000-0005-0000-0000-0000EE4F0000}"/>
    <cellStyle name="Input Cell 4 9 5" xfId="24826" xr:uid="{00000000-0005-0000-0000-0000EF4F0000}"/>
    <cellStyle name="Input Cell 5" xfId="2911" xr:uid="{00000000-0005-0000-0000-0000F04F0000}"/>
    <cellStyle name="Input Cell 5 10" xfId="2912" xr:uid="{00000000-0005-0000-0000-0000F14F0000}"/>
    <cellStyle name="Input Cell 5 10 2" xfId="24827" xr:uid="{00000000-0005-0000-0000-0000F24F0000}"/>
    <cellStyle name="Input Cell 5 10 2 2" xfId="24828" xr:uid="{00000000-0005-0000-0000-0000F34F0000}"/>
    <cellStyle name="Input Cell 5 10 2 3" xfId="24829" xr:uid="{00000000-0005-0000-0000-0000F44F0000}"/>
    <cellStyle name="Input Cell 5 10 2 4" xfId="24830" xr:uid="{00000000-0005-0000-0000-0000F54F0000}"/>
    <cellStyle name="Input Cell 5 10 3" xfId="24831" xr:uid="{00000000-0005-0000-0000-0000F64F0000}"/>
    <cellStyle name="Input Cell 5 10 4" xfId="24832" xr:uid="{00000000-0005-0000-0000-0000F74F0000}"/>
    <cellStyle name="Input Cell 5 10 5" xfId="24833" xr:uid="{00000000-0005-0000-0000-0000F84F0000}"/>
    <cellStyle name="Input Cell 5 11" xfId="2913" xr:uid="{00000000-0005-0000-0000-0000F94F0000}"/>
    <cellStyle name="Input Cell 5 11 2" xfId="24834" xr:uid="{00000000-0005-0000-0000-0000FA4F0000}"/>
    <cellStyle name="Input Cell 5 11 2 2" xfId="24835" xr:uid="{00000000-0005-0000-0000-0000FB4F0000}"/>
    <cellStyle name="Input Cell 5 11 2 3" xfId="24836" xr:uid="{00000000-0005-0000-0000-0000FC4F0000}"/>
    <cellStyle name="Input Cell 5 11 2 4" xfId="24837" xr:uid="{00000000-0005-0000-0000-0000FD4F0000}"/>
    <cellStyle name="Input Cell 5 11 3" xfId="24838" xr:uid="{00000000-0005-0000-0000-0000FE4F0000}"/>
    <cellStyle name="Input Cell 5 11 4" xfId="24839" xr:uid="{00000000-0005-0000-0000-0000FF4F0000}"/>
    <cellStyle name="Input Cell 5 11 5" xfId="24840" xr:uid="{00000000-0005-0000-0000-000000500000}"/>
    <cellStyle name="Input Cell 5 12" xfId="2914" xr:uid="{00000000-0005-0000-0000-000001500000}"/>
    <cellStyle name="Input Cell 5 12 2" xfId="24841" xr:uid="{00000000-0005-0000-0000-000002500000}"/>
    <cellStyle name="Input Cell 5 12 2 2" xfId="24842" xr:uid="{00000000-0005-0000-0000-000003500000}"/>
    <cellStyle name="Input Cell 5 12 2 3" xfId="24843" xr:uid="{00000000-0005-0000-0000-000004500000}"/>
    <cellStyle name="Input Cell 5 12 2 4" xfId="24844" xr:uid="{00000000-0005-0000-0000-000005500000}"/>
    <cellStyle name="Input Cell 5 12 3" xfId="24845" xr:uid="{00000000-0005-0000-0000-000006500000}"/>
    <cellStyle name="Input Cell 5 12 4" xfId="24846" xr:uid="{00000000-0005-0000-0000-000007500000}"/>
    <cellStyle name="Input Cell 5 12 5" xfId="24847" xr:uid="{00000000-0005-0000-0000-000008500000}"/>
    <cellStyle name="Input Cell 5 13" xfId="2915" xr:uid="{00000000-0005-0000-0000-000009500000}"/>
    <cellStyle name="Input Cell 5 13 2" xfId="24848" xr:uid="{00000000-0005-0000-0000-00000A500000}"/>
    <cellStyle name="Input Cell 5 13 2 2" xfId="24849" xr:uid="{00000000-0005-0000-0000-00000B500000}"/>
    <cellStyle name="Input Cell 5 13 2 3" xfId="24850" xr:uid="{00000000-0005-0000-0000-00000C500000}"/>
    <cellStyle name="Input Cell 5 13 2 4" xfId="24851" xr:uid="{00000000-0005-0000-0000-00000D500000}"/>
    <cellStyle name="Input Cell 5 13 3" xfId="24852" xr:uid="{00000000-0005-0000-0000-00000E500000}"/>
    <cellStyle name="Input Cell 5 13 4" xfId="24853" xr:uid="{00000000-0005-0000-0000-00000F500000}"/>
    <cellStyle name="Input Cell 5 13 5" xfId="24854" xr:uid="{00000000-0005-0000-0000-000010500000}"/>
    <cellStyle name="Input Cell 5 14" xfId="2916" xr:uid="{00000000-0005-0000-0000-000011500000}"/>
    <cellStyle name="Input Cell 5 14 2" xfId="24855" xr:uid="{00000000-0005-0000-0000-000012500000}"/>
    <cellStyle name="Input Cell 5 14 2 2" xfId="24856" xr:uid="{00000000-0005-0000-0000-000013500000}"/>
    <cellStyle name="Input Cell 5 14 2 3" xfId="24857" xr:uid="{00000000-0005-0000-0000-000014500000}"/>
    <cellStyle name="Input Cell 5 14 2 4" xfId="24858" xr:uid="{00000000-0005-0000-0000-000015500000}"/>
    <cellStyle name="Input Cell 5 14 3" xfId="24859" xr:uid="{00000000-0005-0000-0000-000016500000}"/>
    <cellStyle name="Input Cell 5 14 4" xfId="24860" xr:uid="{00000000-0005-0000-0000-000017500000}"/>
    <cellStyle name="Input Cell 5 14 5" xfId="24861" xr:uid="{00000000-0005-0000-0000-000018500000}"/>
    <cellStyle name="Input Cell 5 15" xfId="2917" xr:uid="{00000000-0005-0000-0000-000019500000}"/>
    <cellStyle name="Input Cell 5 15 2" xfId="24862" xr:uid="{00000000-0005-0000-0000-00001A500000}"/>
    <cellStyle name="Input Cell 5 15 2 2" xfId="24863" xr:uid="{00000000-0005-0000-0000-00001B500000}"/>
    <cellStyle name="Input Cell 5 15 2 3" xfId="24864" xr:uid="{00000000-0005-0000-0000-00001C500000}"/>
    <cellStyle name="Input Cell 5 15 2 4" xfId="24865" xr:uid="{00000000-0005-0000-0000-00001D500000}"/>
    <cellStyle name="Input Cell 5 15 3" xfId="24866" xr:uid="{00000000-0005-0000-0000-00001E500000}"/>
    <cellStyle name="Input Cell 5 15 4" xfId="24867" xr:uid="{00000000-0005-0000-0000-00001F500000}"/>
    <cellStyle name="Input Cell 5 15 5" xfId="24868" xr:uid="{00000000-0005-0000-0000-000020500000}"/>
    <cellStyle name="Input Cell 5 16" xfId="2918" xr:uid="{00000000-0005-0000-0000-000021500000}"/>
    <cellStyle name="Input Cell 5 16 2" xfId="24869" xr:uid="{00000000-0005-0000-0000-000022500000}"/>
    <cellStyle name="Input Cell 5 16 2 2" xfId="24870" xr:uid="{00000000-0005-0000-0000-000023500000}"/>
    <cellStyle name="Input Cell 5 16 2 3" xfId="24871" xr:uid="{00000000-0005-0000-0000-000024500000}"/>
    <cellStyle name="Input Cell 5 16 2 4" xfId="24872" xr:uid="{00000000-0005-0000-0000-000025500000}"/>
    <cellStyle name="Input Cell 5 16 3" xfId="24873" xr:uid="{00000000-0005-0000-0000-000026500000}"/>
    <cellStyle name="Input Cell 5 16 4" xfId="24874" xr:uid="{00000000-0005-0000-0000-000027500000}"/>
    <cellStyle name="Input Cell 5 16 5" xfId="24875" xr:uid="{00000000-0005-0000-0000-000028500000}"/>
    <cellStyle name="Input Cell 5 17" xfId="2919" xr:uid="{00000000-0005-0000-0000-000029500000}"/>
    <cellStyle name="Input Cell 5 17 2" xfId="24876" xr:uid="{00000000-0005-0000-0000-00002A500000}"/>
    <cellStyle name="Input Cell 5 17 2 2" xfId="24877" xr:uid="{00000000-0005-0000-0000-00002B500000}"/>
    <cellStyle name="Input Cell 5 17 2 3" xfId="24878" xr:uid="{00000000-0005-0000-0000-00002C500000}"/>
    <cellStyle name="Input Cell 5 17 2 4" xfId="24879" xr:uid="{00000000-0005-0000-0000-00002D500000}"/>
    <cellStyle name="Input Cell 5 17 3" xfId="24880" xr:uid="{00000000-0005-0000-0000-00002E500000}"/>
    <cellStyle name="Input Cell 5 17 4" xfId="24881" xr:uid="{00000000-0005-0000-0000-00002F500000}"/>
    <cellStyle name="Input Cell 5 17 5" xfId="24882" xr:uid="{00000000-0005-0000-0000-000030500000}"/>
    <cellStyle name="Input Cell 5 18" xfId="2920" xr:uid="{00000000-0005-0000-0000-000031500000}"/>
    <cellStyle name="Input Cell 5 18 2" xfId="24883" xr:uid="{00000000-0005-0000-0000-000032500000}"/>
    <cellStyle name="Input Cell 5 18 2 2" xfId="24884" xr:uid="{00000000-0005-0000-0000-000033500000}"/>
    <cellStyle name="Input Cell 5 18 2 3" xfId="24885" xr:uid="{00000000-0005-0000-0000-000034500000}"/>
    <cellStyle name="Input Cell 5 18 2 4" xfId="24886" xr:uid="{00000000-0005-0000-0000-000035500000}"/>
    <cellStyle name="Input Cell 5 18 3" xfId="24887" xr:uid="{00000000-0005-0000-0000-000036500000}"/>
    <cellStyle name="Input Cell 5 18 4" xfId="24888" xr:uid="{00000000-0005-0000-0000-000037500000}"/>
    <cellStyle name="Input Cell 5 18 5" xfId="24889" xr:uid="{00000000-0005-0000-0000-000038500000}"/>
    <cellStyle name="Input Cell 5 19" xfId="2921" xr:uid="{00000000-0005-0000-0000-000039500000}"/>
    <cellStyle name="Input Cell 5 19 2" xfId="24890" xr:uid="{00000000-0005-0000-0000-00003A500000}"/>
    <cellStyle name="Input Cell 5 19 2 2" xfId="24891" xr:uid="{00000000-0005-0000-0000-00003B500000}"/>
    <cellStyle name="Input Cell 5 19 2 3" xfId="24892" xr:uid="{00000000-0005-0000-0000-00003C500000}"/>
    <cellStyle name="Input Cell 5 19 2 4" xfId="24893" xr:uid="{00000000-0005-0000-0000-00003D500000}"/>
    <cellStyle name="Input Cell 5 19 3" xfId="24894" xr:uid="{00000000-0005-0000-0000-00003E500000}"/>
    <cellStyle name="Input Cell 5 19 4" xfId="24895" xr:uid="{00000000-0005-0000-0000-00003F500000}"/>
    <cellStyle name="Input Cell 5 19 5" xfId="24896" xr:uid="{00000000-0005-0000-0000-000040500000}"/>
    <cellStyle name="Input Cell 5 2" xfId="2922" xr:uid="{00000000-0005-0000-0000-000041500000}"/>
    <cellStyle name="Input Cell 5 2 10" xfId="2923" xr:uid="{00000000-0005-0000-0000-000042500000}"/>
    <cellStyle name="Input Cell 5 2 10 2" xfId="24897" xr:uid="{00000000-0005-0000-0000-000043500000}"/>
    <cellStyle name="Input Cell 5 2 10 2 2" xfId="24898" xr:uid="{00000000-0005-0000-0000-000044500000}"/>
    <cellStyle name="Input Cell 5 2 10 2 3" xfId="24899" xr:uid="{00000000-0005-0000-0000-000045500000}"/>
    <cellStyle name="Input Cell 5 2 10 2 4" xfId="24900" xr:uid="{00000000-0005-0000-0000-000046500000}"/>
    <cellStyle name="Input Cell 5 2 10 3" xfId="24901" xr:uid="{00000000-0005-0000-0000-000047500000}"/>
    <cellStyle name="Input Cell 5 2 10 4" xfId="24902" xr:uid="{00000000-0005-0000-0000-000048500000}"/>
    <cellStyle name="Input Cell 5 2 10 5" xfId="24903" xr:uid="{00000000-0005-0000-0000-000049500000}"/>
    <cellStyle name="Input Cell 5 2 11" xfId="2924" xr:uid="{00000000-0005-0000-0000-00004A500000}"/>
    <cellStyle name="Input Cell 5 2 11 2" xfId="24904" xr:uid="{00000000-0005-0000-0000-00004B500000}"/>
    <cellStyle name="Input Cell 5 2 11 2 2" xfId="24905" xr:uid="{00000000-0005-0000-0000-00004C500000}"/>
    <cellStyle name="Input Cell 5 2 11 2 3" xfId="24906" xr:uid="{00000000-0005-0000-0000-00004D500000}"/>
    <cellStyle name="Input Cell 5 2 11 2 4" xfId="24907" xr:uid="{00000000-0005-0000-0000-00004E500000}"/>
    <cellStyle name="Input Cell 5 2 11 3" xfId="24908" xr:uid="{00000000-0005-0000-0000-00004F500000}"/>
    <cellStyle name="Input Cell 5 2 11 4" xfId="24909" xr:uid="{00000000-0005-0000-0000-000050500000}"/>
    <cellStyle name="Input Cell 5 2 11 5" xfId="24910" xr:uid="{00000000-0005-0000-0000-000051500000}"/>
    <cellStyle name="Input Cell 5 2 12" xfId="2925" xr:uid="{00000000-0005-0000-0000-000052500000}"/>
    <cellStyle name="Input Cell 5 2 12 2" xfId="24911" xr:uid="{00000000-0005-0000-0000-000053500000}"/>
    <cellStyle name="Input Cell 5 2 12 2 2" xfId="24912" xr:uid="{00000000-0005-0000-0000-000054500000}"/>
    <cellStyle name="Input Cell 5 2 12 2 3" xfId="24913" xr:uid="{00000000-0005-0000-0000-000055500000}"/>
    <cellStyle name="Input Cell 5 2 12 2 4" xfId="24914" xr:uid="{00000000-0005-0000-0000-000056500000}"/>
    <cellStyle name="Input Cell 5 2 12 3" xfId="24915" xr:uid="{00000000-0005-0000-0000-000057500000}"/>
    <cellStyle name="Input Cell 5 2 12 4" xfId="24916" xr:uid="{00000000-0005-0000-0000-000058500000}"/>
    <cellStyle name="Input Cell 5 2 12 5" xfId="24917" xr:uid="{00000000-0005-0000-0000-000059500000}"/>
    <cellStyle name="Input Cell 5 2 13" xfId="2926" xr:uid="{00000000-0005-0000-0000-00005A500000}"/>
    <cellStyle name="Input Cell 5 2 13 2" xfId="24918" xr:uid="{00000000-0005-0000-0000-00005B500000}"/>
    <cellStyle name="Input Cell 5 2 13 2 2" xfId="24919" xr:uid="{00000000-0005-0000-0000-00005C500000}"/>
    <cellStyle name="Input Cell 5 2 13 2 3" xfId="24920" xr:uid="{00000000-0005-0000-0000-00005D500000}"/>
    <cellStyle name="Input Cell 5 2 13 2 4" xfId="24921" xr:uid="{00000000-0005-0000-0000-00005E500000}"/>
    <cellStyle name="Input Cell 5 2 13 3" xfId="24922" xr:uid="{00000000-0005-0000-0000-00005F500000}"/>
    <cellStyle name="Input Cell 5 2 13 4" xfId="24923" xr:uid="{00000000-0005-0000-0000-000060500000}"/>
    <cellStyle name="Input Cell 5 2 13 5" xfId="24924" xr:uid="{00000000-0005-0000-0000-000061500000}"/>
    <cellStyle name="Input Cell 5 2 14" xfId="2927" xr:uid="{00000000-0005-0000-0000-000062500000}"/>
    <cellStyle name="Input Cell 5 2 14 2" xfId="24925" xr:uid="{00000000-0005-0000-0000-000063500000}"/>
    <cellStyle name="Input Cell 5 2 14 2 2" xfId="24926" xr:uid="{00000000-0005-0000-0000-000064500000}"/>
    <cellStyle name="Input Cell 5 2 14 2 3" xfId="24927" xr:uid="{00000000-0005-0000-0000-000065500000}"/>
    <cellStyle name="Input Cell 5 2 14 2 4" xfId="24928" xr:uid="{00000000-0005-0000-0000-000066500000}"/>
    <cellStyle name="Input Cell 5 2 14 3" xfId="24929" xr:uid="{00000000-0005-0000-0000-000067500000}"/>
    <cellStyle name="Input Cell 5 2 14 4" xfId="24930" xr:uid="{00000000-0005-0000-0000-000068500000}"/>
    <cellStyle name="Input Cell 5 2 14 5" xfId="24931" xr:uid="{00000000-0005-0000-0000-000069500000}"/>
    <cellStyle name="Input Cell 5 2 15" xfId="2928" xr:uid="{00000000-0005-0000-0000-00006A500000}"/>
    <cellStyle name="Input Cell 5 2 15 2" xfId="24932" xr:uid="{00000000-0005-0000-0000-00006B500000}"/>
    <cellStyle name="Input Cell 5 2 15 2 2" xfId="24933" xr:uid="{00000000-0005-0000-0000-00006C500000}"/>
    <cellStyle name="Input Cell 5 2 15 2 3" xfId="24934" xr:uid="{00000000-0005-0000-0000-00006D500000}"/>
    <cellStyle name="Input Cell 5 2 15 2 4" xfId="24935" xr:uid="{00000000-0005-0000-0000-00006E500000}"/>
    <cellStyle name="Input Cell 5 2 15 3" xfId="24936" xr:uid="{00000000-0005-0000-0000-00006F500000}"/>
    <cellStyle name="Input Cell 5 2 15 4" xfId="24937" xr:uid="{00000000-0005-0000-0000-000070500000}"/>
    <cellStyle name="Input Cell 5 2 15 5" xfId="24938" xr:uid="{00000000-0005-0000-0000-000071500000}"/>
    <cellStyle name="Input Cell 5 2 16" xfId="2929" xr:uid="{00000000-0005-0000-0000-000072500000}"/>
    <cellStyle name="Input Cell 5 2 16 2" xfId="24939" xr:uid="{00000000-0005-0000-0000-000073500000}"/>
    <cellStyle name="Input Cell 5 2 16 2 2" xfId="24940" xr:uid="{00000000-0005-0000-0000-000074500000}"/>
    <cellStyle name="Input Cell 5 2 16 2 3" xfId="24941" xr:uid="{00000000-0005-0000-0000-000075500000}"/>
    <cellStyle name="Input Cell 5 2 16 2 4" xfId="24942" xr:uid="{00000000-0005-0000-0000-000076500000}"/>
    <cellStyle name="Input Cell 5 2 16 3" xfId="24943" xr:uid="{00000000-0005-0000-0000-000077500000}"/>
    <cellStyle name="Input Cell 5 2 16 4" xfId="24944" xr:uid="{00000000-0005-0000-0000-000078500000}"/>
    <cellStyle name="Input Cell 5 2 16 5" xfId="24945" xr:uid="{00000000-0005-0000-0000-000079500000}"/>
    <cellStyle name="Input Cell 5 2 17" xfId="2930" xr:uid="{00000000-0005-0000-0000-00007A500000}"/>
    <cellStyle name="Input Cell 5 2 17 2" xfId="24946" xr:uid="{00000000-0005-0000-0000-00007B500000}"/>
    <cellStyle name="Input Cell 5 2 17 2 2" xfId="24947" xr:uid="{00000000-0005-0000-0000-00007C500000}"/>
    <cellStyle name="Input Cell 5 2 17 2 3" xfId="24948" xr:uid="{00000000-0005-0000-0000-00007D500000}"/>
    <cellStyle name="Input Cell 5 2 17 2 4" xfId="24949" xr:uid="{00000000-0005-0000-0000-00007E500000}"/>
    <cellStyle name="Input Cell 5 2 17 3" xfId="24950" xr:uid="{00000000-0005-0000-0000-00007F500000}"/>
    <cellStyle name="Input Cell 5 2 17 4" xfId="24951" xr:uid="{00000000-0005-0000-0000-000080500000}"/>
    <cellStyle name="Input Cell 5 2 17 5" xfId="24952" xr:uid="{00000000-0005-0000-0000-000081500000}"/>
    <cellStyle name="Input Cell 5 2 18" xfId="2931" xr:uid="{00000000-0005-0000-0000-000082500000}"/>
    <cellStyle name="Input Cell 5 2 18 2" xfId="24953" xr:uid="{00000000-0005-0000-0000-000083500000}"/>
    <cellStyle name="Input Cell 5 2 18 2 2" xfId="24954" xr:uid="{00000000-0005-0000-0000-000084500000}"/>
    <cellStyle name="Input Cell 5 2 18 2 3" xfId="24955" xr:uid="{00000000-0005-0000-0000-000085500000}"/>
    <cellStyle name="Input Cell 5 2 18 2 4" xfId="24956" xr:uid="{00000000-0005-0000-0000-000086500000}"/>
    <cellStyle name="Input Cell 5 2 18 3" xfId="24957" xr:uid="{00000000-0005-0000-0000-000087500000}"/>
    <cellStyle name="Input Cell 5 2 18 4" xfId="24958" xr:uid="{00000000-0005-0000-0000-000088500000}"/>
    <cellStyle name="Input Cell 5 2 18 5" xfId="24959" xr:uid="{00000000-0005-0000-0000-000089500000}"/>
    <cellStyle name="Input Cell 5 2 19" xfId="2932" xr:uid="{00000000-0005-0000-0000-00008A500000}"/>
    <cellStyle name="Input Cell 5 2 19 2" xfId="24960" xr:uid="{00000000-0005-0000-0000-00008B500000}"/>
    <cellStyle name="Input Cell 5 2 19 2 2" xfId="24961" xr:uid="{00000000-0005-0000-0000-00008C500000}"/>
    <cellStyle name="Input Cell 5 2 19 2 3" xfId="24962" xr:uid="{00000000-0005-0000-0000-00008D500000}"/>
    <cellStyle name="Input Cell 5 2 19 2 4" xfId="24963" xr:uid="{00000000-0005-0000-0000-00008E500000}"/>
    <cellStyle name="Input Cell 5 2 19 3" xfId="24964" xr:uid="{00000000-0005-0000-0000-00008F500000}"/>
    <cellStyle name="Input Cell 5 2 19 4" xfId="24965" xr:uid="{00000000-0005-0000-0000-000090500000}"/>
    <cellStyle name="Input Cell 5 2 19 5" xfId="24966" xr:uid="{00000000-0005-0000-0000-000091500000}"/>
    <cellStyle name="Input Cell 5 2 2" xfId="2933" xr:uid="{00000000-0005-0000-0000-000092500000}"/>
    <cellStyle name="Input Cell 5 2 2 2" xfId="24967" xr:uid="{00000000-0005-0000-0000-000093500000}"/>
    <cellStyle name="Input Cell 5 2 2 2 2" xfId="24968" xr:uid="{00000000-0005-0000-0000-000094500000}"/>
    <cellStyle name="Input Cell 5 2 2 2 3" xfId="24969" xr:uid="{00000000-0005-0000-0000-000095500000}"/>
    <cellStyle name="Input Cell 5 2 2 2 4" xfId="24970" xr:uid="{00000000-0005-0000-0000-000096500000}"/>
    <cellStyle name="Input Cell 5 2 2 3" xfId="24971" xr:uid="{00000000-0005-0000-0000-000097500000}"/>
    <cellStyle name="Input Cell 5 2 2 4" xfId="24972" xr:uid="{00000000-0005-0000-0000-000098500000}"/>
    <cellStyle name="Input Cell 5 2 2 5" xfId="24973" xr:uid="{00000000-0005-0000-0000-000099500000}"/>
    <cellStyle name="Input Cell 5 2 20" xfId="2934" xr:uid="{00000000-0005-0000-0000-00009A500000}"/>
    <cellStyle name="Input Cell 5 2 20 2" xfId="24974" xr:uid="{00000000-0005-0000-0000-00009B500000}"/>
    <cellStyle name="Input Cell 5 2 20 2 2" xfId="24975" xr:uid="{00000000-0005-0000-0000-00009C500000}"/>
    <cellStyle name="Input Cell 5 2 20 2 3" xfId="24976" xr:uid="{00000000-0005-0000-0000-00009D500000}"/>
    <cellStyle name="Input Cell 5 2 20 2 4" xfId="24977" xr:uid="{00000000-0005-0000-0000-00009E500000}"/>
    <cellStyle name="Input Cell 5 2 20 3" xfId="24978" xr:uid="{00000000-0005-0000-0000-00009F500000}"/>
    <cellStyle name="Input Cell 5 2 20 4" xfId="24979" xr:uid="{00000000-0005-0000-0000-0000A0500000}"/>
    <cellStyle name="Input Cell 5 2 20 5" xfId="24980" xr:uid="{00000000-0005-0000-0000-0000A1500000}"/>
    <cellStyle name="Input Cell 5 2 21" xfId="2935" xr:uid="{00000000-0005-0000-0000-0000A2500000}"/>
    <cellStyle name="Input Cell 5 2 21 2" xfId="24981" xr:uid="{00000000-0005-0000-0000-0000A3500000}"/>
    <cellStyle name="Input Cell 5 2 21 2 2" xfId="24982" xr:uid="{00000000-0005-0000-0000-0000A4500000}"/>
    <cellStyle name="Input Cell 5 2 21 2 3" xfId="24983" xr:uid="{00000000-0005-0000-0000-0000A5500000}"/>
    <cellStyle name="Input Cell 5 2 21 2 4" xfId="24984" xr:uid="{00000000-0005-0000-0000-0000A6500000}"/>
    <cellStyle name="Input Cell 5 2 21 3" xfId="24985" xr:uid="{00000000-0005-0000-0000-0000A7500000}"/>
    <cellStyle name="Input Cell 5 2 21 4" xfId="24986" xr:uid="{00000000-0005-0000-0000-0000A8500000}"/>
    <cellStyle name="Input Cell 5 2 21 5" xfId="24987" xr:uid="{00000000-0005-0000-0000-0000A9500000}"/>
    <cellStyle name="Input Cell 5 2 22" xfId="2936" xr:uid="{00000000-0005-0000-0000-0000AA500000}"/>
    <cellStyle name="Input Cell 5 2 22 2" xfId="24988" xr:uid="{00000000-0005-0000-0000-0000AB500000}"/>
    <cellStyle name="Input Cell 5 2 22 2 2" xfId="24989" xr:uid="{00000000-0005-0000-0000-0000AC500000}"/>
    <cellStyle name="Input Cell 5 2 22 2 3" xfId="24990" xr:uid="{00000000-0005-0000-0000-0000AD500000}"/>
    <cellStyle name="Input Cell 5 2 22 2 4" xfId="24991" xr:uid="{00000000-0005-0000-0000-0000AE500000}"/>
    <cellStyle name="Input Cell 5 2 22 3" xfId="24992" xr:uid="{00000000-0005-0000-0000-0000AF500000}"/>
    <cellStyle name="Input Cell 5 2 22 4" xfId="24993" xr:uid="{00000000-0005-0000-0000-0000B0500000}"/>
    <cellStyle name="Input Cell 5 2 22 5" xfId="24994" xr:uid="{00000000-0005-0000-0000-0000B1500000}"/>
    <cellStyle name="Input Cell 5 2 23" xfId="2937" xr:uid="{00000000-0005-0000-0000-0000B2500000}"/>
    <cellStyle name="Input Cell 5 2 23 2" xfId="24995" xr:uid="{00000000-0005-0000-0000-0000B3500000}"/>
    <cellStyle name="Input Cell 5 2 23 2 2" xfId="24996" xr:uid="{00000000-0005-0000-0000-0000B4500000}"/>
    <cellStyle name="Input Cell 5 2 23 2 3" xfId="24997" xr:uid="{00000000-0005-0000-0000-0000B5500000}"/>
    <cellStyle name="Input Cell 5 2 23 2 4" xfId="24998" xr:uid="{00000000-0005-0000-0000-0000B6500000}"/>
    <cellStyle name="Input Cell 5 2 23 3" xfId="24999" xr:uid="{00000000-0005-0000-0000-0000B7500000}"/>
    <cellStyle name="Input Cell 5 2 23 4" xfId="25000" xr:uid="{00000000-0005-0000-0000-0000B8500000}"/>
    <cellStyle name="Input Cell 5 2 23 5" xfId="25001" xr:uid="{00000000-0005-0000-0000-0000B9500000}"/>
    <cellStyle name="Input Cell 5 2 24" xfId="2938" xr:uid="{00000000-0005-0000-0000-0000BA500000}"/>
    <cellStyle name="Input Cell 5 2 24 2" xfId="25002" xr:uid="{00000000-0005-0000-0000-0000BB500000}"/>
    <cellStyle name="Input Cell 5 2 24 2 2" xfId="25003" xr:uid="{00000000-0005-0000-0000-0000BC500000}"/>
    <cellStyle name="Input Cell 5 2 24 2 3" xfId="25004" xr:uid="{00000000-0005-0000-0000-0000BD500000}"/>
    <cellStyle name="Input Cell 5 2 24 2 4" xfId="25005" xr:uid="{00000000-0005-0000-0000-0000BE500000}"/>
    <cellStyle name="Input Cell 5 2 24 3" xfId="25006" xr:uid="{00000000-0005-0000-0000-0000BF500000}"/>
    <cellStyle name="Input Cell 5 2 24 4" xfId="25007" xr:uid="{00000000-0005-0000-0000-0000C0500000}"/>
    <cellStyle name="Input Cell 5 2 24 5" xfId="25008" xr:uid="{00000000-0005-0000-0000-0000C1500000}"/>
    <cellStyle name="Input Cell 5 2 25" xfId="2939" xr:uid="{00000000-0005-0000-0000-0000C2500000}"/>
    <cellStyle name="Input Cell 5 2 25 2" xfId="25009" xr:uid="{00000000-0005-0000-0000-0000C3500000}"/>
    <cellStyle name="Input Cell 5 2 25 2 2" xfId="25010" xr:uid="{00000000-0005-0000-0000-0000C4500000}"/>
    <cellStyle name="Input Cell 5 2 25 2 3" xfId="25011" xr:uid="{00000000-0005-0000-0000-0000C5500000}"/>
    <cellStyle name="Input Cell 5 2 25 2 4" xfId="25012" xr:uid="{00000000-0005-0000-0000-0000C6500000}"/>
    <cellStyle name="Input Cell 5 2 25 3" xfId="25013" xr:uid="{00000000-0005-0000-0000-0000C7500000}"/>
    <cellStyle name="Input Cell 5 2 25 4" xfId="25014" xr:uid="{00000000-0005-0000-0000-0000C8500000}"/>
    <cellStyle name="Input Cell 5 2 25 5" xfId="25015" xr:uid="{00000000-0005-0000-0000-0000C9500000}"/>
    <cellStyle name="Input Cell 5 2 26" xfId="2940" xr:uid="{00000000-0005-0000-0000-0000CA500000}"/>
    <cellStyle name="Input Cell 5 2 26 2" xfId="25016" xr:uid="{00000000-0005-0000-0000-0000CB500000}"/>
    <cellStyle name="Input Cell 5 2 26 2 2" xfId="25017" xr:uid="{00000000-0005-0000-0000-0000CC500000}"/>
    <cellStyle name="Input Cell 5 2 26 2 3" xfId="25018" xr:uid="{00000000-0005-0000-0000-0000CD500000}"/>
    <cellStyle name="Input Cell 5 2 26 2 4" xfId="25019" xr:uid="{00000000-0005-0000-0000-0000CE500000}"/>
    <cellStyle name="Input Cell 5 2 26 3" xfId="25020" xr:uid="{00000000-0005-0000-0000-0000CF500000}"/>
    <cellStyle name="Input Cell 5 2 26 4" xfId="25021" xr:uid="{00000000-0005-0000-0000-0000D0500000}"/>
    <cellStyle name="Input Cell 5 2 26 5" xfId="25022" xr:uid="{00000000-0005-0000-0000-0000D1500000}"/>
    <cellStyle name="Input Cell 5 2 27" xfId="2941" xr:uid="{00000000-0005-0000-0000-0000D2500000}"/>
    <cellStyle name="Input Cell 5 2 27 2" xfId="25023" xr:uid="{00000000-0005-0000-0000-0000D3500000}"/>
    <cellStyle name="Input Cell 5 2 27 2 2" xfId="25024" xr:uid="{00000000-0005-0000-0000-0000D4500000}"/>
    <cellStyle name="Input Cell 5 2 27 2 3" xfId="25025" xr:uid="{00000000-0005-0000-0000-0000D5500000}"/>
    <cellStyle name="Input Cell 5 2 27 2 4" xfId="25026" xr:uid="{00000000-0005-0000-0000-0000D6500000}"/>
    <cellStyle name="Input Cell 5 2 27 3" xfId="25027" xr:uid="{00000000-0005-0000-0000-0000D7500000}"/>
    <cellStyle name="Input Cell 5 2 27 4" xfId="25028" xr:uid="{00000000-0005-0000-0000-0000D8500000}"/>
    <cellStyle name="Input Cell 5 2 27 5" xfId="25029" xr:uid="{00000000-0005-0000-0000-0000D9500000}"/>
    <cellStyle name="Input Cell 5 2 28" xfId="2942" xr:uid="{00000000-0005-0000-0000-0000DA500000}"/>
    <cellStyle name="Input Cell 5 2 28 2" xfId="25030" xr:uid="{00000000-0005-0000-0000-0000DB500000}"/>
    <cellStyle name="Input Cell 5 2 28 2 2" xfId="25031" xr:uid="{00000000-0005-0000-0000-0000DC500000}"/>
    <cellStyle name="Input Cell 5 2 28 2 3" xfId="25032" xr:uid="{00000000-0005-0000-0000-0000DD500000}"/>
    <cellStyle name="Input Cell 5 2 28 2 4" xfId="25033" xr:uid="{00000000-0005-0000-0000-0000DE500000}"/>
    <cellStyle name="Input Cell 5 2 28 3" xfId="25034" xr:uid="{00000000-0005-0000-0000-0000DF500000}"/>
    <cellStyle name="Input Cell 5 2 28 4" xfId="25035" xr:uid="{00000000-0005-0000-0000-0000E0500000}"/>
    <cellStyle name="Input Cell 5 2 28 5" xfId="25036" xr:uid="{00000000-0005-0000-0000-0000E1500000}"/>
    <cellStyle name="Input Cell 5 2 29" xfId="2943" xr:uid="{00000000-0005-0000-0000-0000E2500000}"/>
    <cellStyle name="Input Cell 5 2 29 2" xfId="25037" xr:uid="{00000000-0005-0000-0000-0000E3500000}"/>
    <cellStyle name="Input Cell 5 2 29 2 2" xfId="25038" xr:uid="{00000000-0005-0000-0000-0000E4500000}"/>
    <cellStyle name="Input Cell 5 2 29 2 3" xfId="25039" xr:uid="{00000000-0005-0000-0000-0000E5500000}"/>
    <cellStyle name="Input Cell 5 2 29 2 4" xfId="25040" xr:uid="{00000000-0005-0000-0000-0000E6500000}"/>
    <cellStyle name="Input Cell 5 2 29 3" xfId="25041" xr:uid="{00000000-0005-0000-0000-0000E7500000}"/>
    <cellStyle name="Input Cell 5 2 29 4" xfId="25042" xr:uid="{00000000-0005-0000-0000-0000E8500000}"/>
    <cellStyle name="Input Cell 5 2 29 5" xfId="25043" xr:uid="{00000000-0005-0000-0000-0000E9500000}"/>
    <cellStyle name="Input Cell 5 2 3" xfId="2944" xr:uid="{00000000-0005-0000-0000-0000EA500000}"/>
    <cellStyle name="Input Cell 5 2 3 2" xfId="25044" xr:uid="{00000000-0005-0000-0000-0000EB500000}"/>
    <cellStyle name="Input Cell 5 2 3 2 2" xfId="25045" xr:uid="{00000000-0005-0000-0000-0000EC500000}"/>
    <cellStyle name="Input Cell 5 2 3 2 3" xfId="25046" xr:uid="{00000000-0005-0000-0000-0000ED500000}"/>
    <cellStyle name="Input Cell 5 2 3 2 4" xfId="25047" xr:uid="{00000000-0005-0000-0000-0000EE500000}"/>
    <cellStyle name="Input Cell 5 2 3 3" xfId="25048" xr:uid="{00000000-0005-0000-0000-0000EF500000}"/>
    <cellStyle name="Input Cell 5 2 3 4" xfId="25049" xr:uid="{00000000-0005-0000-0000-0000F0500000}"/>
    <cellStyle name="Input Cell 5 2 3 5" xfId="25050" xr:uid="{00000000-0005-0000-0000-0000F1500000}"/>
    <cellStyle name="Input Cell 5 2 30" xfId="2945" xr:uid="{00000000-0005-0000-0000-0000F2500000}"/>
    <cellStyle name="Input Cell 5 2 30 2" xfId="25051" xr:uid="{00000000-0005-0000-0000-0000F3500000}"/>
    <cellStyle name="Input Cell 5 2 30 2 2" xfId="25052" xr:uid="{00000000-0005-0000-0000-0000F4500000}"/>
    <cellStyle name="Input Cell 5 2 30 2 3" xfId="25053" xr:uid="{00000000-0005-0000-0000-0000F5500000}"/>
    <cellStyle name="Input Cell 5 2 30 2 4" xfId="25054" xr:uid="{00000000-0005-0000-0000-0000F6500000}"/>
    <cellStyle name="Input Cell 5 2 30 3" xfId="25055" xr:uid="{00000000-0005-0000-0000-0000F7500000}"/>
    <cellStyle name="Input Cell 5 2 30 4" xfId="25056" xr:uid="{00000000-0005-0000-0000-0000F8500000}"/>
    <cellStyle name="Input Cell 5 2 30 5" xfId="25057" xr:uid="{00000000-0005-0000-0000-0000F9500000}"/>
    <cellStyle name="Input Cell 5 2 31" xfId="2946" xr:uid="{00000000-0005-0000-0000-0000FA500000}"/>
    <cellStyle name="Input Cell 5 2 31 2" xfId="25058" xr:uid="{00000000-0005-0000-0000-0000FB500000}"/>
    <cellStyle name="Input Cell 5 2 31 2 2" xfId="25059" xr:uid="{00000000-0005-0000-0000-0000FC500000}"/>
    <cellStyle name="Input Cell 5 2 31 2 3" xfId="25060" xr:uid="{00000000-0005-0000-0000-0000FD500000}"/>
    <cellStyle name="Input Cell 5 2 31 2 4" xfId="25061" xr:uid="{00000000-0005-0000-0000-0000FE500000}"/>
    <cellStyle name="Input Cell 5 2 31 3" xfId="25062" xr:uid="{00000000-0005-0000-0000-0000FF500000}"/>
    <cellStyle name="Input Cell 5 2 31 4" xfId="25063" xr:uid="{00000000-0005-0000-0000-000000510000}"/>
    <cellStyle name="Input Cell 5 2 31 5" xfId="25064" xr:uid="{00000000-0005-0000-0000-000001510000}"/>
    <cellStyle name="Input Cell 5 2 32" xfId="2947" xr:uid="{00000000-0005-0000-0000-000002510000}"/>
    <cellStyle name="Input Cell 5 2 32 2" xfId="25065" xr:uid="{00000000-0005-0000-0000-000003510000}"/>
    <cellStyle name="Input Cell 5 2 32 2 2" xfId="25066" xr:uid="{00000000-0005-0000-0000-000004510000}"/>
    <cellStyle name="Input Cell 5 2 32 2 3" xfId="25067" xr:uid="{00000000-0005-0000-0000-000005510000}"/>
    <cellStyle name="Input Cell 5 2 32 2 4" xfId="25068" xr:uid="{00000000-0005-0000-0000-000006510000}"/>
    <cellStyle name="Input Cell 5 2 32 3" xfId="25069" xr:uid="{00000000-0005-0000-0000-000007510000}"/>
    <cellStyle name="Input Cell 5 2 32 4" xfId="25070" xr:uid="{00000000-0005-0000-0000-000008510000}"/>
    <cellStyle name="Input Cell 5 2 32 5" xfId="25071" xr:uid="{00000000-0005-0000-0000-000009510000}"/>
    <cellStyle name="Input Cell 5 2 33" xfId="2948" xr:uid="{00000000-0005-0000-0000-00000A510000}"/>
    <cellStyle name="Input Cell 5 2 33 2" xfId="25072" xr:uid="{00000000-0005-0000-0000-00000B510000}"/>
    <cellStyle name="Input Cell 5 2 33 2 2" xfId="25073" xr:uid="{00000000-0005-0000-0000-00000C510000}"/>
    <cellStyle name="Input Cell 5 2 33 2 3" xfId="25074" xr:uid="{00000000-0005-0000-0000-00000D510000}"/>
    <cellStyle name="Input Cell 5 2 33 2 4" xfId="25075" xr:uid="{00000000-0005-0000-0000-00000E510000}"/>
    <cellStyle name="Input Cell 5 2 33 3" xfId="25076" xr:uid="{00000000-0005-0000-0000-00000F510000}"/>
    <cellStyle name="Input Cell 5 2 33 4" xfId="25077" xr:uid="{00000000-0005-0000-0000-000010510000}"/>
    <cellStyle name="Input Cell 5 2 33 5" xfId="25078" xr:uid="{00000000-0005-0000-0000-000011510000}"/>
    <cellStyle name="Input Cell 5 2 34" xfId="2949" xr:uid="{00000000-0005-0000-0000-000012510000}"/>
    <cellStyle name="Input Cell 5 2 34 2" xfId="25079" xr:uid="{00000000-0005-0000-0000-000013510000}"/>
    <cellStyle name="Input Cell 5 2 34 2 2" xfId="25080" xr:uid="{00000000-0005-0000-0000-000014510000}"/>
    <cellStyle name="Input Cell 5 2 34 2 3" xfId="25081" xr:uid="{00000000-0005-0000-0000-000015510000}"/>
    <cellStyle name="Input Cell 5 2 34 2 4" xfId="25082" xr:uid="{00000000-0005-0000-0000-000016510000}"/>
    <cellStyle name="Input Cell 5 2 34 3" xfId="25083" xr:uid="{00000000-0005-0000-0000-000017510000}"/>
    <cellStyle name="Input Cell 5 2 34 4" xfId="25084" xr:uid="{00000000-0005-0000-0000-000018510000}"/>
    <cellStyle name="Input Cell 5 2 34 5" xfId="25085" xr:uid="{00000000-0005-0000-0000-000019510000}"/>
    <cellStyle name="Input Cell 5 2 35" xfId="2950" xr:uid="{00000000-0005-0000-0000-00001A510000}"/>
    <cellStyle name="Input Cell 5 2 35 2" xfId="25086" xr:uid="{00000000-0005-0000-0000-00001B510000}"/>
    <cellStyle name="Input Cell 5 2 35 2 2" xfId="25087" xr:uid="{00000000-0005-0000-0000-00001C510000}"/>
    <cellStyle name="Input Cell 5 2 35 2 3" xfId="25088" xr:uid="{00000000-0005-0000-0000-00001D510000}"/>
    <cellStyle name="Input Cell 5 2 35 2 4" xfId="25089" xr:uid="{00000000-0005-0000-0000-00001E510000}"/>
    <cellStyle name="Input Cell 5 2 35 3" xfId="25090" xr:uid="{00000000-0005-0000-0000-00001F510000}"/>
    <cellStyle name="Input Cell 5 2 35 4" xfId="25091" xr:uid="{00000000-0005-0000-0000-000020510000}"/>
    <cellStyle name="Input Cell 5 2 35 5" xfId="25092" xr:uid="{00000000-0005-0000-0000-000021510000}"/>
    <cellStyle name="Input Cell 5 2 36" xfId="2951" xr:uid="{00000000-0005-0000-0000-000022510000}"/>
    <cellStyle name="Input Cell 5 2 36 2" xfId="25093" xr:uid="{00000000-0005-0000-0000-000023510000}"/>
    <cellStyle name="Input Cell 5 2 36 2 2" xfId="25094" xr:uid="{00000000-0005-0000-0000-000024510000}"/>
    <cellStyle name="Input Cell 5 2 36 2 3" xfId="25095" xr:uid="{00000000-0005-0000-0000-000025510000}"/>
    <cellStyle name="Input Cell 5 2 36 2 4" xfId="25096" xr:uid="{00000000-0005-0000-0000-000026510000}"/>
    <cellStyle name="Input Cell 5 2 36 3" xfId="25097" xr:uid="{00000000-0005-0000-0000-000027510000}"/>
    <cellStyle name="Input Cell 5 2 36 4" xfId="25098" xr:uid="{00000000-0005-0000-0000-000028510000}"/>
    <cellStyle name="Input Cell 5 2 36 5" xfId="25099" xr:uid="{00000000-0005-0000-0000-000029510000}"/>
    <cellStyle name="Input Cell 5 2 37" xfId="2952" xr:uid="{00000000-0005-0000-0000-00002A510000}"/>
    <cellStyle name="Input Cell 5 2 37 2" xfId="25100" xr:uid="{00000000-0005-0000-0000-00002B510000}"/>
    <cellStyle name="Input Cell 5 2 37 2 2" xfId="25101" xr:uid="{00000000-0005-0000-0000-00002C510000}"/>
    <cellStyle name="Input Cell 5 2 37 2 3" xfId="25102" xr:uid="{00000000-0005-0000-0000-00002D510000}"/>
    <cellStyle name="Input Cell 5 2 37 2 4" xfId="25103" xr:uid="{00000000-0005-0000-0000-00002E510000}"/>
    <cellStyle name="Input Cell 5 2 37 3" xfId="25104" xr:uid="{00000000-0005-0000-0000-00002F510000}"/>
    <cellStyle name="Input Cell 5 2 37 4" xfId="25105" xr:uid="{00000000-0005-0000-0000-000030510000}"/>
    <cellStyle name="Input Cell 5 2 37 5" xfId="25106" xr:uid="{00000000-0005-0000-0000-000031510000}"/>
    <cellStyle name="Input Cell 5 2 38" xfId="2953" xr:uid="{00000000-0005-0000-0000-000032510000}"/>
    <cellStyle name="Input Cell 5 2 38 2" xfId="25107" xr:uid="{00000000-0005-0000-0000-000033510000}"/>
    <cellStyle name="Input Cell 5 2 38 2 2" xfId="25108" xr:uid="{00000000-0005-0000-0000-000034510000}"/>
    <cellStyle name="Input Cell 5 2 38 2 3" xfId="25109" xr:uid="{00000000-0005-0000-0000-000035510000}"/>
    <cellStyle name="Input Cell 5 2 38 2 4" xfId="25110" xr:uid="{00000000-0005-0000-0000-000036510000}"/>
    <cellStyle name="Input Cell 5 2 38 3" xfId="25111" xr:uid="{00000000-0005-0000-0000-000037510000}"/>
    <cellStyle name="Input Cell 5 2 38 4" xfId="25112" xr:uid="{00000000-0005-0000-0000-000038510000}"/>
    <cellStyle name="Input Cell 5 2 38 5" xfId="25113" xr:uid="{00000000-0005-0000-0000-000039510000}"/>
    <cellStyle name="Input Cell 5 2 39" xfId="2954" xr:uid="{00000000-0005-0000-0000-00003A510000}"/>
    <cellStyle name="Input Cell 5 2 39 2" xfId="25114" xr:uid="{00000000-0005-0000-0000-00003B510000}"/>
    <cellStyle name="Input Cell 5 2 39 2 2" xfId="25115" xr:uid="{00000000-0005-0000-0000-00003C510000}"/>
    <cellStyle name="Input Cell 5 2 39 2 3" xfId="25116" xr:uid="{00000000-0005-0000-0000-00003D510000}"/>
    <cellStyle name="Input Cell 5 2 39 2 4" xfId="25117" xr:uid="{00000000-0005-0000-0000-00003E510000}"/>
    <cellStyle name="Input Cell 5 2 39 3" xfId="25118" xr:uid="{00000000-0005-0000-0000-00003F510000}"/>
    <cellStyle name="Input Cell 5 2 39 4" xfId="25119" xr:uid="{00000000-0005-0000-0000-000040510000}"/>
    <cellStyle name="Input Cell 5 2 39 5" xfId="25120" xr:uid="{00000000-0005-0000-0000-000041510000}"/>
    <cellStyle name="Input Cell 5 2 4" xfId="2955" xr:uid="{00000000-0005-0000-0000-000042510000}"/>
    <cellStyle name="Input Cell 5 2 4 2" xfId="25121" xr:uid="{00000000-0005-0000-0000-000043510000}"/>
    <cellStyle name="Input Cell 5 2 4 2 2" xfId="25122" xr:uid="{00000000-0005-0000-0000-000044510000}"/>
    <cellStyle name="Input Cell 5 2 4 2 3" xfId="25123" xr:uid="{00000000-0005-0000-0000-000045510000}"/>
    <cellStyle name="Input Cell 5 2 4 2 4" xfId="25124" xr:uid="{00000000-0005-0000-0000-000046510000}"/>
    <cellStyle name="Input Cell 5 2 4 3" xfId="25125" xr:uid="{00000000-0005-0000-0000-000047510000}"/>
    <cellStyle name="Input Cell 5 2 4 4" xfId="25126" xr:uid="{00000000-0005-0000-0000-000048510000}"/>
    <cellStyle name="Input Cell 5 2 4 5" xfId="25127" xr:uid="{00000000-0005-0000-0000-000049510000}"/>
    <cellStyle name="Input Cell 5 2 40" xfId="2956" xr:uid="{00000000-0005-0000-0000-00004A510000}"/>
    <cellStyle name="Input Cell 5 2 40 2" xfId="25128" xr:uid="{00000000-0005-0000-0000-00004B510000}"/>
    <cellStyle name="Input Cell 5 2 40 2 2" xfId="25129" xr:uid="{00000000-0005-0000-0000-00004C510000}"/>
    <cellStyle name="Input Cell 5 2 40 2 3" xfId="25130" xr:uid="{00000000-0005-0000-0000-00004D510000}"/>
    <cellStyle name="Input Cell 5 2 40 2 4" xfId="25131" xr:uid="{00000000-0005-0000-0000-00004E510000}"/>
    <cellStyle name="Input Cell 5 2 40 3" xfId="25132" xr:uid="{00000000-0005-0000-0000-00004F510000}"/>
    <cellStyle name="Input Cell 5 2 40 4" xfId="25133" xr:uid="{00000000-0005-0000-0000-000050510000}"/>
    <cellStyle name="Input Cell 5 2 40 5" xfId="25134" xr:uid="{00000000-0005-0000-0000-000051510000}"/>
    <cellStyle name="Input Cell 5 2 41" xfId="2957" xr:uid="{00000000-0005-0000-0000-000052510000}"/>
    <cellStyle name="Input Cell 5 2 41 2" xfId="25135" xr:uid="{00000000-0005-0000-0000-000053510000}"/>
    <cellStyle name="Input Cell 5 2 41 2 2" xfId="25136" xr:uid="{00000000-0005-0000-0000-000054510000}"/>
    <cellStyle name="Input Cell 5 2 41 2 3" xfId="25137" xr:uid="{00000000-0005-0000-0000-000055510000}"/>
    <cellStyle name="Input Cell 5 2 41 2 4" xfId="25138" xr:uid="{00000000-0005-0000-0000-000056510000}"/>
    <cellStyle name="Input Cell 5 2 41 3" xfId="25139" xr:uid="{00000000-0005-0000-0000-000057510000}"/>
    <cellStyle name="Input Cell 5 2 41 4" xfId="25140" xr:uid="{00000000-0005-0000-0000-000058510000}"/>
    <cellStyle name="Input Cell 5 2 41 5" xfId="25141" xr:uid="{00000000-0005-0000-0000-000059510000}"/>
    <cellStyle name="Input Cell 5 2 42" xfId="2958" xr:uid="{00000000-0005-0000-0000-00005A510000}"/>
    <cellStyle name="Input Cell 5 2 42 2" xfId="25142" xr:uid="{00000000-0005-0000-0000-00005B510000}"/>
    <cellStyle name="Input Cell 5 2 42 2 2" xfId="25143" xr:uid="{00000000-0005-0000-0000-00005C510000}"/>
    <cellStyle name="Input Cell 5 2 42 2 3" xfId="25144" xr:uid="{00000000-0005-0000-0000-00005D510000}"/>
    <cellStyle name="Input Cell 5 2 42 2 4" xfId="25145" xr:uid="{00000000-0005-0000-0000-00005E510000}"/>
    <cellStyle name="Input Cell 5 2 42 3" xfId="25146" xr:uid="{00000000-0005-0000-0000-00005F510000}"/>
    <cellStyle name="Input Cell 5 2 42 4" xfId="25147" xr:uid="{00000000-0005-0000-0000-000060510000}"/>
    <cellStyle name="Input Cell 5 2 42 5" xfId="25148" xr:uid="{00000000-0005-0000-0000-000061510000}"/>
    <cellStyle name="Input Cell 5 2 43" xfId="2959" xr:uid="{00000000-0005-0000-0000-000062510000}"/>
    <cellStyle name="Input Cell 5 2 43 2" xfId="25149" xr:uid="{00000000-0005-0000-0000-000063510000}"/>
    <cellStyle name="Input Cell 5 2 43 2 2" xfId="25150" xr:uid="{00000000-0005-0000-0000-000064510000}"/>
    <cellStyle name="Input Cell 5 2 43 2 3" xfId="25151" xr:uid="{00000000-0005-0000-0000-000065510000}"/>
    <cellStyle name="Input Cell 5 2 43 2 4" xfId="25152" xr:uid="{00000000-0005-0000-0000-000066510000}"/>
    <cellStyle name="Input Cell 5 2 43 3" xfId="25153" xr:uid="{00000000-0005-0000-0000-000067510000}"/>
    <cellStyle name="Input Cell 5 2 43 4" xfId="25154" xr:uid="{00000000-0005-0000-0000-000068510000}"/>
    <cellStyle name="Input Cell 5 2 43 5" xfId="25155" xr:uid="{00000000-0005-0000-0000-000069510000}"/>
    <cellStyle name="Input Cell 5 2 44" xfId="2960" xr:uid="{00000000-0005-0000-0000-00006A510000}"/>
    <cellStyle name="Input Cell 5 2 44 2" xfId="25156" xr:uid="{00000000-0005-0000-0000-00006B510000}"/>
    <cellStyle name="Input Cell 5 2 44 2 2" xfId="25157" xr:uid="{00000000-0005-0000-0000-00006C510000}"/>
    <cellStyle name="Input Cell 5 2 44 2 3" xfId="25158" xr:uid="{00000000-0005-0000-0000-00006D510000}"/>
    <cellStyle name="Input Cell 5 2 44 2 4" xfId="25159" xr:uid="{00000000-0005-0000-0000-00006E510000}"/>
    <cellStyle name="Input Cell 5 2 44 3" xfId="25160" xr:uid="{00000000-0005-0000-0000-00006F510000}"/>
    <cellStyle name="Input Cell 5 2 44 4" xfId="25161" xr:uid="{00000000-0005-0000-0000-000070510000}"/>
    <cellStyle name="Input Cell 5 2 44 5" xfId="25162" xr:uid="{00000000-0005-0000-0000-000071510000}"/>
    <cellStyle name="Input Cell 5 2 45" xfId="25163" xr:uid="{00000000-0005-0000-0000-000072510000}"/>
    <cellStyle name="Input Cell 5 2 45 2" xfId="25164" xr:uid="{00000000-0005-0000-0000-000073510000}"/>
    <cellStyle name="Input Cell 5 2 45 3" xfId="25165" xr:uid="{00000000-0005-0000-0000-000074510000}"/>
    <cellStyle name="Input Cell 5 2 45 4" xfId="25166" xr:uid="{00000000-0005-0000-0000-000075510000}"/>
    <cellStyle name="Input Cell 5 2 46" xfId="25167" xr:uid="{00000000-0005-0000-0000-000076510000}"/>
    <cellStyle name="Input Cell 5 2 46 2" xfId="25168" xr:uid="{00000000-0005-0000-0000-000077510000}"/>
    <cellStyle name="Input Cell 5 2 46 3" xfId="25169" xr:uid="{00000000-0005-0000-0000-000078510000}"/>
    <cellStyle name="Input Cell 5 2 46 4" xfId="25170" xr:uid="{00000000-0005-0000-0000-000079510000}"/>
    <cellStyle name="Input Cell 5 2 47" xfId="25171" xr:uid="{00000000-0005-0000-0000-00007A510000}"/>
    <cellStyle name="Input Cell 5 2 48" xfId="25172" xr:uid="{00000000-0005-0000-0000-00007B510000}"/>
    <cellStyle name="Input Cell 5 2 5" xfId="2961" xr:uid="{00000000-0005-0000-0000-00007C510000}"/>
    <cellStyle name="Input Cell 5 2 5 2" xfId="25173" xr:uid="{00000000-0005-0000-0000-00007D510000}"/>
    <cellStyle name="Input Cell 5 2 5 2 2" xfId="25174" xr:uid="{00000000-0005-0000-0000-00007E510000}"/>
    <cellStyle name="Input Cell 5 2 5 2 3" xfId="25175" xr:uid="{00000000-0005-0000-0000-00007F510000}"/>
    <cellStyle name="Input Cell 5 2 5 2 4" xfId="25176" xr:uid="{00000000-0005-0000-0000-000080510000}"/>
    <cellStyle name="Input Cell 5 2 5 3" xfId="25177" xr:uid="{00000000-0005-0000-0000-000081510000}"/>
    <cellStyle name="Input Cell 5 2 5 4" xfId="25178" xr:uid="{00000000-0005-0000-0000-000082510000}"/>
    <cellStyle name="Input Cell 5 2 5 5" xfId="25179" xr:uid="{00000000-0005-0000-0000-000083510000}"/>
    <cellStyle name="Input Cell 5 2 6" xfId="2962" xr:uid="{00000000-0005-0000-0000-000084510000}"/>
    <cellStyle name="Input Cell 5 2 6 2" xfId="25180" xr:uid="{00000000-0005-0000-0000-000085510000}"/>
    <cellStyle name="Input Cell 5 2 6 2 2" xfId="25181" xr:uid="{00000000-0005-0000-0000-000086510000}"/>
    <cellStyle name="Input Cell 5 2 6 2 3" xfId="25182" xr:uid="{00000000-0005-0000-0000-000087510000}"/>
    <cellStyle name="Input Cell 5 2 6 2 4" xfId="25183" xr:uid="{00000000-0005-0000-0000-000088510000}"/>
    <cellStyle name="Input Cell 5 2 6 3" xfId="25184" xr:uid="{00000000-0005-0000-0000-000089510000}"/>
    <cellStyle name="Input Cell 5 2 6 4" xfId="25185" xr:uid="{00000000-0005-0000-0000-00008A510000}"/>
    <cellStyle name="Input Cell 5 2 6 5" xfId="25186" xr:uid="{00000000-0005-0000-0000-00008B510000}"/>
    <cellStyle name="Input Cell 5 2 7" xfId="2963" xr:uid="{00000000-0005-0000-0000-00008C510000}"/>
    <cellStyle name="Input Cell 5 2 7 2" xfId="25187" xr:uid="{00000000-0005-0000-0000-00008D510000}"/>
    <cellStyle name="Input Cell 5 2 7 2 2" xfId="25188" xr:uid="{00000000-0005-0000-0000-00008E510000}"/>
    <cellStyle name="Input Cell 5 2 7 2 3" xfId="25189" xr:uid="{00000000-0005-0000-0000-00008F510000}"/>
    <cellStyle name="Input Cell 5 2 7 2 4" xfId="25190" xr:uid="{00000000-0005-0000-0000-000090510000}"/>
    <cellStyle name="Input Cell 5 2 7 3" xfId="25191" xr:uid="{00000000-0005-0000-0000-000091510000}"/>
    <cellStyle name="Input Cell 5 2 7 4" xfId="25192" xr:uid="{00000000-0005-0000-0000-000092510000}"/>
    <cellStyle name="Input Cell 5 2 7 5" xfId="25193" xr:uid="{00000000-0005-0000-0000-000093510000}"/>
    <cellStyle name="Input Cell 5 2 8" xfId="2964" xr:uid="{00000000-0005-0000-0000-000094510000}"/>
    <cellStyle name="Input Cell 5 2 8 2" xfId="25194" xr:uid="{00000000-0005-0000-0000-000095510000}"/>
    <cellStyle name="Input Cell 5 2 8 2 2" xfId="25195" xr:uid="{00000000-0005-0000-0000-000096510000}"/>
    <cellStyle name="Input Cell 5 2 8 2 3" xfId="25196" xr:uid="{00000000-0005-0000-0000-000097510000}"/>
    <cellStyle name="Input Cell 5 2 8 2 4" xfId="25197" xr:uid="{00000000-0005-0000-0000-000098510000}"/>
    <cellStyle name="Input Cell 5 2 8 3" xfId="25198" xr:uid="{00000000-0005-0000-0000-000099510000}"/>
    <cellStyle name="Input Cell 5 2 8 4" xfId="25199" xr:uid="{00000000-0005-0000-0000-00009A510000}"/>
    <cellStyle name="Input Cell 5 2 8 5" xfId="25200" xr:uid="{00000000-0005-0000-0000-00009B510000}"/>
    <cellStyle name="Input Cell 5 2 9" xfId="2965" xr:uid="{00000000-0005-0000-0000-00009C510000}"/>
    <cellStyle name="Input Cell 5 2 9 2" xfId="25201" xr:uid="{00000000-0005-0000-0000-00009D510000}"/>
    <cellStyle name="Input Cell 5 2 9 2 2" xfId="25202" xr:uid="{00000000-0005-0000-0000-00009E510000}"/>
    <cellStyle name="Input Cell 5 2 9 2 3" xfId="25203" xr:uid="{00000000-0005-0000-0000-00009F510000}"/>
    <cellStyle name="Input Cell 5 2 9 2 4" xfId="25204" xr:uid="{00000000-0005-0000-0000-0000A0510000}"/>
    <cellStyle name="Input Cell 5 2 9 3" xfId="25205" xr:uid="{00000000-0005-0000-0000-0000A1510000}"/>
    <cellStyle name="Input Cell 5 2 9 4" xfId="25206" xr:uid="{00000000-0005-0000-0000-0000A2510000}"/>
    <cellStyle name="Input Cell 5 2 9 5" xfId="25207" xr:uid="{00000000-0005-0000-0000-0000A3510000}"/>
    <cellStyle name="Input Cell 5 20" xfId="2966" xr:uid="{00000000-0005-0000-0000-0000A4510000}"/>
    <cellStyle name="Input Cell 5 20 2" xfId="25208" xr:uid="{00000000-0005-0000-0000-0000A5510000}"/>
    <cellStyle name="Input Cell 5 20 2 2" xfId="25209" xr:uid="{00000000-0005-0000-0000-0000A6510000}"/>
    <cellStyle name="Input Cell 5 20 2 3" xfId="25210" xr:uid="{00000000-0005-0000-0000-0000A7510000}"/>
    <cellStyle name="Input Cell 5 20 2 4" xfId="25211" xr:uid="{00000000-0005-0000-0000-0000A8510000}"/>
    <cellStyle name="Input Cell 5 20 3" xfId="25212" xr:uid="{00000000-0005-0000-0000-0000A9510000}"/>
    <cellStyle name="Input Cell 5 20 4" xfId="25213" xr:uid="{00000000-0005-0000-0000-0000AA510000}"/>
    <cellStyle name="Input Cell 5 20 5" xfId="25214" xr:uid="{00000000-0005-0000-0000-0000AB510000}"/>
    <cellStyle name="Input Cell 5 21" xfId="2967" xr:uid="{00000000-0005-0000-0000-0000AC510000}"/>
    <cellStyle name="Input Cell 5 21 2" xfId="25215" xr:uid="{00000000-0005-0000-0000-0000AD510000}"/>
    <cellStyle name="Input Cell 5 21 2 2" xfId="25216" xr:uid="{00000000-0005-0000-0000-0000AE510000}"/>
    <cellStyle name="Input Cell 5 21 2 3" xfId="25217" xr:uid="{00000000-0005-0000-0000-0000AF510000}"/>
    <cellStyle name="Input Cell 5 21 2 4" xfId="25218" xr:uid="{00000000-0005-0000-0000-0000B0510000}"/>
    <cellStyle name="Input Cell 5 21 3" xfId="25219" xr:uid="{00000000-0005-0000-0000-0000B1510000}"/>
    <cellStyle name="Input Cell 5 21 4" xfId="25220" xr:uid="{00000000-0005-0000-0000-0000B2510000}"/>
    <cellStyle name="Input Cell 5 21 5" xfId="25221" xr:uid="{00000000-0005-0000-0000-0000B3510000}"/>
    <cellStyle name="Input Cell 5 22" xfId="2968" xr:uid="{00000000-0005-0000-0000-0000B4510000}"/>
    <cellStyle name="Input Cell 5 22 2" xfId="25222" xr:uid="{00000000-0005-0000-0000-0000B5510000}"/>
    <cellStyle name="Input Cell 5 22 2 2" xfId="25223" xr:uid="{00000000-0005-0000-0000-0000B6510000}"/>
    <cellStyle name="Input Cell 5 22 2 3" xfId="25224" xr:uid="{00000000-0005-0000-0000-0000B7510000}"/>
    <cellStyle name="Input Cell 5 22 2 4" xfId="25225" xr:uid="{00000000-0005-0000-0000-0000B8510000}"/>
    <cellStyle name="Input Cell 5 22 3" xfId="25226" xr:uid="{00000000-0005-0000-0000-0000B9510000}"/>
    <cellStyle name="Input Cell 5 22 4" xfId="25227" xr:uid="{00000000-0005-0000-0000-0000BA510000}"/>
    <cellStyle name="Input Cell 5 22 5" xfId="25228" xr:uid="{00000000-0005-0000-0000-0000BB510000}"/>
    <cellStyle name="Input Cell 5 23" xfId="2969" xr:uid="{00000000-0005-0000-0000-0000BC510000}"/>
    <cellStyle name="Input Cell 5 23 2" xfId="25229" xr:uid="{00000000-0005-0000-0000-0000BD510000}"/>
    <cellStyle name="Input Cell 5 23 2 2" xfId="25230" xr:uid="{00000000-0005-0000-0000-0000BE510000}"/>
    <cellStyle name="Input Cell 5 23 2 3" xfId="25231" xr:uid="{00000000-0005-0000-0000-0000BF510000}"/>
    <cellStyle name="Input Cell 5 23 2 4" xfId="25232" xr:uid="{00000000-0005-0000-0000-0000C0510000}"/>
    <cellStyle name="Input Cell 5 23 3" xfId="25233" xr:uid="{00000000-0005-0000-0000-0000C1510000}"/>
    <cellStyle name="Input Cell 5 23 4" xfId="25234" xr:uid="{00000000-0005-0000-0000-0000C2510000}"/>
    <cellStyle name="Input Cell 5 23 5" xfId="25235" xr:uid="{00000000-0005-0000-0000-0000C3510000}"/>
    <cellStyle name="Input Cell 5 24" xfId="2970" xr:uid="{00000000-0005-0000-0000-0000C4510000}"/>
    <cellStyle name="Input Cell 5 24 2" xfId="25236" xr:uid="{00000000-0005-0000-0000-0000C5510000}"/>
    <cellStyle name="Input Cell 5 24 2 2" xfId="25237" xr:uid="{00000000-0005-0000-0000-0000C6510000}"/>
    <cellStyle name="Input Cell 5 24 2 3" xfId="25238" xr:uid="{00000000-0005-0000-0000-0000C7510000}"/>
    <cellStyle name="Input Cell 5 24 2 4" xfId="25239" xr:uid="{00000000-0005-0000-0000-0000C8510000}"/>
    <cellStyle name="Input Cell 5 24 3" xfId="25240" xr:uid="{00000000-0005-0000-0000-0000C9510000}"/>
    <cellStyle name="Input Cell 5 24 4" xfId="25241" xr:uid="{00000000-0005-0000-0000-0000CA510000}"/>
    <cellStyle name="Input Cell 5 24 5" xfId="25242" xr:uid="{00000000-0005-0000-0000-0000CB510000}"/>
    <cellStyle name="Input Cell 5 25" xfId="2971" xr:uid="{00000000-0005-0000-0000-0000CC510000}"/>
    <cellStyle name="Input Cell 5 25 2" xfId="25243" xr:uid="{00000000-0005-0000-0000-0000CD510000}"/>
    <cellStyle name="Input Cell 5 25 2 2" xfId="25244" xr:uid="{00000000-0005-0000-0000-0000CE510000}"/>
    <cellStyle name="Input Cell 5 25 2 3" xfId="25245" xr:uid="{00000000-0005-0000-0000-0000CF510000}"/>
    <cellStyle name="Input Cell 5 25 2 4" xfId="25246" xr:uid="{00000000-0005-0000-0000-0000D0510000}"/>
    <cellStyle name="Input Cell 5 25 3" xfId="25247" xr:uid="{00000000-0005-0000-0000-0000D1510000}"/>
    <cellStyle name="Input Cell 5 25 4" xfId="25248" xr:uid="{00000000-0005-0000-0000-0000D2510000}"/>
    <cellStyle name="Input Cell 5 25 5" xfId="25249" xr:uid="{00000000-0005-0000-0000-0000D3510000}"/>
    <cellStyle name="Input Cell 5 26" xfId="2972" xr:uid="{00000000-0005-0000-0000-0000D4510000}"/>
    <cellStyle name="Input Cell 5 26 2" xfId="25250" xr:uid="{00000000-0005-0000-0000-0000D5510000}"/>
    <cellStyle name="Input Cell 5 26 2 2" xfId="25251" xr:uid="{00000000-0005-0000-0000-0000D6510000}"/>
    <cellStyle name="Input Cell 5 26 2 3" xfId="25252" xr:uid="{00000000-0005-0000-0000-0000D7510000}"/>
    <cellStyle name="Input Cell 5 26 2 4" xfId="25253" xr:uid="{00000000-0005-0000-0000-0000D8510000}"/>
    <cellStyle name="Input Cell 5 26 3" xfId="25254" xr:uid="{00000000-0005-0000-0000-0000D9510000}"/>
    <cellStyle name="Input Cell 5 26 4" xfId="25255" xr:uid="{00000000-0005-0000-0000-0000DA510000}"/>
    <cellStyle name="Input Cell 5 26 5" xfId="25256" xr:uid="{00000000-0005-0000-0000-0000DB510000}"/>
    <cellStyle name="Input Cell 5 27" xfId="2973" xr:uid="{00000000-0005-0000-0000-0000DC510000}"/>
    <cellStyle name="Input Cell 5 27 2" xfId="25257" xr:uid="{00000000-0005-0000-0000-0000DD510000}"/>
    <cellStyle name="Input Cell 5 27 2 2" xfId="25258" xr:uid="{00000000-0005-0000-0000-0000DE510000}"/>
    <cellStyle name="Input Cell 5 27 2 3" xfId="25259" xr:uid="{00000000-0005-0000-0000-0000DF510000}"/>
    <cellStyle name="Input Cell 5 27 2 4" xfId="25260" xr:uid="{00000000-0005-0000-0000-0000E0510000}"/>
    <cellStyle name="Input Cell 5 27 3" xfId="25261" xr:uid="{00000000-0005-0000-0000-0000E1510000}"/>
    <cellStyle name="Input Cell 5 27 4" xfId="25262" xr:uid="{00000000-0005-0000-0000-0000E2510000}"/>
    <cellStyle name="Input Cell 5 27 5" xfId="25263" xr:uid="{00000000-0005-0000-0000-0000E3510000}"/>
    <cellStyle name="Input Cell 5 28" xfId="2974" xr:uid="{00000000-0005-0000-0000-0000E4510000}"/>
    <cellStyle name="Input Cell 5 28 2" xfId="25264" xr:uid="{00000000-0005-0000-0000-0000E5510000}"/>
    <cellStyle name="Input Cell 5 28 2 2" xfId="25265" xr:uid="{00000000-0005-0000-0000-0000E6510000}"/>
    <cellStyle name="Input Cell 5 28 2 3" xfId="25266" xr:uid="{00000000-0005-0000-0000-0000E7510000}"/>
    <cellStyle name="Input Cell 5 28 2 4" xfId="25267" xr:uid="{00000000-0005-0000-0000-0000E8510000}"/>
    <cellStyle name="Input Cell 5 28 3" xfId="25268" xr:uid="{00000000-0005-0000-0000-0000E9510000}"/>
    <cellStyle name="Input Cell 5 28 4" xfId="25269" xr:uid="{00000000-0005-0000-0000-0000EA510000}"/>
    <cellStyle name="Input Cell 5 28 5" xfId="25270" xr:uid="{00000000-0005-0000-0000-0000EB510000}"/>
    <cellStyle name="Input Cell 5 29" xfId="2975" xr:uid="{00000000-0005-0000-0000-0000EC510000}"/>
    <cellStyle name="Input Cell 5 29 2" xfId="25271" xr:uid="{00000000-0005-0000-0000-0000ED510000}"/>
    <cellStyle name="Input Cell 5 29 2 2" xfId="25272" xr:uid="{00000000-0005-0000-0000-0000EE510000}"/>
    <cellStyle name="Input Cell 5 29 2 3" xfId="25273" xr:uid="{00000000-0005-0000-0000-0000EF510000}"/>
    <cellStyle name="Input Cell 5 29 2 4" xfId="25274" xr:uid="{00000000-0005-0000-0000-0000F0510000}"/>
    <cellStyle name="Input Cell 5 29 3" xfId="25275" xr:uid="{00000000-0005-0000-0000-0000F1510000}"/>
    <cellStyle name="Input Cell 5 29 4" xfId="25276" xr:uid="{00000000-0005-0000-0000-0000F2510000}"/>
    <cellStyle name="Input Cell 5 29 5" xfId="25277" xr:uid="{00000000-0005-0000-0000-0000F3510000}"/>
    <cellStyle name="Input Cell 5 3" xfId="2976" xr:uid="{00000000-0005-0000-0000-0000F4510000}"/>
    <cellStyle name="Input Cell 5 3 2" xfId="25278" xr:uid="{00000000-0005-0000-0000-0000F5510000}"/>
    <cellStyle name="Input Cell 5 3 2 2" xfId="25279" xr:uid="{00000000-0005-0000-0000-0000F6510000}"/>
    <cellStyle name="Input Cell 5 3 2 3" xfId="25280" xr:uid="{00000000-0005-0000-0000-0000F7510000}"/>
    <cellStyle name="Input Cell 5 3 2 4" xfId="25281" xr:uid="{00000000-0005-0000-0000-0000F8510000}"/>
    <cellStyle name="Input Cell 5 3 3" xfId="25282" xr:uid="{00000000-0005-0000-0000-0000F9510000}"/>
    <cellStyle name="Input Cell 5 3 4" xfId="25283" xr:uid="{00000000-0005-0000-0000-0000FA510000}"/>
    <cellStyle name="Input Cell 5 3 5" xfId="25284" xr:uid="{00000000-0005-0000-0000-0000FB510000}"/>
    <cellStyle name="Input Cell 5 30" xfId="2977" xr:uid="{00000000-0005-0000-0000-0000FC510000}"/>
    <cellStyle name="Input Cell 5 30 2" xfId="25285" xr:uid="{00000000-0005-0000-0000-0000FD510000}"/>
    <cellStyle name="Input Cell 5 30 2 2" xfId="25286" xr:uid="{00000000-0005-0000-0000-0000FE510000}"/>
    <cellStyle name="Input Cell 5 30 2 3" xfId="25287" xr:uid="{00000000-0005-0000-0000-0000FF510000}"/>
    <cellStyle name="Input Cell 5 30 2 4" xfId="25288" xr:uid="{00000000-0005-0000-0000-000000520000}"/>
    <cellStyle name="Input Cell 5 30 3" xfId="25289" xr:uid="{00000000-0005-0000-0000-000001520000}"/>
    <cellStyle name="Input Cell 5 30 4" xfId="25290" xr:uid="{00000000-0005-0000-0000-000002520000}"/>
    <cellStyle name="Input Cell 5 30 5" xfId="25291" xr:uid="{00000000-0005-0000-0000-000003520000}"/>
    <cellStyle name="Input Cell 5 31" xfId="2978" xr:uid="{00000000-0005-0000-0000-000004520000}"/>
    <cellStyle name="Input Cell 5 31 2" xfId="25292" xr:uid="{00000000-0005-0000-0000-000005520000}"/>
    <cellStyle name="Input Cell 5 31 2 2" xfId="25293" xr:uid="{00000000-0005-0000-0000-000006520000}"/>
    <cellStyle name="Input Cell 5 31 2 3" xfId="25294" xr:uid="{00000000-0005-0000-0000-000007520000}"/>
    <cellStyle name="Input Cell 5 31 2 4" xfId="25295" xr:uid="{00000000-0005-0000-0000-000008520000}"/>
    <cellStyle name="Input Cell 5 31 3" xfId="25296" xr:uid="{00000000-0005-0000-0000-000009520000}"/>
    <cellStyle name="Input Cell 5 31 4" xfId="25297" xr:uid="{00000000-0005-0000-0000-00000A520000}"/>
    <cellStyle name="Input Cell 5 31 5" xfId="25298" xr:uid="{00000000-0005-0000-0000-00000B520000}"/>
    <cellStyle name="Input Cell 5 32" xfId="2979" xr:uid="{00000000-0005-0000-0000-00000C520000}"/>
    <cellStyle name="Input Cell 5 32 2" xfId="25299" xr:uid="{00000000-0005-0000-0000-00000D520000}"/>
    <cellStyle name="Input Cell 5 32 2 2" xfId="25300" xr:uid="{00000000-0005-0000-0000-00000E520000}"/>
    <cellStyle name="Input Cell 5 32 2 3" xfId="25301" xr:uid="{00000000-0005-0000-0000-00000F520000}"/>
    <cellStyle name="Input Cell 5 32 2 4" xfId="25302" xr:uid="{00000000-0005-0000-0000-000010520000}"/>
    <cellStyle name="Input Cell 5 32 3" xfId="25303" xr:uid="{00000000-0005-0000-0000-000011520000}"/>
    <cellStyle name="Input Cell 5 32 4" xfId="25304" xr:uid="{00000000-0005-0000-0000-000012520000}"/>
    <cellStyle name="Input Cell 5 32 5" xfId="25305" xr:uid="{00000000-0005-0000-0000-000013520000}"/>
    <cellStyle name="Input Cell 5 33" xfId="2980" xr:uid="{00000000-0005-0000-0000-000014520000}"/>
    <cellStyle name="Input Cell 5 33 2" xfId="25306" xr:uid="{00000000-0005-0000-0000-000015520000}"/>
    <cellStyle name="Input Cell 5 33 2 2" xfId="25307" xr:uid="{00000000-0005-0000-0000-000016520000}"/>
    <cellStyle name="Input Cell 5 33 2 3" xfId="25308" xr:uid="{00000000-0005-0000-0000-000017520000}"/>
    <cellStyle name="Input Cell 5 33 2 4" xfId="25309" xr:uid="{00000000-0005-0000-0000-000018520000}"/>
    <cellStyle name="Input Cell 5 33 3" xfId="25310" xr:uid="{00000000-0005-0000-0000-000019520000}"/>
    <cellStyle name="Input Cell 5 33 4" xfId="25311" xr:uid="{00000000-0005-0000-0000-00001A520000}"/>
    <cellStyle name="Input Cell 5 33 5" xfId="25312" xr:uid="{00000000-0005-0000-0000-00001B520000}"/>
    <cellStyle name="Input Cell 5 34" xfId="2981" xr:uid="{00000000-0005-0000-0000-00001C520000}"/>
    <cellStyle name="Input Cell 5 34 2" xfId="25313" xr:uid="{00000000-0005-0000-0000-00001D520000}"/>
    <cellStyle name="Input Cell 5 34 2 2" xfId="25314" xr:uid="{00000000-0005-0000-0000-00001E520000}"/>
    <cellStyle name="Input Cell 5 34 2 3" xfId="25315" xr:uid="{00000000-0005-0000-0000-00001F520000}"/>
    <cellStyle name="Input Cell 5 34 2 4" xfId="25316" xr:uid="{00000000-0005-0000-0000-000020520000}"/>
    <cellStyle name="Input Cell 5 34 3" xfId="25317" xr:uid="{00000000-0005-0000-0000-000021520000}"/>
    <cellStyle name="Input Cell 5 34 4" xfId="25318" xr:uid="{00000000-0005-0000-0000-000022520000}"/>
    <cellStyle name="Input Cell 5 34 5" xfId="25319" xr:uid="{00000000-0005-0000-0000-000023520000}"/>
    <cellStyle name="Input Cell 5 35" xfId="2982" xr:uid="{00000000-0005-0000-0000-000024520000}"/>
    <cellStyle name="Input Cell 5 35 2" xfId="25320" xr:uid="{00000000-0005-0000-0000-000025520000}"/>
    <cellStyle name="Input Cell 5 35 2 2" xfId="25321" xr:uid="{00000000-0005-0000-0000-000026520000}"/>
    <cellStyle name="Input Cell 5 35 2 3" xfId="25322" xr:uid="{00000000-0005-0000-0000-000027520000}"/>
    <cellStyle name="Input Cell 5 35 2 4" xfId="25323" xr:uid="{00000000-0005-0000-0000-000028520000}"/>
    <cellStyle name="Input Cell 5 35 3" xfId="25324" xr:uid="{00000000-0005-0000-0000-000029520000}"/>
    <cellStyle name="Input Cell 5 35 4" xfId="25325" xr:uid="{00000000-0005-0000-0000-00002A520000}"/>
    <cellStyle name="Input Cell 5 35 5" xfId="25326" xr:uid="{00000000-0005-0000-0000-00002B520000}"/>
    <cellStyle name="Input Cell 5 36" xfId="2983" xr:uid="{00000000-0005-0000-0000-00002C520000}"/>
    <cellStyle name="Input Cell 5 36 2" xfId="25327" xr:uid="{00000000-0005-0000-0000-00002D520000}"/>
    <cellStyle name="Input Cell 5 36 2 2" xfId="25328" xr:uid="{00000000-0005-0000-0000-00002E520000}"/>
    <cellStyle name="Input Cell 5 36 2 3" xfId="25329" xr:uid="{00000000-0005-0000-0000-00002F520000}"/>
    <cellStyle name="Input Cell 5 36 2 4" xfId="25330" xr:uid="{00000000-0005-0000-0000-000030520000}"/>
    <cellStyle name="Input Cell 5 36 3" xfId="25331" xr:uid="{00000000-0005-0000-0000-000031520000}"/>
    <cellStyle name="Input Cell 5 36 4" xfId="25332" xr:uid="{00000000-0005-0000-0000-000032520000}"/>
    <cellStyle name="Input Cell 5 36 5" xfId="25333" xr:uid="{00000000-0005-0000-0000-000033520000}"/>
    <cellStyle name="Input Cell 5 37" xfId="2984" xr:uid="{00000000-0005-0000-0000-000034520000}"/>
    <cellStyle name="Input Cell 5 37 2" xfId="25334" xr:uid="{00000000-0005-0000-0000-000035520000}"/>
    <cellStyle name="Input Cell 5 37 2 2" xfId="25335" xr:uid="{00000000-0005-0000-0000-000036520000}"/>
    <cellStyle name="Input Cell 5 37 2 3" xfId="25336" xr:uid="{00000000-0005-0000-0000-000037520000}"/>
    <cellStyle name="Input Cell 5 37 2 4" xfId="25337" xr:uid="{00000000-0005-0000-0000-000038520000}"/>
    <cellStyle name="Input Cell 5 37 3" xfId="25338" xr:uid="{00000000-0005-0000-0000-000039520000}"/>
    <cellStyle name="Input Cell 5 37 4" xfId="25339" xr:uid="{00000000-0005-0000-0000-00003A520000}"/>
    <cellStyle name="Input Cell 5 37 5" xfId="25340" xr:uid="{00000000-0005-0000-0000-00003B520000}"/>
    <cellStyle name="Input Cell 5 38" xfId="2985" xr:uid="{00000000-0005-0000-0000-00003C520000}"/>
    <cellStyle name="Input Cell 5 38 2" xfId="25341" xr:uid="{00000000-0005-0000-0000-00003D520000}"/>
    <cellStyle name="Input Cell 5 38 2 2" xfId="25342" xr:uid="{00000000-0005-0000-0000-00003E520000}"/>
    <cellStyle name="Input Cell 5 38 2 3" xfId="25343" xr:uid="{00000000-0005-0000-0000-00003F520000}"/>
    <cellStyle name="Input Cell 5 38 2 4" xfId="25344" xr:uid="{00000000-0005-0000-0000-000040520000}"/>
    <cellStyle name="Input Cell 5 38 3" xfId="25345" xr:uid="{00000000-0005-0000-0000-000041520000}"/>
    <cellStyle name="Input Cell 5 38 4" xfId="25346" xr:uid="{00000000-0005-0000-0000-000042520000}"/>
    <cellStyle name="Input Cell 5 38 5" xfId="25347" xr:uid="{00000000-0005-0000-0000-000043520000}"/>
    <cellStyle name="Input Cell 5 39" xfId="2986" xr:uid="{00000000-0005-0000-0000-000044520000}"/>
    <cellStyle name="Input Cell 5 39 2" xfId="25348" xr:uid="{00000000-0005-0000-0000-000045520000}"/>
    <cellStyle name="Input Cell 5 39 2 2" xfId="25349" xr:uid="{00000000-0005-0000-0000-000046520000}"/>
    <cellStyle name="Input Cell 5 39 2 3" xfId="25350" xr:uid="{00000000-0005-0000-0000-000047520000}"/>
    <cellStyle name="Input Cell 5 39 2 4" xfId="25351" xr:uid="{00000000-0005-0000-0000-000048520000}"/>
    <cellStyle name="Input Cell 5 39 3" xfId="25352" xr:uid="{00000000-0005-0000-0000-000049520000}"/>
    <cellStyle name="Input Cell 5 39 4" xfId="25353" xr:uid="{00000000-0005-0000-0000-00004A520000}"/>
    <cellStyle name="Input Cell 5 39 5" xfId="25354" xr:uid="{00000000-0005-0000-0000-00004B520000}"/>
    <cellStyle name="Input Cell 5 4" xfId="2987" xr:uid="{00000000-0005-0000-0000-00004C520000}"/>
    <cellStyle name="Input Cell 5 4 2" xfId="25355" xr:uid="{00000000-0005-0000-0000-00004D520000}"/>
    <cellStyle name="Input Cell 5 4 2 2" xfId="25356" xr:uid="{00000000-0005-0000-0000-00004E520000}"/>
    <cellStyle name="Input Cell 5 4 2 3" xfId="25357" xr:uid="{00000000-0005-0000-0000-00004F520000}"/>
    <cellStyle name="Input Cell 5 4 2 4" xfId="25358" xr:uid="{00000000-0005-0000-0000-000050520000}"/>
    <cellStyle name="Input Cell 5 4 3" xfId="25359" xr:uid="{00000000-0005-0000-0000-000051520000}"/>
    <cellStyle name="Input Cell 5 4 4" xfId="25360" xr:uid="{00000000-0005-0000-0000-000052520000}"/>
    <cellStyle name="Input Cell 5 4 5" xfId="25361" xr:uid="{00000000-0005-0000-0000-000053520000}"/>
    <cellStyle name="Input Cell 5 40" xfId="2988" xr:uid="{00000000-0005-0000-0000-000054520000}"/>
    <cellStyle name="Input Cell 5 40 2" xfId="25362" xr:uid="{00000000-0005-0000-0000-000055520000}"/>
    <cellStyle name="Input Cell 5 40 2 2" xfId="25363" xr:uid="{00000000-0005-0000-0000-000056520000}"/>
    <cellStyle name="Input Cell 5 40 2 3" xfId="25364" xr:uid="{00000000-0005-0000-0000-000057520000}"/>
    <cellStyle name="Input Cell 5 40 2 4" xfId="25365" xr:uid="{00000000-0005-0000-0000-000058520000}"/>
    <cellStyle name="Input Cell 5 40 3" xfId="25366" xr:uid="{00000000-0005-0000-0000-000059520000}"/>
    <cellStyle name="Input Cell 5 40 4" xfId="25367" xr:uid="{00000000-0005-0000-0000-00005A520000}"/>
    <cellStyle name="Input Cell 5 40 5" xfId="25368" xr:uid="{00000000-0005-0000-0000-00005B520000}"/>
    <cellStyle name="Input Cell 5 41" xfId="2989" xr:uid="{00000000-0005-0000-0000-00005C520000}"/>
    <cellStyle name="Input Cell 5 41 2" xfId="25369" xr:uid="{00000000-0005-0000-0000-00005D520000}"/>
    <cellStyle name="Input Cell 5 41 2 2" xfId="25370" xr:uid="{00000000-0005-0000-0000-00005E520000}"/>
    <cellStyle name="Input Cell 5 41 2 3" xfId="25371" xr:uid="{00000000-0005-0000-0000-00005F520000}"/>
    <cellStyle name="Input Cell 5 41 2 4" xfId="25372" xr:uid="{00000000-0005-0000-0000-000060520000}"/>
    <cellStyle name="Input Cell 5 41 3" xfId="25373" xr:uid="{00000000-0005-0000-0000-000061520000}"/>
    <cellStyle name="Input Cell 5 41 4" xfId="25374" xr:uid="{00000000-0005-0000-0000-000062520000}"/>
    <cellStyle name="Input Cell 5 41 5" xfId="25375" xr:uid="{00000000-0005-0000-0000-000063520000}"/>
    <cellStyle name="Input Cell 5 42" xfId="2990" xr:uid="{00000000-0005-0000-0000-000064520000}"/>
    <cellStyle name="Input Cell 5 42 2" xfId="25376" xr:uid="{00000000-0005-0000-0000-000065520000}"/>
    <cellStyle name="Input Cell 5 42 2 2" xfId="25377" xr:uid="{00000000-0005-0000-0000-000066520000}"/>
    <cellStyle name="Input Cell 5 42 2 3" xfId="25378" xr:uid="{00000000-0005-0000-0000-000067520000}"/>
    <cellStyle name="Input Cell 5 42 2 4" xfId="25379" xr:uid="{00000000-0005-0000-0000-000068520000}"/>
    <cellStyle name="Input Cell 5 42 3" xfId="25380" xr:uid="{00000000-0005-0000-0000-000069520000}"/>
    <cellStyle name="Input Cell 5 42 4" xfId="25381" xr:uid="{00000000-0005-0000-0000-00006A520000}"/>
    <cellStyle name="Input Cell 5 42 5" xfId="25382" xr:uid="{00000000-0005-0000-0000-00006B520000}"/>
    <cellStyle name="Input Cell 5 43" xfId="2991" xr:uid="{00000000-0005-0000-0000-00006C520000}"/>
    <cellStyle name="Input Cell 5 43 2" xfId="25383" xr:uid="{00000000-0005-0000-0000-00006D520000}"/>
    <cellStyle name="Input Cell 5 43 2 2" xfId="25384" xr:uid="{00000000-0005-0000-0000-00006E520000}"/>
    <cellStyle name="Input Cell 5 43 2 3" xfId="25385" xr:uid="{00000000-0005-0000-0000-00006F520000}"/>
    <cellStyle name="Input Cell 5 43 2 4" xfId="25386" xr:uid="{00000000-0005-0000-0000-000070520000}"/>
    <cellStyle name="Input Cell 5 43 3" xfId="25387" xr:uid="{00000000-0005-0000-0000-000071520000}"/>
    <cellStyle name="Input Cell 5 43 4" xfId="25388" xr:uid="{00000000-0005-0000-0000-000072520000}"/>
    <cellStyle name="Input Cell 5 43 5" xfId="25389" xr:uid="{00000000-0005-0000-0000-000073520000}"/>
    <cellStyle name="Input Cell 5 44" xfId="2992" xr:uid="{00000000-0005-0000-0000-000074520000}"/>
    <cellStyle name="Input Cell 5 44 2" xfId="25390" xr:uid="{00000000-0005-0000-0000-000075520000}"/>
    <cellStyle name="Input Cell 5 44 2 2" xfId="25391" xr:uid="{00000000-0005-0000-0000-000076520000}"/>
    <cellStyle name="Input Cell 5 44 2 3" xfId="25392" xr:uid="{00000000-0005-0000-0000-000077520000}"/>
    <cellStyle name="Input Cell 5 44 2 4" xfId="25393" xr:uid="{00000000-0005-0000-0000-000078520000}"/>
    <cellStyle name="Input Cell 5 44 3" xfId="25394" xr:uid="{00000000-0005-0000-0000-000079520000}"/>
    <cellStyle name="Input Cell 5 44 4" xfId="25395" xr:uid="{00000000-0005-0000-0000-00007A520000}"/>
    <cellStyle name="Input Cell 5 44 5" xfId="25396" xr:uid="{00000000-0005-0000-0000-00007B520000}"/>
    <cellStyle name="Input Cell 5 45" xfId="2993" xr:uid="{00000000-0005-0000-0000-00007C520000}"/>
    <cellStyle name="Input Cell 5 45 2" xfId="25397" xr:uid="{00000000-0005-0000-0000-00007D520000}"/>
    <cellStyle name="Input Cell 5 45 2 2" xfId="25398" xr:uid="{00000000-0005-0000-0000-00007E520000}"/>
    <cellStyle name="Input Cell 5 45 2 3" xfId="25399" xr:uid="{00000000-0005-0000-0000-00007F520000}"/>
    <cellStyle name="Input Cell 5 45 2 4" xfId="25400" xr:uid="{00000000-0005-0000-0000-000080520000}"/>
    <cellStyle name="Input Cell 5 45 3" xfId="25401" xr:uid="{00000000-0005-0000-0000-000081520000}"/>
    <cellStyle name="Input Cell 5 45 4" xfId="25402" xr:uid="{00000000-0005-0000-0000-000082520000}"/>
    <cellStyle name="Input Cell 5 45 5" xfId="25403" xr:uid="{00000000-0005-0000-0000-000083520000}"/>
    <cellStyle name="Input Cell 5 46" xfId="25404" xr:uid="{00000000-0005-0000-0000-000084520000}"/>
    <cellStyle name="Input Cell 5 46 2" xfId="25405" xr:uid="{00000000-0005-0000-0000-000085520000}"/>
    <cellStyle name="Input Cell 5 46 3" xfId="25406" xr:uid="{00000000-0005-0000-0000-000086520000}"/>
    <cellStyle name="Input Cell 5 46 4" xfId="25407" xr:uid="{00000000-0005-0000-0000-000087520000}"/>
    <cellStyle name="Input Cell 5 47" xfId="25408" xr:uid="{00000000-0005-0000-0000-000088520000}"/>
    <cellStyle name="Input Cell 5 47 2" xfId="25409" xr:uid="{00000000-0005-0000-0000-000089520000}"/>
    <cellStyle name="Input Cell 5 47 3" xfId="25410" xr:uid="{00000000-0005-0000-0000-00008A520000}"/>
    <cellStyle name="Input Cell 5 47 4" xfId="25411" xr:uid="{00000000-0005-0000-0000-00008B520000}"/>
    <cellStyle name="Input Cell 5 48" xfId="25412" xr:uid="{00000000-0005-0000-0000-00008C520000}"/>
    <cellStyle name="Input Cell 5 49" xfId="25413" xr:uid="{00000000-0005-0000-0000-00008D520000}"/>
    <cellStyle name="Input Cell 5 5" xfId="2994" xr:uid="{00000000-0005-0000-0000-00008E520000}"/>
    <cellStyle name="Input Cell 5 5 2" xfId="25414" xr:uid="{00000000-0005-0000-0000-00008F520000}"/>
    <cellStyle name="Input Cell 5 5 2 2" xfId="25415" xr:uid="{00000000-0005-0000-0000-000090520000}"/>
    <cellStyle name="Input Cell 5 5 2 3" xfId="25416" xr:uid="{00000000-0005-0000-0000-000091520000}"/>
    <cellStyle name="Input Cell 5 5 2 4" xfId="25417" xr:uid="{00000000-0005-0000-0000-000092520000}"/>
    <cellStyle name="Input Cell 5 5 3" xfId="25418" xr:uid="{00000000-0005-0000-0000-000093520000}"/>
    <cellStyle name="Input Cell 5 5 4" xfId="25419" xr:uid="{00000000-0005-0000-0000-000094520000}"/>
    <cellStyle name="Input Cell 5 5 5" xfId="25420" xr:uid="{00000000-0005-0000-0000-000095520000}"/>
    <cellStyle name="Input Cell 5 6" xfId="2995" xr:uid="{00000000-0005-0000-0000-000096520000}"/>
    <cellStyle name="Input Cell 5 6 2" xfId="25421" xr:uid="{00000000-0005-0000-0000-000097520000}"/>
    <cellStyle name="Input Cell 5 6 2 2" xfId="25422" xr:uid="{00000000-0005-0000-0000-000098520000}"/>
    <cellStyle name="Input Cell 5 6 2 3" xfId="25423" xr:uid="{00000000-0005-0000-0000-000099520000}"/>
    <cellStyle name="Input Cell 5 6 2 4" xfId="25424" xr:uid="{00000000-0005-0000-0000-00009A520000}"/>
    <cellStyle name="Input Cell 5 6 3" xfId="25425" xr:uid="{00000000-0005-0000-0000-00009B520000}"/>
    <cellStyle name="Input Cell 5 6 4" xfId="25426" xr:uid="{00000000-0005-0000-0000-00009C520000}"/>
    <cellStyle name="Input Cell 5 6 5" xfId="25427" xr:uid="{00000000-0005-0000-0000-00009D520000}"/>
    <cellStyle name="Input Cell 5 7" xfId="2996" xr:uid="{00000000-0005-0000-0000-00009E520000}"/>
    <cellStyle name="Input Cell 5 7 2" xfId="25428" xr:uid="{00000000-0005-0000-0000-00009F520000}"/>
    <cellStyle name="Input Cell 5 7 2 2" xfId="25429" xr:uid="{00000000-0005-0000-0000-0000A0520000}"/>
    <cellStyle name="Input Cell 5 7 2 3" xfId="25430" xr:uid="{00000000-0005-0000-0000-0000A1520000}"/>
    <cellStyle name="Input Cell 5 7 2 4" xfId="25431" xr:uid="{00000000-0005-0000-0000-0000A2520000}"/>
    <cellStyle name="Input Cell 5 7 3" xfId="25432" xr:uid="{00000000-0005-0000-0000-0000A3520000}"/>
    <cellStyle name="Input Cell 5 7 4" xfId="25433" xr:uid="{00000000-0005-0000-0000-0000A4520000}"/>
    <cellStyle name="Input Cell 5 7 5" xfId="25434" xr:uid="{00000000-0005-0000-0000-0000A5520000}"/>
    <cellStyle name="Input Cell 5 8" xfId="2997" xr:uid="{00000000-0005-0000-0000-0000A6520000}"/>
    <cellStyle name="Input Cell 5 8 2" xfId="25435" xr:uid="{00000000-0005-0000-0000-0000A7520000}"/>
    <cellStyle name="Input Cell 5 8 2 2" xfId="25436" xr:uid="{00000000-0005-0000-0000-0000A8520000}"/>
    <cellStyle name="Input Cell 5 8 2 3" xfId="25437" xr:uid="{00000000-0005-0000-0000-0000A9520000}"/>
    <cellStyle name="Input Cell 5 8 2 4" xfId="25438" xr:uid="{00000000-0005-0000-0000-0000AA520000}"/>
    <cellStyle name="Input Cell 5 8 3" xfId="25439" xr:uid="{00000000-0005-0000-0000-0000AB520000}"/>
    <cellStyle name="Input Cell 5 8 4" xfId="25440" xr:uid="{00000000-0005-0000-0000-0000AC520000}"/>
    <cellStyle name="Input Cell 5 8 5" xfId="25441" xr:uid="{00000000-0005-0000-0000-0000AD520000}"/>
    <cellStyle name="Input Cell 5 9" xfId="2998" xr:uid="{00000000-0005-0000-0000-0000AE520000}"/>
    <cellStyle name="Input Cell 5 9 2" xfId="25442" xr:uid="{00000000-0005-0000-0000-0000AF520000}"/>
    <cellStyle name="Input Cell 5 9 2 2" xfId="25443" xr:uid="{00000000-0005-0000-0000-0000B0520000}"/>
    <cellStyle name="Input Cell 5 9 2 3" xfId="25444" xr:uid="{00000000-0005-0000-0000-0000B1520000}"/>
    <cellStyle name="Input Cell 5 9 2 4" xfId="25445" xr:uid="{00000000-0005-0000-0000-0000B2520000}"/>
    <cellStyle name="Input Cell 5 9 3" xfId="25446" xr:uid="{00000000-0005-0000-0000-0000B3520000}"/>
    <cellStyle name="Input Cell 5 9 4" xfId="25447" xr:uid="{00000000-0005-0000-0000-0000B4520000}"/>
    <cellStyle name="Input Cell 5 9 5" xfId="25448" xr:uid="{00000000-0005-0000-0000-0000B5520000}"/>
    <cellStyle name="Input Cell 6" xfId="2999" xr:uid="{00000000-0005-0000-0000-0000B6520000}"/>
    <cellStyle name="Input Cell 6 10" xfId="3000" xr:uid="{00000000-0005-0000-0000-0000B7520000}"/>
    <cellStyle name="Input Cell 6 10 2" xfId="25449" xr:uid="{00000000-0005-0000-0000-0000B8520000}"/>
    <cellStyle name="Input Cell 6 10 2 2" xfId="25450" xr:uid="{00000000-0005-0000-0000-0000B9520000}"/>
    <cellStyle name="Input Cell 6 10 2 3" xfId="25451" xr:uid="{00000000-0005-0000-0000-0000BA520000}"/>
    <cellStyle name="Input Cell 6 10 2 4" xfId="25452" xr:uid="{00000000-0005-0000-0000-0000BB520000}"/>
    <cellStyle name="Input Cell 6 10 3" xfId="25453" xr:uid="{00000000-0005-0000-0000-0000BC520000}"/>
    <cellStyle name="Input Cell 6 10 4" xfId="25454" xr:uid="{00000000-0005-0000-0000-0000BD520000}"/>
    <cellStyle name="Input Cell 6 10 5" xfId="25455" xr:uid="{00000000-0005-0000-0000-0000BE520000}"/>
    <cellStyle name="Input Cell 6 11" xfId="3001" xr:uid="{00000000-0005-0000-0000-0000BF520000}"/>
    <cellStyle name="Input Cell 6 11 2" xfId="25456" xr:uid="{00000000-0005-0000-0000-0000C0520000}"/>
    <cellStyle name="Input Cell 6 11 2 2" xfId="25457" xr:uid="{00000000-0005-0000-0000-0000C1520000}"/>
    <cellStyle name="Input Cell 6 11 2 3" xfId="25458" xr:uid="{00000000-0005-0000-0000-0000C2520000}"/>
    <cellStyle name="Input Cell 6 11 2 4" xfId="25459" xr:uid="{00000000-0005-0000-0000-0000C3520000}"/>
    <cellStyle name="Input Cell 6 11 3" xfId="25460" xr:uid="{00000000-0005-0000-0000-0000C4520000}"/>
    <cellStyle name="Input Cell 6 11 4" xfId="25461" xr:uid="{00000000-0005-0000-0000-0000C5520000}"/>
    <cellStyle name="Input Cell 6 11 5" xfId="25462" xr:uid="{00000000-0005-0000-0000-0000C6520000}"/>
    <cellStyle name="Input Cell 6 12" xfId="3002" xr:uid="{00000000-0005-0000-0000-0000C7520000}"/>
    <cellStyle name="Input Cell 6 12 2" xfId="25463" xr:uid="{00000000-0005-0000-0000-0000C8520000}"/>
    <cellStyle name="Input Cell 6 12 2 2" xfId="25464" xr:uid="{00000000-0005-0000-0000-0000C9520000}"/>
    <cellStyle name="Input Cell 6 12 2 3" xfId="25465" xr:uid="{00000000-0005-0000-0000-0000CA520000}"/>
    <cellStyle name="Input Cell 6 12 2 4" xfId="25466" xr:uid="{00000000-0005-0000-0000-0000CB520000}"/>
    <cellStyle name="Input Cell 6 12 3" xfId="25467" xr:uid="{00000000-0005-0000-0000-0000CC520000}"/>
    <cellStyle name="Input Cell 6 12 4" xfId="25468" xr:uid="{00000000-0005-0000-0000-0000CD520000}"/>
    <cellStyle name="Input Cell 6 12 5" xfId="25469" xr:uid="{00000000-0005-0000-0000-0000CE520000}"/>
    <cellStyle name="Input Cell 6 13" xfId="3003" xr:uid="{00000000-0005-0000-0000-0000CF520000}"/>
    <cellStyle name="Input Cell 6 13 2" xfId="25470" xr:uid="{00000000-0005-0000-0000-0000D0520000}"/>
    <cellStyle name="Input Cell 6 13 2 2" xfId="25471" xr:uid="{00000000-0005-0000-0000-0000D1520000}"/>
    <cellStyle name="Input Cell 6 13 2 3" xfId="25472" xr:uid="{00000000-0005-0000-0000-0000D2520000}"/>
    <cellStyle name="Input Cell 6 13 2 4" xfId="25473" xr:uid="{00000000-0005-0000-0000-0000D3520000}"/>
    <cellStyle name="Input Cell 6 13 3" xfId="25474" xr:uid="{00000000-0005-0000-0000-0000D4520000}"/>
    <cellStyle name="Input Cell 6 13 4" xfId="25475" xr:uid="{00000000-0005-0000-0000-0000D5520000}"/>
    <cellStyle name="Input Cell 6 13 5" xfId="25476" xr:uid="{00000000-0005-0000-0000-0000D6520000}"/>
    <cellStyle name="Input Cell 6 14" xfId="3004" xr:uid="{00000000-0005-0000-0000-0000D7520000}"/>
    <cellStyle name="Input Cell 6 14 2" xfId="25477" xr:uid="{00000000-0005-0000-0000-0000D8520000}"/>
    <cellStyle name="Input Cell 6 14 2 2" xfId="25478" xr:uid="{00000000-0005-0000-0000-0000D9520000}"/>
    <cellStyle name="Input Cell 6 14 2 3" xfId="25479" xr:uid="{00000000-0005-0000-0000-0000DA520000}"/>
    <cellStyle name="Input Cell 6 14 2 4" xfId="25480" xr:uid="{00000000-0005-0000-0000-0000DB520000}"/>
    <cellStyle name="Input Cell 6 14 3" xfId="25481" xr:uid="{00000000-0005-0000-0000-0000DC520000}"/>
    <cellStyle name="Input Cell 6 14 4" xfId="25482" xr:uid="{00000000-0005-0000-0000-0000DD520000}"/>
    <cellStyle name="Input Cell 6 14 5" xfId="25483" xr:uid="{00000000-0005-0000-0000-0000DE520000}"/>
    <cellStyle name="Input Cell 6 15" xfId="3005" xr:uid="{00000000-0005-0000-0000-0000DF520000}"/>
    <cellStyle name="Input Cell 6 15 2" xfId="25484" xr:uid="{00000000-0005-0000-0000-0000E0520000}"/>
    <cellStyle name="Input Cell 6 15 2 2" xfId="25485" xr:uid="{00000000-0005-0000-0000-0000E1520000}"/>
    <cellStyle name="Input Cell 6 15 2 3" xfId="25486" xr:uid="{00000000-0005-0000-0000-0000E2520000}"/>
    <cellStyle name="Input Cell 6 15 2 4" xfId="25487" xr:uid="{00000000-0005-0000-0000-0000E3520000}"/>
    <cellStyle name="Input Cell 6 15 3" xfId="25488" xr:uid="{00000000-0005-0000-0000-0000E4520000}"/>
    <cellStyle name="Input Cell 6 15 4" xfId="25489" xr:uid="{00000000-0005-0000-0000-0000E5520000}"/>
    <cellStyle name="Input Cell 6 15 5" xfId="25490" xr:uid="{00000000-0005-0000-0000-0000E6520000}"/>
    <cellStyle name="Input Cell 6 16" xfId="3006" xr:uid="{00000000-0005-0000-0000-0000E7520000}"/>
    <cellStyle name="Input Cell 6 16 2" xfId="25491" xr:uid="{00000000-0005-0000-0000-0000E8520000}"/>
    <cellStyle name="Input Cell 6 16 2 2" xfId="25492" xr:uid="{00000000-0005-0000-0000-0000E9520000}"/>
    <cellStyle name="Input Cell 6 16 2 3" xfId="25493" xr:uid="{00000000-0005-0000-0000-0000EA520000}"/>
    <cellStyle name="Input Cell 6 16 2 4" xfId="25494" xr:uid="{00000000-0005-0000-0000-0000EB520000}"/>
    <cellStyle name="Input Cell 6 16 3" xfId="25495" xr:uid="{00000000-0005-0000-0000-0000EC520000}"/>
    <cellStyle name="Input Cell 6 16 4" xfId="25496" xr:uid="{00000000-0005-0000-0000-0000ED520000}"/>
    <cellStyle name="Input Cell 6 16 5" xfId="25497" xr:uid="{00000000-0005-0000-0000-0000EE520000}"/>
    <cellStyle name="Input Cell 6 17" xfId="3007" xr:uid="{00000000-0005-0000-0000-0000EF520000}"/>
    <cellStyle name="Input Cell 6 17 2" xfId="25498" xr:uid="{00000000-0005-0000-0000-0000F0520000}"/>
    <cellStyle name="Input Cell 6 17 2 2" xfId="25499" xr:uid="{00000000-0005-0000-0000-0000F1520000}"/>
    <cellStyle name="Input Cell 6 17 2 3" xfId="25500" xr:uid="{00000000-0005-0000-0000-0000F2520000}"/>
    <cellStyle name="Input Cell 6 17 2 4" xfId="25501" xr:uid="{00000000-0005-0000-0000-0000F3520000}"/>
    <cellStyle name="Input Cell 6 17 3" xfId="25502" xr:uid="{00000000-0005-0000-0000-0000F4520000}"/>
    <cellStyle name="Input Cell 6 17 4" xfId="25503" xr:uid="{00000000-0005-0000-0000-0000F5520000}"/>
    <cellStyle name="Input Cell 6 17 5" xfId="25504" xr:uid="{00000000-0005-0000-0000-0000F6520000}"/>
    <cellStyle name="Input Cell 6 18" xfId="3008" xr:uid="{00000000-0005-0000-0000-0000F7520000}"/>
    <cellStyle name="Input Cell 6 18 2" xfId="25505" xr:uid="{00000000-0005-0000-0000-0000F8520000}"/>
    <cellStyle name="Input Cell 6 18 2 2" xfId="25506" xr:uid="{00000000-0005-0000-0000-0000F9520000}"/>
    <cellStyle name="Input Cell 6 18 2 3" xfId="25507" xr:uid="{00000000-0005-0000-0000-0000FA520000}"/>
    <cellStyle name="Input Cell 6 18 2 4" xfId="25508" xr:uid="{00000000-0005-0000-0000-0000FB520000}"/>
    <cellStyle name="Input Cell 6 18 3" xfId="25509" xr:uid="{00000000-0005-0000-0000-0000FC520000}"/>
    <cellStyle name="Input Cell 6 18 4" xfId="25510" xr:uid="{00000000-0005-0000-0000-0000FD520000}"/>
    <cellStyle name="Input Cell 6 18 5" xfId="25511" xr:uid="{00000000-0005-0000-0000-0000FE520000}"/>
    <cellStyle name="Input Cell 6 19" xfId="3009" xr:uid="{00000000-0005-0000-0000-0000FF520000}"/>
    <cellStyle name="Input Cell 6 19 2" xfId="25512" xr:uid="{00000000-0005-0000-0000-000000530000}"/>
    <cellStyle name="Input Cell 6 19 2 2" xfId="25513" xr:uid="{00000000-0005-0000-0000-000001530000}"/>
    <cellStyle name="Input Cell 6 19 2 3" xfId="25514" xr:uid="{00000000-0005-0000-0000-000002530000}"/>
    <cellStyle name="Input Cell 6 19 2 4" xfId="25515" xr:uid="{00000000-0005-0000-0000-000003530000}"/>
    <cellStyle name="Input Cell 6 19 3" xfId="25516" xr:uid="{00000000-0005-0000-0000-000004530000}"/>
    <cellStyle name="Input Cell 6 19 4" xfId="25517" xr:uid="{00000000-0005-0000-0000-000005530000}"/>
    <cellStyle name="Input Cell 6 19 5" xfId="25518" xr:uid="{00000000-0005-0000-0000-000006530000}"/>
    <cellStyle name="Input Cell 6 2" xfId="3010" xr:uid="{00000000-0005-0000-0000-000007530000}"/>
    <cellStyle name="Input Cell 6 2 10" xfId="3011" xr:uid="{00000000-0005-0000-0000-000008530000}"/>
    <cellStyle name="Input Cell 6 2 10 2" xfId="25519" xr:uid="{00000000-0005-0000-0000-000009530000}"/>
    <cellStyle name="Input Cell 6 2 10 2 2" xfId="25520" xr:uid="{00000000-0005-0000-0000-00000A530000}"/>
    <cellStyle name="Input Cell 6 2 10 2 3" xfId="25521" xr:uid="{00000000-0005-0000-0000-00000B530000}"/>
    <cellStyle name="Input Cell 6 2 10 2 4" xfId="25522" xr:uid="{00000000-0005-0000-0000-00000C530000}"/>
    <cellStyle name="Input Cell 6 2 10 3" xfId="25523" xr:uid="{00000000-0005-0000-0000-00000D530000}"/>
    <cellStyle name="Input Cell 6 2 10 4" xfId="25524" xr:uid="{00000000-0005-0000-0000-00000E530000}"/>
    <cellStyle name="Input Cell 6 2 10 5" xfId="25525" xr:uid="{00000000-0005-0000-0000-00000F530000}"/>
    <cellStyle name="Input Cell 6 2 11" xfId="3012" xr:uid="{00000000-0005-0000-0000-000010530000}"/>
    <cellStyle name="Input Cell 6 2 11 2" xfId="25526" xr:uid="{00000000-0005-0000-0000-000011530000}"/>
    <cellStyle name="Input Cell 6 2 11 2 2" xfId="25527" xr:uid="{00000000-0005-0000-0000-000012530000}"/>
    <cellStyle name="Input Cell 6 2 11 2 3" xfId="25528" xr:uid="{00000000-0005-0000-0000-000013530000}"/>
    <cellStyle name="Input Cell 6 2 11 2 4" xfId="25529" xr:uid="{00000000-0005-0000-0000-000014530000}"/>
    <cellStyle name="Input Cell 6 2 11 3" xfId="25530" xr:uid="{00000000-0005-0000-0000-000015530000}"/>
    <cellStyle name="Input Cell 6 2 11 4" xfId="25531" xr:uid="{00000000-0005-0000-0000-000016530000}"/>
    <cellStyle name="Input Cell 6 2 11 5" xfId="25532" xr:uid="{00000000-0005-0000-0000-000017530000}"/>
    <cellStyle name="Input Cell 6 2 12" xfId="3013" xr:uid="{00000000-0005-0000-0000-000018530000}"/>
    <cellStyle name="Input Cell 6 2 12 2" xfId="25533" xr:uid="{00000000-0005-0000-0000-000019530000}"/>
    <cellStyle name="Input Cell 6 2 12 2 2" xfId="25534" xr:uid="{00000000-0005-0000-0000-00001A530000}"/>
    <cellStyle name="Input Cell 6 2 12 2 3" xfId="25535" xr:uid="{00000000-0005-0000-0000-00001B530000}"/>
    <cellStyle name="Input Cell 6 2 12 2 4" xfId="25536" xr:uid="{00000000-0005-0000-0000-00001C530000}"/>
    <cellStyle name="Input Cell 6 2 12 3" xfId="25537" xr:uid="{00000000-0005-0000-0000-00001D530000}"/>
    <cellStyle name="Input Cell 6 2 12 4" xfId="25538" xr:uid="{00000000-0005-0000-0000-00001E530000}"/>
    <cellStyle name="Input Cell 6 2 12 5" xfId="25539" xr:uid="{00000000-0005-0000-0000-00001F530000}"/>
    <cellStyle name="Input Cell 6 2 13" xfId="3014" xr:uid="{00000000-0005-0000-0000-000020530000}"/>
    <cellStyle name="Input Cell 6 2 13 2" xfId="25540" xr:uid="{00000000-0005-0000-0000-000021530000}"/>
    <cellStyle name="Input Cell 6 2 13 2 2" xfId="25541" xr:uid="{00000000-0005-0000-0000-000022530000}"/>
    <cellStyle name="Input Cell 6 2 13 2 3" xfId="25542" xr:uid="{00000000-0005-0000-0000-000023530000}"/>
    <cellStyle name="Input Cell 6 2 13 2 4" xfId="25543" xr:uid="{00000000-0005-0000-0000-000024530000}"/>
    <cellStyle name="Input Cell 6 2 13 3" xfId="25544" xr:uid="{00000000-0005-0000-0000-000025530000}"/>
    <cellStyle name="Input Cell 6 2 13 4" xfId="25545" xr:uid="{00000000-0005-0000-0000-000026530000}"/>
    <cellStyle name="Input Cell 6 2 13 5" xfId="25546" xr:uid="{00000000-0005-0000-0000-000027530000}"/>
    <cellStyle name="Input Cell 6 2 14" xfId="3015" xr:uid="{00000000-0005-0000-0000-000028530000}"/>
    <cellStyle name="Input Cell 6 2 14 2" xfId="25547" xr:uid="{00000000-0005-0000-0000-000029530000}"/>
    <cellStyle name="Input Cell 6 2 14 2 2" xfId="25548" xr:uid="{00000000-0005-0000-0000-00002A530000}"/>
    <cellStyle name="Input Cell 6 2 14 2 3" xfId="25549" xr:uid="{00000000-0005-0000-0000-00002B530000}"/>
    <cellStyle name="Input Cell 6 2 14 2 4" xfId="25550" xr:uid="{00000000-0005-0000-0000-00002C530000}"/>
    <cellStyle name="Input Cell 6 2 14 3" xfId="25551" xr:uid="{00000000-0005-0000-0000-00002D530000}"/>
    <cellStyle name="Input Cell 6 2 14 4" xfId="25552" xr:uid="{00000000-0005-0000-0000-00002E530000}"/>
    <cellStyle name="Input Cell 6 2 14 5" xfId="25553" xr:uid="{00000000-0005-0000-0000-00002F530000}"/>
    <cellStyle name="Input Cell 6 2 15" xfId="3016" xr:uid="{00000000-0005-0000-0000-000030530000}"/>
    <cellStyle name="Input Cell 6 2 15 2" xfId="25554" xr:uid="{00000000-0005-0000-0000-000031530000}"/>
    <cellStyle name="Input Cell 6 2 15 2 2" xfId="25555" xr:uid="{00000000-0005-0000-0000-000032530000}"/>
    <cellStyle name="Input Cell 6 2 15 2 3" xfId="25556" xr:uid="{00000000-0005-0000-0000-000033530000}"/>
    <cellStyle name="Input Cell 6 2 15 2 4" xfId="25557" xr:uid="{00000000-0005-0000-0000-000034530000}"/>
    <cellStyle name="Input Cell 6 2 15 3" xfId="25558" xr:uid="{00000000-0005-0000-0000-000035530000}"/>
    <cellStyle name="Input Cell 6 2 15 4" xfId="25559" xr:uid="{00000000-0005-0000-0000-000036530000}"/>
    <cellStyle name="Input Cell 6 2 15 5" xfId="25560" xr:uid="{00000000-0005-0000-0000-000037530000}"/>
    <cellStyle name="Input Cell 6 2 16" xfId="3017" xr:uid="{00000000-0005-0000-0000-000038530000}"/>
    <cellStyle name="Input Cell 6 2 16 2" xfId="25561" xr:uid="{00000000-0005-0000-0000-000039530000}"/>
    <cellStyle name="Input Cell 6 2 16 2 2" xfId="25562" xr:uid="{00000000-0005-0000-0000-00003A530000}"/>
    <cellStyle name="Input Cell 6 2 16 2 3" xfId="25563" xr:uid="{00000000-0005-0000-0000-00003B530000}"/>
    <cellStyle name="Input Cell 6 2 16 2 4" xfId="25564" xr:uid="{00000000-0005-0000-0000-00003C530000}"/>
    <cellStyle name="Input Cell 6 2 16 3" xfId="25565" xr:uid="{00000000-0005-0000-0000-00003D530000}"/>
    <cellStyle name="Input Cell 6 2 16 4" xfId="25566" xr:uid="{00000000-0005-0000-0000-00003E530000}"/>
    <cellStyle name="Input Cell 6 2 16 5" xfId="25567" xr:uid="{00000000-0005-0000-0000-00003F530000}"/>
    <cellStyle name="Input Cell 6 2 17" xfId="3018" xr:uid="{00000000-0005-0000-0000-000040530000}"/>
    <cellStyle name="Input Cell 6 2 17 2" xfId="25568" xr:uid="{00000000-0005-0000-0000-000041530000}"/>
    <cellStyle name="Input Cell 6 2 17 2 2" xfId="25569" xr:uid="{00000000-0005-0000-0000-000042530000}"/>
    <cellStyle name="Input Cell 6 2 17 2 3" xfId="25570" xr:uid="{00000000-0005-0000-0000-000043530000}"/>
    <cellStyle name="Input Cell 6 2 17 2 4" xfId="25571" xr:uid="{00000000-0005-0000-0000-000044530000}"/>
    <cellStyle name="Input Cell 6 2 17 3" xfId="25572" xr:uid="{00000000-0005-0000-0000-000045530000}"/>
    <cellStyle name="Input Cell 6 2 17 4" xfId="25573" xr:uid="{00000000-0005-0000-0000-000046530000}"/>
    <cellStyle name="Input Cell 6 2 17 5" xfId="25574" xr:uid="{00000000-0005-0000-0000-000047530000}"/>
    <cellStyle name="Input Cell 6 2 18" xfId="3019" xr:uid="{00000000-0005-0000-0000-000048530000}"/>
    <cellStyle name="Input Cell 6 2 18 2" xfId="25575" xr:uid="{00000000-0005-0000-0000-000049530000}"/>
    <cellStyle name="Input Cell 6 2 18 2 2" xfId="25576" xr:uid="{00000000-0005-0000-0000-00004A530000}"/>
    <cellStyle name="Input Cell 6 2 18 2 3" xfId="25577" xr:uid="{00000000-0005-0000-0000-00004B530000}"/>
    <cellStyle name="Input Cell 6 2 18 2 4" xfId="25578" xr:uid="{00000000-0005-0000-0000-00004C530000}"/>
    <cellStyle name="Input Cell 6 2 18 3" xfId="25579" xr:uid="{00000000-0005-0000-0000-00004D530000}"/>
    <cellStyle name="Input Cell 6 2 18 4" xfId="25580" xr:uid="{00000000-0005-0000-0000-00004E530000}"/>
    <cellStyle name="Input Cell 6 2 18 5" xfId="25581" xr:uid="{00000000-0005-0000-0000-00004F530000}"/>
    <cellStyle name="Input Cell 6 2 19" xfId="3020" xr:uid="{00000000-0005-0000-0000-000050530000}"/>
    <cellStyle name="Input Cell 6 2 19 2" xfId="25582" xr:uid="{00000000-0005-0000-0000-000051530000}"/>
    <cellStyle name="Input Cell 6 2 19 2 2" xfId="25583" xr:uid="{00000000-0005-0000-0000-000052530000}"/>
    <cellStyle name="Input Cell 6 2 19 2 3" xfId="25584" xr:uid="{00000000-0005-0000-0000-000053530000}"/>
    <cellStyle name="Input Cell 6 2 19 2 4" xfId="25585" xr:uid="{00000000-0005-0000-0000-000054530000}"/>
    <cellStyle name="Input Cell 6 2 19 3" xfId="25586" xr:uid="{00000000-0005-0000-0000-000055530000}"/>
    <cellStyle name="Input Cell 6 2 19 4" xfId="25587" xr:uid="{00000000-0005-0000-0000-000056530000}"/>
    <cellStyle name="Input Cell 6 2 19 5" xfId="25588" xr:uid="{00000000-0005-0000-0000-000057530000}"/>
    <cellStyle name="Input Cell 6 2 2" xfId="3021" xr:uid="{00000000-0005-0000-0000-000058530000}"/>
    <cellStyle name="Input Cell 6 2 2 2" xfId="25589" xr:uid="{00000000-0005-0000-0000-000059530000}"/>
    <cellStyle name="Input Cell 6 2 2 2 2" xfId="25590" xr:uid="{00000000-0005-0000-0000-00005A530000}"/>
    <cellStyle name="Input Cell 6 2 2 2 3" xfId="25591" xr:uid="{00000000-0005-0000-0000-00005B530000}"/>
    <cellStyle name="Input Cell 6 2 2 2 4" xfId="25592" xr:uid="{00000000-0005-0000-0000-00005C530000}"/>
    <cellStyle name="Input Cell 6 2 2 3" xfId="25593" xr:uid="{00000000-0005-0000-0000-00005D530000}"/>
    <cellStyle name="Input Cell 6 2 2 4" xfId="25594" xr:uid="{00000000-0005-0000-0000-00005E530000}"/>
    <cellStyle name="Input Cell 6 2 2 5" xfId="25595" xr:uid="{00000000-0005-0000-0000-00005F530000}"/>
    <cellStyle name="Input Cell 6 2 20" xfId="3022" xr:uid="{00000000-0005-0000-0000-000060530000}"/>
    <cellStyle name="Input Cell 6 2 20 2" xfId="25596" xr:uid="{00000000-0005-0000-0000-000061530000}"/>
    <cellStyle name="Input Cell 6 2 20 2 2" xfId="25597" xr:uid="{00000000-0005-0000-0000-000062530000}"/>
    <cellStyle name="Input Cell 6 2 20 2 3" xfId="25598" xr:uid="{00000000-0005-0000-0000-000063530000}"/>
    <cellStyle name="Input Cell 6 2 20 2 4" xfId="25599" xr:uid="{00000000-0005-0000-0000-000064530000}"/>
    <cellStyle name="Input Cell 6 2 20 3" xfId="25600" xr:uid="{00000000-0005-0000-0000-000065530000}"/>
    <cellStyle name="Input Cell 6 2 20 4" xfId="25601" xr:uid="{00000000-0005-0000-0000-000066530000}"/>
    <cellStyle name="Input Cell 6 2 20 5" xfId="25602" xr:uid="{00000000-0005-0000-0000-000067530000}"/>
    <cellStyle name="Input Cell 6 2 21" xfId="3023" xr:uid="{00000000-0005-0000-0000-000068530000}"/>
    <cellStyle name="Input Cell 6 2 21 2" xfId="25603" xr:uid="{00000000-0005-0000-0000-000069530000}"/>
    <cellStyle name="Input Cell 6 2 21 2 2" xfId="25604" xr:uid="{00000000-0005-0000-0000-00006A530000}"/>
    <cellStyle name="Input Cell 6 2 21 2 3" xfId="25605" xr:uid="{00000000-0005-0000-0000-00006B530000}"/>
    <cellStyle name="Input Cell 6 2 21 2 4" xfId="25606" xr:uid="{00000000-0005-0000-0000-00006C530000}"/>
    <cellStyle name="Input Cell 6 2 21 3" xfId="25607" xr:uid="{00000000-0005-0000-0000-00006D530000}"/>
    <cellStyle name="Input Cell 6 2 21 4" xfId="25608" xr:uid="{00000000-0005-0000-0000-00006E530000}"/>
    <cellStyle name="Input Cell 6 2 21 5" xfId="25609" xr:uid="{00000000-0005-0000-0000-00006F530000}"/>
    <cellStyle name="Input Cell 6 2 22" xfId="3024" xr:uid="{00000000-0005-0000-0000-000070530000}"/>
    <cellStyle name="Input Cell 6 2 22 2" xfId="25610" xr:uid="{00000000-0005-0000-0000-000071530000}"/>
    <cellStyle name="Input Cell 6 2 22 2 2" xfId="25611" xr:uid="{00000000-0005-0000-0000-000072530000}"/>
    <cellStyle name="Input Cell 6 2 22 2 3" xfId="25612" xr:uid="{00000000-0005-0000-0000-000073530000}"/>
    <cellStyle name="Input Cell 6 2 22 2 4" xfId="25613" xr:uid="{00000000-0005-0000-0000-000074530000}"/>
    <cellStyle name="Input Cell 6 2 22 3" xfId="25614" xr:uid="{00000000-0005-0000-0000-000075530000}"/>
    <cellStyle name="Input Cell 6 2 22 4" xfId="25615" xr:uid="{00000000-0005-0000-0000-000076530000}"/>
    <cellStyle name="Input Cell 6 2 22 5" xfId="25616" xr:uid="{00000000-0005-0000-0000-000077530000}"/>
    <cellStyle name="Input Cell 6 2 23" xfId="3025" xr:uid="{00000000-0005-0000-0000-000078530000}"/>
    <cellStyle name="Input Cell 6 2 23 2" xfId="25617" xr:uid="{00000000-0005-0000-0000-000079530000}"/>
    <cellStyle name="Input Cell 6 2 23 2 2" xfId="25618" xr:uid="{00000000-0005-0000-0000-00007A530000}"/>
    <cellStyle name="Input Cell 6 2 23 2 3" xfId="25619" xr:uid="{00000000-0005-0000-0000-00007B530000}"/>
    <cellStyle name="Input Cell 6 2 23 2 4" xfId="25620" xr:uid="{00000000-0005-0000-0000-00007C530000}"/>
    <cellStyle name="Input Cell 6 2 23 3" xfId="25621" xr:uid="{00000000-0005-0000-0000-00007D530000}"/>
    <cellStyle name="Input Cell 6 2 23 4" xfId="25622" xr:uid="{00000000-0005-0000-0000-00007E530000}"/>
    <cellStyle name="Input Cell 6 2 23 5" xfId="25623" xr:uid="{00000000-0005-0000-0000-00007F530000}"/>
    <cellStyle name="Input Cell 6 2 24" xfId="3026" xr:uid="{00000000-0005-0000-0000-000080530000}"/>
    <cellStyle name="Input Cell 6 2 24 2" xfId="25624" xr:uid="{00000000-0005-0000-0000-000081530000}"/>
    <cellStyle name="Input Cell 6 2 24 2 2" xfId="25625" xr:uid="{00000000-0005-0000-0000-000082530000}"/>
    <cellStyle name="Input Cell 6 2 24 2 3" xfId="25626" xr:uid="{00000000-0005-0000-0000-000083530000}"/>
    <cellStyle name="Input Cell 6 2 24 2 4" xfId="25627" xr:uid="{00000000-0005-0000-0000-000084530000}"/>
    <cellStyle name="Input Cell 6 2 24 3" xfId="25628" xr:uid="{00000000-0005-0000-0000-000085530000}"/>
    <cellStyle name="Input Cell 6 2 24 4" xfId="25629" xr:uid="{00000000-0005-0000-0000-000086530000}"/>
    <cellStyle name="Input Cell 6 2 24 5" xfId="25630" xr:uid="{00000000-0005-0000-0000-000087530000}"/>
    <cellStyle name="Input Cell 6 2 25" xfId="3027" xr:uid="{00000000-0005-0000-0000-000088530000}"/>
    <cellStyle name="Input Cell 6 2 25 2" xfId="25631" xr:uid="{00000000-0005-0000-0000-000089530000}"/>
    <cellStyle name="Input Cell 6 2 25 2 2" xfId="25632" xr:uid="{00000000-0005-0000-0000-00008A530000}"/>
    <cellStyle name="Input Cell 6 2 25 2 3" xfId="25633" xr:uid="{00000000-0005-0000-0000-00008B530000}"/>
    <cellStyle name="Input Cell 6 2 25 2 4" xfId="25634" xr:uid="{00000000-0005-0000-0000-00008C530000}"/>
    <cellStyle name="Input Cell 6 2 25 3" xfId="25635" xr:uid="{00000000-0005-0000-0000-00008D530000}"/>
    <cellStyle name="Input Cell 6 2 25 4" xfId="25636" xr:uid="{00000000-0005-0000-0000-00008E530000}"/>
    <cellStyle name="Input Cell 6 2 25 5" xfId="25637" xr:uid="{00000000-0005-0000-0000-00008F530000}"/>
    <cellStyle name="Input Cell 6 2 26" xfId="3028" xr:uid="{00000000-0005-0000-0000-000090530000}"/>
    <cellStyle name="Input Cell 6 2 26 2" xfId="25638" xr:uid="{00000000-0005-0000-0000-000091530000}"/>
    <cellStyle name="Input Cell 6 2 26 2 2" xfId="25639" xr:uid="{00000000-0005-0000-0000-000092530000}"/>
    <cellStyle name="Input Cell 6 2 26 2 3" xfId="25640" xr:uid="{00000000-0005-0000-0000-000093530000}"/>
    <cellStyle name="Input Cell 6 2 26 2 4" xfId="25641" xr:uid="{00000000-0005-0000-0000-000094530000}"/>
    <cellStyle name="Input Cell 6 2 26 3" xfId="25642" xr:uid="{00000000-0005-0000-0000-000095530000}"/>
    <cellStyle name="Input Cell 6 2 26 4" xfId="25643" xr:uid="{00000000-0005-0000-0000-000096530000}"/>
    <cellStyle name="Input Cell 6 2 26 5" xfId="25644" xr:uid="{00000000-0005-0000-0000-000097530000}"/>
    <cellStyle name="Input Cell 6 2 27" xfId="3029" xr:uid="{00000000-0005-0000-0000-000098530000}"/>
    <cellStyle name="Input Cell 6 2 27 2" xfId="25645" xr:uid="{00000000-0005-0000-0000-000099530000}"/>
    <cellStyle name="Input Cell 6 2 27 2 2" xfId="25646" xr:uid="{00000000-0005-0000-0000-00009A530000}"/>
    <cellStyle name="Input Cell 6 2 27 2 3" xfId="25647" xr:uid="{00000000-0005-0000-0000-00009B530000}"/>
    <cellStyle name="Input Cell 6 2 27 2 4" xfId="25648" xr:uid="{00000000-0005-0000-0000-00009C530000}"/>
    <cellStyle name="Input Cell 6 2 27 3" xfId="25649" xr:uid="{00000000-0005-0000-0000-00009D530000}"/>
    <cellStyle name="Input Cell 6 2 27 4" xfId="25650" xr:uid="{00000000-0005-0000-0000-00009E530000}"/>
    <cellStyle name="Input Cell 6 2 27 5" xfId="25651" xr:uid="{00000000-0005-0000-0000-00009F530000}"/>
    <cellStyle name="Input Cell 6 2 28" xfId="3030" xr:uid="{00000000-0005-0000-0000-0000A0530000}"/>
    <cellStyle name="Input Cell 6 2 28 2" xfId="25652" xr:uid="{00000000-0005-0000-0000-0000A1530000}"/>
    <cellStyle name="Input Cell 6 2 28 2 2" xfId="25653" xr:uid="{00000000-0005-0000-0000-0000A2530000}"/>
    <cellStyle name="Input Cell 6 2 28 2 3" xfId="25654" xr:uid="{00000000-0005-0000-0000-0000A3530000}"/>
    <cellStyle name="Input Cell 6 2 28 2 4" xfId="25655" xr:uid="{00000000-0005-0000-0000-0000A4530000}"/>
    <cellStyle name="Input Cell 6 2 28 3" xfId="25656" xr:uid="{00000000-0005-0000-0000-0000A5530000}"/>
    <cellStyle name="Input Cell 6 2 28 4" xfId="25657" xr:uid="{00000000-0005-0000-0000-0000A6530000}"/>
    <cellStyle name="Input Cell 6 2 28 5" xfId="25658" xr:uid="{00000000-0005-0000-0000-0000A7530000}"/>
    <cellStyle name="Input Cell 6 2 29" xfId="3031" xr:uid="{00000000-0005-0000-0000-0000A8530000}"/>
    <cellStyle name="Input Cell 6 2 29 2" xfId="25659" xr:uid="{00000000-0005-0000-0000-0000A9530000}"/>
    <cellStyle name="Input Cell 6 2 29 2 2" xfId="25660" xr:uid="{00000000-0005-0000-0000-0000AA530000}"/>
    <cellStyle name="Input Cell 6 2 29 2 3" xfId="25661" xr:uid="{00000000-0005-0000-0000-0000AB530000}"/>
    <cellStyle name="Input Cell 6 2 29 2 4" xfId="25662" xr:uid="{00000000-0005-0000-0000-0000AC530000}"/>
    <cellStyle name="Input Cell 6 2 29 3" xfId="25663" xr:uid="{00000000-0005-0000-0000-0000AD530000}"/>
    <cellStyle name="Input Cell 6 2 29 4" xfId="25664" xr:uid="{00000000-0005-0000-0000-0000AE530000}"/>
    <cellStyle name="Input Cell 6 2 29 5" xfId="25665" xr:uid="{00000000-0005-0000-0000-0000AF530000}"/>
    <cellStyle name="Input Cell 6 2 3" xfId="3032" xr:uid="{00000000-0005-0000-0000-0000B0530000}"/>
    <cellStyle name="Input Cell 6 2 3 2" xfId="25666" xr:uid="{00000000-0005-0000-0000-0000B1530000}"/>
    <cellStyle name="Input Cell 6 2 3 2 2" xfId="25667" xr:uid="{00000000-0005-0000-0000-0000B2530000}"/>
    <cellStyle name="Input Cell 6 2 3 2 3" xfId="25668" xr:uid="{00000000-0005-0000-0000-0000B3530000}"/>
    <cellStyle name="Input Cell 6 2 3 2 4" xfId="25669" xr:uid="{00000000-0005-0000-0000-0000B4530000}"/>
    <cellStyle name="Input Cell 6 2 3 3" xfId="25670" xr:uid="{00000000-0005-0000-0000-0000B5530000}"/>
    <cellStyle name="Input Cell 6 2 3 4" xfId="25671" xr:uid="{00000000-0005-0000-0000-0000B6530000}"/>
    <cellStyle name="Input Cell 6 2 3 5" xfId="25672" xr:uid="{00000000-0005-0000-0000-0000B7530000}"/>
    <cellStyle name="Input Cell 6 2 30" xfId="3033" xr:uid="{00000000-0005-0000-0000-0000B8530000}"/>
    <cellStyle name="Input Cell 6 2 30 2" xfId="25673" xr:uid="{00000000-0005-0000-0000-0000B9530000}"/>
    <cellStyle name="Input Cell 6 2 30 2 2" xfId="25674" xr:uid="{00000000-0005-0000-0000-0000BA530000}"/>
    <cellStyle name="Input Cell 6 2 30 2 3" xfId="25675" xr:uid="{00000000-0005-0000-0000-0000BB530000}"/>
    <cellStyle name="Input Cell 6 2 30 2 4" xfId="25676" xr:uid="{00000000-0005-0000-0000-0000BC530000}"/>
    <cellStyle name="Input Cell 6 2 30 3" xfId="25677" xr:uid="{00000000-0005-0000-0000-0000BD530000}"/>
    <cellStyle name="Input Cell 6 2 30 4" xfId="25678" xr:uid="{00000000-0005-0000-0000-0000BE530000}"/>
    <cellStyle name="Input Cell 6 2 30 5" xfId="25679" xr:uid="{00000000-0005-0000-0000-0000BF530000}"/>
    <cellStyle name="Input Cell 6 2 31" xfId="3034" xr:uid="{00000000-0005-0000-0000-0000C0530000}"/>
    <cellStyle name="Input Cell 6 2 31 2" xfId="25680" xr:uid="{00000000-0005-0000-0000-0000C1530000}"/>
    <cellStyle name="Input Cell 6 2 31 2 2" xfId="25681" xr:uid="{00000000-0005-0000-0000-0000C2530000}"/>
    <cellStyle name="Input Cell 6 2 31 2 3" xfId="25682" xr:uid="{00000000-0005-0000-0000-0000C3530000}"/>
    <cellStyle name="Input Cell 6 2 31 2 4" xfId="25683" xr:uid="{00000000-0005-0000-0000-0000C4530000}"/>
    <cellStyle name="Input Cell 6 2 31 3" xfId="25684" xr:uid="{00000000-0005-0000-0000-0000C5530000}"/>
    <cellStyle name="Input Cell 6 2 31 4" xfId="25685" xr:uid="{00000000-0005-0000-0000-0000C6530000}"/>
    <cellStyle name="Input Cell 6 2 31 5" xfId="25686" xr:uid="{00000000-0005-0000-0000-0000C7530000}"/>
    <cellStyle name="Input Cell 6 2 32" xfId="3035" xr:uid="{00000000-0005-0000-0000-0000C8530000}"/>
    <cellStyle name="Input Cell 6 2 32 2" xfId="25687" xr:uid="{00000000-0005-0000-0000-0000C9530000}"/>
    <cellStyle name="Input Cell 6 2 32 2 2" xfId="25688" xr:uid="{00000000-0005-0000-0000-0000CA530000}"/>
    <cellStyle name="Input Cell 6 2 32 2 3" xfId="25689" xr:uid="{00000000-0005-0000-0000-0000CB530000}"/>
    <cellStyle name="Input Cell 6 2 32 2 4" xfId="25690" xr:uid="{00000000-0005-0000-0000-0000CC530000}"/>
    <cellStyle name="Input Cell 6 2 32 3" xfId="25691" xr:uid="{00000000-0005-0000-0000-0000CD530000}"/>
    <cellStyle name="Input Cell 6 2 32 4" xfId="25692" xr:uid="{00000000-0005-0000-0000-0000CE530000}"/>
    <cellStyle name="Input Cell 6 2 32 5" xfId="25693" xr:uid="{00000000-0005-0000-0000-0000CF530000}"/>
    <cellStyle name="Input Cell 6 2 33" xfId="3036" xr:uid="{00000000-0005-0000-0000-0000D0530000}"/>
    <cellStyle name="Input Cell 6 2 33 2" xfId="25694" xr:uid="{00000000-0005-0000-0000-0000D1530000}"/>
    <cellStyle name="Input Cell 6 2 33 2 2" xfId="25695" xr:uid="{00000000-0005-0000-0000-0000D2530000}"/>
    <cellStyle name="Input Cell 6 2 33 2 3" xfId="25696" xr:uid="{00000000-0005-0000-0000-0000D3530000}"/>
    <cellStyle name="Input Cell 6 2 33 2 4" xfId="25697" xr:uid="{00000000-0005-0000-0000-0000D4530000}"/>
    <cellStyle name="Input Cell 6 2 33 3" xfId="25698" xr:uid="{00000000-0005-0000-0000-0000D5530000}"/>
    <cellStyle name="Input Cell 6 2 33 4" xfId="25699" xr:uid="{00000000-0005-0000-0000-0000D6530000}"/>
    <cellStyle name="Input Cell 6 2 33 5" xfId="25700" xr:uid="{00000000-0005-0000-0000-0000D7530000}"/>
    <cellStyle name="Input Cell 6 2 34" xfId="3037" xr:uid="{00000000-0005-0000-0000-0000D8530000}"/>
    <cellStyle name="Input Cell 6 2 34 2" xfId="25701" xr:uid="{00000000-0005-0000-0000-0000D9530000}"/>
    <cellStyle name="Input Cell 6 2 34 2 2" xfId="25702" xr:uid="{00000000-0005-0000-0000-0000DA530000}"/>
    <cellStyle name="Input Cell 6 2 34 2 3" xfId="25703" xr:uid="{00000000-0005-0000-0000-0000DB530000}"/>
    <cellStyle name="Input Cell 6 2 34 2 4" xfId="25704" xr:uid="{00000000-0005-0000-0000-0000DC530000}"/>
    <cellStyle name="Input Cell 6 2 34 3" xfId="25705" xr:uid="{00000000-0005-0000-0000-0000DD530000}"/>
    <cellStyle name="Input Cell 6 2 34 4" xfId="25706" xr:uid="{00000000-0005-0000-0000-0000DE530000}"/>
    <cellStyle name="Input Cell 6 2 34 5" xfId="25707" xr:uid="{00000000-0005-0000-0000-0000DF530000}"/>
    <cellStyle name="Input Cell 6 2 35" xfId="3038" xr:uid="{00000000-0005-0000-0000-0000E0530000}"/>
    <cellStyle name="Input Cell 6 2 35 2" xfId="25708" xr:uid="{00000000-0005-0000-0000-0000E1530000}"/>
    <cellStyle name="Input Cell 6 2 35 2 2" xfId="25709" xr:uid="{00000000-0005-0000-0000-0000E2530000}"/>
    <cellStyle name="Input Cell 6 2 35 2 3" xfId="25710" xr:uid="{00000000-0005-0000-0000-0000E3530000}"/>
    <cellStyle name="Input Cell 6 2 35 2 4" xfId="25711" xr:uid="{00000000-0005-0000-0000-0000E4530000}"/>
    <cellStyle name="Input Cell 6 2 35 3" xfId="25712" xr:uid="{00000000-0005-0000-0000-0000E5530000}"/>
    <cellStyle name="Input Cell 6 2 35 4" xfId="25713" xr:uid="{00000000-0005-0000-0000-0000E6530000}"/>
    <cellStyle name="Input Cell 6 2 35 5" xfId="25714" xr:uid="{00000000-0005-0000-0000-0000E7530000}"/>
    <cellStyle name="Input Cell 6 2 36" xfId="3039" xr:uid="{00000000-0005-0000-0000-0000E8530000}"/>
    <cellStyle name="Input Cell 6 2 36 2" xfId="25715" xr:uid="{00000000-0005-0000-0000-0000E9530000}"/>
    <cellStyle name="Input Cell 6 2 36 2 2" xfId="25716" xr:uid="{00000000-0005-0000-0000-0000EA530000}"/>
    <cellStyle name="Input Cell 6 2 36 2 3" xfId="25717" xr:uid="{00000000-0005-0000-0000-0000EB530000}"/>
    <cellStyle name="Input Cell 6 2 36 2 4" xfId="25718" xr:uid="{00000000-0005-0000-0000-0000EC530000}"/>
    <cellStyle name="Input Cell 6 2 36 3" xfId="25719" xr:uid="{00000000-0005-0000-0000-0000ED530000}"/>
    <cellStyle name="Input Cell 6 2 36 4" xfId="25720" xr:uid="{00000000-0005-0000-0000-0000EE530000}"/>
    <cellStyle name="Input Cell 6 2 36 5" xfId="25721" xr:uid="{00000000-0005-0000-0000-0000EF530000}"/>
    <cellStyle name="Input Cell 6 2 37" xfId="3040" xr:uid="{00000000-0005-0000-0000-0000F0530000}"/>
    <cellStyle name="Input Cell 6 2 37 2" xfId="25722" xr:uid="{00000000-0005-0000-0000-0000F1530000}"/>
    <cellStyle name="Input Cell 6 2 37 2 2" xfId="25723" xr:uid="{00000000-0005-0000-0000-0000F2530000}"/>
    <cellStyle name="Input Cell 6 2 37 2 3" xfId="25724" xr:uid="{00000000-0005-0000-0000-0000F3530000}"/>
    <cellStyle name="Input Cell 6 2 37 2 4" xfId="25725" xr:uid="{00000000-0005-0000-0000-0000F4530000}"/>
    <cellStyle name="Input Cell 6 2 37 3" xfId="25726" xr:uid="{00000000-0005-0000-0000-0000F5530000}"/>
    <cellStyle name="Input Cell 6 2 37 4" xfId="25727" xr:uid="{00000000-0005-0000-0000-0000F6530000}"/>
    <cellStyle name="Input Cell 6 2 37 5" xfId="25728" xr:uid="{00000000-0005-0000-0000-0000F7530000}"/>
    <cellStyle name="Input Cell 6 2 38" xfId="3041" xr:uid="{00000000-0005-0000-0000-0000F8530000}"/>
    <cellStyle name="Input Cell 6 2 38 2" xfId="25729" xr:uid="{00000000-0005-0000-0000-0000F9530000}"/>
    <cellStyle name="Input Cell 6 2 38 2 2" xfId="25730" xr:uid="{00000000-0005-0000-0000-0000FA530000}"/>
    <cellStyle name="Input Cell 6 2 38 2 3" xfId="25731" xr:uid="{00000000-0005-0000-0000-0000FB530000}"/>
    <cellStyle name="Input Cell 6 2 38 2 4" xfId="25732" xr:uid="{00000000-0005-0000-0000-0000FC530000}"/>
    <cellStyle name="Input Cell 6 2 38 3" xfId="25733" xr:uid="{00000000-0005-0000-0000-0000FD530000}"/>
    <cellStyle name="Input Cell 6 2 38 4" xfId="25734" xr:uid="{00000000-0005-0000-0000-0000FE530000}"/>
    <cellStyle name="Input Cell 6 2 38 5" xfId="25735" xr:uid="{00000000-0005-0000-0000-0000FF530000}"/>
    <cellStyle name="Input Cell 6 2 39" xfId="3042" xr:uid="{00000000-0005-0000-0000-000000540000}"/>
    <cellStyle name="Input Cell 6 2 39 2" xfId="25736" xr:uid="{00000000-0005-0000-0000-000001540000}"/>
    <cellStyle name="Input Cell 6 2 39 2 2" xfId="25737" xr:uid="{00000000-0005-0000-0000-000002540000}"/>
    <cellStyle name="Input Cell 6 2 39 2 3" xfId="25738" xr:uid="{00000000-0005-0000-0000-000003540000}"/>
    <cellStyle name="Input Cell 6 2 39 2 4" xfId="25739" xr:uid="{00000000-0005-0000-0000-000004540000}"/>
    <cellStyle name="Input Cell 6 2 39 3" xfId="25740" xr:uid="{00000000-0005-0000-0000-000005540000}"/>
    <cellStyle name="Input Cell 6 2 39 4" xfId="25741" xr:uid="{00000000-0005-0000-0000-000006540000}"/>
    <cellStyle name="Input Cell 6 2 39 5" xfId="25742" xr:uid="{00000000-0005-0000-0000-000007540000}"/>
    <cellStyle name="Input Cell 6 2 4" xfId="3043" xr:uid="{00000000-0005-0000-0000-000008540000}"/>
    <cellStyle name="Input Cell 6 2 4 2" xfId="25743" xr:uid="{00000000-0005-0000-0000-000009540000}"/>
    <cellStyle name="Input Cell 6 2 4 2 2" xfId="25744" xr:uid="{00000000-0005-0000-0000-00000A540000}"/>
    <cellStyle name="Input Cell 6 2 4 2 3" xfId="25745" xr:uid="{00000000-0005-0000-0000-00000B540000}"/>
    <cellStyle name="Input Cell 6 2 4 2 4" xfId="25746" xr:uid="{00000000-0005-0000-0000-00000C540000}"/>
    <cellStyle name="Input Cell 6 2 4 3" xfId="25747" xr:uid="{00000000-0005-0000-0000-00000D540000}"/>
    <cellStyle name="Input Cell 6 2 4 4" xfId="25748" xr:uid="{00000000-0005-0000-0000-00000E540000}"/>
    <cellStyle name="Input Cell 6 2 4 5" xfId="25749" xr:uid="{00000000-0005-0000-0000-00000F540000}"/>
    <cellStyle name="Input Cell 6 2 40" xfId="3044" xr:uid="{00000000-0005-0000-0000-000010540000}"/>
    <cellStyle name="Input Cell 6 2 40 2" xfId="25750" xr:uid="{00000000-0005-0000-0000-000011540000}"/>
    <cellStyle name="Input Cell 6 2 40 2 2" xfId="25751" xr:uid="{00000000-0005-0000-0000-000012540000}"/>
    <cellStyle name="Input Cell 6 2 40 2 3" xfId="25752" xr:uid="{00000000-0005-0000-0000-000013540000}"/>
    <cellStyle name="Input Cell 6 2 40 2 4" xfId="25753" xr:uid="{00000000-0005-0000-0000-000014540000}"/>
    <cellStyle name="Input Cell 6 2 40 3" xfId="25754" xr:uid="{00000000-0005-0000-0000-000015540000}"/>
    <cellStyle name="Input Cell 6 2 40 4" xfId="25755" xr:uid="{00000000-0005-0000-0000-000016540000}"/>
    <cellStyle name="Input Cell 6 2 40 5" xfId="25756" xr:uid="{00000000-0005-0000-0000-000017540000}"/>
    <cellStyle name="Input Cell 6 2 41" xfId="3045" xr:uid="{00000000-0005-0000-0000-000018540000}"/>
    <cellStyle name="Input Cell 6 2 41 2" xfId="25757" xr:uid="{00000000-0005-0000-0000-000019540000}"/>
    <cellStyle name="Input Cell 6 2 41 2 2" xfId="25758" xr:uid="{00000000-0005-0000-0000-00001A540000}"/>
    <cellStyle name="Input Cell 6 2 41 2 3" xfId="25759" xr:uid="{00000000-0005-0000-0000-00001B540000}"/>
    <cellStyle name="Input Cell 6 2 41 2 4" xfId="25760" xr:uid="{00000000-0005-0000-0000-00001C540000}"/>
    <cellStyle name="Input Cell 6 2 41 3" xfId="25761" xr:uid="{00000000-0005-0000-0000-00001D540000}"/>
    <cellStyle name="Input Cell 6 2 41 4" xfId="25762" xr:uid="{00000000-0005-0000-0000-00001E540000}"/>
    <cellStyle name="Input Cell 6 2 41 5" xfId="25763" xr:uid="{00000000-0005-0000-0000-00001F540000}"/>
    <cellStyle name="Input Cell 6 2 42" xfId="3046" xr:uid="{00000000-0005-0000-0000-000020540000}"/>
    <cellStyle name="Input Cell 6 2 42 2" xfId="25764" xr:uid="{00000000-0005-0000-0000-000021540000}"/>
    <cellStyle name="Input Cell 6 2 42 2 2" xfId="25765" xr:uid="{00000000-0005-0000-0000-000022540000}"/>
    <cellStyle name="Input Cell 6 2 42 2 3" xfId="25766" xr:uid="{00000000-0005-0000-0000-000023540000}"/>
    <cellStyle name="Input Cell 6 2 42 2 4" xfId="25767" xr:uid="{00000000-0005-0000-0000-000024540000}"/>
    <cellStyle name="Input Cell 6 2 42 3" xfId="25768" xr:uid="{00000000-0005-0000-0000-000025540000}"/>
    <cellStyle name="Input Cell 6 2 42 4" xfId="25769" xr:uid="{00000000-0005-0000-0000-000026540000}"/>
    <cellStyle name="Input Cell 6 2 42 5" xfId="25770" xr:uid="{00000000-0005-0000-0000-000027540000}"/>
    <cellStyle name="Input Cell 6 2 43" xfId="3047" xr:uid="{00000000-0005-0000-0000-000028540000}"/>
    <cellStyle name="Input Cell 6 2 43 2" xfId="25771" xr:uid="{00000000-0005-0000-0000-000029540000}"/>
    <cellStyle name="Input Cell 6 2 43 2 2" xfId="25772" xr:uid="{00000000-0005-0000-0000-00002A540000}"/>
    <cellStyle name="Input Cell 6 2 43 2 3" xfId="25773" xr:uid="{00000000-0005-0000-0000-00002B540000}"/>
    <cellStyle name="Input Cell 6 2 43 2 4" xfId="25774" xr:uid="{00000000-0005-0000-0000-00002C540000}"/>
    <cellStyle name="Input Cell 6 2 43 3" xfId="25775" xr:uid="{00000000-0005-0000-0000-00002D540000}"/>
    <cellStyle name="Input Cell 6 2 43 4" xfId="25776" xr:uid="{00000000-0005-0000-0000-00002E540000}"/>
    <cellStyle name="Input Cell 6 2 43 5" xfId="25777" xr:uid="{00000000-0005-0000-0000-00002F540000}"/>
    <cellStyle name="Input Cell 6 2 44" xfId="3048" xr:uid="{00000000-0005-0000-0000-000030540000}"/>
    <cellStyle name="Input Cell 6 2 44 2" xfId="25778" xr:uid="{00000000-0005-0000-0000-000031540000}"/>
    <cellStyle name="Input Cell 6 2 44 2 2" xfId="25779" xr:uid="{00000000-0005-0000-0000-000032540000}"/>
    <cellStyle name="Input Cell 6 2 44 2 3" xfId="25780" xr:uid="{00000000-0005-0000-0000-000033540000}"/>
    <cellStyle name="Input Cell 6 2 44 2 4" xfId="25781" xr:uid="{00000000-0005-0000-0000-000034540000}"/>
    <cellStyle name="Input Cell 6 2 44 3" xfId="25782" xr:uid="{00000000-0005-0000-0000-000035540000}"/>
    <cellStyle name="Input Cell 6 2 44 4" xfId="25783" xr:uid="{00000000-0005-0000-0000-000036540000}"/>
    <cellStyle name="Input Cell 6 2 44 5" xfId="25784" xr:uid="{00000000-0005-0000-0000-000037540000}"/>
    <cellStyle name="Input Cell 6 2 45" xfId="25785" xr:uid="{00000000-0005-0000-0000-000038540000}"/>
    <cellStyle name="Input Cell 6 2 45 2" xfId="25786" xr:uid="{00000000-0005-0000-0000-000039540000}"/>
    <cellStyle name="Input Cell 6 2 45 3" xfId="25787" xr:uid="{00000000-0005-0000-0000-00003A540000}"/>
    <cellStyle name="Input Cell 6 2 45 4" xfId="25788" xr:uid="{00000000-0005-0000-0000-00003B540000}"/>
    <cellStyle name="Input Cell 6 2 46" xfId="25789" xr:uid="{00000000-0005-0000-0000-00003C540000}"/>
    <cellStyle name="Input Cell 6 2 46 2" xfId="25790" xr:uid="{00000000-0005-0000-0000-00003D540000}"/>
    <cellStyle name="Input Cell 6 2 46 3" xfId="25791" xr:uid="{00000000-0005-0000-0000-00003E540000}"/>
    <cellStyle name="Input Cell 6 2 46 4" xfId="25792" xr:uid="{00000000-0005-0000-0000-00003F540000}"/>
    <cellStyle name="Input Cell 6 2 47" xfId="25793" xr:uid="{00000000-0005-0000-0000-000040540000}"/>
    <cellStyle name="Input Cell 6 2 48" xfId="25794" xr:uid="{00000000-0005-0000-0000-000041540000}"/>
    <cellStyle name="Input Cell 6 2 49" xfId="25795" xr:uid="{00000000-0005-0000-0000-000042540000}"/>
    <cellStyle name="Input Cell 6 2 5" xfId="3049" xr:uid="{00000000-0005-0000-0000-000043540000}"/>
    <cellStyle name="Input Cell 6 2 5 2" xfId="25796" xr:uid="{00000000-0005-0000-0000-000044540000}"/>
    <cellStyle name="Input Cell 6 2 5 2 2" xfId="25797" xr:uid="{00000000-0005-0000-0000-000045540000}"/>
    <cellStyle name="Input Cell 6 2 5 2 3" xfId="25798" xr:uid="{00000000-0005-0000-0000-000046540000}"/>
    <cellStyle name="Input Cell 6 2 5 2 4" xfId="25799" xr:uid="{00000000-0005-0000-0000-000047540000}"/>
    <cellStyle name="Input Cell 6 2 5 3" xfId="25800" xr:uid="{00000000-0005-0000-0000-000048540000}"/>
    <cellStyle name="Input Cell 6 2 5 4" xfId="25801" xr:uid="{00000000-0005-0000-0000-000049540000}"/>
    <cellStyle name="Input Cell 6 2 5 5" xfId="25802" xr:uid="{00000000-0005-0000-0000-00004A540000}"/>
    <cellStyle name="Input Cell 6 2 6" xfId="3050" xr:uid="{00000000-0005-0000-0000-00004B540000}"/>
    <cellStyle name="Input Cell 6 2 6 2" xfId="25803" xr:uid="{00000000-0005-0000-0000-00004C540000}"/>
    <cellStyle name="Input Cell 6 2 6 2 2" xfId="25804" xr:uid="{00000000-0005-0000-0000-00004D540000}"/>
    <cellStyle name="Input Cell 6 2 6 2 3" xfId="25805" xr:uid="{00000000-0005-0000-0000-00004E540000}"/>
    <cellStyle name="Input Cell 6 2 6 2 4" xfId="25806" xr:uid="{00000000-0005-0000-0000-00004F540000}"/>
    <cellStyle name="Input Cell 6 2 6 3" xfId="25807" xr:uid="{00000000-0005-0000-0000-000050540000}"/>
    <cellStyle name="Input Cell 6 2 6 4" xfId="25808" xr:uid="{00000000-0005-0000-0000-000051540000}"/>
    <cellStyle name="Input Cell 6 2 6 5" xfId="25809" xr:uid="{00000000-0005-0000-0000-000052540000}"/>
    <cellStyle name="Input Cell 6 2 7" xfId="3051" xr:uid="{00000000-0005-0000-0000-000053540000}"/>
    <cellStyle name="Input Cell 6 2 7 2" xfId="25810" xr:uid="{00000000-0005-0000-0000-000054540000}"/>
    <cellStyle name="Input Cell 6 2 7 2 2" xfId="25811" xr:uid="{00000000-0005-0000-0000-000055540000}"/>
    <cellStyle name="Input Cell 6 2 7 2 3" xfId="25812" xr:uid="{00000000-0005-0000-0000-000056540000}"/>
    <cellStyle name="Input Cell 6 2 7 2 4" xfId="25813" xr:uid="{00000000-0005-0000-0000-000057540000}"/>
    <cellStyle name="Input Cell 6 2 7 3" xfId="25814" xr:uid="{00000000-0005-0000-0000-000058540000}"/>
    <cellStyle name="Input Cell 6 2 7 4" xfId="25815" xr:uid="{00000000-0005-0000-0000-000059540000}"/>
    <cellStyle name="Input Cell 6 2 7 5" xfId="25816" xr:uid="{00000000-0005-0000-0000-00005A540000}"/>
    <cellStyle name="Input Cell 6 2 8" xfId="3052" xr:uid="{00000000-0005-0000-0000-00005B540000}"/>
    <cellStyle name="Input Cell 6 2 8 2" xfId="25817" xr:uid="{00000000-0005-0000-0000-00005C540000}"/>
    <cellStyle name="Input Cell 6 2 8 2 2" xfId="25818" xr:uid="{00000000-0005-0000-0000-00005D540000}"/>
    <cellStyle name="Input Cell 6 2 8 2 3" xfId="25819" xr:uid="{00000000-0005-0000-0000-00005E540000}"/>
    <cellStyle name="Input Cell 6 2 8 2 4" xfId="25820" xr:uid="{00000000-0005-0000-0000-00005F540000}"/>
    <cellStyle name="Input Cell 6 2 8 3" xfId="25821" xr:uid="{00000000-0005-0000-0000-000060540000}"/>
    <cellStyle name="Input Cell 6 2 8 4" xfId="25822" xr:uid="{00000000-0005-0000-0000-000061540000}"/>
    <cellStyle name="Input Cell 6 2 8 5" xfId="25823" xr:uid="{00000000-0005-0000-0000-000062540000}"/>
    <cellStyle name="Input Cell 6 2 9" xfId="3053" xr:uid="{00000000-0005-0000-0000-000063540000}"/>
    <cellStyle name="Input Cell 6 2 9 2" xfId="25824" xr:uid="{00000000-0005-0000-0000-000064540000}"/>
    <cellStyle name="Input Cell 6 2 9 2 2" xfId="25825" xr:uid="{00000000-0005-0000-0000-000065540000}"/>
    <cellStyle name="Input Cell 6 2 9 2 3" xfId="25826" xr:uid="{00000000-0005-0000-0000-000066540000}"/>
    <cellStyle name="Input Cell 6 2 9 2 4" xfId="25827" xr:uid="{00000000-0005-0000-0000-000067540000}"/>
    <cellStyle name="Input Cell 6 2 9 3" xfId="25828" xr:uid="{00000000-0005-0000-0000-000068540000}"/>
    <cellStyle name="Input Cell 6 2 9 4" xfId="25829" xr:uid="{00000000-0005-0000-0000-000069540000}"/>
    <cellStyle name="Input Cell 6 2 9 5" xfId="25830" xr:uid="{00000000-0005-0000-0000-00006A540000}"/>
    <cellStyle name="Input Cell 6 20" xfId="3054" xr:uid="{00000000-0005-0000-0000-00006B540000}"/>
    <cellStyle name="Input Cell 6 20 2" xfId="25831" xr:uid="{00000000-0005-0000-0000-00006C540000}"/>
    <cellStyle name="Input Cell 6 20 2 2" xfId="25832" xr:uid="{00000000-0005-0000-0000-00006D540000}"/>
    <cellStyle name="Input Cell 6 20 2 3" xfId="25833" xr:uid="{00000000-0005-0000-0000-00006E540000}"/>
    <cellStyle name="Input Cell 6 20 2 4" xfId="25834" xr:uid="{00000000-0005-0000-0000-00006F540000}"/>
    <cellStyle name="Input Cell 6 20 3" xfId="25835" xr:uid="{00000000-0005-0000-0000-000070540000}"/>
    <cellStyle name="Input Cell 6 20 4" xfId="25836" xr:uid="{00000000-0005-0000-0000-000071540000}"/>
    <cellStyle name="Input Cell 6 20 5" xfId="25837" xr:uid="{00000000-0005-0000-0000-000072540000}"/>
    <cellStyle name="Input Cell 6 21" xfId="3055" xr:uid="{00000000-0005-0000-0000-000073540000}"/>
    <cellStyle name="Input Cell 6 21 2" xfId="25838" xr:uid="{00000000-0005-0000-0000-000074540000}"/>
    <cellStyle name="Input Cell 6 21 2 2" xfId="25839" xr:uid="{00000000-0005-0000-0000-000075540000}"/>
    <cellStyle name="Input Cell 6 21 2 3" xfId="25840" xr:uid="{00000000-0005-0000-0000-000076540000}"/>
    <cellStyle name="Input Cell 6 21 2 4" xfId="25841" xr:uid="{00000000-0005-0000-0000-000077540000}"/>
    <cellStyle name="Input Cell 6 21 3" xfId="25842" xr:uid="{00000000-0005-0000-0000-000078540000}"/>
    <cellStyle name="Input Cell 6 21 4" xfId="25843" xr:uid="{00000000-0005-0000-0000-000079540000}"/>
    <cellStyle name="Input Cell 6 21 5" xfId="25844" xr:uid="{00000000-0005-0000-0000-00007A540000}"/>
    <cellStyle name="Input Cell 6 22" xfId="3056" xr:uid="{00000000-0005-0000-0000-00007B540000}"/>
    <cellStyle name="Input Cell 6 22 2" xfId="25845" xr:uid="{00000000-0005-0000-0000-00007C540000}"/>
    <cellStyle name="Input Cell 6 22 2 2" xfId="25846" xr:uid="{00000000-0005-0000-0000-00007D540000}"/>
    <cellStyle name="Input Cell 6 22 2 3" xfId="25847" xr:uid="{00000000-0005-0000-0000-00007E540000}"/>
    <cellStyle name="Input Cell 6 22 2 4" xfId="25848" xr:uid="{00000000-0005-0000-0000-00007F540000}"/>
    <cellStyle name="Input Cell 6 22 3" xfId="25849" xr:uid="{00000000-0005-0000-0000-000080540000}"/>
    <cellStyle name="Input Cell 6 22 4" xfId="25850" xr:uid="{00000000-0005-0000-0000-000081540000}"/>
    <cellStyle name="Input Cell 6 22 5" xfId="25851" xr:uid="{00000000-0005-0000-0000-000082540000}"/>
    <cellStyle name="Input Cell 6 23" xfId="3057" xr:uid="{00000000-0005-0000-0000-000083540000}"/>
    <cellStyle name="Input Cell 6 23 2" xfId="25852" xr:uid="{00000000-0005-0000-0000-000084540000}"/>
    <cellStyle name="Input Cell 6 23 2 2" xfId="25853" xr:uid="{00000000-0005-0000-0000-000085540000}"/>
    <cellStyle name="Input Cell 6 23 2 3" xfId="25854" xr:uid="{00000000-0005-0000-0000-000086540000}"/>
    <cellStyle name="Input Cell 6 23 2 4" xfId="25855" xr:uid="{00000000-0005-0000-0000-000087540000}"/>
    <cellStyle name="Input Cell 6 23 3" xfId="25856" xr:uid="{00000000-0005-0000-0000-000088540000}"/>
    <cellStyle name="Input Cell 6 23 4" xfId="25857" xr:uid="{00000000-0005-0000-0000-000089540000}"/>
    <cellStyle name="Input Cell 6 23 5" xfId="25858" xr:uid="{00000000-0005-0000-0000-00008A540000}"/>
    <cellStyle name="Input Cell 6 24" xfId="3058" xr:uid="{00000000-0005-0000-0000-00008B540000}"/>
    <cellStyle name="Input Cell 6 24 2" xfId="25859" xr:uid="{00000000-0005-0000-0000-00008C540000}"/>
    <cellStyle name="Input Cell 6 24 2 2" xfId="25860" xr:uid="{00000000-0005-0000-0000-00008D540000}"/>
    <cellStyle name="Input Cell 6 24 2 3" xfId="25861" xr:uid="{00000000-0005-0000-0000-00008E540000}"/>
    <cellStyle name="Input Cell 6 24 2 4" xfId="25862" xr:uid="{00000000-0005-0000-0000-00008F540000}"/>
    <cellStyle name="Input Cell 6 24 3" xfId="25863" xr:uid="{00000000-0005-0000-0000-000090540000}"/>
    <cellStyle name="Input Cell 6 24 4" xfId="25864" xr:uid="{00000000-0005-0000-0000-000091540000}"/>
    <cellStyle name="Input Cell 6 24 5" xfId="25865" xr:uid="{00000000-0005-0000-0000-000092540000}"/>
    <cellStyle name="Input Cell 6 25" xfId="3059" xr:uid="{00000000-0005-0000-0000-000093540000}"/>
    <cellStyle name="Input Cell 6 25 2" xfId="25866" xr:uid="{00000000-0005-0000-0000-000094540000}"/>
    <cellStyle name="Input Cell 6 25 2 2" xfId="25867" xr:uid="{00000000-0005-0000-0000-000095540000}"/>
    <cellStyle name="Input Cell 6 25 2 3" xfId="25868" xr:uid="{00000000-0005-0000-0000-000096540000}"/>
    <cellStyle name="Input Cell 6 25 2 4" xfId="25869" xr:uid="{00000000-0005-0000-0000-000097540000}"/>
    <cellStyle name="Input Cell 6 25 3" xfId="25870" xr:uid="{00000000-0005-0000-0000-000098540000}"/>
    <cellStyle name="Input Cell 6 25 4" xfId="25871" xr:uid="{00000000-0005-0000-0000-000099540000}"/>
    <cellStyle name="Input Cell 6 25 5" xfId="25872" xr:uid="{00000000-0005-0000-0000-00009A540000}"/>
    <cellStyle name="Input Cell 6 26" xfId="3060" xr:uid="{00000000-0005-0000-0000-00009B540000}"/>
    <cellStyle name="Input Cell 6 26 2" xfId="25873" xr:uid="{00000000-0005-0000-0000-00009C540000}"/>
    <cellStyle name="Input Cell 6 26 2 2" xfId="25874" xr:uid="{00000000-0005-0000-0000-00009D540000}"/>
    <cellStyle name="Input Cell 6 26 2 3" xfId="25875" xr:uid="{00000000-0005-0000-0000-00009E540000}"/>
    <cellStyle name="Input Cell 6 26 2 4" xfId="25876" xr:uid="{00000000-0005-0000-0000-00009F540000}"/>
    <cellStyle name="Input Cell 6 26 3" xfId="25877" xr:uid="{00000000-0005-0000-0000-0000A0540000}"/>
    <cellStyle name="Input Cell 6 26 4" xfId="25878" xr:uid="{00000000-0005-0000-0000-0000A1540000}"/>
    <cellStyle name="Input Cell 6 26 5" xfId="25879" xr:uid="{00000000-0005-0000-0000-0000A2540000}"/>
    <cellStyle name="Input Cell 6 27" xfId="3061" xr:uid="{00000000-0005-0000-0000-0000A3540000}"/>
    <cellStyle name="Input Cell 6 27 2" xfId="25880" xr:uid="{00000000-0005-0000-0000-0000A4540000}"/>
    <cellStyle name="Input Cell 6 27 2 2" xfId="25881" xr:uid="{00000000-0005-0000-0000-0000A5540000}"/>
    <cellStyle name="Input Cell 6 27 2 3" xfId="25882" xr:uid="{00000000-0005-0000-0000-0000A6540000}"/>
    <cellStyle name="Input Cell 6 27 2 4" xfId="25883" xr:uid="{00000000-0005-0000-0000-0000A7540000}"/>
    <cellStyle name="Input Cell 6 27 3" xfId="25884" xr:uid="{00000000-0005-0000-0000-0000A8540000}"/>
    <cellStyle name="Input Cell 6 27 4" xfId="25885" xr:uid="{00000000-0005-0000-0000-0000A9540000}"/>
    <cellStyle name="Input Cell 6 27 5" xfId="25886" xr:uid="{00000000-0005-0000-0000-0000AA540000}"/>
    <cellStyle name="Input Cell 6 28" xfId="3062" xr:uid="{00000000-0005-0000-0000-0000AB540000}"/>
    <cellStyle name="Input Cell 6 28 2" xfId="25887" xr:uid="{00000000-0005-0000-0000-0000AC540000}"/>
    <cellStyle name="Input Cell 6 28 2 2" xfId="25888" xr:uid="{00000000-0005-0000-0000-0000AD540000}"/>
    <cellStyle name="Input Cell 6 28 2 3" xfId="25889" xr:uid="{00000000-0005-0000-0000-0000AE540000}"/>
    <cellStyle name="Input Cell 6 28 2 4" xfId="25890" xr:uid="{00000000-0005-0000-0000-0000AF540000}"/>
    <cellStyle name="Input Cell 6 28 3" xfId="25891" xr:uid="{00000000-0005-0000-0000-0000B0540000}"/>
    <cellStyle name="Input Cell 6 28 4" xfId="25892" xr:uid="{00000000-0005-0000-0000-0000B1540000}"/>
    <cellStyle name="Input Cell 6 28 5" xfId="25893" xr:uid="{00000000-0005-0000-0000-0000B2540000}"/>
    <cellStyle name="Input Cell 6 29" xfId="3063" xr:uid="{00000000-0005-0000-0000-0000B3540000}"/>
    <cellStyle name="Input Cell 6 29 2" xfId="25894" xr:uid="{00000000-0005-0000-0000-0000B4540000}"/>
    <cellStyle name="Input Cell 6 29 2 2" xfId="25895" xr:uid="{00000000-0005-0000-0000-0000B5540000}"/>
    <cellStyle name="Input Cell 6 29 2 3" xfId="25896" xr:uid="{00000000-0005-0000-0000-0000B6540000}"/>
    <cellStyle name="Input Cell 6 29 2 4" xfId="25897" xr:uid="{00000000-0005-0000-0000-0000B7540000}"/>
    <cellStyle name="Input Cell 6 29 3" xfId="25898" xr:uid="{00000000-0005-0000-0000-0000B8540000}"/>
    <cellStyle name="Input Cell 6 29 4" xfId="25899" xr:uid="{00000000-0005-0000-0000-0000B9540000}"/>
    <cellStyle name="Input Cell 6 29 5" xfId="25900" xr:uid="{00000000-0005-0000-0000-0000BA540000}"/>
    <cellStyle name="Input Cell 6 3" xfId="3064" xr:uid="{00000000-0005-0000-0000-0000BB540000}"/>
    <cellStyle name="Input Cell 6 3 2" xfId="25901" xr:uid="{00000000-0005-0000-0000-0000BC540000}"/>
    <cellStyle name="Input Cell 6 3 2 2" xfId="25902" xr:uid="{00000000-0005-0000-0000-0000BD540000}"/>
    <cellStyle name="Input Cell 6 3 2 3" xfId="25903" xr:uid="{00000000-0005-0000-0000-0000BE540000}"/>
    <cellStyle name="Input Cell 6 3 2 4" xfId="25904" xr:uid="{00000000-0005-0000-0000-0000BF540000}"/>
    <cellStyle name="Input Cell 6 3 3" xfId="25905" xr:uid="{00000000-0005-0000-0000-0000C0540000}"/>
    <cellStyle name="Input Cell 6 3 4" xfId="25906" xr:uid="{00000000-0005-0000-0000-0000C1540000}"/>
    <cellStyle name="Input Cell 6 3 5" xfId="25907" xr:uid="{00000000-0005-0000-0000-0000C2540000}"/>
    <cellStyle name="Input Cell 6 30" xfId="3065" xr:uid="{00000000-0005-0000-0000-0000C3540000}"/>
    <cellStyle name="Input Cell 6 30 2" xfId="25908" xr:uid="{00000000-0005-0000-0000-0000C4540000}"/>
    <cellStyle name="Input Cell 6 30 2 2" xfId="25909" xr:uid="{00000000-0005-0000-0000-0000C5540000}"/>
    <cellStyle name="Input Cell 6 30 2 3" xfId="25910" xr:uid="{00000000-0005-0000-0000-0000C6540000}"/>
    <cellStyle name="Input Cell 6 30 2 4" xfId="25911" xr:uid="{00000000-0005-0000-0000-0000C7540000}"/>
    <cellStyle name="Input Cell 6 30 3" xfId="25912" xr:uid="{00000000-0005-0000-0000-0000C8540000}"/>
    <cellStyle name="Input Cell 6 30 4" xfId="25913" xr:uid="{00000000-0005-0000-0000-0000C9540000}"/>
    <cellStyle name="Input Cell 6 30 5" xfId="25914" xr:uid="{00000000-0005-0000-0000-0000CA540000}"/>
    <cellStyle name="Input Cell 6 31" xfId="3066" xr:uid="{00000000-0005-0000-0000-0000CB540000}"/>
    <cellStyle name="Input Cell 6 31 2" xfId="25915" xr:uid="{00000000-0005-0000-0000-0000CC540000}"/>
    <cellStyle name="Input Cell 6 31 2 2" xfId="25916" xr:uid="{00000000-0005-0000-0000-0000CD540000}"/>
    <cellStyle name="Input Cell 6 31 2 3" xfId="25917" xr:uid="{00000000-0005-0000-0000-0000CE540000}"/>
    <cellStyle name="Input Cell 6 31 2 4" xfId="25918" xr:uid="{00000000-0005-0000-0000-0000CF540000}"/>
    <cellStyle name="Input Cell 6 31 3" xfId="25919" xr:uid="{00000000-0005-0000-0000-0000D0540000}"/>
    <cellStyle name="Input Cell 6 31 4" xfId="25920" xr:uid="{00000000-0005-0000-0000-0000D1540000}"/>
    <cellStyle name="Input Cell 6 31 5" xfId="25921" xr:uid="{00000000-0005-0000-0000-0000D2540000}"/>
    <cellStyle name="Input Cell 6 32" xfId="3067" xr:uid="{00000000-0005-0000-0000-0000D3540000}"/>
    <cellStyle name="Input Cell 6 32 2" xfId="25922" xr:uid="{00000000-0005-0000-0000-0000D4540000}"/>
    <cellStyle name="Input Cell 6 32 2 2" xfId="25923" xr:uid="{00000000-0005-0000-0000-0000D5540000}"/>
    <cellStyle name="Input Cell 6 32 2 3" xfId="25924" xr:uid="{00000000-0005-0000-0000-0000D6540000}"/>
    <cellStyle name="Input Cell 6 32 2 4" xfId="25925" xr:uid="{00000000-0005-0000-0000-0000D7540000}"/>
    <cellStyle name="Input Cell 6 32 3" xfId="25926" xr:uid="{00000000-0005-0000-0000-0000D8540000}"/>
    <cellStyle name="Input Cell 6 32 4" xfId="25927" xr:uid="{00000000-0005-0000-0000-0000D9540000}"/>
    <cellStyle name="Input Cell 6 32 5" xfId="25928" xr:uid="{00000000-0005-0000-0000-0000DA540000}"/>
    <cellStyle name="Input Cell 6 33" xfId="3068" xr:uid="{00000000-0005-0000-0000-0000DB540000}"/>
    <cellStyle name="Input Cell 6 33 2" xfId="25929" xr:uid="{00000000-0005-0000-0000-0000DC540000}"/>
    <cellStyle name="Input Cell 6 33 2 2" xfId="25930" xr:uid="{00000000-0005-0000-0000-0000DD540000}"/>
    <cellStyle name="Input Cell 6 33 2 3" xfId="25931" xr:uid="{00000000-0005-0000-0000-0000DE540000}"/>
    <cellStyle name="Input Cell 6 33 2 4" xfId="25932" xr:uid="{00000000-0005-0000-0000-0000DF540000}"/>
    <cellStyle name="Input Cell 6 33 3" xfId="25933" xr:uid="{00000000-0005-0000-0000-0000E0540000}"/>
    <cellStyle name="Input Cell 6 33 4" xfId="25934" xr:uid="{00000000-0005-0000-0000-0000E1540000}"/>
    <cellStyle name="Input Cell 6 33 5" xfId="25935" xr:uid="{00000000-0005-0000-0000-0000E2540000}"/>
    <cellStyle name="Input Cell 6 34" xfId="3069" xr:uid="{00000000-0005-0000-0000-0000E3540000}"/>
    <cellStyle name="Input Cell 6 34 2" xfId="25936" xr:uid="{00000000-0005-0000-0000-0000E4540000}"/>
    <cellStyle name="Input Cell 6 34 2 2" xfId="25937" xr:uid="{00000000-0005-0000-0000-0000E5540000}"/>
    <cellStyle name="Input Cell 6 34 2 3" xfId="25938" xr:uid="{00000000-0005-0000-0000-0000E6540000}"/>
    <cellStyle name="Input Cell 6 34 2 4" xfId="25939" xr:uid="{00000000-0005-0000-0000-0000E7540000}"/>
    <cellStyle name="Input Cell 6 34 3" xfId="25940" xr:uid="{00000000-0005-0000-0000-0000E8540000}"/>
    <cellStyle name="Input Cell 6 34 4" xfId="25941" xr:uid="{00000000-0005-0000-0000-0000E9540000}"/>
    <cellStyle name="Input Cell 6 34 5" xfId="25942" xr:uid="{00000000-0005-0000-0000-0000EA540000}"/>
    <cellStyle name="Input Cell 6 35" xfId="3070" xr:uid="{00000000-0005-0000-0000-0000EB540000}"/>
    <cellStyle name="Input Cell 6 35 2" xfId="25943" xr:uid="{00000000-0005-0000-0000-0000EC540000}"/>
    <cellStyle name="Input Cell 6 35 2 2" xfId="25944" xr:uid="{00000000-0005-0000-0000-0000ED540000}"/>
    <cellStyle name="Input Cell 6 35 2 3" xfId="25945" xr:uid="{00000000-0005-0000-0000-0000EE540000}"/>
    <cellStyle name="Input Cell 6 35 2 4" xfId="25946" xr:uid="{00000000-0005-0000-0000-0000EF540000}"/>
    <cellStyle name="Input Cell 6 35 3" xfId="25947" xr:uid="{00000000-0005-0000-0000-0000F0540000}"/>
    <cellStyle name="Input Cell 6 35 4" xfId="25948" xr:uid="{00000000-0005-0000-0000-0000F1540000}"/>
    <cellStyle name="Input Cell 6 35 5" xfId="25949" xr:uid="{00000000-0005-0000-0000-0000F2540000}"/>
    <cellStyle name="Input Cell 6 36" xfId="3071" xr:uid="{00000000-0005-0000-0000-0000F3540000}"/>
    <cellStyle name="Input Cell 6 36 2" xfId="25950" xr:uid="{00000000-0005-0000-0000-0000F4540000}"/>
    <cellStyle name="Input Cell 6 36 2 2" xfId="25951" xr:uid="{00000000-0005-0000-0000-0000F5540000}"/>
    <cellStyle name="Input Cell 6 36 2 3" xfId="25952" xr:uid="{00000000-0005-0000-0000-0000F6540000}"/>
    <cellStyle name="Input Cell 6 36 2 4" xfId="25953" xr:uid="{00000000-0005-0000-0000-0000F7540000}"/>
    <cellStyle name="Input Cell 6 36 3" xfId="25954" xr:uid="{00000000-0005-0000-0000-0000F8540000}"/>
    <cellStyle name="Input Cell 6 36 4" xfId="25955" xr:uid="{00000000-0005-0000-0000-0000F9540000}"/>
    <cellStyle name="Input Cell 6 36 5" xfId="25956" xr:uid="{00000000-0005-0000-0000-0000FA540000}"/>
    <cellStyle name="Input Cell 6 37" xfId="3072" xr:uid="{00000000-0005-0000-0000-0000FB540000}"/>
    <cellStyle name="Input Cell 6 37 2" xfId="25957" xr:uid="{00000000-0005-0000-0000-0000FC540000}"/>
    <cellStyle name="Input Cell 6 37 2 2" xfId="25958" xr:uid="{00000000-0005-0000-0000-0000FD540000}"/>
    <cellStyle name="Input Cell 6 37 2 3" xfId="25959" xr:uid="{00000000-0005-0000-0000-0000FE540000}"/>
    <cellStyle name="Input Cell 6 37 2 4" xfId="25960" xr:uid="{00000000-0005-0000-0000-0000FF540000}"/>
    <cellStyle name="Input Cell 6 37 3" xfId="25961" xr:uid="{00000000-0005-0000-0000-000000550000}"/>
    <cellStyle name="Input Cell 6 37 4" xfId="25962" xr:uid="{00000000-0005-0000-0000-000001550000}"/>
    <cellStyle name="Input Cell 6 37 5" xfId="25963" xr:uid="{00000000-0005-0000-0000-000002550000}"/>
    <cellStyle name="Input Cell 6 38" xfId="3073" xr:uid="{00000000-0005-0000-0000-000003550000}"/>
    <cellStyle name="Input Cell 6 38 2" xfId="25964" xr:uid="{00000000-0005-0000-0000-000004550000}"/>
    <cellStyle name="Input Cell 6 38 2 2" xfId="25965" xr:uid="{00000000-0005-0000-0000-000005550000}"/>
    <cellStyle name="Input Cell 6 38 2 3" xfId="25966" xr:uid="{00000000-0005-0000-0000-000006550000}"/>
    <cellStyle name="Input Cell 6 38 2 4" xfId="25967" xr:uid="{00000000-0005-0000-0000-000007550000}"/>
    <cellStyle name="Input Cell 6 38 3" xfId="25968" xr:uid="{00000000-0005-0000-0000-000008550000}"/>
    <cellStyle name="Input Cell 6 38 4" xfId="25969" xr:uid="{00000000-0005-0000-0000-000009550000}"/>
    <cellStyle name="Input Cell 6 38 5" xfId="25970" xr:uid="{00000000-0005-0000-0000-00000A550000}"/>
    <cellStyle name="Input Cell 6 39" xfId="3074" xr:uid="{00000000-0005-0000-0000-00000B550000}"/>
    <cellStyle name="Input Cell 6 39 2" xfId="25971" xr:uid="{00000000-0005-0000-0000-00000C550000}"/>
    <cellStyle name="Input Cell 6 39 2 2" xfId="25972" xr:uid="{00000000-0005-0000-0000-00000D550000}"/>
    <cellStyle name="Input Cell 6 39 2 3" xfId="25973" xr:uid="{00000000-0005-0000-0000-00000E550000}"/>
    <cellStyle name="Input Cell 6 39 2 4" xfId="25974" xr:uid="{00000000-0005-0000-0000-00000F550000}"/>
    <cellStyle name="Input Cell 6 39 3" xfId="25975" xr:uid="{00000000-0005-0000-0000-000010550000}"/>
    <cellStyle name="Input Cell 6 39 4" xfId="25976" xr:uid="{00000000-0005-0000-0000-000011550000}"/>
    <cellStyle name="Input Cell 6 39 5" xfId="25977" xr:uid="{00000000-0005-0000-0000-000012550000}"/>
    <cellStyle name="Input Cell 6 4" xfId="3075" xr:uid="{00000000-0005-0000-0000-000013550000}"/>
    <cellStyle name="Input Cell 6 4 2" xfId="25978" xr:uid="{00000000-0005-0000-0000-000014550000}"/>
    <cellStyle name="Input Cell 6 4 2 2" xfId="25979" xr:uid="{00000000-0005-0000-0000-000015550000}"/>
    <cellStyle name="Input Cell 6 4 2 3" xfId="25980" xr:uid="{00000000-0005-0000-0000-000016550000}"/>
    <cellStyle name="Input Cell 6 4 2 4" xfId="25981" xr:uid="{00000000-0005-0000-0000-000017550000}"/>
    <cellStyle name="Input Cell 6 4 3" xfId="25982" xr:uid="{00000000-0005-0000-0000-000018550000}"/>
    <cellStyle name="Input Cell 6 4 4" xfId="25983" xr:uid="{00000000-0005-0000-0000-000019550000}"/>
    <cellStyle name="Input Cell 6 4 5" xfId="25984" xr:uid="{00000000-0005-0000-0000-00001A550000}"/>
    <cellStyle name="Input Cell 6 40" xfId="3076" xr:uid="{00000000-0005-0000-0000-00001B550000}"/>
    <cellStyle name="Input Cell 6 40 2" xfId="25985" xr:uid="{00000000-0005-0000-0000-00001C550000}"/>
    <cellStyle name="Input Cell 6 40 2 2" xfId="25986" xr:uid="{00000000-0005-0000-0000-00001D550000}"/>
    <cellStyle name="Input Cell 6 40 2 3" xfId="25987" xr:uid="{00000000-0005-0000-0000-00001E550000}"/>
    <cellStyle name="Input Cell 6 40 2 4" xfId="25988" xr:uid="{00000000-0005-0000-0000-00001F550000}"/>
    <cellStyle name="Input Cell 6 40 3" xfId="25989" xr:uid="{00000000-0005-0000-0000-000020550000}"/>
    <cellStyle name="Input Cell 6 40 4" xfId="25990" xr:uid="{00000000-0005-0000-0000-000021550000}"/>
    <cellStyle name="Input Cell 6 40 5" xfId="25991" xr:uid="{00000000-0005-0000-0000-000022550000}"/>
    <cellStyle name="Input Cell 6 41" xfId="3077" xr:uid="{00000000-0005-0000-0000-000023550000}"/>
    <cellStyle name="Input Cell 6 41 2" xfId="25992" xr:uid="{00000000-0005-0000-0000-000024550000}"/>
    <cellStyle name="Input Cell 6 41 2 2" xfId="25993" xr:uid="{00000000-0005-0000-0000-000025550000}"/>
    <cellStyle name="Input Cell 6 41 2 3" xfId="25994" xr:uid="{00000000-0005-0000-0000-000026550000}"/>
    <cellStyle name="Input Cell 6 41 2 4" xfId="25995" xr:uid="{00000000-0005-0000-0000-000027550000}"/>
    <cellStyle name="Input Cell 6 41 3" xfId="25996" xr:uid="{00000000-0005-0000-0000-000028550000}"/>
    <cellStyle name="Input Cell 6 41 4" xfId="25997" xr:uid="{00000000-0005-0000-0000-000029550000}"/>
    <cellStyle name="Input Cell 6 41 5" xfId="25998" xr:uid="{00000000-0005-0000-0000-00002A550000}"/>
    <cellStyle name="Input Cell 6 42" xfId="3078" xr:uid="{00000000-0005-0000-0000-00002B550000}"/>
    <cellStyle name="Input Cell 6 42 2" xfId="25999" xr:uid="{00000000-0005-0000-0000-00002C550000}"/>
    <cellStyle name="Input Cell 6 42 2 2" xfId="26000" xr:uid="{00000000-0005-0000-0000-00002D550000}"/>
    <cellStyle name="Input Cell 6 42 2 3" xfId="26001" xr:uid="{00000000-0005-0000-0000-00002E550000}"/>
    <cellStyle name="Input Cell 6 42 2 4" xfId="26002" xr:uid="{00000000-0005-0000-0000-00002F550000}"/>
    <cellStyle name="Input Cell 6 42 3" xfId="26003" xr:uid="{00000000-0005-0000-0000-000030550000}"/>
    <cellStyle name="Input Cell 6 42 4" xfId="26004" xr:uid="{00000000-0005-0000-0000-000031550000}"/>
    <cellStyle name="Input Cell 6 42 5" xfId="26005" xr:uid="{00000000-0005-0000-0000-000032550000}"/>
    <cellStyle name="Input Cell 6 43" xfId="3079" xr:uid="{00000000-0005-0000-0000-000033550000}"/>
    <cellStyle name="Input Cell 6 43 2" xfId="26006" xr:uid="{00000000-0005-0000-0000-000034550000}"/>
    <cellStyle name="Input Cell 6 43 2 2" xfId="26007" xr:uid="{00000000-0005-0000-0000-000035550000}"/>
    <cellStyle name="Input Cell 6 43 2 3" xfId="26008" xr:uid="{00000000-0005-0000-0000-000036550000}"/>
    <cellStyle name="Input Cell 6 43 2 4" xfId="26009" xr:uid="{00000000-0005-0000-0000-000037550000}"/>
    <cellStyle name="Input Cell 6 43 3" xfId="26010" xr:uid="{00000000-0005-0000-0000-000038550000}"/>
    <cellStyle name="Input Cell 6 43 4" xfId="26011" xr:uid="{00000000-0005-0000-0000-000039550000}"/>
    <cellStyle name="Input Cell 6 43 5" xfId="26012" xr:uid="{00000000-0005-0000-0000-00003A550000}"/>
    <cellStyle name="Input Cell 6 44" xfId="3080" xr:uid="{00000000-0005-0000-0000-00003B550000}"/>
    <cellStyle name="Input Cell 6 44 2" xfId="26013" xr:uid="{00000000-0005-0000-0000-00003C550000}"/>
    <cellStyle name="Input Cell 6 44 2 2" xfId="26014" xr:uid="{00000000-0005-0000-0000-00003D550000}"/>
    <cellStyle name="Input Cell 6 44 2 3" xfId="26015" xr:uid="{00000000-0005-0000-0000-00003E550000}"/>
    <cellStyle name="Input Cell 6 44 2 4" xfId="26016" xr:uid="{00000000-0005-0000-0000-00003F550000}"/>
    <cellStyle name="Input Cell 6 44 3" xfId="26017" xr:uid="{00000000-0005-0000-0000-000040550000}"/>
    <cellStyle name="Input Cell 6 44 4" xfId="26018" xr:uid="{00000000-0005-0000-0000-000041550000}"/>
    <cellStyle name="Input Cell 6 44 5" xfId="26019" xr:uid="{00000000-0005-0000-0000-000042550000}"/>
    <cellStyle name="Input Cell 6 45" xfId="3081" xr:uid="{00000000-0005-0000-0000-000043550000}"/>
    <cellStyle name="Input Cell 6 45 2" xfId="26020" xr:uid="{00000000-0005-0000-0000-000044550000}"/>
    <cellStyle name="Input Cell 6 45 2 2" xfId="26021" xr:uid="{00000000-0005-0000-0000-000045550000}"/>
    <cellStyle name="Input Cell 6 45 2 3" xfId="26022" xr:uid="{00000000-0005-0000-0000-000046550000}"/>
    <cellStyle name="Input Cell 6 45 2 4" xfId="26023" xr:uid="{00000000-0005-0000-0000-000047550000}"/>
    <cellStyle name="Input Cell 6 45 3" xfId="26024" xr:uid="{00000000-0005-0000-0000-000048550000}"/>
    <cellStyle name="Input Cell 6 45 4" xfId="26025" xr:uid="{00000000-0005-0000-0000-000049550000}"/>
    <cellStyle name="Input Cell 6 45 5" xfId="26026" xr:uid="{00000000-0005-0000-0000-00004A550000}"/>
    <cellStyle name="Input Cell 6 46" xfId="26027" xr:uid="{00000000-0005-0000-0000-00004B550000}"/>
    <cellStyle name="Input Cell 6 46 2" xfId="26028" xr:uid="{00000000-0005-0000-0000-00004C550000}"/>
    <cellStyle name="Input Cell 6 46 3" xfId="26029" xr:uid="{00000000-0005-0000-0000-00004D550000}"/>
    <cellStyle name="Input Cell 6 46 4" xfId="26030" xr:uid="{00000000-0005-0000-0000-00004E550000}"/>
    <cellStyle name="Input Cell 6 47" xfId="26031" xr:uid="{00000000-0005-0000-0000-00004F550000}"/>
    <cellStyle name="Input Cell 6 48" xfId="26032" xr:uid="{00000000-0005-0000-0000-000050550000}"/>
    <cellStyle name="Input Cell 6 49" xfId="26033" xr:uid="{00000000-0005-0000-0000-000051550000}"/>
    <cellStyle name="Input Cell 6 5" xfId="3082" xr:uid="{00000000-0005-0000-0000-000052550000}"/>
    <cellStyle name="Input Cell 6 5 2" xfId="26034" xr:uid="{00000000-0005-0000-0000-000053550000}"/>
    <cellStyle name="Input Cell 6 5 2 2" xfId="26035" xr:uid="{00000000-0005-0000-0000-000054550000}"/>
    <cellStyle name="Input Cell 6 5 2 3" xfId="26036" xr:uid="{00000000-0005-0000-0000-000055550000}"/>
    <cellStyle name="Input Cell 6 5 2 4" xfId="26037" xr:uid="{00000000-0005-0000-0000-000056550000}"/>
    <cellStyle name="Input Cell 6 5 3" xfId="26038" xr:uid="{00000000-0005-0000-0000-000057550000}"/>
    <cellStyle name="Input Cell 6 5 4" xfId="26039" xr:uid="{00000000-0005-0000-0000-000058550000}"/>
    <cellStyle name="Input Cell 6 5 5" xfId="26040" xr:uid="{00000000-0005-0000-0000-000059550000}"/>
    <cellStyle name="Input Cell 6 6" xfId="3083" xr:uid="{00000000-0005-0000-0000-00005A550000}"/>
    <cellStyle name="Input Cell 6 6 2" xfId="26041" xr:uid="{00000000-0005-0000-0000-00005B550000}"/>
    <cellStyle name="Input Cell 6 6 2 2" xfId="26042" xr:uid="{00000000-0005-0000-0000-00005C550000}"/>
    <cellStyle name="Input Cell 6 6 2 3" xfId="26043" xr:uid="{00000000-0005-0000-0000-00005D550000}"/>
    <cellStyle name="Input Cell 6 6 2 4" xfId="26044" xr:uid="{00000000-0005-0000-0000-00005E550000}"/>
    <cellStyle name="Input Cell 6 6 3" xfId="26045" xr:uid="{00000000-0005-0000-0000-00005F550000}"/>
    <cellStyle name="Input Cell 6 6 4" xfId="26046" xr:uid="{00000000-0005-0000-0000-000060550000}"/>
    <cellStyle name="Input Cell 6 6 5" xfId="26047" xr:uid="{00000000-0005-0000-0000-000061550000}"/>
    <cellStyle name="Input Cell 6 7" xfId="3084" xr:uid="{00000000-0005-0000-0000-000062550000}"/>
    <cellStyle name="Input Cell 6 7 2" xfId="26048" xr:uid="{00000000-0005-0000-0000-000063550000}"/>
    <cellStyle name="Input Cell 6 7 2 2" xfId="26049" xr:uid="{00000000-0005-0000-0000-000064550000}"/>
    <cellStyle name="Input Cell 6 7 2 3" xfId="26050" xr:uid="{00000000-0005-0000-0000-000065550000}"/>
    <cellStyle name="Input Cell 6 7 2 4" xfId="26051" xr:uid="{00000000-0005-0000-0000-000066550000}"/>
    <cellStyle name="Input Cell 6 7 3" xfId="26052" xr:uid="{00000000-0005-0000-0000-000067550000}"/>
    <cellStyle name="Input Cell 6 7 4" xfId="26053" xr:uid="{00000000-0005-0000-0000-000068550000}"/>
    <cellStyle name="Input Cell 6 7 5" xfId="26054" xr:uid="{00000000-0005-0000-0000-000069550000}"/>
    <cellStyle name="Input Cell 6 8" xfId="3085" xr:uid="{00000000-0005-0000-0000-00006A550000}"/>
    <cellStyle name="Input Cell 6 8 2" xfId="26055" xr:uid="{00000000-0005-0000-0000-00006B550000}"/>
    <cellStyle name="Input Cell 6 8 2 2" xfId="26056" xr:uid="{00000000-0005-0000-0000-00006C550000}"/>
    <cellStyle name="Input Cell 6 8 2 3" xfId="26057" xr:uid="{00000000-0005-0000-0000-00006D550000}"/>
    <cellStyle name="Input Cell 6 8 2 4" xfId="26058" xr:uid="{00000000-0005-0000-0000-00006E550000}"/>
    <cellStyle name="Input Cell 6 8 3" xfId="26059" xr:uid="{00000000-0005-0000-0000-00006F550000}"/>
    <cellStyle name="Input Cell 6 8 4" xfId="26060" xr:uid="{00000000-0005-0000-0000-000070550000}"/>
    <cellStyle name="Input Cell 6 8 5" xfId="26061" xr:uid="{00000000-0005-0000-0000-000071550000}"/>
    <cellStyle name="Input Cell 6 9" xfId="3086" xr:uid="{00000000-0005-0000-0000-000072550000}"/>
    <cellStyle name="Input Cell 6 9 2" xfId="26062" xr:uid="{00000000-0005-0000-0000-000073550000}"/>
    <cellStyle name="Input Cell 6 9 2 2" xfId="26063" xr:uid="{00000000-0005-0000-0000-000074550000}"/>
    <cellStyle name="Input Cell 6 9 2 3" xfId="26064" xr:uid="{00000000-0005-0000-0000-000075550000}"/>
    <cellStyle name="Input Cell 6 9 2 4" xfId="26065" xr:uid="{00000000-0005-0000-0000-000076550000}"/>
    <cellStyle name="Input Cell 6 9 3" xfId="26066" xr:uid="{00000000-0005-0000-0000-000077550000}"/>
    <cellStyle name="Input Cell 6 9 4" xfId="26067" xr:uid="{00000000-0005-0000-0000-000078550000}"/>
    <cellStyle name="Input Cell 6 9 5" xfId="26068" xr:uid="{00000000-0005-0000-0000-000079550000}"/>
    <cellStyle name="Input Cell 7" xfId="3087" xr:uid="{00000000-0005-0000-0000-00007A550000}"/>
    <cellStyle name="Input Cell 7 10" xfId="3088" xr:uid="{00000000-0005-0000-0000-00007B550000}"/>
    <cellStyle name="Input Cell 7 10 2" xfId="26069" xr:uid="{00000000-0005-0000-0000-00007C550000}"/>
    <cellStyle name="Input Cell 7 10 2 2" xfId="26070" xr:uid="{00000000-0005-0000-0000-00007D550000}"/>
    <cellStyle name="Input Cell 7 10 2 3" xfId="26071" xr:uid="{00000000-0005-0000-0000-00007E550000}"/>
    <cellStyle name="Input Cell 7 10 2 4" xfId="26072" xr:uid="{00000000-0005-0000-0000-00007F550000}"/>
    <cellStyle name="Input Cell 7 10 3" xfId="26073" xr:uid="{00000000-0005-0000-0000-000080550000}"/>
    <cellStyle name="Input Cell 7 10 4" xfId="26074" xr:uid="{00000000-0005-0000-0000-000081550000}"/>
    <cellStyle name="Input Cell 7 10 5" xfId="26075" xr:uid="{00000000-0005-0000-0000-000082550000}"/>
    <cellStyle name="Input Cell 7 11" xfId="3089" xr:uid="{00000000-0005-0000-0000-000083550000}"/>
    <cellStyle name="Input Cell 7 11 2" xfId="26076" xr:uid="{00000000-0005-0000-0000-000084550000}"/>
    <cellStyle name="Input Cell 7 11 2 2" xfId="26077" xr:uid="{00000000-0005-0000-0000-000085550000}"/>
    <cellStyle name="Input Cell 7 11 2 3" xfId="26078" xr:uid="{00000000-0005-0000-0000-000086550000}"/>
    <cellStyle name="Input Cell 7 11 2 4" xfId="26079" xr:uid="{00000000-0005-0000-0000-000087550000}"/>
    <cellStyle name="Input Cell 7 11 3" xfId="26080" xr:uid="{00000000-0005-0000-0000-000088550000}"/>
    <cellStyle name="Input Cell 7 11 4" xfId="26081" xr:uid="{00000000-0005-0000-0000-000089550000}"/>
    <cellStyle name="Input Cell 7 11 5" xfId="26082" xr:uid="{00000000-0005-0000-0000-00008A550000}"/>
    <cellStyle name="Input Cell 7 12" xfId="3090" xr:uid="{00000000-0005-0000-0000-00008B550000}"/>
    <cellStyle name="Input Cell 7 12 2" xfId="26083" xr:uid="{00000000-0005-0000-0000-00008C550000}"/>
    <cellStyle name="Input Cell 7 12 2 2" xfId="26084" xr:uid="{00000000-0005-0000-0000-00008D550000}"/>
    <cellStyle name="Input Cell 7 12 2 3" xfId="26085" xr:uid="{00000000-0005-0000-0000-00008E550000}"/>
    <cellStyle name="Input Cell 7 12 2 4" xfId="26086" xr:uid="{00000000-0005-0000-0000-00008F550000}"/>
    <cellStyle name="Input Cell 7 12 3" xfId="26087" xr:uid="{00000000-0005-0000-0000-000090550000}"/>
    <cellStyle name="Input Cell 7 12 4" xfId="26088" xr:uid="{00000000-0005-0000-0000-000091550000}"/>
    <cellStyle name="Input Cell 7 12 5" xfId="26089" xr:uid="{00000000-0005-0000-0000-000092550000}"/>
    <cellStyle name="Input Cell 7 13" xfId="3091" xr:uid="{00000000-0005-0000-0000-000093550000}"/>
    <cellStyle name="Input Cell 7 13 2" xfId="26090" xr:uid="{00000000-0005-0000-0000-000094550000}"/>
    <cellStyle name="Input Cell 7 13 2 2" xfId="26091" xr:uid="{00000000-0005-0000-0000-000095550000}"/>
    <cellStyle name="Input Cell 7 13 2 3" xfId="26092" xr:uid="{00000000-0005-0000-0000-000096550000}"/>
    <cellStyle name="Input Cell 7 13 2 4" xfId="26093" xr:uid="{00000000-0005-0000-0000-000097550000}"/>
    <cellStyle name="Input Cell 7 13 3" xfId="26094" xr:uid="{00000000-0005-0000-0000-000098550000}"/>
    <cellStyle name="Input Cell 7 13 4" xfId="26095" xr:uid="{00000000-0005-0000-0000-000099550000}"/>
    <cellStyle name="Input Cell 7 13 5" xfId="26096" xr:uid="{00000000-0005-0000-0000-00009A550000}"/>
    <cellStyle name="Input Cell 7 14" xfId="3092" xr:uid="{00000000-0005-0000-0000-00009B550000}"/>
    <cellStyle name="Input Cell 7 14 2" xfId="26097" xr:uid="{00000000-0005-0000-0000-00009C550000}"/>
    <cellStyle name="Input Cell 7 14 2 2" xfId="26098" xr:uid="{00000000-0005-0000-0000-00009D550000}"/>
    <cellStyle name="Input Cell 7 14 2 3" xfId="26099" xr:uid="{00000000-0005-0000-0000-00009E550000}"/>
    <cellStyle name="Input Cell 7 14 2 4" xfId="26100" xr:uid="{00000000-0005-0000-0000-00009F550000}"/>
    <cellStyle name="Input Cell 7 14 3" xfId="26101" xr:uid="{00000000-0005-0000-0000-0000A0550000}"/>
    <cellStyle name="Input Cell 7 14 4" xfId="26102" xr:uid="{00000000-0005-0000-0000-0000A1550000}"/>
    <cellStyle name="Input Cell 7 14 5" xfId="26103" xr:uid="{00000000-0005-0000-0000-0000A2550000}"/>
    <cellStyle name="Input Cell 7 15" xfId="3093" xr:uid="{00000000-0005-0000-0000-0000A3550000}"/>
    <cellStyle name="Input Cell 7 15 2" xfId="26104" xr:uid="{00000000-0005-0000-0000-0000A4550000}"/>
    <cellStyle name="Input Cell 7 15 2 2" xfId="26105" xr:uid="{00000000-0005-0000-0000-0000A5550000}"/>
    <cellStyle name="Input Cell 7 15 2 3" xfId="26106" xr:uid="{00000000-0005-0000-0000-0000A6550000}"/>
    <cellStyle name="Input Cell 7 15 2 4" xfId="26107" xr:uid="{00000000-0005-0000-0000-0000A7550000}"/>
    <cellStyle name="Input Cell 7 15 3" xfId="26108" xr:uid="{00000000-0005-0000-0000-0000A8550000}"/>
    <cellStyle name="Input Cell 7 15 4" xfId="26109" xr:uid="{00000000-0005-0000-0000-0000A9550000}"/>
    <cellStyle name="Input Cell 7 15 5" xfId="26110" xr:uid="{00000000-0005-0000-0000-0000AA550000}"/>
    <cellStyle name="Input Cell 7 16" xfId="3094" xr:uid="{00000000-0005-0000-0000-0000AB550000}"/>
    <cellStyle name="Input Cell 7 16 2" xfId="26111" xr:uid="{00000000-0005-0000-0000-0000AC550000}"/>
    <cellStyle name="Input Cell 7 16 2 2" xfId="26112" xr:uid="{00000000-0005-0000-0000-0000AD550000}"/>
    <cellStyle name="Input Cell 7 16 2 3" xfId="26113" xr:uid="{00000000-0005-0000-0000-0000AE550000}"/>
    <cellStyle name="Input Cell 7 16 2 4" xfId="26114" xr:uid="{00000000-0005-0000-0000-0000AF550000}"/>
    <cellStyle name="Input Cell 7 16 3" xfId="26115" xr:uid="{00000000-0005-0000-0000-0000B0550000}"/>
    <cellStyle name="Input Cell 7 16 4" xfId="26116" xr:uid="{00000000-0005-0000-0000-0000B1550000}"/>
    <cellStyle name="Input Cell 7 16 5" xfId="26117" xr:uid="{00000000-0005-0000-0000-0000B2550000}"/>
    <cellStyle name="Input Cell 7 17" xfId="3095" xr:uid="{00000000-0005-0000-0000-0000B3550000}"/>
    <cellStyle name="Input Cell 7 17 2" xfId="26118" xr:uid="{00000000-0005-0000-0000-0000B4550000}"/>
    <cellStyle name="Input Cell 7 17 2 2" xfId="26119" xr:uid="{00000000-0005-0000-0000-0000B5550000}"/>
    <cellStyle name="Input Cell 7 17 2 3" xfId="26120" xr:uid="{00000000-0005-0000-0000-0000B6550000}"/>
    <cellStyle name="Input Cell 7 17 2 4" xfId="26121" xr:uid="{00000000-0005-0000-0000-0000B7550000}"/>
    <cellStyle name="Input Cell 7 17 3" xfId="26122" xr:uid="{00000000-0005-0000-0000-0000B8550000}"/>
    <cellStyle name="Input Cell 7 17 4" xfId="26123" xr:uid="{00000000-0005-0000-0000-0000B9550000}"/>
    <cellStyle name="Input Cell 7 17 5" xfId="26124" xr:uid="{00000000-0005-0000-0000-0000BA550000}"/>
    <cellStyle name="Input Cell 7 18" xfId="3096" xr:uid="{00000000-0005-0000-0000-0000BB550000}"/>
    <cellStyle name="Input Cell 7 18 2" xfId="26125" xr:uid="{00000000-0005-0000-0000-0000BC550000}"/>
    <cellStyle name="Input Cell 7 18 2 2" xfId="26126" xr:uid="{00000000-0005-0000-0000-0000BD550000}"/>
    <cellStyle name="Input Cell 7 18 2 3" xfId="26127" xr:uid="{00000000-0005-0000-0000-0000BE550000}"/>
    <cellStyle name="Input Cell 7 18 2 4" xfId="26128" xr:uid="{00000000-0005-0000-0000-0000BF550000}"/>
    <cellStyle name="Input Cell 7 18 3" xfId="26129" xr:uid="{00000000-0005-0000-0000-0000C0550000}"/>
    <cellStyle name="Input Cell 7 18 4" xfId="26130" xr:uid="{00000000-0005-0000-0000-0000C1550000}"/>
    <cellStyle name="Input Cell 7 18 5" xfId="26131" xr:uid="{00000000-0005-0000-0000-0000C2550000}"/>
    <cellStyle name="Input Cell 7 19" xfId="3097" xr:uid="{00000000-0005-0000-0000-0000C3550000}"/>
    <cellStyle name="Input Cell 7 19 2" xfId="26132" xr:uid="{00000000-0005-0000-0000-0000C4550000}"/>
    <cellStyle name="Input Cell 7 19 2 2" xfId="26133" xr:uid="{00000000-0005-0000-0000-0000C5550000}"/>
    <cellStyle name="Input Cell 7 19 2 3" xfId="26134" xr:uid="{00000000-0005-0000-0000-0000C6550000}"/>
    <cellStyle name="Input Cell 7 19 2 4" xfId="26135" xr:uid="{00000000-0005-0000-0000-0000C7550000}"/>
    <cellStyle name="Input Cell 7 19 3" xfId="26136" xr:uid="{00000000-0005-0000-0000-0000C8550000}"/>
    <cellStyle name="Input Cell 7 19 4" xfId="26137" xr:uid="{00000000-0005-0000-0000-0000C9550000}"/>
    <cellStyle name="Input Cell 7 19 5" xfId="26138" xr:uid="{00000000-0005-0000-0000-0000CA550000}"/>
    <cellStyle name="Input Cell 7 2" xfId="3098" xr:uid="{00000000-0005-0000-0000-0000CB550000}"/>
    <cellStyle name="Input Cell 7 2 10" xfId="3099" xr:uid="{00000000-0005-0000-0000-0000CC550000}"/>
    <cellStyle name="Input Cell 7 2 10 2" xfId="26139" xr:uid="{00000000-0005-0000-0000-0000CD550000}"/>
    <cellStyle name="Input Cell 7 2 10 2 2" xfId="26140" xr:uid="{00000000-0005-0000-0000-0000CE550000}"/>
    <cellStyle name="Input Cell 7 2 10 2 3" xfId="26141" xr:uid="{00000000-0005-0000-0000-0000CF550000}"/>
    <cellStyle name="Input Cell 7 2 10 2 4" xfId="26142" xr:uid="{00000000-0005-0000-0000-0000D0550000}"/>
    <cellStyle name="Input Cell 7 2 10 3" xfId="26143" xr:uid="{00000000-0005-0000-0000-0000D1550000}"/>
    <cellStyle name="Input Cell 7 2 10 4" xfId="26144" xr:uid="{00000000-0005-0000-0000-0000D2550000}"/>
    <cellStyle name="Input Cell 7 2 10 5" xfId="26145" xr:uid="{00000000-0005-0000-0000-0000D3550000}"/>
    <cellStyle name="Input Cell 7 2 11" xfId="3100" xr:uid="{00000000-0005-0000-0000-0000D4550000}"/>
    <cellStyle name="Input Cell 7 2 11 2" xfId="26146" xr:uid="{00000000-0005-0000-0000-0000D5550000}"/>
    <cellStyle name="Input Cell 7 2 11 2 2" xfId="26147" xr:uid="{00000000-0005-0000-0000-0000D6550000}"/>
    <cellStyle name="Input Cell 7 2 11 2 3" xfId="26148" xr:uid="{00000000-0005-0000-0000-0000D7550000}"/>
    <cellStyle name="Input Cell 7 2 11 2 4" xfId="26149" xr:uid="{00000000-0005-0000-0000-0000D8550000}"/>
    <cellStyle name="Input Cell 7 2 11 3" xfId="26150" xr:uid="{00000000-0005-0000-0000-0000D9550000}"/>
    <cellStyle name="Input Cell 7 2 11 4" xfId="26151" xr:uid="{00000000-0005-0000-0000-0000DA550000}"/>
    <cellStyle name="Input Cell 7 2 11 5" xfId="26152" xr:uid="{00000000-0005-0000-0000-0000DB550000}"/>
    <cellStyle name="Input Cell 7 2 12" xfId="3101" xr:uid="{00000000-0005-0000-0000-0000DC550000}"/>
    <cellStyle name="Input Cell 7 2 12 2" xfId="26153" xr:uid="{00000000-0005-0000-0000-0000DD550000}"/>
    <cellStyle name="Input Cell 7 2 12 2 2" xfId="26154" xr:uid="{00000000-0005-0000-0000-0000DE550000}"/>
    <cellStyle name="Input Cell 7 2 12 2 3" xfId="26155" xr:uid="{00000000-0005-0000-0000-0000DF550000}"/>
    <cellStyle name="Input Cell 7 2 12 2 4" xfId="26156" xr:uid="{00000000-0005-0000-0000-0000E0550000}"/>
    <cellStyle name="Input Cell 7 2 12 3" xfId="26157" xr:uid="{00000000-0005-0000-0000-0000E1550000}"/>
    <cellStyle name="Input Cell 7 2 12 4" xfId="26158" xr:uid="{00000000-0005-0000-0000-0000E2550000}"/>
    <cellStyle name="Input Cell 7 2 12 5" xfId="26159" xr:uid="{00000000-0005-0000-0000-0000E3550000}"/>
    <cellStyle name="Input Cell 7 2 13" xfId="3102" xr:uid="{00000000-0005-0000-0000-0000E4550000}"/>
    <cellStyle name="Input Cell 7 2 13 2" xfId="26160" xr:uid="{00000000-0005-0000-0000-0000E5550000}"/>
    <cellStyle name="Input Cell 7 2 13 2 2" xfId="26161" xr:uid="{00000000-0005-0000-0000-0000E6550000}"/>
    <cellStyle name="Input Cell 7 2 13 2 3" xfId="26162" xr:uid="{00000000-0005-0000-0000-0000E7550000}"/>
    <cellStyle name="Input Cell 7 2 13 2 4" xfId="26163" xr:uid="{00000000-0005-0000-0000-0000E8550000}"/>
    <cellStyle name="Input Cell 7 2 13 3" xfId="26164" xr:uid="{00000000-0005-0000-0000-0000E9550000}"/>
    <cellStyle name="Input Cell 7 2 13 4" xfId="26165" xr:uid="{00000000-0005-0000-0000-0000EA550000}"/>
    <cellStyle name="Input Cell 7 2 13 5" xfId="26166" xr:uid="{00000000-0005-0000-0000-0000EB550000}"/>
    <cellStyle name="Input Cell 7 2 14" xfId="3103" xr:uid="{00000000-0005-0000-0000-0000EC550000}"/>
    <cellStyle name="Input Cell 7 2 14 2" xfId="26167" xr:uid="{00000000-0005-0000-0000-0000ED550000}"/>
    <cellStyle name="Input Cell 7 2 14 2 2" xfId="26168" xr:uid="{00000000-0005-0000-0000-0000EE550000}"/>
    <cellStyle name="Input Cell 7 2 14 2 3" xfId="26169" xr:uid="{00000000-0005-0000-0000-0000EF550000}"/>
    <cellStyle name="Input Cell 7 2 14 2 4" xfId="26170" xr:uid="{00000000-0005-0000-0000-0000F0550000}"/>
    <cellStyle name="Input Cell 7 2 14 3" xfId="26171" xr:uid="{00000000-0005-0000-0000-0000F1550000}"/>
    <cellStyle name="Input Cell 7 2 14 4" xfId="26172" xr:uid="{00000000-0005-0000-0000-0000F2550000}"/>
    <cellStyle name="Input Cell 7 2 14 5" xfId="26173" xr:uid="{00000000-0005-0000-0000-0000F3550000}"/>
    <cellStyle name="Input Cell 7 2 15" xfId="3104" xr:uid="{00000000-0005-0000-0000-0000F4550000}"/>
    <cellStyle name="Input Cell 7 2 15 2" xfId="26174" xr:uid="{00000000-0005-0000-0000-0000F5550000}"/>
    <cellStyle name="Input Cell 7 2 15 2 2" xfId="26175" xr:uid="{00000000-0005-0000-0000-0000F6550000}"/>
    <cellStyle name="Input Cell 7 2 15 2 3" xfId="26176" xr:uid="{00000000-0005-0000-0000-0000F7550000}"/>
    <cellStyle name="Input Cell 7 2 15 2 4" xfId="26177" xr:uid="{00000000-0005-0000-0000-0000F8550000}"/>
    <cellStyle name="Input Cell 7 2 15 3" xfId="26178" xr:uid="{00000000-0005-0000-0000-0000F9550000}"/>
    <cellStyle name="Input Cell 7 2 15 4" xfId="26179" xr:uid="{00000000-0005-0000-0000-0000FA550000}"/>
    <cellStyle name="Input Cell 7 2 15 5" xfId="26180" xr:uid="{00000000-0005-0000-0000-0000FB550000}"/>
    <cellStyle name="Input Cell 7 2 16" xfId="3105" xr:uid="{00000000-0005-0000-0000-0000FC550000}"/>
    <cellStyle name="Input Cell 7 2 16 2" xfId="26181" xr:uid="{00000000-0005-0000-0000-0000FD550000}"/>
    <cellStyle name="Input Cell 7 2 16 2 2" xfId="26182" xr:uid="{00000000-0005-0000-0000-0000FE550000}"/>
    <cellStyle name="Input Cell 7 2 16 2 3" xfId="26183" xr:uid="{00000000-0005-0000-0000-0000FF550000}"/>
    <cellStyle name="Input Cell 7 2 16 2 4" xfId="26184" xr:uid="{00000000-0005-0000-0000-000000560000}"/>
    <cellStyle name="Input Cell 7 2 16 3" xfId="26185" xr:uid="{00000000-0005-0000-0000-000001560000}"/>
    <cellStyle name="Input Cell 7 2 16 4" xfId="26186" xr:uid="{00000000-0005-0000-0000-000002560000}"/>
    <cellStyle name="Input Cell 7 2 16 5" xfId="26187" xr:uid="{00000000-0005-0000-0000-000003560000}"/>
    <cellStyle name="Input Cell 7 2 17" xfId="3106" xr:uid="{00000000-0005-0000-0000-000004560000}"/>
    <cellStyle name="Input Cell 7 2 17 2" xfId="26188" xr:uid="{00000000-0005-0000-0000-000005560000}"/>
    <cellStyle name="Input Cell 7 2 17 2 2" xfId="26189" xr:uid="{00000000-0005-0000-0000-000006560000}"/>
    <cellStyle name="Input Cell 7 2 17 2 3" xfId="26190" xr:uid="{00000000-0005-0000-0000-000007560000}"/>
    <cellStyle name="Input Cell 7 2 17 2 4" xfId="26191" xr:uid="{00000000-0005-0000-0000-000008560000}"/>
    <cellStyle name="Input Cell 7 2 17 3" xfId="26192" xr:uid="{00000000-0005-0000-0000-000009560000}"/>
    <cellStyle name="Input Cell 7 2 17 4" xfId="26193" xr:uid="{00000000-0005-0000-0000-00000A560000}"/>
    <cellStyle name="Input Cell 7 2 17 5" xfId="26194" xr:uid="{00000000-0005-0000-0000-00000B560000}"/>
    <cellStyle name="Input Cell 7 2 18" xfId="3107" xr:uid="{00000000-0005-0000-0000-00000C560000}"/>
    <cellStyle name="Input Cell 7 2 18 2" xfId="26195" xr:uid="{00000000-0005-0000-0000-00000D560000}"/>
    <cellStyle name="Input Cell 7 2 18 2 2" xfId="26196" xr:uid="{00000000-0005-0000-0000-00000E560000}"/>
    <cellStyle name="Input Cell 7 2 18 2 3" xfId="26197" xr:uid="{00000000-0005-0000-0000-00000F560000}"/>
    <cellStyle name="Input Cell 7 2 18 2 4" xfId="26198" xr:uid="{00000000-0005-0000-0000-000010560000}"/>
    <cellStyle name="Input Cell 7 2 18 3" xfId="26199" xr:uid="{00000000-0005-0000-0000-000011560000}"/>
    <cellStyle name="Input Cell 7 2 18 4" xfId="26200" xr:uid="{00000000-0005-0000-0000-000012560000}"/>
    <cellStyle name="Input Cell 7 2 18 5" xfId="26201" xr:uid="{00000000-0005-0000-0000-000013560000}"/>
    <cellStyle name="Input Cell 7 2 19" xfId="3108" xr:uid="{00000000-0005-0000-0000-000014560000}"/>
    <cellStyle name="Input Cell 7 2 19 2" xfId="26202" xr:uid="{00000000-0005-0000-0000-000015560000}"/>
    <cellStyle name="Input Cell 7 2 19 2 2" xfId="26203" xr:uid="{00000000-0005-0000-0000-000016560000}"/>
    <cellStyle name="Input Cell 7 2 19 2 3" xfId="26204" xr:uid="{00000000-0005-0000-0000-000017560000}"/>
    <cellStyle name="Input Cell 7 2 19 2 4" xfId="26205" xr:uid="{00000000-0005-0000-0000-000018560000}"/>
    <cellStyle name="Input Cell 7 2 19 3" xfId="26206" xr:uid="{00000000-0005-0000-0000-000019560000}"/>
    <cellStyle name="Input Cell 7 2 19 4" xfId="26207" xr:uid="{00000000-0005-0000-0000-00001A560000}"/>
    <cellStyle name="Input Cell 7 2 19 5" xfId="26208" xr:uid="{00000000-0005-0000-0000-00001B560000}"/>
    <cellStyle name="Input Cell 7 2 2" xfId="3109" xr:uid="{00000000-0005-0000-0000-00001C560000}"/>
    <cellStyle name="Input Cell 7 2 2 2" xfId="26209" xr:uid="{00000000-0005-0000-0000-00001D560000}"/>
    <cellStyle name="Input Cell 7 2 2 2 2" xfId="26210" xr:uid="{00000000-0005-0000-0000-00001E560000}"/>
    <cellStyle name="Input Cell 7 2 2 2 3" xfId="26211" xr:uid="{00000000-0005-0000-0000-00001F560000}"/>
    <cellStyle name="Input Cell 7 2 2 2 4" xfId="26212" xr:uid="{00000000-0005-0000-0000-000020560000}"/>
    <cellStyle name="Input Cell 7 2 2 3" xfId="26213" xr:uid="{00000000-0005-0000-0000-000021560000}"/>
    <cellStyle name="Input Cell 7 2 2 4" xfId="26214" xr:uid="{00000000-0005-0000-0000-000022560000}"/>
    <cellStyle name="Input Cell 7 2 2 5" xfId="26215" xr:uid="{00000000-0005-0000-0000-000023560000}"/>
    <cellStyle name="Input Cell 7 2 20" xfId="3110" xr:uid="{00000000-0005-0000-0000-000024560000}"/>
    <cellStyle name="Input Cell 7 2 20 2" xfId="26216" xr:uid="{00000000-0005-0000-0000-000025560000}"/>
    <cellStyle name="Input Cell 7 2 20 2 2" xfId="26217" xr:uid="{00000000-0005-0000-0000-000026560000}"/>
    <cellStyle name="Input Cell 7 2 20 2 3" xfId="26218" xr:uid="{00000000-0005-0000-0000-000027560000}"/>
    <cellStyle name="Input Cell 7 2 20 2 4" xfId="26219" xr:uid="{00000000-0005-0000-0000-000028560000}"/>
    <cellStyle name="Input Cell 7 2 20 3" xfId="26220" xr:uid="{00000000-0005-0000-0000-000029560000}"/>
    <cellStyle name="Input Cell 7 2 20 4" xfId="26221" xr:uid="{00000000-0005-0000-0000-00002A560000}"/>
    <cellStyle name="Input Cell 7 2 20 5" xfId="26222" xr:uid="{00000000-0005-0000-0000-00002B560000}"/>
    <cellStyle name="Input Cell 7 2 21" xfId="3111" xr:uid="{00000000-0005-0000-0000-00002C560000}"/>
    <cellStyle name="Input Cell 7 2 21 2" xfId="26223" xr:uid="{00000000-0005-0000-0000-00002D560000}"/>
    <cellStyle name="Input Cell 7 2 21 2 2" xfId="26224" xr:uid="{00000000-0005-0000-0000-00002E560000}"/>
    <cellStyle name="Input Cell 7 2 21 2 3" xfId="26225" xr:uid="{00000000-0005-0000-0000-00002F560000}"/>
    <cellStyle name="Input Cell 7 2 21 2 4" xfId="26226" xr:uid="{00000000-0005-0000-0000-000030560000}"/>
    <cellStyle name="Input Cell 7 2 21 3" xfId="26227" xr:uid="{00000000-0005-0000-0000-000031560000}"/>
    <cellStyle name="Input Cell 7 2 21 4" xfId="26228" xr:uid="{00000000-0005-0000-0000-000032560000}"/>
    <cellStyle name="Input Cell 7 2 21 5" xfId="26229" xr:uid="{00000000-0005-0000-0000-000033560000}"/>
    <cellStyle name="Input Cell 7 2 22" xfId="3112" xr:uid="{00000000-0005-0000-0000-000034560000}"/>
    <cellStyle name="Input Cell 7 2 22 2" xfId="26230" xr:uid="{00000000-0005-0000-0000-000035560000}"/>
    <cellStyle name="Input Cell 7 2 22 2 2" xfId="26231" xr:uid="{00000000-0005-0000-0000-000036560000}"/>
    <cellStyle name="Input Cell 7 2 22 2 3" xfId="26232" xr:uid="{00000000-0005-0000-0000-000037560000}"/>
    <cellStyle name="Input Cell 7 2 22 2 4" xfId="26233" xr:uid="{00000000-0005-0000-0000-000038560000}"/>
    <cellStyle name="Input Cell 7 2 22 3" xfId="26234" xr:uid="{00000000-0005-0000-0000-000039560000}"/>
    <cellStyle name="Input Cell 7 2 22 4" xfId="26235" xr:uid="{00000000-0005-0000-0000-00003A560000}"/>
    <cellStyle name="Input Cell 7 2 22 5" xfId="26236" xr:uid="{00000000-0005-0000-0000-00003B560000}"/>
    <cellStyle name="Input Cell 7 2 23" xfId="3113" xr:uid="{00000000-0005-0000-0000-00003C560000}"/>
    <cellStyle name="Input Cell 7 2 23 2" xfId="26237" xr:uid="{00000000-0005-0000-0000-00003D560000}"/>
    <cellStyle name="Input Cell 7 2 23 2 2" xfId="26238" xr:uid="{00000000-0005-0000-0000-00003E560000}"/>
    <cellStyle name="Input Cell 7 2 23 2 3" xfId="26239" xr:uid="{00000000-0005-0000-0000-00003F560000}"/>
    <cellStyle name="Input Cell 7 2 23 2 4" xfId="26240" xr:uid="{00000000-0005-0000-0000-000040560000}"/>
    <cellStyle name="Input Cell 7 2 23 3" xfId="26241" xr:uid="{00000000-0005-0000-0000-000041560000}"/>
    <cellStyle name="Input Cell 7 2 23 4" xfId="26242" xr:uid="{00000000-0005-0000-0000-000042560000}"/>
    <cellStyle name="Input Cell 7 2 23 5" xfId="26243" xr:uid="{00000000-0005-0000-0000-000043560000}"/>
    <cellStyle name="Input Cell 7 2 24" xfId="3114" xr:uid="{00000000-0005-0000-0000-000044560000}"/>
    <cellStyle name="Input Cell 7 2 24 2" xfId="26244" xr:uid="{00000000-0005-0000-0000-000045560000}"/>
    <cellStyle name="Input Cell 7 2 24 2 2" xfId="26245" xr:uid="{00000000-0005-0000-0000-000046560000}"/>
    <cellStyle name="Input Cell 7 2 24 2 3" xfId="26246" xr:uid="{00000000-0005-0000-0000-000047560000}"/>
    <cellStyle name="Input Cell 7 2 24 2 4" xfId="26247" xr:uid="{00000000-0005-0000-0000-000048560000}"/>
    <cellStyle name="Input Cell 7 2 24 3" xfId="26248" xr:uid="{00000000-0005-0000-0000-000049560000}"/>
    <cellStyle name="Input Cell 7 2 24 4" xfId="26249" xr:uid="{00000000-0005-0000-0000-00004A560000}"/>
    <cellStyle name="Input Cell 7 2 24 5" xfId="26250" xr:uid="{00000000-0005-0000-0000-00004B560000}"/>
    <cellStyle name="Input Cell 7 2 25" xfId="3115" xr:uid="{00000000-0005-0000-0000-00004C560000}"/>
    <cellStyle name="Input Cell 7 2 25 2" xfId="26251" xr:uid="{00000000-0005-0000-0000-00004D560000}"/>
    <cellStyle name="Input Cell 7 2 25 2 2" xfId="26252" xr:uid="{00000000-0005-0000-0000-00004E560000}"/>
    <cellStyle name="Input Cell 7 2 25 2 3" xfId="26253" xr:uid="{00000000-0005-0000-0000-00004F560000}"/>
    <cellStyle name="Input Cell 7 2 25 2 4" xfId="26254" xr:uid="{00000000-0005-0000-0000-000050560000}"/>
    <cellStyle name="Input Cell 7 2 25 3" xfId="26255" xr:uid="{00000000-0005-0000-0000-000051560000}"/>
    <cellStyle name="Input Cell 7 2 25 4" xfId="26256" xr:uid="{00000000-0005-0000-0000-000052560000}"/>
    <cellStyle name="Input Cell 7 2 25 5" xfId="26257" xr:uid="{00000000-0005-0000-0000-000053560000}"/>
    <cellStyle name="Input Cell 7 2 26" xfId="3116" xr:uid="{00000000-0005-0000-0000-000054560000}"/>
    <cellStyle name="Input Cell 7 2 26 2" xfId="26258" xr:uid="{00000000-0005-0000-0000-000055560000}"/>
    <cellStyle name="Input Cell 7 2 26 2 2" xfId="26259" xr:uid="{00000000-0005-0000-0000-000056560000}"/>
    <cellStyle name="Input Cell 7 2 26 2 3" xfId="26260" xr:uid="{00000000-0005-0000-0000-000057560000}"/>
    <cellStyle name="Input Cell 7 2 26 2 4" xfId="26261" xr:uid="{00000000-0005-0000-0000-000058560000}"/>
    <cellStyle name="Input Cell 7 2 26 3" xfId="26262" xr:uid="{00000000-0005-0000-0000-000059560000}"/>
    <cellStyle name="Input Cell 7 2 26 4" xfId="26263" xr:uid="{00000000-0005-0000-0000-00005A560000}"/>
    <cellStyle name="Input Cell 7 2 26 5" xfId="26264" xr:uid="{00000000-0005-0000-0000-00005B560000}"/>
    <cellStyle name="Input Cell 7 2 27" xfId="3117" xr:uid="{00000000-0005-0000-0000-00005C560000}"/>
    <cellStyle name="Input Cell 7 2 27 2" xfId="26265" xr:uid="{00000000-0005-0000-0000-00005D560000}"/>
    <cellStyle name="Input Cell 7 2 27 2 2" xfId="26266" xr:uid="{00000000-0005-0000-0000-00005E560000}"/>
    <cellStyle name="Input Cell 7 2 27 2 3" xfId="26267" xr:uid="{00000000-0005-0000-0000-00005F560000}"/>
    <cellStyle name="Input Cell 7 2 27 2 4" xfId="26268" xr:uid="{00000000-0005-0000-0000-000060560000}"/>
    <cellStyle name="Input Cell 7 2 27 3" xfId="26269" xr:uid="{00000000-0005-0000-0000-000061560000}"/>
    <cellStyle name="Input Cell 7 2 27 4" xfId="26270" xr:uid="{00000000-0005-0000-0000-000062560000}"/>
    <cellStyle name="Input Cell 7 2 27 5" xfId="26271" xr:uid="{00000000-0005-0000-0000-000063560000}"/>
    <cellStyle name="Input Cell 7 2 28" xfId="3118" xr:uid="{00000000-0005-0000-0000-000064560000}"/>
    <cellStyle name="Input Cell 7 2 28 2" xfId="26272" xr:uid="{00000000-0005-0000-0000-000065560000}"/>
    <cellStyle name="Input Cell 7 2 28 2 2" xfId="26273" xr:uid="{00000000-0005-0000-0000-000066560000}"/>
    <cellStyle name="Input Cell 7 2 28 2 3" xfId="26274" xr:uid="{00000000-0005-0000-0000-000067560000}"/>
    <cellStyle name="Input Cell 7 2 28 2 4" xfId="26275" xr:uid="{00000000-0005-0000-0000-000068560000}"/>
    <cellStyle name="Input Cell 7 2 28 3" xfId="26276" xr:uid="{00000000-0005-0000-0000-000069560000}"/>
    <cellStyle name="Input Cell 7 2 28 4" xfId="26277" xr:uid="{00000000-0005-0000-0000-00006A560000}"/>
    <cellStyle name="Input Cell 7 2 28 5" xfId="26278" xr:uid="{00000000-0005-0000-0000-00006B560000}"/>
    <cellStyle name="Input Cell 7 2 29" xfId="3119" xr:uid="{00000000-0005-0000-0000-00006C560000}"/>
    <cellStyle name="Input Cell 7 2 29 2" xfId="26279" xr:uid="{00000000-0005-0000-0000-00006D560000}"/>
    <cellStyle name="Input Cell 7 2 29 2 2" xfId="26280" xr:uid="{00000000-0005-0000-0000-00006E560000}"/>
    <cellStyle name="Input Cell 7 2 29 2 3" xfId="26281" xr:uid="{00000000-0005-0000-0000-00006F560000}"/>
    <cellStyle name="Input Cell 7 2 29 2 4" xfId="26282" xr:uid="{00000000-0005-0000-0000-000070560000}"/>
    <cellStyle name="Input Cell 7 2 29 3" xfId="26283" xr:uid="{00000000-0005-0000-0000-000071560000}"/>
    <cellStyle name="Input Cell 7 2 29 4" xfId="26284" xr:uid="{00000000-0005-0000-0000-000072560000}"/>
    <cellStyle name="Input Cell 7 2 29 5" xfId="26285" xr:uid="{00000000-0005-0000-0000-000073560000}"/>
    <cellStyle name="Input Cell 7 2 3" xfId="3120" xr:uid="{00000000-0005-0000-0000-000074560000}"/>
    <cellStyle name="Input Cell 7 2 3 2" xfId="26286" xr:uid="{00000000-0005-0000-0000-000075560000}"/>
    <cellStyle name="Input Cell 7 2 3 2 2" xfId="26287" xr:uid="{00000000-0005-0000-0000-000076560000}"/>
    <cellStyle name="Input Cell 7 2 3 2 3" xfId="26288" xr:uid="{00000000-0005-0000-0000-000077560000}"/>
    <cellStyle name="Input Cell 7 2 3 2 4" xfId="26289" xr:uid="{00000000-0005-0000-0000-000078560000}"/>
    <cellStyle name="Input Cell 7 2 3 3" xfId="26290" xr:uid="{00000000-0005-0000-0000-000079560000}"/>
    <cellStyle name="Input Cell 7 2 3 4" xfId="26291" xr:uid="{00000000-0005-0000-0000-00007A560000}"/>
    <cellStyle name="Input Cell 7 2 3 5" xfId="26292" xr:uid="{00000000-0005-0000-0000-00007B560000}"/>
    <cellStyle name="Input Cell 7 2 30" xfId="3121" xr:uid="{00000000-0005-0000-0000-00007C560000}"/>
    <cellStyle name="Input Cell 7 2 30 2" xfId="26293" xr:uid="{00000000-0005-0000-0000-00007D560000}"/>
    <cellStyle name="Input Cell 7 2 30 2 2" xfId="26294" xr:uid="{00000000-0005-0000-0000-00007E560000}"/>
    <cellStyle name="Input Cell 7 2 30 2 3" xfId="26295" xr:uid="{00000000-0005-0000-0000-00007F560000}"/>
    <cellStyle name="Input Cell 7 2 30 2 4" xfId="26296" xr:uid="{00000000-0005-0000-0000-000080560000}"/>
    <cellStyle name="Input Cell 7 2 30 3" xfId="26297" xr:uid="{00000000-0005-0000-0000-000081560000}"/>
    <cellStyle name="Input Cell 7 2 30 4" xfId="26298" xr:uid="{00000000-0005-0000-0000-000082560000}"/>
    <cellStyle name="Input Cell 7 2 30 5" xfId="26299" xr:uid="{00000000-0005-0000-0000-000083560000}"/>
    <cellStyle name="Input Cell 7 2 31" xfId="3122" xr:uid="{00000000-0005-0000-0000-000084560000}"/>
    <cellStyle name="Input Cell 7 2 31 2" xfId="26300" xr:uid="{00000000-0005-0000-0000-000085560000}"/>
    <cellStyle name="Input Cell 7 2 31 2 2" xfId="26301" xr:uid="{00000000-0005-0000-0000-000086560000}"/>
    <cellStyle name="Input Cell 7 2 31 2 3" xfId="26302" xr:uid="{00000000-0005-0000-0000-000087560000}"/>
    <cellStyle name="Input Cell 7 2 31 2 4" xfId="26303" xr:uid="{00000000-0005-0000-0000-000088560000}"/>
    <cellStyle name="Input Cell 7 2 31 3" xfId="26304" xr:uid="{00000000-0005-0000-0000-000089560000}"/>
    <cellStyle name="Input Cell 7 2 31 4" xfId="26305" xr:uid="{00000000-0005-0000-0000-00008A560000}"/>
    <cellStyle name="Input Cell 7 2 31 5" xfId="26306" xr:uid="{00000000-0005-0000-0000-00008B560000}"/>
    <cellStyle name="Input Cell 7 2 32" xfId="3123" xr:uid="{00000000-0005-0000-0000-00008C560000}"/>
    <cellStyle name="Input Cell 7 2 32 2" xfId="26307" xr:uid="{00000000-0005-0000-0000-00008D560000}"/>
    <cellStyle name="Input Cell 7 2 32 2 2" xfId="26308" xr:uid="{00000000-0005-0000-0000-00008E560000}"/>
    <cellStyle name="Input Cell 7 2 32 2 3" xfId="26309" xr:uid="{00000000-0005-0000-0000-00008F560000}"/>
    <cellStyle name="Input Cell 7 2 32 2 4" xfId="26310" xr:uid="{00000000-0005-0000-0000-000090560000}"/>
    <cellStyle name="Input Cell 7 2 32 3" xfId="26311" xr:uid="{00000000-0005-0000-0000-000091560000}"/>
    <cellStyle name="Input Cell 7 2 32 4" xfId="26312" xr:uid="{00000000-0005-0000-0000-000092560000}"/>
    <cellStyle name="Input Cell 7 2 32 5" xfId="26313" xr:uid="{00000000-0005-0000-0000-000093560000}"/>
    <cellStyle name="Input Cell 7 2 33" xfId="3124" xr:uid="{00000000-0005-0000-0000-000094560000}"/>
    <cellStyle name="Input Cell 7 2 33 2" xfId="26314" xr:uid="{00000000-0005-0000-0000-000095560000}"/>
    <cellStyle name="Input Cell 7 2 33 2 2" xfId="26315" xr:uid="{00000000-0005-0000-0000-000096560000}"/>
    <cellStyle name="Input Cell 7 2 33 2 3" xfId="26316" xr:uid="{00000000-0005-0000-0000-000097560000}"/>
    <cellStyle name="Input Cell 7 2 33 2 4" xfId="26317" xr:uid="{00000000-0005-0000-0000-000098560000}"/>
    <cellStyle name="Input Cell 7 2 33 3" xfId="26318" xr:uid="{00000000-0005-0000-0000-000099560000}"/>
    <cellStyle name="Input Cell 7 2 33 4" xfId="26319" xr:uid="{00000000-0005-0000-0000-00009A560000}"/>
    <cellStyle name="Input Cell 7 2 33 5" xfId="26320" xr:uid="{00000000-0005-0000-0000-00009B560000}"/>
    <cellStyle name="Input Cell 7 2 34" xfId="3125" xr:uid="{00000000-0005-0000-0000-00009C560000}"/>
    <cellStyle name="Input Cell 7 2 34 2" xfId="26321" xr:uid="{00000000-0005-0000-0000-00009D560000}"/>
    <cellStyle name="Input Cell 7 2 34 2 2" xfId="26322" xr:uid="{00000000-0005-0000-0000-00009E560000}"/>
    <cellStyle name="Input Cell 7 2 34 2 3" xfId="26323" xr:uid="{00000000-0005-0000-0000-00009F560000}"/>
    <cellStyle name="Input Cell 7 2 34 2 4" xfId="26324" xr:uid="{00000000-0005-0000-0000-0000A0560000}"/>
    <cellStyle name="Input Cell 7 2 34 3" xfId="26325" xr:uid="{00000000-0005-0000-0000-0000A1560000}"/>
    <cellStyle name="Input Cell 7 2 34 4" xfId="26326" xr:uid="{00000000-0005-0000-0000-0000A2560000}"/>
    <cellStyle name="Input Cell 7 2 34 5" xfId="26327" xr:uid="{00000000-0005-0000-0000-0000A3560000}"/>
    <cellStyle name="Input Cell 7 2 35" xfId="3126" xr:uid="{00000000-0005-0000-0000-0000A4560000}"/>
    <cellStyle name="Input Cell 7 2 35 2" xfId="26328" xr:uid="{00000000-0005-0000-0000-0000A5560000}"/>
    <cellStyle name="Input Cell 7 2 35 2 2" xfId="26329" xr:uid="{00000000-0005-0000-0000-0000A6560000}"/>
    <cellStyle name="Input Cell 7 2 35 2 3" xfId="26330" xr:uid="{00000000-0005-0000-0000-0000A7560000}"/>
    <cellStyle name="Input Cell 7 2 35 2 4" xfId="26331" xr:uid="{00000000-0005-0000-0000-0000A8560000}"/>
    <cellStyle name="Input Cell 7 2 35 3" xfId="26332" xr:uid="{00000000-0005-0000-0000-0000A9560000}"/>
    <cellStyle name="Input Cell 7 2 35 4" xfId="26333" xr:uid="{00000000-0005-0000-0000-0000AA560000}"/>
    <cellStyle name="Input Cell 7 2 35 5" xfId="26334" xr:uid="{00000000-0005-0000-0000-0000AB560000}"/>
    <cellStyle name="Input Cell 7 2 36" xfId="3127" xr:uid="{00000000-0005-0000-0000-0000AC560000}"/>
    <cellStyle name="Input Cell 7 2 36 2" xfId="26335" xr:uid="{00000000-0005-0000-0000-0000AD560000}"/>
    <cellStyle name="Input Cell 7 2 36 2 2" xfId="26336" xr:uid="{00000000-0005-0000-0000-0000AE560000}"/>
    <cellStyle name="Input Cell 7 2 36 2 3" xfId="26337" xr:uid="{00000000-0005-0000-0000-0000AF560000}"/>
    <cellStyle name="Input Cell 7 2 36 2 4" xfId="26338" xr:uid="{00000000-0005-0000-0000-0000B0560000}"/>
    <cellStyle name="Input Cell 7 2 36 3" xfId="26339" xr:uid="{00000000-0005-0000-0000-0000B1560000}"/>
    <cellStyle name="Input Cell 7 2 36 4" xfId="26340" xr:uid="{00000000-0005-0000-0000-0000B2560000}"/>
    <cellStyle name="Input Cell 7 2 36 5" xfId="26341" xr:uid="{00000000-0005-0000-0000-0000B3560000}"/>
    <cellStyle name="Input Cell 7 2 37" xfId="3128" xr:uid="{00000000-0005-0000-0000-0000B4560000}"/>
    <cellStyle name="Input Cell 7 2 37 2" xfId="26342" xr:uid="{00000000-0005-0000-0000-0000B5560000}"/>
    <cellStyle name="Input Cell 7 2 37 2 2" xfId="26343" xr:uid="{00000000-0005-0000-0000-0000B6560000}"/>
    <cellStyle name="Input Cell 7 2 37 2 3" xfId="26344" xr:uid="{00000000-0005-0000-0000-0000B7560000}"/>
    <cellStyle name="Input Cell 7 2 37 2 4" xfId="26345" xr:uid="{00000000-0005-0000-0000-0000B8560000}"/>
    <cellStyle name="Input Cell 7 2 37 3" xfId="26346" xr:uid="{00000000-0005-0000-0000-0000B9560000}"/>
    <cellStyle name="Input Cell 7 2 37 4" xfId="26347" xr:uid="{00000000-0005-0000-0000-0000BA560000}"/>
    <cellStyle name="Input Cell 7 2 37 5" xfId="26348" xr:uid="{00000000-0005-0000-0000-0000BB560000}"/>
    <cellStyle name="Input Cell 7 2 38" xfId="3129" xr:uid="{00000000-0005-0000-0000-0000BC560000}"/>
    <cellStyle name="Input Cell 7 2 38 2" xfId="26349" xr:uid="{00000000-0005-0000-0000-0000BD560000}"/>
    <cellStyle name="Input Cell 7 2 38 2 2" xfId="26350" xr:uid="{00000000-0005-0000-0000-0000BE560000}"/>
    <cellStyle name="Input Cell 7 2 38 2 3" xfId="26351" xr:uid="{00000000-0005-0000-0000-0000BF560000}"/>
    <cellStyle name="Input Cell 7 2 38 2 4" xfId="26352" xr:uid="{00000000-0005-0000-0000-0000C0560000}"/>
    <cellStyle name="Input Cell 7 2 38 3" xfId="26353" xr:uid="{00000000-0005-0000-0000-0000C1560000}"/>
    <cellStyle name="Input Cell 7 2 38 4" xfId="26354" xr:uid="{00000000-0005-0000-0000-0000C2560000}"/>
    <cellStyle name="Input Cell 7 2 38 5" xfId="26355" xr:uid="{00000000-0005-0000-0000-0000C3560000}"/>
    <cellStyle name="Input Cell 7 2 39" xfId="3130" xr:uid="{00000000-0005-0000-0000-0000C4560000}"/>
    <cellStyle name="Input Cell 7 2 39 2" xfId="26356" xr:uid="{00000000-0005-0000-0000-0000C5560000}"/>
    <cellStyle name="Input Cell 7 2 39 2 2" xfId="26357" xr:uid="{00000000-0005-0000-0000-0000C6560000}"/>
    <cellStyle name="Input Cell 7 2 39 2 3" xfId="26358" xr:uid="{00000000-0005-0000-0000-0000C7560000}"/>
    <cellStyle name="Input Cell 7 2 39 2 4" xfId="26359" xr:uid="{00000000-0005-0000-0000-0000C8560000}"/>
    <cellStyle name="Input Cell 7 2 39 3" xfId="26360" xr:uid="{00000000-0005-0000-0000-0000C9560000}"/>
    <cellStyle name="Input Cell 7 2 39 4" xfId="26361" xr:uid="{00000000-0005-0000-0000-0000CA560000}"/>
    <cellStyle name="Input Cell 7 2 39 5" xfId="26362" xr:uid="{00000000-0005-0000-0000-0000CB560000}"/>
    <cellStyle name="Input Cell 7 2 4" xfId="3131" xr:uid="{00000000-0005-0000-0000-0000CC560000}"/>
    <cellStyle name="Input Cell 7 2 4 2" xfId="26363" xr:uid="{00000000-0005-0000-0000-0000CD560000}"/>
    <cellStyle name="Input Cell 7 2 4 2 2" xfId="26364" xr:uid="{00000000-0005-0000-0000-0000CE560000}"/>
    <cellStyle name="Input Cell 7 2 4 2 3" xfId="26365" xr:uid="{00000000-0005-0000-0000-0000CF560000}"/>
    <cellStyle name="Input Cell 7 2 4 2 4" xfId="26366" xr:uid="{00000000-0005-0000-0000-0000D0560000}"/>
    <cellStyle name="Input Cell 7 2 4 3" xfId="26367" xr:uid="{00000000-0005-0000-0000-0000D1560000}"/>
    <cellStyle name="Input Cell 7 2 4 4" xfId="26368" xr:uid="{00000000-0005-0000-0000-0000D2560000}"/>
    <cellStyle name="Input Cell 7 2 4 5" xfId="26369" xr:uid="{00000000-0005-0000-0000-0000D3560000}"/>
    <cellStyle name="Input Cell 7 2 40" xfId="3132" xr:uid="{00000000-0005-0000-0000-0000D4560000}"/>
    <cellStyle name="Input Cell 7 2 40 2" xfId="26370" xr:uid="{00000000-0005-0000-0000-0000D5560000}"/>
    <cellStyle name="Input Cell 7 2 40 2 2" xfId="26371" xr:uid="{00000000-0005-0000-0000-0000D6560000}"/>
    <cellStyle name="Input Cell 7 2 40 2 3" xfId="26372" xr:uid="{00000000-0005-0000-0000-0000D7560000}"/>
    <cellStyle name="Input Cell 7 2 40 2 4" xfId="26373" xr:uid="{00000000-0005-0000-0000-0000D8560000}"/>
    <cellStyle name="Input Cell 7 2 40 3" xfId="26374" xr:uid="{00000000-0005-0000-0000-0000D9560000}"/>
    <cellStyle name="Input Cell 7 2 40 4" xfId="26375" xr:uid="{00000000-0005-0000-0000-0000DA560000}"/>
    <cellStyle name="Input Cell 7 2 40 5" xfId="26376" xr:uid="{00000000-0005-0000-0000-0000DB560000}"/>
    <cellStyle name="Input Cell 7 2 41" xfId="3133" xr:uid="{00000000-0005-0000-0000-0000DC560000}"/>
    <cellStyle name="Input Cell 7 2 41 2" xfId="26377" xr:uid="{00000000-0005-0000-0000-0000DD560000}"/>
    <cellStyle name="Input Cell 7 2 41 2 2" xfId="26378" xr:uid="{00000000-0005-0000-0000-0000DE560000}"/>
    <cellStyle name="Input Cell 7 2 41 2 3" xfId="26379" xr:uid="{00000000-0005-0000-0000-0000DF560000}"/>
    <cellStyle name="Input Cell 7 2 41 2 4" xfId="26380" xr:uid="{00000000-0005-0000-0000-0000E0560000}"/>
    <cellStyle name="Input Cell 7 2 41 3" xfId="26381" xr:uid="{00000000-0005-0000-0000-0000E1560000}"/>
    <cellStyle name="Input Cell 7 2 41 4" xfId="26382" xr:uid="{00000000-0005-0000-0000-0000E2560000}"/>
    <cellStyle name="Input Cell 7 2 41 5" xfId="26383" xr:uid="{00000000-0005-0000-0000-0000E3560000}"/>
    <cellStyle name="Input Cell 7 2 42" xfId="3134" xr:uid="{00000000-0005-0000-0000-0000E4560000}"/>
    <cellStyle name="Input Cell 7 2 42 2" xfId="26384" xr:uid="{00000000-0005-0000-0000-0000E5560000}"/>
    <cellStyle name="Input Cell 7 2 42 2 2" xfId="26385" xr:uid="{00000000-0005-0000-0000-0000E6560000}"/>
    <cellStyle name="Input Cell 7 2 42 2 3" xfId="26386" xr:uid="{00000000-0005-0000-0000-0000E7560000}"/>
    <cellStyle name="Input Cell 7 2 42 2 4" xfId="26387" xr:uid="{00000000-0005-0000-0000-0000E8560000}"/>
    <cellStyle name="Input Cell 7 2 42 3" xfId="26388" xr:uid="{00000000-0005-0000-0000-0000E9560000}"/>
    <cellStyle name="Input Cell 7 2 42 4" xfId="26389" xr:uid="{00000000-0005-0000-0000-0000EA560000}"/>
    <cellStyle name="Input Cell 7 2 42 5" xfId="26390" xr:uid="{00000000-0005-0000-0000-0000EB560000}"/>
    <cellStyle name="Input Cell 7 2 43" xfId="3135" xr:uid="{00000000-0005-0000-0000-0000EC560000}"/>
    <cellStyle name="Input Cell 7 2 43 2" xfId="26391" xr:uid="{00000000-0005-0000-0000-0000ED560000}"/>
    <cellStyle name="Input Cell 7 2 43 2 2" xfId="26392" xr:uid="{00000000-0005-0000-0000-0000EE560000}"/>
    <cellStyle name="Input Cell 7 2 43 2 3" xfId="26393" xr:uid="{00000000-0005-0000-0000-0000EF560000}"/>
    <cellStyle name="Input Cell 7 2 43 2 4" xfId="26394" xr:uid="{00000000-0005-0000-0000-0000F0560000}"/>
    <cellStyle name="Input Cell 7 2 43 3" xfId="26395" xr:uid="{00000000-0005-0000-0000-0000F1560000}"/>
    <cellStyle name="Input Cell 7 2 43 4" xfId="26396" xr:uid="{00000000-0005-0000-0000-0000F2560000}"/>
    <cellStyle name="Input Cell 7 2 43 5" xfId="26397" xr:uid="{00000000-0005-0000-0000-0000F3560000}"/>
    <cellStyle name="Input Cell 7 2 44" xfId="3136" xr:uid="{00000000-0005-0000-0000-0000F4560000}"/>
    <cellStyle name="Input Cell 7 2 44 2" xfId="26398" xr:uid="{00000000-0005-0000-0000-0000F5560000}"/>
    <cellStyle name="Input Cell 7 2 44 2 2" xfId="26399" xr:uid="{00000000-0005-0000-0000-0000F6560000}"/>
    <cellStyle name="Input Cell 7 2 44 2 3" xfId="26400" xr:uid="{00000000-0005-0000-0000-0000F7560000}"/>
    <cellStyle name="Input Cell 7 2 44 2 4" xfId="26401" xr:uid="{00000000-0005-0000-0000-0000F8560000}"/>
    <cellStyle name="Input Cell 7 2 44 3" xfId="26402" xr:uid="{00000000-0005-0000-0000-0000F9560000}"/>
    <cellStyle name="Input Cell 7 2 44 4" xfId="26403" xr:uid="{00000000-0005-0000-0000-0000FA560000}"/>
    <cellStyle name="Input Cell 7 2 44 5" xfId="26404" xr:uid="{00000000-0005-0000-0000-0000FB560000}"/>
    <cellStyle name="Input Cell 7 2 45" xfId="26405" xr:uid="{00000000-0005-0000-0000-0000FC560000}"/>
    <cellStyle name="Input Cell 7 2 45 2" xfId="26406" xr:uid="{00000000-0005-0000-0000-0000FD560000}"/>
    <cellStyle name="Input Cell 7 2 45 3" xfId="26407" xr:uid="{00000000-0005-0000-0000-0000FE560000}"/>
    <cellStyle name="Input Cell 7 2 45 4" xfId="26408" xr:uid="{00000000-0005-0000-0000-0000FF560000}"/>
    <cellStyle name="Input Cell 7 2 46" xfId="26409" xr:uid="{00000000-0005-0000-0000-000000570000}"/>
    <cellStyle name="Input Cell 7 2 46 2" xfId="26410" xr:uid="{00000000-0005-0000-0000-000001570000}"/>
    <cellStyle name="Input Cell 7 2 46 3" xfId="26411" xr:uid="{00000000-0005-0000-0000-000002570000}"/>
    <cellStyle name="Input Cell 7 2 46 4" xfId="26412" xr:uid="{00000000-0005-0000-0000-000003570000}"/>
    <cellStyle name="Input Cell 7 2 47" xfId="26413" xr:uid="{00000000-0005-0000-0000-000004570000}"/>
    <cellStyle name="Input Cell 7 2 48" xfId="26414" xr:uid="{00000000-0005-0000-0000-000005570000}"/>
    <cellStyle name="Input Cell 7 2 5" xfId="3137" xr:uid="{00000000-0005-0000-0000-000006570000}"/>
    <cellStyle name="Input Cell 7 2 5 2" xfId="26415" xr:uid="{00000000-0005-0000-0000-000007570000}"/>
    <cellStyle name="Input Cell 7 2 5 2 2" xfId="26416" xr:uid="{00000000-0005-0000-0000-000008570000}"/>
    <cellStyle name="Input Cell 7 2 5 2 3" xfId="26417" xr:uid="{00000000-0005-0000-0000-000009570000}"/>
    <cellStyle name="Input Cell 7 2 5 2 4" xfId="26418" xr:uid="{00000000-0005-0000-0000-00000A570000}"/>
    <cellStyle name="Input Cell 7 2 5 3" xfId="26419" xr:uid="{00000000-0005-0000-0000-00000B570000}"/>
    <cellStyle name="Input Cell 7 2 5 4" xfId="26420" xr:uid="{00000000-0005-0000-0000-00000C570000}"/>
    <cellStyle name="Input Cell 7 2 5 5" xfId="26421" xr:uid="{00000000-0005-0000-0000-00000D570000}"/>
    <cellStyle name="Input Cell 7 2 6" xfId="3138" xr:uid="{00000000-0005-0000-0000-00000E570000}"/>
    <cellStyle name="Input Cell 7 2 6 2" xfId="26422" xr:uid="{00000000-0005-0000-0000-00000F570000}"/>
    <cellStyle name="Input Cell 7 2 6 2 2" xfId="26423" xr:uid="{00000000-0005-0000-0000-000010570000}"/>
    <cellStyle name="Input Cell 7 2 6 2 3" xfId="26424" xr:uid="{00000000-0005-0000-0000-000011570000}"/>
    <cellStyle name="Input Cell 7 2 6 2 4" xfId="26425" xr:uid="{00000000-0005-0000-0000-000012570000}"/>
    <cellStyle name="Input Cell 7 2 6 3" xfId="26426" xr:uid="{00000000-0005-0000-0000-000013570000}"/>
    <cellStyle name="Input Cell 7 2 6 4" xfId="26427" xr:uid="{00000000-0005-0000-0000-000014570000}"/>
    <cellStyle name="Input Cell 7 2 6 5" xfId="26428" xr:uid="{00000000-0005-0000-0000-000015570000}"/>
    <cellStyle name="Input Cell 7 2 7" xfId="3139" xr:uid="{00000000-0005-0000-0000-000016570000}"/>
    <cellStyle name="Input Cell 7 2 7 2" xfId="26429" xr:uid="{00000000-0005-0000-0000-000017570000}"/>
    <cellStyle name="Input Cell 7 2 7 2 2" xfId="26430" xr:uid="{00000000-0005-0000-0000-000018570000}"/>
    <cellStyle name="Input Cell 7 2 7 2 3" xfId="26431" xr:uid="{00000000-0005-0000-0000-000019570000}"/>
    <cellStyle name="Input Cell 7 2 7 2 4" xfId="26432" xr:uid="{00000000-0005-0000-0000-00001A570000}"/>
    <cellStyle name="Input Cell 7 2 7 3" xfId="26433" xr:uid="{00000000-0005-0000-0000-00001B570000}"/>
    <cellStyle name="Input Cell 7 2 7 4" xfId="26434" xr:uid="{00000000-0005-0000-0000-00001C570000}"/>
    <cellStyle name="Input Cell 7 2 7 5" xfId="26435" xr:uid="{00000000-0005-0000-0000-00001D570000}"/>
    <cellStyle name="Input Cell 7 2 8" xfId="3140" xr:uid="{00000000-0005-0000-0000-00001E570000}"/>
    <cellStyle name="Input Cell 7 2 8 2" xfId="26436" xr:uid="{00000000-0005-0000-0000-00001F570000}"/>
    <cellStyle name="Input Cell 7 2 8 2 2" xfId="26437" xr:uid="{00000000-0005-0000-0000-000020570000}"/>
    <cellStyle name="Input Cell 7 2 8 2 3" xfId="26438" xr:uid="{00000000-0005-0000-0000-000021570000}"/>
    <cellStyle name="Input Cell 7 2 8 2 4" xfId="26439" xr:uid="{00000000-0005-0000-0000-000022570000}"/>
    <cellStyle name="Input Cell 7 2 8 3" xfId="26440" xr:uid="{00000000-0005-0000-0000-000023570000}"/>
    <cellStyle name="Input Cell 7 2 8 4" xfId="26441" xr:uid="{00000000-0005-0000-0000-000024570000}"/>
    <cellStyle name="Input Cell 7 2 8 5" xfId="26442" xr:uid="{00000000-0005-0000-0000-000025570000}"/>
    <cellStyle name="Input Cell 7 2 9" xfId="3141" xr:uid="{00000000-0005-0000-0000-000026570000}"/>
    <cellStyle name="Input Cell 7 2 9 2" xfId="26443" xr:uid="{00000000-0005-0000-0000-000027570000}"/>
    <cellStyle name="Input Cell 7 2 9 2 2" xfId="26444" xr:uid="{00000000-0005-0000-0000-000028570000}"/>
    <cellStyle name="Input Cell 7 2 9 2 3" xfId="26445" xr:uid="{00000000-0005-0000-0000-000029570000}"/>
    <cellStyle name="Input Cell 7 2 9 2 4" xfId="26446" xr:uid="{00000000-0005-0000-0000-00002A570000}"/>
    <cellStyle name="Input Cell 7 2 9 3" xfId="26447" xr:uid="{00000000-0005-0000-0000-00002B570000}"/>
    <cellStyle name="Input Cell 7 2 9 4" xfId="26448" xr:uid="{00000000-0005-0000-0000-00002C570000}"/>
    <cellStyle name="Input Cell 7 2 9 5" xfId="26449" xr:uid="{00000000-0005-0000-0000-00002D570000}"/>
    <cellStyle name="Input Cell 7 20" xfId="3142" xr:uid="{00000000-0005-0000-0000-00002E570000}"/>
    <cellStyle name="Input Cell 7 20 2" xfId="26450" xr:uid="{00000000-0005-0000-0000-00002F570000}"/>
    <cellStyle name="Input Cell 7 20 2 2" xfId="26451" xr:uid="{00000000-0005-0000-0000-000030570000}"/>
    <cellStyle name="Input Cell 7 20 2 3" xfId="26452" xr:uid="{00000000-0005-0000-0000-000031570000}"/>
    <cellStyle name="Input Cell 7 20 2 4" xfId="26453" xr:uid="{00000000-0005-0000-0000-000032570000}"/>
    <cellStyle name="Input Cell 7 20 3" xfId="26454" xr:uid="{00000000-0005-0000-0000-000033570000}"/>
    <cellStyle name="Input Cell 7 20 4" xfId="26455" xr:uid="{00000000-0005-0000-0000-000034570000}"/>
    <cellStyle name="Input Cell 7 20 5" xfId="26456" xr:uid="{00000000-0005-0000-0000-000035570000}"/>
    <cellStyle name="Input Cell 7 21" xfId="3143" xr:uid="{00000000-0005-0000-0000-000036570000}"/>
    <cellStyle name="Input Cell 7 21 2" xfId="26457" xr:uid="{00000000-0005-0000-0000-000037570000}"/>
    <cellStyle name="Input Cell 7 21 2 2" xfId="26458" xr:uid="{00000000-0005-0000-0000-000038570000}"/>
    <cellStyle name="Input Cell 7 21 2 3" xfId="26459" xr:uid="{00000000-0005-0000-0000-000039570000}"/>
    <cellStyle name="Input Cell 7 21 2 4" xfId="26460" xr:uid="{00000000-0005-0000-0000-00003A570000}"/>
    <cellStyle name="Input Cell 7 21 3" xfId="26461" xr:uid="{00000000-0005-0000-0000-00003B570000}"/>
    <cellStyle name="Input Cell 7 21 4" xfId="26462" xr:uid="{00000000-0005-0000-0000-00003C570000}"/>
    <cellStyle name="Input Cell 7 21 5" xfId="26463" xr:uid="{00000000-0005-0000-0000-00003D570000}"/>
    <cellStyle name="Input Cell 7 22" xfId="3144" xr:uid="{00000000-0005-0000-0000-00003E570000}"/>
    <cellStyle name="Input Cell 7 22 2" xfId="26464" xr:uid="{00000000-0005-0000-0000-00003F570000}"/>
    <cellStyle name="Input Cell 7 22 2 2" xfId="26465" xr:uid="{00000000-0005-0000-0000-000040570000}"/>
    <cellStyle name="Input Cell 7 22 2 3" xfId="26466" xr:uid="{00000000-0005-0000-0000-000041570000}"/>
    <cellStyle name="Input Cell 7 22 2 4" xfId="26467" xr:uid="{00000000-0005-0000-0000-000042570000}"/>
    <cellStyle name="Input Cell 7 22 3" xfId="26468" xr:uid="{00000000-0005-0000-0000-000043570000}"/>
    <cellStyle name="Input Cell 7 22 4" xfId="26469" xr:uid="{00000000-0005-0000-0000-000044570000}"/>
    <cellStyle name="Input Cell 7 22 5" xfId="26470" xr:uid="{00000000-0005-0000-0000-000045570000}"/>
    <cellStyle name="Input Cell 7 23" xfId="3145" xr:uid="{00000000-0005-0000-0000-000046570000}"/>
    <cellStyle name="Input Cell 7 23 2" xfId="26471" xr:uid="{00000000-0005-0000-0000-000047570000}"/>
    <cellStyle name="Input Cell 7 23 2 2" xfId="26472" xr:uid="{00000000-0005-0000-0000-000048570000}"/>
    <cellStyle name="Input Cell 7 23 2 3" xfId="26473" xr:uid="{00000000-0005-0000-0000-000049570000}"/>
    <cellStyle name="Input Cell 7 23 2 4" xfId="26474" xr:uid="{00000000-0005-0000-0000-00004A570000}"/>
    <cellStyle name="Input Cell 7 23 3" xfId="26475" xr:uid="{00000000-0005-0000-0000-00004B570000}"/>
    <cellStyle name="Input Cell 7 23 4" xfId="26476" xr:uid="{00000000-0005-0000-0000-00004C570000}"/>
    <cellStyle name="Input Cell 7 23 5" xfId="26477" xr:uid="{00000000-0005-0000-0000-00004D570000}"/>
    <cellStyle name="Input Cell 7 24" xfId="3146" xr:uid="{00000000-0005-0000-0000-00004E570000}"/>
    <cellStyle name="Input Cell 7 24 2" xfId="26478" xr:uid="{00000000-0005-0000-0000-00004F570000}"/>
    <cellStyle name="Input Cell 7 24 2 2" xfId="26479" xr:uid="{00000000-0005-0000-0000-000050570000}"/>
    <cellStyle name="Input Cell 7 24 2 3" xfId="26480" xr:uid="{00000000-0005-0000-0000-000051570000}"/>
    <cellStyle name="Input Cell 7 24 2 4" xfId="26481" xr:uid="{00000000-0005-0000-0000-000052570000}"/>
    <cellStyle name="Input Cell 7 24 3" xfId="26482" xr:uid="{00000000-0005-0000-0000-000053570000}"/>
    <cellStyle name="Input Cell 7 24 4" xfId="26483" xr:uid="{00000000-0005-0000-0000-000054570000}"/>
    <cellStyle name="Input Cell 7 24 5" xfId="26484" xr:uid="{00000000-0005-0000-0000-000055570000}"/>
    <cellStyle name="Input Cell 7 25" xfId="3147" xr:uid="{00000000-0005-0000-0000-000056570000}"/>
    <cellStyle name="Input Cell 7 25 2" xfId="26485" xr:uid="{00000000-0005-0000-0000-000057570000}"/>
    <cellStyle name="Input Cell 7 25 2 2" xfId="26486" xr:uid="{00000000-0005-0000-0000-000058570000}"/>
    <cellStyle name="Input Cell 7 25 2 3" xfId="26487" xr:uid="{00000000-0005-0000-0000-000059570000}"/>
    <cellStyle name="Input Cell 7 25 2 4" xfId="26488" xr:uid="{00000000-0005-0000-0000-00005A570000}"/>
    <cellStyle name="Input Cell 7 25 3" xfId="26489" xr:uid="{00000000-0005-0000-0000-00005B570000}"/>
    <cellStyle name="Input Cell 7 25 4" xfId="26490" xr:uid="{00000000-0005-0000-0000-00005C570000}"/>
    <cellStyle name="Input Cell 7 25 5" xfId="26491" xr:uid="{00000000-0005-0000-0000-00005D570000}"/>
    <cellStyle name="Input Cell 7 26" xfId="3148" xr:uid="{00000000-0005-0000-0000-00005E570000}"/>
    <cellStyle name="Input Cell 7 26 2" xfId="26492" xr:uid="{00000000-0005-0000-0000-00005F570000}"/>
    <cellStyle name="Input Cell 7 26 2 2" xfId="26493" xr:uid="{00000000-0005-0000-0000-000060570000}"/>
    <cellStyle name="Input Cell 7 26 2 3" xfId="26494" xr:uid="{00000000-0005-0000-0000-000061570000}"/>
    <cellStyle name="Input Cell 7 26 2 4" xfId="26495" xr:uid="{00000000-0005-0000-0000-000062570000}"/>
    <cellStyle name="Input Cell 7 26 3" xfId="26496" xr:uid="{00000000-0005-0000-0000-000063570000}"/>
    <cellStyle name="Input Cell 7 26 4" xfId="26497" xr:uid="{00000000-0005-0000-0000-000064570000}"/>
    <cellStyle name="Input Cell 7 26 5" xfId="26498" xr:uid="{00000000-0005-0000-0000-000065570000}"/>
    <cellStyle name="Input Cell 7 27" xfId="3149" xr:uid="{00000000-0005-0000-0000-000066570000}"/>
    <cellStyle name="Input Cell 7 27 2" xfId="26499" xr:uid="{00000000-0005-0000-0000-000067570000}"/>
    <cellStyle name="Input Cell 7 27 2 2" xfId="26500" xr:uid="{00000000-0005-0000-0000-000068570000}"/>
    <cellStyle name="Input Cell 7 27 2 3" xfId="26501" xr:uid="{00000000-0005-0000-0000-000069570000}"/>
    <cellStyle name="Input Cell 7 27 2 4" xfId="26502" xr:uid="{00000000-0005-0000-0000-00006A570000}"/>
    <cellStyle name="Input Cell 7 27 3" xfId="26503" xr:uid="{00000000-0005-0000-0000-00006B570000}"/>
    <cellStyle name="Input Cell 7 27 4" xfId="26504" xr:uid="{00000000-0005-0000-0000-00006C570000}"/>
    <cellStyle name="Input Cell 7 27 5" xfId="26505" xr:uid="{00000000-0005-0000-0000-00006D570000}"/>
    <cellStyle name="Input Cell 7 28" xfId="3150" xr:uid="{00000000-0005-0000-0000-00006E570000}"/>
    <cellStyle name="Input Cell 7 28 2" xfId="26506" xr:uid="{00000000-0005-0000-0000-00006F570000}"/>
    <cellStyle name="Input Cell 7 28 2 2" xfId="26507" xr:uid="{00000000-0005-0000-0000-000070570000}"/>
    <cellStyle name="Input Cell 7 28 2 3" xfId="26508" xr:uid="{00000000-0005-0000-0000-000071570000}"/>
    <cellStyle name="Input Cell 7 28 2 4" xfId="26509" xr:uid="{00000000-0005-0000-0000-000072570000}"/>
    <cellStyle name="Input Cell 7 28 3" xfId="26510" xr:uid="{00000000-0005-0000-0000-000073570000}"/>
    <cellStyle name="Input Cell 7 28 4" xfId="26511" xr:uid="{00000000-0005-0000-0000-000074570000}"/>
    <cellStyle name="Input Cell 7 28 5" xfId="26512" xr:uid="{00000000-0005-0000-0000-000075570000}"/>
    <cellStyle name="Input Cell 7 29" xfId="3151" xr:uid="{00000000-0005-0000-0000-000076570000}"/>
    <cellStyle name="Input Cell 7 29 2" xfId="26513" xr:uid="{00000000-0005-0000-0000-000077570000}"/>
    <cellStyle name="Input Cell 7 29 2 2" xfId="26514" xr:uid="{00000000-0005-0000-0000-000078570000}"/>
    <cellStyle name="Input Cell 7 29 2 3" xfId="26515" xr:uid="{00000000-0005-0000-0000-000079570000}"/>
    <cellStyle name="Input Cell 7 29 2 4" xfId="26516" xr:uid="{00000000-0005-0000-0000-00007A570000}"/>
    <cellStyle name="Input Cell 7 29 3" xfId="26517" xr:uid="{00000000-0005-0000-0000-00007B570000}"/>
    <cellStyle name="Input Cell 7 29 4" xfId="26518" xr:uid="{00000000-0005-0000-0000-00007C570000}"/>
    <cellStyle name="Input Cell 7 29 5" xfId="26519" xr:uid="{00000000-0005-0000-0000-00007D570000}"/>
    <cellStyle name="Input Cell 7 3" xfId="3152" xr:uid="{00000000-0005-0000-0000-00007E570000}"/>
    <cellStyle name="Input Cell 7 3 2" xfId="26520" xr:uid="{00000000-0005-0000-0000-00007F570000}"/>
    <cellStyle name="Input Cell 7 3 2 2" xfId="26521" xr:uid="{00000000-0005-0000-0000-000080570000}"/>
    <cellStyle name="Input Cell 7 3 2 3" xfId="26522" xr:uid="{00000000-0005-0000-0000-000081570000}"/>
    <cellStyle name="Input Cell 7 3 2 4" xfId="26523" xr:uid="{00000000-0005-0000-0000-000082570000}"/>
    <cellStyle name="Input Cell 7 3 3" xfId="26524" xr:uid="{00000000-0005-0000-0000-000083570000}"/>
    <cellStyle name="Input Cell 7 3 4" xfId="26525" xr:uid="{00000000-0005-0000-0000-000084570000}"/>
    <cellStyle name="Input Cell 7 3 5" xfId="26526" xr:uid="{00000000-0005-0000-0000-000085570000}"/>
    <cellStyle name="Input Cell 7 30" xfId="3153" xr:uid="{00000000-0005-0000-0000-000086570000}"/>
    <cellStyle name="Input Cell 7 30 2" xfId="26527" xr:uid="{00000000-0005-0000-0000-000087570000}"/>
    <cellStyle name="Input Cell 7 30 2 2" xfId="26528" xr:uid="{00000000-0005-0000-0000-000088570000}"/>
    <cellStyle name="Input Cell 7 30 2 3" xfId="26529" xr:uid="{00000000-0005-0000-0000-000089570000}"/>
    <cellStyle name="Input Cell 7 30 2 4" xfId="26530" xr:uid="{00000000-0005-0000-0000-00008A570000}"/>
    <cellStyle name="Input Cell 7 30 3" xfId="26531" xr:uid="{00000000-0005-0000-0000-00008B570000}"/>
    <cellStyle name="Input Cell 7 30 4" xfId="26532" xr:uid="{00000000-0005-0000-0000-00008C570000}"/>
    <cellStyle name="Input Cell 7 30 5" xfId="26533" xr:uid="{00000000-0005-0000-0000-00008D570000}"/>
    <cellStyle name="Input Cell 7 31" xfId="3154" xr:uid="{00000000-0005-0000-0000-00008E570000}"/>
    <cellStyle name="Input Cell 7 31 2" xfId="26534" xr:uid="{00000000-0005-0000-0000-00008F570000}"/>
    <cellStyle name="Input Cell 7 31 2 2" xfId="26535" xr:uid="{00000000-0005-0000-0000-000090570000}"/>
    <cellStyle name="Input Cell 7 31 2 3" xfId="26536" xr:uid="{00000000-0005-0000-0000-000091570000}"/>
    <cellStyle name="Input Cell 7 31 2 4" xfId="26537" xr:uid="{00000000-0005-0000-0000-000092570000}"/>
    <cellStyle name="Input Cell 7 31 3" xfId="26538" xr:uid="{00000000-0005-0000-0000-000093570000}"/>
    <cellStyle name="Input Cell 7 31 4" xfId="26539" xr:uid="{00000000-0005-0000-0000-000094570000}"/>
    <cellStyle name="Input Cell 7 31 5" xfId="26540" xr:uid="{00000000-0005-0000-0000-000095570000}"/>
    <cellStyle name="Input Cell 7 32" xfId="3155" xr:uid="{00000000-0005-0000-0000-000096570000}"/>
    <cellStyle name="Input Cell 7 32 2" xfId="26541" xr:uid="{00000000-0005-0000-0000-000097570000}"/>
    <cellStyle name="Input Cell 7 32 2 2" xfId="26542" xr:uid="{00000000-0005-0000-0000-000098570000}"/>
    <cellStyle name="Input Cell 7 32 2 3" xfId="26543" xr:uid="{00000000-0005-0000-0000-000099570000}"/>
    <cellStyle name="Input Cell 7 32 2 4" xfId="26544" xr:uid="{00000000-0005-0000-0000-00009A570000}"/>
    <cellStyle name="Input Cell 7 32 3" xfId="26545" xr:uid="{00000000-0005-0000-0000-00009B570000}"/>
    <cellStyle name="Input Cell 7 32 4" xfId="26546" xr:uid="{00000000-0005-0000-0000-00009C570000}"/>
    <cellStyle name="Input Cell 7 32 5" xfId="26547" xr:uid="{00000000-0005-0000-0000-00009D570000}"/>
    <cellStyle name="Input Cell 7 33" xfId="3156" xr:uid="{00000000-0005-0000-0000-00009E570000}"/>
    <cellStyle name="Input Cell 7 33 2" xfId="26548" xr:uid="{00000000-0005-0000-0000-00009F570000}"/>
    <cellStyle name="Input Cell 7 33 2 2" xfId="26549" xr:uid="{00000000-0005-0000-0000-0000A0570000}"/>
    <cellStyle name="Input Cell 7 33 2 3" xfId="26550" xr:uid="{00000000-0005-0000-0000-0000A1570000}"/>
    <cellStyle name="Input Cell 7 33 2 4" xfId="26551" xr:uid="{00000000-0005-0000-0000-0000A2570000}"/>
    <cellStyle name="Input Cell 7 33 3" xfId="26552" xr:uid="{00000000-0005-0000-0000-0000A3570000}"/>
    <cellStyle name="Input Cell 7 33 4" xfId="26553" xr:uid="{00000000-0005-0000-0000-0000A4570000}"/>
    <cellStyle name="Input Cell 7 33 5" xfId="26554" xr:uid="{00000000-0005-0000-0000-0000A5570000}"/>
    <cellStyle name="Input Cell 7 34" xfId="3157" xr:uid="{00000000-0005-0000-0000-0000A6570000}"/>
    <cellStyle name="Input Cell 7 34 2" xfId="26555" xr:uid="{00000000-0005-0000-0000-0000A7570000}"/>
    <cellStyle name="Input Cell 7 34 2 2" xfId="26556" xr:uid="{00000000-0005-0000-0000-0000A8570000}"/>
    <cellStyle name="Input Cell 7 34 2 3" xfId="26557" xr:uid="{00000000-0005-0000-0000-0000A9570000}"/>
    <cellStyle name="Input Cell 7 34 2 4" xfId="26558" xr:uid="{00000000-0005-0000-0000-0000AA570000}"/>
    <cellStyle name="Input Cell 7 34 3" xfId="26559" xr:uid="{00000000-0005-0000-0000-0000AB570000}"/>
    <cellStyle name="Input Cell 7 34 4" xfId="26560" xr:uid="{00000000-0005-0000-0000-0000AC570000}"/>
    <cellStyle name="Input Cell 7 34 5" xfId="26561" xr:uid="{00000000-0005-0000-0000-0000AD570000}"/>
    <cellStyle name="Input Cell 7 35" xfId="3158" xr:uid="{00000000-0005-0000-0000-0000AE570000}"/>
    <cellStyle name="Input Cell 7 35 2" xfId="26562" xr:uid="{00000000-0005-0000-0000-0000AF570000}"/>
    <cellStyle name="Input Cell 7 35 2 2" xfId="26563" xr:uid="{00000000-0005-0000-0000-0000B0570000}"/>
    <cellStyle name="Input Cell 7 35 2 3" xfId="26564" xr:uid="{00000000-0005-0000-0000-0000B1570000}"/>
    <cellStyle name="Input Cell 7 35 2 4" xfId="26565" xr:uid="{00000000-0005-0000-0000-0000B2570000}"/>
    <cellStyle name="Input Cell 7 35 3" xfId="26566" xr:uid="{00000000-0005-0000-0000-0000B3570000}"/>
    <cellStyle name="Input Cell 7 35 4" xfId="26567" xr:uid="{00000000-0005-0000-0000-0000B4570000}"/>
    <cellStyle name="Input Cell 7 35 5" xfId="26568" xr:uid="{00000000-0005-0000-0000-0000B5570000}"/>
    <cellStyle name="Input Cell 7 36" xfId="3159" xr:uid="{00000000-0005-0000-0000-0000B6570000}"/>
    <cellStyle name="Input Cell 7 36 2" xfId="26569" xr:uid="{00000000-0005-0000-0000-0000B7570000}"/>
    <cellStyle name="Input Cell 7 36 2 2" xfId="26570" xr:uid="{00000000-0005-0000-0000-0000B8570000}"/>
    <cellStyle name="Input Cell 7 36 2 3" xfId="26571" xr:uid="{00000000-0005-0000-0000-0000B9570000}"/>
    <cellStyle name="Input Cell 7 36 2 4" xfId="26572" xr:uid="{00000000-0005-0000-0000-0000BA570000}"/>
    <cellStyle name="Input Cell 7 36 3" xfId="26573" xr:uid="{00000000-0005-0000-0000-0000BB570000}"/>
    <cellStyle name="Input Cell 7 36 4" xfId="26574" xr:uid="{00000000-0005-0000-0000-0000BC570000}"/>
    <cellStyle name="Input Cell 7 36 5" xfId="26575" xr:uid="{00000000-0005-0000-0000-0000BD570000}"/>
    <cellStyle name="Input Cell 7 37" xfId="3160" xr:uid="{00000000-0005-0000-0000-0000BE570000}"/>
    <cellStyle name="Input Cell 7 37 2" xfId="26576" xr:uid="{00000000-0005-0000-0000-0000BF570000}"/>
    <cellStyle name="Input Cell 7 37 2 2" xfId="26577" xr:uid="{00000000-0005-0000-0000-0000C0570000}"/>
    <cellStyle name="Input Cell 7 37 2 3" xfId="26578" xr:uid="{00000000-0005-0000-0000-0000C1570000}"/>
    <cellStyle name="Input Cell 7 37 2 4" xfId="26579" xr:uid="{00000000-0005-0000-0000-0000C2570000}"/>
    <cellStyle name="Input Cell 7 37 3" xfId="26580" xr:uid="{00000000-0005-0000-0000-0000C3570000}"/>
    <cellStyle name="Input Cell 7 37 4" xfId="26581" xr:uid="{00000000-0005-0000-0000-0000C4570000}"/>
    <cellStyle name="Input Cell 7 37 5" xfId="26582" xr:uid="{00000000-0005-0000-0000-0000C5570000}"/>
    <cellStyle name="Input Cell 7 38" xfId="3161" xr:uid="{00000000-0005-0000-0000-0000C6570000}"/>
    <cellStyle name="Input Cell 7 38 2" xfId="26583" xr:uid="{00000000-0005-0000-0000-0000C7570000}"/>
    <cellStyle name="Input Cell 7 38 2 2" xfId="26584" xr:uid="{00000000-0005-0000-0000-0000C8570000}"/>
    <cellStyle name="Input Cell 7 38 2 3" xfId="26585" xr:uid="{00000000-0005-0000-0000-0000C9570000}"/>
    <cellStyle name="Input Cell 7 38 2 4" xfId="26586" xr:uid="{00000000-0005-0000-0000-0000CA570000}"/>
    <cellStyle name="Input Cell 7 38 3" xfId="26587" xr:uid="{00000000-0005-0000-0000-0000CB570000}"/>
    <cellStyle name="Input Cell 7 38 4" xfId="26588" xr:uid="{00000000-0005-0000-0000-0000CC570000}"/>
    <cellStyle name="Input Cell 7 38 5" xfId="26589" xr:uid="{00000000-0005-0000-0000-0000CD570000}"/>
    <cellStyle name="Input Cell 7 39" xfId="3162" xr:uid="{00000000-0005-0000-0000-0000CE570000}"/>
    <cellStyle name="Input Cell 7 39 2" xfId="26590" xr:uid="{00000000-0005-0000-0000-0000CF570000}"/>
    <cellStyle name="Input Cell 7 39 2 2" xfId="26591" xr:uid="{00000000-0005-0000-0000-0000D0570000}"/>
    <cellStyle name="Input Cell 7 39 2 3" xfId="26592" xr:uid="{00000000-0005-0000-0000-0000D1570000}"/>
    <cellStyle name="Input Cell 7 39 2 4" xfId="26593" xr:uid="{00000000-0005-0000-0000-0000D2570000}"/>
    <cellStyle name="Input Cell 7 39 3" xfId="26594" xr:uid="{00000000-0005-0000-0000-0000D3570000}"/>
    <cellStyle name="Input Cell 7 39 4" xfId="26595" xr:uid="{00000000-0005-0000-0000-0000D4570000}"/>
    <cellStyle name="Input Cell 7 39 5" xfId="26596" xr:uid="{00000000-0005-0000-0000-0000D5570000}"/>
    <cellStyle name="Input Cell 7 4" xfId="3163" xr:uid="{00000000-0005-0000-0000-0000D6570000}"/>
    <cellStyle name="Input Cell 7 4 2" xfId="26597" xr:uid="{00000000-0005-0000-0000-0000D7570000}"/>
    <cellStyle name="Input Cell 7 4 2 2" xfId="26598" xr:uid="{00000000-0005-0000-0000-0000D8570000}"/>
    <cellStyle name="Input Cell 7 4 2 3" xfId="26599" xr:uid="{00000000-0005-0000-0000-0000D9570000}"/>
    <cellStyle name="Input Cell 7 4 2 4" xfId="26600" xr:uid="{00000000-0005-0000-0000-0000DA570000}"/>
    <cellStyle name="Input Cell 7 4 3" xfId="26601" xr:uid="{00000000-0005-0000-0000-0000DB570000}"/>
    <cellStyle name="Input Cell 7 4 4" xfId="26602" xr:uid="{00000000-0005-0000-0000-0000DC570000}"/>
    <cellStyle name="Input Cell 7 4 5" xfId="26603" xr:uid="{00000000-0005-0000-0000-0000DD570000}"/>
    <cellStyle name="Input Cell 7 40" xfId="3164" xr:uid="{00000000-0005-0000-0000-0000DE570000}"/>
    <cellStyle name="Input Cell 7 40 2" xfId="26604" xr:uid="{00000000-0005-0000-0000-0000DF570000}"/>
    <cellStyle name="Input Cell 7 40 2 2" xfId="26605" xr:uid="{00000000-0005-0000-0000-0000E0570000}"/>
    <cellStyle name="Input Cell 7 40 2 3" xfId="26606" xr:uid="{00000000-0005-0000-0000-0000E1570000}"/>
    <cellStyle name="Input Cell 7 40 2 4" xfId="26607" xr:uid="{00000000-0005-0000-0000-0000E2570000}"/>
    <cellStyle name="Input Cell 7 40 3" xfId="26608" xr:uid="{00000000-0005-0000-0000-0000E3570000}"/>
    <cellStyle name="Input Cell 7 40 4" xfId="26609" xr:uid="{00000000-0005-0000-0000-0000E4570000}"/>
    <cellStyle name="Input Cell 7 40 5" xfId="26610" xr:uid="{00000000-0005-0000-0000-0000E5570000}"/>
    <cellStyle name="Input Cell 7 41" xfId="3165" xr:uid="{00000000-0005-0000-0000-0000E6570000}"/>
    <cellStyle name="Input Cell 7 41 2" xfId="26611" xr:uid="{00000000-0005-0000-0000-0000E7570000}"/>
    <cellStyle name="Input Cell 7 41 2 2" xfId="26612" xr:uid="{00000000-0005-0000-0000-0000E8570000}"/>
    <cellStyle name="Input Cell 7 41 2 3" xfId="26613" xr:uid="{00000000-0005-0000-0000-0000E9570000}"/>
    <cellStyle name="Input Cell 7 41 2 4" xfId="26614" xr:uid="{00000000-0005-0000-0000-0000EA570000}"/>
    <cellStyle name="Input Cell 7 41 3" xfId="26615" xr:uid="{00000000-0005-0000-0000-0000EB570000}"/>
    <cellStyle name="Input Cell 7 41 4" xfId="26616" xr:uid="{00000000-0005-0000-0000-0000EC570000}"/>
    <cellStyle name="Input Cell 7 41 5" xfId="26617" xr:uid="{00000000-0005-0000-0000-0000ED570000}"/>
    <cellStyle name="Input Cell 7 42" xfId="3166" xr:uid="{00000000-0005-0000-0000-0000EE570000}"/>
    <cellStyle name="Input Cell 7 42 2" xfId="26618" xr:uid="{00000000-0005-0000-0000-0000EF570000}"/>
    <cellStyle name="Input Cell 7 42 2 2" xfId="26619" xr:uid="{00000000-0005-0000-0000-0000F0570000}"/>
    <cellStyle name="Input Cell 7 42 2 3" xfId="26620" xr:uid="{00000000-0005-0000-0000-0000F1570000}"/>
    <cellStyle name="Input Cell 7 42 2 4" xfId="26621" xr:uid="{00000000-0005-0000-0000-0000F2570000}"/>
    <cellStyle name="Input Cell 7 42 3" xfId="26622" xr:uid="{00000000-0005-0000-0000-0000F3570000}"/>
    <cellStyle name="Input Cell 7 42 4" xfId="26623" xr:uid="{00000000-0005-0000-0000-0000F4570000}"/>
    <cellStyle name="Input Cell 7 42 5" xfId="26624" xr:uid="{00000000-0005-0000-0000-0000F5570000}"/>
    <cellStyle name="Input Cell 7 43" xfId="3167" xr:uid="{00000000-0005-0000-0000-0000F6570000}"/>
    <cellStyle name="Input Cell 7 43 2" xfId="26625" xr:uid="{00000000-0005-0000-0000-0000F7570000}"/>
    <cellStyle name="Input Cell 7 43 2 2" xfId="26626" xr:uid="{00000000-0005-0000-0000-0000F8570000}"/>
    <cellStyle name="Input Cell 7 43 2 3" xfId="26627" xr:uid="{00000000-0005-0000-0000-0000F9570000}"/>
    <cellStyle name="Input Cell 7 43 2 4" xfId="26628" xr:uid="{00000000-0005-0000-0000-0000FA570000}"/>
    <cellStyle name="Input Cell 7 43 3" xfId="26629" xr:uid="{00000000-0005-0000-0000-0000FB570000}"/>
    <cellStyle name="Input Cell 7 43 4" xfId="26630" xr:uid="{00000000-0005-0000-0000-0000FC570000}"/>
    <cellStyle name="Input Cell 7 43 5" xfId="26631" xr:uid="{00000000-0005-0000-0000-0000FD570000}"/>
    <cellStyle name="Input Cell 7 44" xfId="3168" xr:uid="{00000000-0005-0000-0000-0000FE570000}"/>
    <cellStyle name="Input Cell 7 44 2" xfId="26632" xr:uid="{00000000-0005-0000-0000-0000FF570000}"/>
    <cellStyle name="Input Cell 7 44 2 2" xfId="26633" xr:uid="{00000000-0005-0000-0000-000000580000}"/>
    <cellStyle name="Input Cell 7 44 2 3" xfId="26634" xr:uid="{00000000-0005-0000-0000-000001580000}"/>
    <cellStyle name="Input Cell 7 44 2 4" xfId="26635" xr:uid="{00000000-0005-0000-0000-000002580000}"/>
    <cellStyle name="Input Cell 7 44 3" xfId="26636" xr:uid="{00000000-0005-0000-0000-000003580000}"/>
    <cellStyle name="Input Cell 7 44 4" xfId="26637" xr:uid="{00000000-0005-0000-0000-000004580000}"/>
    <cellStyle name="Input Cell 7 44 5" xfId="26638" xr:uid="{00000000-0005-0000-0000-000005580000}"/>
    <cellStyle name="Input Cell 7 45" xfId="3169" xr:uid="{00000000-0005-0000-0000-000006580000}"/>
    <cellStyle name="Input Cell 7 45 2" xfId="26639" xr:uid="{00000000-0005-0000-0000-000007580000}"/>
    <cellStyle name="Input Cell 7 45 2 2" xfId="26640" xr:uid="{00000000-0005-0000-0000-000008580000}"/>
    <cellStyle name="Input Cell 7 45 2 3" xfId="26641" xr:uid="{00000000-0005-0000-0000-000009580000}"/>
    <cellStyle name="Input Cell 7 45 2 4" xfId="26642" xr:uid="{00000000-0005-0000-0000-00000A580000}"/>
    <cellStyle name="Input Cell 7 45 3" xfId="26643" xr:uid="{00000000-0005-0000-0000-00000B580000}"/>
    <cellStyle name="Input Cell 7 45 4" xfId="26644" xr:uid="{00000000-0005-0000-0000-00000C580000}"/>
    <cellStyle name="Input Cell 7 45 5" xfId="26645" xr:uid="{00000000-0005-0000-0000-00000D580000}"/>
    <cellStyle name="Input Cell 7 46" xfId="26646" xr:uid="{00000000-0005-0000-0000-00000E580000}"/>
    <cellStyle name="Input Cell 7 46 2" xfId="26647" xr:uid="{00000000-0005-0000-0000-00000F580000}"/>
    <cellStyle name="Input Cell 7 46 3" xfId="26648" xr:uid="{00000000-0005-0000-0000-000010580000}"/>
    <cellStyle name="Input Cell 7 46 4" xfId="26649" xr:uid="{00000000-0005-0000-0000-000011580000}"/>
    <cellStyle name="Input Cell 7 47" xfId="26650" xr:uid="{00000000-0005-0000-0000-000012580000}"/>
    <cellStyle name="Input Cell 7 48" xfId="26651" xr:uid="{00000000-0005-0000-0000-000013580000}"/>
    <cellStyle name="Input Cell 7 5" xfId="3170" xr:uid="{00000000-0005-0000-0000-000014580000}"/>
    <cellStyle name="Input Cell 7 5 2" xfId="26652" xr:uid="{00000000-0005-0000-0000-000015580000}"/>
    <cellStyle name="Input Cell 7 5 2 2" xfId="26653" xr:uid="{00000000-0005-0000-0000-000016580000}"/>
    <cellStyle name="Input Cell 7 5 2 3" xfId="26654" xr:uid="{00000000-0005-0000-0000-000017580000}"/>
    <cellStyle name="Input Cell 7 5 2 4" xfId="26655" xr:uid="{00000000-0005-0000-0000-000018580000}"/>
    <cellStyle name="Input Cell 7 5 3" xfId="26656" xr:uid="{00000000-0005-0000-0000-000019580000}"/>
    <cellStyle name="Input Cell 7 5 4" xfId="26657" xr:uid="{00000000-0005-0000-0000-00001A580000}"/>
    <cellStyle name="Input Cell 7 5 5" xfId="26658" xr:uid="{00000000-0005-0000-0000-00001B580000}"/>
    <cellStyle name="Input Cell 7 6" xfId="3171" xr:uid="{00000000-0005-0000-0000-00001C580000}"/>
    <cellStyle name="Input Cell 7 6 2" xfId="26659" xr:uid="{00000000-0005-0000-0000-00001D580000}"/>
    <cellStyle name="Input Cell 7 6 2 2" xfId="26660" xr:uid="{00000000-0005-0000-0000-00001E580000}"/>
    <cellStyle name="Input Cell 7 6 2 3" xfId="26661" xr:uid="{00000000-0005-0000-0000-00001F580000}"/>
    <cellStyle name="Input Cell 7 6 2 4" xfId="26662" xr:uid="{00000000-0005-0000-0000-000020580000}"/>
    <cellStyle name="Input Cell 7 6 3" xfId="26663" xr:uid="{00000000-0005-0000-0000-000021580000}"/>
    <cellStyle name="Input Cell 7 6 4" xfId="26664" xr:uid="{00000000-0005-0000-0000-000022580000}"/>
    <cellStyle name="Input Cell 7 6 5" xfId="26665" xr:uid="{00000000-0005-0000-0000-000023580000}"/>
    <cellStyle name="Input Cell 7 7" xfId="3172" xr:uid="{00000000-0005-0000-0000-000024580000}"/>
    <cellStyle name="Input Cell 7 7 2" xfId="26666" xr:uid="{00000000-0005-0000-0000-000025580000}"/>
    <cellStyle name="Input Cell 7 7 2 2" xfId="26667" xr:uid="{00000000-0005-0000-0000-000026580000}"/>
    <cellStyle name="Input Cell 7 7 2 3" xfId="26668" xr:uid="{00000000-0005-0000-0000-000027580000}"/>
    <cellStyle name="Input Cell 7 7 2 4" xfId="26669" xr:uid="{00000000-0005-0000-0000-000028580000}"/>
    <cellStyle name="Input Cell 7 7 3" xfId="26670" xr:uid="{00000000-0005-0000-0000-000029580000}"/>
    <cellStyle name="Input Cell 7 7 4" xfId="26671" xr:uid="{00000000-0005-0000-0000-00002A580000}"/>
    <cellStyle name="Input Cell 7 7 5" xfId="26672" xr:uid="{00000000-0005-0000-0000-00002B580000}"/>
    <cellStyle name="Input Cell 7 8" xfId="3173" xr:uid="{00000000-0005-0000-0000-00002C580000}"/>
    <cellStyle name="Input Cell 7 8 2" xfId="26673" xr:uid="{00000000-0005-0000-0000-00002D580000}"/>
    <cellStyle name="Input Cell 7 8 2 2" xfId="26674" xr:uid="{00000000-0005-0000-0000-00002E580000}"/>
    <cellStyle name="Input Cell 7 8 2 3" xfId="26675" xr:uid="{00000000-0005-0000-0000-00002F580000}"/>
    <cellStyle name="Input Cell 7 8 2 4" xfId="26676" xr:uid="{00000000-0005-0000-0000-000030580000}"/>
    <cellStyle name="Input Cell 7 8 3" xfId="26677" xr:uid="{00000000-0005-0000-0000-000031580000}"/>
    <cellStyle name="Input Cell 7 8 4" xfId="26678" xr:uid="{00000000-0005-0000-0000-000032580000}"/>
    <cellStyle name="Input Cell 7 8 5" xfId="26679" xr:uid="{00000000-0005-0000-0000-000033580000}"/>
    <cellStyle name="Input Cell 7 9" xfId="3174" xr:uid="{00000000-0005-0000-0000-000034580000}"/>
    <cellStyle name="Input Cell 7 9 2" xfId="26680" xr:uid="{00000000-0005-0000-0000-000035580000}"/>
    <cellStyle name="Input Cell 7 9 2 2" xfId="26681" xr:uid="{00000000-0005-0000-0000-000036580000}"/>
    <cellStyle name="Input Cell 7 9 2 3" xfId="26682" xr:uid="{00000000-0005-0000-0000-000037580000}"/>
    <cellStyle name="Input Cell 7 9 2 4" xfId="26683" xr:uid="{00000000-0005-0000-0000-000038580000}"/>
    <cellStyle name="Input Cell 7 9 3" xfId="26684" xr:uid="{00000000-0005-0000-0000-000039580000}"/>
    <cellStyle name="Input Cell 7 9 4" xfId="26685" xr:uid="{00000000-0005-0000-0000-00003A580000}"/>
    <cellStyle name="Input Cell 7 9 5" xfId="26686" xr:uid="{00000000-0005-0000-0000-00003B580000}"/>
    <cellStyle name="Input Cell 8" xfId="3175" xr:uid="{00000000-0005-0000-0000-00003C580000}"/>
    <cellStyle name="Input Cell 8 10" xfId="3176" xr:uid="{00000000-0005-0000-0000-00003D580000}"/>
    <cellStyle name="Input Cell 8 10 2" xfId="26687" xr:uid="{00000000-0005-0000-0000-00003E580000}"/>
    <cellStyle name="Input Cell 8 10 2 2" xfId="26688" xr:uid="{00000000-0005-0000-0000-00003F580000}"/>
    <cellStyle name="Input Cell 8 10 2 3" xfId="26689" xr:uid="{00000000-0005-0000-0000-000040580000}"/>
    <cellStyle name="Input Cell 8 10 2 4" xfId="26690" xr:uid="{00000000-0005-0000-0000-000041580000}"/>
    <cellStyle name="Input Cell 8 10 3" xfId="26691" xr:uid="{00000000-0005-0000-0000-000042580000}"/>
    <cellStyle name="Input Cell 8 10 4" xfId="26692" xr:uid="{00000000-0005-0000-0000-000043580000}"/>
    <cellStyle name="Input Cell 8 10 5" xfId="26693" xr:uid="{00000000-0005-0000-0000-000044580000}"/>
    <cellStyle name="Input Cell 8 11" xfId="3177" xr:uid="{00000000-0005-0000-0000-000045580000}"/>
    <cellStyle name="Input Cell 8 11 2" xfId="26694" xr:uid="{00000000-0005-0000-0000-000046580000}"/>
    <cellStyle name="Input Cell 8 11 2 2" xfId="26695" xr:uid="{00000000-0005-0000-0000-000047580000}"/>
    <cellStyle name="Input Cell 8 11 2 3" xfId="26696" xr:uid="{00000000-0005-0000-0000-000048580000}"/>
    <cellStyle name="Input Cell 8 11 2 4" xfId="26697" xr:uid="{00000000-0005-0000-0000-000049580000}"/>
    <cellStyle name="Input Cell 8 11 3" xfId="26698" xr:uid="{00000000-0005-0000-0000-00004A580000}"/>
    <cellStyle name="Input Cell 8 11 4" xfId="26699" xr:uid="{00000000-0005-0000-0000-00004B580000}"/>
    <cellStyle name="Input Cell 8 11 5" xfId="26700" xr:uid="{00000000-0005-0000-0000-00004C580000}"/>
    <cellStyle name="Input Cell 8 12" xfId="3178" xr:uid="{00000000-0005-0000-0000-00004D580000}"/>
    <cellStyle name="Input Cell 8 12 2" xfId="26701" xr:uid="{00000000-0005-0000-0000-00004E580000}"/>
    <cellStyle name="Input Cell 8 12 2 2" xfId="26702" xr:uid="{00000000-0005-0000-0000-00004F580000}"/>
    <cellStyle name="Input Cell 8 12 2 3" xfId="26703" xr:uid="{00000000-0005-0000-0000-000050580000}"/>
    <cellStyle name="Input Cell 8 12 2 4" xfId="26704" xr:uid="{00000000-0005-0000-0000-000051580000}"/>
    <cellStyle name="Input Cell 8 12 3" xfId="26705" xr:uid="{00000000-0005-0000-0000-000052580000}"/>
    <cellStyle name="Input Cell 8 12 4" xfId="26706" xr:uid="{00000000-0005-0000-0000-000053580000}"/>
    <cellStyle name="Input Cell 8 12 5" xfId="26707" xr:uid="{00000000-0005-0000-0000-000054580000}"/>
    <cellStyle name="Input Cell 8 13" xfId="3179" xr:uid="{00000000-0005-0000-0000-000055580000}"/>
    <cellStyle name="Input Cell 8 13 2" xfId="26708" xr:uid="{00000000-0005-0000-0000-000056580000}"/>
    <cellStyle name="Input Cell 8 13 2 2" xfId="26709" xr:uid="{00000000-0005-0000-0000-000057580000}"/>
    <cellStyle name="Input Cell 8 13 2 3" xfId="26710" xr:uid="{00000000-0005-0000-0000-000058580000}"/>
    <cellStyle name="Input Cell 8 13 2 4" xfId="26711" xr:uid="{00000000-0005-0000-0000-000059580000}"/>
    <cellStyle name="Input Cell 8 13 3" xfId="26712" xr:uid="{00000000-0005-0000-0000-00005A580000}"/>
    <cellStyle name="Input Cell 8 13 4" xfId="26713" xr:uid="{00000000-0005-0000-0000-00005B580000}"/>
    <cellStyle name="Input Cell 8 13 5" xfId="26714" xr:uid="{00000000-0005-0000-0000-00005C580000}"/>
    <cellStyle name="Input Cell 8 14" xfId="3180" xr:uid="{00000000-0005-0000-0000-00005D580000}"/>
    <cellStyle name="Input Cell 8 14 2" xfId="26715" xr:uid="{00000000-0005-0000-0000-00005E580000}"/>
    <cellStyle name="Input Cell 8 14 2 2" xfId="26716" xr:uid="{00000000-0005-0000-0000-00005F580000}"/>
    <cellStyle name="Input Cell 8 14 2 3" xfId="26717" xr:uid="{00000000-0005-0000-0000-000060580000}"/>
    <cellStyle name="Input Cell 8 14 2 4" xfId="26718" xr:uid="{00000000-0005-0000-0000-000061580000}"/>
    <cellStyle name="Input Cell 8 14 3" xfId="26719" xr:uid="{00000000-0005-0000-0000-000062580000}"/>
    <cellStyle name="Input Cell 8 14 4" xfId="26720" xr:uid="{00000000-0005-0000-0000-000063580000}"/>
    <cellStyle name="Input Cell 8 14 5" xfId="26721" xr:uid="{00000000-0005-0000-0000-000064580000}"/>
    <cellStyle name="Input Cell 8 15" xfId="3181" xr:uid="{00000000-0005-0000-0000-000065580000}"/>
    <cellStyle name="Input Cell 8 15 2" xfId="26722" xr:uid="{00000000-0005-0000-0000-000066580000}"/>
    <cellStyle name="Input Cell 8 15 2 2" xfId="26723" xr:uid="{00000000-0005-0000-0000-000067580000}"/>
    <cellStyle name="Input Cell 8 15 2 3" xfId="26724" xr:uid="{00000000-0005-0000-0000-000068580000}"/>
    <cellStyle name="Input Cell 8 15 2 4" xfId="26725" xr:uid="{00000000-0005-0000-0000-000069580000}"/>
    <cellStyle name="Input Cell 8 15 3" xfId="26726" xr:uid="{00000000-0005-0000-0000-00006A580000}"/>
    <cellStyle name="Input Cell 8 15 4" xfId="26727" xr:uid="{00000000-0005-0000-0000-00006B580000}"/>
    <cellStyle name="Input Cell 8 15 5" xfId="26728" xr:uid="{00000000-0005-0000-0000-00006C580000}"/>
    <cellStyle name="Input Cell 8 16" xfId="3182" xr:uid="{00000000-0005-0000-0000-00006D580000}"/>
    <cellStyle name="Input Cell 8 16 2" xfId="26729" xr:uid="{00000000-0005-0000-0000-00006E580000}"/>
    <cellStyle name="Input Cell 8 16 2 2" xfId="26730" xr:uid="{00000000-0005-0000-0000-00006F580000}"/>
    <cellStyle name="Input Cell 8 16 2 3" xfId="26731" xr:uid="{00000000-0005-0000-0000-000070580000}"/>
    <cellStyle name="Input Cell 8 16 2 4" xfId="26732" xr:uid="{00000000-0005-0000-0000-000071580000}"/>
    <cellStyle name="Input Cell 8 16 3" xfId="26733" xr:uid="{00000000-0005-0000-0000-000072580000}"/>
    <cellStyle name="Input Cell 8 16 4" xfId="26734" xr:uid="{00000000-0005-0000-0000-000073580000}"/>
    <cellStyle name="Input Cell 8 16 5" xfId="26735" xr:uid="{00000000-0005-0000-0000-000074580000}"/>
    <cellStyle name="Input Cell 8 17" xfId="3183" xr:uid="{00000000-0005-0000-0000-000075580000}"/>
    <cellStyle name="Input Cell 8 17 2" xfId="26736" xr:uid="{00000000-0005-0000-0000-000076580000}"/>
    <cellStyle name="Input Cell 8 17 2 2" xfId="26737" xr:uid="{00000000-0005-0000-0000-000077580000}"/>
    <cellStyle name="Input Cell 8 17 2 3" xfId="26738" xr:uid="{00000000-0005-0000-0000-000078580000}"/>
    <cellStyle name="Input Cell 8 17 2 4" xfId="26739" xr:uid="{00000000-0005-0000-0000-000079580000}"/>
    <cellStyle name="Input Cell 8 17 3" xfId="26740" xr:uid="{00000000-0005-0000-0000-00007A580000}"/>
    <cellStyle name="Input Cell 8 17 4" xfId="26741" xr:uid="{00000000-0005-0000-0000-00007B580000}"/>
    <cellStyle name="Input Cell 8 17 5" xfId="26742" xr:uid="{00000000-0005-0000-0000-00007C580000}"/>
    <cellStyle name="Input Cell 8 18" xfId="3184" xr:uid="{00000000-0005-0000-0000-00007D580000}"/>
    <cellStyle name="Input Cell 8 18 2" xfId="26743" xr:uid="{00000000-0005-0000-0000-00007E580000}"/>
    <cellStyle name="Input Cell 8 18 2 2" xfId="26744" xr:uid="{00000000-0005-0000-0000-00007F580000}"/>
    <cellStyle name="Input Cell 8 18 2 3" xfId="26745" xr:uid="{00000000-0005-0000-0000-000080580000}"/>
    <cellStyle name="Input Cell 8 18 2 4" xfId="26746" xr:uid="{00000000-0005-0000-0000-000081580000}"/>
    <cellStyle name="Input Cell 8 18 3" xfId="26747" xr:uid="{00000000-0005-0000-0000-000082580000}"/>
    <cellStyle name="Input Cell 8 18 4" xfId="26748" xr:uid="{00000000-0005-0000-0000-000083580000}"/>
    <cellStyle name="Input Cell 8 18 5" xfId="26749" xr:uid="{00000000-0005-0000-0000-000084580000}"/>
    <cellStyle name="Input Cell 8 19" xfId="3185" xr:uid="{00000000-0005-0000-0000-000085580000}"/>
    <cellStyle name="Input Cell 8 19 2" xfId="26750" xr:uid="{00000000-0005-0000-0000-000086580000}"/>
    <cellStyle name="Input Cell 8 19 2 2" xfId="26751" xr:uid="{00000000-0005-0000-0000-000087580000}"/>
    <cellStyle name="Input Cell 8 19 2 3" xfId="26752" xr:uid="{00000000-0005-0000-0000-000088580000}"/>
    <cellStyle name="Input Cell 8 19 2 4" xfId="26753" xr:uid="{00000000-0005-0000-0000-000089580000}"/>
    <cellStyle name="Input Cell 8 19 3" xfId="26754" xr:uid="{00000000-0005-0000-0000-00008A580000}"/>
    <cellStyle name="Input Cell 8 19 4" xfId="26755" xr:uid="{00000000-0005-0000-0000-00008B580000}"/>
    <cellStyle name="Input Cell 8 19 5" xfId="26756" xr:uid="{00000000-0005-0000-0000-00008C580000}"/>
    <cellStyle name="Input Cell 8 2" xfId="3186" xr:uid="{00000000-0005-0000-0000-00008D580000}"/>
    <cellStyle name="Input Cell 8 2 2" xfId="26757" xr:uid="{00000000-0005-0000-0000-00008E580000}"/>
    <cellStyle name="Input Cell 8 2 2 2" xfId="26758" xr:uid="{00000000-0005-0000-0000-00008F580000}"/>
    <cellStyle name="Input Cell 8 2 2 3" xfId="26759" xr:uid="{00000000-0005-0000-0000-000090580000}"/>
    <cellStyle name="Input Cell 8 2 2 4" xfId="26760" xr:uid="{00000000-0005-0000-0000-000091580000}"/>
    <cellStyle name="Input Cell 8 2 3" xfId="26761" xr:uid="{00000000-0005-0000-0000-000092580000}"/>
    <cellStyle name="Input Cell 8 2 4" xfId="26762" xr:uid="{00000000-0005-0000-0000-000093580000}"/>
    <cellStyle name="Input Cell 8 2 5" xfId="26763" xr:uid="{00000000-0005-0000-0000-000094580000}"/>
    <cellStyle name="Input Cell 8 20" xfId="3187" xr:uid="{00000000-0005-0000-0000-000095580000}"/>
    <cellStyle name="Input Cell 8 20 2" xfId="26764" xr:uid="{00000000-0005-0000-0000-000096580000}"/>
    <cellStyle name="Input Cell 8 20 2 2" xfId="26765" xr:uid="{00000000-0005-0000-0000-000097580000}"/>
    <cellStyle name="Input Cell 8 20 2 3" xfId="26766" xr:uid="{00000000-0005-0000-0000-000098580000}"/>
    <cellStyle name="Input Cell 8 20 2 4" xfId="26767" xr:uid="{00000000-0005-0000-0000-000099580000}"/>
    <cellStyle name="Input Cell 8 20 3" xfId="26768" xr:uid="{00000000-0005-0000-0000-00009A580000}"/>
    <cellStyle name="Input Cell 8 20 4" xfId="26769" xr:uid="{00000000-0005-0000-0000-00009B580000}"/>
    <cellStyle name="Input Cell 8 20 5" xfId="26770" xr:uid="{00000000-0005-0000-0000-00009C580000}"/>
    <cellStyle name="Input Cell 8 21" xfId="3188" xr:uid="{00000000-0005-0000-0000-00009D580000}"/>
    <cellStyle name="Input Cell 8 21 2" xfId="26771" xr:uid="{00000000-0005-0000-0000-00009E580000}"/>
    <cellStyle name="Input Cell 8 21 2 2" xfId="26772" xr:uid="{00000000-0005-0000-0000-00009F580000}"/>
    <cellStyle name="Input Cell 8 21 2 3" xfId="26773" xr:uid="{00000000-0005-0000-0000-0000A0580000}"/>
    <cellStyle name="Input Cell 8 21 2 4" xfId="26774" xr:uid="{00000000-0005-0000-0000-0000A1580000}"/>
    <cellStyle name="Input Cell 8 21 3" xfId="26775" xr:uid="{00000000-0005-0000-0000-0000A2580000}"/>
    <cellStyle name="Input Cell 8 21 4" xfId="26776" xr:uid="{00000000-0005-0000-0000-0000A3580000}"/>
    <cellStyle name="Input Cell 8 21 5" xfId="26777" xr:uid="{00000000-0005-0000-0000-0000A4580000}"/>
    <cellStyle name="Input Cell 8 22" xfId="3189" xr:uid="{00000000-0005-0000-0000-0000A5580000}"/>
    <cellStyle name="Input Cell 8 22 2" xfId="26778" xr:uid="{00000000-0005-0000-0000-0000A6580000}"/>
    <cellStyle name="Input Cell 8 22 2 2" xfId="26779" xr:uid="{00000000-0005-0000-0000-0000A7580000}"/>
    <cellStyle name="Input Cell 8 22 2 3" xfId="26780" xr:uid="{00000000-0005-0000-0000-0000A8580000}"/>
    <cellStyle name="Input Cell 8 22 2 4" xfId="26781" xr:uid="{00000000-0005-0000-0000-0000A9580000}"/>
    <cellStyle name="Input Cell 8 22 3" xfId="26782" xr:uid="{00000000-0005-0000-0000-0000AA580000}"/>
    <cellStyle name="Input Cell 8 22 4" xfId="26783" xr:uid="{00000000-0005-0000-0000-0000AB580000}"/>
    <cellStyle name="Input Cell 8 22 5" xfId="26784" xr:uid="{00000000-0005-0000-0000-0000AC580000}"/>
    <cellStyle name="Input Cell 8 23" xfId="3190" xr:uid="{00000000-0005-0000-0000-0000AD580000}"/>
    <cellStyle name="Input Cell 8 23 2" xfId="26785" xr:uid="{00000000-0005-0000-0000-0000AE580000}"/>
    <cellStyle name="Input Cell 8 23 2 2" xfId="26786" xr:uid="{00000000-0005-0000-0000-0000AF580000}"/>
    <cellStyle name="Input Cell 8 23 2 3" xfId="26787" xr:uid="{00000000-0005-0000-0000-0000B0580000}"/>
    <cellStyle name="Input Cell 8 23 2 4" xfId="26788" xr:uid="{00000000-0005-0000-0000-0000B1580000}"/>
    <cellStyle name="Input Cell 8 23 3" xfId="26789" xr:uid="{00000000-0005-0000-0000-0000B2580000}"/>
    <cellStyle name="Input Cell 8 23 4" xfId="26790" xr:uid="{00000000-0005-0000-0000-0000B3580000}"/>
    <cellStyle name="Input Cell 8 23 5" xfId="26791" xr:uid="{00000000-0005-0000-0000-0000B4580000}"/>
    <cellStyle name="Input Cell 8 24" xfId="3191" xr:uid="{00000000-0005-0000-0000-0000B5580000}"/>
    <cellStyle name="Input Cell 8 24 2" xfId="26792" xr:uid="{00000000-0005-0000-0000-0000B6580000}"/>
    <cellStyle name="Input Cell 8 24 2 2" xfId="26793" xr:uid="{00000000-0005-0000-0000-0000B7580000}"/>
    <cellStyle name="Input Cell 8 24 2 3" xfId="26794" xr:uid="{00000000-0005-0000-0000-0000B8580000}"/>
    <cellStyle name="Input Cell 8 24 2 4" xfId="26795" xr:uid="{00000000-0005-0000-0000-0000B9580000}"/>
    <cellStyle name="Input Cell 8 24 3" xfId="26796" xr:uid="{00000000-0005-0000-0000-0000BA580000}"/>
    <cellStyle name="Input Cell 8 24 4" xfId="26797" xr:uid="{00000000-0005-0000-0000-0000BB580000}"/>
    <cellStyle name="Input Cell 8 24 5" xfId="26798" xr:uid="{00000000-0005-0000-0000-0000BC580000}"/>
    <cellStyle name="Input Cell 8 25" xfId="3192" xr:uid="{00000000-0005-0000-0000-0000BD580000}"/>
    <cellStyle name="Input Cell 8 25 2" xfId="26799" xr:uid="{00000000-0005-0000-0000-0000BE580000}"/>
    <cellStyle name="Input Cell 8 25 2 2" xfId="26800" xr:uid="{00000000-0005-0000-0000-0000BF580000}"/>
    <cellStyle name="Input Cell 8 25 2 3" xfId="26801" xr:uid="{00000000-0005-0000-0000-0000C0580000}"/>
    <cellStyle name="Input Cell 8 25 2 4" xfId="26802" xr:uid="{00000000-0005-0000-0000-0000C1580000}"/>
    <cellStyle name="Input Cell 8 25 3" xfId="26803" xr:uid="{00000000-0005-0000-0000-0000C2580000}"/>
    <cellStyle name="Input Cell 8 25 4" xfId="26804" xr:uid="{00000000-0005-0000-0000-0000C3580000}"/>
    <cellStyle name="Input Cell 8 25 5" xfId="26805" xr:uid="{00000000-0005-0000-0000-0000C4580000}"/>
    <cellStyle name="Input Cell 8 26" xfId="3193" xr:uid="{00000000-0005-0000-0000-0000C5580000}"/>
    <cellStyle name="Input Cell 8 26 2" xfId="26806" xr:uid="{00000000-0005-0000-0000-0000C6580000}"/>
    <cellStyle name="Input Cell 8 26 2 2" xfId="26807" xr:uid="{00000000-0005-0000-0000-0000C7580000}"/>
    <cellStyle name="Input Cell 8 26 2 3" xfId="26808" xr:uid="{00000000-0005-0000-0000-0000C8580000}"/>
    <cellStyle name="Input Cell 8 26 2 4" xfId="26809" xr:uid="{00000000-0005-0000-0000-0000C9580000}"/>
    <cellStyle name="Input Cell 8 26 3" xfId="26810" xr:uid="{00000000-0005-0000-0000-0000CA580000}"/>
    <cellStyle name="Input Cell 8 26 4" xfId="26811" xr:uid="{00000000-0005-0000-0000-0000CB580000}"/>
    <cellStyle name="Input Cell 8 26 5" xfId="26812" xr:uid="{00000000-0005-0000-0000-0000CC580000}"/>
    <cellStyle name="Input Cell 8 27" xfId="3194" xr:uid="{00000000-0005-0000-0000-0000CD580000}"/>
    <cellStyle name="Input Cell 8 27 2" xfId="26813" xr:uid="{00000000-0005-0000-0000-0000CE580000}"/>
    <cellStyle name="Input Cell 8 27 2 2" xfId="26814" xr:uid="{00000000-0005-0000-0000-0000CF580000}"/>
    <cellStyle name="Input Cell 8 27 2 3" xfId="26815" xr:uid="{00000000-0005-0000-0000-0000D0580000}"/>
    <cellStyle name="Input Cell 8 27 2 4" xfId="26816" xr:uid="{00000000-0005-0000-0000-0000D1580000}"/>
    <cellStyle name="Input Cell 8 27 3" xfId="26817" xr:uid="{00000000-0005-0000-0000-0000D2580000}"/>
    <cellStyle name="Input Cell 8 27 4" xfId="26818" xr:uid="{00000000-0005-0000-0000-0000D3580000}"/>
    <cellStyle name="Input Cell 8 27 5" xfId="26819" xr:uid="{00000000-0005-0000-0000-0000D4580000}"/>
    <cellStyle name="Input Cell 8 28" xfId="3195" xr:uid="{00000000-0005-0000-0000-0000D5580000}"/>
    <cellStyle name="Input Cell 8 28 2" xfId="26820" xr:uid="{00000000-0005-0000-0000-0000D6580000}"/>
    <cellStyle name="Input Cell 8 28 2 2" xfId="26821" xr:uid="{00000000-0005-0000-0000-0000D7580000}"/>
    <cellStyle name="Input Cell 8 28 2 3" xfId="26822" xr:uid="{00000000-0005-0000-0000-0000D8580000}"/>
    <cellStyle name="Input Cell 8 28 2 4" xfId="26823" xr:uid="{00000000-0005-0000-0000-0000D9580000}"/>
    <cellStyle name="Input Cell 8 28 3" xfId="26824" xr:uid="{00000000-0005-0000-0000-0000DA580000}"/>
    <cellStyle name="Input Cell 8 28 4" xfId="26825" xr:uid="{00000000-0005-0000-0000-0000DB580000}"/>
    <cellStyle name="Input Cell 8 28 5" xfId="26826" xr:uid="{00000000-0005-0000-0000-0000DC580000}"/>
    <cellStyle name="Input Cell 8 29" xfId="3196" xr:uid="{00000000-0005-0000-0000-0000DD580000}"/>
    <cellStyle name="Input Cell 8 29 2" xfId="26827" xr:uid="{00000000-0005-0000-0000-0000DE580000}"/>
    <cellStyle name="Input Cell 8 29 2 2" xfId="26828" xr:uid="{00000000-0005-0000-0000-0000DF580000}"/>
    <cellStyle name="Input Cell 8 29 2 3" xfId="26829" xr:uid="{00000000-0005-0000-0000-0000E0580000}"/>
    <cellStyle name="Input Cell 8 29 2 4" xfId="26830" xr:uid="{00000000-0005-0000-0000-0000E1580000}"/>
    <cellStyle name="Input Cell 8 29 3" xfId="26831" xr:uid="{00000000-0005-0000-0000-0000E2580000}"/>
    <cellStyle name="Input Cell 8 29 4" xfId="26832" xr:uid="{00000000-0005-0000-0000-0000E3580000}"/>
    <cellStyle name="Input Cell 8 29 5" xfId="26833" xr:uid="{00000000-0005-0000-0000-0000E4580000}"/>
    <cellStyle name="Input Cell 8 3" xfId="3197" xr:uid="{00000000-0005-0000-0000-0000E5580000}"/>
    <cellStyle name="Input Cell 8 3 2" xfId="26834" xr:uid="{00000000-0005-0000-0000-0000E6580000}"/>
    <cellStyle name="Input Cell 8 3 2 2" xfId="26835" xr:uid="{00000000-0005-0000-0000-0000E7580000}"/>
    <cellStyle name="Input Cell 8 3 2 3" xfId="26836" xr:uid="{00000000-0005-0000-0000-0000E8580000}"/>
    <cellStyle name="Input Cell 8 3 2 4" xfId="26837" xr:uid="{00000000-0005-0000-0000-0000E9580000}"/>
    <cellStyle name="Input Cell 8 3 3" xfId="26838" xr:uid="{00000000-0005-0000-0000-0000EA580000}"/>
    <cellStyle name="Input Cell 8 3 4" xfId="26839" xr:uid="{00000000-0005-0000-0000-0000EB580000}"/>
    <cellStyle name="Input Cell 8 3 5" xfId="26840" xr:uid="{00000000-0005-0000-0000-0000EC580000}"/>
    <cellStyle name="Input Cell 8 30" xfId="3198" xr:uid="{00000000-0005-0000-0000-0000ED580000}"/>
    <cellStyle name="Input Cell 8 30 2" xfId="26841" xr:uid="{00000000-0005-0000-0000-0000EE580000}"/>
    <cellStyle name="Input Cell 8 30 2 2" xfId="26842" xr:uid="{00000000-0005-0000-0000-0000EF580000}"/>
    <cellStyle name="Input Cell 8 30 2 3" xfId="26843" xr:uid="{00000000-0005-0000-0000-0000F0580000}"/>
    <cellStyle name="Input Cell 8 30 2 4" xfId="26844" xr:uid="{00000000-0005-0000-0000-0000F1580000}"/>
    <cellStyle name="Input Cell 8 30 3" xfId="26845" xr:uid="{00000000-0005-0000-0000-0000F2580000}"/>
    <cellStyle name="Input Cell 8 30 4" xfId="26846" xr:uid="{00000000-0005-0000-0000-0000F3580000}"/>
    <cellStyle name="Input Cell 8 30 5" xfId="26847" xr:uid="{00000000-0005-0000-0000-0000F4580000}"/>
    <cellStyle name="Input Cell 8 31" xfId="3199" xr:uid="{00000000-0005-0000-0000-0000F5580000}"/>
    <cellStyle name="Input Cell 8 31 2" xfId="26848" xr:uid="{00000000-0005-0000-0000-0000F6580000}"/>
    <cellStyle name="Input Cell 8 31 2 2" xfId="26849" xr:uid="{00000000-0005-0000-0000-0000F7580000}"/>
    <cellStyle name="Input Cell 8 31 2 3" xfId="26850" xr:uid="{00000000-0005-0000-0000-0000F8580000}"/>
    <cellStyle name="Input Cell 8 31 2 4" xfId="26851" xr:uid="{00000000-0005-0000-0000-0000F9580000}"/>
    <cellStyle name="Input Cell 8 31 3" xfId="26852" xr:uid="{00000000-0005-0000-0000-0000FA580000}"/>
    <cellStyle name="Input Cell 8 31 4" xfId="26853" xr:uid="{00000000-0005-0000-0000-0000FB580000}"/>
    <cellStyle name="Input Cell 8 31 5" xfId="26854" xr:uid="{00000000-0005-0000-0000-0000FC580000}"/>
    <cellStyle name="Input Cell 8 32" xfId="3200" xr:uid="{00000000-0005-0000-0000-0000FD580000}"/>
    <cellStyle name="Input Cell 8 32 2" xfId="26855" xr:uid="{00000000-0005-0000-0000-0000FE580000}"/>
    <cellStyle name="Input Cell 8 32 2 2" xfId="26856" xr:uid="{00000000-0005-0000-0000-0000FF580000}"/>
    <cellStyle name="Input Cell 8 32 2 3" xfId="26857" xr:uid="{00000000-0005-0000-0000-000000590000}"/>
    <cellStyle name="Input Cell 8 32 2 4" xfId="26858" xr:uid="{00000000-0005-0000-0000-000001590000}"/>
    <cellStyle name="Input Cell 8 32 3" xfId="26859" xr:uid="{00000000-0005-0000-0000-000002590000}"/>
    <cellStyle name="Input Cell 8 32 4" xfId="26860" xr:uid="{00000000-0005-0000-0000-000003590000}"/>
    <cellStyle name="Input Cell 8 32 5" xfId="26861" xr:uid="{00000000-0005-0000-0000-000004590000}"/>
    <cellStyle name="Input Cell 8 33" xfId="3201" xr:uid="{00000000-0005-0000-0000-000005590000}"/>
    <cellStyle name="Input Cell 8 33 2" xfId="26862" xr:uid="{00000000-0005-0000-0000-000006590000}"/>
    <cellStyle name="Input Cell 8 33 2 2" xfId="26863" xr:uid="{00000000-0005-0000-0000-000007590000}"/>
    <cellStyle name="Input Cell 8 33 2 3" xfId="26864" xr:uid="{00000000-0005-0000-0000-000008590000}"/>
    <cellStyle name="Input Cell 8 33 2 4" xfId="26865" xr:uid="{00000000-0005-0000-0000-000009590000}"/>
    <cellStyle name="Input Cell 8 33 3" xfId="26866" xr:uid="{00000000-0005-0000-0000-00000A590000}"/>
    <cellStyle name="Input Cell 8 33 4" xfId="26867" xr:uid="{00000000-0005-0000-0000-00000B590000}"/>
    <cellStyle name="Input Cell 8 33 5" xfId="26868" xr:uid="{00000000-0005-0000-0000-00000C590000}"/>
    <cellStyle name="Input Cell 8 34" xfId="3202" xr:uid="{00000000-0005-0000-0000-00000D590000}"/>
    <cellStyle name="Input Cell 8 34 2" xfId="26869" xr:uid="{00000000-0005-0000-0000-00000E590000}"/>
    <cellStyle name="Input Cell 8 34 2 2" xfId="26870" xr:uid="{00000000-0005-0000-0000-00000F590000}"/>
    <cellStyle name="Input Cell 8 34 2 3" xfId="26871" xr:uid="{00000000-0005-0000-0000-000010590000}"/>
    <cellStyle name="Input Cell 8 34 2 4" xfId="26872" xr:uid="{00000000-0005-0000-0000-000011590000}"/>
    <cellStyle name="Input Cell 8 34 3" xfId="26873" xr:uid="{00000000-0005-0000-0000-000012590000}"/>
    <cellStyle name="Input Cell 8 34 4" xfId="26874" xr:uid="{00000000-0005-0000-0000-000013590000}"/>
    <cellStyle name="Input Cell 8 34 5" xfId="26875" xr:uid="{00000000-0005-0000-0000-000014590000}"/>
    <cellStyle name="Input Cell 8 35" xfId="3203" xr:uid="{00000000-0005-0000-0000-000015590000}"/>
    <cellStyle name="Input Cell 8 35 2" xfId="26876" xr:uid="{00000000-0005-0000-0000-000016590000}"/>
    <cellStyle name="Input Cell 8 35 2 2" xfId="26877" xr:uid="{00000000-0005-0000-0000-000017590000}"/>
    <cellStyle name="Input Cell 8 35 2 3" xfId="26878" xr:uid="{00000000-0005-0000-0000-000018590000}"/>
    <cellStyle name="Input Cell 8 35 2 4" xfId="26879" xr:uid="{00000000-0005-0000-0000-000019590000}"/>
    <cellStyle name="Input Cell 8 35 3" xfId="26880" xr:uid="{00000000-0005-0000-0000-00001A590000}"/>
    <cellStyle name="Input Cell 8 35 4" xfId="26881" xr:uid="{00000000-0005-0000-0000-00001B590000}"/>
    <cellStyle name="Input Cell 8 35 5" xfId="26882" xr:uid="{00000000-0005-0000-0000-00001C590000}"/>
    <cellStyle name="Input Cell 8 36" xfId="3204" xr:uid="{00000000-0005-0000-0000-00001D590000}"/>
    <cellStyle name="Input Cell 8 36 2" xfId="26883" xr:uid="{00000000-0005-0000-0000-00001E590000}"/>
    <cellStyle name="Input Cell 8 36 2 2" xfId="26884" xr:uid="{00000000-0005-0000-0000-00001F590000}"/>
    <cellStyle name="Input Cell 8 36 2 3" xfId="26885" xr:uid="{00000000-0005-0000-0000-000020590000}"/>
    <cellStyle name="Input Cell 8 36 2 4" xfId="26886" xr:uid="{00000000-0005-0000-0000-000021590000}"/>
    <cellStyle name="Input Cell 8 36 3" xfId="26887" xr:uid="{00000000-0005-0000-0000-000022590000}"/>
    <cellStyle name="Input Cell 8 36 4" xfId="26888" xr:uid="{00000000-0005-0000-0000-000023590000}"/>
    <cellStyle name="Input Cell 8 36 5" xfId="26889" xr:uid="{00000000-0005-0000-0000-000024590000}"/>
    <cellStyle name="Input Cell 8 37" xfId="3205" xr:uid="{00000000-0005-0000-0000-000025590000}"/>
    <cellStyle name="Input Cell 8 37 2" xfId="26890" xr:uid="{00000000-0005-0000-0000-000026590000}"/>
    <cellStyle name="Input Cell 8 37 2 2" xfId="26891" xr:uid="{00000000-0005-0000-0000-000027590000}"/>
    <cellStyle name="Input Cell 8 37 2 3" xfId="26892" xr:uid="{00000000-0005-0000-0000-000028590000}"/>
    <cellStyle name="Input Cell 8 37 2 4" xfId="26893" xr:uid="{00000000-0005-0000-0000-000029590000}"/>
    <cellStyle name="Input Cell 8 37 3" xfId="26894" xr:uid="{00000000-0005-0000-0000-00002A590000}"/>
    <cellStyle name="Input Cell 8 37 4" xfId="26895" xr:uid="{00000000-0005-0000-0000-00002B590000}"/>
    <cellStyle name="Input Cell 8 37 5" xfId="26896" xr:uid="{00000000-0005-0000-0000-00002C590000}"/>
    <cellStyle name="Input Cell 8 38" xfId="3206" xr:uid="{00000000-0005-0000-0000-00002D590000}"/>
    <cellStyle name="Input Cell 8 38 2" xfId="26897" xr:uid="{00000000-0005-0000-0000-00002E590000}"/>
    <cellStyle name="Input Cell 8 38 2 2" xfId="26898" xr:uid="{00000000-0005-0000-0000-00002F590000}"/>
    <cellStyle name="Input Cell 8 38 2 3" xfId="26899" xr:uid="{00000000-0005-0000-0000-000030590000}"/>
    <cellStyle name="Input Cell 8 38 2 4" xfId="26900" xr:uid="{00000000-0005-0000-0000-000031590000}"/>
    <cellStyle name="Input Cell 8 38 3" xfId="26901" xr:uid="{00000000-0005-0000-0000-000032590000}"/>
    <cellStyle name="Input Cell 8 38 4" xfId="26902" xr:uid="{00000000-0005-0000-0000-000033590000}"/>
    <cellStyle name="Input Cell 8 38 5" xfId="26903" xr:uid="{00000000-0005-0000-0000-000034590000}"/>
    <cellStyle name="Input Cell 8 39" xfId="3207" xr:uid="{00000000-0005-0000-0000-000035590000}"/>
    <cellStyle name="Input Cell 8 39 2" xfId="26904" xr:uid="{00000000-0005-0000-0000-000036590000}"/>
    <cellStyle name="Input Cell 8 39 2 2" xfId="26905" xr:uid="{00000000-0005-0000-0000-000037590000}"/>
    <cellStyle name="Input Cell 8 39 2 3" xfId="26906" xr:uid="{00000000-0005-0000-0000-000038590000}"/>
    <cellStyle name="Input Cell 8 39 2 4" xfId="26907" xr:uid="{00000000-0005-0000-0000-000039590000}"/>
    <cellStyle name="Input Cell 8 39 3" xfId="26908" xr:uid="{00000000-0005-0000-0000-00003A590000}"/>
    <cellStyle name="Input Cell 8 39 4" xfId="26909" xr:uid="{00000000-0005-0000-0000-00003B590000}"/>
    <cellStyle name="Input Cell 8 39 5" xfId="26910" xr:uid="{00000000-0005-0000-0000-00003C590000}"/>
    <cellStyle name="Input Cell 8 4" xfId="3208" xr:uid="{00000000-0005-0000-0000-00003D590000}"/>
    <cellStyle name="Input Cell 8 4 2" xfId="26911" xr:uid="{00000000-0005-0000-0000-00003E590000}"/>
    <cellStyle name="Input Cell 8 4 2 2" xfId="26912" xr:uid="{00000000-0005-0000-0000-00003F590000}"/>
    <cellStyle name="Input Cell 8 4 2 3" xfId="26913" xr:uid="{00000000-0005-0000-0000-000040590000}"/>
    <cellStyle name="Input Cell 8 4 2 4" xfId="26914" xr:uid="{00000000-0005-0000-0000-000041590000}"/>
    <cellStyle name="Input Cell 8 4 3" xfId="26915" xr:uid="{00000000-0005-0000-0000-000042590000}"/>
    <cellStyle name="Input Cell 8 4 4" xfId="26916" xr:uid="{00000000-0005-0000-0000-000043590000}"/>
    <cellStyle name="Input Cell 8 4 5" xfId="26917" xr:uid="{00000000-0005-0000-0000-000044590000}"/>
    <cellStyle name="Input Cell 8 40" xfId="3209" xr:uid="{00000000-0005-0000-0000-000045590000}"/>
    <cellStyle name="Input Cell 8 40 2" xfId="26918" xr:uid="{00000000-0005-0000-0000-000046590000}"/>
    <cellStyle name="Input Cell 8 40 2 2" xfId="26919" xr:uid="{00000000-0005-0000-0000-000047590000}"/>
    <cellStyle name="Input Cell 8 40 2 3" xfId="26920" xr:uid="{00000000-0005-0000-0000-000048590000}"/>
    <cellStyle name="Input Cell 8 40 2 4" xfId="26921" xr:uid="{00000000-0005-0000-0000-000049590000}"/>
    <cellStyle name="Input Cell 8 40 3" xfId="26922" xr:uid="{00000000-0005-0000-0000-00004A590000}"/>
    <cellStyle name="Input Cell 8 40 4" xfId="26923" xr:uid="{00000000-0005-0000-0000-00004B590000}"/>
    <cellStyle name="Input Cell 8 40 5" xfId="26924" xr:uid="{00000000-0005-0000-0000-00004C590000}"/>
    <cellStyle name="Input Cell 8 41" xfId="3210" xr:uid="{00000000-0005-0000-0000-00004D590000}"/>
    <cellStyle name="Input Cell 8 41 2" xfId="26925" xr:uid="{00000000-0005-0000-0000-00004E590000}"/>
    <cellStyle name="Input Cell 8 41 2 2" xfId="26926" xr:uid="{00000000-0005-0000-0000-00004F590000}"/>
    <cellStyle name="Input Cell 8 41 2 3" xfId="26927" xr:uid="{00000000-0005-0000-0000-000050590000}"/>
    <cellStyle name="Input Cell 8 41 2 4" xfId="26928" xr:uid="{00000000-0005-0000-0000-000051590000}"/>
    <cellStyle name="Input Cell 8 41 3" xfId="26929" xr:uid="{00000000-0005-0000-0000-000052590000}"/>
    <cellStyle name="Input Cell 8 41 4" xfId="26930" xr:uid="{00000000-0005-0000-0000-000053590000}"/>
    <cellStyle name="Input Cell 8 41 5" xfId="26931" xr:uid="{00000000-0005-0000-0000-000054590000}"/>
    <cellStyle name="Input Cell 8 42" xfId="3211" xr:uid="{00000000-0005-0000-0000-000055590000}"/>
    <cellStyle name="Input Cell 8 42 2" xfId="26932" xr:uid="{00000000-0005-0000-0000-000056590000}"/>
    <cellStyle name="Input Cell 8 42 2 2" xfId="26933" xr:uid="{00000000-0005-0000-0000-000057590000}"/>
    <cellStyle name="Input Cell 8 42 2 3" xfId="26934" xr:uid="{00000000-0005-0000-0000-000058590000}"/>
    <cellStyle name="Input Cell 8 42 2 4" xfId="26935" xr:uid="{00000000-0005-0000-0000-000059590000}"/>
    <cellStyle name="Input Cell 8 42 3" xfId="26936" xr:uid="{00000000-0005-0000-0000-00005A590000}"/>
    <cellStyle name="Input Cell 8 42 4" xfId="26937" xr:uid="{00000000-0005-0000-0000-00005B590000}"/>
    <cellStyle name="Input Cell 8 42 5" xfId="26938" xr:uid="{00000000-0005-0000-0000-00005C590000}"/>
    <cellStyle name="Input Cell 8 43" xfId="3212" xr:uid="{00000000-0005-0000-0000-00005D590000}"/>
    <cellStyle name="Input Cell 8 43 2" xfId="26939" xr:uid="{00000000-0005-0000-0000-00005E590000}"/>
    <cellStyle name="Input Cell 8 43 2 2" xfId="26940" xr:uid="{00000000-0005-0000-0000-00005F590000}"/>
    <cellStyle name="Input Cell 8 43 2 3" xfId="26941" xr:uid="{00000000-0005-0000-0000-000060590000}"/>
    <cellStyle name="Input Cell 8 43 2 4" xfId="26942" xr:uid="{00000000-0005-0000-0000-000061590000}"/>
    <cellStyle name="Input Cell 8 43 3" xfId="26943" xr:uid="{00000000-0005-0000-0000-000062590000}"/>
    <cellStyle name="Input Cell 8 43 4" xfId="26944" xr:uid="{00000000-0005-0000-0000-000063590000}"/>
    <cellStyle name="Input Cell 8 43 5" xfId="26945" xr:uid="{00000000-0005-0000-0000-000064590000}"/>
    <cellStyle name="Input Cell 8 44" xfId="3213" xr:uid="{00000000-0005-0000-0000-000065590000}"/>
    <cellStyle name="Input Cell 8 44 2" xfId="26946" xr:uid="{00000000-0005-0000-0000-000066590000}"/>
    <cellStyle name="Input Cell 8 44 2 2" xfId="26947" xr:uid="{00000000-0005-0000-0000-000067590000}"/>
    <cellStyle name="Input Cell 8 44 2 3" xfId="26948" xr:uid="{00000000-0005-0000-0000-000068590000}"/>
    <cellStyle name="Input Cell 8 44 2 4" xfId="26949" xr:uid="{00000000-0005-0000-0000-000069590000}"/>
    <cellStyle name="Input Cell 8 44 3" xfId="26950" xr:uid="{00000000-0005-0000-0000-00006A590000}"/>
    <cellStyle name="Input Cell 8 44 4" xfId="26951" xr:uid="{00000000-0005-0000-0000-00006B590000}"/>
    <cellStyle name="Input Cell 8 44 5" xfId="26952" xr:uid="{00000000-0005-0000-0000-00006C590000}"/>
    <cellStyle name="Input Cell 8 45" xfId="26953" xr:uid="{00000000-0005-0000-0000-00006D590000}"/>
    <cellStyle name="Input Cell 8 45 2" xfId="26954" xr:uid="{00000000-0005-0000-0000-00006E590000}"/>
    <cellStyle name="Input Cell 8 45 3" xfId="26955" xr:uid="{00000000-0005-0000-0000-00006F590000}"/>
    <cellStyle name="Input Cell 8 45 4" xfId="26956" xr:uid="{00000000-0005-0000-0000-000070590000}"/>
    <cellStyle name="Input Cell 8 46" xfId="26957" xr:uid="{00000000-0005-0000-0000-000071590000}"/>
    <cellStyle name="Input Cell 8 46 2" xfId="26958" xr:uid="{00000000-0005-0000-0000-000072590000}"/>
    <cellStyle name="Input Cell 8 46 3" xfId="26959" xr:uid="{00000000-0005-0000-0000-000073590000}"/>
    <cellStyle name="Input Cell 8 46 4" xfId="26960" xr:uid="{00000000-0005-0000-0000-000074590000}"/>
    <cellStyle name="Input Cell 8 47" xfId="26961" xr:uid="{00000000-0005-0000-0000-000075590000}"/>
    <cellStyle name="Input Cell 8 48" xfId="26962" xr:uid="{00000000-0005-0000-0000-000076590000}"/>
    <cellStyle name="Input Cell 8 49" xfId="26963" xr:uid="{00000000-0005-0000-0000-000077590000}"/>
    <cellStyle name="Input Cell 8 5" xfId="3214" xr:uid="{00000000-0005-0000-0000-000078590000}"/>
    <cellStyle name="Input Cell 8 5 2" xfId="26964" xr:uid="{00000000-0005-0000-0000-000079590000}"/>
    <cellStyle name="Input Cell 8 5 2 2" xfId="26965" xr:uid="{00000000-0005-0000-0000-00007A590000}"/>
    <cellStyle name="Input Cell 8 5 2 3" xfId="26966" xr:uid="{00000000-0005-0000-0000-00007B590000}"/>
    <cellStyle name="Input Cell 8 5 2 4" xfId="26967" xr:uid="{00000000-0005-0000-0000-00007C590000}"/>
    <cellStyle name="Input Cell 8 5 3" xfId="26968" xr:uid="{00000000-0005-0000-0000-00007D590000}"/>
    <cellStyle name="Input Cell 8 5 4" xfId="26969" xr:uid="{00000000-0005-0000-0000-00007E590000}"/>
    <cellStyle name="Input Cell 8 5 5" xfId="26970" xr:uid="{00000000-0005-0000-0000-00007F590000}"/>
    <cellStyle name="Input Cell 8 6" xfId="3215" xr:uid="{00000000-0005-0000-0000-000080590000}"/>
    <cellStyle name="Input Cell 8 6 2" xfId="26971" xr:uid="{00000000-0005-0000-0000-000081590000}"/>
    <cellStyle name="Input Cell 8 6 2 2" xfId="26972" xr:uid="{00000000-0005-0000-0000-000082590000}"/>
    <cellStyle name="Input Cell 8 6 2 3" xfId="26973" xr:uid="{00000000-0005-0000-0000-000083590000}"/>
    <cellStyle name="Input Cell 8 6 2 4" xfId="26974" xr:uid="{00000000-0005-0000-0000-000084590000}"/>
    <cellStyle name="Input Cell 8 6 3" xfId="26975" xr:uid="{00000000-0005-0000-0000-000085590000}"/>
    <cellStyle name="Input Cell 8 6 4" xfId="26976" xr:uid="{00000000-0005-0000-0000-000086590000}"/>
    <cellStyle name="Input Cell 8 6 5" xfId="26977" xr:uid="{00000000-0005-0000-0000-000087590000}"/>
    <cellStyle name="Input Cell 8 7" xfId="3216" xr:uid="{00000000-0005-0000-0000-000088590000}"/>
    <cellStyle name="Input Cell 8 7 2" xfId="26978" xr:uid="{00000000-0005-0000-0000-000089590000}"/>
    <cellStyle name="Input Cell 8 7 2 2" xfId="26979" xr:uid="{00000000-0005-0000-0000-00008A590000}"/>
    <cellStyle name="Input Cell 8 7 2 3" xfId="26980" xr:uid="{00000000-0005-0000-0000-00008B590000}"/>
    <cellStyle name="Input Cell 8 7 2 4" xfId="26981" xr:uid="{00000000-0005-0000-0000-00008C590000}"/>
    <cellStyle name="Input Cell 8 7 3" xfId="26982" xr:uid="{00000000-0005-0000-0000-00008D590000}"/>
    <cellStyle name="Input Cell 8 7 4" xfId="26983" xr:uid="{00000000-0005-0000-0000-00008E590000}"/>
    <cellStyle name="Input Cell 8 7 5" xfId="26984" xr:uid="{00000000-0005-0000-0000-00008F590000}"/>
    <cellStyle name="Input Cell 8 8" xfId="3217" xr:uid="{00000000-0005-0000-0000-000090590000}"/>
    <cellStyle name="Input Cell 8 8 2" xfId="26985" xr:uid="{00000000-0005-0000-0000-000091590000}"/>
    <cellStyle name="Input Cell 8 8 2 2" xfId="26986" xr:uid="{00000000-0005-0000-0000-000092590000}"/>
    <cellStyle name="Input Cell 8 8 2 3" xfId="26987" xr:uid="{00000000-0005-0000-0000-000093590000}"/>
    <cellStyle name="Input Cell 8 8 2 4" xfId="26988" xr:uid="{00000000-0005-0000-0000-000094590000}"/>
    <cellStyle name="Input Cell 8 8 3" xfId="26989" xr:uid="{00000000-0005-0000-0000-000095590000}"/>
    <cellStyle name="Input Cell 8 8 4" xfId="26990" xr:uid="{00000000-0005-0000-0000-000096590000}"/>
    <cellStyle name="Input Cell 8 8 5" xfId="26991" xr:uid="{00000000-0005-0000-0000-000097590000}"/>
    <cellStyle name="Input Cell 8 9" xfId="3218" xr:uid="{00000000-0005-0000-0000-000098590000}"/>
    <cellStyle name="Input Cell 8 9 2" xfId="26992" xr:uid="{00000000-0005-0000-0000-000099590000}"/>
    <cellStyle name="Input Cell 8 9 2 2" xfId="26993" xr:uid="{00000000-0005-0000-0000-00009A590000}"/>
    <cellStyle name="Input Cell 8 9 2 3" xfId="26994" xr:uid="{00000000-0005-0000-0000-00009B590000}"/>
    <cellStyle name="Input Cell 8 9 2 4" xfId="26995" xr:uid="{00000000-0005-0000-0000-00009C590000}"/>
    <cellStyle name="Input Cell 8 9 3" xfId="26996" xr:uid="{00000000-0005-0000-0000-00009D590000}"/>
    <cellStyle name="Input Cell 8 9 4" xfId="26997" xr:uid="{00000000-0005-0000-0000-00009E590000}"/>
    <cellStyle name="Input Cell 8 9 5" xfId="26998" xr:uid="{00000000-0005-0000-0000-00009F590000}"/>
    <cellStyle name="Input Cell 9" xfId="3219" xr:uid="{00000000-0005-0000-0000-0000A0590000}"/>
    <cellStyle name="Input Cell 9 2" xfId="26999" xr:uid="{00000000-0005-0000-0000-0000A1590000}"/>
    <cellStyle name="Input Cell 9 2 2" xfId="27000" xr:uid="{00000000-0005-0000-0000-0000A2590000}"/>
    <cellStyle name="Input Cell 9 2 3" xfId="27001" xr:uid="{00000000-0005-0000-0000-0000A3590000}"/>
    <cellStyle name="Input Cell 9 2 4" xfId="27002" xr:uid="{00000000-0005-0000-0000-0000A4590000}"/>
    <cellStyle name="Input Cell 9 3" xfId="27003" xr:uid="{00000000-0005-0000-0000-0000A5590000}"/>
    <cellStyle name="Input Cell 9 4" xfId="27004" xr:uid="{00000000-0005-0000-0000-0000A6590000}"/>
    <cellStyle name="Input Cell 9 5" xfId="27005" xr:uid="{00000000-0005-0000-0000-0000A7590000}"/>
    <cellStyle name="Instructions" xfId="3220" xr:uid="{00000000-0005-0000-0000-0000A8590000}"/>
    <cellStyle name="KPMG Heading 1" xfId="3221" xr:uid="{00000000-0005-0000-0000-0000A9590000}"/>
    <cellStyle name="KPMG Heading 2" xfId="3222" xr:uid="{00000000-0005-0000-0000-0000AA590000}"/>
    <cellStyle name="KPMG Heading 3" xfId="3223" xr:uid="{00000000-0005-0000-0000-0000AB590000}"/>
    <cellStyle name="KPMG Heading 4" xfId="3224" xr:uid="{00000000-0005-0000-0000-0000AC590000}"/>
    <cellStyle name="KPMG Normal" xfId="3225" xr:uid="{00000000-0005-0000-0000-0000AD590000}"/>
    <cellStyle name="KPMG Normal Text" xfId="3226" xr:uid="{00000000-0005-0000-0000-0000AE590000}"/>
    <cellStyle name="Lable_1" xfId="3227" xr:uid="{00000000-0005-0000-0000-0000AF590000}"/>
    <cellStyle name="Large" xfId="3228" xr:uid="{00000000-0005-0000-0000-0000B0590000}"/>
    <cellStyle name="Linked Cell" xfId="12" builtinId="24" customBuiltin="1"/>
    <cellStyle name="Linked Cell 2" xfId="53284" xr:uid="{00000000-0005-0000-0000-0000B2590000}"/>
    <cellStyle name="Lookup References" xfId="3229" xr:uid="{00000000-0005-0000-0000-0000B3590000}"/>
    <cellStyle name="Medium" xfId="3230" xr:uid="{00000000-0005-0000-0000-0000B4590000}"/>
    <cellStyle name="Milliers [0]_FNMA tasse2" xfId="3231" xr:uid="{00000000-0005-0000-0000-0000B5590000}"/>
    <cellStyle name="Milliers_FNMA tasse2" xfId="3232" xr:uid="{00000000-0005-0000-0000-0000B6590000}"/>
    <cellStyle name="Modelling References" xfId="3233" xr:uid="{00000000-0005-0000-0000-0000B7590000}"/>
    <cellStyle name="Monétaire [0]_FNMA tasse2" xfId="3234" xr:uid="{00000000-0005-0000-0000-0000B8590000}"/>
    <cellStyle name="Monétaire_FNMA tasse2" xfId="3235" xr:uid="{00000000-0005-0000-0000-0000B9590000}"/>
    <cellStyle name="Named Range" xfId="3236" xr:uid="{00000000-0005-0000-0000-0000BA590000}"/>
    <cellStyle name="Named Range Tag" xfId="3237" xr:uid="{00000000-0005-0000-0000-0000BB590000}"/>
    <cellStyle name="Named Range_Book2" xfId="3238" xr:uid="{00000000-0005-0000-0000-0000BC590000}"/>
    <cellStyle name="Neutral" xfId="8" builtinId="28" customBuiltin="1"/>
    <cellStyle name="Neutral 2" xfId="53285" xr:uid="{00000000-0005-0000-0000-0000BE590000}"/>
    <cellStyle name="Normal" xfId="0" builtinId="0"/>
    <cellStyle name="Normal - Style1" xfId="53286" xr:uid="{00000000-0005-0000-0000-0000C0590000}"/>
    <cellStyle name="Normal 10" xfId="3239" xr:uid="{00000000-0005-0000-0000-0000C1590000}"/>
    <cellStyle name="Normal 10 2" xfId="3240" xr:uid="{00000000-0005-0000-0000-0000C2590000}"/>
    <cellStyle name="Normal 10 2 2" xfId="53167" xr:uid="{00000000-0005-0000-0000-0000C3590000}"/>
    <cellStyle name="Normal 10 3" xfId="53005" xr:uid="{00000000-0005-0000-0000-0000C4590000}"/>
    <cellStyle name="Normal 11" xfId="3241" xr:uid="{00000000-0005-0000-0000-0000C5590000}"/>
    <cellStyle name="Normal 11 2" xfId="53009" xr:uid="{00000000-0005-0000-0000-0000C6590000}"/>
    <cellStyle name="Normal 12" xfId="3242" xr:uid="{00000000-0005-0000-0000-0000C7590000}"/>
    <cellStyle name="Normal 12 2" xfId="3243" xr:uid="{00000000-0005-0000-0000-0000C8590000}"/>
    <cellStyle name="Normal 13" xfId="3244" xr:uid="{00000000-0005-0000-0000-0000C9590000}"/>
    <cellStyle name="Normal 13 2" xfId="3245" xr:uid="{00000000-0005-0000-0000-0000CA590000}"/>
    <cellStyle name="Normal 13 3" xfId="3246" xr:uid="{00000000-0005-0000-0000-0000CB590000}"/>
    <cellStyle name="Normal 14" xfId="3247" xr:uid="{00000000-0005-0000-0000-0000CC590000}"/>
    <cellStyle name="Normal 15" xfId="52866" xr:uid="{00000000-0005-0000-0000-0000CD590000}"/>
    <cellStyle name="Normal 15 2" xfId="53287" xr:uid="{00000000-0005-0000-0000-0000CE590000}"/>
    <cellStyle name="Normal 16" xfId="53288" xr:uid="{00000000-0005-0000-0000-0000CF590000}"/>
    <cellStyle name="Normal 17" xfId="53289" xr:uid="{00000000-0005-0000-0000-0000D0590000}"/>
    <cellStyle name="Normal 18" xfId="53290" xr:uid="{00000000-0005-0000-0000-0000D1590000}"/>
    <cellStyle name="Normal 19" xfId="53291" xr:uid="{00000000-0005-0000-0000-0000D2590000}"/>
    <cellStyle name="Normal 2" xfId="3248" xr:uid="{00000000-0005-0000-0000-0000D3590000}"/>
    <cellStyle name="Normal 2 10" xfId="52930" xr:uid="{00000000-0005-0000-0000-0000D4590000}"/>
    <cellStyle name="Normal 2 10 2" xfId="53015" xr:uid="{00000000-0005-0000-0000-0000D5590000}"/>
    <cellStyle name="Normal 2 11" xfId="52931" xr:uid="{00000000-0005-0000-0000-0000D6590000}"/>
    <cellStyle name="Normal 2 11 2" xfId="53137" xr:uid="{00000000-0005-0000-0000-0000D7590000}"/>
    <cellStyle name="Normal 2 12" xfId="53016" xr:uid="{00000000-0005-0000-0000-0000D8590000}"/>
    <cellStyle name="Normal 2 13" xfId="53392" xr:uid="{00000000-0005-0000-0000-0000D9590000}"/>
    <cellStyle name="Normal 2 17" xfId="53395" xr:uid="{B7645839-7A11-4008-8A23-24A1A6296B98}"/>
    <cellStyle name="Normal 2 2" xfId="3249" xr:uid="{00000000-0005-0000-0000-0000DA590000}"/>
    <cellStyle name="Normal 2 2 10" xfId="53017" xr:uid="{00000000-0005-0000-0000-0000DB590000}"/>
    <cellStyle name="Normal 2 2 11" xfId="53292" xr:uid="{00000000-0005-0000-0000-0000DC590000}"/>
    <cellStyle name="Normal 2 2 2" xfId="3250" xr:uid="{00000000-0005-0000-0000-0000DD590000}"/>
    <cellStyle name="Normal 2 2 2 2" xfId="52932" xr:uid="{00000000-0005-0000-0000-0000DE590000}"/>
    <cellStyle name="Normal 2 2 2 2 2" xfId="53018" xr:uid="{00000000-0005-0000-0000-0000DF590000}"/>
    <cellStyle name="Normal 2 2 2 2 3" xfId="53384" xr:uid="{00000000-0005-0000-0000-0000E0590000}"/>
    <cellStyle name="Normal 2 2 2 3" xfId="52933" xr:uid="{00000000-0005-0000-0000-0000E1590000}"/>
    <cellStyle name="Normal 2 2 2 3 2" xfId="53138" xr:uid="{00000000-0005-0000-0000-0000E2590000}"/>
    <cellStyle name="Normal 2 2 2 4" xfId="52874" xr:uid="{00000000-0005-0000-0000-0000E3590000}"/>
    <cellStyle name="Normal 2 2 2 5" xfId="53293" xr:uid="{00000000-0005-0000-0000-0000E4590000}"/>
    <cellStyle name="Normal 2 2 3" xfId="3251" xr:uid="{00000000-0005-0000-0000-0000E5590000}"/>
    <cellStyle name="Normal 2 2 3 2" xfId="52934" xr:uid="{00000000-0005-0000-0000-0000E6590000}"/>
    <cellStyle name="Normal 2 2 3 2 2" xfId="53019" xr:uid="{00000000-0005-0000-0000-0000E7590000}"/>
    <cellStyle name="Normal 2 2 3 3" xfId="52875" xr:uid="{00000000-0005-0000-0000-0000E8590000}"/>
    <cellStyle name="Normal 2 2 4" xfId="3252" xr:uid="{00000000-0005-0000-0000-0000E9590000}"/>
    <cellStyle name="Normal 2 2 4 2" xfId="52935" xr:uid="{00000000-0005-0000-0000-0000EA590000}"/>
    <cellStyle name="Normal 2 2 4 2 2" xfId="53020" xr:uid="{00000000-0005-0000-0000-0000EB590000}"/>
    <cellStyle name="Normal 2 2 4 3" xfId="53021" xr:uid="{00000000-0005-0000-0000-0000EC590000}"/>
    <cellStyle name="Normal 2 2 5" xfId="52895" xr:uid="{00000000-0005-0000-0000-0000ED590000}"/>
    <cellStyle name="Normal 2 2 5 2" xfId="52936" xr:uid="{00000000-0005-0000-0000-0000EE590000}"/>
    <cellStyle name="Normal 2 2 5 2 2" xfId="53022" xr:uid="{00000000-0005-0000-0000-0000EF590000}"/>
    <cellStyle name="Normal 2 2 5 3" xfId="53023" xr:uid="{00000000-0005-0000-0000-0000F0590000}"/>
    <cellStyle name="Normal 2 2 6" xfId="52896" xr:uid="{00000000-0005-0000-0000-0000F1590000}"/>
    <cellStyle name="Normal 2 2 6 2" xfId="53024" xr:uid="{00000000-0005-0000-0000-0000F2590000}"/>
    <cellStyle name="Normal 2 2 7" xfId="52937" xr:uid="{00000000-0005-0000-0000-0000F3590000}"/>
    <cellStyle name="Normal 2 2 7 2" xfId="53025" xr:uid="{00000000-0005-0000-0000-0000F4590000}"/>
    <cellStyle name="Normal 2 2 8" xfId="52938" xr:uid="{00000000-0005-0000-0000-0000F5590000}"/>
    <cellStyle name="Normal 2 2 8 2" xfId="53139" xr:uid="{00000000-0005-0000-0000-0000F6590000}"/>
    <cellStyle name="Normal 2 2 9" xfId="53026" xr:uid="{00000000-0005-0000-0000-0000F7590000}"/>
    <cellStyle name="Normal 2 3" xfId="3253" xr:uid="{00000000-0005-0000-0000-0000F8590000}"/>
    <cellStyle name="Normal 2 3 2" xfId="27006" xr:uid="{00000000-0005-0000-0000-0000F9590000}"/>
    <cellStyle name="Normal 2 3 2 2" xfId="52939" xr:uid="{00000000-0005-0000-0000-0000FA590000}"/>
    <cellStyle name="Normal 2 3 2 2 2" xfId="53027" xr:uid="{00000000-0005-0000-0000-0000FB590000}"/>
    <cellStyle name="Normal 2 3 2 3" xfId="52940" xr:uid="{00000000-0005-0000-0000-0000FC590000}"/>
    <cellStyle name="Normal 2 3 2 3 2" xfId="53140" xr:uid="{00000000-0005-0000-0000-0000FD590000}"/>
    <cellStyle name="Normal 2 3 2 4" xfId="53028" xr:uid="{00000000-0005-0000-0000-0000FE590000}"/>
    <cellStyle name="Normal 2 3 3" xfId="52876" xr:uid="{00000000-0005-0000-0000-0000FF590000}"/>
    <cellStyle name="Normal 2 3 4" xfId="52897" xr:uid="{00000000-0005-0000-0000-0000005A0000}"/>
    <cellStyle name="Normal 2 3 4 2" xfId="53029" xr:uid="{00000000-0005-0000-0000-0000015A0000}"/>
    <cellStyle name="Normal 2 3 5" xfId="52941" xr:uid="{00000000-0005-0000-0000-0000025A0000}"/>
    <cellStyle name="Normal 2 3 5 2" xfId="53141" xr:uid="{00000000-0005-0000-0000-0000035A0000}"/>
    <cellStyle name="Normal 2 3 6" xfId="53030" xr:uid="{00000000-0005-0000-0000-0000045A0000}"/>
    <cellStyle name="Normal 2 4" xfId="3254" xr:uid="{00000000-0005-0000-0000-0000055A0000}"/>
    <cellStyle name="Normal 2 4 2" xfId="3255" xr:uid="{00000000-0005-0000-0000-0000065A0000}"/>
    <cellStyle name="Normal 2 4 2 2" xfId="3256" xr:uid="{00000000-0005-0000-0000-0000075A0000}"/>
    <cellStyle name="Normal 2 4 3" xfId="3257" xr:uid="{00000000-0005-0000-0000-0000085A0000}"/>
    <cellStyle name="Normal 2 4 4" xfId="52877" xr:uid="{00000000-0005-0000-0000-0000095A0000}"/>
    <cellStyle name="Normal 2 5" xfId="3258" xr:uid="{00000000-0005-0000-0000-00000A5A0000}"/>
    <cellStyle name="Normal 2 5 2" xfId="52942" xr:uid="{00000000-0005-0000-0000-00000B5A0000}"/>
    <cellStyle name="Normal 2 5 2 2" xfId="53031" xr:uid="{00000000-0005-0000-0000-00000C5A0000}"/>
    <cellStyle name="Normal 2 5 3" xfId="52878" xr:uid="{00000000-0005-0000-0000-00000D5A0000}"/>
    <cellStyle name="Normal 2 5 4" xfId="53294" xr:uid="{00000000-0005-0000-0000-00000E5A0000}"/>
    <cellStyle name="Normal 2 6" xfId="3259" xr:uid="{00000000-0005-0000-0000-00000F5A0000}"/>
    <cellStyle name="Normal 2 6 2" xfId="3260" xr:uid="{00000000-0005-0000-0000-0000105A0000}"/>
    <cellStyle name="Normal 2 6 2 2" xfId="53032" xr:uid="{00000000-0005-0000-0000-0000115A0000}"/>
    <cellStyle name="Normal 2 6 3" xfId="53033" xr:uid="{00000000-0005-0000-0000-0000125A0000}"/>
    <cellStyle name="Normal 2 6 4" xfId="53295" xr:uid="{00000000-0005-0000-0000-0000135A0000}"/>
    <cellStyle name="Normal 2 7" xfId="3261" xr:uid="{00000000-0005-0000-0000-0000145A0000}"/>
    <cellStyle name="Normal 2 7 2" xfId="52943" xr:uid="{00000000-0005-0000-0000-0000155A0000}"/>
    <cellStyle name="Normal 2 7 2 2" xfId="53034" xr:uid="{00000000-0005-0000-0000-0000165A0000}"/>
    <cellStyle name="Normal 2 7 3" xfId="52898" xr:uid="{00000000-0005-0000-0000-0000175A0000}"/>
    <cellStyle name="Normal 2 7 4" xfId="53296" xr:uid="{00000000-0005-0000-0000-0000185A0000}"/>
    <cellStyle name="Normal 2 8" xfId="3262" xr:uid="{00000000-0005-0000-0000-0000195A0000}"/>
    <cellStyle name="Normal 2 8 2" xfId="52944" xr:uid="{00000000-0005-0000-0000-00001A5A0000}"/>
    <cellStyle name="Normal 2 8 2 2" xfId="53035" xr:uid="{00000000-0005-0000-0000-00001B5A0000}"/>
    <cellStyle name="Normal 2 8 3" xfId="52899" xr:uid="{00000000-0005-0000-0000-00001C5A0000}"/>
    <cellStyle name="Normal 2 9" xfId="52900" xr:uid="{00000000-0005-0000-0000-00001D5A0000}"/>
    <cellStyle name="Normal 2 9 2" xfId="53036" xr:uid="{00000000-0005-0000-0000-00001E5A0000}"/>
    <cellStyle name="Normal 2_steeplechaseconcept4" xfId="53297" xr:uid="{00000000-0005-0000-0000-00001F5A0000}"/>
    <cellStyle name="Normal 20" xfId="53298" xr:uid="{00000000-0005-0000-0000-0000205A0000}"/>
    <cellStyle name="Normal 21" xfId="53299" xr:uid="{00000000-0005-0000-0000-0000215A0000}"/>
    <cellStyle name="Normal 22" xfId="53300" xr:uid="{00000000-0005-0000-0000-0000225A0000}"/>
    <cellStyle name="Normal 23" xfId="53301" xr:uid="{00000000-0005-0000-0000-0000235A0000}"/>
    <cellStyle name="Normal 24" xfId="53302" xr:uid="{00000000-0005-0000-0000-0000245A0000}"/>
    <cellStyle name="Normal 24 2" xfId="53303" xr:uid="{00000000-0005-0000-0000-0000255A0000}"/>
    <cellStyle name="Normal 25" xfId="53304" xr:uid="{00000000-0005-0000-0000-0000265A0000}"/>
    <cellStyle name="Normal 26" xfId="53305" xr:uid="{00000000-0005-0000-0000-0000275A0000}"/>
    <cellStyle name="Normal 27" xfId="53306" xr:uid="{00000000-0005-0000-0000-0000285A0000}"/>
    <cellStyle name="Normal 28" xfId="53307" xr:uid="{00000000-0005-0000-0000-0000295A0000}"/>
    <cellStyle name="Normal 29" xfId="53308" xr:uid="{00000000-0005-0000-0000-00002A5A0000}"/>
    <cellStyle name="Normal 3" xfId="3263" xr:uid="{00000000-0005-0000-0000-00002B5A0000}"/>
    <cellStyle name="Normal 3 10" xfId="53037" xr:uid="{00000000-0005-0000-0000-00002C5A0000}"/>
    <cellStyle name="Normal 3 11" xfId="53038" xr:uid="{00000000-0005-0000-0000-00002D5A0000}"/>
    <cellStyle name="Normal 3 12" xfId="53309" xr:uid="{00000000-0005-0000-0000-00002E5A0000}"/>
    <cellStyle name="Normal 3 2" xfId="3264" xr:uid="{00000000-0005-0000-0000-00002F5A0000}"/>
    <cellStyle name="Normal 3 2 2" xfId="3265" xr:uid="{00000000-0005-0000-0000-0000305A0000}"/>
    <cellStyle name="Normal 3 2 2 2" xfId="52928" xr:uid="{00000000-0005-0000-0000-0000315A0000}"/>
    <cellStyle name="Normal 3 2 2 3" xfId="52879" xr:uid="{00000000-0005-0000-0000-0000325A0000}"/>
    <cellStyle name="Normal 3 2 3" xfId="3266" xr:uid="{00000000-0005-0000-0000-0000335A0000}"/>
    <cellStyle name="Normal 3 2 3 2" xfId="52927" xr:uid="{00000000-0005-0000-0000-0000345A0000}"/>
    <cellStyle name="Normal 3 2 4" xfId="3267" xr:uid="{00000000-0005-0000-0000-0000355A0000}"/>
    <cellStyle name="Normal 3 2 5" xfId="52870" xr:uid="{00000000-0005-0000-0000-0000365A0000}"/>
    <cellStyle name="Normal 3 2 6" xfId="53039" xr:uid="{00000000-0005-0000-0000-0000375A0000}"/>
    <cellStyle name="Normal 3 3" xfId="3268" xr:uid="{00000000-0005-0000-0000-0000385A0000}"/>
    <cellStyle name="Normal 3 3 2" xfId="3269" xr:uid="{00000000-0005-0000-0000-0000395A0000}"/>
    <cellStyle name="Normal 3 3 2 2" xfId="52945" xr:uid="{00000000-0005-0000-0000-00003A5A0000}"/>
    <cellStyle name="Normal 3 3 3" xfId="52946" xr:uid="{00000000-0005-0000-0000-00003B5A0000}"/>
    <cellStyle name="Normal 3 3 3 2" xfId="53142" xr:uid="{00000000-0005-0000-0000-00003C5A0000}"/>
    <cellStyle name="Normal 3 3 4" xfId="52880" xr:uid="{00000000-0005-0000-0000-00003D5A0000}"/>
    <cellStyle name="Normal 3 3 5" xfId="53310" xr:uid="{00000000-0005-0000-0000-00003E5A0000}"/>
    <cellStyle name="Normal 3 4" xfId="3270" xr:uid="{00000000-0005-0000-0000-00003F5A0000}"/>
    <cellStyle name="Normal 3 4 2" xfId="3271" xr:uid="{00000000-0005-0000-0000-0000405A0000}"/>
    <cellStyle name="Normal 3 4 2 2" xfId="52947" xr:uid="{00000000-0005-0000-0000-0000415A0000}"/>
    <cellStyle name="Normal 3 4 3" xfId="3272" xr:uid="{00000000-0005-0000-0000-0000425A0000}"/>
    <cellStyle name="Normal 3 4 3 2" xfId="53040" xr:uid="{00000000-0005-0000-0000-0000435A0000}"/>
    <cellStyle name="Normal 3 4 4" xfId="52881" xr:uid="{00000000-0005-0000-0000-0000445A0000}"/>
    <cellStyle name="Normal 3 4 5" xfId="53311" xr:uid="{00000000-0005-0000-0000-0000455A0000}"/>
    <cellStyle name="Normal 3 5" xfId="3273" xr:uid="{00000000-0005-0000-0000-0000465A0000}"/>
    <cellStyle name="Normal 3 5 2" xfId="52948" xr:uid="{00000000-0005-0000-0000-0000475A0000}"/>
    <cellStyle name="Normal 3 5 2 2" xfId="53041" xr:uid="{00000000-0005-0000-0000-0000485A0000}"/>
    <cellStyle name="Normal 3 5 3" xfId="53042" xr:uid="{00000000-0005-0000-0000-0000495A0000}"/>
    <cellStyle name="Normal 3 5 4" xfId="53312" xr:uid="{00000000-0005-0000-0000-00004A5A0000}"/>
    <cellStyle name="Normal 3 6" xfId="52901" xr:uid="{00000000-0005-0000-0000-00004B5A0000}"/>
    <cellStyle name="Normal 3 6 2" xfId="52949" xr:uid="{00000000-0005-0000-0000-00004C5A0000}"/>
    <cellStyle name="Normal 3 6 2 2" xfId="53043" xr:uid="{00000000-0005-0000-0000-00004D5A0000}"/>
    <cellStyle name="Normal 3 6 3" xfId="53044" xr:uid="{00000000-0005-0000-0000-00004E5A0000}"/>
    <cellStyle name="Normal 3 7" xfId="52902" xr:uid="{00000000-0005-0000-0000-00004F5A0000}"/>
    <cellStyle name="Normal 3 7 2" xfId="53045" xr:uid="{00000000-0005-0000-0000-0000505A0000}"/>
    <cellStyle name="Normal 3 8" xfId="52950" xr:uid="{00000000-0005-0000-0000-0000515A0000}"/>
    <cellStyle name="Normal 3 8 2" xfId="53046" xr:uid="{00000000-0005-0000-0000-0000525A0000}"/>
    <cellStyle name="Normal 3 9" xfId="52951" xr:uid="{00000000-0005-0000-0000-0000535A0000}"/>
    <cellStyle name="Normal 3 9 2" xfId="53143" xr:uid="{00000000-0005-0000-0000-0000545A0000}"/>
    <cellStyle name="Normal 30" xfId="53313" xr:uid="{00000000-0005-0000-0000-0000555A0000}"/>
    <cellStyle name="Normal 31" xfId="53314" xr:uid="{00000000-0005-0000-0000-0000565A0000}"/>
    <cellStyle name="Normal 32" xfId="53315" xr:uid="{00000000-0005-0000-0000-0000575A0000}"/>
    <cellStyle name="Normal 33" xfId="53316" xr:uid="{00000000-0005-0000-0000-0000585A0000}"/>
    <cellStyle name="Normal 34" xfId="53317" xr:uid="{00000000-0005-0000-0000-0000595A0000}"/>
    <cellStyle name="Normal 35" xfId="53318" xr:uid="{00000000-0005-0000-0000-00005A5A0000}"/>
    <cellStyle name="Normal 36" xfId="53173" xr:uid="{00000000-0005-0000-0000-00005B5A0000}"/>
    <cellStyle name="Normal 37" xfId="53385" xr:uid="{00000000-0005-0000-0000-00005C5A0000}"/>
    <cellStyle name="Normal 4" xfId="3274" xr:uid="{00000000-0005-0000-0000-00005D5A0000}"/>
    <cellStyle name="Normal 4 10" xfId="53006" xr:uid="{00000000-0005-0000-0000-00005E5A0000}"/>
    <cellStyle name="Normal 4 10 2" xfId="53010" xr:uid="{00000000-0005-0000-0000-00005F5A0000}"/>
    <cellStyle name="Normal 4 10 2 2" xfId="53171" xr:uid="{00000000-0005-0000-0000-0000605A0000}"/>
    <cellStyle name="Normal 4 10 3" xfId="53168" xr:uid="{00000000-0005-0000-0000-0000615A0000}"/>
    <cellStyle name="Normal 4 11" xfId="52868" xr:uid="{00000000-0005-0000-0000-0000625A0000}"/>
    <cellStyle name="Normal 4 12" xfId="53047" xr:uid="{00000000-0005-0000-0000-0000635A0000}"/>
    <cellStyle name="Normal 4 13" xfId="53319" xr:uid="{00000000-0005-0000-0000-0000645A0000}"/>
    <cellStyle name="Normal 4 14" xfId="53393" xr:uid="{00000000-0005-0000-0000-0000655A0000}"/>
    <cellStyle name="Normal 4 2" xfId="3275" xr:uid="{00000000-0005-0000-0000-0000665A0000}"/>
    <cellStyle name="Normal 4 2 2" xfId="3276" xr:uid="{00000000-0005-0000-0000-0000675A0000}"/>
    <cellStyle name="Normal 4 2 2 2" xfId="52952" xr:uid="{00000000-0005-0000-0000-0000685A0000}"/>
    <cellStyle name="Normal 4 2 2 2 2" xfId="53144" xr:uid="{00000000-0005-0000-0000-0000695A0000}"/>
    <cellStyle name="Normal 4 2 2 3" xfId="52903" xr:uid="{00000000-0005-0000-0000-00006A5A0000}"/>
    <cellStyle name="Normal 4 2 3" xfId="52929" xr:uid="{00000000-0005-0000-0000-00006B5A0000}"/>
    <cellStyle name="Normal 4 2 3 2" xfId="53048" xr:uid="{00000000-0005-0000-0000-00006C5A0000}"/>
    <cellStyle name="Normal 4 2 4" xfId="52953" xr:uid="{00000000-0005-0000-0000-00006D5A0000}"/>
    <cellStyle name="Normal 4 2 4 2" xfId="53145" xr:uid="{00000000-0005-0000-0000-00006E5A0000}"/>
    <cellStyle name="Normal 4 2 5" xfId="53008" xr:uid="{00000000-0005-0000-0000-00006F5A0000}"/>
    <cellStyle name="Normal 4 2 5 2" xfId="53170" xr:uid="{00000000-0005-0000-0000-0000705A0000}"/>
    <cellStyle name="Normal 4 2 6" xfId="52869" xr:uid="{00000000-0005-0000-0000-0000715A0000}"/>
    <cellStyle name="Normal 4 2 7" xfId="52867" xr:uid="{00000000-0005-0000-0000-0000725A0000}"/>
    <cellStyle name="Normal 4 2 8" xfId="53320" xr:uid="{00000000-0005-0000-0000-0000735A0000}"/>
    <cellStyle name="Normal 4 2 9" xfId="53394" xr:uid="{00000000-0005-0000-0000-0000745A0000}"/>
    <cellStyle name="Normal 4 3" xfId="3277" xr:uid="{00000000-0005-0000-0000-0000755A0000}"/>
    <cellStyle name="Normal 4 3 2" xfId="3278" xr:uid="{00000000-0005-0000-0000-0000765A0000}"/>
    <cellStyle name="Normal 4 3 2 2" xfId="3279" xr:uid="{00000000-0005-0000-0000-0000775A0000}"/>
    <cellStyle name="Normal 4 3 2 2 2" xfId="3280" xr:uid="{00000000-0005-0000-0000-0000785A0000}"/>
    <cellStyle name="Normal 4 3 2 3" xfId="3281" xr:uid="{00000000-0005-0000-0000-0000795A0000}"/>
    <cellStyle name="Normal 4 3 3" xfId="52954" xr:uid="{00000000-0005-0000-0000-00007A5A0000}"/>
    <cellStyle name="Normal 4 3 3 2" xfId="53146" xr:uid="{00000000-0005-0000-0000-00007B5A0000}"/>
    <cellStyle name="Normal 4 3 4" xfId="53007" xr:uid="{00000000-0005-0000-0000-00007C5A0000}"/>
    <cellStyle name="Normal 4 3 4 2" xfId="53169" xr:uid="{00000000-0005-0000-0000-00007D5A0000}"/>
    <cellStyle name="Normal 4 3 5" xfId="53049" xr:uid="{00000000-0005-0000-0000-00007E5A0000}"/>
    <cellStyle name="Normal 4 4" xfId="3282" xr:uid="{00000000-0005-0000-0000-00007F5A0000}"/>
    <cellStyle name="Normal 4 4 2" xfId="3283" xr:uid="{00000000-0005-0000-0000-0000805A0000}"/>
    <cellStyle name="Normal 4 4 2 2" xfId="3284" xr:uid="{00000000-0005-0000-0000-0000815A0000}"/>
    <cellStyle name="Normal 4 4 3" xfId="3285" xr:uid="{00000000-0005-0000-0000-0000825A0000}"/>
    <cellStyle name="Normal 4 5" xfId="3286" xr:uid="{00000000-0005-0000-0000-0000835A0000}"/>
    <cellStyle name="Normal 4 5 2" xfId="3287" xr:uid="{00000000-0005-0000-0000-0000845A0000}"/>
    <cellStyle name="Normal 4 5 2 2" xfId="53050" xr:uid="{00000000-0005-0000-0000-0000855A0000}"/>
    <cellStyle name="Normal 4 5 3" xfId="53051" xr:uid="{00000000-0005-0000-0000-0000865A0000}"/>
    <cellStyle name="Normal 4 6" xfId="3288" xr:uid="{00000000-0005-0000-0000-0000875A0000}"/>
    <cellStyle name="Normal 4 6 2" xfId="52955" xr:uid="{00000000-0005-0000-0000-0000885A0000}"/>
    <cellStyle name="Normal 4 6 2 2" xfId="53052" xr:uid="{00000000-0005-0000-0000-0000895A0000}"/>
    <cellStyle name="Normal 4 6 3" xfId="53053" xr:uid="{00000000-0005-0000-0000-00008A5A0000}"/>
    <cellStyle name="Normal 4 7" xfId="52904" xr:uid="{00000000-0005-0000-0000-00008B5A0000}"/>
    <cellStyle name="Normal 4 7 2" xfId="53054" xr:uid="{00000000-0005-0000-0000-00008C5A0000}"/>
    <cellStyle name="Normal 4 8" xfId="52926" xr:uid="{00000000-0005-0000-0000-00008D5A0000}"/>
    <cellStyle name="Normal 4 8 2" xfId="53055" xr:uid="{00000000-0005-0000-0000-00008E5A0000}"/>
    <cellStyle name="Normal 4 9" xfId="52956" xr:uid="{00000000-0005-0000-0000-00008F5A0000}"/>
    <cellStyle name="Normal 4 9 2" xfId="53147" xr:uid="{00000000-0005-0000-0000-0000905A0000}"/>
    <cellStyle name="Normal 5" xfId="3289" xr:uid="{00000000-0005-0000-0000-0000915A0000}"/>
    <cellStyle name="Normal 5 10" xfId="53056" xr:uid="{00000000-0005-0000-0000-0000925A0000}"/>
    <cellStyle name="Normal 5 11" xfId="53057" xr:uid="{00000000-0005-0000-0000-0000935A0000}"/>
    <cellStyle name="Normal 5 12" xfId="53321" xr:uid="{00000000-0005-0000-0000-0000945A0000}"/>
    <cellStyle name="Normal 5 2" xfId="3290" xr:uid="{00000000-0005-0000-0000-0000955A0000}"/>
    <cellStyle name="Normal 5 2 2" xfId="3291" xr:uid="{00000000-0005-0000-0000-0000965A0000}"/>
    <cellStyle name="Normal 5 2 2 2" xfId="3292" xr:uid="{00000000-0005-0000-0000-0000975A0000}"/>
    <cellStyle name="Normal 5 2 2 2 2" xfId="3293" xr:uid="{00000000-0005-0000-0000-0000985A0000}"/>
    <cellStyle name="Normal 5 2 2 3" xfId="3294" xr:uid="{00000000-0005-0000-0000-0000995A0000}"/>
    <cellStyle name="Normal 5 2 2 4" xfId="53323" xr:uid="{00000000-0005-0000-0000-00009A5A0000}"/>
    <cellStyle name="Normal 5 2 3" xfId="3295" xr:uid="{00000000-0005-0000-0000-00009B5A0000}"/>
    <cellStyle name="Normal 5 2 3 2" xfId="3296" xr:uid="{00000000-0005-0000-0000-00009C5A0000}"/>
    <cellStyle name="Normal 5 2 4" xfId="3297" xr:uid="{00000000-0005-0000-0000-00009D5A0000}"/>
    <cellStyle name="Normal 5 2 4 2" xfId="53148" xr:uid="{00000000-0005-0000-0000-00009E5A0000}"/>
    <cellStyle name="Normal 5 2 5" xfId="53058" xr:uid="{00000000-0005-0000-0000-00009F5A0000}"/>
    <cellStyle name="Normal 5 2 6" xfId="53059" xr:uid="{00000000-0005-0000-0000-0000A05A0000}"/>
    <cellStyle name="Normal 5 2 7" xfId="53322" xr:uid="{00000000-0005-0000-0000-0000A15A0000}"/>
    <cellStyle name="Normal 5 3" xfId="3298" xr:uid="{00000000-0005-0000-0000-0000A25A0000}"/>
    <cellStyle name="Normal 5 3 2" xfId="52957" xr:uid="{00000000-0005-0000-0000-0000A35A0000}"/>
    <cellStyle name="Normal 5 3 2 2" xfId="53060" xr:uid="{00000000-0005-0000-0000-0000A45A0000}"/>
    <cellStyle name="Normal 5 3 3" xfId="52958" xr:uid="{00000000-0005-0000-0000-0000A55A0000}"/>
    <cellStyle name="Normal 5 3 3 2" xfId="53149" xr:uid="{00000000-0005-0000-0000-0000A65A0000}"/>
    <cellStyle name="Normal 5 3 4" xfId="52882" xr:uid="{00000000-0005-0000-0000-0000A75A0000}"/>
    <cellStyle name="Normal 5 3 5" xfId="53324" xr:uid="{00000000-0005-0000-0000-0000A85A0000}"/>
    <cellStyle name="Normal 5 4" xfId="3299" xr:uid="{00000000-0005-0000-0000-0000A95A0000}"/>
    <cellStyle name="Normal 5 4 2" xfId="3300" xr:uid="{00000000-0005-0000-0000-0000AA5A0000}"/>
    <cellStyle name="Normal 5 4 2 2" xfId="53061" xr:uid="{00000000-0005-0000-0000-0000AB5A0000}"/>
    <cellStyle name="Normal 5 4 3" xfId="53062" xr:uid="{00000000-0005-0000-0000-0000AC5A0000}"/>
    <cellStyle name="Normal 5 5" xfId="3301" xr:uid="{00000000-0005-0000-0000-0000AD5A0000}"/>
    <cellStyle name="Normal 5 5 2" xfId="52959" xr:uid="{00000000-0005-0000-0000-0000AE5A0000}"/>
    <cellStyle name="Normal 5 5 2 2" xfId="53063" xr:uid="{00000000-0005-0000-0000-0000AF5A0000}"/>
    <cellStyle name="Normal 5 5 3" xfId="52905" xr:uid="{00000000-0005-0000-0000-0000B05A0000}"/>
    <cellStyle name="Normal 5 6" xfId="3302" xr:uid="{00000000-0005-0000-0000-0000B15A0000}"/>
    <cellStyle name="Normal 5 6 2" xfId="52960" xr:uid="{00000000-0005-0000-0000-0000B25A0000}"/>
    <cellStyle name="Normal 5 6 2 2" xfId="53064" xr:uid="{00000000-0005-0000-0000-0000B35A0000}"/>
    <cellStyle name="Normal 5 6 3" xfId="53065" xr:uid="{00000000-0005-0000-0000-0000B45A0000}"/>
    <cellStyle name="Normal 5 7" xfId="3303" xr:uid="{00000000-0005-0000-0000-0000B55A0000}"/>
    <cellStyle name="Normal 5 7 2" xfId="53066" xr:uid="{00000000-0005-0000-0000-0000B65A0000}"/>
    <cellStyle name="Normal 5 8" xfId="27007" xr:uid="{00000000-0005-0000-0000-0000B75A0000}"/>
    <cellStyle name="Normal 5 8 2" xfId="52961" xr:uid="{00000000-0005-0000-0000-0000B85A0000}"/>
    <cellStyle name="Normal 5 9" xfId="52962" xr:uid="{00000000-0005-0000-0000-0000B95A0000}"/>
    <cellStyle name="Normal 5 9 2" xfId="53150" xr:uid="{00000000-0005-0000-0000-0000BA5A0000}"/>
    <cellStyle name="Normal 51" xfId="53325" xr:uid="{00000000-0005-0000-0000-0000BB5A0000}"/>
    <cellStyle name="Normal 54" xfId="53326" xr:uid="{00000000-0005-0000-0000-0000BC5A0000}"/>
    <cellStyle name="Normal 6" xfId="3304" xr:uid="{00000000-0005-0000-0000-0000BD5A0000}"/>
    <cellStyle name="Normal 6 2" xfId="3305" xr:uid="{00000000-0005-0000-0000-0000BE5A0000}"/>
    <cellStyle name="Normal 6 2 2" xfId="53328" xr:uid="{00000000-0005-0000-0000-0000BF5A0000}"/>
    <cellStyle name="Normal 6 3" xfId="53329" xr:uid="{00000000-0005-0000-0000-0000C05A0000}"/>
    <cellStyle name="Normal 6 4" xfId="53327" xr:uid="{00000000-0005-0000-0000-0000C15A0000}"/>
    <cellStyle name="Normal 7" xfId="3306" xr:uid="{00000000-0005-0000-0000-0000C25A0000}"/>
    <cellStyle name="Normal 7 10" xfId="53067" xr:uid="{00000000-0005-0000-0000-0000C35A0000}"/>
    <cellStyle name="Normal 7 2" xfId="52884" xr:uid="{00000000-0005-0000-0000-0000C45A0000}"/>
    <cellStyle name="Normal 7 2 2" xfId="52963" xr:uid="{00000000-0005-0000-0000-0000C55A0000}"/>
    <cellStyle name="Normal 7 2 2 2" xfId="53068" xr:uid="{00000000-0005-0000-0000-0000C65A0000}"/>
    <cellStyle name="Normal 7 2 3" xfId="52964" xr:uid="{00000000-0005-0000-0000-0000C75A0000}"/>
    <cellStyle name="Normal 7 2 3 2" xfId="53151" xr:uid="{00000000-0005-0000-0000-0000C85A0000}"/>
    <cellStyle name="Normal 7 2 4" xfId="53069" xr:uid="{00000000-0005-0000-0000-0000C95A0000}"/>
    <cellStyle name="Normal 7 3" xfId="52885" xr:uid="{00000000-0005-0000-0000-0000CA5A0000}"/>
    <cellStyle name="Normal 7 3 2" xfId="52965" xr:uid="{00000000-0005-0000-0000-0000CB5A0000}"/>
    <cellStyle name="Normal 7 3 2 2" xfId="53070" xr:uid="{00000000-0005-0000-0000-0000CC5A0000}"/>
    <cellStyle name="Normal 7 3 3" xfId="53071" xr:uid="{00000000-0005-0000-0000-0000CD5A0000}"/>
    <cellStyle name="Normal 7 4" xfId="52906" xr:uid="{00000000-0005-0000-0000-0000CE5A0000}"/>
    <cellStyle name="Normal 7 4 2" xfId="52966" xr:uid="{00000000-0005-0000-0000-0000CF5A0000}"/>
    <cellStyle name="Normal 7 4 2 2" xfId="53072" xr:uid="{00000000-0005-0000-0000-0000D05A0000}"/>
    <cellStyle name="Normal 7 4 3" xfId="53073" xr:uid="{00000000-0005-0000-0000-0000D15A0000}"/>
    <cellStyle name="Normal 7 5" xfId="52907" xr:uid="{00000000-0005-0000-0000-0000D25A0000}"/>
    <cellStyle name="Normal 7 5 2" xfId="52967" xr:uid="{00000000-0005-0000-0000-0000D35A0000}"/>
    <cellStyle name="Normal 7 5 2 2" xfId="53074" xr:uid="{00000000-0005-0000-0000-0000D45A0000}"/>
    <cellStyle name="Normal 7 5 3" xfId="53075" xr:uid="{00000000-0005-0000-0000-0000D55A0000}"/>
    <cellStyle name="Normal 7 6" xfId="52908" xr:uid="{00000000-0005-0000-0000-0000D65A0000}"/>
    <cellStyle name="Normal 7 6 2" xfId="53076" xr:uid="{00000000-0005-0000-0000-0000D75A0000}"/>
    <cellStyle name="Normal 7 7" xfId="52968" xr:uid="{00000000-0005-0000-0000-0000D85A0000}"/>
    <cellStyle name="Normal 7 7 2" xfId="53077" xr:uid="{00000000-0005-0000-0000-0000D95A0000}"/>
    <cellStyle name="Normal 7 8" xfId="52969" xr:uid="{00000000-0005-0000-0000-0000DA5A0000}"/>
    <cellStyle name="Normal 7 8 2" xfId="53152" xr:uid="{00000000-0005-0000-0000-0000DB5A0000}"/>
    <cellStyle name="Normal 7 9" xfId="52883" xr:uid="{00000000-0005-0000-0000-0000DC5A0000}"/>
    <cellStyle name="Normal 8" xfId="3307" xr:uid="{00000000-0005-0000-0000-0000DD5A0000}"/>
    <cellStyle name="Normal 8 2" xfId="52909" xr:uid="{00000000-0005-0000-0000-0000DE5A0000}"/>
    <cellStyle name="Normal 8 2 2" xfId="52970" xr:uid="{00000000-0005-0000-0000-0000DF5A0000}"/>
    <cellStyle name="Normal 8 2 2 2" xfId="53078" xr:uid="{00000000-0005-0000-0000-0000E05A0000}"/>
    <cellStyle name="Normal 8 2 3" xfId="53079" xr:uid="{00000000-0005-0000-0000-0000E15A0000}"/>
    <cellStyle name="Normal 8 3" xfId="52910" xr:uid="{00000000-0005-0000-0000-0000E25A0000}"/>
    <cellStyle name="Normal 8 3 2" xfId="52971" xr:uid="{00000000-0005-0000-0000-0000E35A0000}"/>
    <cellStyle name="Normal 8 3 2 2" xfId="53080" xr:uid="{00000000-0005-0000-0000-0000E45A0000}"/>
    <cellStyle name="Normal 8 3 3" xfId="53081" xr:uid="{00000000-0005-0000-0000-0000E55A0000}"/>
    <cellStyle name="Normal 8 4" xfId="52911" xr:uid="{00000000-0005-0000-0000-0000E65A0000}"/>
    <cellStyle name="Normal 8 4 2" xfId="52972" xr:uid="{00000000-0005-0000-0000-0000E75A0000}"/>
    <cellStyle name="Normal 8 4 2 2" xfId="53082" xr:uid="{00000000-0005-0000-0000-0000E85A0000}"/>
    <cellStyle name="Normal 8 4 3" xfId="53083" xr:uid="{00000000-0005-0000-0000-0000E95A0000}"/>
    <cellStyle name="Normal 8 5" xfId="52973" xr:uid="{00000000-0005-0000-0000-0000EA5A0000}"/>
    <cellStyle name="Normal 8 5 2" xfId="53084" xr:uid="{00000000-0005-0000-0000-0000EB5A0000}"/>
    <cellStyle name="Normal 8 6" xfId="53085" xr:uid="{00000000-0005-0000-0000-0000EC5A0000}"/>
    <cellStyle name="Normal 9" xfId="3308" xr:uid="{00000000-0005-0000-0000-0000ED5A0000}"/>
    <cellStyle name="Normal 9 2" xfId="3309" xr:uid="{00000000-0005-0000-0000-0000EE5A0000}"/>
    <cellStyle name="Normal 9 2 2" xfId="3310" xr:uid="{00000000-0005-0000-0000-0000EF5A0000}"/>
    <cellStyle name="Normal 9 3" xfId="3311" xr:uid="{00000000-0005-0000-0000-0000F05A0000}"/>
    <cellStyle name="Normal 9 4" xfId="52925" xr:uid="{00000000-0005-0000-0000-0000F15A0000}"/>
    <cellStyle name="Normal 9 5" xfId="53330" xr:uid="{00000000-0005-0000-0000-0000F25A0000}"/>
    <cellStyle name="Normale_Foglio1" xfId="3312" xr:uid="{00000000-0005-0000-0000-0000F35A0000}"/>
    <cellStyle name="Note" xfId="15" builtinId="10" customBuiltin="1"/>
    <cellStyle name="Note 2" xfId="3313" xr:uid="{00000000-0005-0000-0000-0000F55A0000}"/>
    <cellStyle name="Note 2 2" xfId="3314" xr:uid="{00000000-0005-0000-0000-0000F65A0000}"/>
    <cellStyle name="Note 2 2 2" xfId="3315" xr:uid="{00000000-0005-0000-0000-0000F75A0000}"/>
    <cellStyle name="Note 3" xfId="3316" xr:uid="{00000000-0005-0000-0000-0000F85A0000}"/>
    <cellStyle name="Note 3 2" xfId="3317" xr:uid="{00000000-0005-0000-0000-0000F95A0000}"/>
    <cellStyle name="Note 3 2 2" xfId="3318" xr:uid="{00000000-0005-0000-0000-0000FA5A0000}"/>
    <cellStyle name="Note 3 3" xfId="3319" xr:uid="{00000000-0005-0000-0000-0000FB5A0000}"/>
    <cellStyle name="Note 3 4" xfId="53331" xr:uid="{00000000-0005-0000-0000-0000FC5A0000}"/>
    <cellStyle name="Notes" xfId="3320" xr:uid="{00000000-0005-0000-0000-0000FD5A0000}"/>
    <cellStyle name="Number" xfId="3321" xr:uid="{00000000-0005-0000-0000-0000FE5A0000}"/>
    <cellStyle name="Number 1" xfId="3322" xr:uid="{00000000-0005-0000-0000-0000FF5A0000}"/>
    <cellStyle name="Number Date" xfId="3323" xr:uid="{00000000-0005-0000-0000-0000005B0000}"/>
    <cellStyle name="Number Date (short)" xfId="3324" xr:uid="{00000000-0005-0000-0000-0000015B0000}"/>
    <cellStyle name="Number Date_Green" xfId="3325" xr:uid="{00000000-0005-0000-0000-0000025B0000}"/>
    <cellStyle name="Number II" xfId="3326" xr:uid="{00000000-0005-0000-0000-0000035B0000}"/>
    <cellStyle name="Number Integer" xfId="3327" xr:uid="{00000000-0005-0000-0000-0000045B0000}"/>
    <cellStyle name="Output" xfId="10" builtinId="21" customBuiltin="1"/>
    <cellStyle name="Output 2" xfId="53332" xr:uid="{00000000-0005-0000-0000-0000065B0000}"/>
    <cellStyle name="Parent row" xfId="53390" xr:uid="{00000000-0005-0000-0000-0000075B0000}"/>
    <cellStyle name="Percen - Style2" xfId="3328" xr:uid="{00000000-0005-0000-0000-0000085B0000}"/>
    <cellStyle name="Percent" xfId="7388" builtinId="5"/>
    <cellStyle name="Percent [0%]" xfId="3329" xr:uid="{00000000-0005-0000-0000-00000A5B0000}"/>
    <cellStyle name="Percent [0.00%]" xfId="3330" xr:uid="{00000000-0005-0000-0000-00000B5B0000}"/>
    <cellStyle name="Percent [2]" xfId="53334" xr:uid="{00000000-0005-0000-0000-00000C5B0000}"/>
    <cellStyle name="Percent 10" xfId="3331" xr:uid="{00000000-0005-0000-0000-00000D5B0000}"/>
    <cellStyle name="Percent 10 2" xfId="53335" xr:uid="{00000000-0005-0000-0000-00000E5B0000}"/>
    <cellStyle name="Percent 100" xfId="3332" xr:uid="{00000000-0005-0000-0000-00000F5B0000}"/>
    <cellStyle name="Percent 101" xfId="3333" xr:uid="{00000000-0005-0000-0000-0000105B0000}"/>
    <cellStyle name="Percent 102" xfId="3334" xr:uid="{00000000-0005-0000-0000-0000115B0000}"/>
    <cellStyle name="Percent 103" xfId="3335" xr:uid="{00000000-0005-0000-0000-0000125B0000}"/>
    <cellStyle name="Percent 104" xfId="3336" xr:uid="{00000000-0005-0000-0000-0000135B0000}"/>
    <cellStyle name="Percent 105" xfId="3337" xr:uid="{00000000-0005-0000-0000-0000145B0000}"/>
    <cellStyle name="Percent 106" xfId="3338" xr:uid="{00000000-0005-0000-0000-0000155B0000}"/>
    <cellStyle name="Percent 107" xfId="3339" xr:uid="{00000000-0005-0000-0000-0000165B0000}"/>
    <cellStyle name="Percent 108" xfId="3340" xr:uid="{00000000-0005-0000-0000-0000175B0000}"/>
    <cellStyle name="Percent 109" xfId="3341" xr:uid="{00000000-0005-0000-0000-0000185B0000}"/>
    <cellStyle name="Percent 11" xfId="3342" xr:uid="{00000000-0005-0000-0000-0000195B0000}"/>
    <cellStyle name="Percent 11 2" xfId="53336" xr:uid="{00000000-0005-0000-0000-00001A5B0000}"/>
    <cellStyle name="Percent 110" xfId="3343" xr:uid="{00000000-0005-0000-0000-00001B5B0000}"/>
    <cellStyle name="Percent 111" xfId="3344" xr:uid="{00000000-0005-0000-0000-00001C5B0000}"/>
    <cellStyle name="Percent 112" xfId="3345" xr:uid="{00000000-0005-0000-0000-00001D5B0000}"/>
    <cellStyle name="Percent 113" xfId="3346" xr:uid="{00000000-0005-0000-0000-00001E5B0000}"/>
    <cellStyle name="Percent 114" xfId="3347" xr:uid="{00000000-0005-0000-0000-00001F5B0000}"/>
    <cellStyle name="Percent 115" xfId="3348" xr:uid="{00000000-0005-0000-0000-0000205B0000}"/>
    <cellStyle name="Percent 116" xfId="3349" xr:uid="{00000000-0005-0000-0000-0000215B0000}"/>
    <cellStyle name="Percent 117" xfId="3350" xr:uid="{00000000-0005-0000-0000-0000225B0000}"/>
    <cellStyle name="Percent 118" xfId="3351" xr:uid="{00000000-0005-0000-0000-0000235B0000}"/>
    <cellStyle name="Percent 119" xfId="3352" xr:uid="{00000000-0005-0000-0000-0000245B0000}"/>
    <cellStyle name="Percent 12" xfId="3353" xr:uid="{00000000-0005-0000-0000-0000255B0000}"/>
    <cellStyle name="Percent 12 2" xfId="53337" xr:uid="{00000000-0005-0000-0000-0000265B0000}"/>
    <cellStyle name="Percent 120" xfId="3354" xr:uid="{00000000-0005-0000-0000-0000275B0000}"/>
    <cellStyle name="Percent 121" xfId="3355" xr:uid="{00000000-0005-0000-0000-0000285B0000}"/>
    <cellStyle name="Percent 122" xfId="3356" xr:uid="{00000000-0005-0000-0000-0000295B0000}"/>
    <cellStyle name="Percent 123" xfId="3357" xr:uid="{00000000-0005-0000-0000-00002A5B0000}"/>
    <cellStyle name="Percent 124" xfId="3358" xr:uid="{00000000-0005-0000-0000-00002B5B0000}"/>
    <cellStyle name="Percent 125" xfId="3359" xr:uid="{00000000-0005-0000-0000-00002C5B0000}"/>
    <cellStyle name="Percent 126" xfId="3360" xr:uid="{00000000-0005-0000-0000-00002D5B0000}"/>
    <cellStyle name="Percent 127" xfId="3361" xr:uid="{00000000-0005-0000-0000-00002E5B0000}"/>
    <cellStyle name="Percent 128" xfId="3362" xr:uid="{00000000-0005-0000-0000-00002F5B0000}"/>
    <cellStyle name="Percent 129" xfId="53333" xr:uid="{00000000-0005-0000-0000-0000305B0000}"/>
    <cellStyle name="Percent 13" xfId="3363" xr:uid="{00000000-0005-0000-0000-0000315B0000}"/>
    <cellStyle name="Percent 13 2" xfId="53338" xr:uid="{00000000-0005-0000-0000-0000325B0000}"/>
    <cellStyle name="Percent 14" xfId="3364" xr:uid="{00000000-0005-0000-0000-0000335B0000}"/>
    <cellStyle name="Percent 15" xfId="3365" xr:uid="{00000000-0005-0000-0000-0000345B0000}"/>
    <cellStyle name="Percent 16" xfId="3366" xr:uid="{00000000-0005-0000-0000-0000355B0000}"/>
    <cellStyle name="Percent 17" xfId="3367" xr:uid="{00000000-0005-0000-0000-0000365B0000}"/>
    <cellStyle name="Percent 18" xfId="3368" xr:uid="{00000000-0005-0000-0000-0000375B0000}"/>
    <cellStyle name="Percent 19" xfId="3369" xr:uid="{00000000-0005-0000-0000-0000385B0000}"/>
    <cellStyle name="Percent 2" xfId="3370" xr:uid="{00000000-0005-0000-0000-0000395B0000}"/>
    <cellStyle name="Percent 2 10" xfId="53086" xr:uid="{00000000-0005-0000-0000-00003A5B0000}"/>
    <cellStyle name="Percent 2 11" xfId="53087" xr:uid="{00000000-0005-0000-0000-00003B5B0000}"/>
    <cellStyle name="Percent 2 2" xfId="3371" xr:uid="{00000000-0005-0000-0000-00003C5B0000}"/>
    <cellStyle name="Percent 2 2 2" xfId="3372" xr:uid="{00000000-0005-0000-0000-00003D5B0000}"/>
    <cellStyle name="Percent 2 2 2 2" xfId="3373" xr:uid="{00000000-0005-0000-0000-00003E5B0000}"/>
    <cellStyle name="Percent 2 2 2 2 2" xfId="53153" xr:uid="{00000000-0005-0000-0000-00003F5B0000}"/>
    <cellStyle name="Percent 2 2 2 3" xfId="53088" xr:uid="{00000000-0005-0000-0000-0000405B0000}"/>
    <cellStyle name="Percent 2 2 3" xfId="3374" xr:uid="{00000000-0005-0000-0000-0000415B0000}"/>
    <cellStyle name="Percent 2 2 3 2" xfId="53089" xr:uid="{00000000-0005-0000-0000-0000425B0000}"/>
    <cellStyle name="Percent 2 2 4" xfId="52974" xr:uid="{00000000-0005-0000-0000-0000435B0000}"/>
    <cellStyle name="Percent 2 2 4 2" xfId="53154" xr:uid="{00000000-0005-0000-0000-0000445B0000}"/>
    <cellStyle name="Percent 2 2 5" xfId="53090" xr:uid="{00000000-0005-0000-0000-0000455B0000}"/>
    <cellStyle name="Percent 2 2 6" xfId="53091" xr:uid="{00000000-0005-0000-0000-0000465B0000}"/>
    <cellStyle name="Percent 2 2 7" xfId="53339" xr:uid="{00000000-0005-0000-0000-0000475B0000}"/>
    <cellStyle name="Percent 2 3" xfId="3375" xr:uid="{00000000-0005-0000-0000-0000485B0000}"/>
    <cellStyle name="Percent 2 3 2" xfId="52975" xr:uid="{00000000-0005-0000-0000-0000495B0000}"/>
    <cellStyle name="Percent 2 3 2 2" xfId="53092" xr:uid="{00000000-0005-0000-0000-00004A5B0000}"/>
    <cellStyle name="Percent 2 3 3" xfId="52976" xr:uid="{00000000-0005-0000-0000-00004B5B0000}"/>
    <cellStyle name="Percent 2 3 3 2" xfId="53155" xr:uid="{00000000-0005-0000-0000-00004C5B0000}"/>
    <cellStyle name="Percent 2 3 4" xfId="52886" xr:uid="{00000000-0005-0000-0000-00004D5B0000}"/>
    <cellStyle name="Percent 2 4" xfId="3376" xr:uid="{00000000-0005-0000-0000-00004E5B0000}"/>
    <cellStyle name="Percent 2 4 2" xfId="52977" xr:uid="{00000000-0005-0000-0000-00004F5B0000}"/>
    <cellStyle name="Percent 2 4 2 2" xfId="53093" xr:uid="{00000000-0005-0000-0000-0000505B0000}"/>
    <cellStyle name="Percent 2 4 3" xfId="52887" xr:uid="{00000000-0005-0000-0000-0000515B0000}"/>
    <cellStyle name="Percent 2 4 4" xfId="53340" xr:uid="{00000000-0005-0000-0000-0000525B0000}"/>
    <cellStyle name="Percent 2 5" xfId="3377" xr:uid="{00000000-0005-0000-0000-0000535B0000}"/>
    <cellStyle name="Percent 2 5 2" xfId="52978" xr:uid="{00000000-0005-0000-0000-0000545B0000}"/>
    <cellStyle name="Percent 2 5 2 2" xfId="53094" xr:uid="{00000000-0005-0000-0000-0000555B0000}"/>
    <cellStyle name="Percent 2 5 3" xfId="52912" xr:uid="{00000000-0005-0000-0000-0000565B0000}"/>
    <cellStyle name="Percent 2 5 4" xfId="53341" xr:uid="{00000000-0005-0000-0000-0000575B0000}"/>
    <cellStyle name="Percent 2 6" xfId="27008" xr:uid="{00000000-0005-0000-0000-0000585B0000}"/>
    <cellStyle name="Percent 2 6 2" xfId="52979" xr:uid="{00000000-0005-0000-0000-0000595B0000}"/>
    <cellStyle name="Percent 2 6 2 2" xfId="53095" xr:uid="{00000000-0005-0000-0000-00005A5B0000}"/>
    <cellStyle name="Percent 2 6 3" xfId="52913" xr:uid="{00000000-0005-0000-0000-00005B5B0000}"/>
    <cellStyle name="Percent 2 6 4" xfId="53342" xr:uid="{00000000-0005-0000-0000-00005C5B0000}"/>
    <cellStyle name="Percent 2 7" xfId="52914" xr:uid="{00000000-0005-0000-0000-00005D5B0000}"/>
    <cellStyle name="Percent 2 7 2" xfId="53096" xr:uid="{00000000-0005-0000-0000-00005E5B0000}"/>
    <cellStyle name="Percent 2 7 3" xfId="53343" xr:uid="{00000000-0005-0000-0000-00005F5B0000}"/>
    <cellStyle name="Percent 2 8" xfId="52980" xr:uid="{00000000-0005-0000-0000-0000605B0000}"/>
    <cellStyle name="Percent 2 8 2" xfId="53097" xr:uid="{00000000-0005-0000-0000-0000615B0000}"/>
    <cellStyle name="Percent 2 9" xfId="52981" xr:uid="{00000000-0005-0000-0000-0000625B0000}"/>
    <cellStyle name="Percent 2 9 2" xfId="53156" xr:uid="{00000000-0005-0000-0000-0000635B0000}"/>
    <cellStyle name="Percent 20" xfId="3378" xr:uid="{00000000-0005-0000-0000-0000645B0000}"/>
    <cellStyle name="Percent 21" xfId="3379" xr:uid="{00000000-0005-0000-0000-0000655B0000}"/>
    <cellStyle name="Percent 22" xfId="3380" xr:uid="{00000000-0005-0000-0000-0000665B0000}"/>
    <cellStyle name="Percent 23" xfId="3381" xr:uid="{00000000-0005-0000-0000-0000675B0000}"/>
    <cellStyle name="Percent 24" xfId="3382" xr:uid="{00000000-0005-0000-0000-0000685B0000}"/>
    <cellStyle name="Percent 25" xfId="3383" xr:uid="{00000000-0005-0000-0000-0000695B0000}"/>
    <cellStyle name="Percent 26" xfId="3384" xr:uid="{00000000-0005-0000-0000-00006A5B0000}"/>
    <cellStyle name="Percent 27" xfId="3385" xr:uid="{00000000-0005-0000-0000-00006B5B0000}"/>
    <cellStyle name="Percent 28" xfId="3386" xr:uid="{00000000-0005-0000-0000-00006C5B0000}"/>
    <cellStyle name="Percent 29" xfId="3387" xr:uid="{00000000-0005-0000-0000-00006D5B0000}"/>
    <cellStyle name="Percent 3" xfId="3388" xr:uid="{00000000-0005-0000-0000-00006E5B0000}"/>
    <cellStyle name="Percent 3 10" xfId="53098" xr:uid="{00000000-0005-0000-0000-00006F5B0000}"/>
    <cellStyle name="Percent 3 11" xfId="53099" xr:uid="{00000000-0005-0000-0000-0000705B0000}"/>
    <cellStyle name="Percent 3 2" xfId="3389" xr:uid="{00000000-0005-0000-0000-0000715B0000}"/>
    <cellStyle name="Percent 3 2 2" xfId="3390" xr:uid="{00000000-0005-0000-0000-0000725B0000}"/>
    <cellStyle name="Percent 3 2 2 2" xfId="3391" xr:uid="{00000000-0005-0000-0000-0000735B0000}"/>
    <cellStyle name="Percent 3 2 2 2 2" xfId="53157" xr:uid="{00000000-0005-0000-0000-0000745B0000}"/>
    <cellStyle name="Percent 3 2 2 3" xfId="53100" xr:uid="{00000000-0005-0000-0000-0000755B0000}"/>
    <cellStyle name="Percent 3 2 3" xfId="3392" xr:uid="{00000000-0005-0000-0000-0000765B0000}"/>
    <cellStyle name="Percent 3 2 3 2" xfId="53101" xr:uid="{00000000-0005-0000-0000-0000775B0000}"/>
    <cellStyle name="Percent 3 2 4" xfId="52982" xr:uid="{00000000-0005-0000-0000-0000785B0000}"/>
    <cellStyle name="Percent 3 2 4 2" xfId="53158" xr:uid="{00000000-0005-0000-0000-0000795B0000}"/>
    <cellStyle name="Percent 3 2 5" xfId="53102" xr:uid="{00000000-0005-0000-0000-00007A5B0000}"/>
    <cellStyle name="Percent 3 2 6" xfId="53103" xr:uid="{00000000-0005-0000-0000-00007B5B0000}"/>
    <cellStyle name="Percent 3 2 7" xfId="53344" xr:uid="{00000000-0005-0000-0000-00007C5B0000}"/>
    <cellStyle name="Percent 3 3" xfId="3393" xr:uid="{00000000-0005-0000-0000-00007D5B0000}"/>
    <cellStyle name="Percent 3 3 2" xfId="52983" xr:uid="{00000000-0005-0000-0000-00007E5B0000}"/>
    <cellStyle name="Percent 3 3 2 2" xfId="53104" xr:uid="{00000000-0005-0000-0000-00007F5B0000}"/>
    <cellStyle name="Percent 3 3 3" xfId="52984" xr:uid="{00000000-0005-0000-0000-0000805B0000}"/>
    <cellStyle name="Percent 3 3 3 2" xfId="53159" xr:uid="{00000000-0005-0000-0000-0000815B0000}"/>
    <cellStyle name="Percent 3 3 4" xfId="52888" xr:uid="{00000000-0005-0000-0000-0000825B0000}"/>
    <cellStyle name="Percent 3 4" xfId="52889" xr:uid="{00000000-0005-0000-0000-0000835B0000}"/>
    <cellStyle name="Percent 3 4 2" xfId="52985" xr:uid="{00000000-0005-0000-0000-0000845B0000}"/>
    <cellStyle name="Percent 3 4 2 2" xfId="53105" xr:uid="{00000000-0005-0000-0000-0000855B0000}"/>
    <cellStyle name="Percent 3 4 3" xfId="53106" xr:uid="{00000000-0005-0000-0000-0000865B0000}"/>
    <cellStyle name="Percent 3 5" xfId="52915" xr:uid="{00000000-0005-0000-0000-0000875B0000}"/>
    <cellStyle name="Percent 3 5 2" xfId="52986" xr:uid="{00000000-0005-0000-0000-0000885B0000}"/>
    <cellStyle name="Percent 3 5 2 2" xfId="53107" xr:uid="{00000000-0005-0000-0000-0000895B0000}"/>
    <cellStyle name="Percent 3 5 3" xfId="53108" xr:uid="{00000000-0005-0000-0000-00008A5B0000}"/>
    <cellStyle name="Percent 3 6" xfId="52916" xr:uid="{00000000-0005-0000-0000-00008B5B0000}"/>
    <cellStyle name="Percent 3 6 2" xfId="52987" xr:uid="{00000000-0005-0000-0000-00008C5B0000}"/>
    <cellStyle name="Percent 3 6 2 2" xfId="53109" xr:uid="{00000000-0005-0000-0000-00008D5B0000}"/>
    <cellStyle name="Percent 3 6 3" xfId="53110" xr:uid="{00000000-0005-0000-0000-00008E5B0000}"/>
    <cellStyle name="Percent 3 7" xfId="52917" xr:uid="{00000000-0005-0000-0000-00008F5B0000}"/>
    <cellStyle name="Percent 3 7 2" xfId="53111" xr:uid="{00000000-0005-0000-0000-0000905B0000}"/>
    <cellStyle name="Percent 3 8" xfId="52988" xr:uid="{00000000-0005-0000-0000-0000915B0000}"/>
    <cellStyle name="Percent 3 8 2" xfId="53112" xr:uid="{00000000-0005-0000-0000-0000925B0000}"/>
    <cellStyle name="Percent 3 9" xfId="52989" xr:uid="{00000000-0005-0000-0000-0000935B0000}"/>
    <cellStyle name="Percent 3 9 2" xfId="53160" xr:uid="{00000000-0005-0000-0000-0000945B0000}"/>
    <cellStyle name="Percent 30" xfId="3394" xr:uid="{00000000-0005-0000-0000-0000955B0000}"/>
    <cellStyle name="Percent 31" xfId="3395" xr:uid="{00000000-0005-0000-0000-0000965B0000}"/>
    <cellStyle name="Percent 32" xfId="3396" xr:uid="{00000000-0005-0000-0000-0000975B0000}"/>
    <cellStyle name="Percent 33" xfId="3397" xr:uid="{00000000-0005-0000-0000-0000985B0000}"/>
    <cellStyle name="Percent 34" xfId="3398" xr:uid="{00000000-0005-0000-0000-0000995B0000}"/>
    <cellStyle name="Percent 35" xfId="3399" xr:uid="{00000000-0005-0000-0000-00009A5B0000}"/>
    <cellStyle name="Percent 36" xfId="3400" xr:uid="{00000000-0005-0000-0000-00009B5B0000}"/>
    <cellStyle name="Percent 37" xfId="3401" xr:uid="{00000000-0005-0000-0000-00009C5B0000}"/>
    <cellStyle name="Percent 38" xfId="3402" xr:uid="{00000000-0005-0000-0000-00009D5B0000}"/>
    <cellStyle name="Percent 39" xfId="3403" xr:uid="{00000000-0005-0000-0000-00009E5B0000}"/>
    <cellStyle name="Percent 4" xfId="3404" xr:uid="{00000000-0005-0000-0000-00009F5B0000}"/>
    <cellStyle name="Percent 4 10" xfId="53113" xr:uid="{00000000-0005-0000-0000-0000A05B0000}"/>
    <cellStyle name="Percent 4 11" xfId="53114" xr:uid="{00000000-0005-0000-0000-0000A15B0000}"/>
    <cellStyle name="Percent 4 12" xfId="53345" xr:uid="{00000000-0005-0000-0000-0000A25B0000}"/>
    <cellStyle name="Percent 4 2" xfId="3405" xr:uid="{00000000-0005-0000-0000-0000A35B0000}"/>
    <cellStyle name="Percent 4 2 2" xfId="3406" xr:uid="{00000000-0005-0000-0000-0000A45B0000}"/>
    <cellStyle name="Percent 4 2 2 2" xfId="3407" xr:uid="{00000000-0005-0000-0000-0000A55B0000}"/>
    <cellStyle name="Percent 4 2 2 2 2" xfId="53161" xr:uid="{00000000-0005-0000-0000-0000A65B0000}"/>
    <cellStyle name="Percent 4 2 2 3" xfId="53115" xr:uid="{00000000-0005-0000-0000-0000A75B0000}"/>
    <cellStyle name="Percent 4 2 3" xfId="3408" xr:uid="{00000000-0005-0000-0000-0000A85B0000}"/>
    <cellStyle name="Percent 4 2 3 2" xfId="53116" xr:uid="{00000000-0005-0000-0000-0000A95B0000}"/>
    <cellStyle name="Percent 4 2 4" xfId="52990" xr:uid="{00000000-0005-0000-0000-0000AA5B0000}"/>
    <cellStyle name="Percent 4 2 4 2" xfId="53162" xr:uid="{00000000-0005-0000-0000-0000AB5B0000}"/>
    <cellStyle name="Percent 4 2 5" xfId="53117" xr:uid="{00000000-0005-0000-0000-0000AC5B0000}"/>
    <cellStyle name="Percent 4 2 6" xfId="53118" xr:uid="{00000000-0005-0000-0000-0000AD5B0000}"/>
    <cellStyle name="Percent 4 2 7" xfId="53346" xr:uid="{00000000-0005-0000-0000-0000AE5B0000}"/>
    <cellStyle name="Percent 4 3" xfId="3409" xr:uid="{00000000-0005-0000-0000-0000AF5B0000}"/>
    <cellStyle name="Percent 4 3 2" xfId="52991" xr:uid="{00000000-0005-0000-0000-0000B05B0000}"/>
    <cellStyle name="Percent 4 3 2 2" xfId="53119" xr:uid="{00000000-0005-0000-0000-0000B15B0000}"/>
    <cellStyle name="Percent 4 3 3" xfId="52992" xr:uid="{00000000-0005-0000-0000-0000B25B0000}"/>
    <cellStyle name="Percent 4 3 3 2" xfId="53163" xr:uid="{00000000-0005-0000-0000-0000B35B0000}"/>
    <cellStyle name="Percent 4 3 4" xfId="52890" xr:uid="{00000000-0005-0000-0000-0000B45B0000}"/>
    <cellStyle name="Percent 4 4" xfId="52891" xr:uid="{00000000-0005-0000-0000-0000B55B0000}"/>
    <cellStyle name="Percent 4 4 2" xfId="52993" xr:uid="{00000000-0005-0000-0000-0000B65B0000}"/>
    <cellStyle name="Percent 4 4 2 2" xfId="53120" xr:uid="{00000000-0005-0000-0000-0000B75B0000}"/>
    <cellStyle name="Percent 4 4 3" xfId="53121" xr:uid="{00000000-0005-0000-0000-0000B85B0000}"/>
    <cellStyle name="Percent 4 5" xfId="52918" xr:uid="{00000000-0005-0000-0000-0000B95B0000}"/>
    <cellStyle name="Percent 4 5 2" xfId="52994" xr:uid="{00000000-0005-0000-0000-0000BA5B0000}"/>
    <cellStyle name="Percent 4 5 2 2" xfId="53122" xr:uid="{00000000-0005-0000-0000-0000BB5B0000}"/>
    <cellStyle name="Percent 4 5 3" xfId="53123" xr:uid="{00000000-0005-0000-0000-0000BC5B0000}"/>
    <cellStyle name="Percent 4 6" xfId="52919" xr:uid="{00000000-0005-0000-0000-0000BD5B0000}"/>
    <cellStyle name="Percent 4 6 2" xfId="52995" xr:uid="{00000000-0005-0000-0000-0000BE5B0000}"/>
    <cellStyle name="Percent 4 6 2 2" xfId="53124" xr:uid="{00000000-0005-0000-0000-0000BF5B0000}"/>
    <cellStyle name="Percent 4 6 3" xfId="53125" xr:uid="{00000000-0005-0000-0000-0000C05B0000}"/>
    <cellStyle name="Percent 4 7" xfId="52920" xr:uid="{00000000-0005-0000-0000-0000C15B0000}"/>
    <cellStyle name="Percent 4 7 2" xfId="53126" xr:uid="{00000000-0005-0000-0000-0000C25B0000}"/>
    <cellStyle name="Percent 4 8" xfId="52996" xr:uid="{00000000-0005-0000-0000-0000C35B0000}"/>
    <cellStyle name="Percent 4 8 2" xfId="53127" xr:uid="{00000000-0005-0000-0000-0000C45B0000}"/>
    <cellStyle name="Percent 4 9" xfId="52997" xr:uid="{00000000-0005-0000-0000-0000C55B0000}"/>
    <cellStyle name="Percent 4 9 2" xfId="53164" xr:uid="{00000000-0005-0000-0000-0000C65B0000}"/>
    <cellStyle name="Percent 40" xfId="3410" xr:uid="{00000000-0005-0000-0000-0000C75B0000}"/>
    <cellStyle name="Percent 41" xfId="3411" xr:uid="{00000000-0005-0000-0000-0000C85B0000}"/>
    <cellStyle name="Percent 42" xfId="3412" xr:uid="{00000000-0005-0000-0000-0000C95B0000}"/>
    <cellStyle name="Percent 43" xfId="3413" xr:uid="{00000000-0005-0000-0000-0000CA5B0000}"/>
    <cellStyle name="Percent 44" xfId="3414" xr:uid="{00000000-0005-0000-0000-0000CB5B0000}"/>
    <cellStyle name="Percent 45" xfId="3415" xr:uid="{00000000-0005-0000-0000-0000CC5B0000}"/>
    <cellStyle name="Percent 46" xfId="3416" xr:uid="{00000000-0005-0000-0000-0000CD5B0000}"/>
    <cellStyle name="Percent 47" xfId="3417" xr:uid="{00000000-0005-0000-0000-0000CE5B0000}"/>
    <cellStyle name="Percent 48" xfId="3418" xr:uid="{00000000-0005-0000-0000-0000CF5B0000}"/>
    <cellStyle name="Percent 49" xfId="3419" xr:uid="{00000000-0005-0000-0000-0000D05B0000}"/>
    <cellStyle name="Percent 5" xfId="3420" xr:uid="{00000000-0005-0000-0000-0000D15B0000}"/>
    <cellStyle name="Percent 5 10" xfId="53128" xr:uid="{00000000-0005-0000-0000-0000D25B0000}"/>
    <cellStyle name="Percent 5 2" xfId="3421" xr:uid="{00000000-0005-0000-0000-0000D35B0000}"/>
    <cellStyle name="Percent 5 2 2" xfId="52998" xr:uid="{00000000-0005-0000-0000-0000D45B0000}"/>
    <cellStyle name="Percent 5 2 2 2" xfId="53129" xr:uid="{00000000-0005-0000-0000-0000D55B0000}"/>
    <cellStyle name="Percent 5 2 3" xfId="52999" xr:uid="{00000000-0005-0000-0000-0000D65B0000}"/>
    <cellStyle name="Percent 5 2 3 2" xfId="53165" xr:uid="{00000000-0005-0000-0000-0000D75B0000}"/>
    <cellStyle name="Percent 5 2 4" xfId="52893" xr:uid="{00000000-0005-0000-0000-0000D85B0000}"/>
    <cellStyle name="Percent 5 3" xfId="3422" xr:uid="{00000000-0005-0000-0000-0000D95B0000}"/>
    <cellStyle name="Percent 5 3 2" xfId="53000" xr:uid="{00000000-0005-0000-0000-0000DA5B0000}"/>
    <cellStyle name="Percent 5 3 2 2" xfId="53130" xr:uid="{00000000-0005-0000-0000-0000DB5B0000}"/>
    <cellStyle name="Percent 5 3 3" xfId="52921" xr:uid="{00000000-0005-0000-0000-0000DC5B0000}"/>
    <cellStyle name="Percent 5 4" xfId="52922" xr:uid="{00000000-0005-0000-0000-0000DD5B0000}"/>
    <cellStyle name="Percent 5 4 2" xfId="53001" xr:uid="{00000000-0005-0000-0000-0000DE5B0000}"/>
    <cellStyle name="Percent 5 4 2 2" xfId="53131" xr:uid="{00000000-0005-0000-0000-0000DF5B0000}"/>
    <cellStyle name="Percent 5 4 3" xfId="53132" xr:uid="{00000000-0005-0000-0000-0000E05B0000}"/>
    <cellStyle name="Percent 5 5" xfId="52923" xr:uid="{00000000-0005-0000-0000-0000E15B0000}"/>
    <cellStyle name="Percent 5 5 2" xfId="53002" xr:uid="{00000000-0005-0000-0000-0000E25B0000}"/>
    <cellStyle name="Percent 5 5 2 2" xfId="53133" xr:uid="{00000000-0005-0000-0000-0000E35B0000}"/>
    <cellStyle name="Percent 5 5 3" xfId="53134" xr:uid="{00000000-0005-0000-0000-0000E45B0000}"/>
    <cellStyle name="Percent 5 6" xfId="52924" xr:uid="{00000000-0005-0000-0000-0000E55B0000}"/>
    <cellStyle name="Percent 5 6 2" xfId="53135" xr:uid="{00000000-0005-0000-0000-0000E65B0000}"/>
    <cellStyle name="Percent 5 7" xfId="53003" xr:uid="{00000000-0005-0000-0000-0000E75B0000}"/>
    <cellStyle name="Percent 5 7 2" xfId="53136" xr:uid="{00000000-0005-0000-0000-0000E85B0000}"/>
    <cellStyle name="Percent 5 8" xfId="53004" xr:uid="{00000000-0005-0000-0000-0000E95B0000}"/>
    <cellStyle name="Percent 5 8 2" xfId="53166" xr:uid="{00000000-0005-0000-0000-0000EA5B0000}"/>
    <cellStyle name="Percent 5 9" xfId="52892" xr:uid="{00000000-0005-0000-0000-0000EB5B0000}"/>
    <cellStyle name="Percent 50" xfId="3423" xr:uid="{00000000-0005-0000-0000-0000EC5B0000}"/>
    <cellStyle name="Percent 51" xfId="3424" xr:uid="{00000000-0005-0000-0000-0000ED5B0000}"/>
    <cellStyle name="Percent 52" xfId="3425" xr:uid="{00000000-0005-0000-0000-0000EE5B0000}"/>
    <cellStyle name="Percent 53" xfId="3426" xr:uid="{00000000-0005-0000-0000-0000EF5B0000}"/>
    <cellStyle name="Percent 54" xfId="3427" xr:uid="{00000000-0005-0000-0000-0000F05B0000}"/>
    <cellStyle name="Percent 55" xfId="3428" xr:uid="{00000000-0005-0000-0000-0000F15B0000}"/>
    <cellStyle name="Percent 56" xfId="3429" xr:uid="{00000000-0005-0000-0000-0000F25B0000}"/>
    <cellStyle name="Percent 57" xfId="3430" xr:uid="{00000000-0005-0000-0000-0000F35B0000}"/>
    <cellStyle name="Percent 58" xfId="3431" xr:uid="{00000000-0005-0000-0000-0000F45B0000}"/>
    <cellStyle name="Percent 59" xfId="3432" xr:uid="{00000000-0005-0000-0000-0000F55B0000}"/>
    <cellStyle name="Percent 6" xfId="3433" xr:uid="{00000000-0005-0000-0000-0000F65B0000}"/>
    <cellStyle name="Percent 6 2" xfId="53347" xr:uid="{00000000-0005-0000-0000-0000F75B0000}"/>
    <cellStyle name="Percent 60" xfId="3434" xr:uid="{00000000-0005-0000-0000-0000F85B0000}"/>
    <cellStyle name="Percent 61" xfId="3435" xr:uid="{00000000-0005-0000-0000-0000F95B0000}"/>
    <cellStyle name="Percent 62" xfId="3436" xr:uid="{00000000-0005-0000-0000-0000FA5B0000}"/>
    <cellStyle name="Percent 63" xfId="3437" xr:uid="{00000000-0005-0000-0000-0000FB5B0000}"/>
    <cellStyle name="Percent 64" xfId="3438" xr:uid="{00000000-0005-0000-0000-0000FC5B0000}"/>
    <cellStyle name="Percent 65" xfId="3439" xr:uid="{00000000-0005-0000-0000-0000FD5B0000}"/>
    <cellStyle name="Percent 66" xfId="3440" xr:uid="{00000000-0005-0000-0000-0000FE5B0000}"/>
    <cellStyle name="Percent 67" xfId="3441" xr:uid="{00000000-0005-0000-0000-0000FF5B0000}"/>
    <cellStyle name="Percent 68" xfId="3442" xr:uid="{00000000-0005-0000-0000-0000005C0000}"/>
    <cellStyle name="Percent 69" xfId="3443" xr:uid="{00000000-0005-0000-0000-0000015C0000}"/>
    <cellStyle name="Percent 7" xfId="3444" xr:uid="{00000000-0005-0000-0000-0000025C0000}"/>
    <cellStyle name="Percent 7 2" xfId="53348" xr:uid="{00000000-0005-0000-0000-0000035C0000}"/>
    <cellStyle name="Percent 70" xfId="3445" xr:uid="{00000000-0005-0000-0000-0000045C0000}"/>
    <cellStyle name="Percent 71" xfId="3446" xr:uid="{00000000-0005-0000-0000-0000055C0000}"/>
    <cellStyle name="Percent 72" xfId="3447" xr:uid="{00000000-0005-0000-0000-0000065C0000}"/>
    <cellStyle name="Percent 73" xfId="3448" xr:uid="{00000000-0005-0000-0000-0000075C0000}"/>
    <cellStyle name="Percent 74" xfId="3449" xr:uid="{00000000-0005-0000-0000-0000085C0000}"/>
    <cellStyle name="Percent 75" xfId="3450" xr:uid="{00000000-0005-0000-0000-0000095C0000}"/>
    <cellStyle name="Percent 76" xfId="3451" xr:uid="{00000000-0005-0000-0000-00000A5C0000}"/>
    <cellStyle name="Percent 77" xfId="3452" xr:uid="{00000000-0005-0000-0000-00000B5C0000}"/>
    <cellStyle name="Percent 78" xfId="3453" xr:uid="{00000000-0005-0000-0000-00000C5C0000}"/>
    <cellStyle name="Percent 79" xfId="3454" xr:uid="{00000000-0005-0000-0000-00000D5C0000}"/>
    <cellStyle name="Percent 8" xfId="3455" xr:uid="{00000000-0005-0000-0000-00000E5C0000}"/>
    <cellStyle name="Percent 8 2" xfId="53349" xr:uid="{00000000-0005-0000-0000-00000F5C0000}"/>
    <cellStyle name="Percent 80" xfId="3456" xr:uid="{00000000-0005-0000-0000-0000105C0000}"/>
    <cellStyle name="Percent 81" xfId="3457" xr:uid="{00000000-0005-0000-0000-0000115C0000}"/>
    <cellStyle name="Percent 82" xfId="3458" xr:uid="{00000000-0005-0000-0000-0000125C0000}"/>
    <cellStyle name="Percent 83" xfId="3459" xr:uid="{00000000-0005-0000-0000-0000135C0000}"/>
    <cellStyle name="Percent 84" xfId="3460" xr:uid="{00000000-0005-0000-0000-0000145C0000}"/>
    <cellStyle name="Percent 85" xfId="3461" xr:uid="{00000000-0005-0000-0000-0000155C0000}"/>
    <cellStyle name="Percent 86" xfId="3462" xr:uid="{00000000-0005-0000-0000-0000165C0000}"/>
    <cellStyle name="Percent 87" xfId="3463" xr:uid="{00000000-0005-0000-0000-0000175C0000}"/>
    <cellStyle name="Percent 88" xfId="3464" xr:uid="{00000000-0005-0000-0000-0000185C0000}"/>
    <cellStyle name="Percent 89" xfId="3465" xr:uid="{00000000-0005-0000-0000-0000195C0000}"/>
    <cellStyle name="Percent 9" xfId="3466" xr:uid="{00000000-0005-0000-0000-00001A5C0000}"/>
    <cellStyle name="Percent 9 2" xfId="53350" xr:uid="{00000000-0005-0000-0000-00001B5C0000}"/>
    <cellStyle name="Percent 90" xfId="3467" xr:uid="{00000000-0005-0000-0000-00001C5C0000}"/>
    <cellStyle name="Percent 91" xfId="3468" xr:uid="{00000000-0005-0000-0000-00001D5C0000}"/>
    <cellStyle name="Percent 92" xfId="3469" xr:uid="{00000000-0005-0000-0000-00001E5C0000}"/>
    <cellStyle name="Percent 93" xfId="3470" xr:uid="{00000000-0005-0000-0000-00001F5C0000}"/>
    <cellStyle name="Percent 94" xfId="3471" xr:uid="{00000000-0005-0000-0000-0000205C0000}"/>
    <cellStyle name="Percent 95" xfId="3472" xr:uid="{00000000-0005-0000-0000-0000215C0000}"/>
    <cellStyle name="Percent 96" xfId="3473" xr:uid="{00000000-0005-0000-0000-0000225C0000}"/>
    <cellStyle name="Percent 97" xfId="3474" xr:uid="{00000000-0005-0000-0000-0000235C0000}"/>
    <cellStyle name="Percent 98" xfId="3475" xr:uid="{00000000-0005-0000-0000-0000245C0000}"/>
    <cellStyle name="Percent 99" xfId="3476" xr:uid="{00000000-0005-0000-0000-0000255C0000}"/>
    <cellStyle name="Pourcentage_tocmodel_final" xfId="3477" xr:uid="{00000000-0005-0000-0000-0000265C0000}"/>
    <cellStyle name="Profile" xfId="3478" xr:uid="{00000000-0005-0000-0000-0000275C0000}"/>
    <cellStyle name="Profile 2" xfId="3479" xr:uid="{00000000-0005-0000-0000-0000285C0000}"/>
    <cellStyle name="Profile 2 2" xfId="3480" xr:uid="{00000000-0005-0000-0000-0000295C0000}"/>
    <cellStyle name="Refdb standard" xfId="53351" xr:uid="{00000000-0005-0000-0000-00002A5C0000}"/>
    <cellStyle name="Reference" xfId="3481" xr:uid="{00000000-0005-0000-0000-00002B5C0000}"/>
    <cellStyle name="RHlayer1" xfId="53352" xr:uid="{00000000-0005-0000-0000-00002C5C0000}"/>
    <cellStyle name="RHlayer2" xfId="53353" xr:uid="{00000000-0005-0000-0000-00002D5C0000}"/>
    <cellStyle name="RHlayer3" xfId="53354" xr:uid="{00000000-0005-0000-0000-00002E5C0000}"/>
    <cellStyle name="RHlayer4" xfId="53355" xr:uid="{00000000-0005-0000-0000-00002F5C0000}"/>
    <cellStyle name="RHlayer5" xfId="53356" xr:uid="{00000000-0005-0000-0000-0000305C0000}"/>
    <cellStyle name="RHlayer6" xfId="53357" xr:uid="{00000000-0005-0000-0000-0000315C0000}"/>
    <cellStyle name="RHlevel1" xfId="53358" xr:uid="{00000000-0005-0000-0000-0000325C0000}"/>
    <cellStyle name="RHlevel2" xfId="53359" xr:uid="{00000000-0005-0000-0000-0000335C0000}"/>
    <cellStyle name="RHlevel3" xfId="53360" xr:uid="{00000000-0005-0000-0000-0000345C0000}"/>
    <cellStyle name="RHlevel4" xfId="53361" xr:uid="{00000000-0005-0000-0000-0000355C0000}"/>
    <cellStyle name="RHlevel5" xfId="53362" xr:uid="{00000000-0005-0000-0000-0000365C0000}"/>
    <cellStyle name="ROA Ref" xfId="3482" xr:uid="{00000000-0005-0000-0000-0000375C0000}"/>
    <cellStyle name="Row heading" xfId="3483" xr:uid="{00000000-0005-0000-0000-0000385C0000}"/>
    <cellStyle name="Section_End" xfId="3484" xr:uid="{00000000-0005-0000-0000-0000395C0000}"/>
    <cellStyle name="Sheet Done" xfId="3485" xr:uid="{00000000-0005-0000-0000-00003A5C0000}"/>
    <cellStyle name="Small" xfId="3486" xr:uid="{00000000-0005-0000-0000-00003B5C0000}"/>
    <cellStyle name="Source Field - Green" xfId="3487" xr:uid="{00000000-0005-0000-0000-00003C5C0000}"/>
    <cellStyle name="Source Hed" xfId="3488" xr:uid="{00000000-0005-0000-0000-00003D5C0000}"/>
    <cellStyle name="Source Letter" xfId="3489" xr:uid="{00000000-0005-0000-0000-00003E5C0000}"/>
    <cellStyle name="Source Superscript" xfId="3490" xr:uid="{00000000-0005-0000-0000-00003F5C0000}"/>
    <cellStyle name="Source Superscript 2" xfId="53364" xr:uid="{00000000-0005-0000-0000-0000405C0000}"/>
    <cellStyle name="Source Superscript 3" xfId="53363" xr:uid="{00000000-0005-0000-0000-0000415C0000}"/>
    <cellStyle name="Source Text" xfId="3491" xr:uid="{00000000-0005-0000-0000-0000425C0000}"/>
    <cellStyle name="Source Text 2" xfId="53366" xr:uid="{00000000-0005-0000-0000-0000435C0000}"/>
    <cellStyle name="Source Text 3" xfId="53367" xr:uid="{00000000-0005-0000-0000-0000445C0000}"/>
    <cellStyle name="Source Text 4" xfId="53365" xr:uid="{00000000-0005-0000-0000-0000455C0000}"/>
    <cellStyle name="Standard_Anpassen der Amortisation" xfId="3492" xr:uid="{00000000-0005-0000-0000-0000465C0000}"/>
    <cellStyle name="State" xfId="3493" xr:uid="{00000000-0005-0000-0000-0000475C0000}"/>
    <cellStyle name="Style 1" xfId="3494" xr:uid="{00000000-0005-0000-0000-0000485C0000}"/>
    <cellStyle name="Style 1 2" xfId="53368" xr:uid="{00000000-0005-0000-0000-0000495C0000}"/>
    <cellStyle name="Sub totals" xfId="3495" xr:uid="{00000000-0005-0000-0000-00004A5C0000}"/>
    <cellStyle name="Sub totals 10" xfId="3496" xr:uid="{00000000-0005-0000-0000-00004B5C0000}"/>
    <cellStyle name="Sub totals 10 2" xfId="27009" xr:uid="{00000000-0005-0000-0000-00004C5C0000}"/>
    <cellStyle name="Sub totals 10 2 2" xfId="27010" xr:uid="{00000000-0005-0000-0000-00004D5C0000}"/>
    <cellStyle name="Sub totals 10 2 3" xfId="27011" xr:uid="{00000000-0005-0000-0000-00004E5C0000}"/>
    <cellStyle name="Sub totals 10 2 4" xfId="27012" xr:uid="{00000000-0005-0000-0000-00004F5C0000}"/>
    <cellStyle name="Sub totals 10 3" xfId="27013" xr:uid="{00000000-0005-0000-0000-0000505C0000}"/>
    <cellStyle name="Sub totals 10 4" xfId="27014" xr:uid="{00000000-0005-0000-0000-0000515C0000}"/>
    <cellStyle name="Sub totals 11" xfId="3497" xr:uid="{00000000-0005-0000-0000-0000525C0000}"/>
    <cellStyle name="Sub totals 11 2" xfId="27015" xr:uid="{00000000-0005-0000-0000-0000535C0000}"/>
    <cellStyle name="Sub totals 11 2 2" xfId="27016" xr:uid="{00000000-0005-0000-0000-0000545C0000}"/>
    <cellStyle name="Sub totals 11 2 3" xfId="27017" xr:uid="{00000000-0005-0000-0000-0000555C0000}"/>
    <cellStyle name="Sub totals 11 2 4" xfId="27018" xr:uid="{00000000-0005-0000-0000-0000565C0000}"/>
    <cellStyle name="Sub totals 11 3" xfId="27019" xr:uid="{00000000-0005-0000-0000-0000575C0000}"/>
    <cellStyle name="Sub totals 11 4" xfId="27020" xr:uid="{00000000-0005-0000-0000-0000585C0000}"/>
    <cellStyle name="Sub totals 12" xfId="3498" xr:uid="{00000000-0005-0000-0000-0000595C0000}"/>
    <cellStyle name="Sub totals 12 2" xfId="27021" xr:uid="{00000000-0005-0000-0000-00005A5C0000}"/>
    <cellStyle name="Sub totals 12 2 2" xfId="27022" xr:uid="{00000000-0005-0000-0000-00005B5C0000}"/>
    <cellStyle name="Sub totals 12 2 3" xfId="27023" xr:uid="{00000000-0005-0000-0000-00005C5C0000}"/>
    <cellStyle name="Sub totals 12 2 4" xfId="27024" xr:uid="{00000000-0005-0000-0000-00005D5C0000}"/>
    <cellStyle name="Sub totals 12 3" xfId="27025" xr:uid="{00000000-0005-0000-0000-00005E5C0000}"/>
    <cellStyle name="Sub totals 12 4" xfId="27026" xr:uid="{00000000-0005-0000-0000-00005F5C0000}"/>
    <cellStyle name="Sub totals 13" xfId="3499" xr:uid="{00000000-0005-0000-0000-0000605C0000}"/>
    <cellStyle name="Sub totals 13 2" xfId="27027" xr:uid="{00000000-0005-0000-0000-0000615C0000}"/>
    <cellStyle name="Sub totals 13 2 2" xfId="27028" xr:uid="{00000000-0005-0000-0000-0000625C0000}"/>
    <cellStyle name="Sub totals 13 2 3" xfId="27029" xr:uid="{00000000-0005-0000-0000-0000635C0000}"/>
    <cellStyle name="Sub totals 13 2 4" xfId="27030" xr:uid="{00000000-0005-0000-0000-0000645C0000}"/>
    <cellStyle name="Sub totals 13 3" xfId="27031" xr:uid="{00000000-0005-0000-0000-0000655C0000}"/>
    <cellStyle name="Sub totals 13 4" xfId="27032" xr:uid="{00000000-0005-0000-0000-0000665C0000}"/>
    <cellStyle name="Sub totals 14" xfId="3500" xr:uid="{00000000-0005-0000-0000-0000675C0000}"/>
    <cellStyle name="Sub totals 14 2" xfId="27033" xr:uid="{00000000-0005-0000-0000-0000685C0000}"/>
    <cellStyle name="Sub totals 14 2 2" xfId="27034" xr:uid="{00000000-0005-0000-0000-0000695C0000}"/>
    <cellStyle name="Sub totals 14 2 3" xfId="27035" xr:uid="{00000000-0005-0000-0000-00006A5C0000}"/>
    <cellStyle name="Sub totals 14 2 4" xfId="27036" xr:uid="{00000000-0005-0000-0000-00006B5C0000}"/>
    <cellStyle name="Sub totals 14 3" xfId="27037" xr:uid="{00000000-0005-0000-0000-00006C5C0000}"/>
    <cellStyle name="Sub totals 14 4" xfId="27038" xr:uid="{00000000-0005-0000-0000-00006D5C0000}"/>
    <cellStyle name="Sub totals 15" xfId="3501" xr:uid="{00000000-0005-0000-0000-00006E5C0000}"/>
    <cellStyle name="Sub totals 15 2" xfId="27039" xr:uid="{00000000-0005-0000-0000-00006F5C0000}"/>
    <cellStyle name="Sub totals 15 2 2" xfId="27040" xr:uid="{00000000-0005-0000-0000-0000705C0000}"/>
    <cellStyle name="Sub totals 15 2 3" xfId="27041" xr:uid="{00000000-0005-0000-0000-0000715C0000}"/>
    <cellStyle name="Sub totals 15 2 4" xfId="27042" xr:uid="{00000000-0005-0000-0000-0000725C0000}"/>
    <cellStyle name="Sub totals 15 3" xfId="27043" xr:uid="{00000000-0005-0000-0000-0000735C0000}"/>
    <cellStyle name="Sub totals 15 4" xfId="27044" xr:uid="{00000000-0005-0000-0000-0000745C0000}"/>
    <cellStyle name="Sub totals 16" xfId="3502" xr:uid="{00000000-0005-0000-0000-0000755C0000}"/>
    <cellStyle name="Sub totals 16 2" xfId="27045" xr:uid="{00000000-0005-0000-0000-0000765C0000}"/>
    <cellStyle name="Sub totals 16 2 2" xfId="27046" xr:uid="{00000000-0005-0000-0000-0000775C0000}"/>
    <cellStyle name="Sub totals 16 2 3" xfId="27047" xr:uid="{00000000-0005-0000-0000-0000785C0000}"/>
    <cellStyle name="Sub totals 16 2 4" xfId="27048" xr:uid="{00000000-0005-0000-0000-0000795C0000}"/>
    <cellStyle name="Sub totals 16 3" xfId="27049" xr:uid="{00000000-0005-0000-0000-00007A5C0000}"/>
    <cellStyle name="Sub totals 16 4" xfId="27050" xr:uid="{00000000-0005-0000-0000-00007B5C0000}"/>
    <cellStyle name="Sub totals 17" xfId="3503" xr:uid="{00000000-0005-0000-0000-00007C5C0000}"/>
    <cellStyle name="Sub totals 17 2" xfId="27051" xr:uid="{00000000-0005-0000-0000-00007D5C0000}"/>
    <cellStyle name="Sub totals 17 2 2" xfId="27052" xr:uid="{00000000-0005-0000-0000-00007E5C0000}"/>
    <cellStyle name="Sub totals 17 2 3" xfId="27053" xr:uid="{00000000-0005-0000-0000-00007F5C0000}"/>
    <cellStyle name="Sub totals 17 2 4" xfId="27054" xr:uid="{00000000-0005-0000-0000-0000805C0000}"/>
    <cellStyle name="Sub totals 17 3" xfId="27055" xr:uid="{00000000-0005-0000-0000-0000815C0000}"/>
    <cellStyle name="Sub totals 17 4" xfId="27056" xr:uid="{00000000-0005-0000-0000-0000825C0000}"/>
    <cellStyle name="Sub totals 18" xfId="3504" xr:uid="{00000000-0005-0000-0000-0000835C0000}"/>
    <cellStyle name="Sub totals 18 2" xfId="27057" xr:uid="{00000000-0005-0000-0000-0000845C0000}"/>
    <cellStyle name="Sub totals 18 2 2" xfId="27058" xr:uid="{00000000-0005-0000-0000-0000855C0000}"/>
    <cellStyle name="Sub totals 18 2 3" xfId="27059" xr:uid="{00000000-0005-0000-0000-0000865C0000}"/>
    <cellStyle name="Sub totals 18 2 4" xfId="27060" xr:uid="{00000000-0005-0000-0000-0000875C0000}"/>
    <cellStyle name="Sub totals 18 3" xfId="27061" xr:uid="{00000000-0005-0000-0000-0000885C0000}"/>
    <cellStyle name="Sub totals 18 4" xfId="27062" xr:uid="{00000000-0005-0000-0000-0000895C0000}"/>
    <cellStyle name="Sub totals 19" xfId="3505" xr:uid="{00000000-0005-0000-0000-00008A5C0000}"/>
    <cellStyle name="Sub totals 19 2" xfId="27063" xr:uid="{00000000-0005-0000-0000-00008B5C0000}"/>
    <cellStyle name="Sub totals 19 2 2" xfId="27064" xr:uid="{00000000-0005-0000-0000-00008C5C0000}"/>
    <cellStyle name="Sub totals 19 2 3" xfId="27065" xr:uid="{00000000-0005-0000-0000-00008D5C0000}"/>
    <cellStyle name="Sub totals 19 2 4" xfId="27066" xr:uid="{00000000-0005-0000-0000-00008E5C0000}"/>
    <cellStyle name="Sub totals 19 3" xfId="27067" xr:uid="{00000000-0005-0000-0000-00008F5C0000}"/>
    <cellStyle name="Sub totals 19 4" xfId="27068" xr:uid="{00000000-0005-0000-0000-0000905C0000}"/>
    <cellStyle name="Sub totals 2" xfId="3506" xr:uid="{00000000-0005-0000-0000-0000915C0000}"/>
    <cellStyle name="Sub totals 2 10" xfId="3507" xr:uid="{00000000-0005-0000-0000-0000925C0000}"/>
    <cellStyle name="Sub totals 2 10 2" xfId="27069" xr:uid="{00000000-0005-0000-0000-0000935C0000}"/>
    <cellStyle name="Sub totals 2 10 2 2" xfId="27070" xr:uid="{00000000-0005-0000-0000-0000945C0000}"/>
    <cellStyle name="Sub totals 2 10 2 3" xfId="27071" xr:uid="{00000000-0005-0000-0000-0000955C0000}"/>
    <cellStyle name="Sub totals 2 10 2 4" xfId="27072" xr:uid="{00000000-0005-0000-0000-0000965C0000}"/>
    <cellStyle name="Sub totals 2 10 3" xfId="27073" xr:uid="{00000000-0005-0000-0000-0000975C0000}"/>
    <cellStyle name="Sub totals 2 10 4" xfId="27074" xr:uid="{00000000-0005-0000-0000-0000985C0000}"/>
    <cellStyle name="Sub totals 2 11" xfId="3508" xr:uid="{00000000-0005-0000-0000-0000995C0000}"/>
    <cellStyle name="Sub totals 2 11 2" xfId="27075" xr:uid="{00000000-0005-0000-0000-00009A5C0000}"/>
    <cellStyle name="Sub totals 2 11 2 2" xfId="27076" xr:uid="{00000000-0005-0000-0000-00009B5C0000}"/>
    <cellStyle name="Sub totals 2 11 2 3" xfId="27077" xr:uid="{00000000-0005-0000-0000-00009C5C0000}"/>
    <cellStyle name="Sub totals 2 11 2 4" xfId="27078" xr:uid="{00000000-0005-0000-0000-00009D5C0000}"/>
    <cellStyle name="Sub totals 2 11 3" xfId="27079" xr:uid="{00000000-0005-0000-0000-00009E5C0000}"/>
    <cellStyle name="Sub totals 2 11 4" xfId="27080" xr:uid="{00000000-0005-0000-0000-00009F5C0000}"/>
    <cellStyle name="Sub totals 2 12" xfId="3509" xr:uid="{00000000-0005-0000-0000-0000A05C0000}"/>
    <cellStyle name="Sub totals 2 12 2" xfId="27081" xr:uid="{00000000-0005-0000-0000-0000A15C0000}"/>
    <cellStyle name="Sub totals 2 12 2 2" xfId="27082" xr:uid="{00000000-0005-0000-0000-0000A25C0000}"/>
    <cellStyle name="Sub totals 2 12 2 3" xfId="27083" xr:uid="{00000000-0005-0000-0000-0000A35C0000}"/>
    <cellStyle name="Sub totals 2 12 2 4" xfId="27084" xr:uid="{00000000-0005-0000-0000-0000A45C0000}"/>
    <cellStyle name="Sub totals 2 12 3" xfId="27085" xr:uid="{00000000-0005-0000-0000-0000A55C0000}"/>
    <cellStyle name="Sub totals 2 12 4" xfId="27086" xr:uid="{00000000-0005-0000-0000-0000A65C0000}"/>
    <cellStyle name="Sub totals 2 13" xfId="3510" xr:uid="{00000000-0005-0000-0000-0000A75C0000}"/>
    <cellStyle name="Sub totals 2 13 2" xfId="27087" xr:uid="{00000000-0005-0000-0000-0000A85C0000}"/>
    <cellStyle name="Sub totals 2 13 2 2" xfId="27088" xr:uid="{00000000-0005-0000-0000-0000A95C0000}"/>
    <cellStyle name="Sub totals 2 13 2 3" xfId="27089" xr:uid="{00000000-0005-0000-0000-0000AA5C0000}"/>
    <cellStyle name="Sub totals 2 13 2 4" xfId="27090" xr:uid="{00000000-0005-0000-0000-0000AB5C0000}"/>
    <cellStyle name="Sub totals 2 13 3" xfId="27091" xr:uid="{00000000-0005-0000-0000-0000AC5C0000}"/>
    <cellStyle name="Sub totals 2 13 4" xfId="27092" xr:uid="{00000000-0005-0000-0000-0000AD5C0000}"/>
    <cellStyle name="Sub totals 2 14" xfId="3511" xr:uid="{00000000-0005-0000-0000-0000AE5C0000}"/>
    <cellStyle name="Sub totals 2 14 2" xfId="27093" xr:uid="{00000000-0005-0000-0000-0000AF5C0000}"/>
    <cellStyle name="Sub totals 2 14 2 2" xfId="27094" xr:uid="{00000000-0005-0000-0000-0000B05C0000}"/>
    <cellStyle name="Sub totals 2 14 2 3" xfId="27095" xr:uid="{00000000-0005-0000-0000-0000B15C0000}"/>
    <cellStyle name="Sub totals 2 14 2 4" xfId="27096" xr:uid="{00000000-0005-0000-0000-0000B25C0000}"/>
    <cellStyle name="Sub totals 2 14 3" xfId="27097" xr:uid="{00000000-0005-0000-0000-0000B35C0000}"/>
    <cellStyle name="Sub totals 2 14 4" xfId="27098" xr:uid="{00000000-0005-0000-0000-0000B45C0000}"/>
    <cellStyle name="Sub totals 2 15" xfId="3512" xr:uid="{00000000-0005-0000-0000-0000B55C0000}"/>
    <cellStyle name="Sub totals 2 15 2" xfId="27099" xr:uid="{00000000-0005-0000-0000-0000B65C0000}"/>
    <cellStyle name="Sub totals 2 15 2 2" xfId="27100" xr:uid="{00000000-0005-0000-0000-0000B75C0000}"/>
    <cellStyle name="Sub totals 2 15 2 3" xfId="27101" xr:uid="{00000000-0005-0000-0000-0000B85C0000}"/>
    <cellStyle name="Sub totals 2 15 2 4" xfId="27102" xr:uid="{00000000-0005-0000-0000-0000B95C0000}"/>
    <cellStyle name="Sub totals 2 15 3" xfId="27103" xr:uid="{00000000-0005-0000-0000-0000BA5C0000}"/>
    <cellStyle name="Sub totals 2 15 4" xfId="27104" xr:uid="{00000000-0005-0000-0000-0000BB5C0000}"/>
    <cellStyle name="Sub totals 2 16" xfId="3513" xr:uid="{00000000-0005-0000-0000-0000BC5C0000}"/>
    <cellStyle name="Sub totals 2 16 2" xfId="27105" xr:uid="{00000000-0005-0000-0000-0000BD5C0000}"/>
    <cellStyle name="Sub totals 2 16 2 2" xfId="27106" xr:uid="{00000000-0005-0000-0000-0000BE5C0000}"/>
    <cellStyle name="Sub totals 2 16 2 3" xfId="27107" xr:uid="{00000000-0005-0000-0000-0000BF5C0000}"/>
    <cellStyle name="Sub totals 2 16 2 4" xfId="27108" xr:uid="{00000000-0005-0000-0000-0000C05C0000}"/>
    <cellStyle name="Sub totals 2 16 3" xfId="27109" xr:uid="{00000000-0005-0000-0000-0000C15C0000}"/>
    <cellStyle name="Sub totals 2 16 4" xfId="27110" xr:uid="{00000000-0005-0000-0000-0000C25C0000}"/>
    <cellStyle name="Sub totals 2 17" xfId="3514" xr:uid="{00000000-0005-0000-0000-0000C35C0000}"/>
    <cellStyle name="Sub totals 2 17 2" xfId="27111" xr:uid="{00000000-0005-0000-0000-0000C45C0000}"/>
    <cellStyle name="Sub totals 2 17 2 2" xfId="27112" xr:uid="{00000000-0005-0000-0000-0000C55C0000}"/>
    <cellStyle name="Sub totals 2 17 2 3" xfId="27113" xr:uid="{00000000-0005-0000-0000-0000C65C0000}"/>
    <cellStyle name="Sub totals 2 17 2 4" xfId="27114" xr:uid="{00000000-0005-0000-0000-0000C75C0000}"/>
    <cellStyle name="Sub totals 2 17 3" xfId="27115" xr:uid="{00000000-0005-0000-0000-0000C85C0000}"/>
    <cellStyle name="Sub totals 2 17 4" xfId="27116" xr:uid="{00000000-0005-0000-0000-0000C95C0000}"/>
    <cellStyle name="Sub totals 2 18" xfId="3515" xr:uid="{00000000-0005-0000-0000-0000CA5C0000}"/>
    <cellStyle name="Sub totals 2 18 2" xfId="27117" xr:uid="{00000000-0005-0000-0000-0000CB5C0000}"/>
    <cellStyle name="Sub totals 2 18 2 2" xfId="27118" xr:uid="{00000000-0005-0000-0000-0000CC5C0000}"/>
    <cellStyle name="Sub totals 2 18 2 3" xfId="27119" xr:uid="{00000000-0005-0000-0000-0000CD5C0000}"/>
    <cellStyle name="Sub totals 2 18 2 4" xfId="27120" xr:uid="{00000000-0005-0000-0000-0000CE5C0000}"/>
    <cellStyle name="Sub totals 2 18 3" xfId="27121" xr:uid="{00000000-0005-0000-0000-0000CF5C0000}"/>
    <cellStyle name="Sub totals 2 18 4" xfId="27122" xr:uid="{00000000-0005-0000-0000-0000D05C0000}"/>
    <cellStyle name="Sub totals 2 19" xfId="3516" xr:uid="{00000000-0005-0000-0000-0000D15C0000}"/>
    <cellStyle name="Sub totals 2 19 2" xfId="27123" xr:uid="{00000000-0005-0000-0000-0000D25C0000}"/>
    <cellStyle name="Sub totals 2 19 2 2" xfId="27124" xr:uid="{00000000-0005-0000-0000-0000D35C0000}"/>
    <cellStyle name="Sub totals 2 19 2 3" xfId="27125" xr:uid="{00000000-0005-0000-0000-0000D45C0000}"/>
    <cellStyle name="Sub totals 2 19 2 4" xfId="27126" xr:uid="{00000000-0005-0000-0000-0000D55C0000}"/>
    <cellStyle name="Sub totals 2 19 3" xfId="27127" xr:uid="{00000000-0005-0000-0000-0000D65C0000}"/>
    <cellStyle name="Sub totals 2 19 4" xfId="27128" xr:uid="{00000000-0005-0000-0000-0000D75C0000}"/>
    <cellStyle name="Sub totals 2 2" xfId="3517" xr:uid="{00000000-0005-0000-0000-0000D85C0000}"/>
    <cellStyle name="Sub totals 2 2 10" xfId="3518" xr:uid="{00000000-0005-0000-0000-0000D95C0000}"/>
    <cellStyle name="Sub totals 2 2 10 2" xfId="27129" xr:uid="{00000000-0005-0000-0000-0000DA5C0000}"/>
    <cellStyle name="Sub totals 2 2 10 2 2" xfId="27130" xr:uid="{00000000-0005-0000-0000-0000DB5C0000}"/>
    <cellStyle name="Sub totals 2 2 10 2 3" xfId="27131" xr:uid="{00000000-0005-0000-0000-0000DC5C0000}"/>
    <cellStyle name="Sub totals 2 2 10 2 4" xfId="27132" xr:uid="{00000000-0005-0000-0000-0000DD5C0000}"/>
    <cellStyle name="Sub totals 2 2 10 3" xfId="27133" xr:uid="{00000000-0005-0000-0000-0000DE5C0000}"/>
    <cellStyle name="Sub totals 2 2 10 4" xfId="27134" xr:uid="{00000000-0005-0000-0000-0000DF5C0000}"/>
    <cellStyle name="Sub totals 2 2 11" xfId="3519" xr:uid="{00000000-0005-0000-0000-0000E05C0000}"/>
    <cellStyle name="Sub totals 2 2 11 2" xfId="27135" xr:uid="{00000000-0005-0000-0000-0000E15C0000}"/>
    <cellStyle name="Sub totals 2 2 11 2 2" xfId="27136" xr:uid="{00000000-0005-0000-0000-0000E25C0000}"/>
    <cellStyle name="Sub totals 2 2 11 2 3" xfId="27137" xr:uid="{00000000-0005-0000-0000-0000E35C0000}"/>
    <cellStyle name="Sub totals 2 2 11 2 4" xfId="27138" xr:uid="{00000000-0005-0000-0000-0000E45C0000}"/>
    <cellStyle name="Sub totals 2 2 11 3" xfId="27139" xr:uid="{00000000-0005-0000-0000-0000E55C0000}"/>
    <cellStyle name="Sub totals 2 2 11 4" xfId="27140" xr:uid="{00000000-0005-0000-0000-0000E65C0000}"/>
    <cellStyle name="Sub totals 2 2 12" xfId="3520" xr:uid="{00000000-0005-0000-0000-0000E75C0000}"/>
    <cellStyle name="Sub totals 2 2 12 2" xfId="27141" xr:uid="{00000000-0005-0000-0000-0000E85C0000}"/>
    <cellStyle name="Sub totals 2 2 12 2 2" xfId="27142" xr:uid="{00000000-0005-0000-0000-0000E95C0000}"/>
    <cellStyle name="Sub totals 2 2 12 2 3" xfId="27143" xr:uid="{00000000-0005-0000-0000-0000EA5C0000}"/>
    <cellStyle name="Sub totals 2 2 12 2 4" xfId="27144" xr:uid="{00000000-0005-0000-0000-0000EB5C0000}"/>
    <cellStyle name="Sub totals 2 2 12 3" xfId="27145" xr:uid="{00000000-0005-0000-0000-0000EC5C0000}"/>
    <cellStyle name="Sub totals 2 2 12 4" xfId="27146" xr:uid="{00000000-0005-0000-0000-0000ED5C0000}"/>
    <cellStyle name="Sub totals 2 2 13" xfId="3521" xr:uid="{00000000-0005-0000-0000-0000EE5C0000}"/>
    <cellStyle name="Sub totals 2 2 13 2" xfId="27147" xr:uid="{00000000-0005-0000-0000-0000EF5C0000}"/>
    <cellStyle name="Sub totals 2 2 13 2 2" xfId="27148" xr:uid="{00000000-0005-0000-0000-0000F05C0000}"/>
    <cellStyle name="Sub totals 2 2 13 2 3" xfId="27149" xr:uid="{00000000-0005-0000-0000-0000F15C0000}"/>
    <cellStyle name="Sub totals 2 2 13 2 4" xfId="27150" xr:uid="{00000000-0005-0000-0000-0000F25C0000}"/>
    <cellStyle name="Sub totals 2 2 13 3" xfId="27151" xr:uid="{00000000-0005-0000-0000-0000F35C0000}"/>
    <cellStyle name="Sub totals 2 2 13 4" xfId="27152" xr:uid="{00000000-0005-0000-0000-0000F45C0000}"/>
    <cellStyle name="Sub totals 2 2 14" xfId="3522" xr:uid="{00000000-0005-0000-0000-0000F55C0000}"/>
    <cellStyle name="Sub totals 2 2 14 2" xfId="27153" xr:uid="{00000000-0005-0000-0000-0000F65C0000}"/>
    <cellStyle name="Sub totals 2 2 14 2 2" xfId="27154" xr:uid="{00000000-0005-0000-0000-0000F75C0000}"/>
    <cellStyle name="Sub totals 2 2 14 2 3" xfId="27155" xr:uid="{00000000-0005-0000-0000-0000F85C0000}"/>
    <cellStyle name="Sub totals 2 2 14 2 4" xfId="27156" xr:uid="{00000000-0005-0000-0000-0000F95C0000}"/>
    <cellStyle name="Sub totals 2 2 14 3" xfId="27157" xr:uid="{00000000-0005-0000-0000-0000FA5C0000}"/>
    <cellStyle name="Sub totals 2 2 14 4" xfId="27158" xr:uid="{00000000-0005-0000-0000-0000FB5C0000}"/>
    <cellStyle name="Sub totals 2 2 15" xfId="3523" xr:uid="{00000000-0005-0000-0000-0000FC5C0000}"/>
    <cellStyle name="Sub totals 2 2 15 2" xfId="27159" xr:uid="{00000000-0005-0000-0000-0000FD5C0000}"/>
    <cellStyle name="Sub totals 2 2 15 2 2" xfId="27160" xr:uid="{00000000-0005-0000-0000-0000FE5C0000}"/>
    <cellStyle name="Sub totals 2 2 15 2 3" xfId="27161" xr:uid="{00000000-0005-0000-0000-0000FF5C0000}"/>
    <cellStyle name="Sub totals 2 2 15 2 4" xfId="27162" xr:uid="{00000000-0005-0000-0000-0000005D0000}"/>
    <cellStyle name="Sub totals 2 2 15 3" xfId="27163" xr:uid="{00000000-0005-0000-0000-0000015D0000}"/>
    <cellStyle name="Sub totals 2 2 15 4" xfId="27164" xr:uid="{00000000-0005-0000-0000-0000025D0000}"/>
    <cellStyle name="Sub totals 2 2 16" xfId="3524" xr:uid="{00000000-0005-0000-0000-0000035D0000}"/>
    <cellStyle name="Sub totals 2 2 16 2" xfId="27165" xr:uid="{00000000-0005-0000-0000-0000045D0000}"/>
    <cellStyle name="Sub totals 2 2 16 2 2" xfId="27166" xr:uid="{00000000-0005-0000-0000-0000055D0000}"/>
    <cellStyle name="Sub totals 2 2 16 2 3" xfId="27167" xr:uid="{00000000-0005-0000-0000-0000065D0000}"/>
    <cellStyle name="Sub totals 2 2 16 2 4" xfId="27168" xr:uid="{00000000-0005-0000-0000-0000075D0000}"/>
    <cellStyle name="Sub totals 2 2 16 3" xfId="27169" xr:uid="{00000000-0005-0000-0000-0000085D0000}"/>
    <cellStyle name="Sub totals 2 2 16 4" xfId="27170" xr:uid="{00000000-0005-0000-0000-0000095D0000}"/>
    <cellStyle name="Sub totals 2 2 17" xfId="3525" xr:uid="{00000000-0005-0000-0000-00000A5D0000}"/>
    <cellStyle name="Sub totals 2 2 17 2" xfId="27171" xr:uid="{00000000-0005-0000-0000-00000B5D0000}"/>
    <cellStyle name="Sub totals 2 2 17 2 2" xfId="27172" xr:uid="{00000000-0005-0000-0000-00000C5D0000}"/>
    <cellStyle name="Sub totals 2 2 17 2 3" xfId="27173" xr:uid="{00000000-0005-0000-0000-00000D5D0000}"/>
    <cellStyle name="Sub totals 2 2 17 2 4" xfId="27174" xr:uid="{00000000-0005-0000-0000-00000E5D0000}"/>
    <cellStyle name="Sub totals 2 2 17 3" xfId="27175" xr:uid="{00000000-0005-0000-0000-00000F5D0000}"/>
    <cellStyle name="Sub totals 2 2 17 4" xfId="27176" xr:uid="{00000000-0005-0000-0000-0000105D0000}"/>
    <cellStyle name="Sub totals 2 2 18" xfId="3526" xr:uid="{00000000-0005-0000-0000-0000115D0000}"/>
    <cellStyle name="Sub totals 2 2 18 2" xfId="27177" xr:uid="{00000000-0005-0000-0000-0000125D0000}"/>
    <cellStyle name="Sub totals 2 2 18 2 2" xfId="27178" xr:uid="{00000000-0005-0000-0000-0000135D0000}"/>
    <cellStyle name="Sub totals 2 2 18 2 3" xfId="27179" xr:uid="{00000000-0005-0000-0000-0000145D0000}"/>
    <cellStyle name="Sub totals 2 2 18 2 4" xfId="27180" xr:uid="{00000000-0005-0000-0000-0000155D0000}"/>
    <cellStyle name="Sub totals 2 2 18 3" xfId="27181" xr:uid="{00000000-0005-0000-0000-0000165D0000}"/>
    <cellStyle name="Sub totals 2 2 18 4" xfId="27182" xr:uid="{00000000-0005-0000-0000-0000175D0000}"/>
    <cellStyle name="Sub totals 2 2 19" xfId="3527" xr:uid="{00000000-0005-0000-0000-0000185D0000}"/>
    <cellStyle name="Sub totals 2 2 19 2" xfId="27183" xr:uid="{00000000-0005-0000-0000-0000195D0000}"/>
    <cellStyle name="Sub totals 2 2 19 2 2" xfId="27184" xr:uid="{00000000-0005-0000-0000-00001A5D0000}"/>
    <cellStyle name="Sub totals 2 2 19 2 3" xfId="27185" xr:uid="{00000000-0005-0000-0000-00001B5D0000}"/>
    <cellStyle name="Sub totals 2 2 19 2 4" xfId="27186" xr:uid="{00000000-0005-0000-0000-00001C5D0000}"/>
    <cellStyle name="Sub totals 2 2 19 3" xfId="27187" xr:uid="{00000000-0005-0000-0000-00001D5D0000}"/>
    <cellStyle name="Sub totals 2 2 19 4" xfId="27188" xr:uid="{00000000-0005-0000-0000-00001E5D0000}"/>
    <cellStyle name="Sub totals 2 2 2" xfId="3528" xr:uid="{00000000-0005-0000-0000-00001F5D0000}"/>
    <cellStyle name="Sub totals 2 2 2 10" xfId="3529" xr:uid="{00000000-0005-0000-0000-0000205D0000}"/>
    <cellStyle name="Sub totals 2 2 2 10 2" xfId="27189" xr:uid="{00000000-0005-0000-0000-0000215D0000}"/>
    <cellStyle name="Sub totals 2 2 2 10 2 2" xfId="27190" xr:uid="{00000000-0005-0000-0000-0000225D0000}"/>
    <cellStyle name="Sub totals 2 2 2 10 2 3" xfId="27191" xr:uid="{00000000-0005-0000-0000-0000235D0000}"/>
    <cellStyle name="Sub totals 2 2 2 10 2 4" xfId="27192" xr:uid="{00000000-0005-0000-0000-0000245D0000}"/>
    <cellStyle name="Sub totals 2 2 2 10 3" xfId="27193" xr:uid="{00000000-0005-0000-0000-0000255D0000}"/>
    <cellStyle name="Sub totals 2 2 2 10 4" xfId="27194" xr:uid="{00000000-0005-0000-0000-0000265D0000}"/>
    <cellStyle name="Sub totals 2 2 2 11" xfId="3530" xr:uid="{00000000-0005-0000-0000-0000275D0000}"/>
    <cellStyle name="Sub totals 2 2 2 11 2" xfId="27195" xr:uid="{00000000-0005-0000-0000-0000285D0000}"/>
    <cellStyle name="Sub totals 2 2 2 11 2 2" xfId="27196" xr:uid="{00000000-0005-0000-0000-0000295D0000}"/>
    <cellStyle name="Sub totals 2 2 2 11 2 3" xfId="27197" xr:uid="{00000000-0005-0000-0000-00002A5D0000}"/>
    <cellStyle name="Sub totals 2 2 2 11 2 4" xfId="27198" xr:uid="{00000000-0005-0000-0000-00002B5D0000}"/>
    <cellStyle name="Sub totals 2 2 2 11 3" xfId="27199" xr:uid="{00000000-0005-0000-0000-00002C5D0000}"/>
    <cellStyle name="Sub totals 2 2 2 11 4" xfId="27200" xr:uid="{00000000-0005-0000-0000-00002D5D0000}"/>
    <cellStyle name="Sub totals 2 2 2 12" xfId="3531" xr:uid="{00000000-0005-0000-0000-00002E5D0000}"/>
    <cellStyle name="Sub totals 2 2 2 12 2" xfId="27201" xr:uid="{00000000-0005-0000-0000-00002F5D0000}"/>
    <cellStyle name="Sub totals 2 2 2 12 2 2" xfId="27202" xr:uid="{00000000-0005-0000-0000-0000305D0000}"/>
    <cellStyle name="Sub totals 2 2 2 12 2 3" xfId="27203" xr:uid="{00000000-0005-0000-0000-0000315D0000}"/>
    <cellStyle name="Sub totals 2 2 2 12 2 4" xfId="27204" xr:uid="{00000000-0005-0000-0000-0000325D0000}"/>
    <cellStyle name="Sub totals 2 2 2 12 3" xfId="27205" xr:uid="{00000000-0005-0000-0000-0000335D0000}"/>
    <cellStyle name="Sub totals 2 2 2 12 4" xfId="27206" xr:uid="{00000000-0005-0000-0000-0000345D0000}"/>
    <cellStyle name="Sub totals 2 2 2 13" xfId="3532" xr:uid="{00000000-0005-0000-0000-0000355D0000}"/>
    <cellStyle name="Sub totals 2 2 2 13 2" xfId="27207" xr:uid="{00000000-0005-0000-0000-0000365D0000}"/>
    <cellStyle name="Sub totals 2 2 2 13 2 2" xfId="27208" xr:uid="{00000000-0005-0000-0000-0000375D0000}"/>
    <cellStyle name="Sub totals 2 2 2 13 2 3" xfId="27209" xr:uid="{00000000-0005-0000-0000-0000385D0000}"/>
    <cellStyle name="Sub totals 2 2 2 13 2 4" xfId="27210" xr:uid="{00000000-0005-0000-0000-0000395D0000}"/>
    <cellStyle name="Sub totals 2 2 2 13 3" xfId="27211" xr:uid="{00000000-0005-0000-0000-00003A5D0000}"/>
    <cellStyle name="Sub totals 2 2 2 13 4" xfId="27212" xr:uid="{00000000-0005-0000-0000-00003B5D0000}"/>
    <cellStyle name="Sub totals 2 2 2 14" xfId="3533" xr:uid="{00000000-0005-0000-0000-00003C5D0000}"/>
    <cellStyle name="Sub totals 2 2 2 14 2" xfId="27213" xr:uid="{00000000-0005-0000-0000-00003D5D0000}"/>
    <cellStyle name="Sub totals 2 2 2 14 2 2" xfId="27214" xr:uid="{00000000-0005-0000-0000-00003E5D0000}"/>
    <cellStyle name="Sub totals 2 2 2 14 2 3" xfId="27215" xr:uid="{00000000-0005-0000-0000-00003F5D0000}"/>
    <cellStyle name="Sub totals 2 2 2 14 2 4" xfId="27216" xr:uid="{00000000-0005-0000-0000-0000405D0000}"/>
    <cellStyle name="Sub totals 2 2 2 14 3" xfId="27217" xr:uid="{00000000-0005-0000-0000-0000415D0000}"/>
    <cellStyle name="Sub totals 2 2 2 14 4" xfId="27218" xr:uid="{00000000-0005-0000-0000-0000425D0000}"/>
    <cellStyle name="Sub totals 2 2 2 15" xfId="3534" xr:uid="{00000000-0005-0000-0000-0000435D0000}"/>
    <cellStyle name="Sub totals 2 2 2 15 2" xfId="27219" xr:uid="{00000000-0005-0000-0000-0000445D0000}"/>
    <cellStyle name="Sub totals 2 2 2 15 2 2" xfId="27220" xr:uid="{00000000-0005-0000-0000-0000455D0000}"/>
    <cellStyle name="Sub totals 2 2 2 15 2 3" xfId="27221" xr:uid="{00000000-0005-0000-0000-0000465D0000}"/>
    <cellStyle name="Sub totals 2 2 2 15 2 4" xfId="27222" xr:uid="{00000000-0005-0000-0000-0000475D0000}"/>
    <cellStyle name="Sub totals 2 2 2 15 3" xfId="27223" xr:uid="{00000000-0005-0000-0000-0000485D0000}"/>
    <cellStyle name="Sub totals 2 2 2 15 4" xfId="27224" xr:uid="{00000000-0005-0000-0000-0000495D0000}"/>
    <cellStyle name="Sub totals 2 2 2 16" xfId="3535" xr:uid="{00000000-0005-0000-0000-00004A5D0000}"/>
    <cellStyle name="Sub totals 2 2 2 16 2" xfId="27225" xr:uid="{00000000-0005-0000-0000-00004B5D0000}"/>
    <cellStyle name="Sub totals 2 2 2 16 2 2" xfId="27226" xr:uid="{00000000-0005-0000-0000-00004C5D0000}"/>
    <cellStyle name="Sub totals 2 2 2 16 2 3" xfId="27227" xr:uid="{00000000-0005-0000-0000-00004D5D0000}"/>
    <cellStyle name="Sub totals 2 2 2 16 2 4" xfId="27228" xr:uid="{00000000-0005-0000-0000-00004E5D0000}"/>
    <cellStyle name="Sub totals 2 2 2 16 3" xfId="27229" xr:uid="{00000000-0005-0000-0000-00004F5D0000}"/>
    <cellStyle name="Sub totals 2 2 2 16 4" xfId="27230" xr:uid="{00000000-0005-0000-0000-0000505D0000}"/>
    <cellStyle name="Sub totals 2 2 2 17" xfId="3536" xr:uid="{00000000-0005-0000-0000-0000515D0000}"/>
    <cellStyle name="Sub totals 2 2 2 17 2" xfId="27231" xr:uid="{00000000-0005-0000-0000-0000525D0000}"/>
    <cellStyle name="Sub totals 2 2 2 17 2 2" xfId="27232" xr:uid="{00000000-0005-0000-0000-0000535D0000}"/>
    <cellStyle name="Sub totals 2 2 2 17 2 3" xfId="27233" xr:uid="{00000000-0005-0000-0000-0000545D0000}"/>
    <cellStyle name="Sub totals 2 2 2 17 2 4" xfId="27234" xr:uid="{00000000-0005-0000-0000-0000555D0000}"/>
    <cellStyle name="Sub totals 2 2 2 17 3" xfId="27235" xr:uid="{00000000-0005-0000-0000-0000565D0000}"/>
    <cellStyle name="Sub totals 2 2 2 17 4" xfId="27236" xr:uid="{00000000-0005-0000-0000-0000575D0000}"/>
    <cellStyle name="Sub totals 2 2 2 18" xfId="3537" xr:uid="{00000000-0005-0000-0000-0000585D0000}"/>
    <cellStyle name="Sub totals 2 2 2 18 2" xfId="27237" xr:uid="{00000000-0005-0000-0000-0000595D0000}"/>
    <cellStyle name="Sub totals 2 2 2 18 2 2" xfId="27238" xr:uid="{00000000-0005-0000-0000-00005A5D0000}"/>
    <cellStyle name="Sub totals 2 2 2 18 2 3" xfId="27239" xr:uid="{00000000-0005-0000-0000-00005B5D0000}"/>
    <cellStyle name="Sub totals 2 2 2 18 2 4" xfId="27240" xr:uid="{00000000-0005-0000-0000-00005C5D0000}"/>
    <cellStyle name="Sub totals 2 2 2 18 3" xfId="27241" xr:uid="{00000000-0005-0000-0000-00005D5D0000}"/>
    <cellStyle name="Sub totals 2 2 2 18 4" xfId="27242" xr:uid="{00000000-0005-0000-0000-00005E5D0000}"/>
    <cellStyle name="Sub totals 2 2 2 19" xfId="3538" xr:uid="{00000000-0005-0000-0000-00005F5D0000}"/>
    <cellStyle name="Sub totals 2 2 2 19 2" xfId="27243" xr:uid="{00000000-0005-0000-0000-0000605D0000}"/>
    <cellStyle name="Sub totals 2 2 2 19 2 2" xfId="27244" xr:uid="{00000000-0005-0000-0000-0000615D0000}"/>
    <cellStyle name="Sub totals 2 2 2 19 2 3" xfId="27245" xr:uid="{00000000-0005-0000-0000-0000625D0000}"/>
    <cellStyle name="Sub totals 2 2 2 19 2 4" xfId="27246" xr:uid="{00000000-0005-0000-0000-0000635D0000}"/>
    <cellStyle name="Sub totals 2 2 2 19 3" xfId="27247" xr:uid="{00000000-0005-0000-0000-0000645D0000}"/>
    <cellStyle name="Sub totals 2 2 2 19 4" xfId="27248" xr:uid="{00000000-0005-0000-0000-0000655D0000}"/>
    <cellStyle name="Sub totals 2 2 2 2" xfId="3539" xr:uid="{00000000-0005-0000-0000-0000665D0000}"/>
    <cellStyle name="Sub totals 2 2 2 2 2" xfId="27249" xr:uid="{00000000-0005-0000-0000-0000675D0000}"/>
    <cellStyle name="Sub totals 2 2 2 2 2 2" xfId="27250" xr:uid="{00000000-0005-0000-0000-0000685D0000}"/>
    <cellStyle name="Sub totals 2 2 2 2 2 3" xfId="27251" xr:uid="{00000000-0005-0000-0000-0000695D0000}"/>
    <cellStyle name="Sub totals 2 2 2 2 2 4" xfId="27252" xr:uid="{00000000-0005-0000-0000-00006A5D0000}"/>
    <cellStyle name="Sub totals 2 2 2 2 3" xfId="27253" xr:uid="{00000000-0005-0000-0000-00006B5D0000}"/>
    <cellStyle name="Sub totals 2 2 2 2 4" xfId="27254" xr:uid="{00000000-0005-0000-0000-00006C5D0000}"/>
    <cellStyle name="Sub totals 2 2 2 20" xfId="3540" xr:uid="{00000000-0005-0000-0000-00006D5D0000}"/>
    <cellStyle name="Sub totals 2 2 2 20 2" xfId="27255" xr:uid="{00000000-0005-0000-0000-00006E5D0000}"/>
    <cellStyle name="Sub totals 2 2 2 20 2 2" xfId="27256" xr:uid="{00000000-0005-0000-0000-00006F5D0000}"/>
    <cellStyle name="Sub totals 2 2 2 20 2 3" xfId="27257" xr:uid="{00000000-0005-0000-0000-0000705D0000}"/>
    <cellStyle name="Sub totals 2 2 2 20 2 4" xfId="27258" xr:uid="{00000000-0005-0000-0000-0000715D0000}"/>
    <cellStyle name="Sub totals 2 2 2 20 3" xfId="27259" xr:uid="{00000000-0005-0000-0000-0000725D0000}"/>
    <cellStyle name="Sub totals 2 2 2 20 4" xfId="27260" xr:uid="{00000000-0005-0000-0000-0000735D0000}"/>
    <cellStyle name="Sub totals 2 2 2 21" xfId="3541" xr:uid="{00000000-0005-0000-0000-0000745D0000}"/>
    <cellStyle name="Sub totals 2 2 2 21 2" xfId="27261" xr:uid="{00000000-0005-0000-0000-0000755D0000}"/>
    <cellStyle name="Sub totals 2 2 2 21 2 2" xfId="27262" xr:uid="{00000000-0005-0000-0000-0000765D0000}"/>
    <cellStyle name="Sub totals 2 2 2 21 2 3" xfId="27263" xr:uid="{00000000-0005-0000-0000-0000775D0000}"/>
    <cellStyle name="Sub totals 2 2 2 21 2 4" xfId="27264" xr:uid="{00000000-0005-0000-0000-0000785D0000}"/>
    <cellStyle name="Sub totals 2 2 2 21 3" xfId="27265" xr:uid="{00000000-0005-0000-0000-0000795D0000}"/>
    <cellStyle name="Sub totals 2 2 2 21 4" xfId="27266" xr:uid="{00000000-0005-0000-0000-00007A5D0000}"/>
    <cellStyle name="Sub totals 2 2 2 22" xfId="3542" xr:uid="{00000000-0005-0000-0000-00007B5D0000}"/>
    <cellStyle name="Sub totals 2 2 2 22 2" xfId="27267" xr:uid="{00000000-0005-0000-0000-00007C5D0000}"/>
    <cellStyle name="Sub totals 2 2 2 22 2 2" xfId="27268" xr:uid="{00000000-0005-0000-0000-00007D5D0000}"/>
    <cellStyle name="Sub totals 2 2 2 22 2 3" xfId="27269" xr:uid="{00000000-0005-0000-0000-00007E5D0000}"/>
    <cellStyle name="Sub totals 2 2 2 22 2 4" xfId="27270" xr:uid="{00000000-0005-0000-0000-00007F5D0000}"/>
    <cellStyle name="Sub totals 2 2 2 22 3" xfId="27271" xr:uid="{00000000-0005-0000-0000-0000805D0000}"/>
    <cellStyle name="Sub totals 2 2 2 22 4" xfId="27272" xr:uid="{00000000-0005-0000-0000-0000815D0000}"/>
    <cellStyle name="Sub totals 2 2 2 23" xfId="3543" xr:uid="{00000000-0005-0000-0000-0000825D0000}"/>
    <cellStyle name="Sub totals 2 2 2 23 2" xfId="27273" xr:uid="{00000000-0005-0000-0000-0000835D0000}"/>
    <cellStyle name="Sub totals 2 2 2 23 2 2" xfId="27274" xr:uid="{00000000-0005-0000-0000-0000845D0000}"/>
    <cellStyle name="Sub totals 2 2 2 23 2 3" xfId="27275" xr:uid="{00000000-0005-0000-0000-0000855D0000}"/>
    <cellStyle name="Sub totals 2 2 2 23 2 4" xfId="27276" xr:uid="{00000000-0005-0000-0000-0000865D0000}"/>
    <cellStyle name="Sub totals 2 2 2 23 3" xfId="27277" xr:uid="{00000000-0005-0000-0000-0000875D0000}"/>
    <cellStyle name="Sub totals 2 2 2 23 4" xfId="27278" xr:uid="{00000000-0005-0000-0000-0000885D0000}"/>
    <cellStyle name="Sub totals 2 2 2 24" xfId="3544" xr:uid="{00000000-0005-0000-0000-0000895D0000}"/>
    <cellStyle name="Sub totals 2 2 2 24 2" xfId="27279" xr:uid="{00000000-0005-0000-0000-00008A5D0000}"/>
    <cellStyle name="Sub totals 2 2 2 24 2 2" xfId="27280" xr:uid="{00000000-0005-0000-0000-00008B5D0000}"/>
    <cellStyle name="Sub totals 2 2 2 24 2 3" xfId="27281" xr:uid="{00000000-0005-0000-0000-00008C5D0000}"/>
    <cellStyle name="Sub totals 2 2 2 24 2 4" xfId="27282" xr:uid="{00000000-0005-0000-0000-00008D5D0000}"/>
    <cellStyle name="Sub totals 2 2 2 24 3" xfId="27283" xr:uid="{00000000-0005-0000-0000-00008E5D0000}"/>
    <cellStyle name="Sub totals 2 2 2 24 4" xfId="27284" xr:uid="{00000000-0005-0000-0000-00008F5D0000}"/>
    <cellStyle name="Sub totals 2 2 2 25" xfId="3545" xr:uid="{00000000-0005-0000-0000-0000905D0000}"/>
    <cellStyle name="Sub totals 2 2 2 25 2" xfId="27285" xr:uid="{00000000-0005-0000-0000-0000915D0000}"/>
    <cellStyle name="Sub totals 2 2 2 25 2 2" xfId="27286" xr:uid="{00000000-0005-0000-0000-0000925D0000}"/>
    <cellStyle name="Sub totals 2 2 2 25 2 3" xfId="27287" xr:uid="{00000000-0005-0000-0000-0000935D0000}"/>
    <cellStyle name="Sub totals 2 2 2 25 2 4" xfId="27288" xr:uid="{00000000-0005-0000-0000-0000945D0000}"/>
    <cellStyle name="Sub totals 2 2 2 25 3" xfId="27289" xr:uid="{00000000-0005-0000-0000-0000955D0000}"/>
    <cellStyle name="Sub totals 2 2 2 25 4" xfId="27290" xr:uid="{00000000-0005-0000-0000-0000965D0000}"/>
    <cellStyle name="Sub totals 2 2 2 26" xfId="3546" xr:uid="{00000000-0005-0000-0000-0000975D0000}"/>
    <cellStyle name="Sub totals 2 2 2 26 2" xfId="27291" xr:uid="{00000000-0005-0000-0000-0000985D0000}"/>
    <cellStyle name="Sub totals 2 2 2 26 2 2" xfId="27292" xr:uid="{00000000-0005-0000-0000-0000995D0000}"/>
    <cellStyle name="Sub totals 2 2 2 26 2 3" xfId="27293" xr:uid="{00000000-0005-0000-0000-00009A5D0000}"/>
    <cellStyle name="Sub totals 2 2 2 26 2 4" xfId="27294" xr:uid="{00000000-0005-0000-0000-00009B5D0000}"/>
    <cellStyle name="Sub totals 2 2 2 26 3" xfId="27295" xr:uid="{00000000-0005-0000-0000-00009C5D0000}"/>
    <cellStyle name="Sub totals 2 2 2 26 4" xfId="27296" xr:uid="{00000000-0005-0000-0000-00009D5D0000}"/>
    <cellStyle name="Sub totals 2 2 2 27" xfId="3547" xr:uid="{00000000-0005-0000-0000-00009E5D0000}"/>
    <cellStyle name="Sub totals 2 2 2 27 2" xfId="27297" xr:uid="{00000000-0005-0000-0000-00009F5D0000}"/>
    <cellStyle name="Sub totals 2 2 2 27 2 2" xfId="27298" xr:uid="{00000000-0005-0000-0000-0000A05D0000}"/>
    <cellStyle name="Sub totals 2 2 2 27 2 3" xfId="27299" xr:uid="{00000000-0005-0000-0000-0000A15D0000}"/>
    <cellStyle name="Sub totals 2 2 2 27 2 4" xfId="27300" xr:uid="{00000000-0005-0000-0000-0000A25D0000}"/>
    <cellStyle name="Sub totals 2 2 2 27 3" xfId="27301" xr:uid="{00000000-0005-0000-0000-0000A35D0000}"/>
    <cellStyle name="Sub totals 2 2 2 27 4" xfId="27302" xr:uid="{00000000-0005-0000-0000-0000A45D0000}"/>
    <cellStyle name="Sub totals 2 2 2 28" xfId="3548" xr:uid="{00000000-0005-0000-0000-0000A55D0000}"/>
    <cellStyle name="Sub totals 2 2 2 28 2" xfId="27303" xr:uid="{00000000-0005-0000-0000-0000A65D0000}"/>
    <cellStyle name="Sub totals 2 2 2 28 2 2" xfId="27304" xr:uid="{00000000-0005-0000-0000-0000A75D0000}"/>
    <cellStyle name="Sub totals 2 2 2 28 2 3" xfId="27305" xr:uid="{00000000-0005-0000-0000-0000A85D0000}"/>
    <cellStyle name="Sub totals 2 2 2 28 2 4" xfId="27306" xr:uid="{00000000-0005-0000-0000-0000A95D0000}"/>
    <cellStyle name="Sub totals 2 2 2 28 3" xfId="27307" xr:uid="{00000000-0005-0000-0000-0000AA5D0000}"/>
    <cellStyle name="Sub totals 2 2 2 28 4" xfId="27308" xr:uid="{00000000-0005-0000-0000-0000AB5D0000}"/>
    <cellStyle name="Sub totals 2 2 2 29" xfId="3549" xr:uid="{00000000-0005-0000-0000-0000AC5D0000}"/>
    <cellStyle name="Sub totals 2 2 2 29 2" xfId="27309" xr:uid="{00000000-0005-0000-0000-0000AD5D0000}"/>
    <cellStyle name="Sub totals 2 2 2 29 2 2" xfId="27310" xr:uid="{00000000-0005-0000-0000-0000AE5D0000}"/>
    <cellStyle name="Sub totals 2 2 2 29 2 3" xfId="27311" xr:uid="{00000000-0005-0000-0000-0000AF5D0000}"/>
    <cellStyle name="Sub totals 2 2 2 29 2 4" xfId="27312" xr:uid="{00000000-0005-0000-0000-0000B05D0000}"/>
    <cellStyle name="Sub totals 2 2 2 29 3" xfId="27313" xr:uid="{00000000-0005-0000-0000-0000B15D0000}"/>
    <cellStyle name="Sub totals 2 2 2 29 4" xfId="27314" xr:uid="{00000000-0005-0000-0000-0000B25D0000}"/>
    <cellStyle name="Sub totals 2 2 2 3" xfId="3550" xr:uid="{00000000-0005-0000-0000-0000B35D0000}"/>
    <cellStyle name="Sub totals 2 2 2 3 2" xfId="27315" xr:uid="{00000000-0005-0000-0000-0000B45D0000}"/>
    <cellStyle name="Sub totals 2 2 2 3 2 2" xfId="27316" xr:uid="{00000000-0005-0000-0000-0000B55D0000}"/>
    <cellStyle name="Sub totals 2 2 2 3 2 3" xfId="27317" xr:uid="{00000000-0005-0000-0000-0000B65D0000}"/>
    <cellStyle name="Sub totals 2 2 2 3 2 4" xfId="27318" xr:uid="{00000000-0005-0000-0000-0000B75D0000}"/>
    <cellStyle name="Sub totals 2 2 2 3 3" xfId="27319" xr:uid="{00000000-0005-0000-0000-0000B85D0000}"/>
    <cellStyle name="Sub totals 2 2 2 3 4" xfId="27320" xr:uid="{00000000-0005-0000-0000-0000B95D0000}"/>
    <cellStyle name="Sub totals 2 2 2 30" xfId="3551" xr:uid="{00000000-0005-0000-0000-0000BA5D0000}"/>
    <cellStyle name="Sub totals 2 2 2 30 2" xfId="27321" xr:uid="{00000000-0005-0000-0000-0000BB5D0000}"/>
    <cellStyle name="Sub totals 2 2 2 30 2 2" xfId="27322" xr:uid="{00000000-0005-0000-0000-0000BC5D0000}"/>
    <cellStyle name="Sub totals 2 2 2 30 2 3" xfId="27323" xr:uid="{00000000-0005-0000-0000-0000BD5D0000}"/>
    <cellStyle name="Sub totals 2 2 2 30 2 4" xfId="27324" xr:uid="{00000000-0005-0000-0000-0000BE5D0000}"/>
    <cellStyle name="Sub totals 2 2 2 30 3" xfId="27325" xr:uid="{00000000-0005-0000-0000-0000BF5D0000}"/>
    <cellStyle name="Sub totals 2 2 2 30 4" xfId="27326" xr:uid="{00000000-0005-0000-0000-0000C05D0000}"/>
    <cellStyle name="Sub totals 2 2 2 31" xfId="3552" xr:uid="{00000000-0005-0000-0000-0000C15D0000}"/>
    <cellStyle name="Sub totals 2 2 2 31 2" xfId="27327" xr:uid="{00000000-0005-0000-0000-0000C25D0000}"/>
    <cellStyle name="Sub totals 2 2 2 31 2 2" xfId="27328" xr:uid="{00000000-0005-0000-0000-0000C35D0000}"/>
    <cellStyle name="Sub totals 2 2 2 31 2 3" xfId="27329" xr:uid="{00000000-0005-0000-0000-0000C45D0000}"/>
    <cellStyle name="Sub totals 2 2 2 31 2 4" xfId="27330" xr:uid="{00000000-0005-0000-0000-0000C55D0000}"/>
    <cellStyle name="Sub totals 2 2 2 31 3" xfId="27331" xr:uid="{00000000-0005-0000-0000-0000C65D0000}"/>
    <cellStyle name="Sub totals 2 2 2 31 4" xfId="27332" xr:uid="{00000000-0005-0000-0000-0000C75D0000}"/>
    <cellStyle name="Sub totals 2 2 2 32" xfId="3553" xr:uid="{00000000-0005-0000-0000-0000C85D0000}"/>
    <cellStyle name="Sub totals 2 2 2 32 2" xfId="27333" xr:uid="{00000000-0005-0000-0000-0000C95D0000}"/>
    <cellStyle name="Sub totals 2 2 2 32 2 2" xfId="27334" xr:uid="{00000000-0005-0000-0000-0000CA5D0000}"/>
    <cellStyle name="Sub totals 2 2 2 32 2 3" xfId="27335" xr:uid="{00000000-0005-0000-0000-0000CB5D0000}"/>
    <cellStyle name="Sub totals 2 2 2 32 2 4" xfId="27336" xr:uid="{00000000-0005-0000-0000-0000CC5D0000}"/>
    <cellStyle name="Sub totals 2 2 2 32 3" xfId="27337" xr:uid="{00000000-0005-0000-0000-0000CD5D0000}"/>
    <cellStyle name="Sub totals 2 2 2 32 4" xfId="27338" xr:uid="{00000000-0005-0000-0000-0000CE5D0000}"/>
    <cellStyle name="Sub totals 2 2 2 33" xfId="3554" xr:uid="{00000000-0005-0000-0000-0000CF5D0000}"/>
    <cellStyle name="Sub totals 2 2 2 33 2" xfId="27339" xr:uid="{00000000-0005-0000-0000-0000D05D0000}"/>
    <cellStyle name="Sub totals 2 2 2 33 2 2" xfId="27340" xr:uid="{00000000-0005-0000-0000-0000D15D0000}"/>
    <cellStyle name="Sub totals 2 2 2 33 2 3" xfId="27341" xr:uid="{00000000-0005-0000-0000-0000D25D0000}"/>
    <cellStyle name="Sub totals 2 2 2 33 2 4" xfId="27342" xr:uid="{00000000-0005-0000-0000-0000D35D0000}"/>
    <cellStyle name="Sub totals 2 2 2 33 3" xfId="27343" xr:uid="{00000000-0005-0000-0000-0000D45D0000}"/>
    <cellStyle name="Sub totals 2 2 2 33 4" xfId="27344" xr:uid="{00000000-0005-0000-0000-0000D55D0000}"/>
    <cellStyle name="Sub totals 2 2 2 34" xfId="3555" xr:uid="{00000000-0005-0000-0000-0000D65D0000}"/>
    <cellStyle name="Sub totals 2 2 2 34 2" xfId="27345" xr:uid="{00000000-0005-0000-0000-0000D75D0000}"/>
    <cellStyle name="Sub totals 2 2 2 34 2 2" xfId="27346" xr:uid="{00000000-0005-0000-0000-0000D85D0000}"/>
    <cellStyle name="Sub totals 2 2 2 34 2 3" xfId="27347" xr:uid="{00000000-0005-0000-0000-0000D95D0000}"/>
    <cellStyle name="Sub totals 2 2 2 34 2 4" xfId="27348" xr:uid="{00000000-0005-0000-0000-0000DA5D0000}"/>
    <cellStyle name="Sub totals 2 2 2 34 3" xfId="27349" xr:uid="{00000000-0005-0000-0000-0000DB5D0000}"/>
    <cellStyle name="Sub totals 2 2 2 34 4" xfId="27350" xr:uid="{00000000-0005-0000-0000-0000DC5D0000}"/>
    <cellStyle name="Sub totals 2 2 2 35" xfId="3556" xr:uid="{00000000-0005-0000-0000-0000DD5D0000}"/>
    <cellStyle name="Sub totals 2 2 2 35 2" xfId="27351" xr:uid="{00000000-0005-0000-0000-0000DE5D0000}"/>
    <cellStyle name="Sub totals 2 2 2 35 2 2" xfId="27352" xr:uid="{00000000-0005-0000-0000-0000DF5D0000}"/>
    <cellStyle name="Sub totals 2 2 2 35 2 3" xfId="27353" xr:uid="{00000000-0005-0000-0000-0000E05D0000}"/>
    <cellStyle name="Sub totals 2 2 2 35 2 4" xfId="27354" xr:uid="{00000000-0005-0000-0000-0000E15D0000}"/>
    <cellStyle name="Sub totals 2 2 2 35 3" xfId="27355" xr:uid="{00000000-0005-0000-0000-0000E25D0000}"/>
    <cellStyle name="Sub totals 2 2 2 35 4" xfId="27356" xr:uid="{00000000-0005-0000-0000-0000E35D0000}"/>
    <cellStyle name="Sub totals 2 2 2 36" xfId="3557" xr:uid="{00000000-0005-0000-0000-0000E45D0000}"/>
    <cellStyle name="Sub totals 2 2 2 36 2" xfId="27357" xr:uid="{00000000-0005-0000-0000-0000E55D0000}"/>
    <cellStyle name="Sub totals 2 2 2 36 2 2" xfId="27358" xr:uid="{00000000-0005-0000-0000-0000E65D0000}"/>
    <cellStyle name="Sub totals 2 2 2 36 2 3" xfId="27359" xr:uid="{00000000-0005-0000-0000-0000E75D0000}"/>
    <cellStyle name="Sub totals 2 2 2 36 2 4" xfId="27360" xr:uid="{00000000-0005-0000-0000-0000E85D0000}"/>
    <cellStyle name="Sub totals 2 2 2 36 3" xfId="27361" xr:uid="{00000000-0005-0000-0000-0000E95D0000}"/>
    <cellStyle name="Sub totals 2 2 2 36 4" xfId="27362" xr:uid="{00000000-0005-0000-0000-0000EA5D0000}"/>
    <cellStyle name="Sub totals 2 2 2 37" xfId="3558" xr:uid="{00000000-0005-0000-0000-0000EB5D0000}"/>
    <cellStyle name="Sub totals 2 2 2 37 2" xfId="27363" xr:uid="{00000000-0005-0000-0000-0000EC5D0000}"/>
    <cellStyle name="Sub totals 2 2 2 37 2 2" xfId="27364" xr:uid="{00000000-0005-0000-0000-0000ED5D0000}"/>
    <cellStyle name="Sub totals 2 2 2 37 2 3" xfId="27365" xr:uid="{00000000-0005-0000-0000-0000EE5D0000}"/>
    <cellStyle name="Sub totals 2 2 2 37 2 4" xfId="27366" xr:uid="{00000000-0005-0000-0000-0000EF5D0000}"/>
    <cellStyle name="Sub totals 2 2 2 37 3" xfId="27367" xr:uid="{00000000-0005-0000-0000-0000F05D0000}"/>
    <cellStyle name="Sub totals 2 2 2 37 4" xfId="27368" xr:uid="{00000000-0005-0000-0000-0000F15D0000}"/>
    <cellStyle name="Sub totals 2 2 2 38" xfId="3559" xr:uid="{00000000-0005-0000-0000-0000F25D0000}"/>
    <cellStyle name="Sub totals 2 2 2 38 2" xfId="27369" xr:uid="{00000000-0005-0000-0000-0000F35D0000}"/>
    <cellStyle name="Sub totals 2 2 2 38 2 2" xfId="27370" xr:uid="{00000000-0005-0000-0000-0000F45D0000}"/>
    <cellStyle name="Sub totals 2 2 2 38 2 3" xfId="27371" xr:uid="{00000000-0005-0000-0000-0000F55D0000}"/>
    <cellStyle name="Sub totals 2 2 2 38 2 4" xfId="27372" xr:uid="{00000000-0005-0000-0000-0000F65D0000}"/>
    <cellStyle name="Sub totals 2 2 2 38 3" xfId="27373" xr:uid="{00000000-0005-0000-0000-0000F75D0000}"/>
    <cellStyle name="Sub totals 2 2 2 38 4" xfId="27374" xr:uid="{00000000-0005-0000-0000-0000F85D0000}"/>
    <cellStyle name="Sub totals 2 2 2 39" xfId="3560" xr:uid="{00000000-0005-0000-0000-0000F95D0000}"/>
    <cellStyle name="Sub totals 2 2 2 39 2" xfId="27375" xr:uid="{00000000-0005-0000-0000-0000FA5D0000}"/>
    <cellStyle name="Sub totals 2 2 2 39 2 2" xfId="27376" xr:uid="{00000000-0005-0000-0000-0000FB5D0000}"/>
    <cellStyle name="Sub totals 2 2 2 39 2 3" xfId="27377" xr:uid="{00000000-0005-0000-0000-0000FC5D0000}"/>
    <cellStyle name="Sub totals 2 2 2 39 2 4" xfId="27378" xr:uid="{00000000-0005-0000-0000-0000FD5D0000}"/>
    <cellStyle name="Sub totals 2 2 2 39 3" xfId="27379" xr:uid="{00000000-0005-0000-0000-0000FE5D0000}"/>
    <cellStyle name="Sub totals 2 2 2 39 4" xfId="27380" xr:uid="{00000000-0005-0000-0000-0000FF5D0000}"/>
    <cellStyle name="Sub totals 2 2 2 4" xfId="3561" xr:uid="{00000000-0005-0000-0000-0000005E0000}"/>
    <cellStyle name="Sub totals 2 2 2 4 2" xfId="27381" xr:uid="{00000000-0005-0000-0000-0000015E0000}"/>
    <cellStyle name="Sub totals 2 2 2 4 2 2" xfId="27382" xr:uid="{00000000-0005-0000-0000-0000025E0000}"/>
    <cellStyle name="Sub totals 2 2 2 4 2 3" xfId="27383" xr:uid="{00000000-0005-0000-0000-0000035E0000}"/>
    <cellStyle name="Sub totals 2 2 2 4 2 4" xfId="27384" xr:uid="{00000000-0005-0000-0000-0000045E0000}"/>
    <cellStyle name="Sub totals 2 2 2 4 3" xfId="27385" xr:uid="{00000000-0005-0000-0000-0000055E0000}"/>
    <cellStyle name="Sub totals 2 2 2 4 4" xfId="27386" xr:uid="{00000000-0005-0000-0000-0000065E0000}"/>
    <cellStyle name="Sub totals 2 2 2 40" xfId="3562" xr:uid="{00000000-0005-0000-0000-0000075E0000}"/>
    <cellStyle name="Sub totals 2 2 2 40 2" xfId="27387" xr:uid="{00000000-0005-0000-0000-0000085E0000}"/>
    <cellStyle name="Sub totals 2 2 2 40 2 2" xfId="27388" xr:uid="{00000000-0005-0000-0000-0000095E0000}"/>
    <cellStyle name="Sub totals 2 2 2 40 2 3" xfId="27389" xr:uid="{00000000-0005-0000-0000-00000A5E0000}"/>
    <cellStyle name="Sub totals 2 2 2 40 2 4" xfId="27390" xr:uid="{00000000-0005-0000-0000-00000B5E0000}"/>
    <cellStyle name="Sub totals 2 2 2 40 3" xfId="27391" xr:uid="{00000000-0005-0000-0000-00000C5E0000}"/>
    <cellStyle name="Sub totals 2 2 2 40 4" xfId="27392" xr:uid="{00000000-0005-0000-0000-00000D5E0000}"/>
    <cellStyle name="Sub totals 2 2 2 41" xfId="3563" xr:uid="{00000000-0005-0000-0000-00000E5E0000}"/>
    <cellStyle name="Sub totals 2 2 2 41 2" xfId="27393" xr:uid="{00000000-0005-0000-0000-00000F5E0000}"/>
    <cellStyle name="Sub totals 2 2 2 41 2 2" xfId="27394" xr:uid="{00000000-0005-0000-0000-0000105E0000}"/>
    <cellStyle name="Sub totals 2 2 2 41 2 3" xfId="27395" xr:uid="{00000000-0005-0000-0000-0000115E0000}"/>
    <cellStyle name="Sub totals 2 2 2 41 2 4" xfId="27396" xr:uid="{00000000-0005-0000-0000-0000125E0000}"/>
    <cellStyle name="Sub totals 2 2 2 41 3" xfId="27397" xr:uid="{00000000-0005-0000-0000-0000135E0000}"/>
    <cellStyle name="Sub totals 2 2 2 41 4" xfId="27398" xr:uid="{00000000-0005-0000-0000-0000145E0000}"/>
    <cellStyle name="Sub totals 2 2 2 42" xfId="3564" xr:uid="{00000000-0005-0000-0000-0000155E0000}"/>
    <cellStyle name="Sub totals 2 2 2 42 2" xfId="27399" xr:uid="{00000000-0005-0000-0000-0000165E0000}"/>
    <cellStyle name="Sub totals 2 2 2 42 2 2" xfId="27400" xr:uid="{00000000-0005-0000-0000-0000175E0000}"/>
    <cellStyle name="Sub totals 2 2 2 42 2 3" xfId="27401" xr:uid="{00000000-0005-0000-0000-0000185E0000}"/>
    <cellStyle name="Sub totals 2 2 2 42 2 4" xfId="27402" xr:uid="{00000000-0005-0000-0000-0000195E0000}"/>
    <cellStyle name="Sub totals 2 2 2 42 3" xfId="27403" xr:uid="{00000000-0005-0000-0000-00001A5E0000}"/>
    <cellStyle name="Sub totals 2 2 2 42 4" xfId="27404" xr:uid="{00000000-0005-0000-0000-00001B5E0000}"/>
    <cellStyle name="Sub totals 2 2 2 43" xfId="3565" xr:uid="{00000000-0005-0000-0000-00001C5E0000}"/>
    <cellStyle name="Sub totals 2 2 2 43 2" xfId="27405" xr:uid="{00000000-0005-0000-0000-00001D5E0000}"/>
    <cellStyle name="Sub totals 2 2 2 43 2 2" xfId="27406" xr:uid="{00000000-0005-0000-0000-00001E5E0000}"/>
    <cellStyle name="Sub totals 2 2 2 43 2 3" xfId="27407" xr:uid="{00000000-0005-0000-0000-00001F5E0000}"/>
    <cellStyle name="Sub totals 2 2 2 43 2 4" xfId="27408" xr:uid="{00000000-0005-0000-0000-0000205E0000}"/>
    <cellStyle name="Sub totals 2 2 2 43 3" xfId="27409" xr:uid="{00000000-0005-0000-0000-0000215E0000}"/>
    <cellStyle name="Sub totals 2 2 2 43 4" xfId="27410" xr:uid="{00000000-0005-0000-0000-0000225E0000}"/>
    <cellStyle name="Sub totals 2 2 2 44" xfId="3566" xr:uid="{00000000-0005-0000-0000-0000235E0000}"/>
    <cellStyle name="Sub totals 2 2 2 44 2" xfId="27411" xr:uid="{00000000-0005-0000-0000-0000245E0000}"/>
    <cellStyle name="Sub totals 2 2 2 44 2 2" xfId="27412" xr:uid="{00000000-0005-0000-0000-0000255E0000}"/>
    <cellStyle name="Sub totals 2 2 2 44 2 3" xfId="27413" xr:uid="{00000000-0005-0000-0000-0000265E0000}"/>
    <cellStyle name="Sub totals 2 2 2 44 2 4" xfId="27414" xr:uid="{00000000-0005-0000-0000-0000275E0000}"/>
    <cellStyle name="Sub totals 2 2 2 44 3" xfId="27415" xr:uid="{00000000-0005-0000-0000-0000285E0000}"/>
    <cellStyle name="Sub totals 2 2 2 44 4" xfId="27416" xr:uid="{00000000-0005-0000-0000-0000295E0000}"/>
    <cellStyle name="Sub totals 2 2 2 45" xfId="27417" xr:uid="{00000000-0005-0000-0000-00002A5E0000}"/>
    <cellStyle name="Sub totals 2 2 2 45 2" xfId="27418" xr:uid="{00000000-0005-0000-0000-00002B5E0000}"/>
    <cellStyle name="Sub totals 2 2 2 45 3" xfId="27419" xr:uid="{00000000-0005-0000-0000-00002C5E0000}"/>
    <cellStyle name="Sub totals 2 2 2 45 4" xfId="27420" xr:uid="{00000000-0005-0000-0000-00002D5E0000}"/>
    <cellStyle name="Sub totals 2 2 2 46" xfId="27421" xr:uid="{00000000-0005-0000-0000-00002E5E0000}"/>
    <cellStyle name="Sub totals 2 2 2 46 2" xfId="27422" xr:uid="{00000000-0005-0000-0000-00002F5E0000}"/>
    <cellStyle name="Sub totals 2 2 2 46 3" xfId="27423" xr:uid="{00000000-0005-0000-0000-0000305E0000}"/>
    <cellStyle name="Sub totals 2 2 2 46 4" xfId="27424" xr:uid="{00000000-0005-0000-0000-0000315E0000}"/>
    <cellStyle name="Sub totals 2 2 2 47" xfId="27425" xr:uid="{00000000-0005-0000-0000-0000325E0000}"/>
    <cellStyle name="Sub totals 2 2 2 48" xfId="27426" xr:uid="{00000000-0005-0000-0000-0000335E0000}"/>
    <cellStyle name="Sub totals 2 2 2 5" xfId="3567" xr:uid="{00000000-0005-0000-0000-0000345E0000}"/>
    <cellStyle name="Sub totals 2 2 2 5 2" xfId="27427" xr:uid="{00000000-0005-0000-0000-0000355E0000}"/>
    <cellStyle name="Sub totals 2 2 2 5 2 2" xfId="27428" xr:uid="{00000000-0005-0000-0000-0000365E0000}"/>
    <cellStyle name="Sub totals 2 2 2 5 2 3" xfId="27429" xr:uid="{00000000-0005-0000-0000-0000375E0000}"/>
    <cellStyle name="Sub totals 2 2 2 5 2 4" xfId="27430" xr:uid="{00000000-0005-0000-0000-0000385E0000}"/>
    <cellStyle name="Sub totals 2 2 2 5 3" xfId="27431" xr:uid="{00000000-0005-0000-0000-0000395E0000}"/>
    <cellStyle name="Sub totals 2 2 2 5 4" xfId="27432" xr:uid="{00000000-0005-0000-0000-00003A5E0000}"/>
    <cellStyle name="Sub totals 2 2 2 6" xfId="3568" xr:uid="{00000000-0005-0000-0000-00003B5E0000}"/>
    <cellStyle name="Sub totals 2 2 2 6 2" xfId="27433" xr:uid="{00000000-0005-0000-0000-00003C5E0000}"/>
    <cellStyle name="Sub totals 2 2 2 6 2 2" xfId="27434" xr:uid="{00000000-0005-0000-0000-00003D5E0000}"/>
    <cellStyle name="Sub totals 2 2 2 6 2 3" xfId="27435" xr:uid="{00000000-0005-0000-0000-00003E5E0000}"/>
    <cellStyle name="Sub totals 2 2 2 6 2 4" xfId="27436" xr:uid="{00000000-0005-0000-0000-00003F5E0000}"/>
    <cellStyle name="Sub totals 2 2 2 6 3" xfId="27437" xr:uid="{00000000-0005-0000-0000-0000405E0000}"/>
    <cellStyle name="Sub totals 2 2 2 6 4" xfId="27438" xr:uid="{00000000-0005-0000-0000-0000415E0000}"/>
    <cellStyle name="Sub totals 2 2 2 7" xfId="3569" xr:uid="{00000000-0005-0000-0000-0000425E0000}"/>
    <cellStyle name="Sub totals 2 2 2 7 2" xfId="27439" xr:uid="{00000000-0005-0000-0000-0000435E0000}"/>
    <cellStyle name="Sub totals 2 2 2 7 2 2" xfId="27440" xr:uid="{00000000-0005-0000-0000-0000445E0000}"/>
    <cellStyle name="Sub totals 2 2 2 7 2 3" xfId="27441" xr:uid="{00000000-0005-0000-0000-0000455E0000}"/>
    <cellStyle name="Sub totals 2 2 2 7 2 4" xfId="27442" xr:uid="{00000000-0005-0000-0000-0000465E0000}"/>
    <cellStyle name="Sub totals 2 2 2 7 3" xfId="27443" xr:uid="{00000000-0005-0000-0000-0000475E0000}"/>
    <cellStyle name="Sub totals 2 2 2 7 4" xfId="27444" xr:uid="{00000000-0005-0000-0000-0000485E0000}"/>
    <cellStyle name="Sub totals 2 2 2 8" xfId="3570" xr:uid="{00000000-0005-0000-0000-0000495E0000}"/>
    <cellStyle name="Sub totals 2 2 2 8 2" xfId="27445" xr:uid="{00000000-0005-0000-0000-00004A5E0000}"/>
    <cellStyle name="Sub totals 2 2 2 8 2 2" xfId="27446" xr:uid="{00000000-0005-0000-0000-00004B5E0000}"/>
    <cellStyle name="Sub totals 2 2 2 8 2 3" xfId="27447" xr:uid="{00000000-0005-0000-0000-00004C5E0000}"/>
    <cellStyle name="Sub totals 2 2 2 8 2 4" xfId="27448" xr:uid="{00000000-0005-0000-0000-00004D5E0000}"/>
    <cellStyle name="Sub totals 2 2 2 8 3" xfId="27449" xr:uid="{00000000-0005-0000-0000-00004E5E0000}"/>
    <cellStyle name="Sub totals 2 2 2 8 4" xfId="27450" xr:uid="{00000000-0005-0000-0000-00004F5E0000}"/>
    <cellStyle name="Sub totals 2 2 2 9" xfId="3571" xr:uid="{00000000-0005-0000-0000-0000505E0000}"/>
    <cellStyle name="Sub totals 2 2 2 9 2" xfId="27451" xr:uid="{00000000-0005-0000-0000-0000515E0000}"/>
    <cellStyle name="Sub totals 2 2 2 9 2 2" xfId="27452" xr:uid="{00000000-0005-0000-0000-0000525E0000}"/>
    <cellStyle name="Sub totals 2 2 2 9 2 3" xfId="27453" xr:uid="{00000000-0005-0000-0000-0000535E0000}"/>
    <cellStyle name="Sub totals 2 2 2 9 2 4" xfId="27454" xr:uid="{00000000-0005-0000-0000-0000545E0000}"/>
    <cellStyle name="Sub totals 2 2 2 9 3" xfId="27455" xr:uid="{00000000-0005-0000-0000-0000555E0000}"/>
    <cellStyle name="Sub totals 2 2 2 9 4" xfId="27456" xr:uid="{00000000-0005-0000-0000-0000565E0000}"/>
    <cellStyle name="Sub totals 2 2 20" xfId="3572" xr:uid="{00000000-0005-0000-0000-0000575E0000}"/>
    <cellStyle name="Sub totals 2 2 20 2" xfId="27457" xr:uid="{00000000-0005-0000-0000-0000585E0000}"/>
    <cellStyle name="Sub totals 2 2 20 2 2" xfId="27458" xr:uid="{00000000-0005-0000-0000-0000595E0000}"/>
    <cellStyle name="Sub totals 2 2 20 2 3" xfId="27459" xr:uid="{00000000-0005-0000-0000-00005A5E0000}"/>
    <cellStyle name="Sub totals 2 2 20 2 4" xfId="27460" xr:uid="{00000000-0005-0000-0000-00005B5E0000}"/>
    <cellStyle name="Sub totals 2 2 20 3" xfId="27461" xr:uid="{00000000-0005-0000-0000-00005C5E0000}"/>
    <cellStyle name="Sub totals 2 2 20 4" xfId="27462" xr:uid="{00000000-0005-0000-0000-00005D5E0000}"/>
    <cellStyle name="Sub totals 2 2 21" xfId="3573" xr:uid="{00000000-0005-0000-0000-00005E5E0000}"/>
    <cellStyle name="Sub totals 2 2 21 2" xfId="27463" xr:uid="{00000000-0005-0000-0000-00005F5E0000}"/>
    <cellStyle name="Sub totals 2 2 21 2 2" xfId="27464" xr:uid="{00000000-0005-0000-0000-0000605E0000}"/>
    <cellStyle name="Sub totals 2 2 21 2 3" xfId="27465" xr:uid="{00000000-0005-0000-0000-0000615E0000}"/>
    <cellStyle name="Sub totals 2 2 21 2 4" xfId="27466" xr:uid="{00000000-0005-0000-0000-0000625E0000}"/>
    <cellStyle name="Sub totals 2 2 21 3" xfId="27467" xr:uid="{00000000-0005-0000-0000-0000635E0000}"/>
    <cellStyle name="Sub totals 2 2 21 4" xfId="27468" xr:uid="{00000000-0005-0000-0000-0000645E0000}"/>
    <cellStyle name="Sub totals 2 2 22" xfId="3574" xr:uid="{00000000-0005-0000-0000-0000655E0000}"/>
    <cellStyle name="Sub totals 2 2 22 2" xfId="27469" xr:uid="{00000000-0005-0000-0000-0000665E0000}"/>
    <cellStyle name="Sub totals 2 2 22 2 2" xfId="27470" xr:uid="{00000000-0005-0000-0000-0000675E0000}"/>
    <cellStyle name="Sub totals 2 2 22 2 3" xfId="27471" xr:uid="{00000000-0005-0000-0000-0000685E0000}"/>
    <cellStyle name="Sub totals 2 2 22 2 4" xfId="27472" xr:uid="{00000000-0005-0000-0000-0000695E0000}"/>
    <cellStyle name="Sub totals 2 2 22 3" xfId="27473" xr:uid="{00000000-0005-0000-0000-00006A5E0000}"/>
    <cellStyle name="Sub totals 2 2 22 4" xfId="27474" xr:uid="{00000000-0005-0000-0000-00006B5E0000}"/>
    <cellStyle name="Sub totals 2 2 23" xfId="3575" xr:uid="{00000000-0005-0000-0000-00006C5E0000}"/>
    <cellStyle name="Sub totals 2 2 23 2" xfId="27475" xr:uid="{00000000-0005-0000-0000-00006D5E0000}"/>
    <cellStyle name="Sub totals 2 2 23 2 2" xfId="27476" xr:uid="{00000000-0005-0000-0000-00006E5E0000}"/>
    <cellStyle name="Sub totals 2 2 23 2 3" xfId="27477" xr:uid="{00000000-0005-0000-0000-00006F5E0000}"/>
    <cellStyle name="Sub totals 2 2 23 2 4" xfId="27478" xr:uid="{00000000-0005-0000-0000-0000705E0000}"/>
    <cellStyle name="Sub totals 2 2 23 3" xfId="27479" xr:uid="{00000000-0005-0000-0000-0000715E0000}"/>
    <cellStyle name="Sub totals 2 2 23 4" xfId="27480" xr:uid="{00000000-0005-0000-0000-0000725E0000}"/>
    <cellStyle name="Sub totals 2 2 24" xfId="3576" xr:uid="{00000000-0005-0000-0000-0000735E0000}"/>
    <cellStyle name="Sub totals 2 2 24 2" xfId="27481" xr:uid="{00000000-0005-0000-0000-0000745E0000}"/>
    <cellStyle name="Sub totals 2 2 24 2 2" xfId="27482" xr:uid="{00000000-0005-0000-0000-0000755E0000}"/>
    <cellStyle name="Sub totals 2 2 24 2 3" xfId="27483" xr:uid="{00000000-0005-0000-0000-0000765E0000}"/>
    <cellStyle name="Sub totals 2 2 24 2 4" xfId="27484" xr:uid="{00000000-0005-0000-0000-0000775E0000}"/>
    <cellStyle name="Sub totals 2 2 24 3" xfId="27485" xr:uid="{00000000-0005-0000-0000-0000785E0000}"/>
    <cellStyle name="Sub totals 2 2 24 4" xfId="27486" xr:uid="{00000000-0005-0000-0000-0000795E0000}"/>
    <cellStyle name="Sub totals 2 2 25" xfId="3577" xr:uid="{00000000-0005-0000-0000-00007A5E0000}"/>
    <cellStyle name="Sub totals 2 2 25 2" xfId="27487" xr:uid="{00000000-0005-0000-0000-00007B5E0000}"/>
    <cellStyle name="Sub totals 2 2 25 2 2" xfId="27488" xr:uid="{00000000-0005-0000-0000-00007C5E0000}"/>
    <cellStyle name="Sub totals 2 2 25 2 3" xfId="27489" xr:uid="{00000000-0005-0000-0000-00007D5E0000}"/>
    <cellStyle name="Sub totals 2 2 25 2 4" xfId="27490" xr:uid="{00000000-0005-0000-0000-00007E5E0000}"/>
    <cellStyle name="Sub totals 2 2 25 3" xfId="27491" xr:uid="{00000000-0005-0000-0000-00007F5E0000}"/>
    <cellStyle name="Sub totals 2 2 25 4" xfId="27492" xr:uid="{00000000-0005-0000-0000-0000805E0000}"/>
    <cellStyle name="Sub totals 2 2 26" xfId="3578" xr:uid="{00000000-0005-0000-0000-0000815E0000}"/>
    <cellStyle name="Sub totals 2 2 26 2" xfId="27493" xr:uid="{00000000-0005-0000-0000-0000825E0000}"/>
    <cellStyle name="Sub totals 2 2 26 2 2" xfId="27494" xr:uid="{00000000-0005-0000-0000-0000835E0000}"/>
    <cellStyle name="Sub totals 2 2 26 2 3" xfId="27495" xr:uid="{00000000-0005-0000-0000-0000845E0000}"/>
    <cellStyle name="Sub totals 2 2 26 2 4" xfId="27496" xr:uid="{00000000-0005-0000-0000-0000855E0000}"/>
    <cellStyle name="Sub totals 2 2 26 3" xfId="27497" xr:uid="{00000000-0005-0000-0000-0000865E0000}"/>
    <cellStyle name="Sub totals 2 2 26 4" xfId="27498" xr:uid="{00000000-0005-0000-0000-0000875E0000}"/>
    <cellStyle name="Sub totals 2 2 27" xfId="3579" xr:uid="{00000000-0005-0000-0000-0000885E0000}"/>
    <cellStyle name="Sub totals 2 2 27 2" xfId="27499" xr:uid="{00000000-0005-0000-0000-0000895E0000}"/>
    <cellStyle name="Sub totals 2 2 27 2 2" xfId="27500" xr:uid="{00000000-0005-0000-0000-00008A5E0000}"/>
    <cellStyle name="Sub totals 2 2 27 2 3" xfId="27501" xr:uid="{00000000-0005-0000-0000-00008B5E0000}"/>
    <cellStyle name="Sub totals 2 2 27 2 4" xfId="27502" xr:uid="{00000000-0005-0000-0000-00008C5E0000}"/>
    <cellStyle name="Sub totals 2 2 27 3" xfId="27503" xr:uid="{00000000-0005-0000-0000-00008D5E0000}"/>
    <cellStyle name="Sub totals 2 2 27 4" xfId="27504" xr:uid="{00000000-0005-0000-0000-00008E5E0000}"/>
    <cellStyle name="Sub totals 2 2 28" xfId="3580" xr:uid="{00000000-0005-0000-0000-00008F5E0000}"/>
    <cellStyle name="Sub totals 2 2 28 2" xfId="27505" xr:uid="{00000000-0005-0000-0000-0000905E0000}"/>
    <cellStyle name="Sub totals 2 2 28 2 2" xfId="27506" xr:uid="{00000000-0005-0000-0000-0000915E0000}"/>
    <cellStyle name="Sub totals 2 2 28 2 3" xfId="27507" xr:uid="{00000000-0005-0000-0000-0000925E0000}"/>
    <cellStyle name="Sub totals 2 2 28 2 4" xfId="27508" xr:uid="{00000000-0005-0000-0000-0000935E0000}"/>
    <cellStyle name="Sub totals 2 2 28 3" xfId="27509" xr:uid="{00000000-0005-0000-0000-0000945E0000}"/>
    <cellStyle name="Sub totals 2 2 28 4" xfId="27510" xr:uid="{00000000-0005-0000-0000-0000955E0000}"/>
    <cellStyle name="Sub totals 2 2 29" xfId="3581" xr:uid="{00000000-0005-0000-0000-0000965E0000}"/>
    <cellStyle name="Sub totals 2 2 29 2" xfId="27511" xr:uid="{00000000-0005-0000-0000-0000975E0000}"/>
    <cellStyle name="Sub totals 2 2 29 2 2" xfId="27512" xr:uid="{00000000-0005-0000-0000-0000985E0000}"/>
    <cellStyle name="Sub totals 2 2 29 2 3" xfId="27513" xr:uid="{00000000-0005-0000-0000-0000995E0000}"/>
    <cellStyle name="Sub totals 2 2 29 2 4" xfId="27514" xr:uid="{00000000-0005-0000-0000-00009A5E0000}"/>
    <cellStyle name="Sub totals 2 2 29 3" xfId="27515" xr:uid="{00000000-0005-0000-0000-00009B5E0000}"/>
    <cellStyle name="Sub totals 2 2 29 4" xfId="27516" xr:uid="{00000000-0005-0000-0000-00009C5E0000}"/>
    <cellStyle name="Sub totals 2 2 3" xfId="3582" xr:uid="{00000000-0005-0000-0000-00009D5E0000}"/>
    <cellStyle name="Sub totals 2 2 3 2" xfId="27517" xr:uid="{00000000-0005-0000-0000-00009E5E0000}"/>
    <cellStyle name="Sub totals 2 2 3 2 2" xfId="27518" xr:uid="{00000000-0005-0000-0000-00009F5E0000}"/>
    <cellStyle name="Sub totals 2 2 3 2 3" xfId="27519" xr:uid="{00000000-0005-0000-0000-0000A05E0000}"/>
    <cellStyle name="Sub totals 2 2 3 2 4" xfId="27520" xr:uid="{00000000-0005-0000-0000-0000A15E0000}"/>
    <cellStyle name="Sub totals 2 2 3 3" xfId="27521" xr:uid="{00000000-0005-0000-0000-0000A25E0000}"/>
    <cellStyle name="Sub totals 2 2 3 4" xfId="27522" xr:uid="{00000000-0005-0000-0000-0000A35E0000}"/>
    <cellStyle name="Sub totals 2 2 30" xfId="3583" xr:uid="{00000000-0005-0000-0000-0000A45E0000}"/>
    <cellStyle name="Sub totals 2 2 30 2" xfId="27523" xr:uid="{00000000-0005-0000-0000-0000A55E0000}"/>
    <cellStyle name="Sub totals 2 2 30 2 2" xfId="27524" xr:uid="{00000000-0005-0000-0000-0000A65E0000}"/>
    <cellStyle name="Sub totals 2 2 30 2 3" xfId="27525" xr:uid="{00000000-0005-0000-0000-0000A75E0000}"/>
    <cellStyle name="Sub totals 2 2 30 2 4" xfId="27526" xr:uid="{00000000-0005-0000-0000-0000A85E0000}"/>
    <cellStyle name="Sub totals 2 2 30 3" xfId="27527" xr:uid="{00000000-0005-0000-0000-0000A95E0000}"/>
    <cellStyle name="Sub totals 2 2 30 4" xfId="27528" xr:uid="{00000000-0005-0000-0000-0000AA5E0000}"/>
    <cellStyle name="Sub totals 2 2 31" xfId="3584" xr:uid="{00000000-0005-0000-0000-0000AB5E0000}"/>
    <cellStyle name="Sub totals 2 2 31 2" xfId="27529" xr:uid="{00000000-0005-0000-0000-0000AC5E0000}"/>
    <cellStyle name="Sub totals 2 2 31 2 2" xfId="27530" xr:uid="{00000000-0005-0000-0000-0000AD5E0000}"/>
    <cellStyle name="Sub totals 2 2 31 2 3" xfId="27531" xr:uid="{00000000-0005-0000-0000-0000AE5E0000}"/>
    <cellStyle name="Sub totals 2 2 31 2 4" xfId="27532" xr:uid="{00000000-0005-0000-0000-0000AF5E0000}"/>
    <cellStyle name="Sub totals 2 2 31 3" xfId="27533" xr:uid="{00000000-0005-0000-0000-0000B05E0000}"/>
    <cellStyle name="Sub totals 2 2 31 4" xfId="27534" xr:uid="{00000000-0005-0000-0000-0000B15E0000}"/>
    <cellStyle name="Sub totals 2 2 32" xfId="3585" xr:uid="{00000000-0005-0000-0000-0000B25E0000}"/>
    <cellStyle name="Sub totals 2 2 32 2" xfId="27535" xr:uid="{00000000-0005-0000-0000-0000B35E0000}"/>
    <cellStyle name="Sub totals 2 2 32 2 2" xfId="27536" xr:uid="{00000000-0005-0000-0000-0000B45E0000}"/>
    <cellStyle name="Sub totals 2 2 32 2 3" xfId="27537" xr:uid="{00000000-0005-0000-0000-0000B55E0000}"/>
    <cellStyle name="Sub totals 2 2 32 2 4" xfId="27538" xr:uid="{00000000-0005-0000-0000-0000B65E0000}"/>
    <cellStyle name="Sub totals 2 2 32 3" xfId="27539" xr:uid="{00000000-0005-0000-0000-0000B75E0000}"/>
    <cellStyle name="Sub totals 2 2 32 4" xfId="27540" xr:uid="{00000000-0005-0000-0000-0000B85E0000}"/>
    <cellStyle name="Sub totals 2 2 33" xfId="3586" xr:uid="{00000000-0005-0000-0000-0000B95E0000}"/>
    <cellStyle name="Sub totals 2 2 33 2" xfId="27541" xr:uid="{00000000-0005-0000-0000-0000BA5E0000}"/>
    <cellStyle name="Sub totals 2 2 33 2 2" xfId="27542" xr:uid="{00000000-0005-0000-0000-0000BB5E0000}"/>
    <cellStyle name="Sub totals 2 2 33 2 3" xfId="27543" xr:uid="{00000000-0005-0000-0000-0000BC5E0000}"/>
    <cellStyle name="Sub totals 2 2 33 2 4" xfId="27544" xr:uid="{00000000-0005-0000-0000-0000BD5E0000}"/>
    <cellStyle name="Sub totals 2 2 33 3" xfId="27545" xr:uid="{00000000-0005-0000-0000-0000BE5E0000}"/>
    <cellStyle name="Sub totals 2 2 33 4" xfId="27546" xr:uid="{00000000-0005-0000-0000-0000BF5E0000}"/>
    <cellStyle name="Sub totals 2 2 34" xfId="3587" xr:uid="{00000000-0005-0000-0000-0000C05E0000}"/>
    <cellStyle name="Sub totals 2 2 34 2" xfId="27547" xr:uid="{00000000-0005-0000-0000-0000C15E0000}"/>
    <cellStyle name="Sub totals 2 2 34 2 2" xfId="27548" xr:uid="{00000000-0005-0000-0000-0000C25E0000}"/>
    <cellStyle name="Sub totals 2 2 34 2 3" xfId="27549" xr:uid="{00000000-0005-0000-0000-0000C35E0000}"/>
    <cellStyle name="Sub totals 2 2 34 2 4" xfId="27550" xr:uid="{00000000-0005-0000-0000-0000C45E0000}"/>
    <cellStyle name="Sub totals 2 2 34 3" xfId="27551" xr:uid="{00000000-0005-0000-0000-0000C55E0000}"/>
    <cellStyle name="Sub totals 2 2 34 4" xfId="27552" xr:uid="{00000000-0005-0000-0000-0000C65E0000}"/>
    <cellStyle name="Sub totals 2 2 35" xfId="3588" xr:uid="{00000000-0005-0000-0000-0000C75E0000}"/>
    <cellStyle name="Sub totals 2 2 35 2" xfId="27553" xr:uid="{00000000-0005-0000-0000-0000C85E0000}"/>
    <cellStyle name="Sub totals 2 2 35 2 2" xfId="27554" xr:uid="{00000000-0005-0000-0000-0000C95E0000}"/>
    <cellStyle name="Sub totals 2 2 35 2 3" xfId="27555" xr:uid="{00000000-0005-0000-0000-0000CA5E0000}"/>
    <cellStyle name="Sub totals 2 2 35 2 4" xfId="27556" xr:uid="{00000000-0005-0000-0000-0000CB5E0000}"/>
    <cellStyle name="Sub totals 2 2 35 3" xfId="27557" xr:uid="{00000000-0005-0000-0000-0000CC5E0000}"/>
    <cellStyle name="Sub totals 2 2 35 4" xfId="27558" xr:uid="{00000000-0005-0000-0000-0000CD5E0000}"/>
    <cellStyle name="Sub totals 2 2 36" xfId="3589" xr:uid="{00000000-0005-0000-0000-0000CE5E0000}"/>
    <cellStyle name="Sub totals 2 2 36 2" xfId="27559" xr:uid="{00000000-0005-0000-0000-0000CF5E0000}"/>
    <cellStyle name="Sub totals 2 2 36 2 2" xfId="27560" xr:uid="{00000000-0005-0000-0000-0000D05E0000}"/>
    <cellStyle name="Sub totals 2 2 36 2 3" xfId="27561" xr:uid="{00000000-0005-0000-0000-0000D15E0000}"/>
    <cellStyle name="Sub totals 2 2 36 2 4" xfId="27562" xr:uid="{00000000-0005-0000-0000-0000D25E0000}"/>
    <cellStyle name="Sub totals 2 2 36 3" xfId="27563" xr:uid="{00000000-0005-0000-0000-0000D35E0000}"/>
    <cellStyle name="Sub totals 2 2 36 4" xfId="27564" xr:uid="{00000000-0005-0000-0000-0000D45E0000}"/>
    <cellStyle name="Sub totals 2 2 37" xfId="3590" xr:uid="{00000000-0005-0000-0000-0000D55E0000}"/>
    <cellStyle name="Sub totals 2 2 37 2" xfId="27565" xr:uid="{00000000-0005-0000-0000-0000D65E0000}"/>
    <cellStyle name="Sub totals 2 2 37 2 2" xfId="27566" xr:uid="{00000000-0005-0000-0000-0000D75E0000}"/>
    <cellStyle name="Sub totals 2 2 37 2 3" xfId="27567" xr:uid="{00000000-0005-0000-0000-0000D85E0000}"/>
    <cellStyle name="Sub totals 2 2 37 2 4" xfId="27568" xr:uid="{00000000-0005-0000-0000-0000D95E0000}"/>
    <cellStyle name="Sub totals 2 2 37 3" xfId="27569" xr:uid="{00000000-0005-0000-0000-0000DA5E0000}"/>
    <cellStyle name="Sub totals 2 2 37 4" xfId="27570" xr:uid="{00000000-0005-0000-0000-0000DB5E0000}"/>
    <cellStyle name="Sub totals 2 2 38" xfId="3591" xr:uid="{00000000-0005-0000-0000-0000DC5E0000}"/>
    <cellStyle name="Sub totals 2 2 38 2" xfId="27571" xr:uid="{00000000-0005-0000-0000-0000DD5E0000}"/>
    <cellStyle name="Sub totals 2 2 38 2 2" xfId="27572" xr:uid="{00000000-0005-0000-0000-0000DE5E0000}"/>
    <cellStyle name="Sub totals 2 2 38 2 3" xfId="27573" xr:uid="{00000000-0005-0000-0000-0000DF5E0000}"/>
    <cellStyle name="Sub totals 2 2 38 2 4" xfId="27574" xr:uid="{00000000-0005-0000-0000-0000E05E0000}"/>
    <cellStyle name="Sub totals 2 2 38 3" xfId="27575" xr:uid="{00000000-0005-0000-0000-0000E15E0000}"/>
    <cellStyle name="Sub totals 2 2 38 4" xfId="27576" xr:uid="{00000000-0005-0000-0000-0000E25E0000}"/>
    <cellStyle name="Sub totals 2 2 39" xfId="3592" xr:uid="{00000000-0005-0000-0000-0000E35E0000}"/>
    <cellStyle name="Sub totals 2 2 39 2" xfId="27577" xr:uid="{00000000-0005-0000-0000-0000E45E0000}"/>
    <cellStyle name="Sub totals 2 2 39 2 2" xfId="27578" xr:uid="{00000000-0005-0000-0000-0000E55E0000}"/>
    <cellStyle name="Sub totals 2 2 39 2 3" xfId="27579" xr:uid="{00000000-0005-0000-0000-0000E65E0000}"/>
    <cellStyle name="Sub totals 2 2 39 2 4" xfId="27580" xr:uid="{00000000-0005-0000-0000-0000E75E0000}"/>
    <cellStyle name="Sub totals 2 2 39 3" xfId="27581" xr:uid="{00000000-0005-0000-0000-0000E85E0000}"/>
    <cellStyle name="Sub totals 2 2 39 4" xfId="27582" xr:uid="{00000000-0005-0000-0000-0000E95E0000}"/>
    <cellStyle name="Sub totals 2 2 4" xfId="3593" xr:uid="{00000000-0005-0000-0000-0000EA5E0000}"/>
    <cellStyle name="Sub totals 2 2 4 2" xfId="27583" xr:uid="{00000000-0005-0000-0000-0000EB5E0000}"/>
    <cellStyle name="Sub totals 2 2 4 2 2" xfId="27584" xr:uid="{00000000-0005-0000-0000-0000EC5E0000}"/>
    <cellStyle name="Sub totals 2 2 4 2 3" xfId="27585" xr:uid="{00000000-0005-0000-0000-0000ED5E0000}"/>
    <cellStyle name="Sub totals 2 2 4 2 4" xfId="27586" xr:uid="{00000000-0005-0000-0000-0000EE5E0000}"/>
    <cellStyle name="Sub totals 2 2 4 3" xfId="27587" xr:uid="{00000000-0005-0000-0000-0000EF5E0000}"/>
    <cellStyle name="Sub totals 2 2 4 4" xfId="27588" xr:uid="{00000000-0005-0000-0000-0000F05E0000}"/>
    <cellStyle name="Sub totals 2 2 40" xfId="3594" xr:uid="{00000000-0005-0000-0000-0000F15E0000}"/>
    <cellStyle name="Sub totals 2 2 40 2" xfId="27589" xr:uid="{00000000-0005-0000-0000-0000F25E0000}"/>
    <cellStyle name="Sub totals 2 2 40 2 2" xfId="27590" xr:uid="{00000000-0005-0000-0000-0000F35E0000}"/>
    <cellStyle name="Sub totals 2 2 40 2 3" xfId="27591" xr:uid="{00000000-0005-0000-0000-0000F45E0000}"/>
    <cellStyle name="Sub totals 2 2 40 2 4" xfId="27592" xr:uid="{00000000-0005-0000-0000-0000F55E0000}"/>
    <cellStyle name="Sub totals 2 2 40 3" xfId="27593" xr:uid="{00000000-0005-0000-0000-0000F65E0000}"/>
    <cellStyle name="Sub totals 2 2 40 4" xfId="27594" xr:uid="{00000000-0005-0000-0000-0000F75E0000}"/>
    <cellStyle name="Sub totals 2 2 41" xfId="3595" xr:uid="{00000000-0005-0000-0000-0000F85E0000}"/>
    <cellStyle name="Sub totals 2 2 41 2" xfId="27595" xr:uid="{00000000-0005-0000-0000-0000F95E0000}"/>
    <cellStyle name="Sub totals 2 2 41 2 2" xfId="27596" xr:uid="{00000000-0005-0000-0000-0000FA5E0000}"/>
    <cellStyle name="Sub totals 2 2 41 2 3" xfId="27597" xr:uid="{00000000-0005-0000-0000-0000FB5E0000}"/>
    <cellStyle name="Sub totals 2 2 41 2 4" xfId="27598" xr:uid="{00000000-0005-0000-0000-0000FC5E0000}"/>
    <cellStyle name="Sub totals 2 2 41 3" xfId="27599" xr:uid="{00000000-0005-0000-0000-0000FD5E0000}"/>
    <cellStyle name="Sub totals 2 2 41 4" xfId="27600" xr:uid="{00000000-0005-0000-0000-0000FE5E0000}"/>
    <cellStyle name="Sub totals 2 2 42" xfId="3596" xr:uid="{00000000-0005-0000-0000-0000FF5E0000}"/>
    <cellStyle name="Sub totals 2 2 42 2" xfId="27601" xr:uid="{00000000-0005-0000-0000-0000005F0000}"/>
    <cellStyle name="Sub totals 2 2 42 2 2" xfId="27602" xr:uid="{00000000-0005-0000-0000-0000015F0000}"/>
    <cellStyle name="Sub totals 2 2 42 2 3" xfId="27603" xr:uid="{00000000-0005-0000-0000-0000025F0000}"/>
    <cellStyle name="Sub totals 2 2 42 2 4" xfId="27604" xr:uid="{00000000-0005-0000-0000-0000035F0000}"/>
    <cellStyle name="Sub totals 2 2 42 3" xfId="27605" xr:uid="{00000000-0005-0000-0000-0000045F0000}"/>
    <cellStyle name="Sub totals 2 2 42 4" xfId="27606" xr:uid="{00000000-0005-0000-0000-0000055F0000}"/>
    <cellStyle name="Sub totals 2 2 43" xfId="3597" xr:uid="{00000000-0005-0000-0000-0000065F0000}"/>
    <cellStyle name="Sub totals 2 2 43 2" xfId="27607" xr:uid="{00000000-0005-0000-0000-0000075F0000}"/>
    <cellStyle name="Sub totals 2 2 43 2 2" xfId="27608" xr:uid="{00000000-0005-0000-0000-0000085F0000}"/>
    <cellStyle name="Sub totals 2 2 43 2 3" xfId="27609" xr:uid="{00000000-0005-0000-0000-0000095F0000}"/>
    <cellStyle name="Sub totals 2 2 43 2 4" xfId="27610" xr:uid="{00000000-0005-0000-0000-00000A5F0000}"/>
    <cellStyle name="Sub totals 2 2 43 3" xfId="27611" xr:uid="{00000000-0005-0000-0000-00000B5F0000}"/>
    <cellStyle name="Sub totals 2 2 43 4" xfId="27612" xr:uid="{00000000-0005-0000-0000-00000C5F0000}"/>
    <cellStyle name="Sub totals 2 2 44" xfId="3598" xr:uid="{00000000-0005-0000-0000-00000D5F0000}"/>
    <cellStyle name="Sub totals 2 2 44 2" xfId="27613" xr:uid="{00000000-0005-0000-0000-00000E5F0000}"/>
    <cellStyle name="Sub totals 2 2 44 2 2" xfId="27614" xr:uid="{00000000-0005-0000-0000-00000F5F0000}"/>
    <cellStyle name="Sub totals 2 2 44 2 3" xfId="27615" xr:uid="{00000000-0005-0000-0000-0000105F0000}"/>
    <cellStyle name="Sub totals 2 2 44 2 4" xfId="27616" xr:uid="{00000000-0005-0000-0000-0000115F0000}"/>
    <cellStyle name="Sub totals 2 2 44 3" xfId="27617" xr:uid="{00000000-0005-0000-0000-0000125F0000}"/>
    <cellStyle name="Sub totals 2 2 44 4" xfId="27618" xr:uid="{00000000-0005-0000-0000-0000135F0000}"/>
    <cellStyle name="Sub totals 2 2 45" xfId="27619" xr:uid="{00000000-0005-0000-0000-0000145F0000}"/>
    <cellStyle name="Sub totals 2 2 45 2" xfId="27620" xr:uid="{00000000-0005-0000-0000-0000155F0000}"/>
    <cellStyle name="Sub totals 2 2 45 3" xfId="27621" xr:uid="{00000000-0005-0000-0000-0000165F0000}"/>
    <cellStyle name="Sub totals 2 2 45 4" xfId="27622" xr:uid="{00000000-0005-0000-0000-0000175F0000}"/>
    <cellStyle name="Sub totals 2 2 46" xfId="27623" xr:uid="{00000000-0005-0000-0000-0000185F0000}"/>
    <cellStyle name="Sub totals 2 2 47" xfId="27624" xr:uid="{00000000-0005-0000-0000-0000195F0000}"/>
    <cellStyle name="Sub totals 2 2 5" xfId="3599" xr:uid="{00000000-0005-0000-0000-00001A5F0000}"/>
    <cellStyle name="Sub totals 2 2 5 2" xfId="27625" xr:uid="{00000000-0005-0000-0000-00001B5F0000}"/>
    <cellStyle name="Sub totals 2 2 5 2 2" xfId="27626" xr:uid="{00000000-0005-0000-0000-00001C5F0000}"/>
    <cellStyle name="Sub totals 2 2 5 2 3" xfId="27627" xr:uid="{00000000-0005-0000-0000-00001D5F0000}"/>
    <cellStyle name="Sub totals 2 2 5 2 4" xfId="27628" xr:uid="{00000000-0005-0000-0000-00001E5F0000}"/>
    <cellStyle name="Sub totals 2 2 5 3" xfId="27629" xr:uid="{00000000-0005-0000-0000-00001F5F0000}"/>
    <cellStyle name="Sub totals 2 2 5 4" xfId="27630" xr:uid="{00000000-0005-0000-0000-0000205F0000}"/>
    <cellStyle name="Sub totals 2 2 6" xfId="3600" xr:uid="{00000000-0005-0000-0000-0000215F0000}"/>
    <cellStyle name="Sub totals 2 2 6 2" xfId="27631" xr:uid="{00000000-0005-0000-0000-0000225F0000}"/>
    <cellStyle name="Sub totals 2 2 6 2 2" xfId="27632" xr:uid="{00000000-0005-0000-0000-0000235F0000}"/>
    <cellStyle name="Sub totals 2 2 6 2 3" xfId="27633" xr:uid="{00000000-0005-0000-0000-0000245F0000}"/>
    <cellStyle name="Sub totals 2 2 6 2 4" xfId="27634" xr:uid="{00000000-0005-0000-0000-0000255F0000}"/>
    <cellStyle name="Sub totals 2 2 6 3" xfId="27635" xr:uid="{00000000-0005-0000-0000-0000265F0000}"/>
    <cellStyle name="Sub totals 2 2 6 4" xfId="27636" xr:uid="{00000000-0005-0000-0000-0000275F0000}"/>
    <cellStyle name="Sub totals 2 2 7" xfId="3601" xr:uid="{00000000-0005-0000-0000-0000285F0000}"/>
    <cellStyle name="Sub totals 2 2 7 2" xfId="27637" xr:uid="{00000000-0005-0000-0000-0000295F0000}"/>
    <cellStyle name="Sub totals 2 2 7 2 2" xfId="27638" xr:uid="{00000000-0005-0000-0000-00002A5F0000}"/>
    <cellStyle name="Sub totals 2 2 7 2 3" xfId="27639" xr:uid="{00000000-0005-0000-0000-00002B5F0000}"/>
    <cellStyle name="Sub totals 2 2 7 2 4" xfId="27640" xr:uid="{00000000-0005-0000-0000-00002C5F0000}"/>
    <cellStyle name="Sub totals 2 2 7 3" xfId="27641" xr:uid="{00000000-0005-0000-0000-00002D5F0000}"/>
    <cellStyle name="Sub totals 2 2 7 4" xfId="27642" xr:uid="{00000000-0005-0000-0000-00002E5F0000}"/>
    <cellStyle name="Sub totals 2 2 8" xfId="3602" xr:uid="{00000000-0005-0000-0000-00002F5F0000}"/>
    <cellStyle name="Sub totals 2 2 8 2" xfId="27643" xr:uid="{00000000-0005-0000-0000-0000305F0000}"/>
    <cellStyle name="Sub totals 2 2 8 2 2" xfId="27644" xr:uid="{00000000-0005-0000-0000-0000315F0000}"/>
    <cellStyle name="Sub totals 2 2 8 2 3" xfId="27645" xr:uid="{00000000-0005-0000-0000-0000325F0000}"/>
    <cellStyle name="Sub totals 2 2 8 2 4" xfId="27646" xr:uid="{00000000-0005-0000-0000-0000335F0000}"/>
    <cellStyle name="Sub totals 2 2 8 3" xfId="27647" xr:uid="{00000000-0005-0000-0000-0000345F0000}"/>
    <cellStyle name="Sub totals 2 2 8 4" xfId="27648" xr:uid="{00000000-0005-0000-0000-0000355F0000}"/>
    <cellStyle name="Sub totals 2 2 9" xfId="3603" xr:uid="{00000000-0005-0000-0000-0000365F0000}"/>
    <cellStyle name="Sub totals 2 2 9 2" xfId="27649" xr:uid="{00000000-0005-0000-0000-0000375F0000}"/>
    <cellStyle name="Sub totals 2 2 9 2 2" xfId="27650" xr:uid="{00000000-0005-0000-0000-0000385F0000}"/>
    <cellStyle name="Sub totals 2 2 9 2 3" xfId="27651" xr:uid="{00000000-0005-0000-0000-0000395F0000}"/>
    <cellStyle name="Sub totals 2 2 9 2 4" xfId="27652" xr:uid="{00000000-0005-0000-0000-00003A5F0000}"/>
    <cellStyle name="Sub totals 2 2 9 3" xfId="27653" xr:uid="{00000000-0005-0000-0000-00003B5F0000}"/>
    <cellStyle name="Sub totals 2 2 9 4" xfId="27654" xr:uid="{00000000-0005-0000-0000-00003C5F0000}"/>
    <cellStyle name="Sub totals 2 20" xfId="3604" xr:uid="{00000000-0005-0000-0000-00003D5F0000}"/>
    <cellStyle name="Sub totals 2 20 2" xfId="27655" xr:uid="{00000000-0005-0000-0000-00003E5F0000}"/>
    <cellStyle name="Sub totals 2 20 2 2" xfId="27656" xr:uid="{00000000-0005-0000-0000-00003F5F0000}"/>
    <cellStyle name="Sub totals 2 20 2 3" xfId="27657" xr:uid="{00000000-0005-0000-0000-0000405F0000}"/>
    <cellStyle name="Sub totals 2 20 2 4" xfId="27658" xr:uid="{00000000-0005-0000-0000-0000415F0000}"/>
    <cellStyle name="Sub totals 2 20 3" xfId="27659" xr:uid="{00000000-0005-0000-0000-0000425F0000}"/>
    <cellStyle name="Sub totals 2 20 4" xfId="27660" xr:uid="{00000000-0005-0000-0000-0000435F0000}"/>
    <cellStyle name="Sub totals 2 21" xfId="3605" xr:uid="{00000000-0005-0000-0000-0000445F0000}"/>
    <cellStyle name="Sub totals 2 21 2" xfId="27661" xr:uid="{00000000-0005-0000-0000-0000455F0000}"/>
    <cellStyle name="Sub totals 2 21 2 2" xfId="27662" xr:uid="{00000000-0005-0000-0000-0000465F0000}"/>
    <cellStyle name="Sub totals 2 21 2 3" xfId="27663" xr:uid="{00000000-0005-0000-0000-0000475F0000}"/>
    <cellStyle name="Sub totals 2 21 2 4" xfId="27664" xr:uid="{00000000-0005-0000-0000-0000485F0000}"/>
    <cellStyle name="Sub totals 2 21 3" xfId="27665" xr:uid="{00000000-0005-0000-0000-0000495F0000}"/>
    <cellStyle name="Sub totals 2 21 4" xfId="27666" xr:uid="{00000000-0005-0000-0000-00004A5F0000}"/>
    <cellStyle name="Sub totals 2 22" xfId="3606" xr:uid="{00000000-0005-0000-0000-00004B5F0000}"/>
    <cellStyle name="Sub totals 2 22 2" xfId="27667" xr:uid="{00000000-0005-0000-0000-00004C5F0000}"/>
    <cellStyle name="Sub totals 2 22 2 2" xfId="27668" xr:uid="{00000000-0005-0000-0000-00004D5F0000}"/>
    <cellStyle name="Sub totals 2 22 2 3" xfId="27669" xr:uid="{00000000-0005-0000-0000-00004E5F0000}"/>
    <cellStyle name="Sub totals 2 22 2 4" xfId="27670" xr:uid="{00000000-0005-0000-0000-00004F5F0000}"/>
    <cellStyle name="Sub totals 2 22 3" xfId="27671" xr:uid="{00000000-0005-0000-0000-0000505F0000}"/>
    <cellStyle name="Sub totals 2 22 4" xfId="27672" xr:uid="{00000000-0005-0000-0000-0000515F0000}"/>
    <cellStyle name="Sub totals 2 3" xfId="3607" xr:uid="{00000000-0005-0000-0000-0000525F0000}"/>
    <cellStyle name="Sub totals 2 3 10" xfId="3608" xr:uid="{00000000-0005-0000-0000-0000535F0000}"/>
    <cellStyle name="Sub totals 2 3 10 2" xfId="27673" xr:uid="{00000000-0005-0000-0000-0000545F0000}"/>
    <cellStyle name="Sub totals 2 3 10 2 2" xfId="27674" xr:uid="{00000000-0005-0000-0000-0000555F0000}"/>
    <cellStyle name="Sub totals 2 3 10 2 3" xfId="27675" xr:uid="{00000000-0005-0000-0000-0000565F0000}"/>
    <cellStyle name="Sub totals 2 3 10 2 4" xfId="27676" xr:uid="{00000000-0005-0000-0000-0000575F0000}"/>
    <cellStyle name="Sub totals 2 3 10 3" xfId="27677" xr:uid="{00000000-0005-0000-0000-0000585F0000}"/>
    <cellStyle name="Sub totals 2 3 10 4" xfId="27678" xr:uid="{00000000-0005-0000-0000-0000595F0000}"/>
    <cellStyle name="Sub totals 2 3 11" xfId="3609" xr:uid="{00000000-0005-0000-0000-00005A5F0000}"/>
    <cellStyle name="Sub totals 2 3 11 2" xfId="27679" xr:uid="{00000000-0005-0000-0000-00005B5F0000}"/>
    <cellStyle name="Sub totals 2 3 11 2 2" xfId="27680" xr:uid="{00000000-0005-0000-0000-00005C5F0000}"/>
    <cellStyle name="Sub totals 2 3 11 2 3" xfId="27681" xr:uid="{00000000-0005-0000-0000-00005D5F0000}"/>
    <cellStyle name="Sub totals 2 3 11 2 4" xfId="27682" xr:uid="{00000000-0005-0000-0000-00005E5F0000}"/>
    <cellStyle name="Sub totals 2 3 11 3" xfId="27683" xr:uid="{00000000-0005-0000-0000-00005F5F0000}"/>
    <cellStyle name="Sub totals 2 3 11 4" xfId="27684" xr:uid="{00000000-0005-0000-0000-0000605F0000}"/>
    <cellStyle name="Sub totals 2 3 12" xfId="3610" xr:uid="{00000000-0005-0000-0000-0000615F0000}"/>
    <cellStyle name="Sub totals 2 3 12 2" xfId="27685" xr:uid="{00000000-0005-0000-0000-0000625F0000}"/>
    <cellStyle name="Sub totals 2 3 12 2 2" xfId="27686" xr:uid="{00000000-0005-0000-0000-0000635F0000}"/>
    <cellStyle name="Sub totals 2 3 12 2 3" xfId="27687" xr:uid="{00000000-0005-0000-0000-0000645F0000}"/>
    <cellStyle name="Sub totals 2 3 12 2 4" xfId="27688" xr:uid="{00000000-0005-0000-0000-0000655F0000}"/>
    <cellStyle name="Sub totals 2 3 12 3" xfId="27689" xr:uid="{00000000-0005-0000-0000-0000665F0000}"/>
    <cellStyle name="Sub totals 2 3 12 4" xfId="27690" xr:uid="{00000000-0005-0000-0000-0000675F0000}"/>
    <cellStyle name="Sub totals 2 3 13" xfId="3611" xr:uid="{00000000-0005-0000-0000-0000685F0000}"/>
    <cellStyle name="Sub totals 2 3 13 2" xfId="27691" xr:uid="{00000000-0005-0000-0000-0000695F0000}"/>
    <cellStyle name="Sub totals 2 3 13 2 2" xfId="27692" xr:uid="{00000000-0005-0000-0000-00006A5F0000}"/>
    <cellStyle name="Sub totals 2 3 13 2 3" xfId="27693" xr:uid="{00000000-0005-0000-0000-00006B5F0000}"/>
    <cellStyle name="Sub totals 2 3 13 2 4" xfId="27694" xr:uid="{00000000-0005-0000-0000-00006C5F0000}"/>
    <cellStyle name="Sub totals 2 3 13 3" xfId="27695" xr:uid="{00000000-0005-0000-0000-00006D5F0000}"/>
    <cellStyle name="Sub totals 2 3 13 4" xfId="27696" xr:uid="{00000000-0005-0000-0000-00006E5F0000}"/>
    <cellStyle name="Sub totals 2 3 14" xfId="3612" xr:uid="{00000000-0005-0000-0000-00006F5F0000}"/>
    <cellStyle name="Sub totals 2 3 14 2" xfId="27697" xr:uid="{00000000-0005-0000-0000-0000705F0000}"/>
    <cellStyle name="Sub totals 2 3 14 2 2" xfId="27698" xr:uid="{00000000-0005-0000-0000-0000715F0000}"/>
    <cellStyle name="Sub totals 2 3 14 2 3" xfId="27699" xr:uid="{00000000-0005-0000-0000-0000725F0000}"/>
    <cellStyle name="Sub totals 2 3 14 2 4" xfId="27700" xr:uid="{00000000-0005-0000-0000-0000735F0000}"/>
    <cellStyle name="Sub totals 2 3 14 3" xfId="27701" xr:uid="{00000000-0005-0000-0000-0000745F0000}"/>
    <cellStyle name="Sub totals 2 3 14 4" xfId="27702" xr:uid="{00000000-0005-0000-0000-0000755F0000}"/>
    <cellStyle name="Sub totals 2 3 15" xfId="3613" xr:uid="{00000000-0005-0000-0000-0000765F0000}"/>
    <cellStyle name="Sub totals 2 3 15 2" xfId="27703" xr:uid="{00000000-0005-0000-0000-0000775F0000}"/>
    <cellStyle name="Sub totals 2 3 15 2 2" xfId="27704" xr:uid="{00000000-0005-0000-0000-0000785F0000}"/>
    <cellStyle name="Sub totals 2 3 15 2 3" xfId="27705" xr:uid="{00000000-0005-0000-0000-0000795F0000}"/>
    <cellStyle name="Sub totals 2 3 15 2 4" xfId="27706" xr:uid="{00000000-0005-0000-0000-00007A5F0000}"/>
    <cellStyle name="Sub totals 2 3 15 3" xfId="27707" xr:uid="{00000000-0005-0000-0000-00007B5F0000}"/>
    <cellStyle name="Sub totals 2 3 15 4" xfId="27708" xr:uid="{00000000-0005-0000-0000-00007C5F0000}"/>
    <cellStyle name="Sub totals 2 3 16" xfId="3614" xr:uid="{00000000-0005-0000-0000-00007D5F0000}"/>
    <cellStyle name="Sub totals 2 3 16 2" xfId="27709" xr:uid="{00000000-0005-0000-0000-00007E5F0000}"/>
    <cellStyle name="Sub totals 2 3 16 2 2" xfId="27710" xr:uid="{00000000-0005-0000-0000-00007F5F0000}"/>
    <cellStyle name="Sub totals 2 3 16 2 3" xfId="27711" xr:uid="{00000000-0005-0000-0000-0000805F0000}"/>
    <cellStyle name="Sub totals 2 3 16 2 4" xfId="27712" xr:uid="{00000000-0005-0000-0000-0000815F0000}"/>
    <cellStyle name="Sub totals 2 3 16 3" xfId="27713" xr:uid="{00000000-0005-0000-0000-0000825F0000}"/>
    <cellStyle name="Sub totals 2 3 16 4" xfId="27714" xr:uid="{00000000-0005-0000-0000-0000835F0000}"/>
    <cellStyle name="Sub totals 2 3 17" xfId="3615" xr:uid="{00000000-0005-0000-0000-0000845F0000}"/>
    <cellStyle name="Sub totals 2 3 17 2" xfId="27715" xr:uid="{00000000-0005-0000-0000-0000855F0000}"/>
    <cellStyle name="Sub totals 2 3 17 2 2" xfId="27716" xr:uid="{00000000-0005-0000-0000-0000865F0000}"/>
    <cellStyle name="Sub totals 2 3 17 2 3" xfId="27717" xr:uid="{00000000-0005-0000-0000-0000875F0000}"/>
    <cellStyle name="Sub totals 2 3 17 2 4" xfId="27718" xr:uid="{00000000-0005-0000-0000-0000885F0000}"/>
    <cellStyle name="Sub totals 2 3 17 3" xfId="27719" xr:uid="{00000000-0005-0000-0000-0000895F0000}"/>
    <cellStyle name="Sub totals 2 3 17 4" xfId="27720" xr:uid="{00000000-0005-0000-0000-00008A5F0000}"/>
    <cellStyle name="Sub totals 2 3 18" xfId="3616" xr:uid="{00000000-0005-0000-0000-00008B5F0000}"/>
    <cellStyle name="Sub totals 2 3 18 2" xfId="27721" xr:uid="{00000000-0005-0000-0000-00008C5F0000}"/>
    <cellStyle name="Sub totals 2 3 18 2 2" xfId="27722" xr:uid="{00000000-0005-0000-0000-00008D5F0000}"/>
    <cellStyle name="Sub totals 2 3 18 2 3" xfId="27723" xr:uid="{00000000-0005-0000-0000-00008E5F0000}"/>
    <cellStyle name="Sub totals 2 3 18 2 4" xfId="27724" xr:uid="{00000000-0005-0000-0000-00008F5F0000}"/>
    <cellStyle name="Sub totals 2 3 18 3" xfId="27725" xr:uid="{00000000-0005-0000-0000-0000905F0000}"/>
    <cellStyle name="Sub totals 2 3 18 4" xfId="27726" xr:uid="{00000000-0005-0000-0000-0000915F0000}"/>
    <cellStyle name="Sub totals 2 3 19" xfId="3617" xr:uid="{00000000-0005-0000-0000-0000925F0000}"/>
    <cellStyle name="Sub totals 2 3 19 2" xfId="27727" xr:uid="{00000000-0005-0000-0000-0000935F0000}"/>
    <cellStyle name="Sub totals 2 3 19 2 2" xfId="27728" xr:uid="{00000000-0005-0000-0000-0000945F0000}"/>
    <cellStyle name="Sub totals 2 3 19 2 3" xfId="27729" xr:uid="{00000000-0005-0000-0000-0000955F0000}"/>
    <cellStyle name="Sub totals 2 3 19 2 4" xfId="27730" xr:uid="{00000000-0005-0000-0000-0000965F0000}"/>
    <cellStyle name="Sub totals 2 3 19 3" xfId="27731" xr:uid="{00000000-0005-0000-0000-0000975F0000}"/>
    <cellStyle name="Sub totals 2 3 19 4" xfId="27732" xr:uid="{00000000-0005-0000-0000-0000985F0000}"/>
    <cellStyle name="Sub totals 2 3 2" xfId="3618" xr:uid="{00000000-0005-0000-0000-0000995F0000}"/>
    <cellStyle name="Sub totals 2 3 2 10" xfId="3619" xr:uid="{00000000-0005-0000-0000-00009A5F0000}"/>
    <cellStyle name="Sub totals 2 3 2 10 2" xfId="27733" xr:uid="{00000000-0005-0000-0000-00009B5F0000}"/>
    <cellStyle name="Sub totals 2 3 2 10 2 2" xfId="27734" xr:uid="{00000000-0005-0000-0000-00009C5F0000}"/>
    <cellStyle name="Sub totals 2 3 2 10 2 3" xfId="27735" xr:uid="{00000000-0005-0000-0000-00009D5F0000}"/>
    <cellStyle name="Sub totals 2 3 2 10 2 4" xfId="27736" xr:uid="{00000000-0005-0000-0000-00009E5F0000}"/>
    <cellStyle name="Sub totals 2 3 2 10 3" xfId="27737" xr:uid="{00000000-0005-0000-0000-00009F5F0000}"/>
    <cellStyle name="Sub totals 2 3 2 10 4" xfId="27738" xr:uid="{00000000-0005-0000-0000-0000A05F0000}"/>
    <cellStyle name="Sub totals 2 3 2 11" xfId="3620" xr:uid="{00000000-0005-0000-0000-0000A15F0000}"/>
    <cellStyle name="Sub totals 2 3 2 11 2" xfId="27739" xr:uid="{00000000-0005-0000-0000-0000A25F0000}"/>
    <cellStyle name="Sub totals 2 3 2 11 2 2" xfId="27740" xr:uid="{00000000-0005-0000-0000-0000A35F0000}"/>
    <cellStyle name="Sub totals 2 3 2 11 2 3" xfId="27741" xr:uid="{00000000-0005-0000-0000-0000A45F0000}"/>
    <cellStyle name="Sub totals 2 3 2 11 2 4" xfId="27742" xr:uid="{00000000-0005-0000-0000-0000A55F0000}"/>
    <cellStyle name="Sub totals 2 3 2 11 3" xfId="27743" xr:uid="{00000000-0005-0000-0000-0000A65F0000}"/>
    <cellStyle name="Sub totals 2 3 2 11 4" xfId="27744" xr:uid="{00000000-0005-0000-0000-0000A75F0000}"/>
    <cellStyle name="Sub totals 2 3 2 12" xfId="3621" xr:uid="{00000000-0005-0000-0000-0000A85F0000}"/>
    <cellStyle name="Sub totals 2 3 2 12 2" xfId="27745" xr:uid="{00000000-0005-0000-0000-0000A95F0000}"/>
    <cellStyle name="Sub totals 2 3 2 12 2 2" xfId="27746" xr:uid="{00000000-0005-0000-0000-0000AA5F0000}"/>
    <cellStyle name="Sub totals 2 3 2 12 2 3" xfId="27747" xr:uid="{00000000-0005-0000-0000-0000AB5F0000}"/>
    <cellStyle name="Sub totals 2 3 2 12 2 4" xfId="27748" xr:uid="{00000000-0005-0000-0000-0000AC5F0000}"/>
    <cellStyle name="Sub totals 2 3 2 12 3" xfId="27749" xr:uid="{00000000-0005-0000-0000-0000AD5F0000}"/>
    <cellStyle name="Sub totals 2 3 2 12 4" xfId="27750" xr:uid="{00000000-0005-0000-0000-0000AE5F0000}"/>
    <cellStyle name="Sub totals 2 3 2 13" xfId="3622" xr:uid="{00000000-0005-0000-0000-0000AF5F0000}"/>
    <cellStyle name="Sub totals 2 3 2 13 2" xfId="27751" xr:uid="{00000000-0005-0000-0000-0000B05F0000}"/>
    <cellStyle name="Sub totals 2 3 2 13 2 2" xfId="27752" xr:uid="{00000000-0005-0000-0000-0000B15F0000}"/>
    <cellStyle name="Sub totals 2 3 2 13 2 3" xfId="27753" xr:uid="{00000000-0005-0000-0000-0000B25F0000}"/>
    <cellStyle name="Sub totals 2 3 2 13 2 4" xfId="27754" xr:uid="{00000000-0005-0000-0000-0000B35F0000}"/>
    <cellStyle name="Sub totals 2 3 2 13 3" xfId="27755" xr:uid="{00000000-0005-0000-0000-0000B45F0000}"/>
    <cellStyle name="Sub totals 2 3 2 13 4" xfId="27756" xr:uid="{00000000-0005-0000-0000-0000B55F0000}"/>
    <cellStyle name="Sub totals 2 3 2 14" xfId="3623" xr:uid="{00000000-0005-0000-0000-0000B65F0000}"/>
    <cellStyle name="Sub totals 2 3 2 14 2" xfId="27757" xr:uid="{00000000-0005-0000-0000-0000B75F0000}"/>
    <cellStyle name="Sub totals 2 3 2 14 2 2" xfId="27758" xr:uid="{00000000-0005-0000-0000-0000B85F0000}"/>
    <cellStyle name="Sub totals 2 3 2 14 2 3" xfId="27759" xr:uid="{00000000-0005-0000-0000-0000B95F0000}"/>
    <cellStyle name="Sub totals 2 3 2 14 2 4" xfId="27760" xr:uid="{00000000-0005-0000-0000-0000BA5F0000}"/>
    <cellStyle name="Sub totals 2 3 2 14 3" xfId="27761" xr:uid="{00000000-0005-0000-0000-0000BB5F0000}"/>
    <cellStyle name="Sub totals 2 3 2 14 4" xfId="27762" xr:uid="{00000000-0005-0000-0000-0000BC5F0000}"/>
    <cellStyle name="Sub totals 2 3 2 15" xfId="3624" xr:uid="{00000000-0005-0000-0000-0000BD5F0000}"/>
    <cellStyle name="Sub totals 2 3 2 15 2" xfId="27763" xr:uid="{00000000-0005-0000-0000-0000BE5F0000}"/>
    <cellStyle name="Sub totals 2 3 2 15 2 2" xfId="27764" xr:uid="{00000000-0005-0000-0000-0000BF5F0000}"/>
    <cellStyle name="Sub totals 2 3 2 15 2 3" xfId="27765" xr:uid="{00000000-0005-0000-0000-0000C05F0000}"/>
    <cellStyle name="Sub totals 2 3 2 15 2 4" xfId="27766" xr:uid="{00000000-0005-0000-0000-0000C15F0000}"/>
    <cellStyle name="Sub totals 2 3 2 15 3" xfId="27767" xr:uid="{00000000-0005-0000-0000-0000C25F0000}"/>
    <cellStyle name="Sub totals 2 3 2 15 4" xfId="27768" xr:uid="{00000000-0005-0000-0000-0000C35F0000}"/>
    <cellStyle name="Sub totals 2 3 2 16" xfId="3625" xr:uid="{00000000-0005-0000-0000-0000C45F0000}"/>
    <cellStyle name="Sub totals 2 3 2 16 2" xfId="27769" xr:uid="{00000000-0005-0000-0000-0000C55F0000}"/>
    <cellStyle name="Sub totals 2 3 2 16 2 2" xfId="27770" xr:uid="{00000000-0005-0000-0000-0000C65F0000}"/>
    <cellStyle name="Sub totals 2 3 2 16 2 3" xfId="27771" xr:uid="{00000000-0005-0000-0000-0000C75F0000}"/>
    <cellStyle name="Sub totals 2 3 2 16 2 4" xfId="27772" xr:uid="{00000000-0005-0000-0000-0000C85F0000}"/>
    <cellStyle name="Sub totals 2 3 2 16 3" xfId="27773" xr:uid="{00000000-0005-0000-0000-0000C95F0000}"/>
    <cellStyle name="Sub totals 2 3 2 16 4" xfId="27774" xr:uid="{00000000-0005-0000-0000-0000CA5F0000}"/>
    <cellStyle name="Sub totals 2 3 2 17" xfId="3626" xr:uid="{00000000-0005-0000-0000-0000CB5F0000}"/>
    <cellStyle name="Sub totals 2 3 2 17 2" xfId="27775" xr:uid="{00000000-0005-0000-0000-0000CC5F0000}"/>
    <cellStyle name="Sub totals 2 3 2 17 2 2" xfId="27776" xr:uid="{00000000-0005-0000-0000-0000CD5F0000}"/>
    <cellStyle name="Sub totals 2 3 2 17 2 3" xfId="27777" xr:uid="{00000000-0005-0000-0000-0000CE5F0000}"/>
    <cellStyle name="Sub totals 2 3 2 17 2 4" xfId="27778" xr:uid="{00000000-0005-0000-0000-0000CF5F0000}"/>
    <cellStyle name="Sub totals 2 3 2 17 3" xfId="27779" xr:uid="{00000000-0005-0000-0000-0000D05F0000}"/>
    <cellStyle name="Sub totals 2 3 2 17 4" xfId="27780" xr:uid="{00000000-0005-0000-0000-0000D15F0000}"/>
    <cellStyle name="Sub totals 2 3 2 18" xfId="3627" xr:uid="{00000000-0005-0000-0000-0000D25F0000}"/>
    <cellStyle name="Sub totals 2 3 2 18 2" xfId="27781" xr:uid="{00000000-0005-0000-0000-0000D35F0000}"/>
    <cellStyle name="Sub totals 2 3 2 18 2 2" xfId="27782" xr:uid="{00000000-0005-0000-0000-0000D45F0000}"/>
    <cellStyle name="Sub totals 2 3 2 18 2 3" xfId="27783" xr:uid="{00000000-0005-0000-0000-0000D55F0000}"/>
    <cellStyle name="Sub totals 2 3 2 18 2 4" xfId="27784" xr:uid="{00000000-0005-0000-0000-0000D65F0000}"/>
    <cellStyle name="Sub totals 2 3 2 18 3" xfId="27785" xr:uid="{00000000-0005-0000-0000-0000D75F0000}"/>
    <cellStyle name="Sub totals 2 3 2 18 4" xfId="27786" xr:uid="{00000000-0005-0000-0000-0000D85F0000}"/>
    <cellStyle name="Sub totals 2 3 2 19" xfId="3628" xr:uid="{00000000-0005-0000-0000-0000D95F0000}"/>
    <cellStyle name="Sub totals 2 3 2 19 2" xfId="27787" xr:uid="{00000000-0005-0000-0000-0000DA5F0000}"/>
    <cellStyle name="Sub totals 2 3 2 19 2 2" xfId="27788" xr:uid="{00000000-0005-0000-0000-0000DB5F0000}"/>
    <cellStyle name="Sub totals 2 3 2 19 2 3" xfId="27789" xr:uid="{00000000-0005-0000-0000-0000DC5F0000}"/>
    <cellStyle name="Sub totals 2 3 2 19 2 4" xfId="27790" xr:uid="{00000000-0005-0000-0000-0000DD5F0000}"/>
    <cellStyle name="Sub totals 2 3 2 19 3" xfId="27791" xr:uid="{00000000-0005-0000-0000-0000DE5F0000}"/>
    <cellStyle name="Sub totals 2 3 2 19 4" xfId="27792" xr:uid="{00000000-0005-0000-0000-0000DF5F0000}"/>
    <cellStyle name="Sub totals 2 3 2 2" xfId="3629" xr:uid="{00000000-0005-0000-0000-0000E05F0000}"/>
    <cellStyle name="Sub totals 2 3 2 2 2" xfId="27793" xr:uid="{00000000-0005-0000-0000-0000E15F0000}"/>
    <cellStyle name="Sub totals 2 3 2 2 2 2" xfId="27794" xr:uid="{00000000-0005-0000-0000-0000E25F0000}"/>
    <cellStyle name="Sub totals 2 3 2 2 2 3" xfId="27795" xr:uid="{00000000-0005-0000-0000-0000E35F0000}"/>
    <cellStyle name="Sub totals 2 3 2 2 2 4" xfId="27796" xr:uid="{00000000-0005-0000-0000-0000E45F0000}"/>
    <cellStyle name="Sub totals 2 3 2 2 3" xfId="27797" xr:uid="{00000000-0005-0000-0000-0000E55F0000}"/>
    <cellStyle name="Sub totals 2 3 2 2 4" xfId="27798" xr:uid="{00000000-0005-0000-0000-0000E65F0000}"/>
    <cellStyle name="Sub totals 2 3 2 20" xfId="3630" xr:uid="{00000000-0005-0000-0000-0000E75F0000}"/>
    <cellStyle name="Sub totals 2 3 2 20 2" xfId="27799" xr:uid="{00000000-0005-0000-0000-0000E85F0000}"/>
    <cellStyle name="Sub totals 2 3 2 20 2 2" xfId="27800" xr:uid="{00000000-0005-0000-0000-0000E95F0000}"/>
    <cellStyle name="Sub totals 2 3 2 20 2 3" xfId="27801" xr:uid="{00000000-0005-0000-0000-0000EA5F0000}"/>
    <cellStyle name="Sub totals 2 3 2 20 2 4" xfId="27802" xr:uid="{00000000-0005-0000-0000-0000EB5F0000}"/>
    <cellStyle name="Sub totals 2 3 2 20 3" xfId="27803" xr:uid="{00000000-0005-0000-0000-0000EC5F0000}"/>
    <cellStyle name="Sub totals 2 3 2 20 4" xfId="27804" xr:uid="{00000000-0005-0000-0000-0000ED5F0000}"/>
    <cellStyle name="Sub totals 2 3 2 21" xfId="3631" xr:uid="{00000000-0005-0000-0000-0000EE5F0000}"/>
    <cellStyle name="Sub totals 2 3 2 21 2" xfId="27805" xr:uid="{00000000-0005-0000-0000-0000EF5F0000}"/>
    <cellStyle name="Sub totals 2 3 2 21 2 2" xfId="27806" xr:uid="{00000000-0005-0000-0000-0000F05F0000}"/>
    <cellStyle name="Sub totals 2 3 2 21 2 3" xfId="27807" xr:uid="{00000000-0005-0000-0000-0000F15F0000}"/>
    <cellStyle name="Sub totals 2 3 2 21 2 4" xfId="27808" xr:uid="{00000000-0005-0000-0000-0000F25F0000}"/>
    <cellStyle name="Sub totals 2 3 2 21 3" xfId="27809" xr:uid="{00000000-0005-0000-0000-0000F35F0000}"/>
    <cellStyle name="Sub totals 2 3 2 21 4" xfId="27810" xr:uid="{00000000-0005-0000-0000-0000F45F0000}"/>
    <cellStyle name="Sub totals 2 3 2 22" xfId="3632" xr:uid="{00000000-0005-0000-0000-0000F55F0000}"/>
    <cellStyle name="Sub totals 2 3 2 22 2" xfId="27811" xr:uid="{00000000-0005-0000-0000-0000F65F0000}"/>
    <cellStyle name="Sub totals 2 3 2 22 2 2" xfId="27812" xr:uid="{00000000-0005-0000-0000-0000F75F0000}"/>
    <cellStyle name="Sub totals 2 3 2 22 2 3" xfId="27813" xr:uid="{00000000-0005-0000-0000-0000F85F0000}"/>
    <cellStyle name="Sub totals 2 3 2 22 2 4" xfId="27814" xr:uid="{00000000-0005-0000-0000-0000F95F0000}"/>
    <cellStyle name="Sub totals 2 3 2 22 3" xfId="27815" xr:uid="{00000000-0005-0000-0000-0000FA5F0000}"/>
    <cellStyle name="Sub totals 2 3 2 22 4" xfId="27816" xr:uid="{00000000-0005-0000-0000-0000FB5F0000}"/>
    <cellStyle name="Sub totals 2 3 2 23" xfId="3633" xr:uid="{00000000-0005-0000-0000-0000FC5F0000}"/>
    <cellStyle name="Sub totals 2 3 2 23 2" xfId="27817" xr:uid="{00000000-0005-0000-0000-0000FD5F0000}"/>
    <cellStyle name="Sub totals 2 3 2 23 2 2" xfId="27818" xr:uid="{00000000-0005-0000-0000-0000FE5F0000}"/>
    <cellStyle name="Sub totals 2 3 2 23 2 3" xfId="27819" xr:uid="{00000000-0005-0000-0000-0000FF5F0000}"/>
    <cellStyle name="Sub totals 2 3 2 23 2 4" xfId="27820" xr:uid="{00000000-0005-0000-0000-000000600000}"/>
    <cellStyle name="Sub totals 2 3 2 23 3" xfId="27821" xr:uid="{00000000-0005-0000-0000-000001600000}"/>
    <cellStyle name="Sub totals 2 3 2 23 4" xfId="27822" xr:uid="{00000000-0005-0000-0000-000002600000}"/>
    <cellStyle name="Sub totals 2 3 2 24" xfId="3634" xr:uid="{00000000-0005-0000-0000-000003600000}"/>
    <cellStyle name="Sub totals 2 3 2 24 2" xfId="27823" xr:uid="{00000000-0005-0000-0000-000004600000}"/>
    <cellStyle name="Sub totals 2 3 2 24 2 2" xfId="27824" xr:uid="{00000000-0005-0000-0000-000005600000}"/>
    <cellStyle name="Sub totals 2 3 2 24 2 3" xfId="27825" xr:uid="{00000000-0005-0000-0000-000006600000}"/>
    <cellStyle name="Sub totals 2 3 2 24 2 4" xfId="27826" xr:uid="{00000000-0005-0000-0000-000007600000}"/>
    <cellStyle name="Sub totals 2 3 2 24 3" xfId="27827" xr:uid="{00000000-0005-0000-0000-000008600000}"/>
    <cellStyle name="Sub totals 2 3 2 24 4" xfId="27828" xr:uid="{00000000-0005-0000-0000-000009600000}"/>
    <cellStyle name="Sub totals 2 3 2 25" xfId="3635" xr:uid="{00000000-0005-0000-0000-00000A600000}"/>
    <cellStyle name="Sub totals 2 3 2 25 2" xfId="27829" xr:uid="{00000000-0005-0000-0000-00000B600000}"/>
    <cellStyle name="Sub totals 2 3 2 25 2 2" xfId="27830" xr:uid="{00000000-0005-0000-0000-00000C600000}"/>
    <cellStyle name="Sub totals 2 3 2 25 2 3" xfId="27831" xr:uid="{00000000-0005-0000-0000-00000D600000}"/>
    <cellStyle name="Sub totals 2 3 2 25 2 4" xfId="27832" xr:uid="{00000000-0005-0000-0000-00000E600000}"/>
    <cellStyle name="Sub totals 2 3 2 25 3" xfId="27833" xr:uid="{00000000-0005-0000-0000-00000F600000}"/>
    <cellStyle name="Sub totals 2 3 2 25 4" xfId="27834" xr:uid="{00000000-0005-0000-0000-000010600000}"/>
    <cellStyle name="Sub totals 2 3 2 26" xfId="3636" xr:uid="{00000000-0005-0000-0000-000011600000}"/>
    <cellStyle name="Sub totals 2 3 2 26 2" xfId="27835" xr:uid="{00000000-0005-0000-0000-000012600000}"/>
    <cellStyle name="Sub totals 2 3 2 26 2 2" xfId="27836" xr:uid="{00000000-0005-0000-0000-000013600000}"/>
    <cellStyle name="Sub totals 2 3 2 26 2 3" xfId="27837" xr:uid="{00000000-0005-0000-0000-000014600000}"/>
    <cellStyle name="Sub totals 2 3 2 26 2 4" xfId="27838" xr:uid="{00000000-0005-0000-0000-000015600000}"/>
    <cellStyle name="Sub totals 2 3 2 26 3" xfId="27839" xr:uid="{00000000-0005-0000-0000-000016600000}"/>
    <cellStyle name="Sub totals 2 3 2 26 4" xfId="27840" xr:uid="{00000000-0005-0000-0000-000017600000}"/>
    <cellStyle name="Sub totals 2 3 2 27" xfId="3637" xr:uid="{00000000-0005-0000-0000-000018600000}"/>
    <cellStyle name="Sub totals 2 3 2 27 2" xfId="27841" xr:uid="{00000000-0005-0000-0000-000019600000}"/>
    <cellStyle name="Sub totals 2 3 2 27 2 2" xfId="27842" xr:uid="{00000000-0005-0000-0000-00001A600000}"/>
    <cellStyle name="Sub totals 2 3 2 27 2 3" xfId="27843" xr:uid="{00000000-0005-0000-0000-00001B600000}"/>
    <cellStyle name="Sub totals 2 3 2 27 2 4" xfId="27844" xr:uid="{00000000-0005-0000-0000-00001C600000}"/>
    <cellStyle name="Sub totals 2 3 2 27 3" xfId="27845" xr:uid="{00000000-0005-0000-0000-00001D600000}"/>
    <cellStyle name="Sub totals 2 3 2 27 4" xfId="27846" xr:uid="{00000000-0005-0000-0000-00001E600000}"/>
    <cellStyle name="Sub totals 2 3 2 28" xfId="3638" xr:uid="{00000000-0005-0000-0000-00001F600000}"/>
    <cellStyle name="Sub totals 2 3 2 28 2" xfId="27847" xr:uid="{00000000-0005-0000-0000-000020600000}"/>
    <cellStyle name="Sub totals 2 3 2 28 2 2" xfId="27848" xr:uid="{00000000-0005-0000-0000-000021600000}"/>
    <cellStyle name="Sub totals 2 3 2 28 2 3" xfId="27849" xr:uid="{00000000-0005-0000-0000-000022600000}"/>
    <cellStyle name="Sub totals 2 3 2 28 2 4" xfId="27850" xr:uid="{00000000-0005-0000-0000-000023600000}"/>
    <cellStyle name="Sub totals 2 3 2 28 3" xfId="27851" xr:uid="{00000000-0005-0000-0000-000024600000}"/>
    <cellStyle name="Sub totals 2 3 2 28 4" xfId="27852" xr:uid="{00000000-0005-0000-0000-000025600000}"/>
    <cellStyle name="Sub totals 2 3 2 29" xfId="3639" xr:uid="{00000000-0005-0000-0000-000026600000}"/>
    <cellStyle name="Sub totals 2 3 2 29 2" xfId="27853" xr:uid="{00000000-0005-0000-0000-000027600000}"/>
    <cellStyle name="Sub totals 2 3 2 29 2 2" xfId="27854" xr:uid="{00000000-0005-0000-0000-000028600000}"/>
    <cellStyle name="Sub totals 2 3 2 29 2 3" xfId="27855" xr:uid="{00000000-0005-0000-0000-000029600000}"/>
    <cellStyle name="Sub totals 2 3 2 29 2 4" xfId="27856" xr:uid="{00000000-0005-0000-0000-00002A600000}"/>
    <cellStyle name="Sub totals 2 3 2 29 3" xfId="27857" xr:uid="{00000000-0005-0000-0000-00002B600000}"/>
    <cellStyle name="Sub totals 2 3 2 29 4" xfId="27858" xr:uid="{00000000-0005-0000-0000-00002C600000}"/>
    <cellStyle name="Sub totals 2 3 2 3" xfId="3640" xr:uid="{00000000-0005-0000-0000-00002D600000}"/>
    <cellStyle name="Sub totals 2 3 2 3 2" xfId="27859" xr:uid="{00000000-0005-0000-0000-00002E600000}"/>
    <cellStyle name="Sub totals 2 3 2 3 2 2" xfId="27860" xr:uid="{00000000-0005-0000-0000-00002F600000}"/>
    <cellStyle name="Sub totals 2 3 2 3 2 3" xfId="27861" xr:uid="{00000000-0005-0000-0000-000030600000}"/>
    <cellStyle name="Sub totals 2 3 2 3 2 4" xfId="27862" xr:uid="{00000000-0005-0000-0000-000031600000}"/>
    <cellStyle name="Sub totals 2 3 2 3 3" xfId="27863" xr:uid="{00000000-0005-0000-0000-000032600000}"/>
    <cellStyle name="Sub totals 2 3 2 3 4" xfId="27864" xr:uid="{00000000-0005-0000-0000-000033600000}"/>
    <cellStyle name="Sub totals 2 3 2 30" xfId="3641" xr:uid="{00000000-0005-0000-0000-000034600000}"/>
    <cellStyle name="Sub totals 2 3 2 30 2" xfId="27865" xr:uid="{00000000-0005-0000-0000-000035600000}"/>
    <cellStyle name="Sub totals 2 3 2 30 2 2" xfId="27866" xr:uid="{00000000-0005-0000-0000-000036600000}"/>
    <cellStyle name="Sub totals 2 3 2 30 2 3" xfId="27867" xr:uid="{00000000-0005-0000-0000-000037600000}"/>
    <cellStyle name="Sub totals 2 3 2 30 2 4" xfId="27868" xr:uid="{00000000-0005-0000-0000-000038600000}"/>
    <cellStyle name="Sub totals 2 3 2 30 3" xfId="27869" xr:uid="{00000000-0005-0000-0000-000039600000}"/>
    <cellStyle name="Sub totals 2 3 2 30 4" xfId="27870" xr:uid="{00000000-0005-0000-0000-00003A600000}"/>
    <cellStyle name="Sub totals 2 3 2 31" xfId="3642" xr:uid="{00000000-0005-0000-0000-00003B600000}"/>
    <cellStyle name="Sub totals 2 3 2 31 2" xfId="27871" xr:uid="{00000000-0005-0000-0000-00003C600000}"/>
    <cellStyle name="Sub totals 2 3 2 31 2 2" xfId="27872" xr:uid="{00000000-0005-0000-0000-00003D600000}"/>
    <cellStyle name="Sub totals 2 3 2 31 2 3" xfId="27873" xr:uid="{00000000-0005-0000-0000-00003E600000}"/>
    <cellStyle name="Sub totals 2 3 2 31 2 4" xfId="27874" xr:uid="{00000000-0005-0000-0000-00003F600000}"/>
    <cellStyle name="Sub totals 2 3 2 31 3" xfId="27875" xr:uid="{00000000-0005-0000-0000-000040600000}"/>
    <cellStyle name="Sub totals 2 3 2 31 4" xfId="27876" xr:uid="{00000000-0005-0000-0000-000041600000}"/>
    <cellStyle name="Sub totals 2 3 2 32" xfId="3643" xr:uid="{00000000-0005-0000-0000-000042600000}"/>
    <cellStyle name="Sub totals 2 3 2 32 2" xfId="27877" xr:uid="{00000000-0005-0000-0000-000043600000}"/>
    <cellStyle name="Sub totals 2 3 2 32 2 2" xfId="27878" xr:uid="{00000000-0005-0000-0000-000044600000}"/>
    <cellStyle name="Sub totals 2 3 2 32 2 3" xfId="27879" xr:uid="{00000000-0005-0000-0000-000045600000}"/>
    <cellStyle name="Sub totals 2 3 2 32 2 4" xfId="27880" xr:uid="{00000000-0005-0000-0000-000046600000}"/>
    <cellStyle name="Sub totals 2 3 2 32 3" xfId="27881" xr:uid="{00000000-0005-0000-0000-000047600000}"/>
    <cellStyle name="Sub totals 2 3 2 32 4" xfId="27882" xr:uid="{00000000-0005-0000-0000-000048600000}"/>
    <cellStyle name="Sub totals 2 3 2 33" xfId="3644" xr:uid="{00000000-0005-0000-0000-000049600000}"/>
    <cellStyle name="Sub totals 2 3 2 33 2" xfId="27883" xr:uid="{00000000-0005-0000-0000-00004A600000}"/>
    <cellStyle name="Sub totals 2 3 2 33 2 2" xfId="27884" xr:uid="{00000000-0005-0000-0000-00004B600000}"/>
    <cellStyle name="Sub totals 2 3 2 33 2 3" xfId="27885" xr:uid="{00000000-0005-0000-0000-00004C600000}"/>
    <cellStyle name="Sub totals 2 3 2 33 2 4" xfId="27886" xr:uid="{00000000-0005-0000-0000-00004D600000}"/>
    <cellStyle name="Sub totals 2 3 2 33 3" xfId="27887" xr:uid="{00000000-0005-0000-0000-00004E600000}"/>
    <cellStyle name="Sub totals 2 3 2 33 4" xfId="27888" xr:uid="{00000000-0005-0000-0000-00004F600000}"/>
    <cellStyle name="Sub totals 2 3 2 34" xfId="3645" xr:uid="{00000000-0005-0000-0000-000050600000}"/>
    <cellStyle name="Sub totals 2 3 2 34 2" xfId="27889" xr:uid="{00000000-0005-0000-0000-000051600000}"/>
    <cellStyle name="Sub totals 2 3 2 34 2 2" xfId="27890" xr:uid="{00000000-0005-0000-0000-000052600000}"/>
    <cellStyle name="Sub totals 2 3 2 34 2 3" xfId="27891" xr:uid="{00000000-0005-0000-0000-000053600000}"/>
    <cellStyle name="Sub totals 2 3 2 34 2 4" xfId="27892" xr:uid="{00000000-0005-0000-0000-000054600000}"/>
    <cellStyle name="Sub totals 2 3 2 34 3" xfId="27893" xr:uid="{00000000-0005-0000-0000-000055600000}"/>
    <cellStyle name="Sub totals 2 3 2 34 4" xfId="27894" xr:uid="{00000000-0005-0000-0000-000056600000}"/>
    <cellStyle name="Sub totals 2 3 2 35" xfId="3646" xr:uid="{00000000-0005-0000-0000-000057600000}"/>
    <cellStyle name="Sub totals 2 3 2 35 2" xfId="27895" xr:uid="{00000000-0005-0000-0000-000058600000}"/>
    <cellStyle name="Sub totals 2 3 2 35 2 2" xfId="27896" xr:uid="{00000000-0005-0000-0000-000059600000}"/>
    <cellStyle name="Sub totals 2 3 2 35 2 3" xfId="27897" xr:uid="{00000000-0005-0000-0000-00005A600000}"/>
    <cellStyle name="Sub totals 2 3 2 35 2 4" xfId="27898" xr:uid="{00000000-0005-0000-0000-00005B600000}"/>
    <cellStyle name="Sub totals 2 3 2 35 3" xfId="27899" xr:uid="{00000000-0005-0000-0000-00005C600000}"/>
    <cellStyle name="Sub totals 2 3 2 35 4" xfId="27900" xr:uid="{00000000-0005-0000-0000-00005D600000}"/>
    <cellStyle name="Sub totals 2 3 2 36" xfId="3647" xr:uid="{00000000-0005-0000-0000-00005E600000}"/>
    <cellStyle name="Sub totals 2 3 2 36 2" xfId="27901" xr:uid="{00000000-0005-0000-0000-00005F600000}"/>
    <cellStyle name="Sub totals 2 3 2 36 2 2" xfId="27902" xr:uid="{00000000-0005-0000-0000-000060600000}"/>
    <cellStyle name="Sub totals 2 3 2 36 2 3" xfId="27903" xr:uid="{00000000-0005-0000-0000-000061600000}"/>
    <cellStyle name="Sub totals 2 3 2 36 2 4" xfId="27904" xr:uid="{00000000-0005-0000-0000-000062600000}"/>
    <cellStyle name="Sub totals 2 3 2 36 3" xfId="27905" xr:uid="{00000000-0005-0000-0000-000063600000}"/>
    <cellStyle name="Sub totals 2 3 2 36 4" xfId="27906" xr:uid="{00000000-0005-0000-0000-000064600000}"/>
    <cellStyle name="Sub totals 2 3 2 37" xfId="3648" xr:uid="{00000000-0005-0000-0000-000065600000}"/>
    <cellStyle name="Sub totals 2 3 2 37 2" xfId="27907" xr:uid="{00000000-0005-0000-0000-000066600000}"/>
    <cellStyle name="Sub totals 2 3 2 37 2 2" xfId="27908" xr:uid="{00000000-0005-0000-0000-000067600000}"/>
    <cellStyle name="Sub totals 2 3 2 37 2 3" xfId="27909" xr:uid="{00000000-0005-0000-0000-000068600000}"/>
    <cellStyle name="Sub totals 2 3 2 37 2 4" xfId="27910" xr:uid="{00000000-0005-0000-0000-000069600000}"/>
    <cellStyle name="Sub totals 2 3 2 37 3" xfId="27911" xr:uid="{00000000-0005-0000-0000-00006A600000}"/>
    <cellStyle name="Sub totals 2 3 2 37 4" xfId="27912" xr:uid="{00000000-0005-0000-0000-00006B600000}"/>
    <cellStyle name="Sub totals 2 3 2 38" xfId="3649" xr:uid="{00000000-0005-0000-0000-00006C600000}"/>
    <cellStyle name="Sub totals 2 3 2 38 2" xfId="27913" xr:uid="{00000000-0005-0000-0000-00006D600000}"/>
    <cellStyle name="Sub totals 2 3 2 38 2 2" xfId="27914" xr:uid="{00000000-0005-0000-0000-00006E600000}"/>
    <cellStyle name="Sub totals 2 3 2 38 2 3" xfId="27915" xr:uid="{00000000-0005-0000-0000-00006F600000}"/>
    <cellStyle name="Sub totals 2 3 2 38 2 4" xfId="27916" xr:uid="{00000000-0005-0000-0000-000070600000}"/>
    <cellStyle name="Sub totals 2 3 2 38 3" xfId="27917" xr:uid="{00000000-0005-0000-0000-000071600000}"/>
    <cellStyle name="Sub totals 2 3 2 38 4" xfId="27918" xr:uid="{00000000-0005-0000-0000-000072600000}"/>
    <cellStyle name="Sub totals 2 3 2 39" xfId="3650" xr:uid="{00000000-0005-0000-0000-000073600000}"/>
    <cellStyle name="Sub totals 2 3 2 39 2" xfId="27919" xr:uid="{00000000-0005-0000-0000-000074600000}"/>
    <cellStyle name="Sub totals 2 3 2 39 2 2" xfId="27920" xr:uid="{00000000-0005-0000-0000-000075600000}"/>
    <cellStyle name="Sub totals 2 3 2 39 2 3" xfId="27921" xr:uid="{00000000-0005-0000-0000-000076600000}"/>
    <cellStyle name="Sub totals 2 3 2 39 2 4" xfId="27922" xr:uid="{00000000-0005-0000-0000-000077600000}"/>
    <cellStyle name="Sub totals 2 3 2 39 3" xfId="27923" xr:uid="{00000000-0005-0000-0000-000078600000}"/>
    <cellStyle name="Sub totals 2 3 2 39 4" xfId="27924" xr:uid="{00000000-0005-0000-0000-000079600000}"/>
    <cellStyle name="Sub totals 2 3 2 4" xfId="3651" xr:uid="{00000000-0005-0000-0000-00007A600000}"/>
    <cellStyle name="Sub totals 2 3 2 4 2" xfId="27925" xr:uid="{00000000-0005-0000-0000-00007B600000}"/>
    <cellStyle name="Sub totals 2 3 2 4 2 2" xfId="27926" xr:uid="{00000000-0005-0000-0000-00007C600000}"/>
    <cellStyle name="Sub totals 2 3 2 4 2 3" xfId="27927" xr:uid="{00000000-0005-0000-0000-00007D600000}"/>
    <cellStyle name="Sub totals 2 3 2 4 2 4" xfId="27928" xr:uid="{00000000-0005-0000-0000-00007E600000}"/>
    <cellStyle name="Sub totals 2 3 2 4 3" xfId="27929" xr:uid="{00000000-0005-0000-0000-00007F600000}"/>
    <cellStyle name="Sub totals 2 3 2 4 4" xfId="27930" xr:uid="{00000000-0005-0000-0000-000080600000}"/>
    <cellStyle name="Sub totals 2 3 2 40" xfId="3652" xr:uid="{00000000-0005-0000-0000-000081600000}"/>
    <cellStyle name="Sub totals 2 3 2 40 2" xfId="27931" xr:uid="{00000000-0005-0000-0000-000082600000}"/>
    <cellStyle name="Sub totals 2 3 2 40 2 2" xfId="27932" xr:uid="{00000000-0005-0000-0000-000083600000}"/>
    <cellStyle name="Sub totals 2 3 2 40 2 3" xfId="27933" xr:uid="{00000000-0005-0000-0000-000084600000}"/>
    <cellStyle name="Sub totals 2 3 2 40 2 4" xfId="27934" xr:uid="{00000000-0005-0000-0000-000085600000}"/>
    <cellStyle name="Sub totals 2 3 2 40 3" xfId="27935" xr:uid="{00000000-0005-0000-0000-000086600000}"/>
    <cellStyle name="Sub totals 2 3 2 40 4" xfId="27936" xr:uid="{00000000-0005-0000-0000-000087600000}"/>
    <cellStyle name="Sub totals 2 3 2 41" xfId="3653" xr:uid="{00000000-0005-0000-0000-000088600000}"/>
    <cellStyle name="Sub totals 2 3 2 41 2" xfId="27937" xr:uid="{00000000-0005-0000-0000-000089600000}"/>
    <cellStyle name="Sub totals 2 3 2 41 2 2" xfId="27938" xr:uid="{00000000-0005-0000-0000-00008A600000}"/>
    <cellStyle name="Sub totals 2 3 2 41 2 3" xfId="27939" xr:uid="{00000000-0005-0000-0000-00008B600000}"/>
    <cellStyle name="Sub totals 2 3 2 41 2 4" xfId="27940" xr:uid="{00000000-0005-0000-0000-00008C600000}"/>
    <cellStyle name="Sub totals 2 3 2 41 3" xfId="27941" xr:uid="{00000000-0005-0000-0000-00008D600000}"/>
    <cellStyle name="Sub totals 2 3 2 41 4" xfId="27942" xr:uid="{00000000-0005-0000-0000-00008E600000}"/>
    <cellStyle name="Sub totals 2 3 2 42" xfId="3654" xr:uid="{00000000-0005-0000-0000-00008F600000}"/>
    <cellStyle name="Sub totals 2 3 2 42 2" xfId="27943" xr:uid="{00000000-0005-0000-0000-000090600000}"/>
    <cellStyle name="Sub totals 2 3 2 42 2 2" xfId="27944" xr:uid="{00000000-0005-0000-0000-000091600000}"/>
    <cellStyle name="Sub totals 2 3 2 42 2 3" xfId="27945" xr:uid="{00000000-0005-0000-0000-000092600000}"/>
    <cellStyle name="Sub totals 2 3 2 42 2 4" xfId="27946" xr:uid="{00000000-0005-0000-0000-000093600000}"/>
    <cellStyle name="Sub totals 2 3 2 42 3" xfId="27947" xr:uid="{00000000-0005-0000-0000-000094600000}"/>
    <cellStyle name="Sub totals 2 3 2 42 4" xfId="27948" xr:uid="{00000000-0005-0000-0000-000095600000}"/>
    <cellStyle name="Sub totals 2 3 2 43" xfId="3655" xr:uid="{00000000-0005-0000-0000-000096600000}"/>
    <cellStyle name="Sub totals 2 3 2 43 2" xfId="27949" xr:uid="{00000000-0005-0000-0000-000097600000}"/>
    <cellStyle name="Sub totals 2 3 2 43 2 2" xfId="27950" xr:uid="{00000000-0005-0000-0000-000098600000}"/>
    <cellStyle name="Sub totals 2 3 2 43 2 3" xfId="27951" xr:uid="{00000000-0005-0000-0000-000099600000}"/>
    <cellStyle name="Sub totals 2 3 2 43 2 4" xfId="27952" xr:uid="{00000000-0005-0000-0000-00009A600000}"/>
    <cellStyle name="Sub totals 2 3 2 43 3" xfId="27953" xr:uid="{00000000-0005-0000-0000-00009B600000}"/>
    <cellStyle name="Sub totals 2 3 2 43 4" xfId="27954" xr:uid="{00000000-0005-0000-0000-00009C600000}"/>
    <cellStyle name="Sub totals 2 3 2 44" xfId="3656" xr:uid="{00000000-0005-0000-0000-00009D600000}"/>
    <cellStyle name="Sub totals 2 3 2 44 2" xfId="27955" xr:uid="{00000000-0005-0000-0000-00009E600000}"/>
    <cellStyle name="Sub totals 2 3 2 44 2 2" xfId="27956" xr:uid="{00000000-0005-0000-0000-00009F600000}"/>
    <cellStyle name="Sub totals 2 3 2 44 2 3" xfId="27957" xr:uid="{00000000-0005-0000-0000-0000A0600000}"/>
    <cellStyle name="Sub totals 2 3 2 44 2 4" xfId="27958" xr:uid="{00000000-0005-0000-0000-0000A1600000}"/>
    <cellStyle name="Sub totals 2 3 2 44 3" xfId="27959" xr:uid="{00000000-0005-0000-0000-0000A2600000}"/>
    <cellStyle name="Sub totals 2 3 2 44 4" xfId="27960" xr:uid="{00000000-0005-0000-0000-0000A3600000}"/>
    <cellStyle name="Sub totals 2 3 2 45" xfId="27961" xr:uid="{00000000-0005-0000-0000-0000A4600000}"/>
    <cellStyle name="Sub totals 2 3 2 45 2" xfId="27962" xr:uid="{00000000-0005-0000-0000-0000A5600000}"/>
    <cellStyle name="Sub totals 2 3 2 45 3" xfId="27963" xr:uid="{00000000-0005-0000-0000-0000A6600000}"/>
    <cellStyle name="Sub totals 2 3 2 45 4" xfId="27964" xr:uid="{00000000-0005-0000-0000-0000A7600000}"/>
    <cellStyle name="Sub totals 2 3 2 46" xfId="27965" xr:uid="{00000000-0005-0000-0000-0000A8600000}"/>
    <cellStyle name="Sub totals 2 3 2 46 2" xfId="27966" xr:uid="{00000000-0005-0000-0000-0000A9600000}"/>
    <cellStyle name="Sub totals 2 3 2 46 3" xfId="27967" xr:uid="{00000000-0005-0000-0000-0000AA600000}"/>
    <cellStyle name="Sub totals 2 3 2 46 4" xfId="27968" xr:uid="{00000000-0005-0000-0000-0000AB600000}"/>
    <cellStyle name="Sub totals 2 3 2 47" xfId="27969" xr:uid="{00000000-0005-0000-0000-0000AC600000}"/>
    <cellStyle name="Sub totals 2 3 2 48" xfId="27970" xr:uid="{00000000-0005-0000-0000-0000AD600000}"/>
    <cellStyle name="Sub totals 2 3 2 5" xfId="3657" xr:uid="{00000000-0005-0000-0000-0000AE600000}"/>
    <cellStyle name="Sub totals 2 3 2 5 2" xfId="27971" xr:uid="{00000000-0005-0000-0000-0000AF600000}"/>
    <cellStyle name="Sub totals 2 3 2 5 2 2" xfId="27972" xr:uid="{00000000-0005-0000-0000-0000B0600000}"/>
    <cellStyle name="Sub totals 2 3 2 5 2 3" xfId="27973" xr:uid="{00000000-0005-0000-0000-0000B1600000}"/>
    <cellStyle name="Sub totals 2 3 2 5 2 4" xfId="27974" xr:uid="{00000000-0005-0000-0000-0000B2600000}"/>
    <cellStyle name="Sub totals 2 3 2 5 3" xfId="27975" xr:uid="{00000000-0005-0000-0000-0000B3600000}"/>
    <cellStyle name="Sub totals 2 3 2 5 4" xfId="27976" xr:uid="{00000000-0005-0000-0000-0000B4600000}"/>
    <cellStyle name="Sub totals 2 3 2 6" xfId="3658" xr:uid="{00000000-0005-0000-0000-0000B5600000}"/>
    <cellStyle name="Sub totals 2 3 2 6 2" xfId="27977" xr:uid="{00000000-0005-0000-0000-0000B6600000}"/>
    <cellStyle name="Sub totals 2 3 2 6 2 2" xfId="27978" xr:uid="{00000000-0005-0000-0000-0000B7600000}"/>
    <cellStyle name="Sub totals 2 3 2 6 2 3" xfId="27979" xr:uid="{00000000-0005-0000-0000-0000B8600000}"/>
    <cellStyle name="Sub totals 2 3 2 6 2 4" xfId="27980" xr:uid="{00000000-0005-0000-0000-0000B9600000}"/>
    <cellStyle name="Sub totals 2 3 2 6 3" xfId="27981" xr:uid="{00000000-0005-0000-0000-0000BA600000}"/>
    <cellStyle name="Sub totals 2 3 2 6 4" xfId="27982" xr:uid="{00000000-0005-0000-0000-0000BB600000}"/>
    <cellStyle name="Sub totals 2 3 2 7" xfId="3659" xr:uid="{00000000-0005-0000-0000-0000BC600000}"/>
    <cellStyle name="Sub totals 2 3 2 7 2" xfId="27983" xr:uid="{00000000-0005-0000-0000-0000BD600000}"/>
    <cellStyle name="Sub totals 2 3 2 7 2 2" xfId="27984" xr:uid="{00000000-0005-0000-0000-0000BE600000}"/>
    <cellStyle name="Sub totals 2 3 2 7 2 3" xfId="27985" xr:uid="{00000000-0005-0000-0000-0000BF600000}"/>
    <cellStyle name="Sub totals 2 3 2 7 2 4" xfId="27986" xr:uid="{00000000-0005-0000-0000-0000C0600000}"/>
    <cellStyle name="Sub totals 2 3 2 7 3" xfId="27987" xr:uid="{00000000-0005-0000-0000-0000C1600000}"/>
    <cellStyle name="Sub totals 2 3 2 7 4" xfId="27988" xr:uid="{00000000-0005-0000-0000-0000C2600000}"/>
    <cellStyle name="Sub totals 2 3 2 8" xfId="3660" xr:uid="{00000000-0005-0000-0000-0000C3600000}"/>
    <cellStyle name="Sub totals 2 3 2 8 2" xfId="27989" xr:uid="{00000000-0005-0000-0000-0000C4600000}"/>
    <cellStyle name="Sub totals 2 3 2 8 2 2" xfId="27990" xr:uid="{00000000-0005-0000-0000-0000C5600000}"/>
    <cellStyle name="Sub totals 2 3 2 8 2 3" xfId="27991" xr:uid="{00000000-0005-0000-0000-0000C6600000}"/>
    <cellStyle name="Sub totals 2 3 2 8 2 4" xfId="27992" xr:uid="{00000000-0005-0000-0000-0000C7600000}"/>
    <cellStyle name="Sub totals 2 3 2 8 3" xfId="27993" xr:uid="{00000000-0005-0000-0000-0000C8600000}"/>
    <cellStyle name="Sub totals 2 3 2 8 4" xfId="27994" xr:uid="{00000000-0005-0000-0000-0000C9600000}"/>
    <cellStyle name="Sub totals 2 3 2 9" xfId="3661" xr:uid="{00000000-0005-0000-0000-0000CA600000}"/>
    <cellStyle name="Sub totals 2 3 2 9 2" xfId="27995" xr:uid="{00000000-0005-0000-0000-0000CB600000}"/>
    <cellStyle name="Sub totals 2 3 2 9 2 2" xfId="27996" xr:uid="{00000000-0005-0000-0000-0000CC600000}"/>
    <cellStyle name="Sub totals 2 3 2 9 2 3" xfId="27997" xr:uid="{00000000-0005-0000-0000-0000CD600000}"/>
    <cellStyle name="Sub totals 2 3 2 9 2 4" xfId="27998" xr:uid="{00000000-0005-0000-0000-0000CE600000}"/>
    <cellStyle name="Sub totals 2 3 2 9 3" xfId="27999" xr:uid="{00000000-0005-0000-0000-0000CF600000}"/>
    <cellStyle name="Sub totals 2 3 2 9 4" xfId="28000" xr:uid="{00000000-0005-0000-0000-0000D0600000}"/>
    <cellStyle name="Sub totals 2 3 20" xfId="3662" xr:uid="{00000000-0005-0000-0000-0000D1600000}"/>
    <cellStyle name="Sub totals 2 3 20 2" xfId="28001" xr:uid="{00000000-0005-0000-0000-0000D2600000}"/>
    <cellStyle name="Sub totals 2 3 20 2 2" xfId="28002" xr:uid="{00000000-0005-0000-0000-0000D3600000}"/>
    <cellStyle name="Sub totals 2 3 20 2 3" xfId="28003" xr:uid="{00000000-0005-0000-0000-0000D4600000}"/>
    <cellStyle name="Sub totals 2 3 20 2 4" xfId="28004" xr:uid="{00000000-0005-0000-0000-0000D5600000}"/>
    <cellStyle name="Sub totals 2 3 20 3" xfId="28005" xr:uid="{00000000-0005-0000-0000-0000D6600000}"/>
    <cellStyle name="Sub totals 2 3 20 4" xfId="28006" xr:uid="{00000000-0005-0000-0000-0000D7600000}"/>
    <cellStyle name="Sub totals 2 3 21" xfId="3663" xr:uid="{00000000-0005-0000-0000-0000D8600000}"/>
    <cellStyle name="Sub totals 2 3 21 2" xfId="28007" xr:uid="{00000000-0005-0000-0000-0000D9600000}"/>
    <cellStyle name="Sub totals 2 3 21 2 2" xfId="28008" xr:uid="{00000000-0005-0000-0000-0000DA600000}"/>
    <cellStyle name="Sub totals 2 3 21 2 3" xfId="28009" xr:uid="{00000000-0005-0000-0000-0000DB600000}"/>
    <cellStyle name="Sub totals 2 3 21 2 4" xfId="28010" xr:uid="{00000000-0005-0000-0000-0000DC600000}"/>
    <cellStyle name="Sub totals 2 3 21 3" xfId="28011" xr:uid="{00000000-0005-0000-0000-0000DD600000}"/>
    <cellStyle name="Sub totals 2 3 21 4" xfId="28012" xr:uid="{00000000-0005-0000-0000-0000DE600000}"/>
    <cellStyle name="Sub totals 2 3 22" xfId="3664" xr:uid="{00000000-0005-0000-0000-0000DF600000}"/>
    <cellStyle name="Sub totals 2 3 22 2" xfId="28013" xr:uid="{00000000-0005-0000-0000-0000E0600000}"/>
    <cellStyle name="Sub totals 2 3 22 2 2" xfId="28014" xr:uid="{00000000-0005-0000-0000-0000E1600000}"/>
    <cellStyle name="Sub totals 2 3 22 2 3" xfId="28015" xr:uid="{00000000-0005-0000-0000-0000E2600000}"/>
    <cellStyle name="Sub totals 2 3 22 2 4" xfId="28016" xr:uid="{00000000-0005-0000-0000-0000E3600000}"/>
    <cellStyle name="Sub totals 2 3 22 3" xfId="28017" xr:uid="{00000000-0005-0000-0000-0000E4600000}"/>
    <cellStyle name="Sub totals 2 3 22 4" xfId="28018" xr:uid="{00000000-0005-0000-0000-0000E5600000}"/>
    <cellStyle name="Sub totals 2 3 23" xfId="3665" xr:uid="{00000000-0005-0000-0000-0000E6600000}"/>
    <cellStyle name="Sub totals 2 3 23 2" xfId="28019" xr:uid="{00000000-0005-0000-0000-0000E7600000}"/>
    <cellStyle name="Sub totals 2 3 23 2 2" xfId="28020" xr:uid="{00000000-0005-0000-0000-0000E8600000}"/>
    <cellStyle name="Sub totals 2 3 23 2 3" xfId="28021" xr:uid="{00000000-0005-0000-0000-0000E9600000}"/>
    <cellStyle name="Sub totals 2 3 23 2 4" xfId="28022" xr:uid="{00000000-0005-0000-0000-0000EA600000}"/>
    <cellStyle name="Sub totals 2 3 23 3" xfId="28023" xr:uid="{00000000-0005-0000-0000-0000EB600000}"/>
    <cellStyle name="Sub totals 2 3 23 4" xfId="28024" xr:uid="{00000000-0005-0000-0000-0000EC600000}"/>
    <cellStyle name="Sub totals 2 3 24" xfId="3666" xr:uid="{00000000-0005-0000-0000-0000ED600000}"/>
    <cellStyle name="Sub totals 2 3 24 2" xfId="28025" xr:uid="{00000000-0005-0000-0000-0000EE600000}"/>
    <cellStyle name="Sub totals 2 3 24 2 2" xfId="28026" xr:uid="{00000000-0005-0000-0000-0000EF600000}"/>
    <cellStyle name="Sub totals 2 3 24 2 3" xfId="28027" xr:uid="{00000000-0005-0000-0000-0000F0600000}"/>
    <cellStyle name="Sub totals 2 3 24 2 4" xfId="28028" xr:uid="{00000000-0005-0000-0000-0000F1600000}"/>
    <cellStyle name="Sub totals 2 3 24 3" xfId="28029" xr:uid="{00000000-0005-0000-0000-0000F2600000}"/>
    <cellStyle name="Sub totals 2 3 24 4" xfId="28030" xr:uid="{00000000-0005-0000-0000-0000F3600000}"/>
    <cellStyle name="Sub totals 2 3 25" xfId="3667" xr:uid="{00000000-0005-0000-0000-0000F4600000}"/>
    <cellStyle name="Sub totals 2 3 25 2" xfId="28031" xr:uid="{00000000-0005-0000-0000-0000F5600000}"/>
    <cellStyle name="Sub totals 2 3 25 2 2" xfId="28032" xr:uid="{00000000-0005-0000-0000-0000F6600000}"/>
    <cellStyle name="Sub totals 2 3 25 2 3" xfId="28033" xr:uid="{00000000-0005-0000-0000-0000F7600000}"/>
    <cellStyle name="Sub totals 2 3 25 2 4" xfId="28034" xr:uid="{00000000-0005-0000-0000-0000F8600000}"/>
    <cellStyle name="Sub totals 2 3 25 3" xfId="28035" xr:uid="{00000000-0005-0000-0000-0000F9600000}"/>
    <cellStyle name="Sub totals 2 3 25 4" xfId="28036" xr:uid="{00000000-0005-0000-0000-0000FA600000}"/>
    <cellStyle name="Sub totals 2 3 26" xfId="3668" xr:uid="{00000000-0005-0000-0000-0000FB600000}"/>
    <cellStyle name="Sub totals 2 3 26 2" xfId="28037" xr:uid="{00000000-0005-0000-0000-0000FC600000}"/>
    <cellStyle name="Sub totals 2 3 26 2 2" xfId="28038" xr:uid="{00000000-0005-0000-0000-0000FD600000}"/>
    <cellStyle name="Sub totals 2 3 26 2 3" xfId="28039" xr:uid="{00000000-0005-0000-0000-0000FE600000}"/>
    <cellStyle name="Sub totals 2 3 26 2 4" xfId="28040" xr:uid="{00000000-0005-0000-0000-0000FF600000}"/>
    <cellStyle name="Sub totals 2 3 26 3" xfId="28041" xr:uid="{00000000-0005-0000-0000-000000610000}"/>
    <cellStyle name="Sub totals 2 3 26 4" xfId="28042" xr:uid="{00000000-0005-0000-0000-000001610000}"/>
    <cellStyle name="Sub totals 2 3 27" xfId="3669" xr:uid="{00000000-0005-0000-0000-000002610000}"/>
    <cellStyle name="Sub totals 2 3 27 2" xfId="28043" xr:uid="{00000000-0005-0000-0000-000003610000}"/>
    <cellStyle name="Sub totals 2 3 27 2 2" xfId="28044" xr:uid="{00000000-0005-0000-0000-000004610000}"/>
    <cellStyle name="Sub totals 2 3 27 2 3" xfId="28045" xr:uid="{00000000-0005-0000-0000-000005610000}"/>
    <cellStyle name="Sub totals 2 3 27 2 4" xfId="28046" xr:uid="{00000000-0005-0000-0000-000006610000}"/>
    <cellStyle name="Sub totals 2 3 27 3" xfId="28047" xr:uid="{00000000-0005-0000-0000-000007610000}"/>
    <cellStyle name="Sub totals 2 3 27 4" xfId="28048" xr:uid="{00000000-0005-0000-0000-000008610000}"/>
    <cellStyle name="Sub totals 2 3 28" xfId="3670" xr:uid="{00000000-0005-0000-0000-000009610000}"/>
    <cellStyle name="Sub totals 2 3 28 2" xfId="28049" xr:uid="{00000000-0005-0000-0000-00000A610000}"/>
    <cellStyle name="Sub totals 2 3 28 2 2" xfId="28050" xr:uid="{00000000-0005-0000-0000-00000B610000}"/>
    <cellStyle name="Sub totals 2 3 28 2 3" xfId="28051" xr:uid="{00000000-0005-0000-0000-00000C610000}"/>
    <cellStyle name="Sub totals 2 3 28 2 4" xfId="28052" xr:uid="{00000000-0005-0000-0000-00000D610000}"/>
    <cellStyle name="Sub totals 2 3 28 3" xfId="28053" xr:uid="{00000000-0005-0000-0000-00000E610000}"/>
    <cellStyle name="Sub totals 2 3 28 4" xfId="28054" xr:uid="{00000000-0005-0000-0000-00000F610000}"/>
    <cellStyle name="Sub totals 2 3 29" xfId="3671" xr:uid="{00000000-0005-0000-0000-000010610000}"/>
    <cellStyle name="Sub totals 2 3 29 2" xfId="28055" xr:uid="{00000000-0005-0000-0000-000011610000}"/>
    <cellStyle name="Sub totals 2 3 29 2 2" xfId="28056" xr:uid="{00000000-0005-0000-0000-000012610000}"/>
    <cellStyle name="Sub totals 2 3 29 2 3" xfId="28057" xr:uid="{00000000-0005-0000-0000-000013610000}"/>
    <cellStyle name="Sub totals 2 3 29 2 4" xfId="28058" xr:uid="{00000000-0005-0000-0000-000014610000}"/>
    <cellStyle name="Sub totals 2 3 29 3" xfId="28059" xr:uid="{00000000-0005-0000-0000-000015610000}"/>
    <cellStyle name="Sub totals 2 3 29 4" xfId="28060" xr:uid="{00000000-0005-0000-0000-000016610000}"/>
    <cellStyle name="Sub totals 2 3 3" xfId="3672" xr:uid="{00000000-0005-0000-0000-000017610000}"/>
    <cellStyle name="Sub totals 2 3 3 2" xfId="28061" xr:uid="{00000000-0005-0000-0000-000018610000}"/>
    <cellStyle name="Sub totals 2 3 3 2 2" xfId="28062" xr:uid="{00000000-0005-0000-0000-000019610000}"/>
    <cellStyle name="Sub totals 2 3 3 2 3" xfId="28063" xr:uid="{00000000-0005-0000-0000-00001A610000}"/>
    <cellStyle name="Sub totals 2 3 3 2 4" xfId="28064" xr:uid="{00000000-0005-0000-0000-00001B610000}"/>
    <cellStyle name="Sub totals 2 3 3 3" xfId="28065" xr:uid="{00000000-0005-0000-0000-00001C610000}"/>
    <cellStyle name="Sub totals 2 3 3 4" xfId="28066" xr:uid="{00000000-0005-0000-0000-00001D610000}"/>
    <cellStyle name="Sub totals 2 3 30" xfId="3673" xr:uid="{00000000-0005-0000-0000-00001E610000}"/>
    <cellStyle name="Sub totals 2 3 30 2" xfId="28067" xr:uid="{00000000-0005-0000-0000-00001F610000}"/>
    <cellStyle name="Sub totals 2 3 30 2 2" xfId="28068" xr:uid="{00000000-0005-0000-0000-000020610000}"/>
    <cellStyle name="Sub totals 2 3 30 2 3" xfId="28069" xr:uid="{00000000-0005-0000-0000-000021610000}"/>
    <cellStyle name="Sub totals 2 3 30 2 4" xfId="28070" xr:uid="{00000000-0005-0000-0000-000022610000}"/>
    <cellStyle name="Sub totals 2 3 30 3" xfId="28071" xr:uid="{00000000-0005-0000-0000-000023610000}"/>
    <cellStyle name="Sub totals 2 3 30 4" xfId="28072" xr:uid="{00000000-0005-0000-0000-000024610000}"/>
    <cellStyle name="Sub totals 2 3 31" xfId="3674" xr:uid="{00000000-0005-0000-0000-000025610000}"/>
    <cellStyle name="Sub totals 2 3 31 2" xfId="28073" xr:uid="{00000000-0005-0000-0000-000026610000}"/>
    <cellStyle name="Sub totals 2 3 31 2 2" xfId="28074" xr:uid="{00000000-0005-0000-0000-000027610000}"/>
    <cellStyle name="Sub totals 2 3 31 2 3" xfId="28075" xr:uid="{00000000-0005-0000-0000-000028610000}"/>
    <cellStyle name="Sub totals 2 3 31 2 4" xfId="28076" xr:uid="{00000000-0005-0000-0000-000029610000}"/>
    <cellStyle name="Sub totals 2 3 31 3" xfId="28077" xr:uid="{00000000-0005-0000-0000-00002A610000}"/>
    <cellStyle name="Sub totals 2 3 31 4" xfId="28078" xr:uid="{00000000-0005-0000-0000-00002B610000}"/>
    <cellStyle name="Sub totals 2 3 32" xfId="3675" xr:uid="{00000000-0005-0000-0000-00002C610000}"/>
    <cellStyle name="Sub totals 2 3 32 2" xfId="28079" xr:uid="{00000000-0005-0000-0000-00002D610000}"/>
    <cellStyle name="Sub totals 2 3 32 2 2" xfId="28080" xr:uid="{00000000-0005-0000-0000-00002E610000}"/>
    <cellStyle name="Sub totals 2 3 32 2 3" xfId="28081" xr:uid="{00000000-0005-0000-0000-00002F610000}"/>
    <cellStyle name="Sub totals 2 3 32 2 4" xfId="28082" xr:uid="{00000000-0005-0000-0000-000030610000}"/>
    <cellStyle name="Sub totals 2 3 32 3" xfId="28083" xr:uid="{00000000-0005-0000-0000-000031610000}"/>
    <cellStyle name="Sub totals 2 3 32 4" xfId="28084" xr:uid="{00000000-0005-0000-0000-000032610000}"/>
    <cellStyle name="Sub totals 2 3 33" xfId="3676" xr:uid="{00000000-0005-0000-0000-000033610000}"/>
    <cellStyle name="Sub totals 2 3 33 2" xfId="28085" xr:uid="{00000000-0005-0000-0000-000034610000}"/>
    <cellStyle name="Sub totals 2 3 33 2 2" xfId="28086" xr:uid="{00000000-0005-0000-0000-000035610000}"/>
    <cellStyle name="Sub totals 2 3 33 2 3" xfId="28087" xr:uid="{00000000-0005-0000-0000-000036610000}"/>
    <cellStyle name="Sub totals 2 3 33 2 4" xfId="28088" xr:uid="{00000000-0005-0000-0000-000037610000}"/>
    <cellStyle name="Sub totals 2 3 33 3" xfId="28089" xr:uid="{00000000-0005-0000-0000-000038610000}"/>
    <cellStyle name="Sub totals 2 3 33 4" xfId="28090" xr:uid="{00000000-0005-0000-0000-000039610000}"/>
    <cellStyle name="Sub totals 2 3 34" xfId="3677" xr:uid="{00000000-0005-0000-0000-00003A610000}"/>
    <cellStyle name="Sub totals 2 3 34 2" xfId="28091" xr:uid="{00000000-0005-0000-0000-00003B610000}"/>
    <cellStyle name="Sub totals 2 3 34 2 2" xfId="28092" xr:uid="{00000000-0005-0000-0000-00003C610000}"/>
    <cellStyle name="Sub totals 2 3 34 2 3" xfId="28093" xr:uid="{00000000-0005-0000-0000-00003D610000}"/>
    <cellStyle name="Sub totals 2 3 34 2 4" xfId="28094" xr:uid="{00000000-0005-0000-0000-00003E610000}"/>
    <cellStyle name="Sub totals 2 3 34 3" xfId="28095" xr:uid="{00000000-0005-0000-0000-00003F610000}"/>
    <cellStyle name="Sub totals 2 3 34 4" xfId="28096" xr:uid="{00000000-0005-0000-0000-000040610000}"/>
    <cellStyle name="Sub totals 2 3 35" xfId="3678" xr:uid="{00000000-0005-0000-0000-000041610000}"/>
    <cellStyle name="Sub totals 2 3 35 2" xfId="28097" xr:uid="{00000000-0005-0000-0000-000042610000}"/>
    <cellStyle name="Sub totals 2 3 35 2 2" xfId="28098" xr:uid="{00000000-0005-0000-0000-000043610000}"/>
    <cellStyle name="Sub totals 2 3 35 2 3" xfId="28099" xr:uid="{00000000-0005-0000-0000-000044610000}"/>
    <cellStyle name="Sub totals 2 3 35 2 4" xfId="28100" xr:uid="{00000000-0005-0000-0000-000045610000}"/>
    <cellStyle name="Sub totals 2 3 35 3" xfId="28101" xr:uid="{00000000-0005-0000-0000-000046610000}"/>
    <cellStyle name="Sub totals 2 3 35 4" xfId="28102" xr:uid="{00000000-0005-0000-0000-000047610000}"/>
    <cellStyle name="Sub totals 2 3 36" xfId="3679" xr:uid="{00000000-0005-0000-0000-000048610000}"/>
    <cellStyle name="Sub totals 2 3 36 2" xfId="28103" xr:uid="{00000000-0005-0000-0000-000049610000}"/>
    <cellStyle name="Sub totals 2 3 36 2 2" xfId="28104" xr:uid="{00000000-0005-0000-0000-00004A610000}"/>
    <cellStyle name="Sub totals 2 3 36 2 3" xfId="28105" xr:uid="{00000000-0005-0000-0000-00004B610000}"/>
    <cellStyle name="Sub totals 2 3 36 2 4" xfId="28106" xr:uid="{00000000-0005-0000-0000-00004C610000}"/>
    <cellStyle name="Sub totals 2 3 36 3" xfId="28107" xr:uid="{00000000-0005-0000-0000-00004D610000}"/>
    <cellStyle name="Sub totals 2 3 36 4" xfId="28108" xr:uid="{00000000-0005-0000-0000-00004E610000}"/>
    <cellStyle name="Sub totals 2 3 37" xfId="3680" xr:uid="{00000000-0005-0000-0000-00004F610000}"/>
    <cellStyle name="Sub totals 2 3 37 2" xfId="28109" xr:uid="{00000000-0005-0000-0000-000050610000}"/>
    <cellStyle name="Sub totals 2 3 37 2 2" xfId="28110" xr:uid="{00000000-0005-0000-0000-000051610000}"/>
    <cellStyle name="Sub totals 2 3 37 2 3" xfId="28111" xr:uid="{00000000-0005-0000-0000-000052610000}"/>
    <cellStyle name="Sub totals 2 3 37 2 4" xfId="28112" xr:uid="{00000000-0005-0000-0000-000053610000}"/>
    <cellStyle name="Sub totals 2 3 37 3" xfId="28113" xr:uid="{00000000-0005-0000-0000-000054610000}"/>
    <cellStyle name="Sub totals 2 3 37 4" xfId="28114" xr:uid="{00000000-0005-0000-0000-000055610000}"/>
    <cellStyle name="Sub totals 2 3 38" xfId="3681" xr:uid="{00000000-0005-0000-0000-000056610000}"/>
    <cellStyle name="Sub totals 2 3 38 2" xfId="28115" xr:uid="{00000000-0005-0000-0000-000057610000}"/>
    <cellStyle name="Sub totals 2 3 38 2 2" xfId="28116" xr:uid="{00000000-0005-0000-0000-000058610000}"/>
    <cellStyle name="Sub totals 2 3 38 2 3" xfId="28117" xr:uid="{00000000-0005-0000-0000-000059610000}"/>
    <cellStyle name="Sub totals 2 3 38 2 4" xfId="28118" xr:uid="{00000000-0005-0000-0000-00005A610000}"/>
    <cellStyle name="Sub totals 2 3 38 3" xfId="28119" xr:uid="{00000000-0005-0000-0000-00005B610000}"/>
    <cellStyle name="Sub totals 2 3 38 4" xfId="28120" xr:uid="{00000000-0005-0000-0000-00005C610000}"/>
    <cellStyle name="Sub totals 2 3 39" xfId="3682" xr:uid="{00000000-0005-0000-0000-00005D610000}"/>
    <cellStyle name="Sub totals 2 3 39 2" xfId="28121" xr:uid="{00000000-0005-0000-0000-00005E610000}"/>
    <cellStyle name="Sub totals 2 3 39 2 2" xfId="28122" xr:uid="{00000000-0005-0000-0000-00005F610000}"/>
    <cellStyle name="Sub totals 2 3 39 2 3" xfId="28123" xr:uid="{00000000-0005-0000-0000-000060610000}"/>
    <cellStyle name="Sub totals 2 3 39 2 4" xfId="28124" xr:uid="{00000000-0005-0000-0000-000061610000}"/>
    <cellStyle name="Sub totals 2 3 39 3" xfId="28125" xr:uid="{00000000-0005-0000-0000-000062610000}"/>
    <cellStyle name="Sub totals 2 3 39 4" xfId="28126" xr:uid="{00000000-0005-0000-0000-000063610000}"/>
    <cellStyle name="Sub totals 2 3 4" xfId="3683" xr:uid="{00000000-0005-0000-0000-000064610000}"/>
    <cellStyle name="Sub totals 2 3 4 2" xfId="28127" xr:uid="{00000000-0005-0000-0000-000065610000}"/>
    <cellStyle name="Sub totals 2 3 4 2 2" xfId="28128" xr:uid="{00000000-0005-0000-0000-000066610000}"/>
    <cellStyle name="Sub totals 2 3 4 2 3" xfId="28129" xr:uid="{00000000-0005-0000-0000-000067610000}"/>
    <cellStyle name="Sub totals 2 3 4 2 4" xfId="28130" xr:uid="{00000000-0005-0000-0000-000068610000}"/>
    <cellStyle name="Sub totals 2 3 4 3" xfId="28131" xr:uid="{00000000-0005-0000-0000-000069610000}"/>
    <cellStyle name="Sub totals 2 3 4 4" xfId="28132" xr:uid="{00000000-0005-0000-0000-00006A610000}"/>
    <cellStyle name="Sub totals 2 3 40" xfId="3684" xr:uid="{00000000-0005-0000-0000-00006B610000}"/>
    <cellStyle name="Sub totals 2 3 40 2" xfId="28133" xr:uid="{00000000-0005-0000-0000-00006C610000}"/>
    <cellStyle name="Sub totals 2 3 40 2 2" xfId="28134" xr:uid="{00000000-0005-0000-0000-00006D610000}"/>
    <cellStyle name="Sub totals 2 3 40 2 3" xfId="28135" xr:uid="{00000000-0005-0000-0000-00006E610000}"/>
    <cellStyle name="Sub totals 2 3 40 2 4" xfId="28136" xr:uid="{00000000-0005-0000-0000-00006F610000}"/>
    <cellStyle name="Sub totals 2 3 40 3" xfId="28137" xr:uid="{00000000-0005-0000-0000-000070610000}"/>
    <cellStyle name="Sub totals 2 3 40 4" xfId="28138" xr:uid="{00000000-0005-0000-0000-000071610000}"/>
    <cellStyle name="Sub totals 2 3 41" xfId="3685" xr:uid="{00000000-0005-0000-0000-000072610000}"/>
    <cellStyle name="Sub totals 2 3 41 2" xfId="28139" xr:uid="{00000000-0005-0000-0000-000073610000}"/>
    <cellStyle name="Sub totals 2 3 41 2 2" xfId="28140" xr:uid="{00000000-0005-0000-0000-000074610000}"/>
    <cellStyle name="Sub totals 2 3 41 2 3" xfId="28141" xr:uid="{00000000-0005-0000-0000-000075610000}"/>
    <cellStyle name="Sub totals 2 3 41 2 4" xfId="28142" xr:uid="{00000000-0005-0000-0000-000076610000}"/>
    <cellStyle name="Sub totals 2 3 41 3" xfId="28143" xr:uid="{00000000-0005-0000-0000-000077610000}"/>
    <cellStyle name="Sub totals 2 3 41 4" xfId="28144" xr:uid="{00000000-0005-0000-0000-000078610000}"/>
    <cellStyle name="Sub totals 2 3 42" xfId="3686" xr:uid="{00000000-0005-0000-0000-000079610000}"/>
    <cellStyle name="Sub totals 2 3 42 2" xfId="28145" xr:uid="{00000000-0005-0000-0000-00007A610000}"/>
    <cellStyle name="Sub totals 2 3 42 2 2" xfId="28146" xr:uid="{00000000-0005-0000-0000-00007B610000}"/>
    <cellStyle name="Sub totals 2 3 42 2 3" xfId="28147" xr:uid="{00000000-0005-0000-0000-00007C610000}"/>
    <cellStyle name="Sub totals 2 3 42 2 4" xfId="28148" xr:uid="{00000000-0005-0000-0000-00007D610000}"/>
    <cellStyle name="Sub totals 2 3 42 3" xfId="28149" xr:uid="{00000000-0005-0000-0000-00007E610000}"/>
    <cellStyle name="Sub totals 2 3 42 4" xfId="28150" xr:uid="{00000000-0005-0000-0000-00007F610000}"/>
    <cellStyle name="Sub totals 2 3 43" xfId="3687" xr:uid="{00000000-0005-0000-0000-000080610000}"/>
    <cellStyle name="Sub totals 2 3 43 2" xfId="28151" xr:uid="{00000000-0005-0000-0000-000081610000}"/>
    <cellStyle name="Sub totals 2 3 43 2 2" xfId="28152" xr:uid="{00000000-0005-0000-0000-000082610000}"/>
    <cellStyle name="Sub totals 2 3 43 2 3" xfId="28153" xr:uid="{00000000-0005-0000-0000-000083610000}"/>
    <cellStyle name="Sub totals 2 3 43 2 4" xfId="28154" xr:uid="{00000000-0005-0000-0000-000084610000}"/>
    <cellStyle name="Sub totals 2 3 43 3" xfId="28155" xr:uid="{00000000-0005-0000-0000-000085610000}"/>
    <cellStyle name="Sub totals 2 3 43 4" xfId="28156" xr:uid="{00000000-0005-0000-0000-000086610000}"/>
    <cellStyle name="Sub totals 2 3 44" xfId="3688" xr:uid="{00000000-0005-0000-0000-000087610000}"/>
    <cellStyle name="Sub totals 2 3 44 2" xfId="28157" xr:uid="{00000000-0005-0000-0000-000088610000}"/>
    <cellStyle name="Sub totals 2 3 44 2 2" xfId="28158" xr:uid="{00000000-0005-0000-0000-000089610000}"/>
    <cellStyle name="Sub totals 2 3 44 2 3" xfId="28159" xr:uid="{00000000-0005-0000-0000-00008A610000}"/>
    <cellStyle name="Sub totals 2 3 44 2 4" xfId="28160" xr:uid="{00000000-0005-0000-0000-00008B610000}"/>
    <cellStyle name="Sub totals 2 3 44 3" xfId="28161" xr:uid="{00000000-0005-0000-0000-00008C610000}"/>
    <cellStyle name="Sub totals 2 3 44 4" xfId="28162" xr:uid="{00000000-0005-0000-0000-00008D610000}"/>
    <cellStyle name="Sub totals 2 3 45" xfId="3689" xr:uid="{00000000-0005-0000-0000-00008E610000}"/>
    <cellStyle name="Sub totals 2 3 45 2" xfId="28163" xr:uid="{00000000-0005-0000-0000-00008F610000}"/>
    <cellStyle name="Sub totals 2 3 45 2 2" xfId="28164" xr:uid="{00000000-0005-0000-0000-000090610000}"/>
    <cellStyle name="Sub totals 2 3 45 2 3" xfId="28165" xr:uid="{00000000-0005-0000-0000-000091610000}"/>
    <cellStyle name="Sub totals 2 3 45 2 4" xfId="28166" xr:uid="{00000000-0005-0000-0000-000092610000}"/>
    <cellStyle name="Sub totals 2 3 45 3" xfId="28167" xr:uid="{00000000-0005-0000-0000-000093610000}"/>
    <cellStyle name="Sub totals 2 3 45 4" xfId="28168" xr:uid="{00000000-0005-0000-0000-000094610000}"/>
    <cellStyle name="Sub totals 2 3 46" xfId="28169" xr:uid="{00000000-0005-0000-0000-000095610000}"/>
    <cellStyle name="Sub totals 2 3 46 2" xfId="28170" xr:uid="{00000000-0005-0000-0000-000096610000}"/>
    <cellStyle name="Sub totals 2 3 46 3" xfId="28171" xr:uid="{00000000-0005-0000-0000-000097610000}"/>
    <cellStyle name="Sub totals 2 3 46 4" xfId="28172" xr:uid="{00000000-0005-0000-0000-000098610000}"/>
    <cellStyle name="Sub totals 2 3 47" xfId="28173" xr:uid="{00000000-0005-0000-0000-000099610000}"/>
    <cellStyle name="Sub totals 2 3 47 2" xfId="28174" xr:uid="{00000000-0005-0000-0000-00009A610000}"/>
    <cellStyle name="Sub totals 2 3 47 3" xfId="28175" xr:uid="{00000000-0005-0000-0000-00009B610000}"/>
    <cellStyle name="Sub totals 2 3 47 4" xfId="28176" xr:uid="{00000000-0005-0000-0000-00009C610000}"/>
    <cellStyle name="Sub totals 2 3 48" xfId="28177" xr:uid="{00000000-0005-0000-0000-00009D610000}"/>
    <cellStyle name="Sub totals 2 3 49" xfId="28178" xr:uid="{00000000-0005-0000-0000-00009E610000}"/>
    <cellStyle name="Sub totals 2 3 5" xfId="3690" xr:uid="{00000000-0005-0000-0000-00009F610000}"/>
    <cellStyle name="Sub totals 2 3 5 2" xfId="28179" xr:uid="{00000000-0005-0000-0000-0000A0610000}"/>
    <cellStyle name="Sub totals 2 3 5 2 2" xfId="28180" xr:uid="{00000000-0005-0000-0000-0000A1610000}"/>
    <cellStyle name="Sub totals 2 3 5 2 3" xfId="28181" xr:uid="{00000000-0005-0000-0000-0000A2610000}"/>
    <cellStyle name="Sub totals 2 3 5 2 4" xfId="28182" xr:uid="{00000000-0005-0000-0000-0000A3610000}"/>
    <cellStyle name="Sub totals 2 3 5 3" xfId="28183" xr:uid="{00000000-0005-0000-0000-0000A4610000}"/>
    <cellStyle name="Sub totals 2 3 5 4" xfId="28184" xr:uid="{00000000-0005-0000-0000-0000A5610000}"/>
    <cellStyle name="Sub totals 2 3 6" xfId="3691" xr:uid="{00000000-0005-0000-0000-0000A6610000}"/>
    <cellStyle name="Sub totals 2 3 6 2" xfId="28185" xr:uid="{00000000-0005-0000-0000-0000A7610000}"/>
    <cellStyle name="Sub totals 2 3 6 2 2" xfId="28186" xr:uid="{00000000-0005-0000-0000-0000A8610000}"/>
    <cellStyle name="Sub totals 2 3 6 2 3" xfId="28187" xr:uid="{00000000-0005-0000-0000-0000A9610000}"/>
    <cellStyle name="Sub totals 2 3 6 2 4" xfId="28188" xr:uid="{00000000-0005-0000-0000-0000AA610000}"/>
    <cellStyle name="Sub totals 2 3 6 3" xfId="28189" xr:uid="{00000000-0005-0000-0000-0000AB610000}"/>
    <cellStyle name="Sub totals 2 3 6 4" xfId="28190" xr:uid="{00000000-0005-0000-0000-0000AC610000}"/>
    <cellStyle name="Sub totals 2 3 7" xfId="3692" xr:uid="{00000000-0005-0000-0000-0000AD610000}"/>
    <cellStyle name="Sub totals 2 3 7 2" xfId="28191" xr:uid="{00000000-0005-0000-0000-0000AE610000}"/>
    <cellStyle name="Sub totals 2 3 7 2 2" xfId="28192" xr:uid="{00000000-0005-0000-0000-0000AF610000}"/>
    <cellStyle name="Sub totals 2 3 7 2 3" xfId="28193" xr:uid="{00000000-0005-0000-0000-0000B0610000}"/>
    <cellStyle name="Sub totals 2 3 7 2 4" xfId="28194" xr:uid="{00000000-0005-0000-0000-0000B1610000}"/>
    <cellStyle name="Sub totals 2 3 7 3" xfId="28195" xr:uid="{00000000-0005-0000-0000-0000B2610000}"/>
    <cellStyle name="Sub totals 2 3 7 4" xfId="28196" xr:uid="{00000000-0005-0000-0000-0000B3610000}"/>
    <cellStyle name="Sub totals 2 3 8" xfId="3693" xr:uid="{00000000-0005-0000-0000-0000B4610000}"/>
    <cellStyle name="Sub totals 2 3 8 2" xfId="28197" xr:uid="{00000000-0005-0000-0000-0000B5610000}"/>
    <cellStyle name="Sub totals 2 3 8 2 2" xfId="28198" xr:uid="{00000000-0005-0000-0000-0000B6610000}"/>
    <cellStyle name="Sub totals 2 3 8 2 3" xfId="28199" xr:uid="{00000000-0005-0000-0000-0000B7610000}"/>
    <cellStyle name="Sub totals 2 3 8 2 4" xfId="28200" xr:uid="{00000000-0005-0000-0000-0000B8610000}"/>
    <cellStyle name="Sub totals 2 3 8 3" xfId="28201" xr:uid="{00000000-0005-0000-0000-0000B9610000}"/>
    <cellStyle name="Sub totals 2 3 8 4" xfId="28202" xr:uid="{00000000-0005-0000-0000-0000BA610000}"/>
    <cellStyle name="Sub totals 2 3 9" xfId="3694" xr:uid="{00000000-0005-0000-0000-0000BB610000}"/>
    <cellStyle name="Sub totals 2 3 9 2" xfId="28203" xr:uid="{00000000-0005-0000-0000-0000BC610000}"/>
    <cellStyle name="Sub totals 2 3 9 2 2" xfId="28204" xr:uid="{00000000-0005-0000-0000-0000BD610000}"/>
    <cellStyle name="Sub totals 2 3 9 2 3" xfId="28205" xr:uid="{00000000-0005-0000-0000-0000BE610000}"/>
    <cellStyle name="Sub totals 2 3 9 2 4" xfId="28206" xr:uid="{00000000-0005-0000-0000-0000BF610000}"/>
    <cellStyle name="Sub totals 2 3 9 3" xfId="28207" xr:uid="{00000000-0005-0000-0000-0000C0610000}"/>
    <cellStyle name="Sub totals 2 3 9 4" xfId="28208" xr:uid="{00000000-0005-0000-0000-0000C1610000}"/>
    <cellStyle name="Sub totals 2 4" xfId="3695" xr:uid="{00000000-0005-0000-0000-0000C2610000}"/>
    <cellStyle name="Sub totals 2 4 10" xfId="3696" xr:uid="{00000000-0005-0000-0000-0000C3610000}"/>
    <cellStyle name="Sub totals 2 4 10 2" xfId="28209" xr:uid="{00000000-0005-0000-0000-0000C4610000}"/>
    <cellStyle name="Sub totals 2 4 10 2 2" xfId="28210" xr:uid="{00000000-0005-0000-0000-0000C5610000}"/>
    <cellStyle name="Sub totals 2 4 10 2 3" xfId="28211" xr:uid="{00000000-0005-0000-0000-0000C6610000}"/>
    <cellStyle name="Sub totals 2 4 10 2 4" xfId="28212" xr:uid="{00000000-0005-0000-0000-0000C7610000}"/>
    <cellStyle name="Sub totals 2 4 10 3" xfId="28213" xr:uid="{00000000-0005-0000-0000-0000C8610000}"/>
    <cellStyle name="Sub totals 2 4 10 4" xfId="28214" xr:uid="{00000000-0005-0000-0000-0000C9610000}"/>
    <cellStyle name="Sub totals 2 4 11" xfId="3697" xr:uid="{00000000-0005-0000-0000-0000CA610000}"/>
    <cellStyle name="Sub totals 2 4 11 2" xfId="28215" xr:uid="{00000000-0005-0000-0000-0000CB610000}"/>
    <cellStyle name="Sub totals 2 4 11 2 2" xfId="28216" xr:uid="{00000000-0005-0000-0000-0000CC610000}"/>
    <cellStyle name="Sub totals 2 4 11 2 3" xfId="28217" xr:uid="{00000000-0005-0000-0000-0000CD610000}"/>
    <cellStyle name="Sub totals 2 4 11 2 4" xfId="28218" xr:uid="{00000000-0005-0000-0000-0000CE610000}"/>
    <cellStyle name="Sub totals 2 4 11 3" xfId="28219" xr:uid="{00000000-0005-0000-0000-0000CF610000}"/>
    <cellStyle name="Sub totals 2 4 11 4" xfId="28220" xr:uid="{00000000-0005-0000-0000-0000D0610000}"/>
    <cellStyle name="Sub totals 2 4 12" xfId="3698" xr:uid="{00000000-0005-0000-0000-0000D1610000}"/>
    <cellStyle name="Sub totals 2 4 12 2" xfId="28221" xr:uid="{00000000-0005-0000-0000-0000D2610000}"/>
    <cellStyle name="Sub totals 2 4 12 2 2" xfId="28222" xr:uid="{00000000-0005-0000-0000-0000D3610000}"/>
    <cellStyle name="Sub totals 2 4 12 2 3" xfId="28223" xr:uid="{00000000-0005-0000-0000-0000D4610000}"/>
    <cellStyle name="Sub totals 2 4 12 2 4" xfId="28224" xr:uid="{00000000-0005-0000-0000-0000D5610000}"/>
    <cellStyle name="Sub totals 2 4 12 3" xfId="28225" xr:uid="{00000000-0005-0000-0000-0000D6610000}"/>
    <cellStyle name="Sub totals 2 4 12 4" xfId="28226" xr:uid="{00000000-0005-0000-0000-0000D7610000}"/>
    <cellStyle name="Sub totals 2 4 13" xfId="3699" xr:uid="{00000000-0005-0000-0000-0000D8610000}"/>
    <cellStyle name="Sub totals 2 4 13 2" xfId="28227" xr:uid="{00000000-0005-0000-0000-0000D9610000}"/>
    <cellStyle name="Sub totals 2 4 13 2 2" xfId="28228" xr:uid="{00000000-0005-0000-0000-0000DA610000}"/>
    <cellStyle name="Sub totals 2 4 13 2 3" xfId="28229" xr:uid="{00000000-0005-0000-0000-0000DB610000}"/>
    <cellStyle name="Sub totals 2 4 13 2 4" xfId="28230" xr:uid="{00000000-0005-0000-0000-0000DC610000}"/>
    <cellStyle name="Sub totals 2 4 13 3" xfId="28231" xr:uid="{00000000-0005-0000-0000-0000DD610000}"/>
    <cellStyle name="Sub totals 2 4 13 4" xfId="28232" xr:uid="{00000000-0005-0000-0000-0000DE610000}"/>
    <cellStyle name="Sub totals 2 4 14" xfId="3700" xr:uid="{00000000-0005-0000-0000-0000DF610000}"/>
    <cellStyle name="Sub totals 2 4 14 2" xfId="28233" xr:uid="{00000000-0005-0000-0000-0000E0610000}"/>
    <cellStyle name="Sub totals 2 4 14 2 2" xfId="28234" xr:uid="{00000000-0005-0000-0000-0000E1610000}"/>
    <cellStyle name="Sub totals 2 4 14 2 3" xfId="28235" xr:uid="{00000000-0005-0000-0000-0000E2610000}"/>
    <cellStyle name="Sub totals 2 4 14 2 4" xfId="28236" xr:uid="{00000000-0005-0000-0000-0000E3610000}"/>
    <cellStyle name="Sub totals 2 4 14 3" xfId="28237" xr:uid="{00000000-0005-0000-0000-0000E4610000}"/>
    <cellStyle name="Sub totals 2 4 14 4" xfId="28238" xr:uid="{00000000-0005-0000-0000-0000E5610000}"/>
    <cellStyle name="Sub totals 2 4 15" xfId="3701" xr:uid="{00000000-0005-0000-0000-0000E6610000}"/>
    <cellStyle name="Sub totals 2 4 15 2" xfId="28239" xr:uid="{00000000-0005-0000-0000-0000E7610000}"/>
    <cellStyle name="Sub totals 2 4 15 2 2" xfId="28240" xr:uid="{00000000-0005-0000-0000-0000E8610000}"/>
    <cellStyle name="Sub totals 2 4 15 2 3" xfId="28241" xr:uid="{00000000-0005-0000-0000-0000E9610000}"/>
    <cellStyle name="Sub totals 2 4 15 2 4" xfId="28242" xr:uid="{00000000-0005-0000-0000-0000EA610000}"/>
    <cellStyle name="Sub totals 2 4 15 3" xfId="28243" xr:uid="{00000000-0005-0000-0000-0000EB610000}"/>
    <cellStyle name="Sub totals 2 4 15 4" xfId="28244" xr:uid="{00000000-0005-0000-0000-0000EC610000}"/>
    <cellStyle name="Sub totals 2 4 16" xfId="3702" xr:uid="{00000000-0005-0000-0000-0000ED610000}"/>
    <cellStyle name="Sub totals 2 4 16 2" xfId="28245" xr:uid="{00000000-0005-0000-0000-0000EE610000}"/>
    <cellStyle name="Sub totals 2 4 16 2 2" xfId="28246" xr:uid="{00000000-0005-0000-0000-0000EF610000}"/>
    <cellStyle name="Sub totals 2 4 16 2 3" xfId="28247" xr:uid="{00000000-0005-0000-0000-0000F0610000}"/>
    <cellStyle name="Sub totals 2 4 16 2 4" xfId="28248" xr:uid="{00000000-0005-0000-0000-0000F1610000}"/>
    <cellStyle name="Sub totals 2 4 16 3" xfId="28249" xr:uid="{00000000-0005-0000-0000-0000F2610000}"/>
    <cellStyle name="Sub totals 2 4 16 4" xfId="28250" xr:uid="{00000000-0005-0000-0000-0000F3610000}"/>
    <cellStyle name="Sub totals 2 4 17" xfId="3703" xr:uid="{00000000-0005-0000-0000-0000F4610000}"/>
    <cellStyle name="Sub totals 2 4 17 2" xfId="28251" xr:uid="{00000000-0005-0000-0000-0000F5610000}"/>
    <cellStyle name="Sub totals 2 4 17 2 2" xfId="28252" xr:uid="{00000000-0005-0000-0000-0000F6610000}"/>
    <cellStyle name="Sub totals 2 4 17 2 3" xfId="28253" xr:uid="{00000000-0005-0000-0000-0000F7610000}"/>
    <cellStyle name="Sub totals 2 4 17 2 4" xfId="28254" xr:uid="{00000000-0005-0000-0000-0000F8610000}"/>
    <cellStyle name="Sub totals 2 4 17 3" xfId="28255" xr:uid="{00000000-0005-0000-0000-0000F9610000}"/>
    <cellStyle name="Sub totals 2 4 17 4" xfId="28256" xr:uid="{00000000-0005-0000-0000-0000FA610000}"/>
    <cellStyle name="Sub totals 2 4 18" xfId="3704" xr:uid="{00000000-0005-0000-0000-0000FB610000}"/>
    <cellStyle name="Sub totals 2 4 18 2" xfId="28257" xr:uid="{00000000-0005-0000-0000-0000FC610000}"/>
    <cellStyle name="Sub totals 2 4 18 2 2" xfId="28258" xr:uid="{00000000-0005-0000-0000-0000FD610000}"/>
    <cellStyle name="Sub totals 2 4 18 2 3" xfId="28259" xr:uid="{00000000-0005-0000-0000-0000FE610000}"/>
    <cellStyle name="Sub totals 2 4 18 2 4" xfId="28260" xr:uid="{00000000-0005-0000-0000-0000FF610000}"/>
    <cellStyle name="Sub totals 2 4 18 3" xfId="28261" xr:uid="{00000000-0005-0000-0000-000000620000}"/>
    <cellStyle name="Sub totals 2 4 18 4" xfId="28262" xr:uid="{00000000-0005-0000-0000-000001620000}"/>
    <cellStyle name="Sub totals 2 4 19" xfId="3705" xr:uid="{00000000-0005-0000-0000-000002620000}"/>
    <cellStyle name="Sub totals 2 4 19 2" xfId="28263" xr:uid="{00000000-0005-0000-0000-000003620000}"/>
    <cellStyle name="Sub totals 2 4 19 2 2" xfId="28264" xr:uid="{00000000-0005-0000-0000-000004620000}"/>
    <cellStyle name="Sub totals 2 4 19 2 3" xfId="28265" xr:uid="{00000000-0005-0000-0000-000005620000}"/>
    <cellStyle name="Sub totals 2 4 19 2 4" xfId="28266" xr:uid="{00000000-0005-0000-0000-000006620000}"/>
    <cellStyle name="Sub totals 2 4 19 3" xfId="28267" xr:uid="{00000000-0005-0000-0000-000007620000}"/>
    <cellStyle name="Sub totals 2 4 19 4" xfId="28268" xr:uid="{00000000-0005-0000-0000-000008620000}"/>
    <cellStyle name="Sub totals 2 4 2" xfId="3706" xr:uid="{00000000-0005-0000-0000-000009620000}"/>
    <cellStyle name="Sub totals 2 4 2 10" xfId="3707" xr:uid="{00000000-0005-0000-0000-00000A620000}"/>
    <cellStyle name="Sub totals 2 4 2 10 2" xfId="28269" xr:uid="{00000000-0005-0000-0000-00000B620000}"/>
    <cellStyle name="Sub totals 2 4 2 10 2 2" xfId="28270" xr:uid="{00000000-0005-0000-0000-00000C620000}"/>
    <cellStyle name="Sub totals 2 4 2 10 2 3" xfId="28271" xr:uid="{00000000-0005-0000-0000-00000D620000}"/>
    <cellStyle name="Sub totals 2 4 2 10 2 4" xfId="28272" xr:uid="{00000000-0005-0000-0000-00000E620000}"/>
    <cellStyle name="Sub totals 2 4 2 10 3" xfId="28273" xr:uid="{00000000-0005-0000-0000-00000F620000}"/>
    <cellStyle name="Sub totals 2 4 2 10 4" xfId="28274" xr:uid="{00000000-0005-0000-0000-000010620000}"/>
    <cellStyle name="Sub totals 2 4 2 11" xfId="3708" xr:uid="{00000000-0005-0000-0000-000011620000}"/>
    <cellStyle name="Sub totals 2 4 2 11 2" xfId="28275" xr:uid="{00000000-0005-0000-0000-000012620000}"/>
    <cellStyle name="Sub totals 2 4 2 11 2 2" xfId="28276" xr:uid="{00000000-0005-0000-0000-000013620000}"/>
    <cellStyle name="Sub totals 2 4 2 11 2 3" xfId="28277" xr:uid="{00000000-0005-0000-0000-000014620000}"/>
    <cellStyle name="Sub totals 2 4 2 11 2 4" xfId="28278" xr:uid="{00000000-0005-0000-0000-000015620000}"/>
    <cellStyle name="Sub totals 2 4 2 11 3" xfId="28279" xr:uid="{00000000-0005-0000-0000-000016620000}"/>
    <cellStyle name="Sub totals 2 4 2 11 4" xfId="28280" xr:uid="{00000000-0005-0000-0000-000017620000}"/>
    <cellStyle name="Sub totals 2 4 2 12" xfId="3709" xr:uid="{00000000-0005-0000-0000-000018620000}"/>
    <cellStyle name="Sub totals 2 4 2 12 2" xfId="28281" xr:uid="{00000000-0005-0000-0000-000019620000}"/>
    <cellStyle name="Sub totals 2 4 2 12 2 2" xfId="28282" xr:uid="{00000000-0005-0000-0000-00001A620000}"/>
    <cellStyle name="Sub totals 2 4 2 12 2 3" xfId="28283" xr:uid="{00000000-0005-0000-0000-00001B620000}"/>
    <cellStyle name="Sub totals 2 4 2 12 2 4" xfId="28284" xr:uid="{00000000-0005-0000-0000-00001C620000}"/>
    <cellStyle name="Sub totals 2 4 2 12 3" xfId="28285" xr:uid="{00000000-0005-0000-0000-00001D620000}"/>
    <cellStyle name="Sub totals 2 4 2 12 4" xfId="28286" xr:uid="{00000000-0005-0000-0000-00001E620000}"/>
    <cellStyle name="Sub totals 2 4 2 13" xfId="3710" xr:uid="{00000000-0005-0000-0000-00001F620000}"/>
    <cellStyle name="Sub totals 2 4 2 13 2" xfId="28287" xr:uid="{00000000-0005-0000-0000-000020620000}"/>
    <cellStyle name="Sub totals 2 4 2 13 2 2" xfId="28288" xr:uid="{00000000-0005-0000-0000-000021620000}"/>
    <cellStyle name="Sub totals 2 4 2 13 2 3" xfId="28289" xr:uid="{00000000-0005-0000-0000-000022620000}"/>
    <cellStyle name="Sub totals 2 4 2 13 2 4" xfId="28290" xr:uid="{00000000-0005-0000-0000-000023620000}"/>
    <cellStyle name="Sub totals 2 4 2 13 3" xfId="28291" xr:uid="{00000000-0005-0000-0000-000024620000}"/>
    <cellStyle name="Sub totals 2 4 2 13 4" xfId="28292" xr:uid="{00000000-0005-0000-0000-000025620000}"/>
    <cellStyle name="Sub totals 2 4 2 14" xfId="3711" xr:uid="{00000000-0005-0000-0000-000026620000}"/>
    <cellStyle name="Sub totals 2 4 2 14 2" xfId="28293" xr:uid="{00000000-0005-0000-0000-000027620000}"/>
    <cellStyle name="Sub totals 2 4 2 14 2 2" xfId="28294" xr:uid="{00000000-0005-0000-0000-000028620000}"/>
    <cellStyle name="Sub totals 2 4 2 14 2 3" xfId="28295" xr:uid="{00000000-0005-0000-0000-000029620000}"/>
    <cellStyle name="Sub totals 2 4 2 14 2 4" xfId="28296" xr:uid="{00000000-0005-0000-0000-00002A620000}"/>
    <cellStyle name="Sub totals 2 4 2 14 3" xfId="28297" xr:uid="{00000000-0005-0000-0000-00002B620000}"/>
    <cellStyle name="Sub totals 2 4 2 14 4" xfId="28298" xr:uid="{00000000-0005-0000-0000-00002C620000}"/>
    <cellStyle name="Sub totals 2 4 2 15" xfId="3712" xr:uid="{00000000-0005-0000-0000-00002D620000}"/>
    <cellStyle name="Sub totals 2 4 2 15 2" xfId="28299" xr:uid="{00000000-0005-0000-0000-00002E620000}"/>
    <cellStyle name="Sub totals 2 4 2 15 2 2" xfId="28300" xr:uid="{00000000-0005-0000-0000-00002F620000}"/>
    <cellStyle name="Sub totals 2 4 2 15 2 3" xfId="28301" xr:uid="{00000000-0005-0000-0000-000030620000}"/>
    <cellStyle name="Sub totals 2 4 2 15 2 4" xfId="28302" xr:uid="{00000000-0005-0000-0000-000031620000}"/>
    <cellStyle name="Sub totals 2 4 2 15 3" xfId="28303" xr:uid="{00000000-0005-0000-0000-000032620000}"/>
    <cellStyle name="Sub totals 2 4 2 15 4" xfId="28304" xr:uid="{00000000-0005-0000-0000-000033620000}"/>
    <cellStyle name="Sub totals 2 4 2 16" xfId="3713" xr:uid="{00000000-0005-0000-0000-000034620000}"/>
    <cellStyle name="Sub totals 2 4 2 16 2" xfId="28305" xr:uid="{00000000-0005-0000-0000-000035620000}"/>
    <cellStyle name="Sub totals 2 4 2 16 2 2" xfId="28306" xr:uid="{00000000-0005-0000-0000-000036620000}"/>
    <cellStyle name="Sub totals 2 4 2 16 2 3" xfId="28307" xr:uid="{00000000-0005-0000-0000-000037620000}"/>
    <cellStyle name="Sub totals 2 4 2 16 2 4" xfId="28308" xr:uid="{00000000-0005-0000-0000-000038620000}"/>
    <cellStyle name="Sub totals 2 4 2 16 3" xfId="28309" xr:uid="{00000000-0005-0000-0000-000039620000}"/>
    <cellStyle name="Sub totals 2 4 2 16 4" xfId="28310" xr:uid="{00000000-0005-0000-0000-00003A620000}"/>
    <cellStyle name="Sub totals 2 4 2 17" xfId="3714" xr:uid="{00000000-0005-0000-0000-00003B620000}"/>
    <cellStyle name="Sub totals 2 4 2 17 2" xfId="28311" xr:uid="{00000000-0005-0000-0000-00003C620000}"/>
    <cellStyle name="Sub totals 2 4 2 17 2 2" xfId="28312" xr:uid="{00000000-0005-0000-0000-00003D620000}"/>
    <cellStyle name="Sub totals 2 4 2 17 2 3" xfId="28313" xr:uid="{00000000-0005-0000-0000-00003E620000}"/>
    <cellStyle name="Sub totals 2 4 2 17 2 4" xfId="28314" xr:uid="{00000000-0005-0000-0000-00003F620000}"/>
    <cellStyle name="Sub totals 2 4 2 17 3" xfId="28315" xr:uid="{00000000-0005-0000-0000-000040620000}"/>
    <cellStyle name="Sub totals 2 4 2 17 4" xfId="28316" xr:uid="{00000000-0005-0000-0000-000041620000}"/>
    <cellStyle name="Sub totals 2 4 2 18" xfId="3715" xr:uid="{00000000-0005-0000-0000-000042620000}"/>
    <cellStyle name="Sub totals 2 4 2 18 2" xfId="28317" xr:uid="{00000000-0005-0000-0000-000043620000}"/>
    <cellStyle name="Sub totals 2 4 2 18 2 2" xfId="28318" xr:uid="{00000000-0005-0000-0000-000044620000}"/>
    <cellStyle name="Sub totals 2 4 2 18 2 3" xfId="28319" xr:uid="{00000000-0005-0000-0000-000045620000}"/>
    <cellStyle name="Sub totals 2 4 2 18 2 4" xfId="28320" xr:uid="{00000000-0005-0000-0000-000046620000}"/>
    <cellStyle name="Sub totals 2 4 2 18 3" xfId="28321" xr:uid="{00000000-0005-0000-0000-000047620000}"/>
    <cellStyle name="Sub totals 2 4 2 18 4" xfId="28322" xr:uid="{00000000-0005-0000-0000-000048620000}"/>
    <cellStyle name="Sub totals 2 4 2 19" xfId="3716" xr:uid="{00000000-0005-0000-0000-000049620000}"/>
    <cellStyle name="Sub totals 2 4 2 19 2" xfId="28323" xr:uid="{00000000-0005-0000-0000-00004A620000}"/>
    <cellStyle name="Sub totals 2 4 2 19 2 2" xfId="28324" xr:uid="{00000000-0005-0000-0000-00004B620000}"/>
    <cellStyle name="Sub totals 2 4 2 19 2 3" xfId="28325" xr:uid="{00000000-0005-0000-0000-00004C620000}"/>
    <cellStyle name="Sub totals 2 4 2 19 2 4" xfId="28326" xr:uid="{00000000-0005-0000-0000-00004D620000}"/>
    <cellStyle name="Sub totals 2 4 2 19 3" xfId="28327" xr:uid="{00000000-0005-0000-0000-00004E620000}"/>
    <cellStyle name="Sub totals 2 4 2 19 4" xfId="28328" xr:uid="{00000000-0005-0000-0000-00004F620000}"/>
    <cellStyle name="Sub totals 2 4 2 2" xfId="3717" xr:uid="{00000000-0005-0000-0000-000050620000}"/>
    <cellStyle name="Sub totals 2 4 2 2 2" xfId="28329" xr:uid="{00000000-0005-0000-0000-000051620000}"/>
    <cellStyle name="Sub totals 2 4 2 2 2 2" xfId="28330" xr:uid="{00000000-0005-0000-0000-000052620000}"/>
    <cellStyle name="Sub totals 2 4 2 2 2 3" xfId="28331" xr:uid="{00000000-0005-0000-0000-000053620000}"/>
    <cellStyle name="Sub totals 2 4 2 2 2 4" xfId="28332" xr:uid="{00000000-0005-0000-0000-000054620000}"/>
    <cellStyle name="Sub totals 2 4 2 2 3" xfId="28333" xr:uid="{00000000-0005-0000-0000-000055620000}"/>
    <cellStyle name="Sub totals 2 4 2 2 4" xfId="28334" xr:uid="{00000000-0005-0000-0000-000056620000}"/>
    <cellStyle name="Sub totals 2 4 2 20" xfId="3718" xr:uid="{00000000-0005-0000-0000-000057620000}"/>
    <cellStyle name="Sub totals 2 4 2 20 2" xfId="28335" xr:uid="{00000000-0005-0000-0000-000058620000}"/>
    <cellStyle name="Sub totals 2 4 2 20 2 2" xfId="28336" xr:uid="{00000000-0005-0000-0000-000059620000}"/>
    <cellStyle name="Sub totals 2 4 2 20 2 3" xfId="28337" xr:uid="{00000000-0005-0000-0000-00005A620000}"/>
    <cellStyle name="Sub totals 2 4 2 20 2 4" xfId="28338" xr:uid="{00000000-0005-0000-0000-00005B620000}"/>
    <cellStyle name="Sub totals 2 4 2 20 3" xfId="28339" xr:uid="{00000000-0005-0000-0000-00005C620000}"/>
    <cellStyle name="Sub totals 2 4 2 20 4" xfId="28340" xr:uid="{00000000-0005-0000-0000-00005D620000}"/>
    <cellStyle name="Sub totals 2 4 2 21" xfId="3719" xr:uid="{00000000-0005-0000-0000-00005E620000}"/>
    <cellStyle name="Sub totals 2 4 2 21 2" xfId="28341" xr:uid="{00000000-0005-0000-0000-00005F620000}"/>
    <cellStyle name="Sub totals 2 4 2 21 2 2" xfId="28342" xr:uid="{00000000-0005-0000-0000-000060620000}"/>
    <cellStyle name="Sub totals 2 4 2 21 2 3" xfId="28343" xr:uid="{00000000-0005-0000-0000-000061620000}"/>
    <cellStyle name="Sub totals 2 4 2 21 2 4" xfId="28344" xr:uid="{00000000-0005-0000-0000-000062620000}"/>
    <cellStyle name="Sub totals 2 4 2 21 3" xfId="28345" xr:uid="{00000000-0005-0000-0000-000063620000}"/>
    <cellStyle name="Sub totals 2 4 2 21 4" xfId="28346" xr:uid="{00000000-0005-0000-0000-000064620000}"/>
    <cellStyle name="Sub totals 2 4 2 22" xfId="3720" xr:uid="{00000000-0005-0000-0000-000065620000}"/>
    <cellStyle name="Sub totals 2 4 2 22 2" xfId="28347" xr:uid="{00000000-0005-0000-0000-000066620000}"/>
    <cellStyle name="Sub totals 2 4 2 22 2 2" xfId="28348" xr:uid="{00000000-0005-0000-0000-000067620000}"/>
    <cellStyle name="Sub totals 2 4 2 22 2 3" xfId="28349" xr:uid="{00000000-0005-0000-0000-000068620000}"/>
    <cellStyle name="Sub totals 2 4 2 22 2 4" xfId="28350" xr:uid="{00000000-0005-0000-0000-000069620000}"/>
    <cellStyle name="Sub totals 2 4 2 22 3" xfId="28351" xr:uid="{00000000-0005-0000-0000-00006A620000}"/>
    <cellStyle name="Sub totals 2 4 2 22 4" xfId="28352" xr:uid="{00000000-0005-0000-0000-00006B620000}"/>
    <cellStyle name="Sub totals 2 4 2 23" xfId="3721" xr:uid="{00000000-0005-0000-0000-00006C620000}"/>
    <cellStyle name="Sub totals 2 4 2 23 2" xfId="28353" xr:uid="{00000000-0005-0000-0000-00006D620000}"/>
    <cellStyle name="Sub totals 2 4 2 23 2 2" xfId="28354" xr:uid="{00000000-0005-0000-0000-00006E620000}"/>
    <cellStyle name="Sub totals 2 4 2 23 2 3" xfId="28355" xr:uid="{00000000-0005-0000-0000-00006F620000}"/>
    <cellStyle name="Sub totals 2 4 2 23 2 4" xfId="28356" xr:uid="{00000000-0005-0000-0000-000070620000}"/>
    <cellStyle name="Sub totals 2 4 2 23 3" xfId="28357" xr:uid="{00000000-0005-0000-0000-000071620000}"/>
    <cellStyle name="Sub totals 2 4 2 23 4" xfId="28358" xr:uid="{00000000-0005-0000-0000-000072620000}"/>
    <cellStyle name="Sub totals 2 4 2 24" xfId="3722" xr:uid="{00000000-0005-0000-0000-000073620000}"/>
    <cellStyle name="Sub totals 2 4 2 24 2" xfId="28359" xr:uid="{00000000-0005-0000-0000-000074620000}"/>
    <cellStyle name="Sub totals 2 4 2 24 2 2" xfId="28360" xr:uid="{00000000-0005-0000-0000-000075620000}"/>
    <cellStyle name="Sub totals 2 4 2 24 2 3" xfId="28361" xr:uid="{00000000-0005-0000-0000-000076620000}"/>
    <cellStyle name="Sub totals 2 4 2 24 2 4" xfId="28362" xr:uid="{00000000-0005-0000-0000-000077620000}"/>
    <cellStyle name="Sub totals 2 4 2 24 3" xfId="28363" xr:uid="{00000000-0005-0000-0000-000078620000}"/>
    <cellStyle name="Sub totals 2 4 2 24 4" xfId="28364" xr:uid="{00000000-0005-0000-0000-000079620000}"/>
    <cellStyle name="Sub totals 2 4 2 25" xfId="3723" xr:uid="{00000000-0005-0000-0000-00007A620000}"/>
    <cellStyle name="Sub totals 2 4 2 25 2" xfId="28365" xr:uid="{00000000-0005-0000-0000-00007B620000}"/>
    <cellStyle name="Sub totals 2 4 2 25 2 2" xfId="28366" xr:uid="{00000000-0005-0000-0000-00007C620000}"/>
    <cellStyle name="Sub totals 2 4 2 25 2 3" xfId="28367" xr:uid="{00000000-0005-0000-0000-00007D620000}"/>
    <cellStyle name="Sub totals 2 4 2 25 2 4" xfId="28368" xr:uid="{00000000-0005-0000-0000-00007E620000}"/>
    <cellStyle name="Sub totals 2 4 2 25 3" xfId="28369" xr:uid="{00000000-0005-0000-0000-00007F620000}"/>
    <cellStyle name="Sub totals 2 4 2 25 4" xfId="28370" xr:uid="{00000000-0005-0000-0000-000080620000}"/>
    <cellStyle name="Sub totals 2 4 2 26" xfId="3724" xr:uid="{00000000-0005-0000-0000-000081620000}"/>
    <cellStyle name="Sub totals 2 4 2 26 2" xfId="28371" xr:uid="{00000000-0005-0000-0000-000082620000}"/>
    <cellStyle name="Sub totals 2 4 2 26 2 2" xfId="28372" xr:uid="{00000000-0005-0000-0000-000083620000}"/>
    <cellStyle name="Sub totals 2 4 2 26 2 3" xfId="28373" xr:uid="{00000000-0005-0000-0000-000084620000}"/>
    <cellStyle name="Sub totals 2 4 2 26 2 4" xfId="28374" xr:uid="{00000000-0005-0000-0000-000085620000}"/>
    <cellStyle name="Sub totals 2 4 2 26 3" xfId="28375" xr:uid="{00000000-0005-0000-0000-000086620000}"/>
    <cellStyle name="Sub totals 2 4 2 26 4" xfId="28376" xr:uid="{00000000-0005-0000-0000-000087620000}"/>
    <cellStyle name="Sub totals 2 4 2 27" xfId="3725" xr:uid="{00000000-0005-0000-0000-000088620000}"/>
    <cellStyle name="Sub totals 2 4 2 27 2" xfId="28377" xr:uid="{00000000-0005-0000-0000-000089620000}"/>
    <cellStyle name="Sub totals 2 4 2 27 2 2" xfId="28378" xr:uid="{00000000-0005-0000-0000-00008A620000}"/>
    <cellStyle name="Sub totals 2 4 2 27 2 3" xfId="28379" xr:uid="{00000000-0005-0000-0000-00008B620000}"/>
    <cellStyle name="Sub totals 2 4 2 27 2 4" xfId="28380" xr:uid="{00000000-0005-0000-0000-00008C620000}"/>
    <cellStyle name="Sub totals 2 4 2 27 3" xfId="28381" xr:uid="{00000000-0005-0000-0000-00008D620000}"/>
    <cellStyle name="Sub totals 2 4 2 27 4" xfId="28382" xr:uid="{00000000-0005-0000-0000-00008E620000}"/>
    <cellStyle name="Sub totals 2 4 2 28" xfId="3726" xr:uid="{00000000-0005-0000-0000-00008F620000}"/>
    <cellStyle name="Sub totals 2 4 2 28 2" xfId="28383" xr:uid="{00000000-0005-0000-0000-000090620000}"/>
    <cellStyle name="Sub totals 2 4 2 28 2 2" xfId="28384" xr:uid="{00000000-0005-0000-0000-000091620000}"/>
    <cellStyle name="Sub totals 2 4 2 28 2 3" xfId="28385" xr:uid="{00000000-0005-0000-0000-000092620000}"/>
    <cellStyle name="Sub totals 2 4 2 28 2 4" xfId="28386" xr:uid="{00000000-0005-0000-0000-000093620000}"/>
    <cellStyle name="Sub totals 2 4 2 28 3" xfId="28387" xr:uid="{00000000-0005-0000-0000-000094620000}"/>
    <cellStyle name="Sub totals 2 4 2 28 4" xfId="28388" xr:uid="{00000000-0005-0000-0000-000095620000}"/>
    <cellStyle name="Sub totals 2 4 2 29" xfId="3727" xr:uid="{00000000-0005-0000-0000-000096620000}"/>
    <cellStyle name="Sub totals 2 4 2 29 2" xfId="28389" xr:uid="{00000000-0005-0000-0000-000097620000}"/>
    <cellStyle name="Sub totals 2 4 2 29 2 2" xfId="28390" xr:uid="{00000000-0005-0000-0000-000098620000}"/>
    <cellStyle name="Sub totals 2 4 2 29 2 3" xfId="28391" xr:uid="{00000000-0005-0000-0000-000099620000}"/>
    <cellStyle name="Sub totals 2 4 2 29 2 4" xfId="28392" xr:uid="{00000000-0005-0000-0000-00009A620000}"/>
    <cellStyle name="Sub totals 2 4 2 29 3" xfId="28393" xr:uid="{00000000-0005-0000-0000-00009B620000}"/>
    <cellStyle name="Sub totals 2 4 2 29 4" xfId="28394" xr:uid="{00000000-0005-0000-0000-00009C620000}"/>
    <cellStyle name="Sub totals 2 4 2 3" xfId="3728" xr:uid="{00000000-0005-0000-0000-00009D620000}"/>
    <cellStyle name="Sub totals 2 4 2 3 2" xfId="28395" xr:uid="{00000000-0005-0000-0000-00009E620000}"/>
    <cellStyle name="Sub totals 2 4 2 3 2 2" xfId="28396" xr:uid="{00000000-0005-0000-0000-00009F620000}"/>
    <cellStyle name="Sub totals 2 4 2 3 2 3" xfId="28397" xr:uid="{00000000-0005-0000-0000-0000A0620000}"/>
    <cellStyle name="Sub totals 2 4 2 3 2 4" xfId="28398" xr:uid="{00000000-0005-0000-0000-0000A1620000}"/>
    <cellStyle name="Sub totals 2 4 2 3 3" xfId="28399" xr:uid="{00000000-0005-0000-0000-0000A2620000}"/>
    <cellStyle name="Sub totals 2 4 2 3 4" xfId="28400" xr:uid="{00000000-0005-0000-0000-0000A3620000}"/>
    <cellStyle name="Sub totals 2 4 2 30" xfId="3729" xr:uid="{00000000-0005-0000-0000-0000A4620000}"/>
    <cellStyle name="Sub totals 2 4 2 30 2" xfId="28401" xr:uid="{00000000-0005-0000-0000-0000A5620000}"/>
    <cellStyle name="Sub totals 2 4 2 30 2 2" xfId="28402" xr:uid="{00000000-0005-0000-0000-0000A6620000}"/>
    <cellStyle name="Sub totals 2 4 2 30 2 3" xfId="28403" xr:uid="{00000000-0005-0000-0000-0000A7620000}"/>
    <cellStyle name="Sub totals 2 4 2 30 2 4" xfId="28404" xr:uid="{00000000-0005-0000-0000-0000A8620000}"/>
    <cellStyle name="Sub totals 2 4 2 30 3" xfId="28405" xr:uid="{00000000-0005-0000-0000-0000A9620000}"/>
    <cellStyle name="Sub totals 2 4 2 30 4" xfId="28406" xr:uid="{00000000-0005-0000-0000-0000AA620000}"/>
    <cellStyle name="Sub totals 2 4 2 31" xfId="3730" xr:uid="{00000000-0005-0000-0000-0000AB620000}"/>
    <cellStyle name="Sub totals 2 4 2 31 2" xfId="28407" xr:uid="{00000000-0005-0000-0000-0000AC620000}"/>
    <cellStyle name="Sub totals 2 4 2 31 2 2" xfId="28408" xr:uid="{00000000-0005-0000-0000-0000AD620000}"/>
    <cellStyle name="Sub totals 2 4 2 31 2 3" xfId="28409" xr:uid="{00000000-0005-0000-0000-0000AE620000}"/>
    <cellStyle name="Sub totals 2 4 2 31 2 4" xfId="28410" xr:uid="{00000000-0005-0000-0000-0000AF620000}"/>
    <cellStyle name="Sub totals 2 4 2 31 3" xfId="28411" xr:uid="{00000000-0005-0000-0000-0000B0620000}"/>
    <cellStyle name="Sub totals 2 4 2 31 4" xfId="28412" xr:uid="{00000000-0005-0000-0000-0000B1620000}"/>
    <cellStyle name="Sub totals 2 4 2 32" xfId="3731" xr:uid="{00000000-0005-0000-0000-0000B2620000}"/>
    <cellStyle name="Sub totals 2 4 2 32 2" xfId="28413" xr:uid="{00000000-0005-0000-0000-0000B3620000}"/>
    <cellStyle name="Sub totals 2 4 2 32 2 2" xfId="28414" xr:uid="{00000000-0005-0000-0000-0000B4620000}"/>
    <cellStyle name="Sub totals 2 4 2 32 2 3" xfId="28415" xr:uid="{00000000-0005-0000-0000-0000B5620000}"/>
    <cellStyle name="Sub totals 2 4 2 32 2 4" xfId="28416" xr:uid="{00000000-0005-0000-0000-0000B6620000}"/>
    <cellStyle name="Sub totals 2 4 2 32 3" xfId="28417" xr:uid="{00000000-0005-0000-0000-0000B7620000}"/>
    <cellStyle name="Sub totals 2 4 2 32 4" xfId="28418" xr:uid="{00000000-0005-0000-0000-0000B8620000}"/>
    <cellStyle name="Sub totals 2 4 2 33" xfId="3732" xr:uid="{00000000-0005-0000-0000-0000B9620000}"/>
    <cellStyle name="Sub totals 2 4 2 33 2" xfId="28419" xr:uid="{00000000-0005-0000-0000-0000BA620000}"/>
    <cellStyle name="Sub totals 2 4 2 33 2 2" xfId="28420" xr:uid="{00000000-0005-0000-0000-0000BB620000}"/>
    <cellStyle name="Sub totals 2 4 2 33 2 3" xfId="28421" xr:uid="{00000000-0005-0000-0000-0000BC620000}"/>
    <cellStyle name="Sub totals 2 4 2 33 2 4" xfId="28422" xr:uid="{00000000-0005-0000-0000-0000BD620000}"/>
    <cellStyle name="Sub totals 2 4 2 33 3" xfId="28423" xr:uid="{00000000-0005-0000-0000-0000BE620000}"/>
    <cellStyle name="Sub totals 2 4 2 33 4" xfId="28424" xr:uid="{00000000-0005-0000-0000-0000BF620000}"/>
    <cellStyle name="Sub totals 2 4 2 34" xfId="3733" xr:uid="{00000000-0005-0000-0000-0000C0620000}"/>
    <cellStyle name="Sub totals 2 4 2 34 2" xfId="28425" xr:uid="{00000000-0005-0000-0000-0000C1620000}"/>
    <cellStyle name="Sub totals 2 4 2 34 2 2" xfId="28426" xr:uid="{00000000-0005-0000-0000-0000C2620000}"/>
    <cellStyle name="Sub totals 2 4 2 34 2 3" xfId="28427" xr:uid="{00000000-0005-0000-0000-0000C3620000}"/>
    <cellStyle name="Sub totals 2 4 2 34 2 4" xfId="28428" xr:uid="{00000000-0005-0000-0000-0000C4620000}"/>
    <cellStyle name="Sub totals 2 4 2 34 3" xfId="28429" xr:uid="{00000000-0005-0000-0000-0000C5620000}"/>
    <cellStyle name="Sub totals 2 4 2 34 4" xfId="28430" xr:uid="{00000000-0005-0000-0000-0000C6620000}"/>
    <cellStyle name="Sub totals 2 4 2 35" xfId="3734" xr:uid="{00000000-0005-0000-0000-0000C7620000}"/>
    <cellStyle name="Sub totals 2 4 2 35 2" xfId="28431" xr:uid="{00000000-0005-0000-0000-0000C8620000}"/>
    <cellStyle name="Sub totals 2 4 2 35 2 2" xfId="28432" xr:uid="{00000000-0005-0000-0000-0000C9620000}"/>
    <cellStyle name="Sub totals 2 4 2 35 2 3" xfId="28433" xr:uid="{00000000-0005-0000-0000-0000CA620000}"/>
    <cellStyle name="Sub totals 2 4 2 35 2 4" xfId="28434" xr:uid="{00000000-0005-0000-0000-0000CB620000}"/>
    <cellStyle name="Sub totals 2 4 2 35 3" xfId="28435" xr:uid="{00000000-0005-0000-0000-0000CC620000}"/>
    <cellStyle name="Sub totals 2 4 2 35 4" xfId="28436" xr:uid="{00000000-0005-0000-0000-0000CD620000}"/>
    <cellStyle name="Sub totals 2 4 2 36" xfId="3735" xr:uid="{00000000-0005-0000-0000-0000CE620000}"/>
    <cellStyle name="Sub totals 2 4 2 36 2" xfId="28437" xr:uid="{00000000-0005-0000-0000-0000CF620000}"/>
    <cellStyle name="Sub totals 2 4 2 36 2 2" xfId="28438" xr:uid="{00000000-0005-0000-0000-0000D0620000}"/>
    <cellStyle name="Sub totals 2 4 2 36 2 3" xfId="28439" xr:uid="{00000000-0005-0000-0000-0000D1620000}"/>
    <cellStyle name="Sub totals 2 4 2 36 2 4" xfId="28440" xr:uid="{00000000-0005-0000-0000-0000D2620000}"/>
    <cellStyle name="Sub totals 2 4 2 36 3" xfId="28441" xr:uid="{00000000-0005-0000-0000-0000D3620000}"/>
    <cellStyle name="Sub totals 2 4 2 36 4" xfId="28442" xr:uid="{00000000-0005-0000-0000-0000D4620000}"/>
    <cellStyle name="Sub totals 2 4 2 37" xfId="3736" xr:uid="{00000000-0005-0000-0000-0000D5620000}"/>
    <cellStyle name="Sub totals 2 4 2 37 2" xfId="28443" xr:uid="{00000000-0005-0000-0000-0000D6620000}"/>
    <cellStyle name="Sub totals 2 4 2 37 2 2" xfId="28444" xr:uid="{00000000-0005-0000-0000-0000D7620000}"/>
    <cellStyle name="Sub totals 2 4 2 37 2 3" xfId="28445" xr:uid="{00000000-0005-0000-0000-0000D8620000}"/>
    <cellStyle name="Sub totals 2 4 2 37 2 4" xfId="28446" xr:uid="{00000000-0005-0000-0000-0000D9620000}"/>
    <cellStyle name="Sub totals 2 4 2 37 3" xfId="28447" xr:uid="{00000000-0005-0000-0000-0000DA620000}"/>
    <cellStyle name="Sub totals 2 4 2 37 4" xfId="28448" xr:uid="{00000000-0005-0000-0000-0000DB620000}"/>
    <cellStyle name="Sub totals 2 4 2 38" xfId="3737" xr:uid="{00000000-0005-0000-0000-0000DC620000}"/>
    <cellStyle name="Sub totals 2 4 2 38 2" xfId="28449" xr:uid="{00000000-0005-0000-0000-0000DD620000}"/>
    <cellStyle name="Sub totals 2 4 2 38 2 2" xfId="28450" xr:uid="{00000000-0005-0000-0000-0000DE620000}"/>
    <cellStyle name="Sub totals 2 4 2 38 2 3" xfId="28451" xr:uid="{00000000-0005-0000-0000-0000DF620000}"/>
    <cellStyle name="Sub totals 2 4 2 38 2 4" xfId="28452" xr:uid="{00000000-0005-0000-0000-0000E0620000}"/>
    <cellStyle name="Sub totals 2 4 2 38 3" xfId="28453" xr:uid="{00000000-0005-0000-0000-0000E1620000}"/>
    <cellStyle name="Sub totals 2 4 2 38 4" xfId="28454" xr:uid="{00000000-0005-0000-0000-0000E2620000}"/>
    <cellStyle name="Sub totals 2 4 2 39" xfId="3738" xr:uid="{00000000-0005-0000-0000-0000E3620000}"/>
    <cellStyle name="Sub totals 2 4 2 39 2" xfId="28455" xr:uid="{00000000-0005-0000-0000-0000E4620000}"/>
    <cellStyle name="Sub totals 2 4 2 39 2 2" xfId="28456" xr:uid="{00000000-0005-0000-0000-0000E5620000}"/>
    <cellStyle name="Sub totals 2 4 2 39 2 3" xfId="28457" xr:uid="{00000000-0005-0000-0000-0000E6620000}"/>
    <cellStyle name="Sub totals 2 4 2 39 2 4" xfId="28458" xr:uid="{00000000-0005-0000-0000-0000E7620000}"/>
    <cellStyle name="Sub totals 2 4 2 39 3" xfId="28459" xr:uid="{00000000-0005-0000-0000-0000E8620000}"/>
    <cellStyle name="Sub totals 2 4 2 39 4" xfId="28460" xr:uid="{00000000-0005-0000-0000-0000E9620000}"/>
    <cellStyle name="Sub totals 2 4 2 4" xfId="3739" xr:uid="{00000000-0005-0000-0000-0000EA620000}"/>
    <cellStyle name="Sub totals 2 4 2 4 2" xfId="28461" xr:uid="{00000000-0005-0000-0000-0000EB620000}"/>
    <cellStyle name="Sub totals 2 4 2 4 2 2" xfId="28462" xr:uid="{00000000-0005-0000-0000-0000EC620000}"/>
    <cellStyle name="Sub totals 2 4 2 4 2 3" xfId="28463" xr:uid="{00000000-0005-0000-0000-0000ED620000}"/>
    <cellStyle name="Sub totals 2 4 2 4 2 4" xfId="28464" xr:uid="{00000000-0005-0000-0000-0000EE620000}"/>
    <cellStyle name="Sub totals 2 4 2 4 3" xfId="28465" xr:uid="{00000000-0005-0000-0000-0000EF620000}"/>
    <cellStyle name="Sub totals 2 4 2 4 4" xfId="28466" xr:uid="{00000000-0005-0000-0000-0000F0620000}"/>
    <cellStyle name="Sub totals 2 4 2 40" xfId="3740" xr:uid="{00000000-0005-0000-0000-0000F1620000}"/>
    <cellStyle name="Sub totals 2 4 2 40 2" xfId="28467" xr:uid="{00000000-0005-0000-0000-0000F2620000}"/>
    <cellStyle name="Sub totals 2 4 2 40 2 2" xfId="28468" xr:uid="{00000000-0005-0000-0000-0000F3620000}"/>
    <cellStyle name="Sub totals 2 4 2 40 2 3" xfId="28469" xr:uid="{00000000-0005-0000-0000-0000F4620000}"/>
    <cellStyle name="Sub totals 2 4 2 40 2 4" xfId="28470" xr:uid="{00000000-0005-0000-0000-0000F5620000}"/>
    <cellStyle name="Sub totals 2 4 2 40 3" xfId="28471" xr:uid="{00000000-0005-0000-0000-0000F6620000}"/>
    <cellStyle name="Sub totals 2 4 2 40 4" xfId="28472" xr:uid="{00000000-0005-0000-0000-0000F7620000}"/>
    <cellStyle name="Sub totals 2 4 2 41" xfId="3741" xr:uid="{00000000-0005-0000-0000-0000F8620000}"/>
    <cellStyle name="Sub totals 2 4 2 41 2" xfId="28473" xr:uid="{00000000-0005-0000-0000-0000F9620000}"/>
    <cellStyle name="Sub totals 2 4 2 41 2 2" xfId="28474" xr:uid="{00000000-0005-0000-0000-0000FA620000}"/>
    <cellStyle name="Sub totals 2 4 2 41 2 3" xfId="28475" xr:uid="{00000000-0005-0000-0000-0000FB620000}"/>
    <cellStyle name="Sub totals 2 4 2 41 2 4" xfId="28476" xr:uid="{00000000-0005-0000-0000-0000FC620000}"/>
    <cellStyle name="Sub totals 2 4 2 41 3" xfId="28477" xr:uid="{00000000-0005-0000-0000-0000FD620000}"/>
    <cellStyle name="Sub totals 2 4 2 41 4" xfId="28478" xr:uid="{00000000-0005-0000-0000-0000FE620000}"/>
    <cellStyle name="Sub totals 2 4 2 42" xfId="3742" xr:uid="{00000000-0005-0000-0000-0000FF620000}"/>
    <cellStyle name="Sub totals 2 4 2 42 2" xfId="28479" xr:uid="{00000000-0005-0000-0000-000000630000}"/>
    <cellStyle name="Sub totals 2 4 2 42 2 2" xfId="28480" xr:uid="{00000000-0005-0000-0000-000001630000}"/>
    <cellStyle name="Sub totals 2 4 2 42 2 3" xfId="28481" xr:uid="{00000000-0005-0000-0000-000002630000}"/>
    <cellStyle name="Sub totals 2 4 2 42 2 4" xfId="28482" xr:uid="{00000000-0005-0000-0000-000003630000}"/>
    <cellStyle name="Sub totals 2 4 2 42 3" xfId="28483" xr:uid="{00000000-0005-0000-0000-000004630000}"/>
    <cellStyle name="Sub totals 2 4 2 42 4" xfId="28484" xr:uid="{00000000-0005-0000-0000-000005630000}"/>
    <cellStyle name="Sub totals 2 4 2 43" xfId="3743" xr:uid="{00000000-0005-0000-0000-000006630000}"/>
    <cellStyle name="Sub totals 2 4 2 43 2" xfId="28485" xr:uid="{00000000-0005-0000-0000-000007630000}"/>
    <cellStyle name="Sub totals 2 4 2 43 2 2" xfId="28486" xr:uid="{00000000-0005-0000-0000-000008630000}"/>
    <cellStyle name="Sub totals 2 4 2 43 2 3" xfId="28487" xr:uid="{00000000-0005-0000-0000-000009630000}"/>
    <cellStyle name="Sub totals 2 4 2 43 2 4" xfId="28488" xr:uid="{00000000-0005-0000-0000-00000A630000}"/>
    <cellStyle name="Sub totals 2 4 2 43 3" xfId="28489" xr:uid="{00000000-0005-0000-0000-00000B630000}"/>
    <cellStyle name="Sub totals 2 4 2 43 4" xfId="28490" xr:uid="{00000000-0005-0000-0000-00000C630000}"/>
    <cellStyle name="Sub totals 2 4 2 44" xfId="3744" xr:uid="{00000000-0005-0000-0000-00000D630000}"/>
    <cellStyle name="Sub totals 2 4 2 44 2" xfId="28491" xr:uid="{00000000-0005-0000-0000-00000E630000}"/>
    <cellStyle name="Sub totals 2 4 2 44 2 2" xfId="28492" xr:uid="{00000000-0005-0000-0000-00000F630000}"/>
    <cellStyle name="Sub totals 2 4 2 44 2 3" xfId="28493" xr:uid="{00000000-0005-0000-0000-000010630000}"/>
    <cellStyle name="Sub totals 2 4 2 44 2 4" xfId="28494" xr:uid="{00000000-0005-0000-0000-000011630000}"/>
    <cellStyle name="Sub totals 2 4 2 44 3" xfId="28495" xr:uid="{00000000-0005-0000-0000-000012630000}"/>
    <cellStyle name="Sub totals 2 4 2 44 4" xfId="28496" xr:uid="{00000000-0005-0000-0000-000013630000}"/>
    <cellStyle name="Sub totals 2 4 2 45" xfId="28497" xr:uid="{00000000-0005-0000-0000-000014630000}"/>
    <cellStyle name="Sub totals 2 4 2 45 2" xfId="28498" xr:uid="{00000000-0005-0000-0000-000015630000}"/>
    <cellStyle name="Sub totals 2 4 2 45 3" xfId="28499" xr:uid="{00000000-0005-0000-0000-000016630000}"/>
    <cellStyle name="Sub totals 2 4 2 45 4" xfId="28500" xr:uid="{00000000-0005-0000-0000-000017630000}"/>
    <cellStyle name="Sub totals 2 4 2 46" xfId="28501" xr:uid="{00000000-0005-0000-0000-000018630000}"/>
    <cellStyle name="Sub totals 2 4 2 46 2" xfId="28502" xr:uid="{00000000-0005-0000-0000-000019630000}"/>
    <cellStyle name="Sub totals 2 4 2 46 3" xfId="28503" xr:uid="{00000000-0005-0000-0000-00001A630000}"/>
    <cellStyle name="Sub totals 2 4 2 46 4" xfId="28504" xr:uid="{00000000-0005-0000-0000-00001B630000}"/>
    <cellStyle name="Sub totals 2 4 2 47" xfId="28505" xr:uid="{00000000-0005-0000-0000-00001C630000}"/>
    <cellStyle name="Sub totals 2 4 2 5" xfId="3745" xr:uid="{00000000-0005-0000-0000-00001D630000}"/>
    <cellStyle name="Sub totals 2 4 2 5 2" xfId="28506" xr:uid="{00000000-0005-0000-0000-00001E630000}"/>
    <cellStyle name="Sub totals 2 4 2 5 2 2" xfId="28507" xr:uid="{00000000-0005-0000-0000-00001F630000}"/>
    <cellStyle name="Sub totals 2 4 2 5 2 3" xfId="28508" xr:uid="{00000000-0005-0000-0000-000020630000}"/>
    <cellStyle name="Sub totals 2 4 2 5 2 4" xfId="28509" xr:uid="{00000000-0005-0000-0000-000021630000}"/>
    <cellStyle name="Sub totals 2 4 2 5 3" xfId="28510" xr:uid="{00000000-0005-0000-0000-000022630000}"/>
    <cellStyle name="Sub totals 2 4 2 5 4" xfId="28511" xr:uid="{00000000-0005-0000-0000-000023630000}"/>
    <cellStyle name="Sub totals 2 4 2 6" xfId="3746" xr:uid="{00000000-0005-0000-0000-000024630000}"/>
    <cellStyle name="Sub totals 2 4 2 6 2" xfId="28512" xr:uid="{00000000-0005-0000-0000-000025630000}"/>
    <cellStyle name="Sub totals 2 4 2 6 2 2" xfId="28513" xr:uid="{00000000-0005-0000-0000-000026630000}"/>
    <cellStyle name="Sub totals 2 4 2 6 2 3" xfId="28514" xr:uid="{00000000-0005-0000-0000-000027630000}"/>
    <cellStyle name="Sub totals 2 4 2 6 2 4" xfId="28515" xr:uid="{00000000-0005-0000-0000-000028630000}"/>
    <cellStyle name="Sub totals 2 4 2 6 3" xfId="28516" xr:uid="{00000000-0005-0000-0000-000029630000}"/>
    <cellStyle name="Sub totals 2 4 2 6 4" xfId="28517" xr:uid="{00000000-0005-0000-0000-00002A630000}"/>
    <cellStyle name="Sub totals 2 4 2 7" xfId="3747" xr:uid="{00000000-0005-0000-0000-00002B630000}"/>
    <cellStyle name="Sub totals 2 4 2 7 2" xfId="28518" xr:uid="{00000000-0005-0000-0000-00002C630000}"/>
    <cellStyle name="Sub totals 2 4 2 7 2 2" xfId="28519" xr:uid="{00000000-0005-0000-0000-00002D630000}"/>
    <cellStyle name="Sub totals 2 4 2 7 2 3" xfId="28520" xr:uid="{00000000-0005-0000-0000-00002E630000}"/>
    <cellStyle name="Sub totals 2 4 2 7 2 4" xfId="28521" xr:uid="{00000000-0005-0000-0000-00002F630000}"/>
    <cellStyle name="Sub totals 2 4 2 7 3" xfId="28522" xr:uid="{00000000-0005-0000-0000-000030630000}"/>
    <cellStyle name="Sub totals 2 4 2 7 4" xfId="28523" xr:uid="{00000000-0005-0000-0000-000031630000}"/>
    <cellStyle name="Sub totals 2 4 2 8" xfId="3748" xr:uid="{00000000-0005-0000-0000-000032630000}"/>
    <cellStyle name="Sub totals 2 4 2 8 2" xfId="28524" xr:uid="{00000000-0005-0000-0000-000033630000}"/>
    <cellStyle name="Sub totals 2 4 2 8 2 2" xfId="28525" xr:uid="{00000000-0005-0000-0000-000034630000}"/>
    <cellStyle name="Sub totals 2 4 2 8 2 3" xfId="28526" xr:uid="{00000000-0005-0000-0000-000035630000}"/>
    <cellStyle name="Sub totals 2 4 2 8 2 4" xfId="28527" xr:uid="{00000000-0005-0000-0000-000036630000}"/>
    <cellStyle name="Sub totals 2 4 2 8 3" xfId="28528" xr:uid="{00000000-0005-0000-0000-000037630000}"/>
    <cellStyle name="Sub totals 2 4 2 8 4" xfId="28529" xr:uid="{00000000-0005-0000-0000-000038630000}"/>
    <cellStyle name="Sub totals 2 4 2 9" xfId="3749" xr:uid="{00000000-0005-0000-0000-000039630000}"/>
    <cellStyle name="Sub totals 2 4 2 9 2" xfId="28530" xr:uid="{00000000-0005-0000-0000-00003A630000}"/>
    <cellStyle name="Sub totals 2 4 2 9 2 2" xfId="28531" xr:uid="{00000000-0005-0000-0000-00003B630000}"/>
    <cellStyle name="Sub totals 2 4 2 9 2 3" xfId="28532" xr:uid="{00000000-0005-0000-0000-00003C630000}"/>
    <cellStyle name="Sub totals 2 4 2 9 2 4" xfId="28533" xr:uid="{00000000-0005-0000-0000-00003D630000}"/>
    <cellStyle name="Sub totals 2 4 2 9 3" xfId="28534" xr:uid="{00000000-0005-0000-0000-00003E630000}"/>
    <cellStyle name="Sub totals 2 4 2 9 4" xfId="28535" xr:uid="{00000000-0005-0000-0000-00003F630000}"/>
    <cellStyle name="Sub totals 2 4 20" xfId="3750" xr:uid="{00000000-0005-0000-0000-000040630000}"/>
    <cellStyle name="Sub totals 2 4 20 2" xfId="28536" xr:uid="{00000000-0005-0000-0000-000041630000}"/>
    <cellStyle name="Sub totals 2 4 20 2 2" xfId="28537" xr:uid="{00000000-0005-0000-0000-000042630000}"/>
    <cellStyle name="Sub totals 2 4 20 2 3" xfId="28538" xr:uid="{00000000-0005-0000-0000-000043630000}"/>
    <cellStyle name="Sub totals 2 4 20 2 4" xfId="28539" xr:uid="{00000000-0005-0000-0000-000044630000}"/>
    <cellStyle name="Sub totals 2 4 20 3" xfId="28540" xr:uid="{00000000-0005-0000-0000-000045630000}"/>
    <cellStyle name="Sub totals 2 4 20 4" xfId="28541" xr:uid="{00000000-0005-0000-0000-000046630000}"/>
    <cellStyle name="Sub totals 2 4 21" xfId="3751" xr:uid="{00000000-0005-0000-0000-000047630000}"/>
    <cellStyle name="Sub totals 2 4 21 2" xfId="28542" xr:uid="{00000000-0005-0000-0000-000048630000}"/>
    <cellStyle name="Sub totals 2 4 21 2 2" xfId="28543" xr:uid="{00000000-0005-0000-0000-000049630000}"/>
    <cellStyle name="Sub totals 2 4 21 2 3" xfId="28544" xr:uid="{00000000-0005-0000-0000-00004A630000}"/>
    <cellStyle name="Sub totals 2 4 21 2 4" xfId="28545" xr:uid="{00000000-0005-0000-0000-00004B630000}"/>
    <cellStyle name="Sub totals 2 4 21 3" xfId="28546" xr:uid="{00000000-0005-0000-0000-00004C630000}"/>
    <cellStyle name="Sub totals 2 4 21 4" xfId="28547" xr:uid="{00000000-0005-0000-0000-00004D630000}"/>
    <cellStyle name="Sub totals 2 4 22" xfId="3752" xr:uid="{00000000-0005-0000-0000-00004E630000}"/>
    <cellStyle name="Sub totals 2 4 22 2" xfId="28548" xr:uid="{00000000-0005-0000-0000-00004F630000}"/>
    <cellStyle name="Sub totals 2 4 22 2 2" xfId="28549" xr:uid="{00000000-0005-0000-0000-000050630000}"/>
    <cellStyle name="Sub totals 2 4 22 2 3" xfId="28550" xr:uid="{00000000-0005-0000-0000-000051630000}"/>
    <cellStyle name="Sub totals 2 4 22 2 4" xfId="28551" xr:uid="{00000000-0005-0000-0000-000052630000}"/>
    <cellStyle name="Sub totals 2 4 22 3" xfId="28552" xr:uid="{00000000-0005-0000-0000-000053630000}"/>
    <cellStyle name="Sub totals 2 4 22 4" xfId="28553" xr:uid="{00000000-0005-0000-0000-000054630000}"/>
    <cellStyle name="Sub totals 2 4 23" xfId="3753" xr:uid="{00000000-0005-0000-0000-000055630000}"/>
    <cellStyle name="Sub totals 2 4 23 2" xfId="28554" xr:uid="{00000000-0005-0000-0000-000056630000}"/>
    <cellStyle name="Sub totals 2 4 23 2 2" xfId="28555" xr:uid="{00000000-0005-0000-0000-000057630000}"/>
    <cellStyle name="Sub totals 2 4 23 2 3" xfId="28556" xr:uid="{00000000-0005-0000-0000-000058630000}"/>
    <cellStyle name="Sub totals 2 4 23 2 4" xfId="28557" xr:uid="{00000000-0005-0000-0000-000059630000}"/>
    <cellStyle name="Sub totals 2 4 23 3" xfId="28558" xr:uid="{00000000-0005-0000-0000-00005A630000}"/>
    <cellStyle name="Sub totals 2 4 23 4" xfId="28559" xr:uid="{00000000-0005-0000-0000-00005B630000}"/>
    <cellStyle name="Sub totals 2 4 24" xfId="3754" xr:uid="{00000000-0005-0000-0000-00005C630000}"/>
    <cellStyle name="Sub totals 2 4 24 2" xfId="28560" xr:uid="{00000000-0005-0000-0000-00005D630000}"/>
    <cellStyle name="Sub totals 2 4 24 2 2" xfId="28561" xr:uid="{00000000-0005-0000-0000-00005E630000}"/>
    <cellStyle name="Sub totals 2 4 24 2 3" xfId="28562" xr:uid="{00000000-0005-0000-0000-00005F630000}"/>
    <cellStyle name="Sub totals 2 4 24 2 4" xfId="28563" xr:uid="{00000000-0005-0000-0000-000060630000}"/>
    <cellStyle name="Sub totals 2 4 24 3" xfId="28564" xr:uid="{00000000-0005-0000-0000-000061630000}"/>
    <cellStyle name="Sub totals 2 4 24 4" xfId="28565" xr:uid="{00000000-0005-0000-0000-000062630000}"/>
    <cellStyle name="Sub totals 2 4 25" xfId="3755" xr:uid="{00000000-0005-0000-0000-000063630000}"/>
    <cellStyle name="Sub totals 2 4 25 2" xfId="28566" xr:uid="{00000000-0005-0000-0000-000064630000}"/>
    <cellStyle name="Sub totals 2 4 25 2 2" xfId="28567" xr:uid="{00000000-0005-0000-0000-000065630000}"/>
    <cellStyle name="Sub totals 2 4 25 2 3" xfId="28568" xr:uid="{00000000-0005-0000-0000-000066630000}"/>
    <cellStyle name="Sub totals 2 4 25 2 4" xfId="28569" xr:uid="{00000000-0005-0000-0000-000067630000}"/>
    <cellStyle name="Sub totals 2 4 25 3" xfId="28570" xr:uid="{00000000-0005-0000-0000-000068630000}"/>
    <cellStyle name="Sub totals 2 4 25 4" xfId="28571" xr:uid="{00000000-0005-0000-0000-000069630000}"/>
    <cellStyle name="Sub totals 2 4 26" xfId="3756" xr:uid="{00000000-0005-0000-0000-00006A630000}"/>
    <cellStyle name="Sub totals 2 4 26 2" xfId="28572" xr:uid="{00000000-0005-0000-0000-00006B630000}"/>
    <cellStyle name="Sub totals 2 4 26 2 2" xfId="28573" xr:uid="{00000000-0005-0000-0000-00006C630000}"/>
    <cellStyle name="Sub totals 2 4 26 2 3" xfId="28574" xr:uid="{00000000-0005-0000-0000-00006D630000}"/>
    <cellStyle name="Sub totals 2 4 26 2 4" xfId="28575" xr:uid="{00000000-0005-0000-0000-00006E630000}"/>
    <cellStyle name="Sub totals 2 4 26 3" xfId="28576" xr:uid="{00000000-0005-0000-0000-00006F630000}"/>
    <cellStyle name="Sub totals 2 4 26 4" xfId="28577" xr:uid="{00000000-0005-0000-0000-000070630000}"/>
    <cellStyle name="Sub totals 2 4 27" xfId="3757" xr:uid="{00000000-0005-0000-0000-000071630000}"/>
    <cellStyle name="Sub totals 2 4 27 2" xfId="28578" xr:uid="{00000000-0005-0000-0000-000072630000}"/>
    <cellStyle name="Sub totals 2 4 27 2 2" xfId="28579" xr:uid="{00000000-0005-0000-0000-000073630000}"/>
    <cellStyle name="Sub totals 2 4 27 2 3" xfId="28580" xr:uid="{00000000-0005-0000-0000-000074630000}"/>
    <cellStyle name="Sub totals 2 4 27 2 4" xfId="28581" xr:uid="{00000000-0005-0000-0000-000075630000}"/>
    <cellStyle name="Sub totals 2 4 27 3" xfId="28582" xr:uid="{00000000-0005-0000-0000-000076630000}"/>
    <cellStyle name="Sub totals 2 4 27 4" xfId="28583" xr:uid="{00000000-0005-0000-0000-000077630000}"/>
    <cellStyle name="Sub totals 2 4 28" xfId="3758" xr:uid="{00000000-0005-0000-0000-000078630000}"/>
    <cellStyle name="Sub totals 2 4 28 2" xfId="28584" xr:uid="{00000000-0005-0000-0000-000079630000}"/>
    <cellStyle name="Sub totals 2 4 28 2 2" xfId="28585" xr:uid="{00000000-0005-0000-0000-00007A630000}"/>
    <cellStyle name="Sub totals 2 4 28 2 3" xfId="28586" xr:uid="{00000000-0005-0000-0000-00007B630000}"/>
    <cellStyle name="Sub totals 2 4 28 2 4" xfId="28587" xr:uid="{00000000-0005-0000-0000-00007C630000}"/>
    <cellStyle name="Sub totals 2 4 28 3" xfId="28588" xr:uid="{00000000-0005-0000-0000-00007D630000}"/>
    <cellStyle name="Sub totals 2 4 28 4" xfId="28589" xr:uid="{00000000-0005-0000-0000-00007E630000}"/>
    <cellStyle name="Sub totals 2 4 29" xfId="3759" xr:uid="{00000000-0005-0000-0000-00007F630000}"/>
    <cellStyle name="Sub totals 2 4 29 2" xfId="28590" xr:uid="{00000000-0005-0000-0000-000080630000}"/>
    <cellStyle name="Sub totals 2 4 29 2 2" xfId="28591" xr:uid="{00000000-0005-0000-0000-000081630000}"/>
    <cellStyle name="Sub totals 2 4 29 2 3" xfId="28592" xr:uid="{00000000-0005-0000-0000-000082630000}"/>
    <cellStyle name="Sub totals 2 4 29 2 4" xfId="28593" xr:uid="{00000000-0005-0000-0000-000083630000}"/>
    <cellStyle name="Sub totals 2 4 29 3" xfId="28594" xr:uid="{00000000-0005-0000-0000-000084630000}"/>
    <cellStyle name="Sub totals 2 4 29 4" xfId="28595" xr:uid="{00000000-0005-0000-0000-000085630000}"/>
    <cellStyle name="Sub totals 2 4 3" xfId="3760" xr:uid="{00000000-0005-0000-0000-000086630000}"/>
    <cellStyle name="Sub totals 2 4 3 2" xfId="28596" xr:uid="{00000000-0005-0000-0000-000087630000}"/>
    <cellStyle name="Sub totals 2 4 3 2 2" xfId="28597" xr:uid="{00000000-0005-0000-0000-000088630000}"/>
    <cellStyle name="Sub totals 2 4 3 2 3" xfId="28598" xr:uid="{00000000-0005-0000-0000-000089630000}"/>
    <cellStyle name="Sub totals 2 4 3 2 4" xfId="28599" xr:uid="{00000000-0005-0000-0000-00008A630000}"/>
    <cellStyle name="Sub totals 2 4 3 3" xfId="28600" xr:uid="{00000000-0005-0000-0000-00008B630000}"/>
    <cellStyle name="Sub totals 2 4 3 4" xfId="28601" xr:uid="{00000000-0005-0000-0000-00008C630000}"/>
    <cellStyle name="Sub totals 2 4 30" xfId="3761" xr:uid="{00000000-0005-0000-0000-00008D630000}"/>
    <cellStyle name="Sub totals 2 4 30 2" xfId="28602" xr:uid="{00000000-0005-0000-0000-00008E630000}"/>
    <cellStyle name="Sub totals 2 4 30 2 2" xfId="28603" xr:uid="{00000000-0005-0000-0000-00008F630000}"/>
    <cellStyle name="Sub totals 2 4 30 2 3" xfId="28604" xr:uid="{00000000-0005-0000-0000-000090630000}"/>
    <cellStyle name="Sub totals 2 4 30 2 4" xfId="28605" xr:uid="{00000000-0005-0000-0000-000091630000}"/>
    <cellStyle name="Sub totals 2 4 30 3" xfId="28606" xr:uid="{00000000-0005-0000-0000-000092630000}"/>
    <cellStyle name="Sub totals 2 4 30 4" xfId="28607" xr:uid="{00000000-0005-0000-0000-000093630000}"/>
    <cellStyle name="Sub totals 2 4 31" xfId="3762" xr:uid="{00000000-0005-0000-0000-000094630000}"/>
    <cellStyle name="Sub totals 2 4 31 2" xfId="28608" xr:uid="{00000000-0005-0000-0000-000095630000}"/>
    <cellStyle name="Sub totals 2 4 31 2 2" xfId="28609" xr:uid="{00000000-0005-0000-0000-000096630000}"/>
    <cellStyle name="Sub totals 2 4 31 2 3" xfId="28610" xr:uid="{00000000-0005-0000-0000-000097630000}"/>
    <cellStyle name="Sub totals 2 4 31 2 4" xfId="28611" xr:uid="{00000000-0005-0000-0000-000098630000}"/>
    <cellStyle name="Sub totals 2 4 31 3" xfId="28612" xr:uid="{00000000-0005-0000-0000-000099630000}"/>
    <cellStyle name="Sub totals 2 4 31 4" xfId="28613" xr:uid="{00000000-0005-0000-0000-00009A630000}"/>
    <cellStyle name="Sub totals 2 4 32" xfId="3763" xr:uid="{00000000-0005-0000-0000-00009B630000}"/>
    <cellStyle name="Sub totals 2 4 32 2" xfId="28614" xr:uid="{00000000-0005-0000-0000-00009C630000}"/>
    <cellStyle name="Sub totals 2 4 32 2 2" xfId="28615" xr:uid="{00000000-0005-0000-0000-00009D630000}"/>
    <cellStyle name="Sub totals 2 4 32 2 3" xfId="28616" xr:uid="{00000000-0005-0000-0000-00009E630000}"/>
    <cellStyle name="Sub totals 2 4 32 2 4" xfId="28617" xr:uid="{00000000-0005-0000-0000-00009F630000}"/>
    <cellStyle name="Sub totals 2 4 32 3" xfId="28618" xr:uid="{00000000-0005-0000-0000-0000A0630000}"/>
    <cellStyle name="Sub totals 2 4 32 4" xfId="28619" xr:uid="{00000000-0005-0000-0000-0000A1630000}"/>
    <cellStyle name="Sub totals 2 4 33" xfId="3764" xr:uid="{00000000-0005-0000-0000-0000A2630000}"/>
    <cellStyle name="Sub totals 2 4 33 2" xfId="28620" xr:uid="{00000000-0005-0000-0000-0000A3630000}"/>
    <cellStyle name="Sub totals 2 4 33 2 2" xfId="28621" xr:uid="{00000000-0005-0000-0000-0000A4630000}"/>
    <cellStyle name="Sub totals 2 4 33 2 3" xfId="28622" xr:uid="{00000000-0005-0000-0000-0000A5630000}"/>
    <cellStyle name="Sub totals 2 4 33 2 4" xfId="28623" xr:uid="{00000000-0005-0000-0000-0000A6630000}"/>
    <cellStyle name="Sub totals 2 4 33 3" xfId="28624" xr:uid="{00000000-0005-0000-0000-0000A7630000}"/>
    <cellStyle name="Sub totals 2 4 33 4" xfId="28625" xr:uid="{00000000-0005-0000-0000-0000A8630000}"/>
    <cellStyle name="Sub totals 2 4 34" xfId="3765" xr:uid="{00000000-0005-0000-0000-0000A9630000}"/>
    <cellStyle name="Sub totals 2 4 34 2" xfId="28626" xr:uid="{00000000-0005-0000-0000-0000AA630000}"/>
    <cellStyle name="Sub totals 2 4 34 2 2" xfId="28627" xr:uid="{00000000-0005-0000-0000-0000AB630000}"/>
    <cellStyle name="Sub totals 2 4 34 2 3" xfId="28628" xr:uid="{00000000-0005-0000-0000-0000AC630000}"/>
    <cellStyle name="Sub totals 2 4 34 2 4" xfId="28629" xr:uid="{00000000-0005-0000-0000-0000AD630000}"/>
    <cellStyle name="Sub totals 2 4 34 3" xfId="28630" xr:uid="{00000000-0005-0000-0000-0000AE630000}"/>
    <cellStyle name="Sub totals 2 4 34 4" xfId="28631" xr:uid="{00000000-0005-0000-0000-0000AF630000}"/>
    <cellStyle name="Sub totals 2 4 35" xfId="3766" xr:uid="{00000000-0005-0000-0000-0000B0630000}"/>
    <cellStyle name="Sub totals 2 4 35 2" xfId="28632" xr:uid="{00000000-0005-0000-0000-0000B1630000}"/>
    <cellStyle name="Sub totals 2 4 35 2 2" xfId="28633" xr:uid="{00000000-0005-0000-0000-0000B2630000}"/>
    <cellStyle name="Sub totals 2 4 35 2 3" xfId="28634" xr:uid="{00000000-0005-0000-0000-0000B3630000}"/>
    <cellStyle name="Sub totals 2 4 35 2 4" xfId="28635" xr:uid="{00000000-0005-0000-0000-0000B4630000}"/>
    <cellStyle name="Sub totals 2 4 35 3" xfId="28636" xr:uid="{00000000-0005-0000-0000-0000B5630000}"/>
    <cellStyle name="Sub totals 2 4 35 4" xfId="28637" xr:uid="{00000000-0005-0000-0000-0000B6630000}"/>
    <cellStyle name="Sub totals 2 4 36" xfId="3767" xr:uid="{00000000-0005-0000-0000-0000B7630000}"/>
    <cellStyle name="Sub totals 2 4 36 2" xfId="28638" xr:uid="{00000000-0005-0000-0000-0000B8630000}"/>
    <cellStyle name="Sub totals 2 4 36 2 2" xfId="28639" xr:uid="{00000000-0005-0000-0000-0000B9630000}"/>
    <cellStyle name="Sub totals 2 4 36 2 3" xfId="28640" xr:uid="{00000000-0005-0000-0000-0000BA630000}"/>
    <cellStyle name="Sub totals 2 4 36 2 4" xfId="28641" xr:uid="{00000000-0005-0000-0000-0000BB630000}"/>
    <cellStyle name="Sub totals 2 4 36 3" xfId="28642" xr:uid="{00000000-0005-0000-0000-0000BC630000}"/>
    <cellStyle name="Sub totals 2 4 36 4" xfId="28643" xr:uid="{00000000-0005-0000-0000-0000BD630000}"/>
    <cellStyle name="Sub totals 2 4 37" xfId="3768" xr:uid="{00000000-0005-0000-0000-0000BE630000}"/>
    <cellStyle name="Sub totals 2 4 37 2" xfId="28644" xr:uid="{00000000-0005-0000-0000-0000BF630000}"/>
    <cellStyle name="Sub totals 2 4 37 2 2" xfId="28645" xr:uid="{00000000-0005-0000-0000-0000C0630000}"/>
    <cellStyle name="Sub totals 2 4 37 2 3" xfId="28646" xr:uid="{00000000-0005-0000-0000-0000C1630000}"/>
    <cellStyle name="Sub totals 2 4 37 2 4" xfId="28647" xr:uid="{00000000-0005-0000-0000-0000C2630000}"/>
    <cellStyle name="Sub totals 2 4 37 3" xfId="28648" xr:uid="{00000000-0005-0000-0000-0000C3630000}"/>
    <cellStyle name="Sub totals 2 4 37 4" xfId="28649" xr:uid="{00000000-0005-0000-0000-0000C4630000}"/>
    <cellStyle name="Sub totals 2 4 38" xfId="3769" xr:uid="{00000000-0005-0000-0000-0000C5630000}"/>
    <cellStyle name="Sub totals 2 4 38 2" xfId="28650" xr:uid="{00000000-0005-0000-0000-0000C6630000}"/>
    <cellStyle name="Sub totals 2 4 38 2 2" xfId="28651" xr:uid="{00000000-0005-0000-0000-0000C7630000}"/>
    <cellStyle name="Sub totals 2 4 38 2 3" xfId="28652" xr:uid="{00000000-0005-0000-0000-0000C8630000}"/>
    <cellStyle name="Sub totals 2 4 38 2 4" xfId="28653" xr:uid="{00000000-0005-0000-0000-0000C9630000}"/>
    <cellStyle name="Sub totals 2 4 38 3" xfId="28654" xr:uid="{00000000-0005-0000-0000-0000CA630000}"/>
    <cellStyle name="Sub totals 2 4 38 4" xfId="28655" xr:uid="{00000000-0005-0000-0000-0000CB630000}"/>
    <cellStyle name="Sub totals 2 4 39" xfId="3770" xr:uid="{00000000-0005-0000-0000-0000CC630000}"/>
    <cellStyle name="Sub totals 2 4 39 2" xfId="28656" xr:uid="{00000000-0005-0000-0000-0000CD630000}"/>
    <cellStyle name="Sub totals 2 4 39 2 2" xfId="28657" xr:uid="{00000000-0005-0000-0000-0000CE630000}"/>
    <cellStyle name="Sub totals 2 4 39 2 3" xfId="28658" xr:uid="{00000000-0005-0000-0000-0000CF630000}"/>
    <cellStyle name="Sub totals 2 4 39 2 4" xfId="28659" xr:uid="{00000000-0005-0000-0000-0000D0630000}"/>
    <cellStyle name="Sub totals 2 4 39 3" xfId="28660" xr:uid="{00000000-0005-0000-0000-0000D1630000}"/>
    <cellStyle name="Sub totals 2 4 39 4" xfId="28661" xr:uid="{00000000-0005-0000-0000-0000D2630000}"/>
    <cellStyle name="Sub totals 2 4 4" xfId="3771" xr:uid="{00000000-0005-0000-0000-0000D3630000}"/>
    <cellStyle name="Sub totals 2 4 4 2" xfId="28662" xr:uid="{00000000-0005-0000-0000-0000D4630000}"/>
    <cellStyle name="Sub totals 2 4 4 2 2" xfId="28663" xr:uid="{00000000-0005-0000-0000-0000D5630000}"/>
    <cellStyle name="Sub totals 2 4 4 2 3" xfId="28664" xr:uid="{00000000-0005-0000-0000-0000D6630000}"/>
    <cellStyle name="Sub totals 2 4 4 2 4" xfId="28665" xr:uid="{00000000-0005-0000-0000-0000D7630000}"/>
    <cellStyle name="Sub totals 2 4 4 3" xfId="28666" xr:uid="{00000000-0005-0000-0000-0000D8630000}"/>
    <cellStyle name="Sub totals 2 4 4 4" xfId="28667" xr:uid="{00000000-0005-0000-0000-0000D9630000}"/>
    <cellStyle name="Sub totals 2 4 40" xfId="3772" xr:uid="{00000000-0005-0000-0000-0000DA630000}"/>
    <cellStyle name="Sub totals 2 4 40 2" xfId="28668" xr:uid="{00000000-0005-0000-0000-0000DB630000}"/>
    <cellStyle name="Sub totals 2 4 40 2 2" xfId="28669" xr:uid="{00000000-0005-0000-0000-0000DC630000}"/>
    <cellStyle name="Sub totals 2 4 40 2 3" xfId="28670" xr:uid="{00000000-0005-0000-0000-0000DD630000}"/>
    <cellStyle name="Sub totals 2 4 40 2 4" xfId="28671" xr:uid="{00000000-0005-0000-0000-0000DE630000}"/>
    <cellStyle name="Sub totals 2 4 40 3" xfId="28672" xr:uid="{00000000-0005-0000-0000-0000DF630000}"/>
    <cellStyle name="Sub totals 2 4 40 4" xfId="28673" xr:uid="{00000000-0005-0000-0000-0000E0630000}"/>
    <cellStyle name="Sub totals 2 4 41" xfId="3773" xr:uid="{00000000-0005-0000-0000-0000E1630000}"/>
    <cellStyle name="Sub totals 2 4 41 2" xfId="28674" xr:uid="{00000000-0005-0000-0000-0000E2630000}"/>
    <cellStyle name="Sub totals 2 4 41 2 2" xfId="28675" xr:uid="{00000000-0005-0000-0000-0000E3630000}"/>
    <cellStyle name="Sub totals 2 4 41 2 3" xfId="28676" xr:uid="{00000000-0005-0000-0000-0000E4630000}"/>
    <cellStyle name="Sub totals 2 4 41 2 4" xfId="28677" xr:uid="{00000000-0005-0000-0000-0000E5630000}"/>
    <cellStyle name="Sub totals 2 4 41 3" xfId="28678" xr:uid="{00000000-0005-0000-0000-0000E6630000}"/>
    <cellStyle name="Sub totals 2 4 41 4" xfId="28679" xr:uid="{00000000-0005-0000-0000-0000E7630000}"/>
    <cellStyle name="Sub totals 2 4 42" xfId="3774" xr:uid="{00000000-0005-0000-0000-0000E8630000}"/>
    <cellStyle name="Sub totals 2 4 42 2" xfId="28680" xr:uid="{00000000-0005-0000-0000-0000E9630000}"/>
    <cellStyle name="Sub totals 2 4 42 2 2" xfId="28681" xr:uid="{00000000-0005-0000-0000-0000EA630000}"/>
    <cellStyle name="Sub totals 2 4 42 2 3" xfId="28682" xr:uid="{00000000-0005-0000-0000-0000EB630000}"/>
    <cellStyle name="Sub totals 2 4 42 2 4" xfId="28683" xr:uid="{00000000-0005-0000-0000-0000EC630000}"/>
    <cellStyle name="Sub totals 2 4 42 3" xfId="28684" xr:uid="{00000000-0005-0000-0000-0000ED630000}"/>
    <cellStyle name="Sub totals 2 4 42 4" xfId="28685" xr:uid="{00000000-0005-0000-0000-0000EE630000}"/>
    <cellStyle name="Sub totals 2 4 43" xfId="3775" xr:uid="{00000000-0005-0000-0000-0000EF630000}"/>
    <cellStyle name="Sub totals 2 4 43 2" xfId="28686" xr:uid="{00000000-0005-0000-0000-0000F0630000}"/>
    <cellStyle name="Sub totals 2 4 43 2 2" xfId="28687" xr:uid="{00000000-0005-0000-0000-0000F1630000}"/>
    <cellStyle name="Sub totals 2 4 43 2 3" xfId="28688" xr:uid="{00000000-0005-0000-0000-0000F2630000}"/>
    <cellStyle name="Sub totals 2 4 43 2 4" xfId="28689" xr:uid="{00000000-0005-0000-0000-0000F3630000}"/>
    <cellStyle name="Sub totals 2 4 43 3" xfId="28690" xr:uid="{00000000-0005-0000-0000-0000F4630000}"/>
    <cellStyle name="Sub totals 2 4 43 4" xfId="28691" xr:uid="{00000000-0005-0000-0000-0000F5630000}"/>
    <cellStyle name="Sub totals 2 4 44" xfId="3776" xr:uid="{00000000-0005-0000-0000-0000F6630000}"/>
    <cellStyle name="Sub totals 2 4 44 2" xfId="28692" xr:uid="{00000000-0005-0000-0000-0000F7630000}"/>
    <cellStyle name="Sub totals 2 4 44 2 2" xfId="28693" xr:uid="{00000000-0005-0000-0000-0000F8630000}"/>
    <cellStyle name="Sub totals 2 4 44 2 3" xfId="28694" xr:uid="{00000000-0005-0000-0000-0000F9630000}"/>
    <cellStyle name="Sub totals 2 4 44 2 4" xfId="28695" xr:uid="{00000000-0005-0000-0000-0000FA630000}"/>
    <cellStyle name="Sub totals 2 4 44 3" xfId="28696" xr:uid="{00000000-0005-0000-0000-0000FB630000}"/>
    <cellStyle name="Sub totals 2 4 44 4" xfId="28697" xr:uid="{00000000-0005-0000-0000-0000FC630000}"/>
    <cellStyle name="Sub totals 2 4 45" xfId="3777" xr:uid="{00000000-0005-0000-0000-0000FD630000}"/>
    <cellStyle name="Sub totals 2 4 45 2" xfId="28698" xr:uid="{00000000-0005-0000-0000-0000FE630000}"/>
    <cellStyle name="Sub totals 2 4 45 2 2" xfId="28699" xr:uid="{00000000-0005-0000-0000-0000FF630000}"/>
    <cellStyle name="Sub totals 2 4 45 2 3" xfId="28700" xr:uid="{00000000-0005-0000-0000-000000640000}"/>
    <cellStyle name="Sub totals 2 4 45 2 4" xfId="28701" xr:uid="{00000000-0005-0000-0000-000001640000}"/>
    <cellStyle name="Sub totals 2 4 45 3" xfId="28702" xr:uid="{00000000-0005-0000-0000-000002640000}"/>
    <cellStyle name="Sub totals 2 4 45 4" xfId="28703" xr:uid="{00000000-0005-0000-0000-000003640000}"/>
    <cellStyle name="Sub totals 2 4 46" xfId="28704" xr:uid="{00000000-0005-0000-0000-000004640000}"/>
    <cellStyle name="Sub totals 2 4 46 2" xfId="28705" xr:uid="{00000000-0005-0000-0000-000005640000}"/>
    <cellStyle name="Sub totals 2 4 46 3" xfId="28706" xr:uid="{00000000-0005-0000-0000-000006640000}"/>
    <cellStyle name="Sub totals 2 4 46 4" xfId="28707" xr:uid="{00000000-0005-0000-0000-000007640000}"/>
    <cellStyle name="Sub totals 2 4 47" xfId="28708" xr:uid="{00000000-0005-0000-0000-000008640000}"/>
    <cellStyle name="Sub totals 2 4 47 2" xfId="28709" xr:uid="{00000000-0005-0000-0000-000009640000}"/>
    <cellStyle name="Sub totals 2 4 47 3" xfId="28710" xr:uid="{00000000-0005-0000-0000-00000A640000}"/>
    <cellStyle name="Sub totals 2 4 47 4" xfId="28711" xr:uid="{00000000-0005-0000-0000-00000B640000}"/>
    <cellStyle name="Sub totals 2 4 5" xfId="3778" xr:uid="{00000000-0005-0000-0000-00000C640000}"/>
    <cellStyle name="Sub totals 2 4 5 2" xfId="28712" xr:uid="{00000000-0005-0000-0000-00000D640000}"/>
    <cellStyle name="Sub totals 2 4 5 2 2" xfId="28713" xr:uid="{00000000-0005-0000-0000-00000E640000}"/>
    <cellStyle name="Sub totals 2 4 5 2 3" xfId="28714" xr:uid="{00000000-0005-0000-0000-00000F640000}"/>
    <cellStyle name="Sub totals 2 4 5 2 4" xfId="28715" xr:uid="{00000000-0005-0000-0000-000010640000}"/>
    <cellStyle name="Sub totals 2 4 5 3" xfId="28716" xr:uid="{00000000-0005-0000-0000-000011640000}"/>
    <cellStyle name="Sub totals 2 4 5 4" xfId="28717" xr:uid="{00000000-0005-0000-0000-000012640000}"/>
    <cellStyle name="Sub totals 2 4 6" xfId="3779" xr:uid="{00000000-0005-0000-0000-000013640000}"/>
    <cellStyle name="Sub totals 2 4 6 2" xfId="28718" xr:uid="{00000000-0005-0000-0000-000014640000}"/>
    <cellStyle name="Sub totals 2 4 6 2 2" xfId="28719" xr:uid="{00000000-0005-0000-0000-000015640000}"/>
    <cellStyle name="Sub totals 2 4 6 2 3" xfId="28720" xr:uid="{00000000-0005-0000-0000-000016640000}"/>
    <cellStyle name="Sub totals 2 4 6 2 4" xfId="28721" xr:uid="{00000000-0005-0000-0000-000017640000}"/>
    <cellStyle name="Sub totals 2 4 6 3" xfId="28722" xr:uid="{00000000-0005-0000-0000-000018640000}"/>
    <cellStyle name="Sub totals 2 4 6 4" xfId="28723" xr:uid="{00000000-0005-0000-0000-000019640000}"/>
    <cellStyle name="Sub totals 2 4 7" xfId="3780" xr:uid="{00000000-0005-0000-0000-00001A640000}"/>
    <cellStyle name="Sub totals 2 4 7 2" xfId="28724" xr:uid="{00000000-0005-0000-0000-00001B640000}"/>
    <cellStyle name="Sub totals 2 4 7 2 2" xfId="28725" xr:uid="{00000000-0005-0000-0000-00001C640000}"/>
    <cellStyle name="Sub totals 2 4 7 2 3" xfId="28726" xr:uid="{00000000-0005-0000-0000-00001D640000}"/>
    <cellStyle name="Sub totals 2 4 7 2 4" xfId="28727" xr:uid="{00000000-0005-0000-0000-00001E640000}"/>
    <cellStyle name="Sub totals 2 4 7 3" xfId="28728" xr:uid="{00000000-0005-0000-0000-00001F640000}"/>
    <cellStyle name="Sub totals 2 4 7 4" xfId="28729" xr:uid="{00000000-0005-0000-0000-000020640000}"/>
    <cellStyle name="Sub totals 2 4 8" xfId="3781" xr:uid="{00000000-0005-0000-0000-000021640000}"/>
    <cellStyle name="Sub totals 2 4 8 2" xfId="28730" xr:uid="{00000000-0005-0000-0000-000022640000}"/>
    <cellStyle name="Sub totals 2 4 8 2 2" xfId="28731" xr:uid="{00000000-0005-0000-0000-000023640000}"/>
    <cellStyle name="Sub totals 2 4 8 2 3" xfId="28732" xr:uid="{00000000-0005-0000-0000-000024640000}"/>
    <cellStyle name="Sub totals 2 4 8 2 4" xfId="28733" xr:uid="{00000000-0005-0000-0000-000025640000}"/>
    <cellStyle name="Sub totals 2 4 8 3" xfId="28734" xr:uid="{00000000-0005-0000-0000-000026640000}"/>
    <cellStyle name="Sub totals 2 4 8 4" xfId="28735" xr:uid="{00000000-0005-0000-0000-000027640000}"/>
    <cellStyle name="Sub totals 2 4 9" xfId="3782" xr:uid="{00000000-0005-0000-0000-000028640000}"/>
    <cellStyle name="Sub totals 2 4 9 2" xfId="28736" xr:uid="{00000000-0005-0000-0000-000029640000}"/>
    <cellStyle name="Sub totals 2 4 9 2 2" xfId="28737" xr:uid="{00000000-0005-0000-0000-00002A640000}"/>
    <cellStyle name="Sub totals 2 4 9 2 3" xfId="28738" xr:uid="{00000000-0005-0000-0000-00002B640000}"/>
    <cellStyle name="Sub totals 2 4 9 2 4" xfId="28739" xr:uid="{00000000-0005-0000-0000-00002C640000}"/>
    <cellStyle name="Sub totals 2 4 9 3" xfId="28740" xr:uid="{00000000-0005-0000-0000-00002D640000}"/>
    <cellStyle name="Sub totals 2 4 9 4" xfId="28741" xr:uid="{00000000-0005-0000-0000-00002E640000}"/>
    <cellStyle name="Sub totals 2 5" xfId="3783" xr:uid="{00000000-0005-0000-0000-00002F640000}"/>
    <cellStyle name="Sub totals 2 5 10" xfId="3784" xr:uid="{00000000-0005-0000-0000-000030640000}"/>
    <cellStyle name="Sub totals 2 5 10 2" xfId="28742" xr:uid="{00000000-0005-0000-0000-000031640000}"/>
    <cellStyle name="Sub totals 2 5 10 2 2" xfId="28743" xr:uid="{00000000-0005-0000-0000-000032640000}"/>
    <cellStyle name="Sub totals 2 5 10 2 3" xfId="28744" xr:uid="{00000000-0005-0000-0000-000033640000}"/>
    <cellStyle name="Sub totals 2 5 10 2 4" xfId="28745" xr:uid="{00000000-0005-0000-0000-000034640000}"/>
    <cellStyle name="Sub totals 2 5 10 3" xfId="28746" xr:uid="{00000000-0005-0000-0000-000035640000}"/>
    <cellStyle name="Sub totals 2 5 10 4" xfId="28747" xr:uid="{00000000-0005-0000-0000-000036640000}"/>
    <cellStyle name="Sub totals 2 5 11" xfId="3785" xr:uid="{00000000-0005-0000-0000-000037640000}"/>
    <cellStyle name="Sub totals 2 5 11 2" xfId="28748" xr:uid="{00000000-0005-0000-0000-000038640000}"/>
    <cellStyle name="Sub totals 2 5 11 2 2" xfId="28749" xr:uid="{00000000-0005-0000-0000-000039640000}"/>
    <cellStyle name="Sub totals 2 5 11 2 3" xfId="28750" xr:uid="{00000000-0005-0000-0000-00003A640000}"/>
    <cellStyle name="Sub totals 2 5 11 2 4" xfId="28751" xr:uid="{00000000-0005-0000-0000-00003B640000}"/>
    <cellStyle name="Sub totals 2 5 11 3" xfId="28752" xr:uid="{00000000-0005-0000-0000-00003C640000}"/>
    <cellStyle name="Sub totals 2 5 11 4" xfId="28753" xr:uid="{00000000-0005-0000-0000-00003D640000}"/>
    <cellStyle name="Sub totals 2 5 12" xfId="3786" xr:uid="{00000000-0005-0000-0000-00003E640000}"/>
    <cellStyle name="Sub totals 2 5 12 2" xfId="28754" xr:uid="{00000000-0005-0000-0000-00003F640000}"/>
    <cellStyle name="Sub totals 2 5 12 2 2" xfId="28755" xr:uid="{00000000-0005-0000-0000-000040640000}"/>
    <cellStyle name="Sub totals 2 5 12 2 3" xfId="28756" xr:uid="{00000000-0005-0000-0000-000041640000}"/>
    <cellStyle name="Sub totals 2 5 12 2 4" xfId="28757" xr:uid="{00000000-0005-0000-0000-000042640000}"/>
    <cellStyle name="Sub totals 2 5 12 3" xfId="28758" xr:uid="{00000000-0005-0000-0000-000043640000}"/>
    <cellStyle name="Sub totals 2 5 12 4" xfId="28759" xr:uid="{00000000-0005-0000-0000-000044640000}"/>
    <cellStyle name="Sub totals 2 5 13" xfId="3787" xr:uid="{00000000-0005-0000-0000-000045640000}"/>
    <cellStyle name="Sub totals 2 5 13 2" xfId="28760" xr:uid="{00000000-0005-0000-0000-000046640000}"/>
    <cellStyle name="Sub totals 2 5 13 2 2" xfId="28761" xr:uid="{00000000-0005-0000-0000-000047640000}"/>
    <cellStyle name="Sub totals 2 5 13 2 3" xfId="28762" xr:uid="{00000000-0005-0000-0000-000048640000}"/>
    <cellStyle name="Sub totals 2 5 13 2 4" xfId="28763" xr:uid="{00000000-0005-0000-0000-000049640000}"/>
    <cellStyle name="Sub totals 2 5 13 3" xfId="28764" xr:uid="{00000000-0005-0000-0000-00004A640000}"/>
    <cellStyle name="Sub totals 2 5 13 4" xfId="28765" xr:uid="{00000000-0005-0000-0000-00004B640000}"/>
    <cellStyle name="Sub totals 2 5 14" xfId="3788" xr:uid="{00000000-0005-0000-0000-00004C640000}"/>
    <cellStyle name="Sub totals 2 5 14 2" xfId="28766" xr:uid="{00000000-0005-0000-0000-00004D640000}"/>
    <cellStyle name="Sub totals 2 5 14 2 2" xfId="28767" xr:uid="{00000000-0005-0000-0000-00004E640000}"/>
    <cellStyle name="Sub totals 2 5 14 2 3" xfId="28768" xr:uid="{00000000-0005-0000-0000-00004F640000}"/>
    <cellStyle name="Sub totals 2 5 14 2 4" xfId="28769" xr:uid="{00000000-0005-0000-0000-000050640000}"/>
    <cellStyle name="Sub totals 2 5 14 3" xfId="28770" xr:uid="{00000000-0005-0000-0000-000051640000}"/>
    <cellStyle name="Sub totals 2 5 14 4" xfId="28771" xr:uid="{00000000-0005-0000-0000-000052640000}"/>
    <cellStyle name="Sub totals 2 5 15" xfId="3789" xr:uid="{00000000-0005-0000-0000-000053640000}"/>
    <cellStyle name="Sub totals 2 5 15 2" xfId="28772" xr:uid="{00000000-0005-0000-0000-000054640000}"/>
    <cellStyle name="Sub totals 2 5 15 2 2" xfId="28773" xr:uid="{00000000-0005-0000-0000-000055640000}"/>
    <cellStyle name="Sub totals 2 5 15 2 3" xfId="28774" xr:uid="{00000000-0005-0000-0000-000056640000}"/>
    <cellStyle name="Sub totals 2 5 15 2 4" xfId="28775" xr:uid="{00000000-0005-0000-0000-000057640000}"/>
    <cellStyle name="Sub totals 2 5 15 3" xfId="28776" xr:uid="{00000000-0005-0000-0000-000058640000}"/>
    <cellStyle name="Sub totals 2 5 15 4" xfId="28777" xr:uid="{00000000-0005-0000-0000-000059640000}"/>
    <cellStyle name="Sub totals 2 5 16" xfId="3790" xr:uid="{00000000-0005-0000-0000-00005A640000}"/>
    <cellStyle name="Sub totals 2 5 16 2" xfId="28778" xr:uid="{00000000-0005-0000-0000-00005B640000}"/>
    <cellStyle name="Sub totals 2 5 16 2 2" xfId="28779" xr:uid="{00000000-0005-0000-0000-00005C640000}"/>
    <cellStyle name="Sub totals 2 5 16 2 3" xfId="28780" xr:uid="{00000000-0005-0000-0000-00005D640000}"/>
    <cellStyle name="Sub totals 2 5 16 2 4" xfId="28781" xr:uid="{00000000-0005-0000-0000-00005E640000}"/>
    <cellStyle name="Sub totals 2 5 16 3" xfId="28782" xr:uid="{00000000-0005-0000-0000-00005F640000}"/>
    <cellStyle name="Sub totals 2 5 16 4" xfId="28783" xr:uid="{00000000-0005-0000-0000-000060640000}"/>
    <cellStyle name="Sub totals 2 5 17" xfId="3791" xr:uid="{00000000-0005-0000-0000-000061640000}"/>
    <cellStyle name="Sub totals 2 5 17 2" xfId="28784" xr:uid="{00000000-0005-0000-0000-000062640000}"/>
    <cellStyle name="Sub totals 2 5 17 2 2" xfId="28785" xr:uid="{00000000-0005-0000-0000-000063640000}"/>
    <cellStyle name="Sub totals 2 5 17 2 3" xfId="28786" xr:uid="{00000000-0005-0000-0000-000064640000}"/>
    <cellStyle name="Sub totals 2 5 17 2 4" xfId="28787" xr:uid="{00000000-0005-0000-0000-000065640000}"/>
    <cellStyle name="Sub totals 2 5 17 3" xfId="28788" xr:uid="{00000000-0005-0000-0000-000066640000}"/>
    <cellStyle name="Sub totals 2 5 17 4" xfId="28789" xr:uid="{00000000-0005-0000-0000-000067640000}"/>
    <cellStyle name="Sub totals 2 5 18" xfId="3792" xr:uid="{00000000-0005-0000-0000-000068640000}"/>
    <cellStyle name="Sub totals 2 5 18 2" xfId="28790" xr:uid="{00000000-0005-0000-0000-000069640000}"/>
    <cellStyle name="Sub totals 2 5 18 2 2" xfId="28791" xr:uid="{00000000-0005-0000-0000-00006A640000}"/>
    <cellStyle name="Sub totals 2 5 18 2 3" xfId="28792" xr:uid="{00000000-0005-0000-0000-00006B640000}"/>
    <cellStyle name="Sub totals 2 5 18 2 4" xfId="28793" xr:uid="{00000000-0005-0000-0000-00006C640000}"/>
    <cellStyle name="Sub totals 2 5 18 3" xfId="28794" xr:uid="{00000000-0005-0000-0000-00006D640000}"/>
    <cellStyle name="Sub totals 2 5 18 4" xfId="28795" xr:uid="{00000000-0005-0000-0000-00006E640000}"/>
    <cellStyle name="Sub totals 2 5 19" xfId="3793" xr:uid="{00000000-0005-0000-0000-00006F640000}"/>
    <cellStyle name="Sub totals 2 5 19 2" xfId="28796" xr:uid="{00000000-0005-0000-0000-000070640000}"/>
    <cellStyle name="Sub totals 2 5 19 2 2" xfId="28797" xr:uid="{00000000-0005-0000-0000-000071640000}"/>
    <cellStyle name="Sub totals 2 5 19 2 3" xfId="28798" xr:uid="{00000000-0005-0000-0000-000072640000}"/>
    <cellStyle name="Sub totals 2 5 19 2 4" xfId="28799" xr:uid="{00000000-0005-0000-0000-000073640000}"/>
    <cellStyle name="Sub totals 2 5 19 3" xfId="28800" xr:uid="{00000000-0005-0000-0000-000074640000}"/>
    <cellStyle name="Sub totals 2 5 19 4" xfId="28801" xr:uid="{00000000-0005-0000-0000-000075640000}"/>
    <cellStyle name="Sub totals 2 5 2" xfId="3794" xr:uid="{00000000-0005-0000-0000-000076640000}"/>
    <cellStyle name="Sub totals 2 5 2 2" xfId="28802" xr:uid="{00000000-0005-0000-0000-000077640000}"/>
    <cellStyle name="Sub totals 2 5 2 2 2" xfId="28803" xr:uid="{00000000-0005-0000-0000-000078640000}"/>
    <cellStyle name="Sub totals 2 5 2 2 3" xfId="28804" xr:uid="{00000000-0005-0000-0000-000079640000}"/>
    <cellStyle name="Sub totals 2 5 2 2 4" xfId="28805" xr:uid="{00000000-0005-0000-0000-00007A640000}"/>
    <cellStyle name="Sub totals 2 5 2 3" xfId="28806" xr:uid="{00000000-0005-0000-0000-00007B640000}"/>
    <cellStyle name="Sub totals 2 5 2 4" xfId="28807" xr:uid="{00000000-0005-0000-0000-00007C640000}"/>
    <cellStyle name="Sub totals 2 5 20" xfId="3795" xr:uid="{00000000-0005-0000-0000-00007D640000}"/>
    <cellStyle name="Sub totals 2 5 20 2" xfId="28808" xr:uid="{00000000-0005-0000-0000-00007E640000}"/>
    <cellStyle name="Sub totals 2 5 20 2 2" xfId="28809" xr:uid="{00000000-0005-0000-0000-00007F640000}"/>
    <cellStyle name="Sub totals 2 5 20 2 3" xfId="28810" xr:uid="{00000000-0005-0000-0000-000080640000}"/>
    <cellStyle name="Sub totals 2 5 20 2 4" xfId="28811" xr:uid="{00000000-0005-0000-0000-000081640000}"/>
    <cellStyle name="Sub totals 2 5 20 3" xfId="28812" xr:uid="{00000000-0005-0000-0000-000082640000}"/>
    <cellStyle name="Sub totals 2 5 20 4" xfId="28813" xr:uid="{00000000-0005-0000-0000-000083640000}"/>
    <cellStyle name="Sub totals 2 5 21" xfId="3796" xr:uid="{00000000-0005-0000-0000-000084640000}"/>
    <cellStyle name="Sub totals 2 5 21 2" xfId="28814" xr:uid="{00000000-0005-0000-0000-000085640000}"/>
    <cellStyle name="Sub totals 2 5 21 2 2" xfId="28815" xr:uid="{00000000-0005-0000-0000-000086640000}"/>
    <cellStyle name="Sub totals 2 5 21 2 3" xfId="28816" xr:uid="{00000000-0005-0000-0000-000087640000}"/>
    <cellStyle name="Sub totals 2 5 21 2 4" xfId="28817" xr:uid="{00000000-0005-0000-0000-000088640000}"/>
    <cellStyle name="Sub totals 2 5 21 3" xfId="28818" xr:uid="{00000000-0005-0000-0000-000089640000}"/>
    <cellStyle name="Sub totals 2 5 21 4" xfId="28819" xr:uid="{00000000-0005-0000-0000-00008A640000}"/>
    <cellStyle name="Sub totals 2 5 22" xfId="3797" xr:uid="{00000000-0005-0000-0000-00008B640000}"/>
    <cellStyle name="Sub totals 2 5 22 2" xfId="28820" xr:uid="{00000000-0005-0000-0000-00008C640000}"/>
    <cellStyle name="Sub totals 2 5 22 2 2" xfId="28821" xr:uid="{00000000-0005-0000-0000-00008D640000}"/>
    <cellStyle name="Sub totals 2 5 22 2 3" xfId="28822" xr:uid="{00000000-0005-0000-0000-00008E640000}"/>
    <cellStyle name="Sub totals 2 5 22 2 4" xfId="28823" xr:uid="{00000000-0005-0000-0000-00008F640000}"/>
    <cellStyle name="Sub totals 2 5 22 3" xfId="28824" xr:uid="{00000000-0005-0000-0000-000090640000}"/>
    <cellStyle name="Sub totals 2 5 22 4" xfId="28825" xr:uid="{00000000-0005-0000-0000-000091640000}"/>
    <cellStyle name="Sub totals 2 5 23" xfId="3798" xr:uid="{00000000-0005-0000-0000-000092640000}"/>
    <cellStyle name="Sub totals 2 5 23 2" xfId="28826" xr:uid="{00000000-0005-0000-0000-000093640000}"/>
    <cellStyle name="Sub totals 2 5 23 2 2" xfId="28827" xr:uid="{00000000-0005-0000-0000-000094640000}"/>
    <cellStyle name="Sub totals 2 5 23 2 3" xfId="28828" xr:uid="{00000000-0005-0000-0000-000095640000}"/>
    <cellStyle name="Sub totals 2 5 23 2 4" xfId="28829" xr:uid="{00000000-0005-0000-0000-000096640000}"/>
    <cellStyle name="Sub totals 2 5 23 3" xfId="28830" xr:uid="{00000000-0005-0000-0000-000097640000}"/>
    <cellStyle name="Sub totals 2 5 23 4" xfId="28831" xr:uid="{00000000-0005-0000-0000-000098640000}"/>
    <cellStyle name="Sub totals 2 5 24" xfId="3799" xr:uid="{00000000-0005-0000-0000-000099640000}"/>
    <cellStyle name="Sub totals 2 5 24 2" xfId="28832" xr:uid="{00000000-0005-0000-0000-00009A640000}"/>
    <cellStyle name="Sub totals 2 5 24 2 2" xfId="28833" xr:uid="{00000000-0005-0000-0000-00009B640000}"/>
    <cellStyle name="Sub totals 2 5 24 2 3" xfId="28834" xr:uid="{00000000-0005-0000-0000-00009C640000}"/>
    <cellStyle name="Sub totals 2 5 24 2 4" xfId="28835" xr:uid="{00000000-0005-0000-0000-00009D640000}"/>
    <cellStyle name="Sub totals 2 5 24 3" xfId="28836" xr:uid="{00000000-0005-0000-0000-00009E640000}"/>
    <cellStyle name="Sub totals 2 5 24 4" xfId="28837" xr:uid="{00000000-0005-0000-0000-00009F640000}"/>
    <cellStyle name="Sub totals 2 5 25" xfId="3800" xr:uid="{00000000-0005-0000-0000-0000A0640000}"/>
    <cellStyle name="Sub totals 2 5 25 2" xfId="28838" xr:uid="{00000000-0005-0000-0000-0000A1640000}"/>
    <cellStyle name="Sub totals 2 5 25 2 2" xfId="28839" xr:uid="{00000000-0005-0000-0000-0000A2640000}"/>
    <cellStyle name="Sub totals 2 5 25 2 3" xfId="28840" xr:uid="{00000000-0005-0000-0000-0000A3640000}"/>
    <cellStyle name="Sub totals 2 5 25 2 4" xfId="28841" xr:uid="{00000000-0005-0000-0000-0000A4640000}"/>
    <cellStyle name="Sub totals 2 5 25 3" xfId="28842" xr:uid="{00000000-0005-0000-0000-0000A5640000}"/>
    <cellStyle name="Sub totals 2 5 25 4" xfId="28843" xr:uid="{00000000-0005-0000-0000-0000A6640000}"/>
    <cellStyle name="Sub totals 2 5 26" xfId="3801" xr:uid="{00000000-0005-0000-0000-0000A7640000}"/>
    <cellStyle name="Sub totals 2 5 26 2" xfId="28844" xr:uid="{00000000-0005-0000-0000-0000A8640000}"/>
    <cellStyle name="Sub totals 2 5 26 2 2" xfId="28845" xr:uid="{00000000-0005-0000-0000-0000A9640000}"/>
    <cellStyle name="Sub totals 2 5 26 2 3" xfId="28846" xr:uid="{00000000-0005-0000-0000-0000AA640000}"/>
    <cellStyle name="Sub totals 2 5 26 2 4" xfId="28847" xr:uid="{00000000-0005-0000-0000-0000AB640000}"/>
    <cellStyle name="Sub totals 2 5 26 3" xfId="28848" xr:uid="{00000000-0005-0000-0000-0000AC640000}"/>
    <cellStyle name="Sub totals 2 5 26 4" xfId="28849" xr:uid="{00000000-0005-0000-0000-0000AD640000}"/>
    <cellStyle name="Sub totals 2 5 27" xfId="3802" xr:uid="{00000000-0005-0000-0000-0000AE640000}"/>
    <cellStyle name="Sub totals 2 5 27 2" xfId="28850" xr:uid="{00000000-0005-0000-0000-0000AF640000}"/>
    <cellStyle name="Sub totals 2 5 27 2 2" xfId="28851" xr:uid="{00000000-0005-0000-0000-0000B0640000}"/>
    <cellStyle name="Sub totals 2 5 27 2 3" xfId="28852" xr:uid="{00000000-0005-0000-0000-0000B1640000}"/>
    <cellStyle name="Sub totals 2 5 27 2 4" xfId="28853" xr:uid="{00000000-0005-0000-0000-0000B2640000}"/>
    <cellStyle name="Sub totals 2 5 27 3" xfId="28854" xr:uid="{00000000-0005-0000-0000-0000B3640000}"/>
    <cellStyle name="Sub totals 2 5 27 4" xfId="28855" xr:uid="{00000000-0005-0000-0000-0000B4640000}"/>
    <cellStyle name="Sub totals 2 5 28" xfId="3803" xr:uid="{00000000-0005-0000-0000-0000B5640000}"/>
    <cellStyle name="Sub totals 2 5 28 2" xfId="28856" xr:uid="{00000000-0005-0000-0000-0000B6640000}"/>
    <cellStyle name="Sub totals 2 5 28 2 2" xfId="28857" xr:uid="{00000000-0005-0000-0000-0000B7640000}"/>
    <cellStyle name="Sub totals 2 5 28 2 3" xfId="28858" xr:uid="{00000000-0005-0000-0000-0000B8640000}"/>
    <cellStyle name="Sub totals 2 5 28 2 4" xfId="28859" xr:uid="{00000000-0005-0000-0000-0000B9640000}"/>
    <cellStyle name="Sub totals 2 5 28 3" xfId="28860" xr:uid="{00000000-0005-0000-0000-0000BA640000}"/>
    <cellStyle name="Sub totals 2 5 28 4" xfId="28861" xr:uid="{00000000-0005-0000-0000-0000BB640000}"/>
    <cellStyle name="Sub totals 2 5 29" xfId="3804" xr:uid="{00000000-0005-0000-0000-0000BC640000}"/>
    <cellStyle name="Sub totals 2 5 29 2" xfId="28862" xr:uid="{00000000-0005-0000-0000-0000BD640000}"/>
    <cellStyle name="Sub totals 2 5 29 2 2" xfId="28863" xr:uid="{00000000-0005-0000-0000-0000BE640000}"/>
    <cellStyle name="Sub totals 2 5 29 2 3" xfId="28864" xr:uid="{00000000-0005-0000-0000-0000BF640000}"/>
    <cellStyle name="Sub totals 2 5 29 2 4" xfId="28865" xr:uid="{00000000-0005-0000-0000-0000C0640000}"/>
    <cellStyle name="Sub totals 2 5 29 3" xfId="28866" xr:uid="{00000000-0005-0000-0000-0000C1640000}"/>
    <cellStyle name="Sub totals 2 5 29 4" xfId="28867" xr:uid="{00000000-0005-0000-0000-0000C2640000}"/>
    <cellStyle name="Sub totals 2 5 3" xfId="3805" xr:uid="{00000000-0005-0000-0000-0000C3640000}"/>
    <cellStyle name="Sub totals 2 5 3 2" xfId="28868" xr:uid="{00000000-0005-0000-0000-0000C4640000}"/>
    <cellStyle name="Sub totals 2 5 3 2 2" xfId="28869" xr:uid="{00000000-0005-0000-0000-0000C5640000}"/>
    <cellStyle name="Sub totals 2 5 3 2 3" xfId="28870" xr:uid="{00000000-0005-0000-0000-0000C6640000}"/>
    <cellStyle name="Sub totals 2 5 3 2 4" xfId="28871" xr:uid="{00000000-0005-0000-0000-0000C7640000}"/>
    <cellStyle name="Sub totals 2 5 3 3" xfId="28872" xr:uid="{00000000-0005-0000-0000-0000C8640000}"/>
    <cellStyle name="Sub totals 2 5 3 4" xfId="28873" xr:uid="{00000000-0005-0000-0000-0000C9640000}"/>
    <cellStyle name="Sub totals 2 5 30" xfId="3806" xr:uid="{00000000-0005-0000-0000-0000CA640000}"/>
    <cellStyle name="Sub totals 2 5 30 2" xfId="28874" xr:uid="{00000000-0005-0000-0000-0000CB640000}"/>
    <cellStyle name="Sub totals 2 5 30 2 2" xfId="28875" xr:uid="{00000000-0005-0000-0000-0000CC640000}"/>
    <cellStyle name="Sub totals 2 5 30 2 3" xfId="28876" xr:uid="{00000000-0005-0000-0000-0000CD640000}"/>
    <cellStyle name="Sub totals 2 5 30 2 4" xfId="28877" xr:uid="{00000000-0005-0000-0000-0000CE640000}"/>
    <cellStyle name="Sub totals 2 5 30 3" xfId="28878" xr:uid="{00000000-0005-0000-0000-0000CF640000}"/>
    <cellStyle name="Sub totals 2 5 30 4" xfId="28879" xr:uid="{00000000-0005-0000-0000-0000D0640000}"/>
    <cellStyle name="Sub totals 2 5 31" xfId="3807" xr:uid="{00000000-0005-0000-0000-0000D1640000}"/>
    <cellStyle name="Sub totals 2 5 31 2" xfId="28880" xr:uid="{00000000-0005-0000-0000-0000D2640000}"/>
    <cellStyle name="Sub totals 2 5 31 2 2" xfId="28881" xr:uid="{00000000-0005-0000-0000-0000D3640000}"/>
    <cellStyle name="Sub totals 2 5 31 2 3" xfId="28882" xr:uid="{00000000-0005-0000-0000-0000D4640000}"/>
    <cellStyle name="Sub totals 2 5 31 2 4" xfId="28883" xr:uid="{00000000-0005-0000-0000-0000D5640000}"/>
    <cellStyle name="Sub totals 2 5 31 3" xfId="28884" xr:uid="{00000000-0005-0000-0000-0000D6640000}"/>
    <cellStyle name="Sub totals 2 5 31 4" xfId="28885" xr:uid="{00000000-0005-0000-0000-0000D7640000}"/>
    <cellStyle name="Sub totals 2 5 32" xfId="3808" xr:uid="{00000000-0005-0000-0000-0000D8640000}"/>
    <cellStyle name="Sub totals 2 5 32 2" xfId="28886" xr:uid="{00000000-0005-0000-0000-0000D9640000}"/>
    <cellStyle name="Sub totals 2 5 32 2 2" xfId="28887" xr:uid="{00000000-0005-0000-0000-0000DA640000}"/>
    <cellStyle name="Sub totals 2 5 32 2 3" xfId="28888" xr:uid="{00000000-0005-0000-0000-0000DB640000}"/>
    <cellStyle name="Sub totals 2 5 32 2 4" xfId="28889" xr:uid="{00000000-0005-0000-0000-0000DC640000}"/>
    <cellStyle name="Sub totals 2 5 32 3" xfId="28890" xr:uid="{00000000-0005-0000-0000-0000DD640000}"/>
    <cellStyle name="Sub totals 2 5 32 4" xfId="28891" xr:uid="{00000000-0005-0000-0000-0000DE640000}"/>
    <cellStyle name="Sub totals 2 5 33" xfId="3809" xr:uid="{00000000-0005-0000-0000-0000DF640000}"/>
    <cellStyle name="Sub totals 2 5 33 2" xfId="28892" xr:uid="{00000000-0005-0000-0000-0000E0640000}"/>
    <cellStyle name="Sub totals 2 5 33 2 2" xfId="28893" xr:uid="{00000000-0005-0000-0000-0000E1640000}"/>
    <cellStyle name="Sub totals 2 5 33 2 3" xfId="28894" xr:uid="{00000000-0005-0000-0000-0000E2640000}"/>
    <cellStyle name="Sub totals 2 5 33 2 4" xfId="28895" xr:uid="{00000000-0005-0000-0000-0000E3640000}"/>
    <cellStyle name="Sub totals 2 5 33 3" xfId="28896" xr:uid="{00000000-0005-0000-0000-0000E4640000}"/>
    <cellStyle name="Sub totals 2 5 33 4" xfId="28897" xr:uid="{00000000-0005-0000-0000-0000E5640000}"/>
    <cellStyle name="Sub totals 2 5 34" xfId="3810" xr:uid="{00000000-0005-0000-0000-0000E6640000}"/>
    <cellStyle name="Sub totals 2 5 34 2" xfId="28898" xr:uid="{00000000-0005-0000-0000-0000E7640000}"/>
    <cellStyle name="Sub totals 2 5 34 2 2" xfId="28899" xr:uid="{00000000-0005-0000-0000-0000E8640000}"/>
    <cellStyle name="Sub totals 2 5 34 2 3" xfId="28900" xr:uid="{00000000-0005-0000-0000-0000E9640000}"/>
    <cellStyle name="Sub totals 2 5 34 2 4" xfId="28901" xr:uid="{00000000-0005-0000-0000-0000EA640000}"/>
    <cellStyle name="Sub totals 2 5 34 3" xfId="28902" xr:uid="{00000000-0005-0000-0000-0000EB640000}"/>
    <cellStyle name="Sub totals 2 5 34 4" xfId="28903" xr:uid="{00000000-0005-0000-0000-0000EC640000}"/>
    <cellStyle name="Sub totals 2 5 35" xfId="3811" xr:uid="{00000000-0005-0000-0000-0000ED640000}"/>
    <cellStyle name="Sub totals 2 5 35 2" xfId="28904" xr:uid="{00000000-0005-0000-0000-0000EE640000}"/>
    <cellStyle name="Sub totals 2 5 35 2 2" xfId="28905" xr:uid="{00000000-0005-0000-0000-0000EF640000}"/>
    <cellStyle name="Sub totals 2 5 35 2 3" xfId="28906" xr:uid="{00000000-0005-0000-0000-0000F0640000}"/>
    <cellStyle name="Sub totals 2 5 35 2 4" xfId="28907" xr:uid="{00000000-0005-0000-0000-0000F1640000}"/>
    <cellStyle name="Sub totals 2 5 35 3" xfId="28908" xr:uid="{00000000-0005-0000-0000-0000F2640000}"/>
    <cellStyle name="Sub totals 2 5 35 4" xfId="28909" xr:uid="{00000000-0005-0000-0000-0000F3640000}"/>
    <cellStyle name="Sub totals 2 5 36" xfId="3812" xr:uid="{00000000-0005-0000-0000-0000F4640000}"/>
    <cellStyle name="Sub totals 2 5 36 2" xfId="28910" xr:uid="{00000000-0005-0000-0000-0000F5640000}"/>
    <cellStyle name="Sub totals 2 5 36 2 2" xfId="28911" xr:uid="{00000000-0005-0000-0000-0000F6640000}"/>
    <cellStyle name="Sub totals 2 5 36 2 3" xfId="28912" xr:uid="{00000000-0005-0000-0000-0000F7640000}"/>
    <cellStyle name="Sub totals 2 5 36 2 4" xfId="28913" xr:uid="{00000000-0005-0000-0000-0000F8640000}"/>
    <cellStyle name="Sub totals 2 5 36 3" xfId="28914" xr:uid="{00000000-0005-0000-0000-0000F9640000}"/>
    <cellStyle name="Sub totals 2 5 36 4" xfId="28915" xr:uid="{00000000-0005-0000-0000-0000FA640000}"/>
    <cellStyle name="Sub totals 2 5 37" xfId="3813" xr:uid="{00000000-0005-0000-0000-0000FB640000}"/>
    <cellStyle name="Sub totals 2 5 37 2" xfId="28916" xr:uid="{00000000-0005-0000-0000-0000FC640000}"/>
    <cellStyle name="Sub totals 2 5 37 2 2" xfId="28917" xr:uid="{00000000-0005-0000-0000-0000FD640000}"/>
    <cellStyle name="Sub totals 2 5 37 2 3" xfId="28918" xr:uid="{00000000-0005-0000-0000-0000FE640000}"/>
    <cellStyle name="Sub totals 2 5 37 2 4" xfId="28919" xr:uid="{00000000-0005-0000-0000-0000FF640000}"/>
    <cellStyle name="Sub totals 2 5 37 3" xfId="28920" xr:uid="{00000000-0005-0000-0000-000000650000}"/>
    <cellStyle name="Sub totals 2 5 37 4" xfId="28921" xr:uid="{00000000-0005-0000-0000-000001650000}"/>
    <cellStyle name="Sub totals 2 5 38" xfId="3814" xr:uid="{00000000-0005-0000-0000-000002650000}"/>
    <cellStyle name="Sub totals 2 5 38 2" xfId="28922" xr:uid="{00000000-0005-0000-0000-000003650000}"/>
    <cellStyle name="Sub totals 2 5 38 2 2" xfId="28923" xr:uid="{00000000-0005-0000-0000-000004650000}"/>
    <cellStyle name="Sub totals 2 5 38 2 3" xfId="28924" xr:uid="{00000000-0005-0000-0000-000005650000}"/>
    <cellStyle name="Sub totals 2 5 38 2 4" xfId="28925" xr:uid="{00000000-0005-0000-0000-000006650000}"/>
    <cellStyle name="Sub totals 2 5 38 3" xfId="28926" xr:uid="{00000000-0005-0000-0000-000007650000}"/>
    <cellStyle name="Sub totals 2 5 38 4" xfId="28927" xr:uid="{00000000-0005-0000-0000-000008650000}"/>
    <cellStyle name="Sub totals 2 5 39" xfId="3815" xr:uid="{00000000-0005-0000-0000-000009650000}"/>
    <cellStyle name="Sub totals 2 5 39 2" xfId="28928" xr:uid="{00000000-0005-0000-0000-00000A650000}"/>
    <cellStyle name="Sub totals 2 5 39 2 2" xfId="28929" xr:uid="{00000000-0005-0000-0000-00000B650000}"/>
    <cellStyle name="Sub totals 2 5 39 2 3" xfId="28930" xr:uid="{00000000-0005-0000-0000-00000C650000}"/>
    <cellStyle name="Sub totals 2 5 39 2 4" xfId="28931" xr:uid="{00000000-0005-0000-0000-00000D650000}"/>
    <cellStyle name="Sub totals 2 5 39 3" xfId="28932" xr:uid="{00000000-0005-0000-0000-00000E650000}"/>
    <cellStyle name="Sub totals 2 5 39 4" xfId="28933" xr:uid="{00000000-0005-0000-0000-00000F650000}"/>
    <cellStyle name="Sub totals 2 5 4" xfId="3816" xr:uid="{00000000-0005-0000-0000-000010650000}"/>
    <cellStyle name="Sub totals 2 5 4 2" xfId="28934" xr:uid="{00000000-0005-0000-0000-000011650000}"/>
    <cellStyle name="Sub totals 2 5 4 2 2" xfId="28935" xr:uid="{00000000-0005-0000-0000-000012650000}"/>
    <cellStyle name="Sub totals 2 5 4 2 3" xfId="28936" xr:uid="{00000000-0005-0000-0000-000013650000}"/>
    <cellStyle name="Sub totals 2 5 4 2 4" xfId="28937" xr:uid="{00000000-0005-0000-0000-000014650000}"/>
    <cellStyle name="Sub totals 2 5 4 3" xfId="28938" xr:uid="{00000000-0005-0000-0000-000015650000}"/>
    <cellStyle name="Sub totals 2 5 4 4" xfId="28939" xr:uid="{00000000-0005-0000-0000-000016650000}"/>
    <cellStyle name="Sub totals 2 5 40" xfId="3817" xr:uid="{00000000-0005-0000-0000-000017650000}"/>
    <cellStyle name="Sub totals 2 5 40 2" xfId="28940" xr:uid="{00000000-0005-0000-0000-000018650000}"/>
    <cellStyle name="Sub totals 2 5 40 2 2" xfId="28941" xr:uid="{00000000-0005-0000-0000-000019650000}"/>
    <cellStyle name="Sub totals 2 5 40 2 3" xfId="28942" xr:uid="{00000000-0005-0000-0000-00001A650000}"/>
    <cellStyle name="Sub totals 2 5 40 2 4" xfId="28943" xr:uid="{00000000-0005-0000-0000-00001B650000}"/>
    <cellStyle name="Sub totals 2 5 40 3" xfId="28944" xr:uid="{00000000-0005-0000-0000-00001C650000}"/>
    <cellStyle name="Sub totals 2 5 40 4" xfId="28945" xr:uid="{00000000-0005-0000-0000-00001D650000}"/>
    <cellStyle name="Sub totals 2 5 41" xfId="3818" xr:uid="{00000000-0005-0000-0000-00001E650000}"/>
    <cellStyle name="Sub totals 2 5 41 2" xfId="28946" xr:uid="{00000000-0005-0000-0000-00001F650000}"/>
    <cellStyle name="Sub totals 2 5 41 2 2" xfId="28947" xr:uid="{00000000-0005-0000-0000-000020650000}"/>
    <cellStyle name="Sub totals 2 5 41 2 3" xfId="28948" xr:uid="{00000000-0005-0000-0000-000021650000}"/>
    <cellStyle name="Sub totals 2 5 41 2 4" xfId="28949" xr:uid="{00000000-0005-0000-0000-000022650000}"/>
    <cellStyle name="Sub totals 2 5 41 3" xfId="28950" xr:uid="{00000000-0005-0000-0000-000023650000}"/>
    <cellStyle name="Sub totals 2 5 41 4" xfId="28951" xr:uid="{00000000-0005-0000-0000-000024650000}"/>
    <cellStyle name="Sub totals 2 5 42" xfId="3819" xr:uid="{00000000-0005-0000-0000-000025650000}"/>
    <cellStyle name="Sub totals 2 5 42 2" xfId="28952" xr:uid="{00000000-0005-0000-0000-000026650000}"/>
    <cellStyle name="Sub totals 2 5 42 2 2" xfId="28953" xr:uid="{00000000-0005-0000-0000-000027650000}"/>
    <cellStyle name="Sub totals 2 5 42 2 3" xfId="28954" xr:uid="{00000000-0005-0000-0000-000028650000}"/>
    <cellStyle name="Sub totals 2 5 42 2 4" xfId="28955" xr:uid="{00000000-0005-0000-0000-000029650000}"/>
    <cellStyle name="Sub totals 2 5 42 3" xfId="28956" xr:uid="{00000000-0005-0000-0000-00002A650000}"/>
    <cellStyle name="Sub totals 2 5 42 4" xfId="28957" xr:uid="{00000000-0005-0000-0000-00002B650000}"/>
    <cellStyle name="Sub totals 2 5 43" xfId="3820" xr:uid="{00000000-0005-0000-0000-00002C650000}"/>
    <cellStyle name="Sub totals 2 5 43 2" xfId="28958" xr:uid="{00000000-0005-0000-0000-00002D650000}"/>
    <cellStyle name="Sub totals 2 5 43 2 2" xfId="28959" xr:uid="{00000000-0005-0000-0000-00002E650000}"/>
    <cellStyle name="Sub totals 2 5 43 2 3" xfId="28960" xr:uid="{00000000-0005-0000-0000-00002F650000}"/>
    <cellStyle name="Sub totals 2 5 43 2 4" xfId="28961" xr:uid="{00000000-0005-0000-0000-000030650000}"/>
    <cellStyle name="Sub totals 2 5 43 3" xfId="28962" xr:uid="{00000000-0005-0000-0000-000031650000}"/>
    <cellStyle name="Sub totals 2 5 43 4" xfId="28963" xr:uid="{00000000-0005-0000-0000-000032650000}"/>
    <cellStyle name="Sub totals 2 5 44" xfId="3821" xr:uid="{00000000-0005-0000-0000-000033650000}"/>
    <cellStyle name="Sub totals 2 5 44 2" xfId="28964" xr:uid="{00000000-0005-0000-0000-000034650000}"/>
    <cellStyle name="Sub totals 2 5 44 2 2" xfId="28965" xr:uid="{00000000-0005-0000-0000-000035650000}"/>
    <cellStyle name="Sub totals 2 5 44 2 3" xfId="28966" xr:uid="{00000000-0005-0000-0000-000036650000}"/>
    <cellStyle name="Sub totals 2 5 44 2 4" xfId="28967" xr:uid="{00000000-0005-0000-0000-000037650000}"/>
    <cellStyle name="Sub totals 2 5 44 3" xfId="28968" xr:uid="{00000000-0005-0000-0000-000038650000}"/>
    <cellStyle name="Sub totals 2 5 44 4" xfId="28969" xr:uid="{00000000-0005-0000-0000-000039650000}"/>
    <cellStyle name="Sub totals 2 5 45" xfId="28970" xr:uid="{00000000-0005-0000-0000-00003A650000}"/>
    <cellStyle name="Sub totals 2 5 45 2" xfId="28971" xr:uid="{00000000-0005-0000-0000-00003B650000}"/>
    <cellStyle name="Sub totals 2 5 45 3" xfId="28972" xr:uid="{00000000-0005-0000-0000-00003C650000}"/>
    <cellStyle name="Sub totals 2 5 45 4" xfId="28973" xr:uid="{00000000-0005-0000-0000-00003D650000}"/>
    <cellStyle name="Sub totals 2 5 46" xfId="28974" xr:uid="{00000000-0005-0000-0000-00003E650000}"/>
    <cellStyle name="Sub totals 2 5 46 2" xfId="28975" xr:uid="{00000000-0005-0000-0000-00003F650000}"/>
    <cellStyle name="Sub totals 2 5 46 3" xfId="28976" xr:uid="{00000000-0005-0000-0000-000040650000}"/>
    <cellStyle name="Sub totals 2 5 46 4" xfId="28977" xr:uid="{00000000-0005-0000-0000-000041650000}"/>
    <cellStyle name="Sub totals 2 5 47" xfId="28978" xr:uid="{00000000-0005-0000-0000-000042650000}"/>
    <cellStyle name="Sub totals 2 5 5" xfId="3822" xr:uid="{00000000-0005-0000-0000-000043650000}"/>
    <cellStyle name="Sub totals 2 5 5 2" xfId="28979" xr:uid="{00000000-0005-0000-0000-000044650000}"/>
    <cellStyle name="Sub totals 2 5 5 2 2" xfId="28980" xr:uid="{00000000-0005-0000-0000-000045650000}"/>
    <cellStyle name="Sub totals 2 5 5 2 3" xfId="28981" xr:uid="{00000000-0005-0000-0000-000046650000}"/>
    <cellStyle name="Sub totals 2 5 5 2 4" xfId="28982" xr:uid="{00000000-0005-0000-0000-000047650000}"/>
    <cellStyle name="Sub totals 2 5 5 3" xfId="28983" xr:uid="{00000000-0005-0000-0000-000048650000}"/>
    <cellStyle name="Sub totals 2 5 5 4" xfId="28984" xr:uid="{00000000-0005-0000-0000-000049650000}"/>
    <cellStyle name="Sub totals 2 5 6" xfId="3823" xr:uid="{00000000-0005-0000-0000-00004A650000}"/>
    <cellStyle name="Sub totals 2 5 6 2" xfId="28985" xr:uid="{00000000-0005-0000-0000-00004B650000}"/>
    <cellStyle name="Sub totals 2 5 6 2 2" xfId="28986" xr:uid="{00000000-0005-0000-0000-00004C650000}"/>
    <cellStyle name="Sub totals 2 5 6 2 3" xfId="28987" xr:uid="{00000000-0005-0000-0000-00004D650000}"/>
    <cellStyle name="Sub totals 2 5 6 2 4" xfId="28988" xr:uid="{00000000-0005-0000-0000-00004E650000}"/>
    <cellStyle name="Sub totals 2 5 6 3" xfId="28989" xr:uid="{00000000-0005-0000-0000-00004F650000}"/>
    <cellStyle name="Sub totals 2 5 6 4" xfId="28990" xr:uid="{00000000-0005-0000-0000-000050650000}"/>
    <cellStyle name="Sub totals 2 5 7" xfId="3824" xr:uid="{00000000-0005-0000-0000-000051650000}"/>
    <cellStyle name="Sub totals 2 5 7 2" xfId="28991" xr:uid="{00000000-0005-0000-0000-000052650000}"/>
    <cellStyle name="Sub totals 2 5 7 2 2" xfId="28992" xr:uid="{00000000-0005-0000-0000-000053650000}"/>
    <cellStyle name="Sub totals 2 5 7 2 3" xfId="28993" xr:uid="{00000000-0005-0000-0000-000054650000}"/>
    <cellStyle name="Sub totals 2 5 7 2 4" xfId="28994" xr:uid="{00000000-0005-0000-0000-000055650000}"/>
    <cellStyle name="Sub totals 2 5 7 3" xfId="28995" xr:uid="{00000000-0005-0000-0000-000056650000}"/>
    <cellStyle name="Sub totals 2 5 7 4" xfId="28996" xr:uid="{00000000-0005-0000-0000-000057650000}"/>
    <cellStyle name="Sub totals 2 5 8" xfId="3825" xr:uid="{00000000-0005-0000-0000-000058650000}"/>
    <cellStyle name="Sub totals 2 5 8 2" xfId="28997" xr:uid="{00000000-0005-0000-0000-000059650000}"/>
    <cellStyle name="Sub totals 2 5 8 2 2" xfId="28998" xr:uid="{00000000-0005-0000-0000-00005A650000}"/>
    <cellStyle name="Sub totals 2 5 8 2 3" xfId="28999" xr:uid="{00000000-0005-0000-0000-00005B650000}"/>
    <cellStyle name="Sub totals 2 5 8 2 4" xfId="29000" xr:uid="{00000000-0005-0000-0000-00005C650000}"/>
    <cellStyle name="Sub totals 2 5 8 3" xfId="29001" xr:uid="{00000000-0005-0000-0000-00005D650000}"/>
    <cellStyle name="Sub totals 2 5 8 4" xfId="29002" xr:uid="{00000000-0005-0000-0000-00005E650000}"/>
    <cellStyle name="Sub totals 2 5 9" xfId="3826" xr:uid="{00000000-0005-0000-0000-00005F650000}"/>
    <cellStyle name="Sub totals 2 5 9 2" xfId="29003" xr:uid="{00000000-0005-0000-0000-000060650000}"/>
    <cellStyle name="Sub totals 2 5 9 2 2" xfId="29004" xr:uid="{00000000-0005-0000-0000-000061650000}"/>
    <cellStyle name="Sub totals 2 5 9 2 3" xfId="29005" xr:uid="{00000000-0005-0000-0000-000062650000}"/>
    <cellStyle name="Sub totals 2 5 9 2 4" xfId="29006" xr:uid="{00000000-0005-0000-0000-000063650000}"/>
    <cellStyle name="Sub totals 2 5 9 3" xfId="29007" xr:uid="{00000000-0005-0000-0000-000064650000}"/>
    <cellStyle name="Sub totals 2 5 9 4" xfId="29008" xr:uid="{00000000-0005-0000-0000-000065650000}"/>
    <cellStyle name="Sub totals 2 6" xfId="3827" xr:uid="{00000000-0005-0000-0000-000066650000}"/>
    <cellStyle name="Sub totals 2 6 2" xfId="29009" xr:uid="{00000000-0005-0000-0000-000067650000}"/>
    <cellStyle name="Sub totals 2 6 2 2" xfId="29010" xr:uid="{00000000-0005-0000-0000-000068650000}"/>
    <cellStyle name="Sub totals 2 6 2 3" xfId="29011" xr:uid="{00000000-0005-0000-0000-000069650000}"/>
    <cellStyle name="Sub totals 2 6 2 4" xfId="29012" xr:uid="{00000000-0005-0000-0000-00006A650000}"/>
    <cellStyle name="Sub totals 2 6 3" xfId="29013" xr:uid="{00000000-0005-0000-0000-00006B650000}"/>
    <cellStyle name="Sub totals 2 6 4" xfId="29014" xr:uid="{00000000-0005-0000-0000-00006C650000}"/>
    <cellStyle name="Sub totals 2 7" xfId="3828" xr:uid="{00000000-0005-0000-0000-00006D650000}"/>
    <cellStyle name="Sub totals 2 7 2" xfId="29015" xr:uid="{00000000-0005-0000-0000-00006E650000}"/>
    <cellStyle name="Sub totals 2 7 2 2" xfId="29016" xr:uid="{00000000-0005-0000-0000-00006F650000}"/>
    <cellStyle name="Sub totals 2 7 2 3" xfId="29017" xr:uid="{00000000-0005-0000-0000-000070650000}"/>
    <cellStyle name="Sub totals 2 7 2 4" xfId="29018" xr:uid="{00000000-0005-0000-0000-000071650000}"/>
    <cellStyle name="Sub totals 2 7 3" xfId="29019" xr:uid="{00000000-0005-0000-0000-000072650000}"/>
    <cellStyle name="Sub totals 2 7 4" xfId="29020" xr:uid="{00000000-0005-0000-0000-000073650000}"/>
    <cellStyle name="Sub totals 2 8" xfId="3829" xr:uid="{00000000-0005-0000-0000-000074650000}"/>
    <cellStyle name="Sub totals 2 8 2" xfId="29021" xr:uid="{00000000-0005-0000-0000-000075650000}"/>
    <cellStyle name="Sub totals 2 8 2 2" xfId="29022" xr:uid="{00000000-0005-0000-0000-000076650000}"/>
    <cellStyle name="Sub totals 2 8 2 3" xfId="29023" xr:uid="{00000000-0005-0000-0000-000077650000}"/>
    <cellStyle name="Sub totals 2 8 2 4" xfId="29024" xr:uid="{00000000-0005-0000-0000-000078650000}"/>
    <cellStyle name="Sub totals 2 8 3" xfId="29025" xr:uid="{00000000-0005-0000-0000-000079650000}"/>
    <cellStyle name="Sub totals 2 8 4" xfId="29026" xr:uid="{00000000-0005-0000-0000-00007A650000}"/>
    <cellStyle name="Sub totals 2 9" xfId="3830" xr:uid="{00000000-0005-0000-0000-00007B650000}"/>
    <cellStyle name="Sub totals 2 9 2" xfId="29027" xr:uid="{00000000-0005-0000-0000-00007C650000}"/>
    <cellStyle name="Sub totals 2 9 2 2" xfId="29028" xr:uid="{00000000-0005-0000-0000-00007D650000}"/>
    <cellStyle name="Sub totals 2 9 2 3" xfId="29029" xr:uid="{00000000-0005-0000-0000-00007E650000}"/>
    <cellStyle name="Sub totals 2 9 2 4" xfId="29030" xr:uid="{00000000-0005-0000-0000-00007F650000}"/>
    <cellStyle name="Sub totals 2 9 3" xfId="29031" xr:uid="{00000000-0005-0000-0000-000080650000}"/>
    <cellStyle name="Sub totals 2 9 4" xfId="29032" xr:uid="{00000000-0005-0000-0000-000081650000}"/>
    <cellStyle name="Sub totals 20" xfId="3831" xr:uid="{00000000-0005-0000-0000-000082650000}"/>
    <cellStyle name="Sub totals 20 2" xfId="29033" xr:uid="{00000000-0005-0000-0000-000083650000}"/>
    <cellStyle name="Sub totals 20 2 2" xfId="29034" xr:uid="{00000000-0005-0000-0000-000084650000}"/>
    <cellStyle name="Sub totals 20 2 3" xfId="29035" xr:uid="{00000000-0005-0000-0000-000085650000}"/>
    <cellStyle name="Sub totals 20 2 4" xfId="29036" xr:uid="{00000000-0005-0000-0000-000086650000}"/>
    <cellStyle name="Sub totals 20 3" xfId="29037" xr:uid="{00000000-0005-0000-0000-000087650000}"/>
    <cellStyle name="Sub totals 20 4" xfId="29038" xr:uid="{00000000-0005-0000-0000-000088650000}"/>
    <cellStyle name="Sub totals 21" xfId="3832" xr:uid="{00000000-0005-0000-0000-000089650000}"/>
    <cellStyle name="Sub totals 21 2" xfId="29039" xr:uid="{00000000-0005-0000-0000-00008A650000}"/>
    <cellStyle name="Sub totals 21 2 2" xfId="29040" xr:uid="{00000000-0005-0000-0000-00008B650000}"/>
    <cellStyle name="Sub totals 21 2 3" xfId="29041" xr:uid="{00000000-0005-0000-0000-00008C650000}"/>
    <cellStyle name="Sub totals 21 2 4" xfId="29042" xr:uid="{00000000-0005-0000-0000-00008D650000}"/>
    <cellStyle name="Sub totals 21 3" xfId="29043" xr:uid="{00000000-0005-0000-0000-00008E650000}"/>
    <cellStyle name="Sub totals 21 4" xfId="29044" xr:uid="{00000000-0005-0000-0000-00008F650000}"/>
    <cellStyle name="Sub totals 22" xfId="3833" xr:uid="{00000000-0005-0000-0000-000090650000}"/>
    <cellStyle name="Sub totals 22 2" xfId="29045" xr:uid="{00000000-0005-0000-0000-000091650000}"/>
    <cellStyle name="Sub totals 22 2 2" xfId="29046" xr:uid="{00000000-0005-0000-0000-000092650000}"/>
    <cellStyle name="Sub totals 22 2 3" xfId="29047" xr:uid="{00000000-0005-0000-0000-000093650000}"/>
    <cellStyle name="Sub totals 22 2 4" xfId="29048" xr:uid="{00000000-0005-0000-0000-000094650000}"/>
    <cellStyle name="Sub totals 22 3" xfId="29049" xr:uid="{00000000-0005-0000-0000-000095650000}"/>
    <cellStyle name="Sub totals 22 4" xfId="29050" xr:uid="{00000000-0005-0000-0000-000096650000}"/>
    <cellStyle name="Sub totals 23" xfId="3834" xr:uid="{00000000-0005-0000-0000-000097650000}"/>
    <cellStyle name="Sub totals 23 2" xfId="29051" xr:uid="{00000000-0005-0000-0000-000098650000}"/>
    <cellStyle name="Sub totals 23 2 2" xfId="29052" xr:uid="{00000000-0005-0000-0000-000099650000}"/>
    <cellStyle name="Sub totals 23 2 3" xfId="29053" xr:uid="{00000000-0005-0000-0000-00009A650000}"/>
    <cellStyle name="Sub totals 23 2 4" xfId="29054" xr:uid="{00000000-0005-0000-0000-00009B650000}"/>
    <cellStyle name="Sub totals 23 3" xfId="29055" xr:uid="{00000000-0005-0000-0000-00009C650000}"/>
    <cellStyle name="Sub totals 23 4" xfId="29056" xr:uid="{00000000-0005-0000-0000-00009D650000}"/>
    <cellStyle name="Sub totals 24" xfId="3835" xr:uid="{00000000-0005-0000-0000-00009E650000}"/>
    <cellStyle name="Sub totals 24 2" xfId="29057" xr:uid="{00000000-0005-0000-0000-00009F650000}"/>
    <cellStyle name="Sub totals 24 2 2" xfId="29058" xr:uid="{00000000-0005-0000-0000-0000A0650000}"/>
    <cellStyle name="Sub totals 24 2 3" xfId="29059" xr:uid="{00000000-0005-0000-0000-0000A1650000}"/>
    <cellStyle name="Sub totals 24 2 4" xfId="29060" xr:uid="{00000000-0005-0000-0000-0000A2650000}"/>
    <cellStyle name="Sub totals 24 3" xfId="29061" xr:uid="{00000000-0005-0000-0000-0000A3650000}"/>
    <cellStyle name="Sub totals 24 4" xfId="29062" xr:uid="{00000000-0005-0000-0000-0000A4650000}"/>
    <cellStyle name="Sub totals 25" xfId="3836" xr:uid="{00000000-0005-0000-0000-0000A5650000}"/>
    <cellStyle name="Sub totals 25 2" xfId="29063" xr:uid="{00000000-0005-0000-0000-0000A6650000}"/>
    <cellStyle name="Sub totals 25 2 2" xfId="29064" xr:uid="{00000000-0005-0000-0000-0000A7650000}"/>
    <cellStyle name="Sub totals 25 2 3" xfId="29065" xr:uid="{00000000-0005-0000-0000-0000A8650000}"/>
    <cellStyle name="Sub totals 25 2 4" xfId="29066" xr:uid="{00000000-0005-0000-0000-0000A9650000}"/>
    <cellStyle name="Sub totals 25 3" xfId="29067" xr:uid="{00000000-0005-0000-0000-0000AA650000}"/>
    <cellStyle name="Sub totals 25 4" xfId="29068" xr:uid="{00000000-0005-0000-0000-0000AB650000}"/>
    <cellStyle name="Sub totals 3" xfId="3837" xr:uid="{00000000-0005-0000-0000-0000AC650000}"/>
    <cellStyle name="Sub totals 3 10" xfId="3838" xr:uid="{00000000-0005-0000-0000-0000AD650000}"/>
    <cellStyle name="Sub totals 3 10 2" xfId="29069" xr:uid="{00000000-0005-0000-0000-0000AE650000}"/>
    <cellStyle name="Sub totals 3 10 2 2" xfId="29070" xr:uid="{00000000-0005-0000-0000-0000AF650000}"/>
    <cellStyle name="Sub totals 3 10 2 3" xfId="29071" xr:uid="{00000000-0005-0000-0000-0000B0650000}"/>
    <cellStyle name="Sub totals 3 10 2 4" xfId="29072" xr:uid="{00000000-0005-0000-0000-0000B1650000}"/>
    <cellStyle name="Sub totals 3 10 3" xfId="29073" xr:uid="{00000000-0005-0000-0000-0000B2650000}"/>
    <cellStyle name="Sub totals 3 10 4" xfId="29074" xr:uid="{00000000-0005-0000-0000-0000B3650000}"/>
    <cellStyle name="Sub totals 3 11" xfId="3839" xr:uid="{00000000-0005-0000-0000-0000B4650000}"/>
    <cellStyle name="Sub totals 3 11 2" xfId="29075" xr:uid="{00000000-0005-0000-0000-0000B5650000}"/>
    <cellStyle name="Sub totals 3 11 2 2" xfId="29076" xr:uid="{00000000-0005-0000-0000-0000B6650000}"/>
    <cellStyle name="Sub totals 3 11 2 3" xfId="29077" xr:uid="{00000000-0005-0000-0000-0000B7650000}"/>
    <cellStyle name="Sub totals 3 11 2 4" xfId="29078" xr:uid="{00000000-0005-0000-0000-0000B8650000}"/>
    <cellStyle name="Sub totals 3 11 3" xfId="29079" xr:uid="{00000000-0005-0000-0000-0000B9650000}"/>
    <cellStyle name="Sub totals 3 11 4" xfId="29080" xr:uid="{00000000-0005-0000-0000-0000BA650000}"/>
    <cellStyle name="Sub totals 3 12" xfId="3840" xr:uid="{00000000-0005-0000-0000-0000BB650000}"/>
    <cellStyle name="Sub totals 3 12 2" xfId="29081" xr:uid="{00000000-0005-0000-0000-0000BC650000}"/>
    <cellStyle name="Sub totals 3 12 2 2" xfId="29082" xr:uid="{00000000-0005-0000-0000-0000BD650000}"/>
    <cellStyle name="Sub totals 3 12 2 3" xfId="29083" xr:uid="{00000000-0005-0000-0000-0000BE650000}"/>
    <cellStyle name="Sub totals 3 12 2 4" xfId="29084" xr:uid="{00000000-0005-0000-0000-0000BF650000}"/>
    <cellStyle name="Sub totals 3 12 3" xfId="29085" xr:uid="{00000000-0005-0000-0000-0000C0650000}"/>
    <cellStyle name="Sub totals 3 12 4" xfId="29086" xr:uid="{00000000-0005-0000-0000-0000C1650000}"/>
    <cellStyle name="Sub totals 3 13" xfId="3841" xr:uid="{00000000-0005-0000-0000-0000C2650000}"/>
    <cellStyle name="Sub totals 3 13 2" xfId="29087" xr:uid="{00000000-0005-0000-0000-0000C3650000}"/>
    <cellStyle name="Sub totals 3 13 2 2" xfId="29088" xr:uid="{00000000-0005-0000-0000-0000C4650000}"/>
    <cellStyle name="Sub totals 3 13 2 3" xfId="29089" xr:uid="{00000000-0005-0000-0000-0000C5650000}"/>
    <cellStyle name="Sub totals 3 13 2 4" xfId="29090" xr:uid="{00000000-0005-0000-0000-0000C6650000}"/>
    <cellStyle name="Sub totals 3 13 3" xfId="29091" xr:uid="{00000000-0005-0000-0000-0000C7650000}"/>
    <cellStyle name="Sub totals 3 13 4" xfId="29092" xr:uid="{00000000-0005-0000-0000-0000C8650000}"/>
    <cellStyle name="Sub totals 3 14" xfId="3842" xr:uid="{00000000-0005-0000-0000-0000C9650000}"/>
    <cellStyle name="Sub totals 3 14 2" xfId="29093" xr:uid="{00000000-0005-0000-0000-0000CA650000}"/>
    <cellStyle name="Sub totals 3 14 2 2" xfId="29094" xr:uid="{00000000-0005-0000-0000-0000CB650000}"/>
    <cellStyle name="Sub totals 3 14 2 3" xfId="29095" xr:uid="{00000000-0005-0000-0000-0000CC650000}"/>
    <cellStyle name="Sub totals 3 14 2 4" xfId="29096" xr:uid="{00000000-0005-0000-0000-0000CD650000}"/>
    <cellStyle name="Sub totals 3 14 3" xfId="29097" xr:uid="{00000000-0005-0000-0000-0000CE650000}"/>
    <cellStyle name="Sub totals 3 14 4" xfId="29098" xr:uid="{00000000-0005-0000-0000-0000CF650000}"/>
    <cellStyle name="Sub totals 3 15" xfId="3843" xr:uid="{00000000-0005-0000-0000-0000D0650000}"/>
    <cellStyle name="Sub totals 3 15 2" xfId="29099" xr:uid="{00000000-0005-0000-0000-0000D1650000}"/>
    <cellStyle name="Sub totals 3 15 2 2" xfId="29100" xr:uid="{00000000-0005-0000-0000-0000D2650000}"/>
    <cellStyle name="Sub totals 3 15 2 3" xfId="29101" xr:uid="{00000000-0005-0000-0000-0000D3650000}"/>
    <cellStyle name="Sub totals 3 15 2 4" xfId="29102" xr:uid="{00000000-0005-0000-0000-0000D4650000}"/>
    <cellStyle name="Sub totals 3 15 3" xfId="29103" xr:uid="{00000000-0005-0000-0000-0000D5650000}"/>
    <cellStyle name="Sub totals 3 15 4" xfId="29104" xr:uid="{00000000-0005-0000-0000-0000D6650000}"/>
    <cellStyle name="Sub totals 3 16" xfId="3844" xr:uid="{00000000-0005-0000-0000-0000D7650000}"/>
    <cellStyle name="Sub totals 3 16 2" xfId="29105" xr:uid="{00000000-0005-0000-0000-0000D8650000}"/>
    <cellStyle name="Sub totals 3 16 2 2" xfId="29106" xr:uid="{00000000-0005-0000-0000-0000D9650000}"/>
    <cellStyle name="Sub totals 3 16 2 3" xfId="29107" xr:uid="{00000000-0005-0000-0000-0000DA650000}"/>
    <cellStyle name="Sub totals 3 16 2 4" xfId="29108" xr:uid="{00000000-0005-0000-0000-0000DB650000}"/>
    <cellStyle name="Sub totals 3 16 3" xfId="29109" xr:uid="{00000000-0005-0000-0000-0000DC650000}"/>
    <cellStyle name="Sub totals 3 16 4" xfId="29110" xr:uid="{00000000-0005-0000-0000-0000DD650000}"/>
    <cellStyle name="Sub totals 3 17" xfId="3845" xr:uid="{00000000-0005-0000-0000-0000DE650000}"/>
    <cellStyle name="Sub totals 3 17 2" xfId="29111" xr:uid="{00000000-0005-0000-0000-0000DF650000}"/>
    <cellStyle name="Sub totals 3 17 2 2" xfId="29112" xr:uid="{00000000-0005-0000-0000-0000E0650000}"/>
    <cellStyle name="Sub totals 3 17 2 3" xfId="29113" xr:uid="{00000000-0005-0000-0000-0000E1650000}"/>
    <cellStyle name="Sub totals 3 17 2 4" xfId="29114" xr:uid="{00000000-0005-0000-0000-0000E2650000}"/>
    <cellStyle name="Sub totals 3 17 3" xfId="29115" xr:uid="{00000000-0005-0000-0000-0000E3650000}"/>
    <cellStyle name="Sub totals 3 17 4" xfId="29116" xr:uid="{00000000-0005-0000-0000-0000E4650000}"/>
    <cellStyle name="Sub totals 3 18" xfId="3846" xr:uid="{00000000-0005-0000-0000-0000E5650000}"/>
    <cellStyle name="Sub totals 3 18 2" xfId="29117" xr:uid="{00000000-0005-0000-0000-0000E6650000}"/>
    <cellStyle name="Sub totals 3 18 2 2" xfId="29118" xr:uid="{00000000-0005-0000-0000-0000E7650000}"/>
    <cellStyle name="Sub totals 3 18 2 3" xfId="29119" xr:uid="{00000000-0005-0000-0000-0000E8650000}"/>
    <cellStyle name="Sub totals 3 18 2 4" xfId="29120" xr:uid="{00000000-0005-0000-0000-0000E9650000}"/>
    <cellStyle name="Sub totals 3 18 3" xfId="29121" xr:uid="{00000000-0005-0000-0000-0000EA650000}"/>
    <cellStyle name="Sub totals 3 18 4" xfId="29122" xr:uid="{00000000-0005-0000-0000-0000EB650000}"/>
    <cellStyle name="Sub totals 3 19" xfId="3847" xr:uid="{00000000-0005-0000-0000-0000EC650000}"/>
    <cellStyle name="Sub totals 3 19 2" xfId="29123" xr:uid="{00000000-0005-0000-0000-0000ED650000}"/>
    <cellStyle name="Sub totals 3 19 2 2" xfId="29124" xr:uid="{00000000-0005-0000-0000-0000EE650000}"/>
    <cellStyle name="Sub totals 3 19 2 3" xfId="29125" xr:uid="{00000000-0005-0000-0000-0000EF650000}"/>
    <cellStyle name="Sub totals 3 19 2 4" xfId="29126" xr:uid="{00000000-0005-0000-0000-0000F0650000}"/>
    <cellStyle name="Sub totals 3 19 3" xfId="29127" xr:uid="{00000000-0005-0000-0000-0000F1650000}"/>
    <cellStyle name="Sub totals 3 19 4" xfId="29128" xr:uid="{00000000-0005-0000-0000-0000F2650000}"/>
    <cellStyle name="Sub totals 3 2" xfId="3848" xr:uid="{00000000-0005-0000-0000-0000F3650000}"/>
    <cellStyle name="Sub totals 3 2 10" xfId="3849" xr:uid="{00000000-0005-0000-0000-0000F4650000}"/>
    <cellStyle name="Sub totals 3 2 10 2" xfId="29129" xr:uid="{00000000-0005-0000-0000-0000F5650000}"/>
    <cellStyle name="Sub totals 3 2 10 2 2" xfId="29130" xr:uid="{00000000-0005-0000-0000-0000F6650000}"/>
    <cellStyle name="Sub totals 3 2 10 2 3" xfId="29131" xr:uid="{00000000-0005-0000-0000-0000F7650000}"/>
    <cellStyle name="Sub totals 3 2 10 2 4" xfId="29132" xr:uid="{00000000-0005-0000-0000-0000F8650000}"/>
    <cellStyle name="Sub totals 3 2 10 3" xfId="29133" xr:uid="{00000000-0005-0000-0000-0000F9650000}"/>
    <cellStyle name="Sub totals 3 2 10 4" xfId="29134" xr:uid="{00000000-0005-0000-0000-0000FA650000}"/>
    <cellStyle name="Sub totals 3 2 11" xfId="3850" xr:uid="{00000000-0005-0000-0000-0000FB650000}"/>
    <cellStyle name="Sub totals 3 2 11 2" xfId="29135" xr:uid="{00000000-0005-0000-0000-0000FC650000}"/>
    <cellStyle name="Sub totals 3 2 11 2 2" xfId="29136" xr:uid="{00000000-0005-0000-0000-0000FD650000}"/>
    <cellStyle name="Sub totals 3 2 11 2 3" xfId="29137" xr:uid="{00000000-0005-0000-0000-0000FE650000}"/>
    <cellStyle name="Sub totals 3 2 11 2 4" xfId="29138" xr:uid="{00000000-0005-0000-0000-0000FF650000}"/>
    <cellStyle name="Sub totals 3 2 11 3" xfId="29139" xr:uid="{00000000-0005-0000-0000-000000660000}"/>
    <cellStyle name="Sub totals 3 2 11 4" xfId="29140" xr:uid="{00000000-0005-0000-0000-000001660000}"/>
    <cellStyle name="Sub totals 3 2 12" xfId="3851" xr:uid="{00000000-0005-0000-0000-000002660000}"/>
    <cellStyle name="Sub totals 3 2 12 2" xfId="29141" xr:uid="{00000000-0005-0000-0000-000003660000}"/>
    <cellStyle name="Sub totals 3 2 12 2 2" xfId="29142" xr:uid="{00000000-0005-0000-0000-000004660000}"/>
    <cellStyle name="Sub totals 3 2 12 2 3" xfId="29143" xr:uid="{00000000-0005-0000-0000-000005660000}"/>
    <cellStyle name="Sub totals 3 2 12 2 4" xfId="29144" xr:uid="{00000000-0005-0000-0000-000006660000}"/>
    <cellStyle name="Sub totals 3 2 12 3" xfId="29145" xr:uid="{00000000-0005-0000-0000-000007660000}"/>
    <cellStyle name="Sub totals 3 2 12 4" xfId="29146" xr:uid="{00000000-0005-0000-0000-000008660000}"/>
    <cellStyle name="Sub totals 3 2 13" xfId="3852" xr:uid="{00000000-0005-0000-0000-000009660000}"/>
    <cellStyle name="Sub totals 3 2 13 2" xfId="29147" xr:uid="{00000000-0005-0000-0000-00000A660000}"/>
    <cellStyle name="Sub totals 3 2 13 2 2" xfId="29148" xr:uid="{00000000-0005-0000-0000-00000B660000}"/>
    <cellStyle name="Sub totals 3 2 13 2 3" xfId="29149" xr:uid="{00000000-0005-0000-0000-00000C660000}"/>
    <cellStyle name="Sub totals 3 2 13 2 4" xfId="29150" xr:uid="{00000000-0005-0000-0000-00000D660000}"/>
    <cellStyle name="Sub totals 3 2 13 3" xfId="29151" xr:uid="{00000000-0005-0000-0000-00000E660000}"/>
    <cellStyle name="Sub totals 3 2 13 4" xfId="29152" xr:uid="{00000000-0005-0000-0000-00000F660000}"/>
    <cellStyle name="Sub totals 3 2 14" xfId="3853" xr:uid="{00000000-0005-0000-0000-000010660000}"/>
    <cellStyle name="Sub totals 3 2 14 2" xfId="29153" xr:uid="{00000000-0005-0000-0000-000011660000}"/>
    <cellStyle name="Sub totals 3 2 14 2 2" xfId="29154" xr:uid="{00000000-0005-0000-0000-000012660000}"/>
    <cellStyle name="Sub totals 3 2 14 2 3" xfId="29155" xr:uid="{00000000-0005-0000-0000-000013660000}"/>
    <cellStyle name="Sub totals 3 2 14 2 4" xfId="29156" xr:uid="{00000000-0005-0000-0000-000014660000}"/>
    <cellStyle name="Sub totals 3 2 14 3" xfId="29157" xr:uid="{00000000-0005-0000-0000-000015660000}"/>
    <cellStyle name="Sub totals 3 2 14 4" xfId="29158" xr:uid="{00000000-0005-0000-0000-000016660000}"/>
    <cellStyle name="Sub totals 3 2 15" xfId="3854" xr:uid="{00000000-0005-0000-0000-000017660000}"/>
    <cellStyle name="Sub totals 3 2 15 2" xfId="29159" xr:uid="{00000000-0005-0000-0000-000018660000}"/>
    <cellStyle name="Sub totals 3 2 15 2 2" xfId="29160" xr:uid="{00000000-0005-0000-0000-000019660000}"/>
    <cellStyle name="Sub totals 3 2 15 2 3" xfId="29161" xr:uid="{00000000-0005-0000-0000-00001A660000}"/>
    <cellStyle name="Sub totals 3 2 15 2 4" xfId="29162" xr:uid="{00000000-0005-0000-0000-00001B660000}"/>
    <cellStyle name="Sub totals 3 2 15 3" xfId="29163" xr:uid="{00000000-0005-0000-0000-00001C660000}"/>
    <cellStyle name="Sub totals 3 2 15 4" xfId="29164" xr:uid="{00000000-0005-0000-0000-00001D660000}"/>
    <cellStyle name="Sub totals 3 2 16" xfId="3855" xr:uid="{00000000-0005-0000-0000-00001E660000}"/>
    <cellStyle name="Sub totals 3 2 16 2" xfId="29165" xr:uid="{00000000-0005-0000-0000-00001F660000}"/>
    <cellStyle name="Sub totals 3 2 16 2 2" xfId="29166" xr:uid="{00000000-0005-0000-0000-000020660000}"/>
    <cellStyle name="Sub totals 3 2 16 2 3" xfId="29167" xr:uid="{00000000-0005-0000-0000-000021660000}"/>
    <cellStyle name="Sub totals 3 2 16 2 4" xfId="29168" xr:uid="{00000000-0005-0000-0000-000022660000}"/>
    <cellStyle name="Sub totals 3 2 16 3" xfId="29169" xr:uid="{00000000-0005-0000-0000-000023660000}"/>
    <cellStyle name="Sub totals 3 2 16 4" xfId="29170" xr:uid="{00000000-0005-0000-0000-000024660000}"/>
    <cellStyle name="Sub totals 3 2 17" xfId="3856" xr:uid="{00000000-0005-0000-0000-000025660000}"/>
    <cellStyle name="Sub totals 3 2 17 2" xfId="29171" xr:uid="{00000000-0005-0000-0000-000026660000}"/>
    <cellStyle name="Sub totals 3 2 17 2 2" xfId="29172" xr:uid="{00000000-0005-0000-0000-000027660000}"/>
    <cellStyle name="Sub totals 3 2 17 2 3" xfId="29173" xr:uid="{00000000-0005-0000-0000-000028660000}"/>
    <cellStyle name="Sub totals 3 2 17 2 4" xfId="29174" xr:uid="{00000000-0005-0000-0000-000029660000}"/>
    <cellStyle name="Sub totals 3 2 17 3" xfId="29175" xr:uid="{00000000-0005-0000-0000-00002A660000}"/>
    <cellStyle name="Sub totals 3 2 17 4" xfId="29176" xr:uid="{00000000-0005-0000-0000-00002B660000}"/>
    <cellStyle name="Sub totals 3 2 18" xfId="3857" xr:uid="{00000000-0005-0000-0000-00002C660000}"/>
    <cellStyle name="Sub totals 3 2 18 2" xfId="29177" xr:uid="{00000000-0005-0000-0000-00002D660000}"/>
    <cellStyle name="Sub totals 3 2 18 2 2" xfId="29178" xr:uid="{00000000-0005-0000-0000-00002E660000}"/>
    <cellStyle name="Sub totals 3 2 18 2 3" xfId="29179" xr:uid="{00000000-0005-0000-0000-00002F660000}"/>
    <cellStyle name="Sub totals 3 2 18 2 4" xfId="29180" xr:uid="{00000000-0005-0000-0000-000030660000}"/>
    <cellStyle name="Sub totals 3 2 18 3" xfId="29181" xr:uid="{00000000-0005-0000-0000-000031660000}"/>
    <cellStyle name="Sub totals 3 2 18 4" xfId="29182" xr:uid="{00000000-0005-0000-0000-000032660000}"/>
    <cellStyle name="Sub totals 3 2 19" xfId="3858" xr:uid="{00000000-0005-0000-0000-000033660000}"/>
    <cellStyle name="Sub totals 3 2 19 2" xfId="29183" xr:uid="{00000000-0005-0000-0000-000034660000}"/>
    <cellStyle name="Sub totals 3 2 19 2 2" xfId="29184" xr:uid="{00000000-0005-0000-0000-000035660000}"/>
    <cellStyle name="Sub totals 3 2 19 2 3" xfId="29185" xr:uid="{00000000-0005-0000-0000-000036660000}"/>
    <cellStyle name="Sub totals 3 2 19 2 4" xfId="29186" xr:uid="{00000000-0005-0000-0000-000037660000}"/>
    <cellStyle name="Sub totals 3 2 19 3" xfId="29187" xr:uid="{00000000-0005-0000-0000-000038660000}"/>
    <cellStyle name="Sub totals 3 2 19 4" xfId="29188" xr:uid="{00000000-0005-0000-0000-000039660000}"/>
    <cellStyle name="Sub totals 3 2 2" xfId="3859" xr:uid="{00000000-0005-0000-0000-00003A660000}"/>
    <cellStyle name="Sub totals 3 2 2 10" xfId="3860" xr:uid="{00000000-0005-0000-0000-00003B660000}"/>
    <cellStyle name="Sub totals 3 2 2 10 2" xfId="29189" xr:uid="{00000000-0005-0000-0000-00003C660000}"/>
    <cellStyle name="Sub totals 3 2 2 10 2 2" xfId="29190" xr:uid="{00000000-0005-0000-0000-00003D660000}"/>
    <cellStyle name="Sub totals 3 2 2 10 2 3" xfId="29191" xr:uid="{00000000-0005-0000-0000-00003E660000}"/>
    <cellStyle name="Sub totals 3 2 2 10 2 4" xfId="29192" xr:uid="{00000000-0005-0000-0000-00003F660000}"/>
    <cellStyle name="Sub totals 3 2 2 10 3" xfId="29193" xr:uid="{00000000-0005-0000-0000-000040660000}"/>
    <cellStyle name="Sub totals 3 2 2 10 4" xfId="29194" xr:uid="{00000000-0005-0000-0000-000041660000}"/>
    <cellStyle name="Sub totals 3 2 2 11" xfId="3861" xr:uid="{00000000-0005-0000-0000-000042660000}"/>
    <cellStyle name="Sub totals 3 2 2 11 2" xfId="29195" xr:uid="{00000000-0005-0000-0000-000043660000}"/>
    <cellStyle name="Sub totals 3 2 2 11 2 2" xfId="29196" xr:uid="{00000000-0005-0000-0000-000044660000}"/>
    <cellStyle name="Sub totals 3 2 2 11 2 3" xfId="29197" xr:uid="{00000000-0005-0000-0000-000045660000}"/>
    <cellStyle name="Sub totals 3 2 2 11 2 4" xfId="29198" xr:uid="{00000000-0005-0000-0000-000046660000}"/>
    <cellStyle name="Sub totals 3 2 2 11 3" xfId="29199" xr:uid="{00000000-0005-0000-0000-000047660000}"/>
    <cellStyle name="Sub totals 3 2 2 11 4" xfId="29200" xr:uid="{00000000-0005-0000-0000-000048660000}"/>
    <cellStyle name="Sub totals 3 2 2 12" xfId="3862" xr:uid="{00000000-0005-0000-0000-000049660000}"/>
    <cellStyle name="Sub totals 3 2 2 12 2" xfId="29201" xr:uid="{00000000-0005-0000-0000-00004A660000}"/>
    <cellStyle name="Sub totals 3 2 2 12 2 2" xfId="29202" xr:uid="{00000000-0005-0000-0000-00004B660000}"/>
    <cellStyle name="Sub totals 3 2 2 12 2 3" xfId="29203" xr:uid="{00000000-0005-0000-0000-00004C660000}"/>
    <cellStyle name="Sub totals 3 2 2 12 2 4" xfId="29204" xr:uid="{00000000-0005-0000-0000-00004D660000}"/>
    <cellStyle name="Sub totals 3 2 2 12 3" xfId="29205" xr:uid="{00000000-0005-0000-0000-00004E660000}"/>
    <cellStyle name="Sub totals 3 2 2 12 4" xfId="29206" xr:uid="{00000000-0005-0000-0000-00004F660000}"/>
    <cellStyle name="Sub totals 3 2 2 13" xfId="3863" xr:uid="{00000000-0005-0000-0000-000050660000}"/>
    <cellStyle name="Sub totals 3 2 2 13 2" xfId="29207" xr:uid="{00000000-0005-0000-0000-000051660000}"/>
    <cellStyle name="Sub totals 3 2 2 13 2 2" xfId="29208" xr:uid="{00000000-0005-0000-0000-000052660000}"/>
    <cellStyle name="Sub totals 3 2 2 13 2 3" xfId="29209" xr:uid="{00000000-0005-0000-0000-000053660000}"/>
    <cellStyle name="Sub totals 3 2 2 13 2 4" xfId="29210" xr:uid="{00000000-0005-0000-0000-000054660000}"/>
    <cellStyle name="Sub totals 3 2 2 13 3" xfId="29211" xr:uid="{00000000-0005-0000-0000-000055660000}"/>
    <cellStyle name="Sub totals 3 2 2 13 4" xfId="29212" xr:uid="{00000000-0005-0000-0000-000056660000}"/>
    <cellStyle name="Sub totals 3 2 2 14" xfId="3864" xr:uid="{00000000-0005-0000-0000-000057660000}"/>
    <cellStyle name="Sub totals 3 2 2 14 2" xfId="29213" xr:uid="{00000000-0005-0000-0000-000058660000}"/>
    <cellStyle name="Sub totals 3 2 2 14 2 2" xfId="29214" xr:uid="{00000000-0005-0000-0000-000059660000}"/>
    <cellStyle name="Sub totals 3 2 2 14 2 3" xfId="29215" xr:uid="{00000000-0005-0000-0000-00005A660000}"/>
    <cellStyle name="Sub totals 3 2 2 14 2 4" xfId="29216" xr:uid="{00000000-0005-0000-0000-00005B660000}"/>
    <cellStyle name="Sub totals 3 2 2 14 3" xfId="29217" xr:uid="{00000000-0005-0000-0000-00005C660000}"/>
    <cellStyle name="Sub totals 3 2 2 14 4" xfId="29218" xr:uid="{00000000-0005-0000-0000-00005D660000}"/>
    <cellStyle name="Sub totals 3 2 2 15" xfId="3865" xr:uid="{00000000-0005-0000-0000-00005E660000}"/>
    <cellStyle name="Sub totals 3 2 2 15 2" xfId="29219" xr:uid="{00000000-0005-0000-0000-00005F660000}"/>
    <cellStyle name="Sub totals 3 2 2 15 2 2" xfId="29220" xr:uid="{00000000-0005-0000-0000-000060660000}"/>
    <cellStyle name="Sub totals 3 2 2 15 2 3" xfId="29221" xr:uid="{00000000-0005-0000-0000-000061660000}"/>
    <cellStyle name="Sub totals 3 2 2 15 2 4" xfId="29222" xr:uid="{00000000-0005-0000-0000-000062660000}"/>
    <cellStyle name="Sub totals 3 2 2 15 3" xfId="29223" xr:uid="{00000000-0005-0000-0000-000063660000}"/>
    <cellStyle name="Sub totals 3 2 2 15 4" xfId="29224" xr:uid="{00000000-0005-0000-0000-000064660000}"/>
    <cellStyle name="Sub totals 3 2 2 16" xfId="3866" xr:uid="{00000000-0005-0000-0000-000065660000}"/>
    <cellStyle name="Sub totals 3 2 2 16 2" xfId="29225" xr:uid="{00000000-0005-0000-0000-000066660000}"/>
    <cellStyle name="Sub totals 3 2 2 16 2 2" xfId="29226" xr:uid="{00000000-0005-0000-0000-000067660000}"/>
    <cellStyle name="Sub totals 3 2 2 16 2 3" xfId="29227" xr:uid="{00000000-0005-0000-0000-000068660000}"/>
    <cellStyle name="Sub totals 3 2 2 16 2 4" xfId="29228" xr:uid="{00000000-0005-0000-0000-000069660000}"/>
    <cellStyle name="Sub totals 3 2 2 16 3" xfId="29229" xr:uid="{00000000-0005-0000-0000-00006A660000}"/>
    <cellStyle name="Sub totals 3 2 2 16 4" xfId="29230" xr:uid="{00000000-0005-0000-0000-00006B660000}"/>
    <cellStyle name="Sub totals 3 2 2 17" xfId="3867" xr:uid="{00000000-0005-0000-0000-00006C660000}"/>
    <cellStyle name="Sub totals 3 2 2 17 2" xfId="29231" xr:uid="{00000000-0005-0000-0000-00006D660000}"/>
    <cellStyle name="Sub totals 3 2 2 17 2 2" xfId="29232" xr:uid="{00000000-0005-0000-0000-00006E660000}"/>
    <cellStyle name="Sub totals 3 2 2 17 2 3" xfId="29233" xr:uid="{00000000-0005-0000-0000-00006F660000}"/>
    <cellStyle name="Sub totals 3 2 2 17 2 4" xfId="29234" xr:uid="{00000000-0005-0000-0000-000070660000}"/>
    <cellStyle name="Sub totals 3 2 2 17 3" xfId="29235" xr:uid="{00000000-0005-0000-0000-000071660000}"/>
    <cellStyle name="Sub totals 3 2 2 17 4" xfId="29236" xr:uid="{00000000-0005-0000-0000-000072660000}"/>
    <cellStyle name="Sub totals 3 2 2 18" xfId="3868" xr:uid="{00000000-0005-0000-0000-000073660000}"/>
    <cellStyle name="Sub totals 3 2 2 18 2" xfId="29237" xr:uid="{00000000-0005-0000-0000-000074660000}"/>
    <cellStyle name="Sub totals 3 2 2 18 2 2" xfId="29238" xr:uid="{00000000-0005-0000-0000-000075660000}"/>
    <cellStyle name="Sub totals 3 2 2 18 2 3" xfId="29239" xr:uid="{00000000-0005-0000-0000-000076660000}"/>
    <cellStyle name="Sub totals 3 2 2 18 2 4" xfId="29240" xr:uid="{00000000-0005-0000-0000-000077660000}"/>
    <cellStyle name="Sub totals 3 2 2 18 3" xfId="29241" xr:uid="{00000000-0005-0000-0000-000078660000}"/>
    <cellStyle name="Sub totals 3 2 2 18 4" xfId="29242" xr:uid="{00000000-0005-0000-0000-000079660000}"/>
    <cellStyle name="Sub totals 3 2 2 19" xfId="3869" xr:uid="{00000000-0005-0000-0000-00007A660000}"/>
    <cellStyle name="Sub totals 3 2 2 19 2" xfId="29243" xr:uid="{00000000-0005-0000-0000-00007B660000}"/>
    <cellStyle name="Sub totals 3 2 2 19 2 2" xfId="29244" xr:uid="{00000000-0005-0000-0000-00007C660000}"/>
    <cellStyle name="Sub totals 3 2 2 19 2 3" xfId="29245" xr:uid="{00000000-0005-0000-0000-00007D660000}"/>
    <cellStyle name="Sub totals 3 2 2 19 2 4" xfId="29246" xr:uid="{00000000-0005-0000-0000-00007E660000}"/>
    <cellStyle name="Sub totals 3 2 2 19 3" xfId="29247" xr:uid="{00000000-0005-0000-0000-00007F660000}"/>
    <cellStyle name="Sub totals 3 2 2 19 4" xfId="29248" xr:uid="{00000000-0005-0000-0000-000080660000}"/>
    <cellStyle name="Sub totals 3 2 2 2" xfId="3870" xr:uid="{00000000-0005-0000-0000-000081660000}"/>
    <cellStyle name="Sub totals 3 2 2 2 2" xfId="29249" xr:uid="{00000000-0005-0000-0000-000082660000}"/>
    <cellStyle name="Sub totals 3 2 2 2 2 2" xfId="29250" xr:uid="{00000000-0005-0000-0000-000083660000}"/>
    <cellStyle name="Sub totals 3 2 2 2 2 3" xfId="29251" xr:uid="{00000000-0005-0000-0000-000084660000}"/>
    <cellStyle name="Sub totals 3 2 2 2 2 4" xfId="29252" xr:uid="{00000000-0005-0000-0000-000085660000}"/>
    <cellStyle name="Sub totals 3 2 2 2 3" xfId="29253" xr:uid="{00000000-0005-0000-0000-000086660000}"/>
    <cellStyle name="Sub totals 3 2 2 2 4" xfId="29254" xr:uid="{00000000-0005-0000-0000-000087660000}"/>
    <cellStyle name="Sub totals 3 2 2 20" xfId="3871" xr:uid="{00000000-0005-0000-0000-000088660000}"/>
    <cellStyle name="Sub totals 3 2 2 20 2" xfId="29255" xr:uid="{00000000-0005-0000-0000-000089660000}"/>
    <cellStyle name="Sub totals 3 2 2 20 2 2" xfId="29256" xr:uid="{00000000-0005-0000-0000-00008A660000}"/>
    <cellStyle name="Sub totals 3 2 2 20 2 3" xfId="29257" xr:uid="{00000000-0005-0000-0000-00008B660000}"/>
    <cellStyle name="Sub totals 3 2 2 20 2 4" xfId="29258" xr:uid="{00000000-0005-0000-0000-00008C660000}"/>
    <cellStyle name="Sub totals 3 2 2 20 3" xfId="29259" xr:uid="{00000000-0005-0000-0000-00008D660000}"/>
    <cellStyle name="Sub totals 3 2 2 20 4" xfId="29260" xr:uid="{00000000-0005-0000-0000-00008E660000}"/>
    <cellStyle name="Sub totals 3 2 2 21" xfId="3872" xr:uid="{00000000-0005-0000-0000-00008F660000}"/>
    <cellStyle name="Sub totals 3 2 2 21 2" xfId="29261" xr:uid="{00000000-0005-0000-0000-000090660000}"/>
    <cellStyle name="Sub totals 3 2 2 21 2 2" xfId="29262" xr:uid="{00000000-0005-0000-0000-000091660000}"/>
    <cellStyle name="Sub totals 3 2 2 21 2 3" xfId="29263" xr:uid="{00000000-0005-0000-0000-000092660000}"/>
    <cellStyle name="Sub totals 3 2 2 21 2 4" xfId="29264" xr:uid="{00000000-0005-0000-0000-000093660000}"/>
    <cellStyle name="Sub totals 3 2 2 21 3" xfId="29265" xr:uid="{00000000-0005-0000-0000-000094660000}"/>
    <cellStyle name="Sub totals 3 2 2 21 4" xfId="29266" xr:uid="{00000000-0005-0000-0000-000095660000}"/>
    <cellStyle name="Sub totals 3 2 2 22" xfId="3873" xr:uid="{00000000-0005-0000-0000-000096660000}"/>
    <cellStyle name="Sub totals 3 2 2 22 2" xfId="29267" xr:uid="{00000000-0005-0000-0000-000097660000}"/>
    <cellStyle name="Sub totals 3 2 2 22 2 2" xfId="29268" xr:uid="{00000000-0005-0000-0000-000098660000}"/>
    <cellStyle name="Sub totals 3 2 2 22 2 3" xfId="29269" xr:uid="{00000000-0005-0000-0000-000099660000}"/>
    <cellStyle name="Sub totals 3 2 2 22 2 4" xfId="29270" xr:uid="{00000000-0005-0000-0000-00009A660000}"/>
    <cellStyle name="Sub totals 3 2 2 22 3" xfId="29271" xr:uid="{00000000-0005-0000-0000-00009B660000}"/>
    <cellStyle name="Sub totals 3 2 2 22 4" xfId="29272" xr:uid="{00000000-0005-0000-0000-00009C660000}"/>
    <cellStyle name="Sub totals 3 2 2 23" xfId="3874" xr:uid="{00000000-0005-0000-0000-00009D660000}"/>
    <cellStyle name="Sub totals 3 2 2 23 2" xfId="29273" xr:uid="{00000000-0005-0000-0000-00009E660000}"/>
    <cellStyle name="Sub totals 3 2 2 23 2 2" xfId="29274" xr:uid="{00000000-0005-0000-0000-00009F660000}"/>
    <cellStyle name="Sub totals 3 2 2 23 2 3" xfId="29275" xr:uid="{00000000-0005-0000-0000-0000A0660000}"/>
    <cellStyle name="Sub totals 3 2 2 23 2 4" xfId="29276" xr:uid="{00000000-0005-0000-0000-0000A1660000}"/>
    <cellStyle name="Sub totals 3 2 2 23 3" xfId="29277" xr:uid="{00000000-0005-0000-0000-0000A2660000}"/>
    <cellStyle name="Sub totals 3 2 2 23 4" xfId="29278" xr:uid="{00000000-0005-0000-0000-0000A3660000}"/>
    <cellStyle name="Sub totals 3 2 2 24" xfId="3875" xr:uid="{00000000-0005-0000-0000-0000A4660000}"/>
    <cellStyle name="Sub totals 3 2 2 24 2" xfId="29279" xr:uid="{00000000-0005-0000-0000-0000A5660000}"/>
    <cellStyle name="Sub totals 3 2 2 24 2 2" xfId="29280" xr:uid="{00000000-0005-0000-0000-0000A6660000}"/>
    <cellStyle name="Sub totals 3 2 2 24 2 3" xfId="29281" xr:uid="{00000000-0005-0000-0000-0000A7660000}"/>
    <cellStyle name="Sub totals 3 2 2 24 2 4" xfId="29282" xr:uid="{00000000-0005-0000-0000-0000A8660000}"/>
    <cellStyle name="Sub totals 3 2 2 24 3" xfId="29283" xr:uid="{00000000-0005-0000-0000-0000A9660000}"/>
    <cellStyle name="Sub totals 3 2 2 24 4" xfId="29284" xr:uid="{00000000-0005-0000-0000-0000AA660000}"/>
    <cellStyle name="Sub totals 3 2 2 25" xfId="3876" xr:uid="{00000000-0005-0000-0000-0000AB660000}"/>
    <cellStyle name="Sub totals 3 2 2 25 2" xfId="29285" xr:uid="{00000000-0005-0000-0000-0000AC660000}"/>
    <cellStyle name="Sub totals 3 2 2 25 2 2" xfId="29286" xr:uid="{00000000-0005-0000-0000-0000AD660000}"/>
    <cellStyle name="Sub totals 3 2 2 25 2 3" xfId="29287" xr:uid="{00000000-0005-0000-0000-0000AE660000}"/>
    <cellStyle name="Sub totals 3 2 2 25 2 4" xfId="29288" xr:uid="{00000000-0005-0000-0000-0000AF660000}"/>
    <cellStyle name="Sub totals 3 2 2 25 3" xfId="29289" xr:uid="{00000000-0005-0000-0000-0000B0660000}"/>
    <cellStyle name="Sub totals 3 2 2 25 4" xfId="29290" xr:uid="{00000000-0005-0000-0000-0000B1660000}"/>
    <cellStyle name="Sub totals 3 2 2 26" xfId="3877" xr:uid="{00000000-0005-0000-0000-0000B2660000}"/>
    <cellStyle name="Sub totals 3 2 2 26 2" xfId="29291" xr:uid="{00000000-0005-0000-0000-0000B3660000}"/>
    <cellStyle name="Sub totals 3 2 2 26 2 2" xfId="29292" xr:uid="{00000000-0005-0000-0000-0000B4660000}"/>
    <cellStyle name="Sub totals 3 2 2 26 2 3" xfId="29293" xr:uid="{00000000-0005-0000-0000-0000B5660000}"/>
    <cellStyle name="Sub totals 3 2 2 26 2 4" xfId="29294" xr:uid="{00000000-0005-0000-0000-0000B6660000}"/>
    <cellStyle name="Sub totals 3 2 2 26 3" xfId="29295" xr:uid="{00000000-0005-0000-0000-0000B7660000}"/>
    <cellStyle name="Sub totals 3 2 2 26 4" xfId="29296" xr:uid="{00000000-0005-0000-0000-0000B8660000}"/>
    <cellStyle name="Sub totals 3 2 2 27" xfId="3878" xr:uid="{00000000-0005-0000-0000-0000B9660000}"/>
    <cellStyle name="Sub totals 3 2 2 27 2" xfId="29297" xr:uid="{00000000-0005-0000-0000-0000BA660000}"/>
    <cellStyle name="Sub totals 3 2 2 27 2 2" xfId="29298" xr:uid="{00000000-0005-0000-0000-0000BB660000}"/>
    <cellStyle name="Sub totals 3 2 2 27 2 3" xfId="29299" xr:uid="{00000000-0005-0000-0000-0000BC660000}"/>
    <cellStyle name="Sub totals 3 2 2 27 2 4" xfId="29300" xr:uid="{00000000-0005-0000-0000-0000BD660000}"/>
    <cellStyle name="Sub totals 3 2 2 27 3" xfId="29301" xr:uid="{00000000-0005-0000-0000-0000BE660000}"/>
    <cellStyle name="Sub totals 3 2 2 27 4" xfId="29302" xr:uid="{00000000-0005-0000-0000-0000BF660000}"/>
    <cellStyle name="Sub totals 3 2 2 28" xfId="3879" xr:uid="{00000000-0005-0000-0000-0000C0660000}"/>
    <cellStyle name="Sub totals 3 2 2 28 2" xfId="29303" xr:uid="{00000000-0005-0000-0000-0000C1660000}"/>
    <cellStyle name="Sub totals 3 2 2 28 2 2" xfId="29304" xr:uid="{00000000-0005-0000-0000-0000C2660000}"/>
    <cellStyle name="Sub totals 3 2 2 28 2 3" xfId="29305" xr:uid="{00000000-0005-0000-0000-0000C3660000}"/>
    <cellStyle name="Sub totals 3 2 2 28 2 4" xfId="29306" xr:uid="{00000000-0005-0000-0000-0000C4660000}"/>
    <cellStyle name="Sub totals 3 2 2 28 3" xfId="29307" xr:uid="{00000000-0005-0000-0000-0000C5660000}"/>
    <cellStyle name="Sub totals 3 2 2 28 4" xfId="29308" xr:uid="{00000000-0005-0000-0000-0000C6660000}"/>
    <cellStyle name="Sub totals 3 2 2 29" xfId="3880" xr:uid="{00000000-0005-0000-0000-0000C7660000}"/>
    <cellStyle name="Sub totals 3 2 2 29 2" xfId="29309" xr:uid="{00000000-0005-0000-0000-0000C8660000}"/>
    <cellStyle name="Sub totals 3 2 2 29 2 2" xfId="29310" xr:uid="{00000000-0005-0000-0000-0000C9660000}"/>
    <cellStyle name="Sub totals 3 2 2 29 2 3" xfId="29311" xr:uid="{00000000-0005-0000-0000-0000CA660000}"/>
    <cellStyle name="Sub totals 3 2 2 29 2 4" xfId="29312" xr:uid="{00000000-0005-0000-0000-0000CB660000}"/>
    <cellStyle name="Sub totals 3 2 2 29 3" xfId="29313" xr:uid="{00000000-0005-0000-0000-0000CC660000}"/>
    <cellStyle name="Sub totals 3 2 2 29 4" xfId="29314" xr:uid="{00000000-0005-0000-0000-0000CD660000}"/>
    <cellStyle name="Sub totals 3 2 2 3" xfId="3881" xr:uid="{00000000-0005-0000-0000-0000CE660000}"/>
    <cellStyle name="Sub totals 3 2 2 3 2" xfId="29315" xr:uid="{00000000-0005-0000-0000-0000CF660000}"/>
    <cellStyle name="Sub totals 3 2 2 3 2 2" xfId="29316" xr:uid="{00000000-0005-0000-0000-0000D0660000}"/>
    <cellStyle name="Sub totals 3 2 2 3 2 3" xfId="29317" xr:uid="{00000000-0005-0000-0000-0000D1660000}"/>
    <cellStyle name="Sub totals 3 2 2 3 2 4" xfId="29318" xr:uid="{00000000-0005-0000-0000-0000D2660000}"/>
    <cellStyle name="Sub totals 3 2 2 3 3" xfId="29319" xr:uid="{00000000-0005-0000-0000-0000D3660000}"/>
    <cellStyle name="Sub totals 3 2 2 3 4" xfId="29320" xr:uid="{00000000-0005-0000-0000-0000D4660000}"/>
    <cellStyle name="Sub totals 3 2 2 30" xfId="3882" xr:uid="{00000000-0005-0000-0000-0000D5660000}"/>
    <cellStyle name="Sub totals 3 2 2 30 2" xfId="29321" xr:uid="{00000000-0005-0000-0000-0000D6660000}"/>
    <cellStyle name="Sub totals 3 2 2 30 2 2" xfId="29322" xr:uid="{00000000-0005-0000-0000-0000D7660000}"/>
    <cellStyle name="Sub totals 3 2 2 30 2 3" xfId="29323" xr:uid="{00000000-0005-0000-0000-0000D8660000}"/>
    <cellStyle name="Sub totals 3 2 2 30 2 4" xfId="29324" xr:uid="{00000000-0005-0000-0000-0000D9660000}"/>
    <cellStyle name="Sub totals 3 2 2 30 3" xfId="29325" xr:uid="{00000000-0005-0000-0000-0000DA660000}"/>
    <cellStyle name="Sub totals 3 2 2 30 4" xfId="29326" xr:uid="{00000000-0005-0000-0000-0000DB660000}"/>
    <cellStyle name="Sub totals 3 2 2 31" xfId="3883" xr:uid="{00000000-0005-0000-0000-0000DC660000}"/>
    <cellStyle name="Sub totals 3 2 2 31 2" xfId="29327" xr:uid="{00000000-0005-0000-0000-0000DD660000}"/>
    <cellStyle name="Sub totals 3 2 2 31 2 2" xfId="29328" xr:uid="{00000000-0005-0000-0000-0000DE660000}"/>
    <cellStyle name="Sub totals 3 2 2 31 2 3" xfId="29329" xr:uid="{00000000-0005-0000-0000-0000DF660000}"/>
    <cellStyle name="Sub totals 3 2 2 31 2 4" xfId="29330" xr:uid="{00000000-0005-0000-0000-0000E0660000}"/>
    <cellStyle name="Sub totals 3 2 2 31 3" xfId="29331" xr:uid="{00000000-0005-0000-0000-0000E1660000}"/>
    <cellStyle name="Sub totals 3 2 2 31 4" xfId="29332" xr:uid="{00000000-0005-0000-0000-0000E2660000}"/>
    <cellStyle name="Sub totals 3 2 2 32" xfId="3884" xr:uid="{00000000-0005-0000-0000-0000E3660000}"/>
    <cellStyle name="Sub totals 3 2 2 32 2" xfId="29333" xr:uid="{00000000-0005-0000-0000-0000E4660000}"/>
    <cellStyle name="Sub totals 3 2 2 32 2 2" xfId="29334" xr:uid="{00000000-0005-0000-0000-0000E5660000}"/>
    <cellStyle name="Sub totals 3 2 2 32 2 3" xfId="29335" xr:uid="{00000000-0005-0000-0000-0000E6660000}"/>
    <cellStyle name="Sub totals 3 2 2 32 2 4" xfId="29336" xr:uid="{00000000-0005-0000-0000-0000E7660000}"/>
    <cellStyle name="Sub totals 3 2 2 32 3" xfId="29337" xr:uid="{00000000-0005-0000-0000-0000E8660000}"/>
    <cellStyle name="Sub totals 3 2 2 32 4" xfId="29338" xr:uid="{00000000-0005-0000-0000-0000E9660000}"/>
    <cellStyle name="Sub totals 3 2 2 33" xfId="3885" xr:uid="{00000000-0005-0000-0000-0000EA660000}"/>
    <cellStyle name="Sub totals 3 2 2 33 2" xfId="29339" xr:uid="{00000000-0005-0000-0000-0000EB660000}"/>
    <cellStyle name="Sub totals 3 2 2 33 2 2" xfId="29340" xr:uid="{00000000-0005-0000-0000-0000EC660000}"/>
    <cellStyle name="Sub totals 3 2 2 33 2 3" xfId="29341" xr:uid="{00000000-0005-0000-0000-0000ED660000}"/>
    <cellStyle name="Sub totals 3 2 2 33 2 4" xfId="29342" xr:uid="{00000000-0005-0000-0000-0000EE660000}"/>
    <cellStyle name="Sub totals 3 2 2 33 3" xfId="29343" xr:uid="{00000000-0005-0000-0000-0000EF660000}"/>
    <cellStyle name="Sub totals 3 2 2 33 4" xfId="29344" xr:uid="{00000000-0005-0000-0000-0000F0660000}"/>
    <cellStyle name="Sub totals 3 2 2 34" xfId="3886" xr:uid="{00000000-0005-0000-0000-0000F1660000}"/>
    <cellStyle name="Sub totals 3 2 2 34 2" xfId="29345" xr:uid="{00000000-0005-0000-0000-0000F2660000}"/>
    <cellStyle name="Sub totals 3 2 2 34 2 2" xfId="29346" xr:uid="{00000000-0005-0000-0000-0000F3660000}"/>
    <cellStyle name="Sub totals 3 2 2 34 2 3" xfId="29347" xr:uid="{00000000-0005-0000-0000-0000F4660000}"/>
    <cellStyle name="Sub totals 3 2 2 34 2 4" xfId="29348" xr:uid="{00000000-0005-0000-0000-0000F5660000}"/>
    <cellStyle name="Sub totals 3 2 2 34 3" xfId="29349" xr:uid="{00000000-0005-0000-0000-0000F6660000}"/>
    <cellStyle name="Sub totals 3 2 2 34 4" xfId="29350" xr:uid="{00000000-0005-0000-0000-0000F7660000}"/>
    <cellStyle name="Sub totals 3 2 2 35" xfId="3887" xr:uid="{00000000-0005-0000-0000-0000F8660000}"/>
    <cellStyle name="Sub totals 3 2 2 35 2" xfId="29351" xr:uid="{00000000-0005-0000-0000-0000F9660000}"/>
    <cellStyle name="Sub totals 3 2 2 35 2 2" xfId="29352" xr:uid="{00000000-0005-0000-0000-0000FA660000}"/>
    <cellStyle name="Sub totals 3 2 2 35 2 3" xfId="29353" xr:uid="{00000000-0005-0000-0000-0000FB660000}"/>
    <cellStyle name="Sub totals 3 2 2 35 2 4" xfId="29354" xr:uid="{00000000-0005-0000-0000-0000FC660000}"/>
    <cellStyle name="Sub totals 3 2 2 35 3" xfId="29355" xr:uid="{00000000-0005-0000-0000-0000FD660000}"/>
    <cellStyle name="Sub totals 3 2 2 35 4" xfId="29356" xr:uid="{00000000-0005-0000-0000-0000FE660000}"/>
    <cellStyle name="Sub totals 3 2 2 36" xfId="3888" xr:uid="{00000000-0005-0000-0000-0000FF660000}"/>
    <cellStyle name="Sub totals 3 2 2 36 2" xfId="29357" xr:uid="{00000000-0005-0000-0000-000000670000}"/>
    <cellStyle name="Sub totals 3 2 2 36 2 2" xfId="29358" xr:uid="{00000000-0005-0000-0000-000001670000}"/>
    <cellStyle name="Sub totals 3 2 2 36 2 3" xfId="29359" xr:uid="{00000000-0005-0000-0000-000002670000}"/>
    <cellStyle name="Sub totals 3 2 2 36 2 4" xfId="29360" xr:uid="{00000000-0005-0000-0000-000003670000}"/>
    <cellStyle name="Sub totals 3 2 2 36 3" xfId="29361" xr:uid="{00000000-0005-0000-0000-000004670000}"/>
    <cellStyle name="Sub totals 3 2 2 36 4" xfId="29362" xr:uid="{00000000-0005-0000-0000-000005670000}"/>
    <cellStyle name="Sub totals 3 2 2 37" xfId="3889" xr:uid="{00000000-0005-0000-0000-000006670000}"/>
    <cellStyle name="Sub totals 3 2 2 37 2" xfId="29363" xr:uid="{00000000-0005-0000-0000-000007670000}"/>
    <cellStyle name="Sub totals 3 2 2 37 2 2" xfId="29364" xr:uid="{00000000-0005-0000-0000-000008670000}"/>
    <cellStyle name="Sub totals 3 2 2 37 2 3" xfId="29365" xr:uid="{00000000-0005-0000-0000-000009670000}"/>
    <cellStyle name="Sub totals 3 2 2 37 2 4" xfId="29366" xr:uid="{00000000-0005-0000-0000-00000A670000}"/>
    <cellStyle name="Sub totals 3 2 2 37 3" xfId="29367" xr:uid="{00000000-0005-0000-0000-00000B670000}"/>
    <cellStyle name="Sub totals 3 2 2 37 4" xfId="29368" xr:uid="{00000000-0005-0000-0000-00000C670000}"/>
    <cellStyle name="Sub totals 3 2 2 38" xfId="3890" xr:uid="{00000000-0005-0000-0000-00000D670000}"/>
    <cellStyle name="Sub totals 3 2 2 38 2" xfId="29369" xr:uid="{00000000-0005-0000-0000-00000E670000}"/>
    <cellStyle name="Sub totals 3 2 2 38 2 2" xfId="29370" xr:uid="{00000000-0005-0000-0000-00000F670000}"/>
    <cellStyle name="Sub totals 3 2 2 38 2 3" xfId="29371" xr:uid="{00000000-0005-0000-0000-000010670000}"/>
    <cellStyle name="Sub totals 3 2 2 38 2 4" xfId="29372" xr:uid="{00000000-0005-0000-0000-000011670000}"/>
    <cellStyle name="Sub totals 3 2 2 38 3" xfId="29373" xr:uid="{00000000-0005-0000-0000-000012670000}"/>
    <cellStyle name="Sub totals 3 2 2 38 4" xfId="29374" xr:uid="{00000000-0005-0000-0000-000013670000}"/>
    <cellStyle name="Sub totals 3 2 2 39" xfId="3891" xr:uid="{00000000-0005-0000-0000-000014670000}"/>
    <cellStyle name="Sub totals 3 2 2 39 2" xfId="29375" xr:uid="{00000000-0005-0000-0000-000015670000}"/>
    <cellStyle name="Sub totals 3 2 2 39 2 2" xfId="29376" xr:uid="{00000000-0005-0000-0000-000016670000}"/>
    <cellStyle name="Sub totals 3 2 2 39 2 3" xfId="29377" xr:uid="{00000000-0005-0000-0000-000017670000}"/>
    <cellStyle name="Sub totals 3 2 2 39 2 4" xfId="29378" xr:uid="{00000000-0005-0000-0000-000018670000}"/>
    <cellStyle name="Sub totals 3 2 2 39 3" xfId="29379" xr:uid="{00000000-0005-0000-0000-000019670000}"/>
    <cellStyle name="Sub totals 3 2 2 39 4" xfId="29380" xr:uid="{00000000-0005-0000-0000-00001A670000}"/>
    <cellStyle name="Sub totals 3 2 2 4" xfId="3892" xr:uid="{00000000-0005-0000-0000-00001B670000}"/>
    <cellStyle name="Sub totals 3 2 2 4 2" xfId="29381" xr:uid="{00000000-0005-0000-0000-00001C670000}"/>
    <cellStyle name="Sub totals 3 2 2 4 2 2" xfId="29382" xr:uid="{00000000-0005-0000-0000-00001D670000}"/>
    <cellStyle name="Sub totals 3 2 2 4 2 3" xfId="29383" xr:uid="{00000000-0005-0000-0000-00001E670000}"/>
    <cellStyle name="Sub totals 3 2 2 4 2 4" xfId="29384" xr:uid="{00000000-0005-0000-0000-00001F670000}"/>
    <cellStyle name="Sub totals 3 2 2 4 3" xfId="29385" xr:uid="{00000000-0005-0000-0000-000020670000}"/>
    <cellStyle name="Sub totals 3 2 2 4 4" xfId="29386" xr:uid="{00000000-0005-0000-0000-000021670000}"/>
    <cellStyle name="Sub totals 3 2 2 40" xfId="3893" xr:uid="{00000000-0005-0000-0000-000022670000}"/>
    <cellStyle name="Sub totals 3 2 2 40 2" xfId="29387" xr:uid="{00000000-0005-0000-0000-000023670000}"/>
    <cellStyle name="Sub totals 3 2 2 40 2 2" xfId="29388" xr:uid="{00000000-0005-0000-0000-000024670000}"/>
    <cellStyle name="Sub totals 3 2 2 40 2 3" xfId="29389" xr:uid="{00000000-0005-0000-0000-000025670000}"/>
    <cellStyle name="Sub totals 3 2 2 40 2 4" xfId="29390" xr:uid="{00000000-0005-0000-0000-000026670000}"/>
    <cellStyle name="Sub totals 3 2 2 40 3" xfId="29391" xr:uid="{00000000-0005-0000-0000-000027670000}"/>
    <cellStyle name="Sub totals 3 2 2 40 4" xfId="29392" xr:uid="{00000000-0005-0000-0000-000028670000}"/>
    <cellStyle name="Sub totals 3 2 2 41" xfId="3894" xr:uid="{00000000-0005-0000-0000-000029670000}"/>
    <cellStyle name="Sub totals 3 2 2 41 2" xfId="29393" xr:uid="{00000000-0005-0000-0000-00002A670000}"/>
    <cellStyle name="Sub totals 3 2 2 41 2 2" xfId="29394" xr:uid="{00000000-0005-0000-0000-00002B670000}"/>
    <cellStyle name="Sub totals 3 2 2 41 2 3" xfId="29395" xr:uid="{00000000-0005-0000-0000-00002C670000}"/>
    <cellStyle name="Sub totals 3 2 2 41 2 4" xfId="29396" xr:uid="{00000000-0005-0000-0000-00002D670000}"/>
    <cellStyle name="Sub totals 3 2 2 41 3" xfId="29397" xr:uid="{00000000-0005-0000-0000-00002E670000}"/>
    <cellStyle name="Sub totals 3 2 2 41 4" xfId="29398" xr:uid="{00000000-0005-0000-0000-00002F670000}"/>
    <cellStyle name="Sub totals 3 2 2 42" xfId="3895" xr:uid="{00000000-0005-0000-0000-000030670000}"/>
    <cellStyle name="Sub totals 3 2 2 42 2" xfId="29399" xr:uid="{00000000-0005-0000-0000-000031670000}"/>
    <cellStyle name="Sub totals 3 2 2 42 2 2" xfId="29400" xr:uid="{00000000-0005-0000-0000-000032670000}"/>
    <cellStyle name="Sub totals 3 2 2 42 2 3" xfId="29401" xr:uid="{00000000-0005-0000-0000-000033670000}"/>
    <cellStyle name="Sub totals 3 2 2 42 2 4" xfId="29402" xr:uid="{00000000-0005-0000-0000-000034670000}"/>
    <cellStyle name="Sub totals 3 2 2 42 3" xfId="29403" xr:uid="{00000000-0005-0000-0000-000035670000}"/>
    <cellStyle name="Sub totals 3 2 2 42 4" xfId="29404" xr:uid="{00000000-0005-0000-0000-000036670000}"/>
    <cellStyle name="Sub totals 3 2 2 43" xfId="3896" xr:uid="{00000000-0005-0000-0000-000037670000}"/>
    <cellStyle name="Sub totals 3 2 2 43 2" xfId="29405" xr:uid="{00000000-0005-0000-0000-000038670000}"/>
    <cellStyle name="Sub totals 3 2 2 43 2 2" xfId="29406" xr:uid="{00000000-0005-0000-0000-000039670000}"/>
    <cellStyle name="Sub totals 3 2 2 43 2 3" xfId="29407" xr:uid="{00000000-0005-0000-0000-00003A670000}"/>
    <cellStyle name="Sub totals 3 2 2 43 2 4" xfId="29408" xr:uid="{00000000-0005-0000-0000-00003B670000}"/>
    <cellStyle name="Sub totals 3 2 2 43 3" xfId="29409" xr:uid="{00000000-0005-0000-0000-00003C670000}"/>
    <cellStyle name="Sub totals 3 2 2 43 4" xfId="29410" xr:uid="{00000000-0005-0000-0000-00003D670000}"/>
    <cellStyle name="Sub totals 3 2 2 44" xfId="3897" xr:uid="{00000000-0005-0000-0000-00003E670000}"/>
    <cellStyle name="Sub totals 3 2 2 44 2" xfId="29411" xr:uid="{00000000-0005-0000-0000-00003F670000}"/>
    <cellStyle name="Sub totals 3 2 2 44 2 2" xfId="29412" xr:uid="{00000000-0005-0000-0000-000040670000}"/>
    <cellStyle name="Sub totals 3 2 2 44 2 3" xfId="29413" xr:uid="{00000000-0005-0000-0000-000041670000}"/>
    <cellStyle name="Sub totals 3 2 2 44 2 4" xfId="29414" xr:uid="{00000000-0005-0000-0000-000042670000}"/>
    <cellStyle name="Sub totals 3 2 2 44 3" xfId="29415" xr:uid="{00000000-0005-0000-0000-000043670000}"/>
    <cellStyle name="Sub totals 3 2 2 44 4" xfId="29416" xr:uid="{00000000-0005-0000-0000-000044670000}"/>
    <cellStyle name="Sub totals 3 2 2 45" xfId="29417" xr:uid="{00000000-0005-0000-0000-000045670000}"/>
    <cellStyle name="Sub totals 3 2 2 45 2" xfId="29418" xr:uid="{00000000-0005-0000-0000-000046670000}"/>
    <cellStyle name="Sub totals 3 2 2 45 3" xfId="29419" xr:uid="{00000000-0005-0000-0000-000047670000}"/>
    <cellStyle name="Sub totals 3 2 2 45 4" xfId="29420" xr:uid="{00000000-0005-0000-0000-000048670000}"/>
    <cellStyle name="Sub totals 3 2 2 46" xfId="29421" xr:uid="{00000000-0005-0000-0000-000049670000}"/>
    <cellStyle name="Sub totals 3 2 2 46 2" xfId="29422" xr:uid="{00000000-0005-0000-0000-00004A670000}"/>
    <cellStyle name="Sub totals 3 2 2 46 3" xfId="29423" xr:uid="{00000000-0005-0000-0000-00004B670000}"/>
    <cellStyle name="Sub totals 3 2 2 46 4" xfId="29424" xr:uid="{00000000-0005-0000-0000-00004C670000}"/>
    <cellStyle name="Sub totals 3 2 2 47" xfId="29425" xr:uid="{00000000-0005-0000-0000-00004D670000}"/>
    <cellStyle name="Sub totals 3 2 2 48" xfId="29426" xr:uid="{00000000-0005-0000-0000-00004E670000}"/>
    <cellStyle name="Sub totals 3 2 2 5" xfId="3898" xr:uid="{00000000-0005-0000-0000-00004F670000}"/>
    <cellStyle name="Sub totals 3 2 2 5 2" xfId="29427" xr:uid="{00000000-0005-0000-0000-000050670000}"/>
    <cellStyle name="Sub totals 3 2 2 5 2 2" xfId="29428" xr:uid="{00000000-0005-0000-0000-000051670000}"/>
    <cellStyle name="Sub totals 3 2 2 5 2 3" xfId="29429" xr:uid="{00000000-0005-0000-0000-000052670000}"/>
    <cellStyle name="Sub totals 3 2 2 5 2 4" xfId="29430" xr:uid="{00000000-0005-0000-0000-000053670000}"/>
    <cellStyle name="Sub totals 3 2 2 5 3" xfId="29431" xr:uid="{00000000-0005-0000-0000-000054670000}"/>
    <cellStyle name="Sub totals 3 2 2 5 4" xfId="29432" xr:uid="{00000000-0005-0000-0000-000055670000}"/>
    <cellStyle name="Sub totals 3 2 2 6" xfId="3899" xr:uid="{00000000-0005-0000-0000-000056670000}"/>
    <cellStyle name="Sub totals 3 2 2 6 2" xfId="29433" xr:uid="{00000000-0005-0000-0000-000057670000}"/>
    <cellStyle name="Sub totals 3 2 2 6 2 2" xfId="29434" xr:uid="{00000000-0005-0000-0000-000058670000}"/>
    <cellStyle name="Sub totals 3 2 2 6 2 3" xfId="29435" xr:uid="{00000000-0005-0000-0000-000059670000}"/>
    <cellStyle name="Sub totals 3 2 2 6 2 4" xfId="29436" xr:uid="{00000000-0005-0000-0000-00005A670000}"/>
    <cellStyle name="Sub totals 3 2 2 6 3" xfId="29437" xr:uid="{00000000-0005-0000-0000-00005B670000}"/>
    <cellStyle name="Sub totals 3 2 2 6 4" xfId="29438" xr:uid="{00000000-0005-0000-0000-00005C670000}"/>
    <cellStyle name="Sub totals 3 2 2 7" xfId="3900" xr:uid="{00000000-0005-0000-0000-00005D670000}"/>
    <cellStyle name="Sub totals 3 2 2 7 2" xfId="29439" xr:uid="{00000000-0005-0000-0000-00005E670000}"/>
    <cellStyle name="Sub totals 3 2 2 7 2 2" xfId="29440" xr:uid="{00000000-0005-0000-0000-00005F670000}"/>
    <cellStyle name="Sub totals 3 2 2 7 2 3" xfId="29441" xr:uid="{00000000-0005-0000-0000-000060670000}"/>
    <cellStyle name="Sub totals 3 2 2 7 2 4" xfId="29442" xr:uid="{00000000-0005-0000-0000-000061670000}"/>
    <cellStyle name="Sub totals 3 2 2 7 3" xfId="29443" xr:uid="{00000000-0005-0000-0000-000062670000}"/>
    <cellStyle name="Sub totals 3 2 2 7 4" xfId="29444" xr:uid="{00000000-0005-0000-0000-000063670000}"/>
    <cellStyle name="Sub totals 3 2 2 8" xfId="3901" xr:uid="{00000000-0005-0000-0000-000064670000}"/>
    <cellStyle name="Sub totals 3 2 2 8 2" xfId="29445" xr:uid="{00000000-0005-0000-0000-000065670000}"/>
    <cellStyle name="Sub totals 3 2 2 8 2 2" xfId="29446" xr:uid="{00000000-0005-0000-0000-000066670000}"/>
    <cellStyle name="Sub totals 3 2 2 8 2 3" xfId="29447" xr:uid="{00000000-0005-0000-0000-000067670000}"/>
    <cellStyle name="Sub totals 3 2 2 8 2 4" xfId="29448" xr:uid="{00000000-0005-0000-0000-000068670000}"/>
    <cellStyle name="Sub totals 3 2 2 8 3" xfId="29449" xr:uid="{00000000-0005-0000-0000-000069670000}"/>
    <cellStyle name="Sub totals 3 2 2 8 4" xfId="29450" xr:uid="{00000000-0005-0000-0000-00006A670000}"/>
    <cellStyle name="Sub totals 3 2 2 9" xfId="3902" xr:uid="{00000000-0005-0000-0000-00006B670000}"/>
    <cellStyle name="Sub totals 3 2 2 9 2" xfId="29451" xr:uid="{00000000-0005-0000-0000-00006C670000}"/>
    <cellStyle name="Sub totals 3 2 2 9 2 2" xfId="29452" xr:uid="{00000000-0005-0000-0000-00006D670000}"/>
    <cellStyle name="Sub totals 3 2 2 9 2 3" xfId="29453" xr:uid="{00000000-0005-0000-0000-00006E670000}"/>
    <cellStyle name="Sub totals 3 2 2 9 2 4" xfId="29454" xr:uid="{00000000-0005-0000-0000-00006F670000}"/>
    <cellStyle name="Sub totals 3 2 2 9 3" xfId="29455" xr:uid="{00000000-0005-0000-0000-000070670000}"/>
    <cellStyle name="Sub totals 3 2 2 9 4" xfId="29456" xr:uid="{00000000-0005-0000-0000-000071670000}"/>
    <cellStyle name="Sub totals 3 2 20" xfId="3903" xr:uid="{00000000-0005-0000-0000-000072670000}"/>
    <cellStyle name="Sub totals 3 2 20 2" xfId="29457" xr:uid="{00000000-0005-0000-0000-000073670000}"/>
    <cellStyle name="Sub totals 3 2 20 2 2" xfId="29458" xr:uid="{00000000-0005-0000-0000-000074670000}"/>
    <cellStyle name="Sub totals 3 2 20 2 3" xfId="29459" xr:uid="{00000000-0005-0000-0000-000075670000}"/>
    <cellStyle name="Sub totals 3 2 20 2 4" xfId="29460" xr:uid="{00000000-0005-0000-0000-000076670000}"/>
    <cellStyle name="Sub totals 3 2 20 3" xfId="29461" xr:uid="{00000000-0005-0000-0000-000077670000}"/>
    <cellStyle name="Sub totals 3 2 20 4" xfId="29462" xr:uid="{00000000-0005-0000-0000-000078670000}"/>
    <cellStyle name="Sub totals 3 2 21" xfId="3904" xr:uid="{00000000-0005-0000-0000-000079670000}"/>
    <cellStyle name="Sub totals 3 2 21 2" xfId="29463" xr:uid="{00000000-0005-0000-0000-00007A670000}"/>
    <cellStyle name="Sub totals 3 2 21 2 2" xfId="29464" xr:uid="{00000000-0005-0000-0000-00007B670000}"/>
    <cellStyle name="Sub totals 3 2 21 2 3" xfId="29465" xr:uid="{00000000-0005-0000-0000-00007C670000}"/>
    <cellStyle name="Sub totals 3 2 21 2 4" xfId="29466" xr:uid="{00000000-0005-0000-0000-00007D670000}"/>
    <cellStyle name="Sub totals 3 2 21 3" xfId="29467" xr:uid="{00000000-0005-0000-0000-00007E670000}"/>
    <cellStyle name="Sub totals 3 2 21 4" xfId="29468" xr:uid="{00000000-0005-0000-0000-00007F670000}"/>
    <cellStyle name="Sub totals 3 2 22" xfId="3905" xr:uid="{00000000-0005-0000-0000-000080670000}"/>
    <cellStyle name="Sub totals 3 2 22 2" xfId="29469" xr:uid="{00000000-0005-0000-0000-000081670000}"/>
    <cellStyle name="Sub totals 3 2 22 2 2" xfId="29470" xr:uid="{00000000-0005-0000-0000-000082670000}"/>
    <cellStyle name="Sub totals 3 2 22 2 3" xfId="29471" xr:uid="{00000000-0005-0000-0000-000083670000}"/>
    <cellStyle name="Sub totals 3 2 22 2 4" xfId="29472" xr:uid="{00000000-0005-0000-0000-000084670000}"/>
    <cellStyle name="Sub totals 3 2 22 3" xfId="29473" xr:uid="{00000000-0005-0000-0000-000085670000}"/>
    <cellStyle name="Sub totals 3 2 22 4" xfId="29474" xr:uid="{00000000-0005-0000-0000-000086670000}"/>
    <cellStyle name="Sub totals 3 2 23" xfId="3906" xr:uid="{00000000-0005-0000-0000-000087670000}"/>
    <cellStyle name="Sub totals 3 2 23 2" xfId="29475" xr:uid="{00000000-0005-0000-0000-000088670000}"/>
    <cellStyle name="Sub totals 3 2 23 2 2" xfId="29476" xr:uid="{00000000-0005-0000-0000-000089670000}"/>
    <cellStyle name="Sub totals 3 2 23 2 3" xfId="29477" xr:uid="{00000000-0005-0000-0000-00008A670000}"/>
    <cellStyle name="Sub totals 3 2 23 2 4" xfId="29478" xr:uid="{00000000-0005-0000-0000-00008B670000}"/>
    <cellStyle name="Sub totals 3 2 23 3" xfId="29479" xr:uid="{00000000-0005-0000-0000-00008C670000}"/>
    <cellStyle name="Sub totals 3 2 23 4" xfId="29480" xr:uid="{00000000-0005-0000-0000-00008D670000}"/>
    <cellStyle name="Sub totals 3 2 24" xfId="3907" xr:uid="{00000000-0005-0000-0000-00008E670000}"/>
    <cellStyle name="Sub totals 3 2 24 2" xfId="29481" xr:uid="{00000000-0005-0000-0000-00008F670000}"/>
    <cellStyle name="Sub totals 3 2 24 2 2" xfId="29482" xr:uid="{00000000-0005-0000-0000-000090670000}"/>
    <cellStyle name="Sub totals 3 2 24 2 3" xfId="29483" xr:uid="{00000000-0005-0000-0000-000091670000}"/>
    <cellStyle name="Sub totals 3 2 24 2 4" xfId="29484" xr:uid="{00000000-0005-0000-0000-000092670000}"/>
    <cellStyle name="Sub totals 3 2 24 3" xfId="29485" xr:uid="{00000000-0005-0000-0000-000093670000}"/>
    <cellStyle name="Sub totals 3 2 24 4" xfId="29486" xr:uid="{00000000-0005-0000-0000-000094670000}"/>
    <cellStyle name="Sub totals 3 2 25" xfId="3908" xr:uid="{00000000-0005-0000-0000-000095670000}"/>
    <cellStyle name="Sub totals 3 2 25 2" xfId="29487" xr:uid="{00000000-0005-0000-0000-000096670000}"/>
    <cellStyle name="Sub totals 3 2 25 2 2" xfId="29488" xr:uid="{00000000-0005-0000-0000-000097670000}"/>
    <cellStyle name="Sub totals 3 2 25 2 3" xfId="29489" xr:uid="{00000000-0005-0000-0000-000098670000}"/>
    <cellStyle name="Sub totals 3 2 25 2 4" xfId="29490" xr:uid="{00000000-0005-0000-0000-000099670000}"/>
    <cellStyle name="Sub totals 3 2 25 3" xfId="29491" xr:uid="{00000000-0005-0000-0000-00009A670000}"/>
    <cellStyle name="Sub totals 3 2 25 4" xfId="29492" xr:uid="{00000000-0005-0000-0000-00009B670000}"/>
    <cellStyle name="Sub totals 3 2 26" xfId="3909" xr:uid="{00000000-0005-0000-0000-00009C670000}"/>
    <cellStyle name="Sub totals 3 2 26 2" xfId="29493" xr:uid="{00000000-0005-0000-0000-00009D670000}"/>
    <cellStyle name="Sub totals 3 2 26 2 2" xfId="29494" xr:uid="{00000000-0005-0000-0000-00009E670000}"/>
    <cellStyle name="Sub totals 3 2 26 2 3" xfId="29495" xr:uid="{00000000-0005-0000-0000-00009F670000}"/>
    <cellStyle name="Sub totals 3 2 26 2 4" xfId="29496" xr:uid="{00000000-0005-0000-0000-0000A0670000}"/>
    <cellStyle name="Sub totals 3 2 26 3" xfId="29497" xr:uid="{00000000-0005-0000-0000-0000A1670000}"/>
    <cellStyle name="Sub totals 3 2 26 4" xfId="29498" xr:uid="{00000000-0005-0000-0000-0000A2670000}"/>
    <cellStyle name="Sub totals 3 2 27" xfId="3910" xr:uid="{00000000-0005-0000-0000-0000A3670000}"/>
    <cellStyle name="Sub totals 3 2 27 2" xfId="29499" xr:uid="{00000000-0005-0000-0000-0000A4670000}"/>
    <cellStyle name="Sub totals 3 2 27 2 2" xfId="29500" xr:uid="{00000000-0005-0000-0000-0000A5670000}"/>
    <cellStyle name="Sub totals 3 2 27 2 3" xfId="29501" xr:uid="{00000000-0005-0000-0000-0000A6670000}"/>
    <cellStyle name="Sub totals 3 2 27 2 4" xfId="29502" xr:uid="{00000000-0005-0000-0000-0000A7670000}"/>
    <cellStyle name="Sub totals 3 2 27 3" xfId="29503" xr:uid="{00000000-0005-0000-0000-0000A8670000}"/>
    <cellStyle name="Sub totals 3 2 27 4" xfId="29504" xr:uid="{00000000-0005-0000-0000-0000A9670000}"/>
    <cellStyle name="Sub totals 3 2 28" xfId="3911" xr:uid="{00000000-0005-0000-0000-0000AA670000}"/>
    <cellStyle name="Sub totals 3 2 28 2" xfId="29505" xr:uid="{00000000-0005-0000-0000-0000AB670000}"/>
    <cellStyle name="Sub totals 3 2 28 2 2" xfId="29506" xr:uid="{00000000-0005-0000-0000-0000AC670000}"/>
    <cellStyle name="Sub totals 3 2 28 2 3" xfId="29507" xr:uid="{00000000-0005-0000-0000-0000AD670000}"/>
    <cellStyle name="Sub totals 3 2 28 2 4" xfId="29508" xr:uid="{00000000-0005-0000-0000-0000AE670000}"/>
    <cellStyle name="Sub totals 3 2 28 3" xfId="29509" xr:uid="{00000000-0005-0000-0000-0000AF670000}"/>
    <cellStyle name="Sub totals 3 2 28 4" xfId="29510" xr:uid="{00000000-0005-0000-0000-0000B0670000}"/>
    <cellStyle name="Sub totals 3 2 29" xfId="3912" xr:uid="{00000000-0005-0000-0000-0000B1670000}"/>
    <cellStyle name="Sub totals 3 2 29 2" xfId="29511" xr:uid="{00000000-0005-0000-0000-0000B2670000}"/>
    <cellStyle name="Sub totals 3 2 29 2 2" xfId="29512" xr:uid="{00000000-0005-0000-0000-0000B3670000}"/>
    <cellStyle name="Sub totals 3 2 29 2 3" xfId="29513" xr:uid="{00000000-0005-0000-0000-0000B4670000}"/>
    <cellStyle name="Sub totals 3 2 29 2 4" xfId="29514" xr:uid="{00000000-0005-0000-0000-0000B5670000}"/>
    <cellStyle name="Sub totals 3 2 29 3" xfId="29515" xr:uid="{00000000-0005-0000-0000-0000B6670000}"/>
    <cellStyle name="Sub totals 3 2 29 4" xfId="29516" xr:uid="{00000000-0005-0000-0000-0000B7670000}"/>
    <cellStyle name="Sub totals 3 2 3" xfId="3913" xr:uid="{00000000-0005-0000-0000-0000B8670000}"/>
    <cellStyle name="Sub totals 3 2 3 2" xfId="29517" xr:uid="{00000000-0005-0000-0000-0000B9670000}"/>
    <cellStyle name="Sub totals 3 2 3 2 2" xfId="29518" xr:uid="{00000000-0005-0000-0000-0000BA670000}"/>
    <cellStyle name="Sub totals 3 2 3 2 3" xfId="29519" xr:uid="{00000000-0005-0000-0000-0000BB670000}"/>
    <cellStyle name="Sub totals 3 2 3 2 4" xfId="29520" xr:uid="{00000000-0005-0000-0000-0000BC670000}"/>
    <cellStyle name="Sub totals 3 2 3 3" xfId="29521" xr:uid="{00000000-0005-0000-0000-0000BD670000}"/>
    <cellStyle name="Sub totals 3 2 3 4" xfId="29522" xr:uid="{00000000-0005-0000-0000-0000BE670000}"/>
    <cellStyle name="Sub totals 3 2 30" xfId="3914" xr:uid="{00000000-0005-0000-0000-0000BF670000}"/>
    <cellStyle name="Sub totals 3 2 30 2" xfId="29523" xr:uid="{00000000-0005-0000-0000-0000C0670000}"/>
    <cellStyle name="Sub totals 3 2 30 2 2" xfId="29524" xr:uid="{00000000-0005-0000-0000-0000C1670000}"/>
    <cellStyle name="Sub totals 3 2 30 2 3" xfId="29525" xr:uid="{00000000-0005-0000-0000-0000C2670000}"/>
    <cellStyle name="Sub totals 3 2 30 2 4" xfId="29526" xr:uid="{00000000-0005-0000-0000-0000C3670000}"/>
    <cellStyle name="Sub totals 3 2 30 3" xfId="29527" xr:uid="{00000000-0005-0000-0000-0000C4670000}"/>
    <cellStyle name="Sub totals 3 2 30 4" xfId="29528" xr:uid="{00000000-0005-0000-0000-0000C5670000}"/>
    <cellStyle name="Sub totals 3 2 31" xfId="3915" xr:uid="{00000000-0005-0000-0000-0000C6670000}"/>
    <cellStyle name="Sub totals 3 2 31 2" xfId="29529" xr:uid="{00000000-0005-0000-0000-0000C7670000}"/>
    <cellStyle name="Sub totals 3 2 31 2 2" xfId="29530" xr:uid="{00000000-0005-0000-0000-0000C8670000}"/>
    <cellStyle name="Sub totals 3 2 31 2 3" xfId="29531" xr:uid="{00000000-0005-0000-0000-0000C9670000}"/>
    <cellStyle name="Sub totals 3 2 31 2 4" xfId="29532" xr:uid="{00000000-0005-0000-0000-0000CA670000}"/>
    <cellStyle name="Sub totals 3 2 31 3" xfId="29533" xr:uid="{00000000-0005-0000-0000-0000CB670000}"/>
    <cellStyle name="Sub totals 3 2 31 4" xfId="29534" xr:uid="{00000000-0005-0000-0000-0000CC670000}"/>
    <cellStyle name="Sub totals 3 2 32" xfId="3916" xr:uid="{00000000-0005-0000-0000-0000CD670000}"/>
    <cellStyle name="Sub totals 3 2 32 2" xfId="29535" xr:uid="{00000000-0005-0000-0000-0000CE670000}"/>
    <cellStyle name="Sub totals 3 2 32 2 2" xfId="29536" xr:uid="{00000000-0005-0000-0000-0000CF670000}"/>
    <cellStyle name="Sub totals 3 2 32 2 3" xfId="29537" xr:uid="{00000000-0005-0000-0000-0000D0670000}"/>
    <cellStyle name="Sub totals 3 2 32 2 4" xfId="29538" xr:uid="{00000000-0005-0000-0000-0000D1670000}"/>
    <cellStyle name="Sub totals 3 2 32 3" xfId="29539" xr:uid="{00000000-0005-0000-0000-0000D2670000}"/>
    <cellStyle name="Sub totals 3 2 32 4" xfId="29540" xr:uid="{00000000-0005-0000-0000-0000D3670000}"/>
    <cellStyle name="Sub totals 3 2 33" xfId="3917" xr:uid="{00000000-0005-0000-0000-0000D4670000}"/>
    <cellStyle name="Sub totals 3 2 33 2" xfId="29541" xr:uid="{00000000-0005-0000-0000-0000D5670000}"/>
    <cellStyle name="Sub totals 3 2 33 2 2" xfId="29542" xr:uid="{00000000-0005-0000-0000-0000D6670000}"/>
    <cellStyle name="Sub totals 3 2 33 2 3" xfId="29543" xr:uid="{00000000-0005-0000-0000-0000D7670000}"/>
    <cellStyle name="Sub totals 3 2 33 2 4" xfId="29544" xr:uid="{00000000-0005-0000-0000-0000D8670000}"/>
    <cellStyle name="Sub totals 3 2 33 3" xfId="29545" xr:uid="{00000000-0005-0000-0000-0000D9670000}"/>
    <cellStyle name="Sub totals 3 2 33 4" xfId="29546" xr:uid="{00000000-0005-0000-0000-0000DA670000}"/>
    <cellStyle name="Sub totals 3 2 34" xfId="3918" xr:uid="{00000000-0005-0000-0000-0000DB670000}"/>
    <cellStyle name="Sub totals 3 2 34 2" xfId="29547" xr:uid="{00000000-0005-0000-0000-0000DC670000}"/>
    <cellStyle name="Sub totals 3 2 34 2 2" xfId="29548" xr:uid="{00000000-0005-0000-0000-0000DD670000}"/>
    <cellStyle name="Sub totals 3 2 34 2 3" xfId="29549" xr:uid="{00000000-0005-0000-0000-0000DE670000}"/>
    <cellStyle name="Sub totals 3 2 34 2 4" xfId="29550" xr:uid="{00000000-0005-0000-0000-0000DF670000}"/>
    <cellStyle name="Sub totals 3 2 34 3" xfId="29551" xr:uid="{00000000-0005-0000-0000-0000E0670000}"/>
    <cellStyle name="Sub totals 3 2 34 4" xfId="29552" xr:uid="{00000000-0005-0000-0000-0000E1670000}"/>
    <cellStyle name="Sub totals 3 2 35" xfId="3919" xr:uid="{00000000-0005-0000-0000-0000E2670000}"/>
    <cellStyle name="Sub totals 3 2 35 2" xfId="29553" xr:uid="{00000000-0005-0000-0000-0000E3670000}"/>
    <cellStyle name="Sub totals 3 2 35 2 2" xfId="29554" xr:uid="{00000000-0005-0000-0000-0000E4670000}"/>
    <cellStyle name="Sub totals 3 2 35 2 3" xfId="29555" xr:uid="{00000000-0005-0000-0000-0000E5670000}"/>
    <cellStyle name="Sub totals 3 2 35 2 4" xfId="29556" xr:uid="{00000000-0005-0000-0000-0000E6670000}"/>
    <cellStyle name="Sub totals 3 2 35 3" xfId="29557" xr:uid="{00000000-0005-0000-0000-0000E7670000}"/>
    <cellStyle name="Sub totals 3 2 35 4" xfId="29558" xr:uid="{00000000-0005-0000-0000-0000E8670000}"/>
    <cellStyle name="Sub totals 3 2 36" xfId="3920" xr:uid="{00000000-0005-0000-0000-0000E9670000}"/>
    <cellStyle name="Sub totals 3 2 36 2" xfId="29559" xr:uid="{00000000-0005-0000-0000-0000EA670000}"/>
    <cellStyle name="Sub totals 3 2 36 2 2" xfId="29560" xr:uid="{00000000-0005-0000-0000-0000EB670000}"/>
    <cellStyle name="Sub totals 3 2 36 2 3" xfId="29561" xr:uid="{00000000-0005-0000-0000-0000EC670000}"/>
    <cellStyle name="Sub totals 3 2 36 2 4" xfId="29562" xr:uid="{00000000-0005-0000-0000-0000ED670000}"/>
    <cellStyle name="Sub totals 3 2 36 3" xfId="29563" xr:uid="{00000000-0005-0000-0000-0000EE670000}"/>
    <cellStyle name="Sub totals 3 2 36 4" xfId="29564" xr:uid="{00000000-0005-0000-0000-0000EF670000}"/>
    <cellStyle name="Sub totals 3 2 37" xfId="3921" xr:uid="{00000000-0005-0000-0000-0000F0670000}"/>
    <cellStyle name="Sub totals 3 2 37 2" xfId="29565" xr:uid="{00000000-0005-0000-0000-0000F1670000}"/>
    <cellStyle name="Sub totals 3 2 37 2 2" xfId="29566" xr:uid="{00000000-0005-0000-0000-0000F2670000}"/>
    <cellStyle name="Sub totals 3 2 37 2 3" xfId="29567" xr:uid="{00000000-0005-0000-0000-0000F3670000}"/>
    <cellStyle name="Sub totals 3 2 37 2 4" xfId="29568" xr:uid="{00000000-0005-0000-0000-0000F4670000}"/>
    <cellStyle name="Sub totals 3 2 37 3" xfId="29569" xr:uid="{00000000-0005-0000-0000-0000F5670000}"/>
    <cellStyle name="Sub totals 3 2 37 4" xfId="29570" xr:uid="{00000000-0005-0000-0000-0000F6670000}"/>
    <cellStyle name="Sub totals 3 2 38" xfId="3922" xr:uid="{00000000-0005-0000-0000-0000F7670000}"/>
    <cellStyle name="Sub totals 3 2 38 2" xfId="29571" xr:uid="{00000000-0005-0000-0000-0000F8670000}"/>
    <cellStyle name="Sub totals 3 2 38 2 2" xfId="29572" xr:uid="{00000000-0005-0000-0000-0000F9670000}"/>
    <cellStyle name="Sub totals 3 2 38 2 3" xfId="29573" xr:uid="{00000000-0005-0000-0000-0000FA670000}"/>
    <cellStyle name="Sub totals 3 2 38 2 4" xfId="29574" xr:uid="{00000000-0005-0000-0000-0000FB670000}"/>
    <cellStyle name="Sub totals 3 2 38 3" xfId="29575" xr:uid="{00000000-0005-0000-0000-0000FC670000}"/>
    <cellStyle name="Sub totals 3 2 38 4" xfId="29576" xr:uid="{00000000-0005-0000-0000-0000FD670000}"/>
    <cellStyle name="Sub totals 3 2 39" xfId="3923" xr:uid="{00000000-0005-0000-0000-0000FE670000}"/>
    <cellStyle name="Sub totals 3 2 39 2" xfId="29577" xr:uid="{00000000-0005-0000-0000-0000FF670000}"/>
    <cellStyle name="Sub totals 3 2 39 2 2" xfId="29578" xr:uid="{00000000-0005-0000-0000-000000680000}"/>
    <cellStyle name="Sub totals 3 2 39 2 3" xfId="29579" xr:uid="{00000000-0005-0000-0000-000001680000}"/>
    <cellStyle name="Sub totals 3 2 39 2 4" xfId="29580" xr:uid="{00000000-0005-0000-0000-000002680000}"/>
    <cellStyle name="Sub totals 3 2 39 3" xfId="29581" xr:uid="{00000000-0005-0000-0000-000003680000}"/>
    <cellStyle name="Sub totals 3 2 39 4" xfId="29582" xr:uid="{00000000-0005-0000-0000-000004680000}"/>
    <cellStyle name="Sub totals 3 2 4" xfId="3924" xr:uid="{00000000-0005-0000-0000-000005680000}"/>
    <cellStyle name="Sub totals 3 2 4 2" xfId="29583" xr:uid="{00000000-0005-0000-0000-000006680000}"/>
    <cellStyle name="Sub totals 3 2 4 2 2" xfId="29584" xr:uid="{00000000-0005-0000-0000-000007680000}"/>
    <cellStyle name="Sub totals 3 2 4 2 3" xfId="29585" xr:uid="{00000000-0005-0000-0000-000008680000}"/>
    <cellStyle name="Sub totals 3 2 4 2 4" xfId="29586" xr:uid="{00000000-0005-0000-0000-000009680000}"/>
    <cellStyle name="Sub totals 3 2 4 3" xfId="29587" xr:uid="{00000000-0005-0000-0000-00000A680000}"/>
    <cellStyle name="Sub totals 3 2 4 4" xfId="29588" xr:uid="{00000000-0005-0000-0000-00000B680000}"/>
    <cellStyle name="Sub totals 3 2 40" xfId="3925" xr:uid="{00000000-0005-0000-0000-00000C680000}"/>
    <cellStyle name="Sub totals 3 2 40 2" xfId="29589" xr:uid="{00000000-0005-0000-0000-00000D680000}"/>
    <cellStyle name="Sub totals 3 2 40 2 2" xfId="29590" xr:uid="{00000000-0005-0000-0000-00000E680000}"/>
    <cellStyle name="Sub totals 3 2 40 2 3" xfId="29591" xr:uid="{00000000-0005-0000-0000-00000F680000}"/>
    <cellStyle name="Sub totals 3 2 40 2 4" xfId="29592" xr:uid="{00000000-0005-0000-0000-000010680000}"/>
    <cellStyle name="Sub totals 3 2 40 3" xfId="29593" xr:uid="{00000000-0005-0000-0000-000011680000}"/>
    <cellStyle name="Sub totals 3 2 40 4" xfId="29594" xr:uid="{00000000-0005-0000-0000-000012680000}"/>
    <cellStyle name="Sub totals 3 2 41" xfId="3926" xr:uid="{00000000-0005-0000-0000-000013680000}"/>
    <cellStyle name="Sub totals 3 2 41 2" xfId="29595" xr:uid="{00000000-0005-0000-0000-000014680000}"/>
    <cellStyle name="Sub totals 3 2 41 2 2" xfId="29596" xr:uid="{00000000-0005-0000-0000-000015680000}"/>
    <cellStyle name="Sub totals 3 2 41 2 3" xfId="29597" xr:uid="{00000000-0005-0000-0000-000016680000}"/>
    <cellStyle name="Sub totals 3 2 41 2 4" xfId="29598" xr:uid="{00000000-0005-0000-0000-000017680000}"/>
    <cellStyle name="Sub totals 3 2 41 3" xfId="29599" xr:uid="{00000000-0005-0000-0000-000018680000}"/>
    <cellStyle name="Sub totals 3 2 41 4" xfId="29600" xr:uid="{00000000-0005-0000-0000-000019680000}"/>
    <cellStyle name="Sub totals 3 2 42" xfId="3927" xr:uid="{00000000-0005-0000-0000-00001A680000}"/>
    <cellStyle name="Sub totals 3 2 42 2" xfId="29601" xr:uid="{00000000-0005-0000-0000-00001B680000}"/>
    <cellStyle name="Sub totals 3 2 42 2 2" xfId="29602" xr:uid="{00000000-0005-0000-0000-00001C680000}"/>
    <cellStyle name="Sub totals 3 2 42 2 3" xfId="29603" xr:uid="{00000000-0005-0000-0000-00001D680000}"/>
    <cellStyle name="Sub totals 3 2 42 2 4" xfId="29604" xr:uid="{00000000-0005-0000-0000-00001E680000}"/>
    <cellStyle name="Sub totals 3 2 42 3" xfId="29605" xr:uid="{00000000-0005-0000-0000-00001F680000}"/>
    <cellStyle name="Sub totals 3 2 42 4" xfId="29606" xr:uid="{00000000-0005-0000-0000-000020680000}"/>
    <cellStyle name="Sub totals 3 2 43" xfId="3928" xr:uid="{00000000-0005-0000-0000-000021680000}"/>
    <cellStyle name="Sub totals 3 2 43 2" xfId="29607" xr:uid="{00000000-0005-0000-0000-000022680000}"/>
    <cellStyle name="Sub totals 3 2 43 2 2" xfId="29608" xr:uid="{00000000-0005-0000-0000-000023680000}"/>
    <cellStyle name="Sub totals 3 2 43 2 3" xfId="29609" xr:uid="{00000000-0005-0000-0000-000024680000}"/>
    <cellStyle name="Sub totals 3 2 43 2 4" xfId="29610" xr:uid="{00000000-0005-0000-0000-000025680000}"/>
    <cellStyle name="Sub totals 3 2 43 3" xfId="29611" xr:uid="{00000000-0005-0000-0000-000026680000}"/>
    <cellStyle name="Sub totals 3 2 43 4" xfId="29612" xr:uid="{00000000-0005-0000-0000-000027680000}"/>
    <cellStyle name="Sub totals 3 2 44" xfId="3929" xr:uid="{00000000-0005-0000-0000-000028680000}"/>
    <cellStyle name="Sub totals 3 2 44 2" xfId="29613" xr:uid="{00000000-0005-0000-0000-000029680000}"/>
    <cellStyle name="Sub totals 3 2 44 2 2" xfId="29614" xr:uid="{00000000-0005-0000-0000-00002A680000}"/>
    <cellStyle name="Sub totals 3 2 44 2 3" xfId="29615" xr:uid="{00000000-0005-0000-0000-00002B680000}"/>
    <cellStyle name="Sub totals 3 2 44 2 4" xfId="29616" xr:uid="{00000000-0005-0000-0000-00002C680000}"/>
    <cellStyle name="Sub totals 3 2 44 3" xfId="29617" xr:uid="{00000000-0005-0000-0000-00002D680000}"/>
    <cellStyle name="Sub totals 3 2 44 4" xfId="29618" xr:uid="{00000000-0005-0000-0000-00002E680000}"/>
    <cellStyle name="Sub totals 3 2 45" xfId="29619" xr:uid="{00000000-0005-0000-0000-00002F680000}"/>
    <cellStyle name="Sub totals 3 2 45 2" xfId="29620" xr:uid="{00000000-0005-0000-0000-000030680000}"/>
    <cellStyle name="Sub totals 3 2 45 3" xfId="29621" xr:uid="{00000000-0005-0000-0000-000031680000}"/>
    <cellStyle name="Sub totals 3 2 45 4" xfId="29622" xr:uid="{00000000-0005-0000-0000-000032680000}"/>
    <cellStyle name="Sub totals 3 2 46" xfId="29623" xr:uid="{00000000-0005-0000-0000-000033680000}"/>
    <cellStyle name="Sub totals 3 2 47" xfId="29624" xr:uid="{00000000-0005-0000-0000-000034680000}"/>
    <cellStyle name="Sub totals 3 2 5" xfId="3930" xr:uid="{00000000-0005-0000-0000-000035680000}"/>
    <cellStyle name="Sub totals 3 2 5 2" xfId="29625" xr:uid="{00000000-0005-0000-0000-000036680000}"/>
    <cellStyle name="Sub totals 3 2 5 2 2" xfId="29626" xr:uid="{00000000-0005-0000-0000-000037680000}"/>
    <cellStyle name="Sub totals 3 2 5 2 3" xfId="29627" xr:uid="{00000000-0005-0000-0000-000038680000}"/>
    <cellStyle name="Sub totals 3 2 5 2 4" xfId="29628" xr:uid="{00000000-0005-0000-0000-000039680000}"/>
    <cellStyle name="Sub totals 3 2 5 3" xfId="29629" xr:uid="{00000000-0005-0000-0000-00003A680000}"/>
    <cellStyle name="Sub totals 3 2 5 4" xfId="29630" xr:uid="{00000000-0005-0000-0000-00003B680000}"/>
    <cellStyle name="Sub totals 3 2 6" xfId="3931" xr:uid="{00000000-0005-0000-0000-00003C680000}"/>
    <cellStyle name="Sub totals 3 2 6 2" xfId="29631" xr:uid="{00000000-0005-0000-0000-00003D680000}"/>
    <cellStyle name="Sub totals 3 2 6 2 2" xfId="29632" xr:uid="{00000000-0005-0000-0000-00003E680000}"/>
    <cellStyle name="Sub totals 3 2 6 2 3" xfId="29633" xr:uid="{00000000-0005-0000-0000-00003F680000}"/>
    <cellStyle name="Sub totals 3 2 6 2 4" xfId="29634" xr:uid="{00000000-0005-0000-0000-000040680000}"/>
    <cellStyle name="Sub totals 3 2 6 3" xfId="29635" xr:uid="{00000000-0005-0000-0000-000041680000}"/>
    <cellStyle name="Sub totals 3 2 6 4" xfId="29636" xr:uid="{00000000-0005-0000-0000-000042680000}"/>
    <cellStyle name="Sub totals 3 2 7" xfId="3932" xr:uid="{00000000-0005-0000-0000-000043680000}"/>
    <cellStyle name="Sub totals 3 2 7 2" xfId="29637" xr:uid="{00000000-0005-0000-0000-000044680000}"/>
    <cellStyle name="Sub totals 3 2 7 2 2" xfId="29638" xr:uid="{00000000-0005-0000-0000-000045680000}"/>
    <cellStyle name="Sub totals 3 2 7 2 3" xfId="29639" xr:uid="{00000000-0005-0000-0000-000046680000}"/>
    <cellStyle name="Sub totals 3 2 7 2 4" xfId="29640" xr:uid="{00000000-0005-0000-0000-000047680000}"/>
    <cellStyle name="Sub totals 3 2 7 3" xfId="29641" xr:uid="{00000000-0005-0000-0000-000048680000}"/>
    <cellStyle name="Sub totals 3 2 7 4" xfId="29642" xr:uid="{00000000-0005-0000-0000-000049680000}"/>
    <cellStyle name="Sub totals 3 2 8" xfId="3933" xr:uid="{00000000-0005-0000-0000-00004A680000}"/>
    <cellStyle name="Sub totals 3 2 8 2" xfId="29643" xr:uid="{00000000-0005-0000-0000-00004B680000}"/>
    <cellStyle name="Sub totals 3 2 8 2 2" xfId="29644" xr:uid="{00000000-0005-0000-0000-00004C680000}"/>
    <cellStyle name="Sub totals 3 2 8 2 3" xfId="29645" xr:uid="{00000000-0005-0000-0000-00004D680000}"/>
    <cellStyle name="Sub totals 3 2 8 2 4" xfId="29646" xr:uid="{00000000-0005-0000-0000-00004E680000}"/>
    <cellStyle name="Sub totals 3 2 8 3" xfId="29647" xr:uid="{00000000-0005-0000-0000-00004F680000}"/>
    <cellStyle name="Sub totals 3 2 8 4" xfId="29648" xr:uid="{00000000-0005-0000-0000-000050680000}"/>
    <cellStyle name="Sub totals 3 2 9" xfId="3934" xr:uid="{00000000-0005-0000-0000-000051680000}"/>
    <cellStyle name="Sub totals 3 2 9 2" xfId="29649" xr:uid="{00000000-0005-0000-0000-000052680000}"/>
    <cellStyle name="Sub totals 3 2 9 2 2" xfId="29650" xr:uid="{00000000-0005-0000-0000-000053680000}"/>
    <cellStyle name="Sub totals 3 2 9 2 3" xfId="29651" xr:uid="{00000000-0005-0000-0000-000054680000}"/>
    <cellStyle name="Sub totals 3 2 9 2 4" xfId="29652" xr:uid="{00000000-0005-0000-0000-000055680000}"/>
    <cellStyle name="Sub totals 3 2 9 3" xfId="29653" xr:uid="{00000000-0005-0000-0000-000056680000}"/>
    <cellStyle name="Sub totals 3 2 9 4" xfId="29654" xr:uid="{00000000-0005-0000-0000-000057680000}"/>
    <cellStyle name="Sub totals 3 20" xfId="3935" xr:uid="{00000000-0005-0000-0000-000058680000}"/>
    <cellStyle name="Sub totals 3 20 2" xfId="29655" xr:uid="{00000000-0005-0000-0000-000059680000}"/>
    <cellStyle name="Sub totals 3 20 2 2" xfId="29656" xr:uid="{00000000-0005-0000-0000-00005A680000}"/>
    <cellStyle name="Sub totals 3 20 2 3" xfId="29657" xr:uid="{00000000-0005-0000-0000-00005B680000}"/>
    <cellStyle name="Sub totals 3 20 2 4" xfId="29658" xr:uid="{00000000-0005-0000-0000-00005C680000}"/>
    <cellStyle name="Sub totals 3 20 3" xfId="29659" xr:uid="{00000000-0005-0000-0000-00005D680000}"/>
    <cellStyle name="Sub totals 3 20 4" xfId="29660" xr:uid="{00000000-0005-0000-0000-00005E680000}"/>
    <cellStyle name="Sub totals 3 21" xfId="3936" xr:uid="{00000000-0005-0000-0000-00005F680000}"/>
    <cellStyle name="Sub totals 3 21 2" xfId="29661" xr:uid="{00000000-0005-0000-0000-000060680000}"/>
    <cellStyle name="Sub totals 3 21 2 2" xfId="29662" xr:uid="{00000000-0005-0000-0000-000061680000}"/>
    <cellStyle name="Sub totals 3 21 2 3" xfId="29663" xr:uid="{00000000-0005-0000-0000-000062680000}"/>
    <cellStyle name="Sub totals 3 21 2 4" xfId="29664" xr:uid="{00000000-0005-0000-0000-000063680000}"/>
    <cellStyle name="Sub totals 3 21 3" xfId="29665" xr:uid="{00000000-0005-0000-0000-000064680000}"/>
    <cellStyle name="Sub totals 3 21 4" xfId="29666" xr:uid="{00000000-0005-0000-0000-000065680000}"/>
    <cellStyle name="Sub totals 3 22" xfId="3937" xr:uid="{00000000-0005-0000-0000-000066680000}"/>
    <cellStyle name="Sub totals 3 22 2" xfId="29667" xr:uid="{00000000-0005-0000-0000-000067680000}"/>
    <cellStyle name="Sub totals 3 22 2 2" xfId="29668" xr:uid="{00000000-0005-0000-0000-000068680000}"/>
    <cellStyle name="Sub totals 3 22 2 3" xfId="29669" xr:uid="{00000000-0005-0000-0000-000069680000}"/>
    <cellStyle name="Sub totals 3 22 2 4" xfId="29670" xr:uid="{00000000-0005-0000-0000-00006A680000}"/>
    <cellStyle name="Sub totals 3 22 3" xfId="29671" xr:uid="{00000000-0005-0000-0000-00006B680000}"/>
    <cellStyle name="Sub totals 3 22 4" xfId="29672" xr:uid="{00000000-0005-0000-0000-00006C680000}"/>
    <cellStyle name="Sub totals 3 3" xfId="3938" xr:uid="{00000000-0005-0000-0000-00006D680000}"/>
    <cellStyle name="Sub totals 3 3 10" xfId="3939" xr:uid="{00000000-0005-0000-0000-00006E680000}"/>
    <cellStyle name="Sub totals 3 3 10 2" xfId="29673" xr:uid="{00000000-0005-0000-0000-00006F680000}"/>
    <cellStyle name="Sub totals 3 3 10 2 2" xfId="29674" xr:uid="{00000000-0005-0000-0000-000070680000}"/>
    <cellStyle name="Sub totals 3 3 10 2 3" xfId="29675" xr:uid="{00000000-0005-0000-0000-000071680000}"/>
    <cellStyle name="Sub totals 3 3 10 2 4" xfId="29676" xr:uid="{00000000-0005-0000-0000-000072680000}"/>
    <cellStyle name="Sub totals 3 3 10 3" xfId="29677" xr:uid="{00000000-0005-0000-0000-000073680000}"/>
    <cellStyle name="Sub totals 3 3 10 4" xfId="29678" xr:uid="{00000000-0005-0000-0000-000074680000}"/>
    <cellStyle name="Sub totals 3 3 11" xfId="3940" xr:uid="{00000000-0005-0000-0000-000075680000}"/>
    <cellStyle name="Sub totals 3 3 11 2" xfId="29679" xr:uid="{00000000-0005-0000-0000-000076680000}"/>
    <cellStyle name="Sub totals 3 3 11 2 2" xfId="29680" xr:uid="{00000000-0005-0000-0000-000077680000}"/>
    <cellStyle name="Sub totals 3 3 11 2 3" xfId="29681" xr:uid="{00000000-0005-0000-0000-000078680000}"/>
    <cellStyle name="Sub totals 3 3 11 2 4" xfId="29682" xr:uid="{00000000-0005-0000-0000-000079680000}"/>
    <cellStyle name="Sub totals 3 3 11 3" xfId="29683" xr:uid="{00000000-0005-0000-0000-00007A680000}"/>
    <cellStyle name="Sub totals 3 3 11 4" xfId="29684" xr:uid="{00000000-0005-0000-0000-00007B680000}"/>
    <cellStyle name="Sub totals 3 3 12" xfId="3941" xr:uid="{00000000-0005-0000-0000-00007C680000}"/>
    <cellStyle name="Sub totals 3 3 12 2" xfId="29685" xr:uid="{00000000-0005-0000-0000-00007D680000}"/>
    <cellStyle name="Sub totals 3 3 12 2 2" xfId="29686" xr:uid="{00000000-0005-0000-0000-00007E680000}"/>
    <cellStyle name="Sub totals 3 3 12 2 3" xfId="29687" xr:uid="{00000000-0005-0000-0000-00007F680000}"/>
    <cellStyle name="Sub totals 3 3 12 2 4" xfId="29688" xr:uid="{00000000-0005-0000-0000-000080680000}"/>
    <cellStyle name="Sub totals 3 3 12 3" xfId="29689" xr:uid="{00000000-0005-0000-0000-000081680000}"/>
    <cellStyle name="Sub totals 3 3 12 4" xfId="29690" xr:uid="{00000000-0005-0000-0000-000082680000}"/>
    <cellStyle name="Sub totals 3 3 13" xfId="3942" xr:uid="{00000000-0005-0000-0000-000083680000}"/>
    <cellStyle name="Sub totals 3 3 13 2" xfId="29691" xr:uid="{00000000-0005-0000-0000-000084680000}"/>
    <cellStyle name="Sub totals 3 3 13 2 2" xfId="29692" xr:uid="{00000000-0005-0000-0000-000085680000}"/>
    <cellStyle name="Sub totals 3 3 13 2 3" xfId="29693" xr:uid="{00000000-0005-0000-0000-000086680000}"/>
    <cellStyle name="Sub totals 3 3 13 2 4" xfId="29694" xr:uid="{00000000-0005-0000-0000-000087680000}"/>
    <cellStyle name="Sub totals 3 3 13 3" xfId="29695" xr:uid="{00000000-0005-0000-0000-000088680000}"/>
    <cellStyle name="Sub totals 3 3 13 4" xfId="29696" xr:uid="{00000000-0005-0000-0000-000089680000}"/>
    <cellStyle name="Sub totals 3 3 14" xfId="3943" xr:uid="{00000000-0005-0000-0000-00008A680000}"/>
    <cellStyle name="Sub totals 3 3 14 2" xfId="29697" xr:uid="{00000000-0005-0000-0000-00008B680000}"/>
    <cellStyle name="Sub totals 3 3 14 2 2" xfId="29698" xr:uid="{00000000-0005-0000-0000-00008C680000}"/>
    <cellStyle name="Sub totals 3 3 14 2 3" xfId="29699" xr:uid="{00000000-0005-0000-0000-00008D680000}"/>
    <cellStyle name="Sub totals 3 3 14 2 4" xfId="29700" xr:uid="{00000000-0005-0000-0000-00008E680000}"/>
    <cellStyle name="Sub totals 3 3 14 3" xfId="29701" xr:uid="{00000000-0005-0000-0000-00008F680000}"/>
    <cellStyle name="Sub totals 3 3 14 4" xfId="29702" xr:uid="{00000000-0005-0000-0000-000090680000}"/>
    <cellStyle name="Sub totals 3 3 15" xfId="3944" xr:uid="{00000000-0005-0000-0000-000091680000}"/>
    <cellStyle name="Sub totals 3 3 15 2" xfId="29703" xr:uid="{00000000-0005-0000-0000-000092680000}"/>
    <cellStyle name="Sub totals 3 3 15 2 2" xfId="29704" xr:uid="{00000000-0005-0000-0000-000093680000}"/>
    <cellStyle name="Sub totals 3 3 15 2 3" xfId="29705" xr:uid="{00000000-0005-0000-0000-000094680000}"/>
    <cellStyle name="Sub totals 3 3 15 2 4" xfId="29706" xr:uid="{00000000-0005-0000-0000-000095680000}"/>
    <cellStyle name="Sub totals 3 3 15 3" xfId="29707" xr:uid="{00000000-0005-0000-0000-000096680000}"/>
    <cellStyle name="Sub totals 3 3 15 4" xfId="29708" xr:uid="{00000000-0005-0000-0000-000097680000}"/>
    <cellStyle name="Sub totals 3 3 16" xfId="3945" xr:uid="{00000000-0005-0000-0000-000098680000}"/>
    <cellStyle name="Sub totals 3 3 16 2" xfId="29709" xr:uid="{00000000-0005-0000-0000-000099680000}"/>
    <cellStyle name="Sub totals 3 3 16 2 2" xfId="29710" xr:uid="{00000000-0005-0000-0000-00009A680000}"/>
    <cellStyle name="Sub totals 3 3 16 2 3" xfId="29711" xr:uid="{00000000-0005-0000-0000-00009B680000}"/>
    <cellStyle name="Sub totals 3 3 16 2 4" xfId="29712" xr:uid="{00000000-0005-0000-0000-00009C680000}"/>
    <cellStyle name="Sub totals 3 3 16 3" xfId="29713" xr:uid="{00000000-0005-0000-0000-00009D680000}"/>
    <cellStyle name="Sub totals 3 3 16 4" xfId="29714" xr:uid="{00000000-0005-0000-0000-00009E680000}"/>
    <cellStyle name="Sub totals 3 3 17" xfId="3946" xr:uid="{00000000-0005-0000-0000-00009F680000}"/>
    <cellStyle name="Sub totals 3 3 17 2" xfId="29715" xr:uid="{00000000-0005-0000-0000-0000A0680000}"/>
    <cellStyle name="Sub totals 3 3 17 2 2" xfId="29716" xr:uid="{00000000-0005-0000-0000-0000A1680000}"/>
    <cellStyle name="Sub totals 3 3 17 2 3" xfId="29717" xr:uid="{00000000-0005-0000-0000-0000A2680000}"/>
    <cellStyle name="Sub totals 3 3 17 2 4" xfId="29718" xr:uid="{00000000-0005-0000-0000-0000A3680000}"/>
    <cellStyle name="Sub totals 3 3 17 3" xfId="29719" xr:uid="{00000000-0005-0000-0000-0000A4680000}"/>
    <cellStyle name="Sub totals 3 3 17 4" xfId="29720" xr:uid="{00000000-0005-0000-0000-0000A5680000}"/>
    <cellStyle name="Sub totals 3 3 18" xfId="3947" xr:uid="{00000000-0005-0000-0000-0000A6680000}"/>
    <cellStyle name="Sub totals 3 3 18 2" xfId="29721" xr:uid="{00000000-0005-0000-0000-0000A7680000}"/>
    <cellStyle name="Sub totals 3 3 18 2 2" xfId="29722" xr:uid="{00000000-0005-0000-0000-0000A8680000}"/>
    <cellStyle name="Sub totals 3 3 18 2 3" xfId="29723" xr:uid="{00000000-0005-0000-0000-0000A9680000}"/>
    <cellStyle name="Sub totals 3 3 18 2 4" xfId="29724" xr:uid="{00000000-0005-0000-0000-0000AA680000}"/>
    <cellStyle name="Sub totals 3 3 18 3" xfId="29725" xr:uid="{00000000-0005-0000-0000-0000AB680000}"/>
    <cellStyle name="Sub totals 3 3 18 4" xfId="29726" xr:uid="{00000000-0005-0000-0000-0000AC680000}"/>
    <cellStyle name="Sub totals 3 3 19" xfId="3948" xr:uid="{00000000-0005-0000-0000-0000AD680000}"/>
    <cellStyle name="Sub totals 3 3 19 2" xfId="29727" xr:uid="{00000000-0005-0000-0000-0000AE680000}"/>
    <cellStyle name="Sub totals 3 3 19 2 2" xfId="29728" xr:uid="{00000000-0005-0000-0000-0000AF680000}"/>
    <cellStyle name="Sub totals 3 3 19 2 3" xfId="29729" xr:uid="{00000000-0005-0000-0000-0000B0680000}"/>
    <cellStyle name="Sub totals 3 3 19 2 4" xfId="29730" xr:uid="{00000000-0005-0000-0000-0000B1680000}"/>
    <cellStyle name="Sub totals 3 3 19 3" xfId="29731" xr:uid="{00000000-0005-0000-0000-0000B2680000}"/>
    <cellStyle name="Sub totals 3 3 19 4" xfId="29732" xr:uid="{00000000-0005-0000-0000-0000B3680000}"/>
    <cellStyle name="Sub totals 3 3 2" xfId="3949" xr:uid="{00000000-0005-0000-0000-0000B4680000}"/>
    <cellStyle name="Sub totals 3 3 2 10" xfId="3950" xr:uid="{00000000-0005-0000-0000-0000B5680000}"/>
    <cellStyle name="Sub totals 3 3 2 10 2" xfId="29733" xr:uid="{00000000-0005-0000-0000-0000B6680000}"/>
    <cellStyle name="Sub totals 3 3 2 10 2 2" xfId="29734" xr:uid="{00000000-0005-0000-0000-0000B7680000}"/>
    <cellStyle name="Sub totals 3 3 2 10 2 3" xfId="29735" xr:uid="{00000000-0005-0000-0000-0000B8680000}"/>
    <cellStyle name="Sub totals 3 3 2 10 2 4" xfId="29736" xr:uid="{00000000-0005-0000-0000-0000B9680000}"/>
    <cellStyle name="Sub totals 3 3 2 10 3" xfId="29737" xr:uid="{00000000-0005-0000-0000-0000BA680000}"/>
    <cellStyle name="Sub totals 3 3 2 10 4" xfId="29738" xr:uid="{00000000-0005-0000-0000-0000BB680000}"/>
    <cellStyle name="Sub totals 3 3 2 11" xfId="3951" xr:uid="{00000000-0005-0000-0000-0000BC680000}"/>
    <cellStyle name="Sub totals 3 3 2 11 2" xfId="29739" xr:uid="{00000000-0005-0000-0000-0000BD680000}"/>
    <cellStyle name="Sub totals 3 3 2 11 2 2" xfId="29740" xr:uid="{00000000-0005-0000-0000-0000BE680000}"/>
    <cellStyle name="Sub totals 3 3 2 11 2 3" xfId="29741" xr:uid="{00000000-0005-0000-0000-0000BF680000}"/>
    <cellStyle name="Sub totals 3 3 2 11 2 4" xfId="29742" xr:uid="{00000000-0005-0000-0000-0000C0680000}"/>
    <cellStyle name="Sub totals 3 3 2 11 3" xfId="29743" xr:uid="{00000000-0005-0000-0000-0000C1680000}"/>
    <cellStyle name="Sub totals 3 3 2 11 4" xfId="29744" xr:uid="{00000000-0005-0000-0000-0000C2680000}"/>
    <cellStyle name="Sub totals 3 3 2 12" xfId="3952" xr:uid="{00000000-0005-0000-0000-0000C3680000}"/>
    <cellStyle name="Sub totals 3 3 2 12 2" xfId="29745" xr:uid="{00000000-0005-0000-0000-0000C4680000}"/>
    <cellStyle name="Sub totals 3 3 2 12 2 2" xfId="29746" xr:uid="{00000000-0005-0000-0000-0000C5680000}"/>
    <cellStyle name="Sub totals 3 3 2 12 2 3" xfId="29747" xr:uid="{00000000-0005-0000-0000-0000C6680000}"/>
    <cellStyle name="Sub totals 3 3 2 12 2 4" xfId="29748" xr:uid="{00000000-0005-0000-0000-0000C7680000}"/>
    <cellStyle name="Sub totals 3 3 2 12 3" xfId="29749" xr:uid="{00000000-0005-0000-0000-0000C8680000}"/>
    <cellStyle name="Sub totals 3 3 2 12 4" xfId="29750" xr:uid="{00000000-0005-0000-0000-0000C9680000}"/>
    <cellStyle name="Sub totals 3 3 2 13" xfId="3953" xr:uid="{00000000-0005-0000-0000-0000CA680000}"/>
    <cellStyle name="Sub totals 3 3 2 13 2" xfId="29751" xr:uid="{00000000-0005-0000-0000-0000CB680000}"/>
    <cellStyle name="Sub totals 3 3 2 13 2 2" xfId="29752" xr:uid="{00000000-0005-0000-0000-0000CC680000}"/>
    <cellStyle name="Sub totals 3 3 2 13 2 3" xfId="29753" xr:uid="{00000000-0005-0000-0000-0000CD680000}"/>
    <cellStyle name="Sub totals 3 3 2 13 2 4" xfId="29754" xr:uid="{00000000-0005-0000-0000-0000CE680000}"/>
    <cellStyle name="Sub totals 3 3 2 13 3" xfId="29755" xr:uid="{00000000-0005-0000-0000-0000CF680000}"/>
    <cellStyle name="Sub totals 3 3 2 13 4" xfId="29756" xr:uid="{00000000-0005-0000-0000-0000D0680000}"/>
    <cellStyle name="Sub totals 3 3 2 14" xfId="3954" xr:uid="{00000000-0005-0000-0000-0000D1680000}"/>
    <cellStyle name="Sub totals 3 3 2 14 2" xfId="29757" xr:uid="{00000000-0005-0000-0000-0000D2680000}"/>
    <cellStyle name="Sub totals 3 3 2 14 2 2" xfId="29758" xr:uid="{00000000-0005-0000-0000-0000D3680000}"/>
    <cellStyle name="Sub totals 3 3 2 14 2 3" xfId="29759" xr:uid="{00000000-0005-0000-0000-0000D4680000}"/>
    <cellStyle name="Sub totals 3 3 2 14 2 4" xfId="29760" xr:uid="{00000000-0005-0000-0000-0000D5680000}"/>
    <cellStyle name="Sub totals 3 3 2 14 3" xfId="29761" xr:uid="{00000000-0005-0000-0000-0000D6680000}"/>
    <cellStyle name="Sub totals 3 3 2 14 4" xfId="29762" xr:uid="{00000000-0005-0000-0000-0000D7680000}"/>
    <cellStyle name="Sub totals 3 3 2 15" xfId="3955" xr:uid="{00000000-0005-0000-0000-0000D8680000}"/>
    <cellStyle name="Sub totals 3 3 2 15 2" xfId="29763" xr:uid="{00000000-0005-0000-0000-0000D9680000}"/>
    <cellStyle name="Sub totals 3 3 2 15 2 2" xfId="29764" xr:uid="{00000000-0005-0000-0000-0000DA680000}"/>
    <cellStyle name="Sub totals 3 3 2 15 2 3" xfId="29765" xr:uid="{00000000-0005-0000-0000-0000DB680000}"/>
    <cellStyle name="Sub totals 3 3 2 15 2 4" xfId="29766" xr:uid="{00000000-0005-0000-0000-0000DC680000}"/>
    <cellStyle name="Sub totals 3 3 2 15 3" xfId="29767" xr:uid="{00000000-0005-0000-0000-0000DD680000}"/>
    <cellStyle name="Sub totals 3 3 2 15 4" xfId="29768" xr:uid="{00000000-0005-0000-0000-0000DE680000}"/>
    <cellStyle name="Sub totals 3 3 2 16" xfId="3956" xr:uid="{00000000-0005-0000-0000-0000DF680000}"/>
    <cellStyle name="Sub totals 3 3 2 16 2" xfId="29769" xr:uid="{00000000-0005-0000-0000-0000E0680000}"/>
    <cellStyle name="Sub totals 3 3 2 16 2 2" xfId="29770" xr:uid="{00000000-0005-0000-0000-0000E1680000}"/>
    <cellStyle name="Sub totals 3 3 2 16 2 3" xfId="29771" xr:uid="{00000000-0005-0000-0000-0000E2680000}"/>
    <cellStyle name="Sub totals 3 3 2 16 2 4" xfId="29772" xr:uid="{00000000-0005-0000-0000-0000E3680000}"/>
    <cellStyle name="Sub totals 3 3 2 16 3" xfId="29773" xr:uid="{00000000-0005-0000-0000-0000E4680000}"/>
    <cellStyle name="Sub totals 3 3 2 16 4" xfId="29774" xr:uid="{00000000-0005-0000-0000-0000E5680000}"/>
    <cellStyle name="Sub totals 3 3 2 17" xfId="3957" xr:uid="{00000000-0005-0000-0000-0000E6680000}"/>
    <cellStyle name="Sub totals 3 3 2 17 2" xfId="29775" xr:uid="{00000000-0005-0000-0000-0000E7680000}"/>
    <cellStyle name="Sub totals 3 3 2 17 2 2" xfId="29776" xr:uid="{00000000-0005-0000-0000-0000E8680000}"/>
    <cellStyle name="Sub totals 3 3 2 17 2 3" xfId="29777" xr:uid="{00000000-0005-0000-0000-0000E9680000}"/>
    <cellStyle name="Sub totals 3 3 2 17 2 4" xfId="29778" xr:uid="{00000000-0005-0000-0000-0000EA680000}"/>
    <cellStyle name="Sub totals 3 3 2 17 3" xfId="29779" xr:uid="{00000000-0005-0000-0000-0000EB680000}"/>
    <cellStyle name="Sub totals 3 3 2 17 4" xfId="29780" xr:uid="{00000000-0005-0000-0000-0000EC680000}"/>
    <cellStyle name="Sub totals 3 3 2 18" xfId="3958" xr:uid="{00000000-0005-0000-0000-0000ED680000}"/>
    <cellStyle name="Sub totals 3 3 2 18 2" xfId="29781" xr:uid="{00000000-0005-0000-0000-0000EE680000}"/>
    <cellStyle name="Sub totals 3 3 2 18 2 2" xfId="29782" xr:uid="{00000000-0005-0000-0000-0000EF680000}"/>
    <cellStyle name="Sub totals 3 3 2 18 2 3" xfId="29783" xr:uid="{00000000-0005-0000-0000-0000F0680000}"/>
    <cellStyle name="Sub totals 3 3 2 18 2 4" xfId="29784" xr:uid="{00000000-0005-0000-0000-0000F1680000}"/>
    <cellStyle name="Sub totals 3 3 2 18 3" xfId="29785" xr:uid="{00000000-0005-0000-0000-0000F2680000}"/>
    <cellStyle name="Sub totals 3 3 2 18 4" xfId="29786" xr:uid="{00000000-0005-0000-0000-0000F3680000}"/>
    <cellStyle name="Sub totals 3 3 2 19" xfId="3959" xr:uid="{00000000-0005-0000-0000-0000F4680000}"/>
    <cellStyle name="Sub totals 3 3 2 19 2" xfId="29787" xr:uid="{00000000-0005-0000-0000-0000F5680000}"/>
    <cellStyle name="Sub totals 3 3 2 19 2 2" xfId="29788" xr:uid="{00000000-0005-0000-0000-0000F6680000}"/>
    <cellStyle name="Sub totals 3 3 2 19 2 3" xfId="29789" xr:uid="{00000000-0005-0000-0000-0000F7680000}"/>
    <cellStyle name="Sub totals 3 3 2 19 2 4" xfId="29790" xr:uid="{00000000-0005-0000-0000-0000F8680000}"/>
    <cellStyle name="Sub totals 3 3 2 19 3" xfId="29791" xr:uid="{00000000-0005-0000-0000-0000F9680000}"/>
    <cellStyle name="Sub totals 3 3 2 19 4" xfId="29792" xr:uid="{00000000-0005-0000-0000-0000FA680000}"/>
    <cellStyle name="Sub totals 3 3 2 2" xfId="3960" xr:uid="{00000000-0005-0000-0000-0000FB680000}"/>
    <cellStyle name="Sub totals 3 3 2 2 2" xfId="29793" xr:uid="{00000000-0005-0000-0000-0000FC680000}"/>
    <cellStyle name="Sub totals 3 3 2 2 2 2" xfId="29794" xr:uid="{00000000-0005-0000-0000-0000FD680000}"/>
    <cellStyle name="Sub totals 3 3 2 2 2 3" xfId="29795" xr:uid="{00000000-0005-0000-0000-0000FE680000}"/>
    <cellStyle name="Sub totals 3 3 2 2 2 4" xfId="29796" xr:uid="{00000000-0005-0000-0000-0000FF680000}"/>
    <cellStyle name="Sub totals 3 3 2 2 3" xfId="29797" xr:uid="{00000000-0005-0000-0000-000000690000}"/>
    <cellStyle name="Sub totals 3 3 2 2 4" xfId="29798" xr:uid="{00000000-0005-0000-0000-000001690000}"/>
    <cellStyle name="Sub totals 3 3 2 20" xfId="3961" xr:uid="{00000000-0005-0000-0000-000002690000}"/>
    <cellStyle name="Sub totals 3 3 2 20 2" xfId="29799" xr:uid="{00000000-0005-0000-0000-000003690000}"/>
    <cellStyle name="Sub totals 3 3 2 20 2 2" xfId="29800" xr:uid="{00000000-0005-0000-0000-000004690000}"/>
    <cellStyle name="Sub totals 3 3 2 20 2 3" xfId="29801" xr:uid="{00000000-0005-0000-0000-000005690000}"/>
    <cellStyle name="Sub totals 3 3 2 20 2 4" xfId="29802" xr:uid="{00000000-0005-0000-0000-000006690000}"/>
    <cellStyle name="Sub totals 3 3 2 20 3" xfId="29803" xr:uid="{00000000-0005-0000-0000-000007690000}"/>
    <cellStyle name="Sub totals 3 3 2 20 4" xfId="29804" xr:uid="{00000000-0005-0000-0000-000008690000}"/>
    <cellStyle name="Sub totals 3 3 2 21" xfId="3962" xr:uid="{00000000-0005-0000-0000-000009690000}"/>
    <cellStyle name="Sub totals 3 3 2 21 2" xfId="29805" xr:uid="{00000000-0005-0000-0000-00000A690000}"/>
    <cellStyle name="Sub totals 3 3 2 21 2 2" xfId="29806" xr:uid="{00000000-0005-0000-0000-00000B690000}"/>
    <cellStyle name="Sub totals 3 3 2 21 2 3" xfId="29807" xr:uid="{00000000-0005-0000-0000-00000C690000}"/>
    <cellStyle name="Sub totals 3 3 2 21 2 4" xfId="29808" xr:uid="{00000000-0005-0000-0000-00000D690000}"/>
    <cellStyle name="Sub totals 3 3 2 21 3" xfId="29809" xr:uid="{00000000-0005-0000-0000-00000E690000}"/>
    <cellStyle name="Sub totals 3 3 2 21 4" xfId="29810" xr:uid="{00000000-0005-0000-0000-00000F690000}"/>
    <cellStyle name="Sub totals 3 3 2 22" xfId="3963" xr:uid="{00000000-0005-0000-0000-000010690000}"/>
    <cellStyle name="Sub totals 3 3 2 22 2" xfId="29811" xr:uid="{00000000-0005-0000-0000-000011690000}"/>
    <cellStyle name="Sub totals 3 3 2 22 2 2" xfId="29812" xr:uid="{00000000-0005-0000-0000-000012690000}"/>
    <cellStyle name="Sub totals 3 3 2 22 2 3" xfId="29813" xr:uid="{00000000-0005-0000-0000-000013690000}"/>
    <cellStyle name="Sub totals 3 3 2 22 2 4" xfId="29814" xr:uid="{00000000-0005-0000-0000-000014690000}"/>
    <cellStyle name="Sub totals 3 3 2 22 3" xfId="29815" xr:uid="{00000000-0005-0000-0000-000015690000}"/>
    <cellStyle name="Sub totals 3 3 2 22 4" xfId="29816" xr:uid="{00000000-0005-0000-0000-000016690000}"/>
    <cellStyle name="Sub totals 3 3 2 23" xfId="3964" xr:uid="{00000000-0005-0000-0000-000017690000}"/>
    <cellStyle name="Sub totals 3 3 2 23 2" xfId="29817" xr:uid="{00000000-0005-0000-0000-000018690000}"/>
    <cellStyle name="Sub totals 3 3 2 23 2 2" xfId="29818" xr:uid="{00000000-0005-0000-0000-000019690000}"/>
    <cellStyle name="Sub totals 3 3 2 23 2 3" xfId="29819" xr:uid="{00000000-0005-0000-0000-00001A690000}"/>
    <cellStyle name="Sub totals 3 3 2 23 2 4" xfId="29820" xr:uid="{00000000-0005-0000-0000-00001B690000}"/>
    <cellStyle name="Sub totals 3 3 2 23 3" xfId="29821" xr:uid="{00000000-0005-0000-0000-00001C690000}"/>
    <cellStyle name="Sub totals 3 3 2 23 4" xfId="29822" xr:uid="{00000000-0005-0000-0000-00001D690000}"/>
    <cellStyle name="Sub totals 3 3 2 24" xfId="3965" xr:uid="{00000000-0005-0000-0000-00001E690000}"/>
    <cellStyle name="Sub totals 3 3 2 24 2" xfId="29823" xr:uid="{00000000-0005-0000-0000-00001F690000}"/>
    <cellStyle name="Sub totals 3 3 2 24 2 2" xfId="29824" xr:uid="{00000000-0005-0000-0000-000020690000}"/>
    <cellStyle name="Sub totals 3 3 2 24 2 3" xfId="29825" xr:uid="{00000000-0005-0000-0000-000021690000}"/>
    <cellStyle name="Sub totals 3 3 2 24 2 4" xfId="29826" xr:uid="{00000000-0005-0000-0000-000022690000}"/>
    <cellStyle name="Sub totals 3 3 2 24 3" xfId="29827" xr:uid="{00000000-0005-0000-0000-000023690000}"/>
    <cellStyle name="Sub totals 3 3 2 24 4" xfId="29828" xr:uid="{00000000-0005-0000-0000-000024690000}"/>
    <cellStyle name="Sub totals 3 3 2 25" xfId="3966" xr:uid="{00000000-0005-0000-0000-000025690000}"/>
    <cellStyle name="Sub totals 3 3 2 25 2" xfId="29829" xr:uid="{00000000-0005-0000-0000-000026690000}"/>
    <cellStyle name="Sub totals 3 3 2 25 2 2" xfId="29830" xr:uid="{00000000-0005-0000-0000-000027690000}"/>
    <cellStyle name="Sub totals 3 3 2 25 2 3" xfId="29831" xr:uid="{00000000-0005-0000-0000-000028690000}"/>
    <cellStyle name="Sub totals 3 3 2 25 2 4" xfId="29832" xr:uid="{00000000-0005-0000-0000-000029690000}"/>
    <cellStyle name="Sub totals 3 3 2 25 3" xfId="29833" xr:uid="{00000000-0005-0000-0000-00002A690000}"/>
    <cellStyle name="Sub totals 3 3 2 25 4" xfId="29834" xr:uid="{00000000-0005-0000-0000-00002B690000}"/>
    <cellStyle name="Sub totals 3 3 2 26" xfId="3967" xr:uid="{00000000-0005-0000-0000-00002C690000}"/>
    <cellStyle name="Sub totals 3 3 2 26 2" xfId="29835" xr:uid="{00000000-0005-0000-0000-00002D690000}"/>
    <cellStyle name="Sub totals 3 3 2 26 2 2" xfId="29836" xr:uid="{00000000-0005-0000-0000-00002E690000}"/>
    <cellStyle name="Sub totals 3 3 2 26 2 3" xfId="29837" xr:uid="{00000000-0005-0000-0000-00002F690000}"/>
    <cellStyle name="Sub totals 3 3 2 26 2 4" xfId="29838" xr:uid="{00000000-0005-0000-0000-000030690000}"/>
    <cellStyle name="Sub totals 3 3 2 26 3" xfId="29839" xr:uid="{00000000-0005-0000-0000-000031690000}"/>
    <cellStyle name="Sub totals 3 3 2 26 4" xfId="29840" xr:uid="{00000000-0005-0000-0000-000032690000}"/>
    <cellStyle name="Sub totals 3 3 2 27" xfId="3968" xr:uid="{00000000-0005-0000-0000-000033690000}"/>
    <cellStyle name="Sub totals 3 3 2 27 2" xfId="29841" xr:uid="{00000000-0005-0000-0000-000034690000}"/>
    <cellStyle name="Sub totals 3 3 2 27 2 2" xfId="29842" xr:uid="{00000000-0005-0000-0000-000035690000}"/>
    <cellStyle name="Sub totals 3 3 2 27 2 3" xfId="29843" xr:uid="{00000000-0005-0000-0000-000036690000}"/>
    <cellStyle name="Sub totals 3 3 2 27 2 4" xfId="29844" xr:uid="{00000000-0005-0000-0000-000037690000}"/>
    <cellStyle name="Sub totals 3 3 2 27 3" xfId="29845" xr:uid="{00000000-0005-0000-0000-000038690000}"/>
    <cellStyle name="Sub totals 3 3 2 27 4" xfId="29846" xr:uid="{00000000-0005-0000-0000-000039690000}"/>
    <cellStyle name="Sub totals 3 3 2 28" xfId="3969" xr:uid="{00000000-0005-0000-0000-00003A690000}"/>
    <cellStyle name="Sub totals 3 3 2 28 2" xfId="29847" xr:uid="{00000000-0005-0000-0000-00003B690000}"/>
    <cellStyle name="Sub totals 3 3 2 28 2 2" xfId="29848" xr:uid="{00000000-0005-0000-0000-00003C690000}"/>
    <cellStyle name="Sub totals 3 3 2 28 2 3" xfId="29849" xr:uid="{00000000-0005-0000-0000-00003D690000}"/>
    <cellStyle name="Sub totals 3 3 2 28 2 4" xfId="29850" xr:uid="{00000000-0005-0000-0000-00003E690000}"/>
    <cellStyle name="Sub totals 3 3 2 28 3" xfId="29851" xr:uid="{00000000-0005-0000-0000-00003F690000}"/>
    <cellStyle name="Sub totals 3 3 2 28 4" xfId="29852" xr:uid="{00000000-0005-0000-0000-000040690000}"/>
    <cellStyle name="Sub totals 3 3 2 29" xfId="3970" xr:uid="{00000000-0005-0000-0000-000041690000}"/>
    <cellStyle name="Sub totals 3 3 2 29 2" xfId="29853" xr:uid="{00000000-0005-0000-0000-000042690000}"/>
    <cellStyle name="Sub totals 3 3 2 29 2 2" xfId="29854" xr:uid="{00000000-0005-0000-0000-000043690000}"/>
    <cellStyle name="Sub totals 3 3 2 29 2 3" xfId="29855" xr:uid="{00000000-0005-0000-0000-000044690000}"/>
    <cellStyle name="Sub totals 3 3 2 29 2 4" xfId="29856" xr:uid="{00000000-0005-0000-0000-000045690000}"/>
    <cellStyle name="Sub totals 3 3 2 29 3" xfId="29857" xr:uid="{00000000-0005-0000-0000-000046690000}"/>
    <cellStyle name="Sub totals 3 3 2 29 4" xfId="29858" xr:uid="{00000000-0005-0000-0000-000047690000}"/>
    <cellStyle name="Sub totals 3 3 2 3" xfId="3971" xr:uid="{00000000-0005-0000-0000-000048690000}"/>
    <cellStyle name="Sub totals 3 3 2 3 2" xfId="29859" xr:uid="{00000000-0005-0000-0000-000049690000}"/>
    <cellStyle name="Sub totals 3 3 2 3 2 2" xfId="29860" xr:uid="{00000000-0005-0000-0000-00004A690000}"/>
    <cellStyle name="Sub totals 3 3 2 3 2 3" xfId="29861" xr:uid="{00000000-0005-0000-0000-00004B690000}"/>
    <cellStyle name="Sub totals 3 3 2 3 2 4" xfId="29862" xr:uid="{00000000-0005-0000-0000-00004C690000}"/>
    <cellStyle name="Sub totals 3 3 2 3 3" xfId="29863" xr:uid="{00000000-0005-0000-0000-00004D690000}"/>
    <cellStyle name="Sub totals 3 3 2 3 4" xfId="29864" xr:uid="{00000000-0005-0000-0000-00004E690000}"/>
    <cellStyle name="Sub totals 3 3 2 30" xfId="3972" xr:uid="{00000000-0005-0000-0000-00004F690000}"/>
    <cellStyle name="Sub totals 3 3 2 30 2" xfId="29865" xr:uid="{00000000-0005-0000-0000-000050690000}"/>
    <cellStyle name="Sub totals 3 3 2 30 2 2" xfId="29866" xr:uid="{00000000-0005-0000-0000-000051690000}"/>
    <cellStyle name="Sub totals 3 3 2 30 2 3" xfId="29867" xr:uid="{00000000-0005-0000-0000-000052690000}"/>
    <cellStyle name="Sub totals 3 3 2 30 2 4" xfId="29868" xr:uid="{00000000-0005-0000-0000-000053690000}"/>
    <cellStyle name="Sub totals 3 3 2 30 3" xfId="29869" xr:uid="{00000000-0005-0000-0000-000054690000}"/>
    <cellStyle name="Sub totals 3 3 2 30 4" xfId="29870" xr:uid="{00000000-0005-0000-0000-000055690000}"/>
    <cellStyle name="Sub totals 3 3 2 31" xfId="3973" xr:uid="{00000000-0005-0000-0000-000056690000}"/>
    <cellStyle name="Sub totals 3 3 2 31 2" xfId="29871" xr:uid="{00000000-0005-0000-0000-000057690000}"/>
    <cellStyle name="Sub totals 3 3 2 31 2 2" xfId="29872" xr:uid="{00000000-0005-0000-0000-000058690000}"/>
    <cellStyle name="Sub totals 3 3 2 31 2 3" xfId="29873" xr:uid="{00000000-0005-0000-0000-000059690000}"/>
    <cellStyle name="Sub totals 3 3 2 31 2 4" xfId="29874" xr:uid="{00000000-0005-0000-0000-00005A690000}"/>
    <cellStyle name="Sub totals 3 3 2 31 3" xfId="29875" xr:uid="{00000000-0005-0000-0000-00005B690000}"/>
    <cellStyle name="Sub totals 3 3 2 31 4" xfId="29876" xr:uid="{00000000-0005-0000-0000-00005C690000}"/>
    <cellStyle name="Sub totals 3 3 2 32" xfId="3974" xr:uid="{00000000-0005-0000-0000-00005D690000}"/>
    <cellStyle name="Sub totals 3 3 2 32 2" xfId="29877" xr:uid="{00000000-0005-0000-0000-00005E690000}"/>
    <cellStyle name="Sub totals 3 3 2 32 2 2" xfId="29878" xr:uid="{00000000-0005-0000-0000-00005F690000}"/>
    <cellStyle name="Sub totals 3 3 2 32 2 3" xfId="29879" xr:uid="{00000000-0005-0000-0000-000060690000}"/>
    <cellStyle name="Sub totals 3 3 2 32 2 4" xfId="29880" xr:uid="{00000000-0005-0000-0000-000061690000}"/>
    <cellStyle name="Sub totals 3 3 2 32 3" xfId="29881" xr:uid="{00000000-0005-0000-0000-000062690000}"/>
    <cellStyle name="Sub totals 3 3 2 32 4" xfId="29882" xr:uid="{00000000-0005-0000-0000-000063690000}"/>
    <cellStyle name="Sub totals 3 3 2 33" xfId="3975" xr:uid="{00000000-0005-0000-0000-000064690000}"/>
    <cellStyle name="Sub totals 3 3 2 33 2" xfId="29883" xr:uid="{00000000-0005-0000-0000-000065690000}"/>
    <cellStyle name="Sub totals 3 3 2 33 2 2" xfId="29884" xr:uid="{00000000-0005-0000-0000-000066690000}"/>
    <cellStyle name="Sub totals 3 3 2 33 2 3" xfId="29885" xr:uid="{00000000-0005-0000-0000-000067690000}"/>
    <cellStyle name="Sub totals 3 3 2 33 2 4" xfId="29886" xr:uid="{00000000-0005-0000-0000-000068690000}"/>
    <cellStyle name="Sub totals 3 3 2 33 3" xfId="29887" xr:uid="{00000000-0005-0000-0000-000069690000}"/>
    <cellStyle name="Sub totals 3 3 2 33 4" xfId="29888" xr:uid="{00000000-0005-0000-0000-00006A690000}"/>
    <cellStyle name="Sub totals 3 3 2 34" xfId="3976" xr:uid="{00000000-0005-0000-0000-00006B690000}"/>
    <cellStyle name="Sub totals 3 3 2 34 2" xfId="29889" xr:uid="{00000000-0005-0000-0000-00006C690000}"/>
    <cellStyle name="Sub totals 3 3 2 34 2 2" xfId="29890" xr:uid="{00000000-0005-0000-0000-00006D690000}"/>
    <cellStyle name="Sub totals 3 3 2 34 2 3" xfId="29891" xr:uid="{00000000-0005-0000-0000-00006E690000}"/>
    <cellStyle name="Sub totals 3 3 2 34 2 4" xfId="29892" xr:uid="{00000000-0005-0000-0000-00006F690000}"/>
    <cellStyle name="Sub totals 3 3 2 34 3" xfId="29893" xr:uid="{00000000-0005-0000-0000-000070690000}"/>
    <cellStyle name="Sub totals 3 3 2 34 4" xfId="29894" xr:uid="{00000000-0005-0000-0000-000071690000}"/>
    <cellStyle name="Sub totals 3 3 2 35" xfId="3977" xr:uid="{00000000-0005-0000-0000-000072690000}"/>
    <cellStyle name="Sub totals 3 3 2 35 2" xfId="29895" xr:uid="{00000000-0005-0000-0000-000073690000}"/>
    <cellStyle name="Sub totals 3 3 2 35 2 2" xfId="29896" xr:uid="{00000000-0005-0000-0000-000074690000}"/>
    <cellStyle name="Sub totals 3 3 2 35 2 3" xfId="29897" xr:uid="{00000000-0005-0000-0000-000075690000}"/>
    <cellStyle name="Sub totals 3 3 2 35 2 4" xfId="29898" xr:uid="{00000000-0005-0000-0000-000076690000}"/>
    <cellStyle name="Sub totals 3 3 2 35 3" xfId="29899" xr:uid="{00000000-0005-0000-0000-000077690000}"/>
    <cellStyle name="Sub totals 3 3 2 35 4" xfId="29900" xr:uid="{00000000-0005-0000-0000-000078690000}"/>
    <cellStyle name="Sub totals 3 3 2 36" xfId="3978" xr:uid="{00000000-0005-0000-0000-000079690000}"/>
    <cellStyle name="Sub totals 3 3 2 36 2" xfId="29901" xr:uid="{00000000-0005-0000-0000-00007A690000}"/>
    <cellStyle name="Sub totals 3 3 2 36 2 2" xfId="29902" xr:uid="{00000000-0005-0000-0000-00007B690000}"/>
    <cellStyle name="Sub totals 3 3 2 36 2 3" xfId="29903" xr:uid="{00000000-0005-0000-0000-00007C690000}"/>
    <cellStyle name="Sub totals 3 3 2 36 2 4" xfId="29904" xr:uid="{00000000-0005-0000-0000-00007D690000}"/>
    <cellStyle name="Sub totals 3 3 2 36 3" xfId="29905" xr:uid="{00000000-0005-0000-0000-00007E690000}"/>
    <cellStyle name="Sub totals 3 3 2 36 4" xfId="29906" xr:uid="{00000000-0005-0000-0000-00007F690000}"/>
    <cellStyle name="Sub totals 3 3 2 37" xfId="3979" xr:uid="{00000000-0005-0000-0000-000080690000}"/>
    <cellStyle name="Sub totals 3 3 2 37 2" xfId="29907" xr:uid="{00000000-0005-0000-0000-000081690000}"/>
    <cellStyle name="Sub totals 3 3 2 37 2 2" xfId="29908" xr:uid="{00000000-0005-0000-0000-000082690000}"/>
    <cellStyle name="Sub totals 3 3 2 37 2 3" xfId="29909" xr:uid="{00000000-0005-0000-0000-000083690000}"/>
    <cellStyle name="Sub totals 3 3 2 37 2 4" xfId="29910" xr:uid="{00000000-0005-0000-0000-000084690000}"/>
    <cellStyle name="Sub totals 3 3 2 37 3" xfId="29911" xr:uid="{00000000-0005-0000-0000-000085690000}"/>
    <cellStyle name="Sub totals 3 3 2 37 4" xfId="29912" xr:uid="{00000000-0005-0000-0000-000086690000}"/>
    <cellStyle name="Sub totals 3 3 2 38" xfId="3980" xr:uid="{00000000-0005-0000-0000-000087690000}"/>
    <cellStyle name="Sub totals 3 3 2 38 2" xfId="29913" xr:uid="{00000000-0005-0000-0000-000088690000}"/>
    <cellStyle name="Sub totals 3 3 2 38 2 2" xfId="29914" xr:uid="{00000000-0005-0000-0000-000089690000}"/>
    <cellStyle name="Sub totals 3 3 2 38 2 3" xfId="29915" xr:uid="{00000000-0005-0000-0000-00008A690000}"/>
    <cellStyle name="Sub totals 3 3 2 38 2 4" xfId="29916" xr:uid="{00000000-0005-0000-0000-00008B690000}"/>
    <cellStyle name="Sub totals 3 3 2 38 3" xfId="29917" xr:uid="{00000000-0005-0000-0000-00008C690000}"/>
    <cellStyle name="Sub totals 3 3 2 38 4" xfId="29918" xr:uid="{00000000-0005-0000-0000-00008D690000}"/>
    <cellStyle name="Sub totals 3 3 2 39" xfId="3981" xr:uid="{00000000-0005-0000-0000-00008E690000}"/>
    <cellStyle name="Sub totals 3 3 2 39 2" xfId="29919" xr:uid="{00000000-0005-0000-0000-00008F690000}"/>
    <cellStyle name="Sub totals 3 3 2 39 2 2" xfId="29920" xr:uid="{00000000-0005-0000-0000-000090690000}"/>
    <cellStyle name="Sub totals 3 3 2 39 2 3" xfId="29921" xr:uid="{00000000-0005-0000-0000-000091690000}"/>
    <cellStyle name="Sub totals 3 3 2 39 2 4" xfId="29922" xr:uid="{00000000-0005-0000-0000-000092690000}"/>
    <cellStyle name="Sub totals 3 3 2 39 3" xfId="29923" xr:uid="{00000000-0005-0000-0000-000093690000}"/>
    <cellStyle name="Sub totals 3 3 2 39 4" xfId="29924" xr:uid="{00000000-0005-0000-0000-000094690000}"/>
    <cellStyle name="Sub totals 3 3 2 4" xfId="3982" xr:uid="{00000000-0005-0000-0000-000095690000}"/>
    <cellStyle name="Sub totals 3 3 2 4 2" xfId="29925" xr:uid="{00000000-0005-0000-0000-000096690000}"/>
    <cellStyle name="Sub totals 3 3 2 4 2 2" xfId="29926" xr:uid="{00000000-0005-0000-0000-000097690000}"/>
    <cellStyle name="Sub totals 3 3 2 4 2 3" xfId="29927" xr:uid="{00000000-0005-0000-0000-000098690000}"/>
    <cellStyle name="Sub totals 3 3 2 4 2 4" xfId="29928" xr:uid="{00000000-0005-0000-0000-000099690000}"/>
    <cellStyle name="Sub totals 3 3 2 4 3" xfId="29929" xr:uid="{00000000-0005-0000-0000-00009A690000}"/>
    <cellStyle name="Sub totals 3 3 2 4 4" xfId="29930" xr:uid="{00000000-0005-0000-0000-00009B690000}"/>
    <cellStyle name="Sub totals 3 3 2 40" xfId="3983" xr:uid="{00000000-0005-0000-0000-00009C690000}"/>
    <cellStyle name="Sub totals 3 3 2 40 2" xfId="29931" xr:uid="{00000000-0005-0000-0000-00009D690000}"/>
    <cellStyle name="Sub totals 3 3 2 40 2 2" xfId="29932" xr:uid="{00000000-0005-0000-0000-00009E690000}"/>
    <cellStyle name="Sub totals 3 3 2 40 2 3" xfId="29933" xr:uid="{00000000-0005-0000-0000-00009F690000}"/>
    <cellStyle name="Sub totals 3 3 2 40 2 4" xfId="29934" xr:uid="{00000000-0005-0000-0000-0000A0690000}"/>
    <cellStyle name="Sub totals 3 3 2 40 3" xfId="29935" xr:uid="{00000000-0005-0000-0000-0000A1690000}"/>
    <cellStyle name="Sub totals 3 3 2 40 4" xfId="29936" xr:uid="{00000000-0005-0000-0000-0000A2690000}"/>
    <cellStyle name="Sub totals 3 3 2 41" xfId="3984" xr:uid="{00000000-0005-0000-0000-0000A3690000}"/>
    <cellStyle name="Sub totals 3 3 2 41 2" xfId="29937" xr:uid="{00000000-0005-0000-0000-0000A4690000}"/>
    <cellStyle name="Sub totals 3 3 2 41 2 2" xfId="29938" xr:uid="{00000000-0005-0000-0000-0000A5690000}"/>
    <cellStyle name="Sub totals 3 3 2 41 2 3" xfId="29939" xr:uid="{00000000-0005-0000-0000-0000A6690000}"/>
    <cellStyle name="Sub totals 3 3 2 41 2 4" xfId="29940" xr:uid="{00000000-0005-0000-0000-0000A7690000}"/>
    <cellStyle name="Sub totals 3 3 2 41 3" xfId="29941" xr:uid="{00000000-0005-0000-0000-0000A8690000}"/>
    <cellStyle name="Sub totals 3 3 2 41 4" xfId="29942" xr:uid="{00000000-0005-0000-0000-0000A9690000}"/>
    <cellStyle name="Sub totals 3 3 2 42" xfId="3985" xr:uid="{00000000-0005-0000-0000-0000AA690000}"/>
    <cellStyle name="Sub totals 3 3 2 42 2" xfId="29943" xr:uid="{00000000-0005-0000-0000-0000AB690000}"/>
    <cellStyle name="Sub totals 3 3 2 42 2 2" xfId="29944" xr:uid="{00000000-0005-0000-0000-0000AC690000}"/>
    <cellStyle name="Sub totals 3 3 2 42 2 3" xfId="29945" xr:uid="{00000000-0005-0000-0000-0000AD690000}"/>
    <cellStyle name="Sub totals 3 3 2 42 2 4" xfId="29946" xr:uid="{00000000-0005-0000-0000-0000AE690000}"/>
    <cellStyle name="Sub totals 3 3 2 42 3" xfId="29947" xr:uid="{00000000-0005-0000-0000-0000AF690000}"/>
    <cellStyle name="Sub totals 3 3 2 42 4" xfId="29948" xr:uid="{00000000-0005-0000-0000-0000B0690000}"/>
    <cellStyle name="Sub totals 3 3 2 43" xfId="3986" xr:uid="{00000000-0005-0000-0000-0000B1690000}"/>
    <cellStyle name="Sub totals 3 3 2 43 2" xfId="29949" xr:uid="{00000000-0005-0000-0000-0000B2690000}"/>
    <cellStyle name="Sub totals 3 3 2 43 2 2" xfId="29950" xr:uid="{00000000-0005-0000-0000-0000B3690000}"/>
    <cellStyle name="Sub totals 3 3 2 43 2 3" xfId="29951" xr:uid="{00000000-0005-0000-0000-0000B4690000}"/>
    <cellStyle name="Sub totals 3 3 2 43 2 4" xfId="29952" xr:uid="{00000000-0005-0000-0000-0000B5690000}"/>
    <cellStyle name="Sub totals 3 3 2 43 3" xfId="29953" xr:uid="{00000000-0005-0000-0000-0000B6690000}"/>
    <cellStyle name="Sub totals 3 3 2 43 4" xfId="29954" xr:uid="{00000000-0005-0000-0000-0000B7690000}"/>
    <cellStyle name="Sub totals 3 3 2 44" xfId="3987" xr:uid="{00000000-0005-0000-0000-0000B8690000}"/>
    <cellStyle name="Sub totals 3 3 2 44 2" xfId="29955" xr:uid="{00000000-0005-0000-0000-0000B9690000}"/>
    <cellStyle name="Sub totals 3 3 2 44 2 2" xfId="29956" xr:uid="{00000000-0005-0000-0000-0000BA690000}"/>
    <cellStyle name="Sub totals 3 3 2 44 2 3" xfId="29957" xr:uid="{00000000-0005-0000-0000-0000BB690000}"/>
    <cellStyle name="Sub totals 3 3 2 44 2 4" xfId="29958" xr:uid="{00000000-0005-0000-0000-0000BC690000}"/>
    <cellStyle name="Sub totals 3 3 2 44 3" xfId="29959" xr:uid="{00000000-0005-0000-0000-0000BD690000}"/>
    <cellStyle name="Sub totals 3 3 2 44 4" xfId="29960" xr:uid="{00000000-0005-0000-0000-0000BE690000}"/>
    <cellStyle name="Sub totals 3 3 2 45" xfId="29961" xr:uid="{00000000-0005-0000-0000-0000BF690000}"/>
    <cellStyle name="Sub totals 3 3 2 45 2" xfId="29962" xr:uid="{00000000-0005-0000-0000-0000C0690000}"/>
    <cellStyle name="Sub totals 3 3 2 45 3" xfId="29963" xr:uid="{00000000-0005-0000-0000-0000C1690000}"/>
    <cellStyle name="Sub totals 3 3 2 45 4" xfId="29964" xr:uid="{00000000-0005-0000-0000-0000C2690000}"/>
    <cellStyle name="Sub totals 3 3 2 46" xfId="29965" xr:uid="{00000000-0005-0000-0000-0000C3690000}"/>
    <cellStyle name="Sub totals 3 3 2 46 2" xfId="29966" xr:uid="{00000000-0005-0000-0000-0000C4690000}"/>
    <cellStyle name="Sub totals 3 3 2 46 3" xfId="29967" xr:uid="{00000000-0005-0000-0000-0000C5690000}"/>
    <cellStyle name="Sub totals 3 3 2 46 4" xfId="29968" xr:uid="{00000000-0005-0000-0000-0000C6690000}"/>
    <cellStyle name="Sub totals 3 3 2 47" xfId="29969" xr:uid="{00000000-0005-0000-0000-0000C7690000}"/>
    <cellStyle name="Sub totals 3 3 2 48" xfId="29970" xr:uid="{00000000-0005-0000-0000-0000C8690000}"/>
    <cellStyle name="Sub totals 3 3 2 5" xfId="3988" xr:uid="{00000000-0005-0000-0000-0000C9690000}"/>
    <cellStyle name="Sub totals 3 3 2 5 2" xfId="29971" xr:uid="{00000000-0005-0000-0000-0000CA690000}"/>
    <cellStyle name="Sub totals 3 3 2 5 2 2" xfId="29972" xr:uid="{00000000-0005-0000-0000-0000CB690000}"/>
    <cellStyle name="Sub totals 3 3 2 5 2 3" xfId="29973" xr:uid="{00000000-0005-0000-0000-0000CC690000}"/>
    <cellStyle name="Sub totals 3 3 2 5 2 4" xfId="29974" xr:uid="{00000000-0005-0000-0000-0000CD690000}"/>
    <cellStyle name="Sub totals 3 3 2 5 3" xfId="29975" xr:uid="{00000000-0005-0000-0000-0000CE690000}"/>
    <cellStyle name="Sub totals 3 3 2 5 4" xfId="29976" xr:uid="{00000000-0005-0000-0000-0000CF690000}"/>
    <cellStyle name="Sub totals 3 3 2 6" xfId="3989" xr:uid="{00000000-0005-0000-0000-0000D0690000}"/>
    <cellStyle name="Sub totals 3 3 2 6 2" xfId="29977" xr:uid="{00000000-0005-0000-0000-0000D1690000}"/>
    <cellStyle name="Sub totals 3 3 2 6 2 2" xfId="29978" xr:uid="{00000000-0005-0000-0000-0000D2690000}"/>
    <cellStyle name="Sub totals 3 3 2 6 2 3" xfId="29979" xr:uid="{00000000-0005-0000-0000-0000D3690000}"/>
    <cellStyle name="Sub totals 3 3 2 6 2 4" xfId="29980" xr:uid="{00000000-0005-0000-0000-0000D4690000}"/>
    <cellStyle name="Sub totals 3 3 2 6 3" xfId="29981" xr:uid="{00000000-0005-0000-0000-0000D5690000}"/>
    <cellStyle name="Sub totals 3 3 2 6 4" xfId="29982" xr:uid="{00000000-0005-0000-0000-0000D6690000}"/>
    <cellStyle name="Sub totals 3 3 2 7" xfId="3990" xr:uid="{00000000-0005-0000-0000-0000D7690000}"/>
    <cellStyle name="Sub totals 3 3 2 7 2" xfId="29983" xr:uid="{00000000-0005-0000-0000-0000D8690000}"/>
    <cellStyle name="Sub totals 3 3 2 7 2 2" xfId="29984" xr:uid="{00000000-0005-0000-0000-0000D9690000}"/>
    <cellStyle name="Sub totals 3 3 2 7 2 3" xfId="29985" xr:uid="{00000000-0005-0000-0000-0000DA690000}"/>
    <cellStyle name="Sub totals 3 3 2 7 2 4" xfId="29986" xr:uid="{00000000-0005-0000-0000-0000DB690000}"/>
    <cellStyle name="Sub totals 3 3 2 7 3" xfId="29987" xr:uid="{00000000-0005-0000-0000-0000DC690000}"/>
    <cellStyle name="Sub totals 3 3 2 7 4" xfId="29988" xr:uid="{00000000-0005-0000-0000-0000DD690000}"/>
    <cellStyle name="Sub totals 3 3 2 8" xfId="3991" xr:uid="{00000000-0005-0000-0000-0000DE690000}"/>
    <cellStyle name="Sub totals 3 3 2 8 2" xfId="29989" xr:uid="{00000000-0005-0000-0000-0000DF690000}"/>
    <cellStyle name="Sub totals 3 3 2 8 2 2" xfId="29990" xr:uid="{00000000-0005-0000-0000-0000E0690000}"/>
    <cellStyle name="Sub totals 3 3 2 8 2 3" xfId="29991" xr:uid="{00000000-0005-0000-0000-0000E1690000}"/>
    <cellStyle name="Sub totals 3 3 2 8 2 4" xfId="29992" xr:uid="{00000000-0005-0000-0000-0000E2690000}"/>
    <cellStyle name="Sub totals 3 3 2 8 3" xfId="29993" xr:uid="{00000000-0005-0000-0000-0000E3690000}"/>
    <cellStyle name="Sub totals 3 3 2 8 4" xfId="29994" xr:uid="{00000000-0005-0000-0000-0000E4690000}"/>
    <cellStyle name="Sub totals 3 3 2 9" xfId="3992" xr:uid="{00000000-0005-0000-0000-0000E5690000}"/>
    <cellStyle name="Sub totals 3 3 2 9 2" xfId="29995" xr:uid="{00000000-0005-0000-0000-0000E6690000}"/>
    <cellStyle name="Sub totals 3 3 2 9 2 2" xfId="29996" xr:uid="{00000000-0005-0000-0000-0000E7690000}"/>
    <cellStyle name="Sub totals 3 3 2 9 2 3" xfId="29997" xr:uid="{00000000-0005-0000-0000-0000E8690000}"/>
    <cellStyle name="Sub totals 3 3 2 9 2 4" xfId="29998" xr:uid="{00000000-0005-0000-0000-0000E9690000}"/>
    <cellStyle name="Sub totals 3 3 2 9 3" xfId="29999" xr:uid="{00000000-0005-0000-0000-0000EA690000}"/>
    <cellStyle name="Sub totals 3 3 2 9 4" xfId="30000" xr:uid="{00000000-0005-0000-0000-0000EB690000}"/>
    <cellStyle name="Sub totals 3 3 20" xfId="3993" xr:uid="{00000000-0005-0000-0000-0000EC690000}"/>
    <cellStyle name="Sub totals 3 3 20 2" xfId="30001" xr:uid="{00000000-0005-0000-0000-0000ED690000}"/>
    <cellStyle name="Sub totals 3 3 20 2 2" xfId="30002" xr:uid="{00000000-0005-0000-0000-0000EE690000}"/>
    <cellStyle name="Sub totals 3 3 20 2 3" xfId="30003" xr:uid="{00000000-0005-0000-0000-0000EF690000}"/>
    <cellStyle name="Sub totals 3 3 20 2 4" xfId="30004" xr:uid="{00000000-0005-0000-0000-0000F0690000}"/>
    <cellStyle name="Sub totals 3 3 20 3" xfId="30005" xr:uid="{00000000-0005-0000-0000-0000F1690000}"/>
    <cellStyle name="Sub totals 3 3 20 4" xfId="30006" xr:uid="{00000000-0005-0000-0000-0000F2690000}"/>
    <cellStyle name="Sub totals 3 3 21" xfId="3994" xr:uid="{00000000-0005-0000-0000-0000F3690000}"/>
    <cellStyle name="Sub totals 3 3 21 2" xfId="30007" xr:uid="{00000000-0005-0000-0000-0000F4690000}"/>
    <cellStyle name="Sub totals 3 3 21 2 2" xfId="30008" xr:uid="{00000000-0005-0000-0000-0000F5690000}"/>
    <cellStyle name="Sub totals 3 3 21 2 3" xfId="30009" xr:uid="{00000000-0005-0000-0000-0000F6690000}"/>
    <cellStyle name="Sub totals 3 3 21 2 4" xfId="30010" xr:uid="{00000000-0005-0000-0000-0000F7690000}"/>
    <cellStyle name="Sub totals 3 3 21 3" xfId="30011" xr:uid="{00000000-0005-0000-0000-0000F8690000}"/>
    <cellStyle name="Sub totals 3 3 21 4" xfId="30012" xr:uid="{00000000-0005-0000-0000-0000F9690000}"/>
    <cellStyle name="Sub totals 3 3 22" xfId="3995" xr:uid="{00000000-0005-0000-0000-0000FA690000}"/>
    <cellStyle name="Sub totals 3 3 22 2" xfId="30013" xr:uid="{00000000-0005-0000-0000-0000FB690000}"/>
    <cellStyle name="Sub totals 3 3 22 2 2" xfId="30014" xr:uid="{00000000-0005-0000-0000-0000FC690000}"/>
    <cellStyle name="Sub totals 3 3 22 2 3" xfId="30015" xr:uid="{00000000-0005-0000-0000-0000FD690000}"/>
    <cellStyle name="Sub totals 3 3 22 2 4" xfId="30016" xr:uid="{00000000-0005-0000-0000-0000FE690000}"/>
    <cellStyle name="Sub totals 3 3 22 3" xfId="30017" xr:uid="{00000000-0005-0000-0000-0000FF690000}"/>
    <cellStyle name="Sub totals 3 3 22 4" xfId="30018" xr:uid="{00000000-0005-0000-0000-0000006A0000}"/>
    <cellStyle name="Sub totals 3 3 23" xfId="3996" xr:uid="{00000000-0005-0000-0000-0000016A0000}"/>
    <cellStyle name="Sub totals 3 3 23 2" xfId="30019" xr:uid="{00000000-0005-0000-0000-0000026A0000}"/>
    <cellStyle name="Sub totals 3 3 23 2 2" xfId="30020" xr:uid="{00000000-0005-0000-0000-0000036A0000}"/>
    <cellStyle name="Sub totals 3 3 23 2 3" xfId="30021" xr:uid="{00000000-0005-0000-0000-0000046A0000}"/>
    <cellStyle name="Sub totals 3 3 23 2 4" xfId="30022" xr:uid="{00000000-0005-0000-0000-0000056A0000}"/>
    <cellStyle name="Sub totals 3 3 23 3" xfId="30023" xr:uid="{00000000-0005-0000-0000-0000066A0000}"/>
    <cellStyle name="Sub totals 3 3 23 4" xfId="30024" xr:uid="{00000000-0005-0000-0000-0000076A0000}"/>
    <cellStyle name="Sub totals 3 3 24" xfId="3997" xr:uid="{00000000-0005-0000-0000-0000086A0000}"/>
    <cellStyle name="Sub totals 3 3 24 2" xfId="30025" xr:uid="{00000000-0005-0000-0000-0000096A0000}"/>
    <cellStyle name="Sub totals 3 3 24 2 2" xfId="30026" xr:uid="{00000000-0005-0000-0000-00000A6A0000}"/>
    <cellStyle name="Sub totals 3 3 24 2 3" xfId="30027" xr:uid="{00000000-0005-0000-0000-00000B6A0000}"/>
    <cellStyle name="Sub totals 3 3 24 2 4" xfId="30028" xr:uid="{00000000-0005-0000-0000-00000C6A0000}"/>
    <cellStyle name="Sub totals 3 3 24 3" xfId="30029" xr:uid="{00000000-0005-0000-0000-00000D6A0000}"/>
    <cellStyle name="Sub totals 3 3 24 4" xfId="30030" xr:uid="{00000000-0005-0000-0000-00000E6A0000}"/>
    <cellStyle name="Sub totals 3 3 25" xfId="3998" xr:uid="{00000000-0005-0000-0000-00000F6A0000}"/>
    <cellStyle name="Sub totals 3 3 25 2" xfId="30031" xr:uid="{00000000-0005-0000-0000-0000106A0000}"/>
    <cellStyle name="Sub totals 3 3 25 2 2" xfId="30032" xr:uid="{00000000-0005-0000-0000-0000116A0000}"/>
    <cellStyle name="Sub totals 3 3 25 2 3" xfId="30033" xr:uid="{00000000-0005-0000-0000-0000126A0000}"/>
    <cellStyle name="Sub totals 3 3 25 2 4" xfId="30034" xr:uid="{00000000-0005-0000-0000-0000136A0000}"/>
    <cellStyle name="Sub totals 3 3 25 3" xfId="30035" xr:uid="{00000000-0005-0000-0000-0000146A0000}"/>
    <cellStyle name="Sub totals 3 3 25 4" xfId="30036" xr:uid="{00000000-0005-0000-0000-0000156A0000}"/>
    <cellStyle name="Sub totals 3 3 26" xfId="3999" xr:uid="{00000000-0005-0000-0000-0000166A0000}"/>
    <cellStyle name="Sub totals 3 3 26 2" xfId="30037" xr:uid="{00000000-0005-0000-0000-0000176A0000}"/>
    <cellStyle name="Sub totals 3 3 26 2 2" xfId="30038" xr:uid="{00000000-0005-0000-0000-0000186A0000}"/>
    <cellStyle name="Sub totals 3 3 26 2 3" xfId="30039" xr:uid="{00000000-0005-0000-0000-0000196A0000}"/>
    <cellStyle name="Sub totals 3 3 26 2 4" xfId="30040" xr:uid="{00000000-0005-0000-0000-00001A6A0000}"/>
    <cellStyle name="Sub totals 3 3 26 3" xfId="30041" xr:uid="{00000000-0005-0000-0000-00001B6A0000}"/>
    <cellStyle name="Sub totals 3 3 26 4" xfId="30042" xr:uid="{00000000-0005-0000-0000-00001C6A0000}"/>
    <cellStyle name="Sub totals 3 3 27" xfId="4000" xr:uid="{00000000-0005-0000-0000-00001D6A0000}"/>
    <cellStyle name="Sub totals 3 3 27 2" xfId="30043" xr:uid="{00000000-0005-0000-0000-00001E6A0000}"/>
    <cellStyle name="Sub totals 3 3 27 2 2" xfId="30044" xr:uid="{00000000-0005-0000-0000-00001F6A0000}"/>
    <cellStyle name="Sub totals 3 3 27 2 3" xfId="30045" xr:uid="{00000000-0005-0000-0000-0000206A0000}"/>
    <cellStyle name="Sub totals 3 3 27 2 4" xfId="30046" xr:uid="{00000000-0005-0000-0000-0000216A0000}"/>
    <cellStyle name="Sub totals 3 3 27 3" xfId="30047" xr:uid="{00000000-0005-0000-0000-0000226A0000}"/>
    <cellStyle name="Sub totals 3 3 27 4" xfId="30048" xr:uid="{00000000-0005-0000-0000-0000236A0000}"/>
    <cellStyle name="Sub totals 3 3 28" xfId="4001" xr:uid="{00000000-0005-0000-0000-0000246A0000}"/>
    <cellStyle name="Sub totals 3 3 28 2" xfId="30049" xr:uid="{00000000-0005-0000-0000-0000256A0000}"/>
    <cellStyle name="Sub totals 3 3 28 2 2" xfId="30050" xr:uid="{00000000-0005-0000-0000-0000266A0000}"/>
    <cellStyle name="Sub totals 3 3 28 2 3" xfId="30051" xr:uid="{00000000-0005-0000-0000-0000276A0000}"/>
    <cellStyle name="Sub totals 3 3 28 2 4" xfId="30052" xr:uid="{00000000-0005-0000-0000-0000286A0000}"/>
    <cellStyle name="Sub totals 3 3 28 3" xfId="30053" xr:uid="{00000000-0005-0000-0000-0000296A0000}"/>
    <cellStyle name="Sub totals 3 3 28 4" xfId="30054" xr:uid="{00000000-0005-0000-0000-00002A6A0000}"/>
    <cellStyle name="Sub totals 3 3 29" xfId="4002" xr:uid="{00000000-0005-0000-0000-00002B6A0000}"/>
    <cellStyle name="Sub totals 3 3 29 2" xfId="30055" xr:uid="{00000000-0005-0000-0000-00002C6A0000}"/>
    <cellStyle name="Sub totals 3 3 29 2 2" xfId="30056" xr:uid="{00000000-0005-0000-0000-00002D6A0000}"/>
    <cellStyle name="Sub totals 3 3 29 2 3" xfId="30057" xr:uid="{00000000-0005-0000-0000-00002E6A0000}"/>
    <cellStyle name="Sub totals 3 3 29 2 4" xfId="30058" xr:uid="{00000000-0005-0000-0000-00002F6A0000}"/>
    <cellStyle name="Sub totals 3 3 29 3" xfId="30059" xr:uid="{00000000-0005-0000-0000-0000306A0000}"/>
    <cellStyle name="Sub totals 3 3 29 4" xfId="30060" xr:uid="{00000000-0005-0000-0000-0000316A0000}"/>
    <cellStyle name="Sub totals 3 3 3" xfId="4003" xr:uid="{00000000-0005-0000-0000-0000326A0000}"/>
    <cellStyle name="Sub totals 3 3 3 2" xfId="30061" xr:uid="{00000000-0005-0000-0000-0000336A0000}"/>
    <cellStyle name="Sub totals 3 3 3 2 2" xfId="30062" xr:uid="{00000000-0005-0000-0000-0000346A0000}"/>
    <cellStyle name="Sub totals 3 3 3 2 3" xfId="30063" xr:uid="{00000000-0005-0000-0000-0000356A0000}"/>
    <cellStyle name="Sub totals 3 3 3 2 4" xfId="30064" xr:uid="{00000000-0005-0000-0000-0000366A0000}"/>
    <cellStyle name="Sub totals 3 3 3 3" xfId="30065" xr:uid="{00000000-0005-0000-0000-0000376A0000}"/>
    <cellStyle name="Sub totals 3 3 3 4" xfId="30066" xr:uid="{00000000-0005-0000-0000-0000386A0000}"/>
    <cellStyle name="Sub totals 3 3 30" xfId="4004" xr:uid="{00000000-0005-0000-0000-0000396A0000}"/>
    <cellStyle name="Sub totals 3 3 30 2" xfId="30067" xr:uid="{00000000-0005-0000-0000-00003A6A0000}"/>
    <cellStyle name="Sub totals 3 3 30 2 2" xfId="30068" xr:uid="{00000000-0005-0000-0000-00003B6A0000}"/>
    <cellStyle name="Sub totals 3 3 30 2 3" xfId="30069" xr:uid="{00000000-0005-0000-0000-00003C6A0000}"/>
    <cellStyle name="Sub totals 3 3 30 2 4" xfId="30070" xr:uid="{00000000-0005-0000-0000-00003D6A0000}"/>
    <cellStyle name="Sub totals 3 3 30 3" xfId="30071" xr:uid="{00000000-0005-0000-0000-00003E6A0000}"/>
    <cellStyle name="Sub totals 3 3 30 4" xfId="30072" xr:uid="{00000000-0005-0000-0000-00003F6A0000}"/>
    <cellStyle name="Sub totals 3 3 31" xfId="4005" xr:uid="{00000000-0005-0000-0000-0000406A0000}"/>
    <cellStyle name="Sub totals 3 3 31 2" xfId="30073" xr:uid="{00000000-0005-0000-0000-0000416A0000}"/>
    <cellStyle name="Sub totals 3 3 31 2 2" xfId="30074" xr:uid="{00000000-0005-0000-0000-0000426A0000}"/>
    <cellStyle name="Sub totals 3 3 31 2 3" xfId="30075" xr:uid="{00000000-0005-0000-0000-0000436A0000}"/>
    <cellStyle name="Sub totals 3 3 31 2 4" xfId="30076" xr:uid="{00000000-0005-0000-0000-0000446A0000}"/>
    <cellStyle name="Sub totals 3 3 31 3" xfId="30077" xr:uid="{00000000-0005-0000-0000-0000456A0000}"/>
    <cellStyle name="Sub totals 3 3 31 4" xfId="30078" xr:uid="{00000000-0005-0000-0000-0000466A0000}"/>
    <cellStyle name="Sub totals 3 3 32" xfId="4006" xr:uid="{00000000-0005-0000-0000-0000476A0000}"/>
    <cellStyle name="Sub totals 3 3 32 2" xfId="30079" xr:uid="{00000000-0005-0000-0000-0000486A0000}"/>
    <cellStyle name="Sub totals 3 3 32 2 2" xfId="30080" xr:uid="{00000000-0005-0000-0000-0000496A0000}"/>
    <cellStyle name="Sub totals 3 3 32 2 3" xfId="30081" xr:uid="{00000000-0005-0000-0000-00004A6A0000}"/>
    <cellStyle name="Sub totals 3 3 32 2 4" xfId="30082" xr:uid="{00000000-0005-0000-0000-00004B6A0000}"/>
    <cellStyle name="Sub totals 3 3 32 3" xfId="30083" xr:uid="{00000000-0005-0000-0000-00004C6A0000}"/>
    <cellStyle name="Sub totals 3 3 32 4" xfId="30084" xr:uid="{00000000-0005-0000-0000-00004D6A0000}"/>
    <cellStyle name="Sub totals 3 3 33" xfId="4007" xr:uid="{00000000-0005-0000-0000-00004E6A0000}"/>
    <cellStyle name="Sub totals 3 3 33 2" xfId="30085" xr:uid="{00000000-0005-0000-0000-00004F6A0000}"/>
    <cellStyle name="Sub totals 3 3 33 2 2" xfId="30086" xr:uid="{00000000-0005-0000-0000-0000506A0000}"/>
    <cellStyle name="Sub totals 3 3 33 2 3" xfId="30087" xr:uid="{00000000-0005-0000-0000-0000516A0000}"/>
    <cellStyle name="Sub totals 3 3 33 2 4" xfId="30088" xr:uid="{00000000-0005-0000-0000-0000526A0000}"/>
    <cellStyle name="Sub totals 3 3 33 3" xfId="30089" xr:uid="{00000000-0005-0000-0000-0000536A0000}"/>
    <cellStyle name="Sub totals 3 3 33 4" xfId="30090" xr:uid="{00000000-0005-0000-0000-0000546A0000}"/>
    <cellStyle name="Sub totals 3 3 34" xfId="4008" xr:uid="{00000000-0005-0000-0000-0000556A0000}"/>
    <cellStyle name="Sub totals 3 3 34 2" xfId="30091" xr:uid="{00000000-0005-0000-0000-0000566A0000}"/>
    <cellStyle name="Sub totals 3 3 34 2 2" xfId="30092" xr:uid="{00000000-0005-0000-0000-0000576A0000}"/>
    <cellStyle name="Sub totals 3 3 34 2 3" xfId="30093" xr:uid="{00000000-0005-0000-0000-0000586A0000}"/>
    <cellStyle name="Sub totals 3 3 34 2 4" xfId="30094" xr:uid="{00000000-0005-0000-0000-0000596A0000}"/>
    <cellStyle name="Sub totals 3 3 34 3" xfId="30095" xr:uid="{00000000-0005-0000-0000-00005A6A0000}"/>
    <cellStyle name="Sub totals 3 3 34 4" xfId="30096" xr:uid="{00000000-0005-0000-0000-00005B6A0000}"/>
    <cellStyle name="Sub totals 3 3 35" xfId="4009" xr:uid="{00000000-0005-0000-0000-00005C6A0000}"/>
    <cellStyle name="Sub totals 3 3 35 2" xfId="30097" xr:uid="{00000000-0005-0000-0000-00005D6A0000}"/>
    <cellStyle name="Sub totals 3 3 35 2 2" xfId="30098" xr:uid="{00000000-0005-0000-0000-00005E6A0000}"/>
    <cellStyle name="Sub totals 3 3 35 2 3" xfId="30099" xr:uid="{00000000-0005-0000-0000-00005F6A0000}"/>
    <cellStyle name="Sub totals 3 3 35 2 4" xfId="30100" xr:uid="{00000000-0005-0000-0000-0000606A0000}"/>
    <cellStyle name="Sub totals 3 3 35 3" xfId="30101" xr:uid="{00000000-0005-0000-0000-0000616A0000}"/>
    <cellStyle name="Sub totals 3 3 35 4" xfId="30102" xr:uid="{00000000-0005-0000-0000-0000626A0000}"/>
    <cellStyle name="Sub totals 3 3 36" xfId="4010" xr:uid="{00000000-0005-0000-0000-0000636A0000}"/>
    <cellStyle name="Sub totals 3 3 36 2" xfId="30103" xr:uid="{00000000-0005-0000-0000-0000646A0000}"/>
    <cellStyle name="Sub totals 3 3 36 2 2" xfId="30104" xr:uid="{00000000-0005-0000-0000-0000656A0000}"/>
    <cellStyle name="Sub totals 3 3 36 2 3" xfId="30105" xr:uid="{00000000-0005-0000-0000-0000666A0000}"/>
    <cellStyle name="Sub totals 3 3 36 2 4" xfId="30106" xr:uid="{00000000-0005-0000-0000-0000676A0000}"/>
    <cellStyle name="Sub totals 3 3 36 3" xfId="30107" xr:uid="{00000000-0005-0000-0000-0000686A0000}"/>
    <cellStyle name="Sub totals 3 3 36 4" xfId="30108" xr:uid="{00000000-0005-0000-0000-0000696A0000}"/>
    <cellStyle name="Sub totals 3 3 37" xfId="4011" xr:uid="{00000000-0005-0000-0000-00006A6A0000}"/>
    <cellStyle name="Sub totals 3 3 37 2" xfId="30109" xr:uid="{00000000-0005-0000-0000-00006B6A0000}"/>
    <cellStyle name="Sub totals 3 3 37 2 2" xfId="30110" xr:uid="{00000000-0005-0000-0000-00006C6A0000}"/>
    <cellStyle name="Sub totals 3 3 37 2 3" xfId="30111" xr:uid="{00000000-0005-0000-0000-00006D6A0000}"/>
    <cellStyle name="Sub totals 3 3 37 2 4" xfId="30112" xr:uid="{00000000-0005-0000-0000-00006E6A0000}"/>
    <cellStyle name="Sub totals 3 3 37 3" xfId="30113" xr:uid="{00000000-0005-0000-0000-00006F6A0000}"/>
    <cellStyle name="Sub totals 3 3 37 4" xfId="30114" xr:uid="{00000000-0005-0000-0000-0000706A0000}"/>
    <cellStyle name="Sub totals 3 3 38" xfId="4012" xr:uid="{00000000-0005-0000-0000-0000716A0000}"/>
    <cellStyle name="Sub totals 3 3 38 2" xfId="30115" xr:uid="{00000000-0005-0000-0000-0000726A0000}"/>
    <cellStyle name="Sub totals 3 3 38 2 2" xfId="30116" xr:uid="{00000000-0005-0000-0000-0000736A0000}"/>
    <cellStyle name="Sub totals 3 3 38 2 3" xfId="30117" xr:uid="{00000000-0005-0000-0000-0000746A0000}"/>
    <cellStyle name="Sub totals 3 3 38 2 4" xfId="30118" xr:uid="{00000000-0005-0000-0000-0000756A0000}"/>
    <cellStyle name="Sub totals 3 3 38 3" xfId="30119" xr:uid="{00000000-0005-0000-0000-0000766A0000}"/>
    <cellStyle name="Sub totals 3 3 38 4" xfId="30120" xr:uid="{00000000-0005-0000-0000-0000776A0000}"/>
    <cellStyle name="Sub totals 3 3 39" xfId="4013" xr:uid="{00000000-0005-0000-0000-0000786A0000}"/>
    <cellStyle name="Sub totals 3 3 39 2" xfId="30121" xr:uid="{00000000-0005-0000-0000-0000796A0000}"/>
    <cellStyle name="Sub totals 3 3 39 2 2" xfId="30122" xr:uid="{00000000-0005-0000-0000-00007A6A0000}"/>
    <cellStyle name="Sub totals 3 3 39 2 3" xfId="30123" xr:uid="{00000000-0005-0000-0000-00007B6A0000}"/>
    <cellStyle name="Sub totals 3 3 39 2 4" xfId="30124" xr:uid="{00000000-0005-0000-0000-00007C6A0000}"/>
    <cellStyle name="Sub totals 3 3 39 3" xfId="30125" xr:uid="{00000000-0005-0000-0000-00007D6A0000}"/>
    <cellStyle name="Sub totals 3 3 39 4" xfId="30126" xr:uid="{00000000-0005-0000-0000-00007E6A0000}"/>
    <cellStyle name="Sub totals 3 3 4" xfId="4014" xr:uid="{00000000-0005-0000-0000-00007F6A0000}"/>
    <cellStyle name="Sub totals 3 3 4 2" xfId="30127" xr:uid="{00000000-0005-0000-0000-0000806A0000}"/>
    <cellStyle name="Sub totals 3 3 4 2 2" xfId="30128" xr:uid="{00000000-0005-0000-0000-0000816A0000}"/>
    <cellStyle name="Sub totals 3 3 4 2 3" xfId="30129" xr:uid="{00000000-0005-0000-0000-0000826A0000}"/>
    <cellStyle name="Sub totals 3 3 4 2 4" xfId="30130" xr:uid="{00000000-0005-0000-0000-0000836A0000}"/>
    <cellStyle name="Sub totals 3 3 4 3" xfId="30131" xr:uid="{00000000-0005-0000-0000-0000846A0000}"/>
    <cellStyle name="Sub totals 3 3 4 4" xfId="30132" xr:uid="{00000000-0005-0000-0000-0000856A0000}"/>
    <cellStyle name="Sub totals 3 3 40" xfId="4015" xr:uid="{00000000-0005-0000-0000-0000866A0000}"/>
    <cellStyle name="Sub totals 3 3 40 2" xfId="30133" xr:uid="{00000000-0005-0000-0000-0000876A0000}"/>
    <cellStyle name="Sub totals 3 3 40 2 2" xfId="30134" xr:uid="{00000000-0005-0000-0000-0000886A0000}"/>
    <cellStyle name="Sub totals 3 3 40 2 3" xfId="30135" xr:uid="{00000000-0005-0000-0000-0000896A0000}"/>
    <cellStyle name="Sub totals 3 3 40 2 4" xfId="30136" xr:uid="{00000000-0005-0000-0000-00008A6A0000}"/>
    <cellStyle name="Sub totals 3 3 40 3" xfId="30137" xr:uid="{00000000-0005-0000-0000-00008B6A0000}"/>
    <cellStyle name="Sub totals 3 3 40 4" xfId="30138" xr:uid="{00000000-0005-0000-0000-00008C6A0000}"/>
    <cellStyle name="Sub totals 3 3 41" xfId="4016" xr:uid="{00000000-0005-0000-0000-00008D6A0000}"/>
    <cellStyle name="Sub totals 3 3 41 2" xfId="30139" xr:uid="{00000000-0005-0000-0000-00008E6A0000}"/>
    <cellStyle name="Sub totals 3 3 41 2 2" xfId="30140" xr:uid="{00000000-0005-0000-0000-00008F6A0000}"/>
    <cellStyle name="Sub totals 3 3 41 2 3" xfId="30141" xr:uid="{00000000-0005-0000-0000-0000906A0000}"/>
    <cellStyle name="Sub totals 3 3 41 2 4" xfId="30142" xr:uid="{00000000-0005-0000-0000-0000916A0000}"/>
    <cellStyle name="Sub totals 3 3 41 3" xfId="30143" xr:uid="{00000000-0005-0000-0000-0000926A0000}"/>
    <cellStyle name="Sub totals 3 3 41 4" xfId="30144" xr:uid="{00000000-0005-0000-0000-0000936A0000}"/>
    <cellStyle name="Sub totals 3 3 42" xfId="4017" xr:uid="{00000000-0005-0000-0000-0000946A0000}"/>
    <cellStyle name="Sub totals 3 3 42 2" xfId="30145" xr:uid="{00000000-0005-0000-0000-0000956A0000}"/>
    <cellStyle name="Sub totals 3 3 42 2 2" xfId="30146" xr:uid="{00000000-0005-0000-0000-0000966A0000}"/>
    <cellStyle name="Sub totals 3 3 42 2 3" xfId="30147" xr:uid="{00000000-0005-0000-0000-0000976A0000}"/>
    <cellStyle name="Sub totals 3 3 42 2 4" xfId="30148" xr:uid="{00000000-0005-0000-0000-0000986A0000}"/>
    <cellStyle name="Sub totals 3 3 42 3" xfId="30149" xr:uid="{00000000-0005-0000-0000-0000996A0000}"/>
    <cellStyle name="Sub totals 3 3 42 4" xfId="30150" xr:uid="{00000000-0005-0000-0000-00009A6A0000}"/>
    <cellStyle name="Sub totals 3 3 43" xfId="4018" xr:uid="{00000000-0005-0000-0000-00009B6A0000}"/>
    <cellStyle name="Sub totals 3 3 43 2" xfId="30151" xr:uid="{00000000-0005-0000-0000-00009C6A0000}"/>
    <cellStyle name="Sub totals 3 3 43 2 2" xfId="30152" xr:uid="{00000000-0005-0000-0000-00009D6A0000}"/>
    <cellStyle name="Sub totals 3 3 43 2 3" xfId="30153" xr:uid="{00000000-0005-0000-0000-00009E6A0000}"/>
    <cellStyle name="Sub totals 3 3 43 2 4" xfId="30154" xr:uid="{00000000-0005-0000-0000-00009F6A0000}"/>
    <cellStyle name="Sub totals 3 3 43 3" xfId="30155" xr:uid="{00000000-0005-0000-0000-0000A06A0000}"/>
    <cellStyle name="Sub totals 3 3 43 4" xfId="30156" xr:uid="{00000000-0005-0000-0000-0000A16A0000}"/>
    <cellStyle name="Sub totals 3 3 44" xfId="4019" xr:uid="{00000000-0005-0000-0000-0000A26A0000}"/>
    <cellStyle name="Sub totals 3 3 44 2" xfId="30157" xr:uid="{00000000-0005-0000-0000-0000A36A0000}"/>
    <cellStyle name="Sub totals 3 3 44 2 2" xfId="30158" xr:uid="{00000000-0005-0000-0000-0000A46A0000}"/>
    <cellStyle name="Sub totals 3 3 44 2 3" xfId="30159" xr:uid="{00000000-0005-0000-0000-0000A56A0000}"/>
    <cellStyle name="Sub totals 3 3 44 2 4" xfId="30160" xr:uid="{00000000-0005-0000-0000-0000A66A0000}"/>
    <cellStyle name="Sub totals 3 3 44 3" xfId="30161" xr:uid="{00000000-0005-0000-0000-0000A76A0000}"/>
    <cellStyle name="Sub totals 3 3 44 4" xfId="30162" xr:uid="{00000000-0005-0000-0000-0000A86A0000}"/>
    <cellStyle name="Sub totals 3 3 45" xfId="4020" xr:uid="{00000000-0005-0000-0000-0000A96A0000}"/>
    <cellStyle name="Sub totals 3 3 45 2" xfId="30163" xr:uid="{00000000-0005-0000-0000-0000AA6A0000}"/>
    <cellStyle name="Sub totals 3 3 45 2 2" xfId="30164" xr:uid="{00000000-0005-0000-0000-0000AB6A0000}"/>
    <cellStyle name="Sub totals 3 3 45 2 3" xfId="30165" xr:uid="{00000000-0005-0000-0000-0000AC6A0000}"/>
    <cellStyle name="Sub totals 3 3 45 2 4" xfId="30166" xr:uid="{00000000-0005-0000-0000-0000AD6A0000}"/>
    <cellStyle name="Sub totals 3 3 45 3" xfId="30167" xr:uid="{00000000-0005-0000-0000-0000AE6A0000}"/>
    <cellStyle name="Sub totals 3 3 45 4" xfId="30168" xr:uid="{00000000-0005-0000-0000-0000AF6A0000}"/>
    <cellStyle name="Sub totals 3 3 46" xfId="30169" xr:uid="{00000000-0005-0000-0000-0000B06A0000}"/>
    <cellStyle name="Sub totals 3 3 46 2" xfId="30170" xr:uid="{00000000-0005-0000-0000-0000B16A0000}"/>
    <cellStyle name="Sub totals 3 3 46 3" xfId="30171" xr:uid="{00000000-0005-0000-0000-0000B26A0000}"/>
    <cellStyle name="Sub totals 3 3 46 4" xfId="30172" xr:uid="{00000000-0005-0000-0000-0000B36A0000}"/>
    <cellStyle name="Sub totals 3 3 47" xfId="30173" xr:uid="{00000000-0005-0000-0000-0000B46A0000}"/>
    <cellStyle name="Sub totals 3 3 47 2" xfId="30174" xr:uid="{00000000-0005-0000-0000-0000B56A0000}"/>
    <cellStyle name="Sub totals 3 3 47 3" xfId="30175" xr:uid="{00000000-0005-0000-0000-0000B66A0000}"/>
    <cellStyle name="Sub totals 3 3 47 4" xfId="30176" xr:uid="{00000000-0005-0000-0000-0000B76A0000}"/>
    <cellStyle name="Sub totals 3 3 48" xfId="30177" xr:uid="{00000000-0005-0000-0000-0000B86A0000}"/>
    <cellStyle name="Sub totals 3 3 49" xfId="30178" xr:uid="{00000000-0005-0000-0000-0000B96A0000}"/>
    <cellStyle name="Sub totals 3 3 5" xfId="4021" xr:uid="{00000000-0005-0000-0000-0000BA6A0000}"/>
    <cellStyle name="Sub totals 3 3 5 2" xfId="30179" xr:uid="{00000000-0005-0000-0000-0000BB6A0000}"/>
    <cellStyle name="Sub totals 3 3 5 2 2" xfId="30180" xr:uid="{00000000-0005-0000-0000-0000BC6A0000}"/>
    <cellStyle name="Sub totals 3 3 5 2 3" xfId="30181" xr:uid="{00000000-0005-0000-0000-0000BD6A0000}"/>
    <cellStyle name="Sub totals 3 3 5 2 4" xfId="30182" xr:uid="{00000000-0005-0000-0000-0000BE6A0000}"/>
    <cellStyle name="Sub totals 3 3 5 3" xfId="30183" xr:uid="{00000000-0005-0000-0000-0000BF6A0000}"/>
    <cellStyle name="Sub totals 3 3 5 4" xfId="30184" xr:uid="{00000000-0005-0000-0000-0000C06A0000}"/>
    <cellStyle name="Sub totals 3 3 6" xfId="4022" xr:uid="{00000000-0005-0000-0000-0000C16A0000}"/>
    <cellStyle name="Sub totals 3 3 6 2" xfId="30185" xr:uid="{00000000-0005-0000-0000-0000C26A0000}"/>
    <cellStyle name="Sub totals 3 3 6 2 2" xfId="30186" xr:uid="{00000000-0005-0000-0000-0000C36A0000}"/>
    <cellStyle name="Sub totals 3 3 6 2 3" xfId="30187" xr:uid="{00000000-0005-0000-0000-0000C46A0000}"/>
    <cellStyle name="Sub totals 3 3 6 2 4" xfId="30188" xr:uid="{00000000-0005-0000-0000-0000C56A0000}"/>
    <cellStyle name="Sub totals 3 3 6 3" xfId="30189" xr:uid="{00000000-0005-0000-0000-0000C66A0000}"/>
    <cellStyle name="Sub totals 3 3 6 4" xfId="30190" xr:uid="{00000000-0005-0000-0000-0000C76A0000}"/>
    <cellStyle name="Sub totals 3 3 7" xfId="4023" xr:uid="{00000000-0005-0000-0000-0000C86A0000}"/>
    <cellStyle name="Sub totals 3 3 7 2" xfId="30191" xr:uid="{00000000-0005-0000-0000-0000C96A0000}"/>
    <cellStyle name="Sub totals 3 3 7 2 2" xfId="30192" xr:uid="{00000000-0005-0000-0000-0000CA6A0000}"/>
    <cellStyle name="Sub totals 3 3 7 2 3" xfId="30193" xr:uid="{00000000-0005-0000-0000-0000CB6A0000}"/>
    <cellStyle name="Sub totals 3 3 7 2 4" xfId="30194" xr:uid="{00000000-0005-0000-0000-0000CC6A0000}"/>
    <cellStyle name="Sub totals 3 3 7 3" xfId="30195" xr:uid="{00000000-0005-0000-0000-0000CD6A0000}"/>
    <cellStyle name="Sub totals 3 3 7 4" xfId="30196" xr:uid="{00000000-0005-0000-0000-0000CE6A0000}"/>
    <cellStyle name="Sub totals 3 3 8" xfId="4024" xr:uid="{00000000-0005-0000-0000-0000CF6A0000}"/>
    <cellStyle name="Sub totals 3 3 8 2" xfId="30197" xr:uid="{00000000-0005-0000-0000-0000D06A0000}"/>
    <cellStyle name="Sub totals 3 3 8 2 2" xfId="30198" xr:uid="{00000000-0005-0000-0000-0000D16A0000}"/>
    <cellStyle name="Sub totals 3 3 8 2 3" xfId="30199" xr:uid="{00000000-0005-0000-0000-0000D26A0000}"/>
    <cellStyle name="Sub totals 3 3 8 2 4" xfId="30200" xr:uid="{00000000-0005-0000-0000-0000D36A0000}"/>
    <cellStyle name="Sub totals 3 3 8 3" xfId="30201" xr:uid="{00000000-0005-0000-0000-0000D46A0000}"/>
    <cellStyle name="Sub totals 3 3 8 4" xfId="30202" xr:uid="{00000000-0005-0000-0000-0000D56A0000}"/>
    <cellStyle name="Sub totals 3 3 9" xfId="4025" xr:uid="{00000000-0005-0000-0000-0000D66A0000}"/>
    <cellStyle name="Sub totals 3 3 9 2" xfId="30203" xr:uid="{00000000-0005-0000-0000-0000D76A0000}"/>
    <cellStyle name="Sub totals 3 3 9 2 2" xfId="30204" xr:uid="{00000000-0005-0000-0000-0000D86A0000}"/>
    <cellStyle name="Sub totals 3 3 9 2 3" xfId="30205" xr:uid="{00000000-0005-0000-0000-0000D96A0000}"/>
    <cellStyle name="Sub totals 3 3 9 2 4" xfId="30206" xr:uid="{00000000-0005-0000-0000-0000DA6A0000}"/>
    <cellStyle name="Sub totals 3 3 9 3" xfId="30207" xr:uid="{00000000-0005-0000-0000-0000DB6A0000}"/>
    <cellStyle name="Sub totals 3 3 9 4" xfId="30208" xr:uid="{00000000-0005-0000-0000-0000DC6A0000}"/>
    <cellStyle name="Sub totals 3 4" xfId="4026" xr:uid="{00000000-0005-0000-0000-0000DD6A0000}"/>
    <cellStyle name="Sub totals 3 4 10" xfId="4027" xr:uid="{00000000-0005-0000-0000-0000DE6A0000}"/>
    <cellStyle name="Sub totals 3 4 10 2" xfId="30209" xr:uid="{00000000-0005-0000-0000-0000DF6A0000}"/>
    <cellStyle name="Sub totals 3 4 10 2 2" xfId="30210" xr:uid="{00000000-0005-0000-0000-0000E06A0000}"/>
    <cellStyle name="Sub totals 3 4 10 2 3" xfId="30211" xr:uid="{00000000-0005-0000-0000-0000E16A0000}"/>
    <cellStyle name="Sub totals 3 4 10 2 4" xfId="30212" xr:uid="{00000000-0005-0000-0000-0000E26A0000}"/>
    <cellStyle name="Sub totals 3 4 10 3" xfId="30213" xr:uid="{00000000-0005-0000-0000-0000E36A0000}"/>
    <cellStyle name="Sub totals 3 4 10 4" xfId="30214" xr:uid="{00000000-0005-0000-0000-0000E46A0000}"/>
    <cellStyle name="Sub totals 3 4 11" xfId="4028" xr:uid="{00000000-0005-0000-0000-0000E56A0000}"/>
    <cellStyle name="Sub totals 3 4 11 2" xfId="30215" xr:uid="{00000000-0005-0000-0000-0000E66A0000}"/>
    <cellStyle name="Sub totals 3 4 11 2 2" xfId="30216" xr:uid="{00000000-0005-0000-0000-0000E76A0000}"/>
    <cellStyle name="Sub totals 3 4 11 2 3" xfId="30217" xr:uid="{00000000-0005-0000-0000-0000E86A0000}"/>
    <cellStyle name="Sub totals 3 4 11 2 4" xfId="30218" xr:uid="{00000000-0005-0000-0000-0000E96A0000}"/>
    <cellStyle name="Sub totals 3 4 11 3" xfId="30219" xr:uid="{00000000-0005-0000-0000-0000EA6A0000}"/>
    <cellStyle name="Sub totals 3 4 11 4" xfId="30220" xr:uid="{00000000-0005-0000-0000-0000EB6A0000}"/>
    <cellStyle name="Sub totals 3 4 12" xfId="4029" xr:uid="{00000000-0005-0000-0000-0000EC6A0000}"/>
    <cellStyle name="Sub totals 3 4 12 2" xfId="30221" xr:uid="{00000000-0005-0000-0000-0000ED6A0000}"/>
    <cellStyle name="Sub totals 3 4 12 2 2" xfId="30222" xr:uid="{00000000-0005-0000-0000-0000EE6A0000}"/>
    <cellStyle name="Sub totals 3 4 12 2 3" xfId="30223" xr:uid="{00000000-0005-0000-0000-0000EF6A0000}"/>
    <cellStyle name="Sub totals 3 4 12 2 4" xfId="30224" xr:uid="{00000000-0005-0000-0000-0000F06A0000}"/>
    <cellStyle name="Sub totals 3 4 12 3" xfId="30225" xr:uid="{00000000-0005-0000-0000-0000F16A0000}"/>
    <cellStyle name="Sub totals 3 4 12 4" xfId="30226" xr:uid="{00000000-0005-0000-0000-0000F26A0000}"/>
    <cellStyle name="Sub totals 3 4 13" xfId="4030" xr:uid="{00000000-0005-0000-0000-0000F36A0000}"/>
    <cellStyle name="Sub totals 3 4 13 2" xfId="30227" xr:uid="{00000000-0005-0000-0000-0000F46A0000}"/>
    <cellStyle name="Sub totals 3 4 13 2 2" xfId="30228" xr:uid="{00000000-0005-0000-0000-0000F56A0000}"/>
    <cellStyle name="Sub totals 3 4 13 2 3" xfId="30229" xr:uid="{00000000-0005-0000-0000-0000F66A0000}"/>
    <cellStyle name="Sub totals 3 4 13 2 4" xfId="30230" xr:uid="{00000000-0005-0000-0000-0000F76A0000}"/>
    <cellStyle name="Sub totals 3 4 13 3" xfId="30231" xr:uid="{00000000-0005-0000-0000-0000F86A0000}"/>
    <cellStyle name="Sub totals 3 4 13 4" xfId="30232" xr:uid="{00000000-0005-0000-0000-0000F96A0000}"/>
    <cellStyle name="Sub totals 3 4 14" xfId="4031" xr:uid="{00000000-0005-0000-0000-0000FA6A0000}"/>
    <cellStyle name="Sub totals 3 4 14 2" xfId="30233" xr:uid="{00000000-0005-0000-0000-0000FB6A0000}"/>
    <cellStyle name="Sub totals 3 4 14 2 2" xfId="30234" xr:uid="{00000000-0005-0000-0000-0000FC6A0000}"/>
    <cellStyle name="Sub totals 3 4 14 2 3" xfId="30235" xr:uid="{00000000-0005-0000-0000-0000FD6A0000}"/>
    <cellStyle name="Sub totals 3 4 14 2 4" xfId="30236" xr:uid="{00000000-0005-0000-0000-0000FE6A0000}"/>
    <cellStyle name="Sub totals 3 4 14 3" xfId="30237" xr:uid="{00000000-0005-0000-0000-0000FF6A0000}"/>
    <cellStyle name="Sub totals 3 4 14 4" xfId="30238" xr:uid="{00000000-0005-0000-0000-0000006B0000}"/>
    <cellStyle name="Sub totals 3 4 15" xfId="4032" xr:uid="{00000000-0005-0000-0000-0000016B0000}"/>
    <cellStyle name="Sub totals 3 4 15 2" xfId="30239" xr:uid="{00000000-0005-0000-0000-0000026B0000}"/>
    <cellStyle name="Sub totals 3 4 15 2 2" xfId="30240" xr:uid="{00000000-0005-0000-0000-0000036B0000}"/>
    <cellStyle name="Sub totals 3 4 15 2 3" xfId="30241" xr:uid="{00000000-0005-0000-0000-0000046B0000}"/>
    <cellStyle name="Sub totals 3 4 15 2 4" xfId="30242" xr:uid="{00000000-0005-0000-0000-0000056B0000}"/>
    <cellStyle name="Sub totals 3 4 15 3" xfId="30243" xr:uid="{00000000-0005-0000-0000-0000066B0000}"/>
    <cellStyle name="Sub totals 3 4 15 4" xfId="30244" xr:uid="{00000000-0005-0000-0000-0000076B0000}"/>
    <cellStyle name="Sub totals 3 4 16" xfId="4033" xr:uid="{00000000-0005-0000-0000-0000086B0000}"/>
    <cellStyle name="Sub totals 3 4 16 2" xfId="30245" xr:uid="{00000000-0005-0000-0000-0000096B0000}"/>
    <cellStyle name="Sub totals 3 4 16 2 2" xfId="30246" xr:uid="{00000000-0005-0000-0000-00000A6B0000}"/>
    <cellStyle name="Sub totals 3 4 16 2 3" xfId="30247" xr:uid="{00000000-0005-0000-0000-00000B6B0000}"/>
    <cellStyle name="Sub totals 3 4 16 2 4" xfId="30248" xr:uid="{00000000-0005-0000-0000-00000C6B0000}"/>
    <cellStyle name="Sub totals 3 4 16 3" xfId="30249" xr:uid="{00000000-0005-0000-0000-00000D6B0000}"/>
    <cellStyle name="Sub totals 3 4 16 4" xfId="30250" xr:uid="{00000000-0005-0000-0000-00000E6B0000}"/>
    <cellStyle name="Sub totals 3 4 17" xfId="4034" xr:uid="{00000000-0005-0000-0000-00000F6B0000}"/>
    <cellStyle name="Sub totals 3 4 17 2" xfId="30251" xr:uid="{00000000-0005-0000-0000-0000106B0000}"/>
    <cellStyle name="Sub totals 3 4 17 2 2" xfId="30252" xr:uid="{00000000-0005-0000-0000-0000116B0000}"/>
    <cellStyle name="Sub totals 3 4 17 2 3" xfId="30253" xr:uid="{00000000-0005-0000-0000-0000126B0000}"/>
    <cellStyle name="Sub totals 3 4 17 2 4" xfId="30254" xr:uid="{00000000-0005-0000-0000-0000136B0000}"/>
    <cellStyle name="Sub totals 3 4 17 3" xfId="30255" xr:uid="{00000000-0005-0000-0000-0000146B0000}"/>
    <cellStyle name="Sub totals 3 4 17 4" xfId="30256" xr:uid="{00000000-0005-0000-0000-0000156B0000}"/>
    <cellStyle name="Sub totals 3 4 18" xfId="4035" xr:uid="{00000000-0005-0000-0000-0000166B0000}"/>
    <cellStyle name="Sub totals 3 4 18 2" xfId="30257" xr:uid="{00000000-0005-0000-0000-0000176B0000}"/>
    <cellStyle name="Sub totals 3 4 18 2 2" xfId="30258" xr:uid="{00000000-0005-0000-0000-0000186B0000}"/>
    <cellStyle name="Sub totals 3 4 18 2 3" xfId="30259" xr:uid="{00000000-0005-0000-0000-0000196B0000}"/>
    <cellStyle name="Sub totals 3 4 18 2 4" xfId="30260" xr:uid="{00000000-0005-0000-0000-00001A6B0000}"/>
    <cellStyle name="Sub totals 3 4 18 3" xfId="30261" xr:uid="{00000000-0005-0000-0000-00001B6B0000}"/>
    <cellStyle name="Sub totals 3 4 18 4" xfId="30262" xr:uid="{00000000-0005-0000-0000-00001C6B0000}"/>
    <cellStyle name="Sub totals 3 4 19" xfId="4036" xr:uid="{00000000-0005-0000-0000-00001D6B0000}"/>
    <cellStyle name="Sub totals 3 4 19 2" xfId="30263" xr:uid="{00000000-0005-0000-0000-00001E6B0000}"/>
    <cellStyle name="Sub totals 3 4 19 2 2" xfId="30264" xr:uid="{00000000-0005-0000-0000-00001F6B0000}"/>
    <cellStyle name="Sub totals 3 4 19 2 3" xfId="30265" xr:uid="{00000000-0005-0000-0000-0000206B0000}"/>
    <cellStyle name="Sub totals 3 4 19 2 4" xfId="30266" xr:uid="{00000000-0005-0000-0000-0000216B0000}"/>
    <cellStyle name="Sub totals 3 4 19 3" xfId="30267" xr:uid="{00000000-0005-0000-0000-0000226B0000}"/>
    <cellStyle name="Sub totals 3 4 19 4" xfId="30268" xr:uid="{00000000-0005-0000-0000-0000236B0000}"/>
    <cellStyle name="Sub totals 3 4 2" xfId="4037" xr:uid="{00000000-0005-0000-0000-0000246B0000}"/>
    <cellStyle name="Sub totals 3 4 2 10" xfId="4038" xr:uid="{00000000-0005-0000-0000-0000256B0000}"/>
    <cellStyle name="Sub totals 3 4 2 10 2" xfId="30269" xr:uid="{00000000-0005-0000-0000-0000266B0000}"/>
    <cellStyle name="Sub totals 3 4 2 10 2 2" xfId="30270" xr:uid="{00000000-0005-0000-0000-0000276B0000}"/>
    <cellStyle name="Sub totals 3 4 2 10 2 3" xfId="30271" xr:uid="{00000000-0005-0000-0000-0000286B0000}"/>
    <cellStyle name="Sub totals 3 4 2 10 2 4" xfId="30272" xr:uid="{00000000-0005-0000-0000-0000296B0000}"/>
    <cellStyle name="Sub totals 3 4 2 10 3" xfId="30273" xr:uid="{00000000-0005-0000-0000-00002A6B0000}"/>
    <cellStyle name="Sub totals 3 4 2 10 4" xfId="30274" xr:uid="{00000000-0005-0000-0000-00002B6B0000}"/>
    <cellStyle name="Sub totals 3 4 2 11" xfId="4039" xr:uid="{00000000-0005-0000-0000-00002C6B0000}"/>
    <cellStyle name="Sub totals 3 4 2 11 2" xfId="30275" xr:uid="{00000000-0005-0000-0000-00002D6B0000}"/>
    <cellStyle name="Sub totals 3 4 2 11 2 2" xfId="30276" xr:uid="{00000000-0005-0000-0000-00002E6B0000}"/>
    <cellStyle name="Sub totals 3 4 2 11 2 3" xfId="30277" xr:uid="{00000000-0005-0000-0000-00002F6B0000}"/>
    <cellStyle name="Sub totals 3 4 2 11 2 4" xfId="30278" xr:uid="{00000000-0005-0000-0000-0000306B0000}"/>
    <cellStyle name="Sub totals 3 4 2 11 3" xfId="30279" xr:uid="{00000000-0005-0000-0000-0000316B0000}"/>
    <cellStyle name="Sub totals 3 4 2 11 4" xfId="30280" xr:uid="{00000000-0005-0000-0000-0000326B0000}"/>
    <cellStyle name="Sub totals 3 4 2 12" xfId="4040" xr:uid="{00000000-0005-0000-0000-0000336B0000}"/>
    <cellStyle name="Sub totals 3 4 2 12 2" xfId="30281" xr:uid="{00000000-0005-0000-0000-0000346B0000}"/>
    <cellStyle name="Sub totals 3 4 2 12 2 2" xfId="30282" xr:uid="{00000000-0005-0000-0000-0000356B0000}"/>
    <cellStyle name="Sub totals 3 4 2 12 2 3" xfId="30283" xr:uid="{00000000-0005-0000-0000-0000366B0000}"/>
    <cellStyle name="Sub totals 3 4 2 12 2 4" xfId="30284" xr:uid="{00000000-0005-0000-0000-0000376B0000}"/>
    <cellStyle name="Sub totals 3 4 2 12 3" xfId="30285" xr:uid="{00000000-0005-0000-0000-0000386B0000}"/>
    <cellStyle name="Sub totals 3 4 2 12 4" xfId="30286" xr:uid="{00000000-0005-0000-0000-0000396B0000}"/>
    <cellStyle name="Sub totals 3 4 2 13" xfId="4041" xr:uid="{00000000-0005-0000-0000-00003A6B0000}"/>
    <cellStyle name="Sub totals 3 4 2 13 2" xfId="30287" xr:uid="{00000000-0005-0000-0000-00003B6B0000}"/>
    <cellStyle name="Sub totals 3 4 2 13 2 2" xfId="30288" xr:uid="{00000000-0005-0000-0000-00003C6B0000}"/>
    <cellStyle name="Sub totals 3 4 2 13 2 3" xfId="30289" xr:uid="{00000000-0005-0000-0000-00003D6B0000}"/>
    <cellStyle name="Sub totals 3 4 2 13 2 4" xfId="30290" xr:uid="{00000000-0005-0000-0000-00003E6B0000}"/>
    <cellStyle name="Sub totals 3 4 2 13 3" xfId="30291" xr:uid="{00000000-0005-0000-0000-00003F6B0000}"/>
    <cellStyle name="Sub totals 3 4 2 13 4" xfId="30292" xr:uid="{00000000-0005-0000-0000-0000406B0000}"/>
    <cellStyle name="Sub totals 3 4 2 14" xfId="4042" xr:uid="{00000000-0005-0000-0000-0000416B0000}"/>
    <cellStyle name="Sub totals 3 4 2 14 2" xfId="30293" xr:uid="{00000000-0005-0000-0000-0000426B0000}"/>
    <cellStyle name="Sub totals 3 4 2 14 2 2" xfId="30294" xr:uid="{00000000-0005-0000-0000-0000436B0000}"/>
    <cellStyle name="Sub totals 3 4 2 14 2 3" xfId="30295" xr:uid="{00000000-0005-0000-0000-0000446B0000}"/>
    <cellStyle name="Sub totals 3 4 2 14 2 4" xfId="30296" xr:uid="{00000000-0005-0000-0000-0000456B0000}"/>
    <cellStyle name="Sub totals 3 4 2 14 3" xfId="30297" xr:uid="{00000000-0005-0000-0000-0000466B0000}"/>
    <cellStyle name="Sub totals 3 4 2 14 4" xfId="30298" xr:uid="{00000000-0005-0000-0000-0000476B0000}"/>
    <cellStyle name="Sub totals 3 4 2 15" xfId="4043" xr:uid="{00000000-0005-0000-0000-0000486B0000}"/>
    <cellStyle name="Sub totals 3 4 2 15 2" xfId="30299" xr:uid="{00000000-0005-0000-0000-0000496B0000}"/>
    <cellStyle name="Sub totals 3 4 2 15 2 2" xfId="30300" xr:uid="{00000000-0005-0000-0000-00004A6B0000}"/>
    <cellStyle name="Sub totals 3 4 2 15 2 3" xfId="30301" xr:uid="{00000000-0005-0000-0000-00004B6B0000}"/>
    <cellStyle name="Sub totals 3 4 2 15 2 4" xfId="30302" xr:uid="{00000000-0005-0000-0000-00004C6B0000}"/>
    <cellStyle name="Sub totals 3 4 2 15 3" xfId="30303" xr:uid="{00000000-0005-0000-0000-00004D6B0000}"/>
    <cellStyle name="Sub totals 3 4 2 15 4" xfId="30304" xr:uid="{00000000-0005-0000-0000-00004E6B0000}"/>
    <cellStyle name="Sub totals 3 4 2 16" xfId="4044" xr:uid="{00000000-0005-0000-0000-00004F6B0000}"/>
    <cellStyle name="Sub totals 3 4 2 16 2" xfId="30305" xr:uid="{00000000-0005-0000-0000-0000506B0000}"/>
    <cellStyle name="Sub totals 3 4 2 16 2 2" xfId="30306" xr:uid="{00000000-0005-0000-0000-0000516B0000}"/>
    <cellStyle name="Sub totals 3 4 2 16 2 3" xfId="30307" xr:uid="{00000000-0005-0000-0000-0000526B0000}"/>
    <cellStyle name="Sub totals 3 4 2 16 2 4" xfId="30308" xr:uid="{00000000-0005-0000-0000-0000536B0000}"/>
    <cellStyle name="Sub totals 3 4 2 16 3" xfId="30309" xr:uid="{00000000-0005-0000-0000-0000546B0000}"/>
    <cellStyle name="Sub totals 3 4 2 16 4" xfId="30310" xr:uid="{00000000-0005-0000-0000-0000556B0000}"/>
    <cellStyle name="Sub totals 3 4 2 17" xfId="4045" xr:uid="{00000000-0005-0000-0000-0000566B0000}"/>
    <cellStyle name="Sub totals 3 4 2 17 2" xfId="30311" xr:uid="{00000000-0005-0000-0000-0000576B0000}"/>
    <cellStyle name="Sub totals 3 4 2 17 2 2" xfId="30312" xr:uid="{00000000-0005-0000-0000-0000586B0000}"/>
    <cellStyle name="Sub totals 3 4 2 17 2 3" xfId="30313" xr:uid="{00000000-0005-0000-0000-0000596B0000}"/>
    <cellStyle name="Sub totals 3 4 2 17 2 4" xfId="30314" xr:uid="{00000000-0005-0000-0000-00005A6B0000}"/>
    <cellStyle name="Sub totals 3 4 2 17 3" xfId="30315" xr:uid="{00000000-0005-0000-0000-00005B6B0000}"/>
    <cellStyle name="Sub totals 3 4 2 17 4" xfId="30316" xr:uid="{00000000-0005-0000-0000-00005C6B0000}"/>
    <cellStyle name="Sub totals 3 4 2 18" xfId="4046" xr:uid="{00000000-0005-0000-0000-00005D6B0000}"/>
    <cellStyle name="Sub totals 3 4 2 18 2" xfId="30317" xr:uid="{00000000-0005-0000-0000-00005E6B0000}"/>
    <cellStyle name="Sub totals 3 4 2 18 2 2" xfId="30318" xr:uid="{00000000-0005-0000-0000-00005F6B0000}"/>
    <cellStyle name="Sub totals 3 4 2 18 2 3" xfId="30319" xr:uid="{00000000-0005-0000-0000-0000606B0000}"/>
    <cellStyle name="Sub totals 3 4 2 18 2 4" xfId="30320" xr:uid="{00000000-0005-0000-0000-0000616B0000}"/>
    <cellStyle name="Sub totals 3 4 2 18 3" xfId="30321" xr:uid="{00000000-0005-0000-0000-0000626B0000}"/>
    <cellStyle name="Sub totals 3 4 2 18 4" xfId="30322" xr:uid="{00000000-0005-0000-0000-0000636B0000}"/>
    <cellStyle name="Sub totals 3 4 2 19" xfId="4047" xr:uid="{00000000-0005-0000-0000-0000646B0000}"/>
    <cellStyle name="Sub totals 3 4 2 19 2" xfId="30323" xr:uid="{00000000-0005-0000-0000-0000656B0000}"/>
    <cellStyle name="Sub totals 3 4 2 19 2 2" xfId="30324" xr:uid="{00000000-0005-0000-0000-0000666B0000}"/>
    <cellStyle name="Sub totals 3 4 2 19 2 3" xfId="30325" xr:uid="{00000000-0005-0000-0000-0000676B0000}"/>
    <cellStyle name="Sub totals 3 4 2 19 2 4" xfId="30326" xr:uid="{00000000-0005-0000-0000-0000686B0000}"/>
    <cellStyle name="Sub totals 3 4 2 19 3" xfId="30327" xr:uid="{00000000-0005-0000-0000-0000696B0000}"/>
    <cellStyle name="Sub totals 3 4 2 19 4" xfId="30328" xr:uid="{00000000-0005-0000-0000-00006A6B0000}"/>
    <cellStyle name="Sub totals 3 4 2 2" xfId="4048" xr:uid="{00000000-0005-0000-0000-00006B6B0000}"/>
    <cellStyle name="Sub totals 3 4 2 2 2" xfId="30329" xr:uid="{00000000-0005-0000-0000-00006C6B0000}"/>
    <cellStyle name="Sub totals 3 4 2 2 2 2" xfId="30330" xr:uid="{00000000-0005-0000-0000-00006D6B0000}"/>
    <cellStyle name="Sub totals 3 4 2 2 2 3" xfId="30331" xr:uid="{00000000-0005-0000-0000-00006E6B0000}"/>
    <cellStyle name="Sub totals 3 4 2 2 2 4" xfId="30332" xr:uid="{00000000-0005-0000-0000-00006F6B0000}"/>
    <cellStyle name="Sub totals 3 4 2 2 3" xfId="30333" xr:uid="{00000000-0005-0000-0000-0000706B0000}"/>
    <cellStyle name="Sub totals 3 4 2 2 4" xfId="30334" xr:uid="{00000000-0005-0000-0000-0000716B0000}"/>
    <cellStyle name="Sub totals 3 4 2 20" xfId="4049" xr:uid="{00000000-0005-0000-0000-0000726B0000}"/>
    <cellStyle name="Sub totals 3 4 2 20 2" xfId="30335" xr:uid="{00000000-0005-0000-0000-0000736B0000}"/>
    <cellStyle name="Sub totals 3 4 2 20 2 2" xfId="30336" xr:uid="{00000000-0005-0000-0000-0000746B0000}"/>
    <cellStyle name="Sub totals 3 4 2 20 2 3" xfId="30337" xr:uid="{00000000-0005-0000-0000-0000756B0000}"/>
    <cellStyle name="Sub totals 3 4 2 20 2 4" xfId="30338" xr:uid="{00000000-0005-0000-0000-0000766B0000}"/>
    <cellStyle name="Sub totals 3 4 2 20 3" xfId="30339" xr:uid="{00000000-0005-0000-0000-0000776B0000}"/>
    <cellStyle name="Sub totals 3 4 2 20 4" xfId="30340" xr:uid="{00000000-0005-0000-0000-0000786B0000}"/>
    <cellStyle name="Sub totals 3 4 2 21" xfId="4050" xr:uid="{00000000-0005-0000-0000-0000796B0000}"/>
    <cellStyle name="Sub totals 3 4 2 21 2" xfId="30341" xr:uid="{00000000-0005-0000-0000-00007A6B0000}"/>
    <cellStyle name="Sub totals 3 4 2 21 2 2" xfId="30342" xr:uid="{00000000-0005-0000-0000-00007B6B0000}"/>
    <cellStyle name="Sub totals 3 4 2 21 2 3" xfId="30343" xr:uid="{00000000-0005-0000-0000-00007C6B0000}"/>
    <cellStyle name="Sub totals 3 4 2 21 2 4" xfId="30344" xr:uid="{00000000-0005-0000-0000-00007D6B0000}"/>
    <cellStyle name="Sub totals 3 4 2 21 3" xfId="30345" xr:uid="{00000000-0005-0000-0000-00007E6B0000}"/>
    <cellStyle name="Sub totals 3 4 2 21 4" xfId="30346" xr:uid="{00000000-0005-0000-0000-00007F6B0000}"/>
    <cellStyle name="Sub totals 3 4 2 22" xfId="4051" xr:uid="{00000000-0005-0000-0000-0000806B0000}"/>
    <cellStyle name="Sub totals 3 4 2 22 2" xfId="30347" xr:uid="{00000000-0005-0000-0000-0000816B0000}"/>
    <cellStyle name="Sub totals 3 4 2 22 2 2" xfId="30348" xr:uid="{00000000-0005-0000-0000-0000826B0000}"/>
    <cellStyle name="Sub totals 3 4 2 22 2 3" xfId="30349" xr:uid="{00000000-0005-0000-0000-0000836B0000}"/>
    <cellStyle name="Sub totals 3 4 2 22 2 4" xfId="30350" xr:uid="{00000000-0005-0000-0000-0000846B0000}"/>
    <cellStyle name="Sub totals 3 4 2 22 3" xfId="30351" xr:uid="{00000000-0005-0000-0000-0000856B0000}"/>
    <cellStyle name="Sub totals 3 4 2 22 4" xfId="30352" xr:uid="{00000000-0005-0000-0000-0000866B0000}"/>
    <cellStyle name="Sub totals 3 4 2 23" xfId="4052" xr:uid="{00000000-0005-0000-0000-0000876B0000}"/>
    <cellStyle name="Sub totals 3 4 2 23 2" xfId="30353" xr:uid="{00000000-0005-0000-0000-0000886B0000}"/>
    <cellStyle name="Sub totals 3 4 2 23 2 2" xfId="30354" xr:uid="{00000000-0005-0000-0000-0000896B0000}"/>
    <cellStyle name="Sub totals 3 4 2 23 2 3" xfId="30355" xr:uid="{00000000-0005-0000-0000-00008A6B0000}"/>
    <cellStyle name="Sub totals 3 4 2 23 2 4" xfId="30356" xr:uid="{00000000-0005-0000-0000-00008B6B0000}"/>
    <cellStyle name="Sub totals 3 4 2 23 3" xfId="30357" xr:uid="{00000000-0005-0000-0000-00008C6B0000}"/>
    <cellStyle name="Sub totals 3 4 2 23 4" xfId="30358" xr:uid="{00000000-0005-0000-0000-00008D6B0000}"/>
    <cellStyle name="Sub totals 3 4 2 24" xfId="4053" xr:uid="{00000000-0005-0000-0000-00008E6B0000}"/>
    <cellStyle name="Sub totals 3 4 2 24 2" xfId="30359" xr:uid="{00000000-0005-0000-0000-00008F6B0000}"/>
    <cellStyle name="Sub totals 3 4 2 24 2 2" xfId="30360" xr:uid="{00000000-0005-0000-0000-0000906B0000}"/>
    <cellStyle name="Sub totals 3 4 2 24 2 3" xfId="30361" xr:uid="{00000000-0005-0000-0000-0000916B0000}"/>
    <cellStyle name="Sub totals 3 4 2 24 2 4" xfId="30362" xr:uid="{00000000-0005-0000-0000-0000926B0000}"/>
    <cellStyle name="Sub totals 3 4 2 24 3" xfId="30363" xr:uid="{00000000-0005-0000-0000-0000936B0000}"/>
    <cellStyle name="Sub totals 3 4 2 24 4" xfId="30364" xr:uid="{00000000-0005-0000-0000-0000946B0000}"/>
    <cellStyle name="Sub totals 3 4 2 25" xfId="4054" xr:uid="{00000000-0005-0000-0000-0000956B0000}"/>
    <cellStyle name="Sub totals 3 4 2 25 2" xfId="30365" xr:uid="{00000000-0005-0000-0000-0000966B0000}"/>
    <cellStyle name="Sub totals 3 4 2 25 2 2" xfId="30366" xr:uid="{00000000-0005-0000-0000-0000976B0000}"/>
    <cellStyle name="Sub totals 3 4 2 25 2 3" xfId="30367" xr:uid="{00000000-0005-0000-0000-0000986B0000}"/>
    <cellStyle name="Sub totals 3 4 2 25 2 4" xfId="30368" xr:uid="{00000000-0005-0000-0000-0000996B0000}"/>
    <cellStyle name="Sub totals 3 4 2 25 3" xfId="30369" xr:uid="{00000000-0005-0000-0000-00009A6B0000}"/>
    <cellStyle name="Sub totals 3 4 2 25 4" xfId="30370" xr:uid="{00000000-0005-0000-0000-00009B6B0000}"/>
    <cellStyle name="Sub totals 3 4 2 26" xfId="4055" xr:uid="{00000000-0005-0000-0000-00009C6B0000}"/>
    <cellStyle name="Sub totals 3 4 2 26 2" xfId="30371" xr:uid="{00000000-0005-0000-0000-00009D6B0000}"/>
    <cellStyle name="Sub totals 3 4 2 26 2 2" xfId="30372" xr:uid="{00000000-0005-0000-0000-00009E6B0000}"/>
    <cellStyle name="Sub totals 3 4 2 26 2 3" xfId="30373" xr:uid="{00000000-0005-0000-0000-00009F6B0000}"/>
    <cellStyle name="Sub totals 3 4 2 26 2 4" xfId="30374" xr:uid="{00000000-0005-0000-0000-0000A06B0000}"/>
    <cellStyle name="Sub totals 3 4 2 26 3" xfId="30375" xr:uid="{00000000-0005-0000-0000-0000A16B0000}"/>
    <cellStyle name="Sub totals 3 4 2 26 4" xfId="30376" xr:uid="{00000000-0005-0000-0000-0000A26B0000}"/>
    <cellStyle name="Sub totals 3 4 2 27" xfId="4056" xr:uid="{00000000-0005-0000-0000-0000A36B0000}"/>
    <cellStyle name="Sub totals 3 4 2 27 2" xfId="30377" xr:uid="{00000000-0005-0000-0000-0000A46B0000}"/>
    <cellStyle name="Sub totals 3 4 2 27 2 2" xfId="30378" xr:uid="{00000000-0005-0000-0000-0000A56B0000}"/>
    <cellStyle name="Sub totals 3 4 2 27 2 3" xfId="30379" xr:uid="{00000000-0005-0000-0000-0000A66B0000}"/>
    <cellStyle name="Sub totals 3 4 2 27 2 4" xfId="30380" xr:uid="{00000000-0005-0000-0000-0000A76B0000}"/>
    <cellStyle name="Sub totals 3 4 2 27 3" xfId="30381" xr:uid="{00000000-0005-0000-0000-0000A86B0000}"/>
    <cellStyle name="Sub totals 3 4 2 27 4" xfId="30382" xr:uid="{00000000-0005-0000-0000-0000A96B0000}"/>
    <cellStyle name="Sub totals 3 4 2 28" xfId="4057" xr:uid="{00000000-0005-0000-0000-0000AA6B0000}"/>
    <cellStyle name="Sub totals 3 4 2 28 2" xfId="30383" xr:uid="{00000000-0005-0000-0000-0000AB6B0000}"/>
    <cellStyle name="Sub totals 3 4 2 28 2 2" xfId="30384" xr:uid="{00000000-0005-0000-0000-0000AC6B0000}"/>
    <cellStyle name="Sub totals 3 4 2 28 2 3" xfId="30385" xr:uid="{00000000-0005-0000-0000-0000AD6B0000}"/>
    <cellStyle name="Sub totals 3 4 2 28 2 4" xfId="30386" xr:uid="{00000000-0005-0000-0000-0000AE6B0000}"/>
    <cellStyle name="Sub totals 3 4 2 28 3" xfId="30387" xr:uid="{00000000-0005-0000-0000-0000AF6B0000}"/>
    <cellStyle name="Sub totals 3 4 2 28 4" xfId="30388" xr:uid="{00000000-0005-0000-0000-0000B06B0000}"/>
    <cellStyle name="Sub totals 3 4 2 29" xfId="4058" xr:uid="{00000000-0005-0000-0000-0000B16B0000}"/>
    <cellStyle name="Sub totals 3 4 2 29 2" xfId="30389" xr:uid="{00000000-0005-0000-0000-0000B26B0000}"/>
    <cellStyle name="Sub totals 3 4 2 29 2 2" xfId="30390" xr:uid="{00000000-0005-0000-0000-0000B36B0000}"/>
    <cellStyle name="Sub totals 3 4 2 29 2 3" xfId="30391" xr:uid="{00000000-0005-0000-0000-0000B46B0000}"/>
    <cellStyle name="Sub totals 3 4 2 29 2 4" xfId="30392" xr:uid="{00000000-0005-0000-0000-0000B56B0000}"/>
    <cellStyle name="Sub totals 3 4 2 29 3" xfId="30393" xr:uid="{00000000-0005-0000-0000-0000B66B0000}"/>
    <cellStyle name="Sub totals 3 4 2 29 4" xfId="30394" xr:uid="{00000000-0005-0000-0000-0000B76B0000}"/>
    <cellStyle name="Sub totals 3 4 2 3" xfId="4059" xr:uid="{00000000-0005-0000-0000-0000B86B0000}"/>
    <cellStyle name="Sub totals 3 4 2 3 2" xfId="30395" xr:uid="{00000000-0005-0000-0000-0000B96B0000}"/>
    <cellStyle name="Sub totals 3 4 2 3 2 2" xfId="30396" xr:uid="{00000000-0005-0000-0000-0000BA6B0000}"/>
    <cellStyle name="Sub totals 3 4 2 3 2 3" xfId="30397" xr:uid="{00000000-0005-0000-0000-0000BB6B0000}"/>
    <cellStyle name="Sub totals 3 4 2 3 2 4" xfId="30398" xr:uid="{00000000-0005-0000-0000-0000BC6B0000}"/>
    <cellStyle name="Sub totals 3 4 2 3 3" xfId="30399" xr:uid="{00000000-0005-0000-0000-0000BD6B0000}"/>
    <cellStyle name="Sub totals 3 4 2 3 4" xfId="30400" xr:uid="{00000000-0005-0000-0000-0000BE6B0000}"/>
    <cellStyle name="Sub totals 3 4 2 30" xfId="4060" xr:uid="{00000000-0005-0000-0000-0000BF6B0000}"/>
    <cellStyle name="Sub totals 3 4 2 30 2" xfId="30401" xr:uid="{00000000-0005-0000-0000-0000C06B0000}"/>
    <cellStyle name="Sub totals 3 4 2 30 2 2" xfId="30402" xr:uid="{00000000-0005-0000-0000-0000C16B0000}"/>
    <cellStyle name="Sub totals 3 4 2 30 2 3" xfId="30403" xr:uid="{00000000-0005-0000-0000-0000C26B0000}"/>
    <cellStyle name="Sub totals 3 4 2 30 2 4" xfId="30404" xr:uid="{00000000-0005-0000-0000-0000C36B0000}"/>
    <cellStyle name="Sub totals 3 4 2 30 3" xfId="30405" xr:uid="{00000000-0005-0000-0000-0000C46B0000}"/>
    <cellStyle name="Sub totals 3 4 2 30 4" xfId="30406" xr:uid="{00000000-0005-0000-0000-0000C56B0000}"/>
    <cellStyle name="Sub totals 3 4 2 31" xfId="4061" xr:uid="{00000000-0005-0000-0000-0000C66B0000}"/>
    <cellStyle name="Sub totals 3 4 2 31 2" xfId="30407" xr:uid="{00000000-0005-0000-0000-0000C76B0000}"/>
    <cellStyle name="Sub totals 3 4 2 31 2 2" xfId="30408" xr:uid="{00000000-0005-0000-0000-0000C86B0000}"/>
    <cellStyle name="Sub totals 3 4 2 31 2 3" xfId="30409" xr:uid="{00000000-0005-0000-0000-0000C96B0000}"/>
    <cellStyle name="Sub totals 3 4 2 31 2 4" xfId="30410" xr:uid="{00000000-0005-0000-0000-0000CA6B0000}"/>
    <cellStyle name="Sub totals 3 4 2 31 3" xfId="30411" xr:uid="{00000000-0005-0000-0000-0000CB6B0000}"/>
    <cellStyle name="Sub totals 3 4 2 31 4" xfId="30412" xr:uid="{00000000-0005-0000-0000-0000CC6B0000}"/>
    <cellStyle name="Sub totals 3 4 2 32" xfId="4062" xr:uid="{00000000-0005-0000-0000-0000CD6B0000}"/>
    <cellStyle name="Sub totals 3 4 2 32 2" xfId="30413" xr:uid="{00000000-0005-0000-0000-0000CE6B0000}"/>
    <cellStyle name="Sub totals 3 4 2 32 2 2" xfId="30414" xr:uid="{00000000-0005-0000-0000-0000CF6B0000}"/>
    <cellStyle name="Sub totals 3 4 2 32 2 3" xfId="30415" xr:uid="{00000000-0005-0000-0000-0000D06B0000}"/>
    <cellStyle name="Sub totals 3 4 2 32 2 4" xfId="30416" xr:uid="{00000000-0005-0000-0000-0000D16B0000}"/>
    <cellStyle name="Sub totals 3 4 2 32 3" xfId="30417" xr:uid="{00000000-0005-0000-0000-0000D26B0000}"/>
    <cellStyle name="Sub totals 3 4 2 32 4" xfId="30418" xr:uid="{00000000-0005-0000-0000-0000D36B0000}"/>
    <cellStyle name="Sub totals 3 4 2 33" xfId="4063" xr:uid="{00000000-0005-0000-0000-0000D46B0000}"/>
    <cellStyle name="Sub totals 3 4 2 33 2" xfId="30419" xr:uid="{00000000-0005-0000-0000-0000D56B0000}"/>
    <cellStyle name="Sub totals 3 4 2 33 2 2" xfId="30420" xr:uid="{00000000-0005-0000-0000-0000D66B0000}"/>
    <cellStyle name="Sub totals 3 4 2 33 2 3" xfId="30421" xr:uid="{00000000-0005-0000-0000-0000D76B0000}"/>
    <cellStyle name="Sub totals 3 4 2 33 2 4" xfId="30422" xr:uid="{00000000-0005-0000-0000-0000D86B0000}"/>
    <cellStyle name="Sub totals 3 4 2 33 3" xfId="30423" xr:uid="{00000000-0005-0000-0000-0000D96B0000}"/>
    <cellStyle name="Sub totals 3 4 2 33 4" xfId="30424" xr:uid="{00000000-0005-0000-0000-0000DA6B0000}"/>
    <cellStyle name="Sub totals 3 4 2 34" xfId="4064" xr:uid="{00000000-0005-0000-0000-0000DB6B0000}"/>
    <cellStyle name="Sub totals 3 4 2 34 2" xfId="30425" xr:uid="{00000000-0005-0000-0000-0000DC6B0000}"/>
    <cellStyle name="Sub totals 3 4 2 34 2 2" xfId="30426" xr:uid="{00000000-0005-0000-0000-0000DD6B0000}"/>
    <cellStyle name="Sub totals 3 4 2 34 2 3" xfId="30427" xr:uid="{00000000-0005-0000-0000-0000DE6B0000}"/>
    <cellStyle name="Sub totals 3 4 2 34 2 4" xfId="30428" xr:uid="{00000000-0005-0000-0000-0000DF6B0000}"/>
    <cellStyle name="Sub totals 3 4 2 34 3" xfId="30429" xr:uid="{00000000-0005-0000-0000-0000E06B0000}"/>
    <cellStyle name="Sub totals 3 4 2 34 4" xfId="30430" xr:uid="{00000000-0005-0000-0000-0000E16B0000}"/>
    <cellStyle name="Sub totals 3 4 2 35" xfId="4065" xr:uid="{00000000-0005-0000-0000-0000E26B0000}"/>
    <cellStyle name="Sub totals 3 4 2 35 2" xfId="30431" xr:uid="{00000000-0005-0000-0000-0000E36B0000}"/>
    <cellStyle name="Sub totals 3 4 2 35 2 2" xfId="30432" xr:uid="{00000000-0005-0000-0000-0000E46B0000}"/>
    <cellStyle name="Sub totals 3 4 2 35 2 3" xfId="30433" xr:uid="{00000000-0005-0000-0000-0000E56B0000}"/>
    <cellStyle name="Sub totals 3 4 2 35 2 4" xfId="30434" xr:uid="{00000000-0005-0000-0000-0000E66B0000}"/>
    <cellStyle name="Sub totals 3 4 2 35 3" xfId="30435" xr:uid="{00000000-0005-0000-0000-0000E76B0000}"/>
    <cellStyle name="Sub totals 3 4 2 35 4" xfId="30436" xr:uid="{00000000-0005-0000-0000-0000E86B0000}"/>
    <cellStyle name="Sub totals 3 4 2 36" xfId="4066" xr:uid="{00000000-0005-0000-0000-0000E96B0000}"/>
    <cellStyle name="Sub totals 3 4 2 36 2" xfId="30437" xr:uid="{00000000-0005-0000-0000-0000EA6B0000}"/>
    <cellStyle name="Sub totals 3 4 2 36 2 2" xfId="30438" xr:uid="{00000000-0005-0000-0000-0000EB6B0000}"/>
    <cellStyle name="Sub totals 3 4 2 36 2 3" xfId="30439" xr:uid="{00000000-0005-0000-0000-0000EC6B0000}"/>
    <cellStyle name="Sub totals 3 4 2 36 2 4" xfId="30440" xr:uid="{00000000-0005-0000-0000-0000ED6B0000}"/>
    <cellStyle name="Sub totals 3 4 2 36 3" xfId="30441" xr:uid="{00000000-0005-0000-0000-0000EE6B0000}"/>
    <cellStyle name="Sub totals 3 4 2 36 4" xfId="30442" xr:uid="{00000000-0005-0000-0000-0000EF6B0000}"/>
    <cellStyle name="Sub totals 3 4 2 37" xfId="4067" xr:uid="{00000000-0005-0000-0000-0000F06B0000}"/>
    <cellStyle name="Sub totals 3 4 2 37 2" xfId="30443" xr:uid="{00000000-0005-0000-0000-0000F16B0000}"/>
    <cellStyle name="Sub totals 3 4 2 37 2 2" xfId="30444" xr:uid="{00000000-0005-0000-0000-0000F26B0000}"/>
    <cellStyle name="Sub totals 3 4 2 37 2 3" xfId="30445" xr:uid="{00000000-0005-0000-0000-0000F36B0000}"/>
    <cellStyle name="Sub totals 3 4 2 37 2 4" xfId="30446" xr:uid="{00000000-0005-0000-0000-0000F46B0000}"/>
    <cellStyle name="Sub totals 3 4 2 37 3" xfId="30447" xr:uid="{00000000-0005-0000-0000-0000F56B0000}"/>
    <cellStyle name="Sub totals 3 4 2 37 4" xfId="30448" xr:uid="{00000000-0005-0000-0000-0000F66B0000}"/>
    <cellStyle name="Sub totals 3 4 2 38" xfId="4068" xr:uid="{00000000-0005-0000-0000-0000F76B0000}"/>
    <cellStyle name="Sub totals 3 4 2 38 2" xfId="30449" xr:uid="{00000000-0005-0000-0000-0000F86B0000}"/>
    <cellStyle name="Sub totals 3 4 2 38 2 2" xfId="30450" xr:uid="{00000000-0005-0000-0000-0000F96B0000}"/>
    <cellStyle name="Sub totals 3 4 2 38 2 3" xfId="30451" xr:uid="{00000000-0005-0000-0000-0000FA6B0000}"/>
    <cellStyle name="Sub totals 3 4 2 38 2 4" xfId="30452" xr:uid="{00000000-0005-0000-0000-0000FB6B0000}"/>
    <cellStyle name="Sub totals 3 4 2 38 3" xfId="30453" xr:uid="{00000000-0005-0000-0000-0000FC6B0000}"/>
    <cellStyle name="Sub totals 3 4 2 38 4" xfId="30454" xr:uid="{00000000-0005-0000-0000-0000FD6B0000}"/>
    <cellStyle name="Sub totals 3 4 2 39" xfId="4069" xr:uid="{00000000-0005-0000-0000-0000FE6B0000}"/>
    <cellStyle name="Sub totals 3 4 2 39 2" xfId="30455" xr:uid="{00000000-0005-0000-0000-0000FF6B0000}"/>
    <cellStyle name="Sub totals 3 4 2 39 2 2" xfId="30456" xr:uid="{00000000-0005-0000-0000-0000006C0000}"/>
    <cellStyle name="Sub totals 3 4 2 39 2 3" xfId="30457" xr:uid="{00000000-0005-0000-0000-0000016C0000}"/>
    <cellStyle name="Sub totals 3 4 2 39 2 4" xfId="30458" xr:uid="{00000000-0005-0000-0000-0000026C0000}"/>
    <cellStyle name="Sub totals 3 4 2 39 3" xfId="30459" xr:uid="{00000000-0005-0000-0000-0000036C0000}"/>
    <cellStyle name="Sub totals 3 4 2 39 4" xfId="30460" xr:uid="{00000000-0005-0000-0000-0000046C0000}"/>
    <cellStyle name="Sub totals 3 4 2 4" xfId="4070" xr:uid="{00000000-0005-0000-0000-0000056C0000}"/>
    <cellStyle name="Sub totals 3 4 2 4 2" xfId="30461" xr:uid="{00000000-0005-0000-0000-0000066C0000}"/>
    <cellStyle name="Sub totals 3 4 2 4 2 2" xfId="30462" xr:uid="{00000000-0005-0000-0000-0000076C0000}"/>
    <cellStyle name="Sub totals 3 4 2 4 2 3" xfId="30463" xr:uid="{00000000-0005-0000-0000-0000086C0000}"/>
    <cellStyle name="Sub totals 3 4 2 4 2 4" xfId="30464" xr:uid="{00000000-0005-0000-0000-0000096C0000}"/>
    <cellStyle name="Sub totals 3 4 2 4 3" xfId="30465" xr:uid="{00000000-0005-0000-0000-00000A6C0000}"/>
    <cellStyle name="Sub totals 3 4 2 4 4" xfId="30466" xr:uid="{00000000-0005-0000-0000-00000B6C0000}"/>
    <cellStyle name="Sub totals 3 4 2 40" xfId="4071" xr:uid="{00000000-0005-0000-0000-00000C6C0000}"/>
    <cellStyle name="Sub totals 3 4 2 40 2" xfId="30467" xr:uid="{00000000-0005-0000-0000-00000D6C0000}"/>
    <cellStyle name="Sub totals 3 4 2 40 2 2" xfId="30468" xr:uid="{00000000-0005-0000-0000-00000E6C0000}"/>
    <cellStyle name="Sub totals 3 4 2 40 2 3" xfId="30469" xr:uid="{00000000-0005-0000-0000-00000F6C0000}"/>
    <cellStyle name="Sub totals 3 4 2 40 2 4" xfId="30470" xr:uid="{00000000-0005-0000-0000-0000106C0000}"/>
    <cellStyle name="Sub totals 3 4 2 40 3" xfId="30471" xr:uid="{00000000-0005-0000-0000-0000116C0000}"/>
    <cellStyle name="Sub totals 3 4 2 40 4" xfId="30472" xr:uid="{00000000-0005-0000-0000-0000126C0000}"/>
    <cellStyle name="Sub totals 3 4 2 41" xfId="4072" xr:uid="{00000000-0005-0000-0000-0000136C0000}"/>
    <cellStyle name="Sub totals 3 4 2 41 2" xfId="30473" xr:uid="{00000000-0005-0000-0000-0000146C0000}"/>
    <cellStyle name="Sub totals 3 4 2 41 2 2" xfId="30474" xr:uid="{00000000-0005-0000-0000-0000156C0000}"/>
    <cellStyle name="Sub totals 3 4 2 41 2 3" xfId="30475" xr:uid="{00000000-0005-0000-0000-0000166C0000}"/>
    <cellStyle name="Sub totals 3 4 2 41 2 4" xfId="30476" xr:uid="{00000000-0005-0000-0000-0000176C0000}"/>
    <cellStyle name="Sub totals 3 4 2 41 3" xfId="30477" xr:uid="{00000000-0005-0000-0000-0000186C0000}"/>
    <cellStyle name="Sub totals 3 4 2 41 4" xfId="30478" xr:uid="{00000000-0005-0000-0000-0000196C0000}"/>
    <cellStyle name="Sub totals 3 4 2 42" xfId="4073" xr:uid="{00000000-0005-0000-0000-00001A6C0000}"/>
    <cellStyle name="Sub totals 3 4 2 42 2" xfId="30479" xr:uid="{00000000-0005-0000-0000-00001B6C0000}"/>
    <cellStyle name="Sub totals 3 4 2 42 2 2" xfId="30480" xr:uid="{00000000-0005-0000-0000-00001C6C0000}"/>
    <cellStyle name="Sub totals 3 4 2 42 2 3" xfId="30481" xr:uid="{00000000-0005-0000-0000-00001D6C0000}"/>
    <cellStyle name="Sub totals 3 4 2 42 2 4" xfId="30482" xr:uid="{00000000-0005-0000-0000-00001E6C0000}"/>
    <cellStyle name="Sub totals 3 4 2 42 3" xfId="30483" xr:uid="{00000000-0005-0000-0000-00001F6C0000}"/>
    <cellStyle name="Sub totals 3 4 2 42 4" xfId="30484" xr:uid="{00000000-0005-0000-0000-0000206C0000}"/>
    <cellStyle name="Sub totals 3 4 2 43" xfId="4074" xr:uid="{00000000-0005-0000-0000-0000216C0000}"/>
    <cellStyle name="Sub totals 3 4 2 43 2" xfId="30485" xr:uid="{00000000-0005-0000-0000-0000226C0000}"/>
    <cellStyle name="Sub totals 3 4 2 43 2 2" xfId="30486" xr:uid="{00000000-0005-0000-0000-0000236C0000}"/>
    <cellStyle name="Sub totals 3 4 2 43 2 3" xfId="30487" xr:uid="{00000000-0005-0000-0000-0000246C0000}"/>
    <cellStyle name="Sub totals 3 4 2 43 2 4" xfId="30488" xr:uid="{00000000-0005-0000-0000-0000256C0000}"/>
    <cellStyle name="Sub totals 3 4 2 43 3" xfId="30489" xr:uid="{00000000-0005-0000-0000-0000266C0000}"/>
    <cellStyle name="Sub totals 3 4 2 43 4" xfId="30490" xr:uid="{00000000-0005-0000-0000-0000276C0000}"/>
    <cellStyle name="Sub totals 3 4 2 44" xfId="4075" xr:uid="{00000000-0005-0000-0000-0000286C0000}"/>
    <cellStyle name="Sub totals 3 4 2 44 2" xfId="30491" xr:uid="{00000000-0005-0000-0000-0000296C0000}"/>
    <cellStyle name="Sub totals 3 4 2 44 2 2" xfId="30492" xr:uid="{00000000-0005-0000-0000-00002A6C0000}"/>
    <cellStyle name="Sub totals 3 4 2 44 2 3" xfId="30493" xr:uid="{00000000-0005-0000-0000-00002B6C0000}"/>
    <cellStyle name="Sub totals 3 4 2 44 2 4" xfId="30494" xr:uid="{00000000-0005-0000-0000-00002C6C0000}"/>
    <cellStyle name="Sub totals 3 4 2 44 3" xfId="30495" xr:uid="{00000000-0005-0000-0000-00002D6C0000}"/>
    <cellStyle name="Sub totals 3 4 2 44 4" xfId="30496" xr:uid="{00000000-0005-0000-0000-00002E6C0000}"/>
    <cellStyle name="Sub totals 3 4 2 45" xfId="30497" xr:uid="{00000000-0005-0000-0000-00002F6C0000}"/>
    <cellStyle name="Sub totals 3 4 2 45 2" xfId="30498" xr:uid="{00000000-0005-0000-0000-0000306C0000}"/>
    <cellStyle name="Sub totals 3 4 2 45 3" xfId="30499" xr:uid="{00000000-0005-0000-0000-0000316C0000}"/>
    <cellStyle name="Sub totals 3 4 2 45 4" xfId="30500" xr:uid="{00000000-0005-0000-0000-0000326C0000}"/>
    <cellStyle name="Sub totals 3 4 2 46" xfId="30501" xr:uid="{00000000-0005-0000-0000-0000336C0000}"/>
    <cellStyle name="Sub totals 3 4 2 46 2" xfId="30502" xr:uid="{00000000-0005-0000-0000-0000346C0000}"/>
    <cellStyle name="Sub totals 3 4 2 46 3" xfId="30503" xr:uid="{00000000-0005-0000-0000-0000356C0000}"/>
    <cellStyle name="Sub totals 3 4 2 46 4" xfId="30504" xr:uid="{00000000-0005-0000-0000-0000366C0000}"/>
    <cellStyle name="Sub totals 3 4 2 47" xfId="30505" xr:uid="{00000000-0005-0000-0000-0000376C0000}"/>
    <cellStyle name="Sub totals 3 4 2 5" xfId="4076" xr:uid="{00000000-0005-0000-0000-0000386C0000}"/>
    <cellStyle name="Sub totals 3 4 2 5 2" xfId="30506" xr:uid="{00000000-0005-0000-0000-0000396C0000}"/>
    <cellStyle name="Sub totals 3 4 2 5 2 2" xfId="30507" xr:uid="{00000000-0005-0000-0000-00003A6C0000}"/>
    <cellStyle name="Sub totals 3 4 2 5 2 3" xfId="30508" xr:uid="{00000000-0005-0000-0000-00003B6C0000}"/>
    <cellStyle name="Sub totals 3 4 2 5 2 4" xfId="30509" xr:uid="{00000000-0005-0000-0000-00003C6C0000}"/>
    <cellStyle name="Sub totals 3 4 2 5 3" xfId="30510" xr:uid="{00000000-0005-0000-0000-00003D6C0000}"/>
    <cellStyle name="Sub totals 3 4 2 5 4" xfId="30511" xr:uid="{00000000-0005-0000-0000-00003E6C0000}"/>
    <cellStyle name="Sub totals 3 4 2 6" xfId="4077" xr:uid="{00000000-0005-0000-0000-00003F6C0000}"/>
    <cellStyle name="Sub totals 3 4 2 6 2" xfId="30512" xr:uid="{00000000-0005-0000-0000-0000406C0000}"/>
    <cellStyle name="Sub totals 3 4 2 6 2 2" xfId="30513" xr:uid="{00000000-0005-0000-0000-0000416C0000}"/>
    <cellStyle name="Sub totals 3 4 2 6 2 3" xfId="30514" xr:uid="{00000000-0005-0000-0000-0000426C0000}"/>
    <cellStyle name="Sub totals 3 4 2 6 2 4" xfId="30515" xr:uid="{00000000-0005-0000-0000-0000436C0000}"/>
    <cellStyle name="Sub totals 3 4 2 6 3" xfId="30516" xr:uid="{00000000-0005-0000-0000-0000446C0000}"/>
    <cellStyle name="Sub totals 3 4 2 6 4" xfId="30517" xr:uid="{00000000-0005-0000-0000-0000456C0000}"/>
    <cellStyle name="Sub totals 3 4 2 7" xfId="4078" xr:uid="{00000000-0005-0000-0000-0000466C0000}"/>
    <cellStyle name="Sub totals 3 4 2 7 2" xfId="30518" xr:uid="{00000000-0005-0000-0000-0000476C0000}"/>
    <cellStyle name="Sub totals 3 4 2 7 2 2" xfId="30519" xr:uid="{00000000-0005-0000-0000-0000486C0000}"/>
    <cellStyle name="Sub totals 3 4 2 7 2 3" xfId="30520" xr:uid="{00000000-0005-0000-0000-0000496C0000}"/>
    <cellStyle name="Sub totals 3 4 2 7 2 4" xfId="30521" xr:uid="{00000000-0005-0000-0000-00004A6C0000}"/>
    <cellStyle name="Sub totals 3 4 2 7 3" xfId="30522" xr:uid="{00000000-0005-0000-0000-00004B6C0000}"/>
    <cellStyle name="Sub totals 3 4 2 7 4" xfId="30523" xr:uid="{00000000-0005-0000-0000-00004C6C0000}"/>
    <cellStyle name="Sub totals 3 4 2 8" xfId="4079" xr:uid="{00000000-0005-0000-0000-00004D6C0000}"/>
    <cellStyle name="Sub totals 3 4 2 8 2" xfId="30524" xr:uid="{00000000-0005-0000-0000-00004E6C0000}"/>
    <cellStyle name="Sub totals 3 4 2 8 2 2" xfId="30525" xr:uid="{00000000-0005-0000-0000-00004F6C0000}"/>
    <cellStyle name="Sub totals 3 4 2 8 2 3" xfId="30526" xr:uid="{00000000-0005-0000-0000-0000506C0000}"/>
    <cellStyle name="Sub totals 3 4 2 8 2 4" xfId="30527" xr:uid="{00000000-0005-0000-0000-0000516C0000}"/>
    <cellStyle name="Sub totals 3 4 2 8 3" xfId="30528" xr:uid="{00000000-0005-0000-0000-0000526C0000}"/>
    <cellStyle name="Sub totals 3 4 2 8 4" xfId="30529" xr:uid="{00000000-0005-0000-0000-0000536C0000}"/>
    <cellStyle name="Sub totals 3 4 2 9" xfId="4080" xr:uid="{00000000-0005-0000-0000-0000546C0000}"/>
    <cellStyle name="Sub totals 3 4 2 9 2" xfId="30530" xr:uid="{00000000-0005-0000-0000-0000556C0000}"/>
    <cellStyle name="Sub totals 3 4 2 9 2 2" xfId="30531" xr:uid="{00000000-0005-0000-0000-0000566C0000}"/>
    <cellStyle name="Sub totals 3 4 2 9 2 3" xfId="30532" xr:uid="{00000000-0005-0000-0000-0000576C0000}"/>
    <cellStyle name="Sub totals 3 4 2 9 2 4" xfId="30533" xr:uid="{00000000-0005-0000-0000-0000586C0000}"/>
    <cellStyle name="Sub totals 3 4 2 9 3" xfId="30534" xr:uid="{00000000-0005-0000-0000-0000596C0000}"/>
    <cellStyle name="Sub totals 3 4 2 9 4" xfId="30535" xr:uid="{00000000-0005-0000-0000-00005A6C0000}"/>
    <cellStyle name="Sub totals 3 4 20" xfId="4081" xr:uid="{00000000-0005-0000-0000-00005B6C0000}"/>
    <cellStyle name="Sub totals 3 4 20 2" xfId="30536" xr:uid="{00000000-0005-0000-0000-00005C6C0000}"/>
    <cellStyle name="Sub totals 3 4 20 2 2" xfId="30537" xr:uid="{00000000-0005-0000-0000-00005D6C0000}"/>
    <cellStyle name="Sub totals 3 4 20 2 3" xfId="30538" xr:uid="{00000000-0005-0000-0000-00005E6C0000}"/>
    <cellStyle name="Sub totals 3 4 20 2 4" xfId="30539" xr:uid="{00000000-0005-0000-0000-00005F6C0000}"/>
    <cellStyle name="Sub totals 3 4 20 3" xfId="30540" xr:uid="{00000000-0005-0000-0000-0000606C0000}"/>
    <cellStyle name="Sub totals 3 4 20 4" xfId="30541" xr:uid="{00000000-0005-0000-0000-0000616C0000}"/>
    <cellStyle name="Sub totals 3 4 21" xfId="4082" xr:uid="{00000000-0005-0000-0000-0000626C0000}"/>
    <cellStyle name="Sub totals 3 4 21 2" xfId="30542" xr:uid="{00000000-0005-0000-0000-0000636C0000}"/>
    <cellStyle name="Sub totals 3 4 21 2 2" xfId="30543" xr:uid="{00000000-0005-0000-0000-0000646C0000}"/>
    <cellStyle name="Sub totals 3 4 21 2 3" xfId="30544" xr:uid="{00000000-0005-0000-0000-0000656C0000}"/>
    <cellStyle name="Sub totals 3 4 21 2 4" xfId="30545" xr:uid="{00000000-0005-0000-0000-0000666C0000}"/>
    <cellStyle name="Sub totals 3 4 21 3" xfId="30546" xr:uid="{00000000-0005-0000-0000-0000676C0000}"/>
    <cellStyle name="Sub totals 3 4 21 4" xfId="30547" xr:uid="{00000000-0005-0000-0000-0000686C0000}"/>
    <cellStyle name="Sub totals 3 4 22" xfId="4083" xr:uid="{00000000-0005-0000-0000-0000696C0000}"/>
    <cellStyle name="Sub totals 3 4 22 2" xfId="30548" xr:uid="{00000000-0005-0000-0000-00006A6C0000}"/>
    <cellStyle name="Sub totals 3 4 22 2 2" xfId="30549" xr:uid="{00000000-0005-0000-0000-00006B6C0000}"/>
    <cellStyle name="Sub totals 3 4 22 2 3" xfId="30550" xr:uid="{00000000-0005-0000-0000-00006C6C0000}"/>
    <cellStyle name="Sub totals 3 4 22 2 4" xfId="30551" xr:uid="{00000000-0005-0000-0000-00006D6C0000}"/>
    <cellStyle name="Sub totals 3 4 22 3" xfId="30552" xr:uid="{00000000-0005-0000-0000-00006E6C0000}"/>
    <cellStyle name="Sub totals 3 4 22 4" xfId="30553" xr:uid="{00000000-0005-0000-0000-00006F6C0000}"/>
    <cellStyle name="Sub totals 3 4 23" xfId="4084" xr:uid="{00000000-0005-0000-0000-0000706C0000}"/>
    <cellStyle name="Sub totals 3 4 23 2" xfId="30554" xr:uid="{00000000-0005-0000-0000-0000716C0000}"/>
    <cellStyle name="Sub totals 3 4 23 2 2" xfId="30555" xr:uid="{00000000-0005-0000-0000-0000726C0000}"/>
    <cellStyle name="Sub totals 3 4 23 2 3" xfId="30556" xr:uid="{00000000-0005-0000-0000-0000736C0000}"/>
    <cellStyle name="Sub totals 3 4 23 2 4" xfId="30557" xr:uid="{00000000-0005-0000-0000-0000746C0000}"/>
    <cellStyle name="Sub totals 3 4 23 3" xfId="30558" xr:uid="{00000000-0005-0000-0000-0000756C0000}"/>
    <cellStyle name="Sub totals 3 4 23 4" xfId="30559" xr:uid="{00000000-0005-0000-0000-0000766C0000}"/>
    <cellStyle name="Sub totals 3 4 24" xfId="4085" xr:uid="{00000000-0005-0000-0000-0000776C0000}"/>
    <cellStyle name="Sub totals 3 4 24 2" xfId="30560" xr:uid="{00000000-0005-0000-0000-0000786C0000}"/>
    <cellStyle name="Sub totals 3 4 24 2 2" xfId="30561" xr:uid="{00000000-0005-0000-0000-0000796C0000}"/>
    <cellStyle name="Sub totals 3 4 24 2 3" xfId="30562" xr:uid="{00000000-0005-0000-0000-00007A6C0000}"/>
    <cellStyle name="Sub totals 3 4 24 2 4" xfId="30563" xr:uid="{00000000-0005-0000-0000-00007B6C0000}"/>
    <cellStyle name="Sub totals 3 4 24 3" xfId="30564" xr:uid="{00000000-0005-0000-0000-00007C6C0000}"/>
    <cellStyle name="Sub totals 3 4 24 4" xfId="30565" xr:uid="{00000000-0005-0000-0000-00007D6C0000}"/>
    <cellStyle name="Sub totals 3 4 25" xfId="4086" xr:uid="{00000000-0005-0000-0000-00007E6C0000}"/>
    <cellStyle name="Sub totals 3 4 25 2" xfId="30566" xr:uid="{00000000-0005-0000-0000-00007F6C0000}"/>
    <cellStyle name="Sub totals 3 4 25 2 2" xfId="30567" xr:uid="{00000000-0005-0000-0000-0000806C0000}"/>
    <cellStyle name="Sub totals 3 4 25 2 3" xfId="30568" xr:uid="{00000000-0005-0000-0000-0000816C0000}"/>
    <cellStyle name="Sub totals 3 4 25 2 4" xfId="30569" xr:uid="{00000000-0005-0000-0000-0000826C0000}"/>
    <cellStyle name="Sub totals 3 4 25 3" xfId="30570" xr:uid="{00000000-0005-0000-0000-0000836C0000}"/>
    <cellStyle name="Sub totals 3 4 25 4" xfId="30571" xr:uid="{00000000-0005-0000-0000-0000846C0000}"/>
    <cellStyle name="Sub totals 3 4 26" xfId="4087" xr:uid="{00000000-0005-0000-0000-0000856C0000}"/>
    <cellStyle name="Sub totals 3 4 26 2" xfId="30572" xr:uid="{00000000-0005-0000-0000-0000866C0000}"/>
    <cellStyle name="Sub totals 3 4 26 2 2" xfId="30573" xr:uid="{00000000-0005-0000-0000-0000876C0000}"/>
    <cellStyle name="Sub totals 3 4 26 2 3" xfId="30574" xr:uid="{00000000-0005-0000-0000-0000886C0000}"/>
    <cellStyle name="Sub totals 3 4 26 2 4" xfId="30575" xr:uid="{00000000-0005-0000-0000-0000896C0000}"/>
    <cellStyle name="Sub totals 3 4 26 3" xfId="30576" xr:uid="{00000000-0005-0000-0000-00008A6C0000}"/>
    <cellStyle name="Sub totals 3 4 26 4" xfId="30577" xr:uid="{00000000-0005-0000-0000-00008B6C0000}"/>
    <cellStyle name="Sub totals 3 4 27" xfId="4088" xr:uid="{00000000-0005-0000-0000-00008C6C0000}"/>
    <cellStyle name="Sub totals 3 4 27 2" xfId="30578" xr:uid="{00000000-0005-0000-0000-00008D6C0000}"/>
    <cellStyle name="Sub totals 3 4 27 2 2" xfId="30579" xr:uid="{00000000-0005-0000-0000-00008E6C0000}"/>
    <cellStyle name="Sub totals 3 4 27 2 3" xfId="30580" xr:uid="{00000000-0005-0000-0000-00008F6C0000}"/>
    <cellStyle name="Sub totals 3 4 27 2 4" xfId="30581" xr:uid="{00000000-0005-0000-0000-0000906C0000}"/>
    <cellStyle name="Sub totals 3 4 27 3" xfId="30582" xr:uid="{00000000-0005-0000-0000-0000916C0000}"/>
    <cellStyle name="Sub totals 3 4 27 4" xfId="30583" xr:uid="{00000000-0005-0000-0000-0000926C0000}"/>
    <cellStyle name="Sub totals 3 4 28" xfId="4089" xr:uid="{00000000-0005-0000-0000-0000936C0000}"/>
    <cellStyle name="Sub totals 3 4 28 2" xfId="30584" xr:uid="{00000000-0005-0000-0000-0000946C0000}"/>
    <cellStyle name="Sub totals 3 4 28 2 2" xfId="30585" xr:uid="{00000000-0005-0000-0000-0000956C0000}"/>
    <cellStyle name="Sub totals 3 4 28 2 3" xfId="30586" xr:uid="{00000000-0005-0000-0000-0000966C0000}"/>
    <cellStyle name="Sub totals 3 4 28 2 4" xfId="30587" xr:uid="{00000000-0005-0000-0000-0000976C0000}"/>
    <cellStyle name="Sub totals 3 4 28 3" xfId="30588" xr:uid="{00000000-0005-0000-0000-0000986C0000}"/>
    <cellStyle name="Sub totals 3 4 28 4" xfId="30589" xr:uid="{00000000-0005-0000-0000-0000996C0000}"/>
    <cellStyle name="Sub totals 3 4 29" xfId="4090" xr:uid="{00000000-0005-0000-0000-00009A6C0000}"/>
    <cellStyle name="Sub totals 3 4 29 2" xfId="30590" xr:uid="{00000000-0005-0000-0000-00009B6C0000}"/>
    <cellStyle name="Sub totals 3 4 29 2 2" xfId="30591" xr:uid="{00000000-0005-0000-0000-00009C6C0000}"/>
    <cellStyle name="Sub totals 3 4 29 2 3" xfId="30592" xr:uid="{00000000-0005-0000-0000-00009D6C0000}"/>
    <cellStyle name="Sub totals 3 4 29 2 4" xfId="30593" xr:uid="{00000000-0005-0000-0000-00009E6C0000}"/>
    <cellStyle name="Sub totals 3 4 29 3" xfId="30594" xr:uid="{00000000-0005-0000-0000-00009F6C0000}"/>
    <cellStyle name="Sub totals 3 4 29 4" xfId="30595" xr:uid="{00000000-0005-0000-0000-0000A06C0000}"/>
    <cellStyle name="Sub totals 3 4 3" xfId="4091" xr:uid="{00000000-0005-0000-0000-0000A16C0000}"/>
    <cellStyle name="Sub totals 3 4 3 2" xfId="30596" xr:uid="{00000000-0005-0000-0000-0000A26C0000}"/>
    <cellStyle name="Sub totals 3 4 3 2 2" xfId="30597" xr:uid="{00000000-0005-0000-0000-0000A36C0000}"/>
    <cellStyle name="Sub totals 3 4 3 2 3" xfId="30598" xr:uid="{00000000-0005-0000-0000-0000A46C0000}"/>
    <cellStyle name="Sub totals 3 4 3 2 4" xfId="30599" xr:uid="{00000000-0005-0000-0000-0000A56C0000}"/>
    <cellStyle name="Sub totals 3 4 3 3" xfId="30600" xr:uid="{00000000-0005-0000-0000-0000A66C0000}"/>
    <cellStyle name="Sub totals 3 4 3 4" xfId="30601" xr:uid="{00000000-0005-0000-0000-0000A76C0000}"/>
    <cellStyle name="Sub totals 3 4 30" xfId="4092" xr:uid="{00000000-0005-0000-0000-0000A86C0000}"/>
    <cellStyle name="Sub totals 3 4 30 2" xfId="30602" xr:uid="{00000000-0005-0000-0000-0000A96C0000}"/>
    <cellStyle name="Sub totals 3 4 30 2 2" xfId="30603" xr:uid="{00000000-0005-0000-0000-0000AA6C0000}"/>
    <cellStyle name="Sub totals 3 4 30 2 3" xfId="30604" xr:uid="{00000000-0005-0000-0000-0000AB6C0000}"/>
    <cellStyle name="Sub totals 3 4 30 2 4" xfId="30605" xr:uid="{00000000-0005-0000-0000-0000AC6C0000}"/>
    <cellStyle name="Sub totals 3 4 30 3" xfId="30606" xr:uid="{00000000-0005-0000-0000-0000AD6C0000}"/>
    <cellStyle name="Sub totals 3 4 30 4" xfId="30607" xr:uid="{00000000-0005-0000-0000-0000AE6C0000}"/>
    <cellStyle name="Sub totals 3 4 31" xfId="4093" xr:uid="{00000000-0005-0000-0000-0000AF6C0000}"/>
    <cellStyle name="Sub totals 3 4 31 2" xfId="30608" xr:uid="{00000000-0005-0000-0000-0000B06C0000}"/>
    <cellStyle name="Sub totals 3 4 31 2 2" xfId="30609" xr:uid="{00000000-0005-0000-0000-0000B16C0000}"/>
    <cellStyle name="Sub totals 3 4 31 2 3" xfId="30610" xr:uid="{00000000-0005-0000-0000-0000B26C0000}"/>
    <cellStyle name="Sub totals 3 4 31 2 4" xfId="30611" xr:uid="{00000000-0005-0000-0000-0000B36C0000}"/>
    <cellStyle name="Sub totals 3 4 31 3" xfId="30612" xr:uid="{00000000-0005-0000-0000-0000B46C0000}"/>
    <cellStyle name="Sub totals 3 4 31 4" xfId="30613" xr:uid="{00000000-0005-0000-0000-0000B56C0000}"/>
    <cellStyle name="Sub totals 3 4 32" xfId="4094" xr:uid="{00000000-0005-0000-0000-0000B66C0000}"/>
    <cellStyle name="Sub totals 3 4 32 2" xfId="30614" xr:uid="{00000000-0005-0000-0000-0000B76C0000}"/>
    <cellStyle name="Sub totals 3 4 32 2 2" xfId="30615" xr:uid="{00000000-0005-0000-0000-0000B86C0000}"/>
    <cellStyle name="Sub totals 3 4 32 2 3" xfId="30616" xr:uid="{00000000-0005-0000-0000-0000B96C0000}"/>
    <cellStyle name="Sub totals 3 4 32 2 4" xfId="30617" xr:uid="{00000000-0005-0000-0000-0000BA6C0000}"/>
    <cellStyle name="Sub totals 3 4 32 3" xfId="30618" xr:uid="{00000000-0005-0000-0000-0000BB6C0000}"/>
    <cellStyle name="Sub totals 3 4 32 4" xfId="30619" xr:uid="{00000000-0005-0000-0000-0000BC6C0000}"/>
    <cellStyle name="Sub totals 3 4 33" xfId="4095" xr:uid="{00000000-0005-0000-0000-0000BD6C0000}"/>
    <cellStyle name="Sub totals 3 4 33 2" xfId="30620" xr:uid="{00000000-0005-0000-0000-0000BE6C0000}"/>
    <cellStyle name="Sub totals 3 4 33 2 2" xfId="30621" xr:uid="{00000000-0005-0000-0000-0000BF6C0000}"/>
    <cellStyle name="Sub totals 3 4 33 2 3" xfId="30622" xr:uid="{00000000-0005-0000-0000-0000C06C0000}"/>
    <cellStyle name="Sub totals 3 4 33 2 4" xfId="30623" xr:uid="{00000000-0005-0000-0000-0000C16C0000}"/>
    <cellStyle name="Sub totals 3 4 33 3" xfId="30624" xr:uid="{00000000-0005-0000-0000-0000C26C0000}"/>
    <cellStyle name="Sub totals 3 4 33 4" xfId="30625" xr:uid="{00000000-0005-0000-0000-0000C36C0000}"/>
    <cellStyle name="Sub totals 3 4 34" xfId="4096" xr:uid="{00000000-0005-0000-0000-0000C46C0000}"/>
    <cellStyle name="Sub totals 3 4 34 2" xfId="30626" xr:uid="{00000000-0005-0000-0000-0000C56C0000}"/>
    <cellStyle name="Sub totals 3 4 34 2 2" xfId="30627" xr:uid="{00000000-0005-0000-0000-0000C66C0000}"/>
    <cellStyle name="Sub totals 3 4 34 2 3" xfId="30628" xr:uid="{00000000-0005-0000-0000-0000C76C0000}"/>
    <cellStyle name="Sub totals 3 4 34 2 4" xfId="30629" xr:uid="{00000000-0005-0000-0000-0000C86C0000}"/>
    <cellStyle name="Sub totals 3 4 34 3" xfId="30630" xr:uid="{00000000-0005-0000-0000-0000C96C0000}"/>
    <cellStyle name="Sub totals 3 4 34 4" xfId="30631" xr:uid="{00000000-0005-0000-0000-0000CA6C0000}"/>
    <cellStyle name="Sub totals 3 4 35" xfId="4097" xr:uid="{00000000-0005-0000-0000-0000CB6C0000}"/>
    <cellStyle name="Sub totals 3 4 35 2" xfId="30632" xr:uid="{00000000-0005-0000-0000-0000CC6C0000}"/>
    <cellStyle name="Sub totals 3 4 35 2 2" xfId="30633" xr:uid="{00000000-0005-0000-0000-0000CD6C0000}"/>
    <cellStyle name="Sub totals 3 4 35 2 3" xfId="30634" xr:uid="{00000000-0005-0000-0000-0000CE6C0000}"/>
    <cellStyle name="Sub totals 3 4 35 2 4" xfId="30635" xr:uid="{00000000-0005-0000-0000-0000CF6C0000}"/>
    <cellStyle name="Sub totals 3 4 35 3" xfId="30636" xr:uid="{00000000-0005-0000-0000-0000D06C0000}"/>
    <cellStyle name="Sub totals 3 4 35 4" xfId="30637" xr:uid="{00000000-0005-0000-0000-0000D16C0000}"/>
    <cellStyle name="Sub totals 3 4 36" xfId="4098" xr:uid="{00000000-0005-0000-0000-0000D26C0000}"/>
    <cellStyle name="Sub totals 3 4 36 2" xfId="30638" xr:uid="{00000000-0005-0000-0000-0000D36C0000}"/>
    <cellStyle name="Sub totals 3 4 36 2 2" xfId="30639" xr:uid="{00000000-0005-0000-0000-0000D46C0000}"/>
    <cellStyle name="Sub totals 3 4 36 2 3" xfId="30640" xr:uid="{00000000-0005-0000-0000-0000D56C0000}"/>
    <cellStyle name="Sub totals 3 4 36 2 4" xfId="30641" xr:uid="{00000000-0005-0000-0000-0000D66C0000}"/>
    <cellStyle name="Sub totals 3 4 36 3" xfId="30642" xr:uid="{00000000-0005-0000-0000-0000D76C0000}"/>
    <cellStyle name="Sub totals 3 4 36 4" xfId="30643" xr:uid="{00000000-0005-0000-0000-0000D86C0000}"/>
    <cellStyle name="Sub totals 3 4 37" xfId="4099" xr:uid="{00000000-0005-0000-0000-0000D96C0000}"/>
    <cellStyle name="Sub totals 3 4 37 2" xfId="30644" xr:uid="{00000000-0005-0000-0000-0000DA6C0000}"/>
    <cellStyle name="Sub totals 3 4 37 2 2" xfId="30645" xr:uid="{00000000-0005-0000-0000-0000DB6C0000}"/>
    <cellStyle name="Sub totals 3 4 37 2 3" xfId="30646" xr:uid="{00000000-0005-0000-0000-0000DC6C0000}"/>
    <cellStyle name="Sub totals 3 4 37 2 4" xfId="30647" xr:uid="{00000000-0005-0000-0000-0000DD6C0000}"/>
    <cellStyle name="Sub totals 3 4 37 3" xfId="30648" xr:uid="{00000000-0005-0000-0000-0000DE6C0000}"/>
    <cellStyle name="Sub totals 3 4 37 4" xfId="30649" xr:uid="{00000000-0005-0000-0000-0000DF6C0000}"/>
    <cellStyle name="Sub totals 3 4 38" xfId="4100" xr:uid="{00000000-0005-0000-0000-0000E06C0000}"/>
    <cellStyle name="Sub totals 3 4 38 2" xfId="30650" xr:uid="{00000000-0005-0000-0000-0000E16C0000}"/>
    <cellStyle name="Sub totals 3 4 38 2 2" xfId="30651" xr:uid="{00000000-0005-0000-0000-0000E26C0000}"/>
    <cellStyle name="Sub totals 3 4 38 2 3" xfId="30652" xr:uid="{00000000-0005-0000-0000-0000E36C0000}"/>
    <cellStyle name="Sub totals 3 4 38 2 4" xfId="30653" xr:uid="{00000000-0005-0000-0000-0000E46C0000}"/>
    <cellStyle name="Sub totals 3 4 38 3" xfId="30654" xr:uid="{00000000-0005-0000-0000-0000E56C0000}"/>
    <cellStyle name="Sub totals 3 4 38 4" xfId="30655" xr:uid="{00000000-0005-0000-0000-0000E66C0000}"/>
    <cellStyle name="Sub totals 3 4 39" xfId="4101" xr:uid="{00000000-0005-0000-0000-0000E76C0000}"/>
    <cellStyle name="Sub totals 3 4 39 2" xfId="30656" xr:uid="{00000000-0005-0000-0000-0000E86C0000}"/>
    <cellStyle name="Sub totals 3 4 39 2 2" xfId="30657" xr:uid="{00000000-0005-0000-0000-0000E96C0000}"/>
    <cellStyle name="Sub totals 3 4 39 2 3" xfId="30658" xr:uid="{00000000-0005-0000-0000-0000EA6C0000}"/>
    <cellStyle name="Sub totals 3 4 39 2 4" xfId="30659" xr:uid="{00000000-0005-0000-0000-0000EB6C0000}"/>
    <cellStyle name="Sub totals 3 4 39 3" xfId="30660" xr:uid="{00000000-0005-0000-0000-0000EC6C0000}"/>
    <cellStyle name="Sub totals 3 4 39 4" xfId="30661" xr:uid="{00000000-0005-0000-0000-0000ED6C0000}"/>
    <cellStyle name="Sub totals 3 4 4" xfId="4102" xr:uid="{00000000-0005-0000-0000-0000EE6C0000}"/>
    <cellStyle name="Sub totals 3 4 4 2" xfId="30662" xr:uid="{00000000-0005-0000-0000-0000EF6C0000}"/>
    <cellStyle name="Sub totals 3 4 4 2 2" xfId="30663" xr:uid="{00000000-0005-0000-0000-0000F06C0000}"/>
    <cellStyle name="Sub totals 3 4 4 2 3" xfId="30664" xr:uid="{00000000-0005-0000-0000-0000F16C0000}"/>
    <cellStyle name="Sub totals 3 4 4 2 4" xfId="30665" xr:uid="{00000000-0005-0000-0000-0000F26C0000}"/>
    <cellStyle name="Sub totals 3 4 4 3" xfId="30666" xr:uid="{00000000-0005-0000-0000-0000F36C0000}"/>
    <cellStyle name="Sub totals 3 4 4 4" xfId="30667" xr:uid="{00000000-0005-0000-0000-0000F46C0000}"/>
    <cellStyle name="Sub totals 3 4 40" xfId="4103" xr:uid="{00000000-0005-0000-0000-0000F56C0000}"/>
    <cellStyle name="Sub totals 3 4 40 2" xfId="30668" xr:uid="{00000000-0005-0000-0000-0000F66C0000}"/>
    <cellStyle name="Sub totals 3 4 40 2 2" xfId="30669" xr:uid="{00000000-0005-0000-0000-0000F76C0000}"/>
    <cellStyle name="Sub totals 3 4 40 2 3" xfId="30670" xr:uid="{00000000-0005-0000-0000-0000F86C0000}"/>
    <cellStyle name="Sub totals 3 4 40 2 4" xfId="30671" xr:uid="{00000000-0005-0000-0000-0000F96C0000}"/>
    <cellStyle name="Sub totals 3 4 40 3" xfId="30672" xr:uid="{00000000-0005-0000-0000-0000FA6C0000}"/>
    <cellStyle name="Sub totals 3 4 40 4" xfId="30673" xr:uid="{00000000-0005-0000-0000-0000FB6C0000}"/>
    <cellStyle name="Sub totals 3 4 41" xfId="4104" xr:uid="{00000000-0005-0000-0000-0000FC6C0000}"/>
    <cellStyle name="Sub totals 3 4 41 2" xfId="30674" xr:uid="{00000000-0005-0000-0000-0000FD6C0000}"/>
    <cellStyle name="Sub totals 3 4 41 2 2" xfId="30675" xr:uid="{00000000-0005-0000-0000-0000FE6C0000}"/>
    <cellStyle name="Sub totals 3 4 41 2 3" xfId="30676" xr:uid="{00000000-0005-0000-0000-0000FF6C0000}"/>
    <cellStyle name="Sub totals 3 4 41 2 4" xfId="30677" xr:uid="{00000000-0005-0000-0000-0000006D0000}"/>
    <cellStyle name="Sub totals 3 4 41 3" xfId="30678" xr:uid="{00000000-0005-0000-0000-0000016D0000}"/>
    <cellStyle name="Sub totals 3 4 41 4" xfId="30679" xr:uid="{00000000-0005-0000-0000-0000026D0000}"/>
    <cellStyle name="Sub totals 3 4 42" xfId="4105" xr:uid="{00000000-0005-0000-0000-0000036D0000}"/>
    <cellStyle name="Sub totals 3 4 42 2" xfId="30680" xr:uid="{00000000-0005-0000-0000-0000046D0000}"/>
    <cellStyle name="Sub totals 3 4 42 2 2" xfId="30681" xr:uid="{00000000-0005-0000-0000-0000056D0000}"/>
    <cellStyle name="Sub totals 3 4 42 2 3" xfId="30682" xr:uid="{00000000-0005-0000-0000-0000066D0000}"/>
    <cellStyle name="Sub totals 3 4 42 2 4" xfId="30683" xr:uid="{00000000-0005-0000-0000-0000076D0000}"/>
    <cellStyle name="Sub totals 3 4 42 3" xfId="30684" xr:uid="{00000000-0005-0000-0000-0000086D0000}"/>
    <cellStyle name="Sub totals 3 4 42 4" xfId="30685" xr:uid="{00000000-0005-0000-0000-0000096D0000}"/>
    <cellStyle name="Sub totals 3 4 43" xfId="4106" xr:uid="{00000000-0005-0000-0000-00000A6D0000}"/>
    <cellStyle name="Sub totals 3 4 43 2" xfId="30686" xr:uid="{00000000-0005-0000-0000-00000B6D0000}"/>
    <cellStyle name="Sub totals 3 4 43 2 2" xfId="30687" xr:uid="{00000000-0005-0000-0000-00000C6D0000}"/>
    <cellStyle name="Sub totals 3 4 43 2 3" xfId="30688" xr:uid="{00000000-0005-0000-0000-00000D6D0000}"/>
    <cellStyle name="Sub totals 3 4 43 2 4" xfId="30689" xr:uid="{00000000-0005-0000-0000-00000E6D0000}"/>
    <cellStyle name="Sub totals 3 4 43 3" xfId="30690" xr:uid="{00000000-0005-0000-0000-00000F6D0000}"/>
    <cellStyle name="Sub totals 3 4 43 4" xfId="30691" xr:uid="{00000000-0005-0000-0000-0000106D0000}"/>
    <cellStyle name="Sub totals 3 4 44" xfId="4107" xr:uid="{00000000-0005-0000-0000-0000116D0000}"/>
    <cellStyle name="Sub totals 3 4 44 2" xfId="30692" xr:uid="{00000000-0005-0000-0000-0000126D0000}"/>
    <cellStyle name="Sub totals 3 4 44 2 2" xfId="30693" xr:uid="{00000000-0005-0000-0000-0000136D0000}"/>
    <cellStyle name="Sub totals 3 4 44 2 3" xfId="30694" xr:uid="{00000000-0005-0000-0000-0000146D0000}"/>
    <cellStyle name="Sub totals 3 4 44 2 4" xfId="30695" xr:uid="{00000000-0005-0000-0000-0000156D0000}"/>
    <cellStyle name="Sub totals 3 4 44 3" xfId="30696" xr:uid="{00000000-0005-0000-0000-0000166D0000}"/>
    <cellStyle name="Sub totals 3 4 44 4" xfId="30697" xr:uid="{00000000-0005-0000-0000-0000176D0000}"/>
    <cellStyle name="Sub totals 3 4 45" xfId="4108" xr:uid="{00000000-0005-0000-0000-0000186D0000}"/>
    <cellStyle name="Sub totals 3 4 45 2" xfId="30698" xr:uid="{00000000-0005-0000-0000-0000196D0000}"/>
    <cellStyle name="Sub totals 3 4 45 2 2" xfId="30699" xr:uid="{00000000-0005-0000-0000-00001A6D0000}"/>
    <cellStyle name="Sub totals 3 4 45 2 3" xfId="30700" xr:uid="{00000000-0005-0000-0000-00001B6D0000}"/>
    <cellStyle name="Sub totals 3 4 45 2 4" xfId="30701" xr:uid="{00000000-0005-0000-0000-00001C6D0000}"/>
    <cellStyle name="Sub totals 3 4 45 3" xfId="30702" xr:uid="{00000000-0005-0000-0000-00001D6D0000}"/>
    <cellStyle name="Sub totals 3 4 45 4" xfId="30703" xr:uid="{00000000-0005-0000-0000-00001E6D0000}"/>
    <cellStyle name="Sub totals 3 4 46" xfId="30704" xr:uid="{00000000-0005-0000-0000-00001F6D0000}"/>
    <cellStyle name="Sub totals 3 4 46 2" xfId="30705" xr:uid="{00000000-0005-0000-0000-0000206D0000}"/>
    <cellStyle name="Sub totals 3 4 46 3" xfId="30706" xr:uid="{00000000-0005-0000-0000-0000216D0000}"/>
    <cellStyle name="Sub totals 3 4 46 4" xfId="30707" xr:uid="{00000000-0005-0000-0000-0000226D0000}"/>
    <cellStyle name="Sub totals 3 4 47" xfId="30708" xr:uid="{00000000-0005-0000-0000-0000236D0000}"/>
    <cellStyle name="Sub totals 3 4 47 2" xfId="30709" xr:uid="{00000000-0005-0000-0000-0000246D0000}"/>
    <cellStyle name="Sub totals 3 4 47 3" xfId="30710" xr:uid="{00000000-0005-0000-0000-0000256D0000}"/>
    <cellStyle name="Sub totals 3 4 47 4" xfId="30711" xr:uid="{00000000-0005-0000-0000-0000266D0000}"/>
    <cellStyle name="Sub totals 3 4 5" xfId="4109" xr:uid="{00000000-0005-0000-0000-0000276D0000}"/>
    <cellStyle name="Sub totals 3 4 5 2" xfId="30712" xr:uid="{00000000-0005-0000-0000-0000286D0000}"/>
    <cellStyle name="Sub totals 3 4 5 2 2" xfId="30713" xr:uid="{00000000-0005-0000-0000-0000296D0000}"/>
    <cellStyle name="Sub totals 3 4 5 2 3" xfId="30714" xr:uid="{00000000-0005-0000-0000-00002A6D0000}"/>
    <cellStyle name="Sub totals 3 4 5 2 4" xfId="30715" xr:uid="{00000000-0005-0000-0000-00002B6D0000}"/>
    <cellStyle name="Sub totals 3 4 5 3" xfId="30716" xr:uid="{00000000-0005-0000-0000-00002C6D0000}"/>
    <cellStyle name="Sub totals 3 4 5 4" xfId="30717" xr:uid="{00000000-0005-0000-0000-00002D6D0000}"/>
    <cellStyle name="Sub totals 3 4 6" xfId="4110" xr:uid="{00000000-0005-0000-0000-00002E6D0000}"/>
    <cellStyle name="Sub totals 3 4 6 2" xfId="30718" xr:uid="{00000000-0005-0000-0000-00002F6D0000}"/>
    <cellStyle name="Sub totals 3 4 6 2 2" xfId="30719" xr:uid="{00000000-0005-0000-0000-0000306D0000}"/>
    <cellStyle name="Sub totals 3 4 6 2 3" xfId="30720" xr:uid="{00000000-0005-0000-0000-0000316D0000}"/>
    <cellStyle name="Sub totals 3 4 6 2 4" xfId="30721" xr:uid="{00000000-0005-0000-0000-0000326D0000}"/>
    <cellStyle name="Sub totals 3 4 6 3" xfId="30722" xr:uid="{00000000-0005-0000-0000-0000336D0000}"/>
    <cellStyle name="Sub totals 3 4 6 4" xfId="30723" xr:uid="{00000000-0005-0000-0000-0000346D0000}"/>
    <cellStyle name="Sub totals 3 4 7" xfId="4111" xr:uid="{00000000-0005-0000-0000-0000356D0000}"/>
    <cellStyle name="Sub totals 3 4 7 2" xfId="30724" xr:uid="{00000000-0005-0000-0000-0000366D0000}"/>
    <cellStyle name="Sub totals 3 4 7 2 2" xfId="30725" xr:uid="{00000000-0005-0000-0000-0000376D0000}"/>
    <cellStyle name="Sub totals 3 4 7 2 3" xfId="30726" xr:uid="{00000000-0005-0000-0000-0000386D0000}"/>
    <cellStyle name="Sub totals 3 4 7 2 4" xfId="30727" xr:uid="{00000000-0005-0000-0000-0000396D0000}"/>
    <cellStyle name="Sub totals 3 4 7 3" xfId="30728" xr:uid="{00000000-0005-0000-0000-00003A6D0000}"/>
    <cellStyle name="Sub totals 3 4 7 4" xfId="30729" xr:uid="{00000000-0005-0000-0000-00003B6D0000}"/>
    <cellStyle name="Sub totals 3 4 8" xfId="4112" xr:uid="{00000000-0005-0000-0000-00003C6D0000}"/>
    <cellStyle name="Sub totals 3 4 8 2" xfId="30730" xr:uid="{00000000-0005-0000-0000-00003D6D0000}"/>
    <cellStyle name="Sub totals 3 4 8 2 2" xfId="30731" xr:uid="{00000000-0005-0000-0000-00003E6D0000}"/>
    <cellStyle name="Sub totals 3 4 8 2 3" xfId="30732" xr:uid="{00000000-0005-0000-0000-00003F6D0000}"/>
    <cellStyle name="Sub totals 3 4 8 2 4" xfId="30733" xr:uid="{00000000-0005-0000-0000-0000406D0000}"/>
    <cellStyle name="Sub totals 3 4 8 3" xfId="30734" xr:uid="{00000000-0005-0000-0000-0000416D0000}"/>
    <cellStyle name="Sub totals 3 4 8 4" xfId="30735" xr:uid="{00000000-0005-0000-0000-0000426D0000}"/>
    <cellStyle name="Sub totals 3 4 9" xfId="4113" xr:uid="{00000000-0005-0000-0000-0000436D0000}"/>
    <cellStyle name="Sub totals 3 4 9 2" xfId="30736" xr:uid="{00000000-0005-0000-0000-0000446D0000}"/>
    <cellStyle name="Sub totals 3 4 9 2 2" xfId="30737" xr:uid="{00000000-0005-0000-0000-0000456D0000}"/>
    <cellStyle name="Sub totals 3 4 9 2 3" xfId="30738" xr:uid="{00000000-0005-0000-0000-0000466D0000}"/>
    <cellStyle name="Sub totals 3 4 9 2 4" xfId="30739" xr:uid="{00000000-0005-0000-0000-0000476D0000}"/>
    <cellStyle name="Sub totals 3 4 9 3" xfId="30740" xr:uid="{00000000-0005-0000-0000-0000486D0000}"/>
    <cellStyle name="Sub totals 3 4 9 4" xfId="30741" xr:uid="{00000000-0005-0000-0000-0000496D0000}"/>
    <cellStyle name="Sub totals 3 5" xfId="4114" xr:uid="{00000000-0005-0000-0000-00004A6D0000}"/>
    <cellStyle name="Sub totals 3 5 10" xfId="4115" xr:uid="{00000000-0005-0000-0000-00004B6D0000}"/>
    <cellStyle name="Sub totals 3 5 10 2" xfId="30742" xr:uid="{00000000-0005-0000-0000-00004C6D0000}"/>
    <cellStyle name="Sub totals 3 5 10 2 2" xfId="30743" xr:uid="{00000000-0005-0000-0000-00004D6D0000}"/>
    <cellStyle name="Sub totals 3 5 10 2 3" xfId="30744" xr:uid="{00000000-0005-0000-0000-00004E6D0000}"/>
    <cellStyle name="Sub totals 3 5 10 2 4" xfId="30745" xr:uid="{00000000-0005-0000-0000-00004F6D0000}"/>
    <cellStyle name="Sub totals 3 5 10 3" xfId="30746" xr:uid="{00000000-0005-0000-0000-0000506D0000}"/>
    <cellStyle name="Sub totals 3 5 10 4" xfId="30747" xr:uid="{00000000-0005-0000-0000-0000516D0000}"/>
    <cellStyle name="Sub totals 3 5 11" xfId="4116" xr:uid="{00000000-0005-0000-0000-0000526D0000}"/>
    <cellStyle name="Sub totals 3 5 11 2" xfId="30748" xr:uid="{00000000-0005-0000-0000-0000536D0000}"/>
    <cellStyle name="Sub totals 3 5 11 2 2" xfId="30749" xr:uid="{00000000-0005-0000-0000-0000546D0000}"/>
    <cellStyle name="Sub totals 3 5 11 2 3" xfId="30750" xr:uid="{00000000-0005-0000-0000-0000556D0000}"/>
    <cellStyle name="Sub totals 3 5 11 2 4" xfId="30751" xr:uid="{00000000-0005-0000-0000-0000566D0000}"/>
    <cellStyle name="Sub totals 3 5 11 3" xfId="30752" xr:uid="{00000000-0005-0000-0000-0000576D0000}"/>
    <cellStyle name="Sub totals 3 5 11 4" xfId="30753" xr:uid="{00000000-0005-0000-0000-0000586D0000}"/>
    <cellStyle name="Sub totals 3 5 12" xfId="4117" xr:uid="{00000000-0005-0000-0000-0000596D0000}"/>
    <cellStyle name="Sub totals 3 5 12 2" xfId="30754" xr:uid="{00000000-0005-0000-0000-00005A6D0000}"/>
    <cellStyle name="Sub totals 3 5 12 2 2" xfId="30755" xr:uid="{00000000-0005-0000-0000-00005B6D0000}"/>
    <cellStyle name="Sub totals 3 5 12 2 3" xfId="30756" xr:uid="{00000000-0005-0000-0000-00005C6D0000}"/>
    <cellStyle name="Sub totals 3 5 12 2 4" xfId="30757" xr:uid="{00000000-0005-0000-0000-00005D6D0000}"/>
    <cellStyle name="Sub totals 3 5 12 3" xfId="30758" xr:uid="{00000000-0005-0000-0000-00005E6D0000}"/>
    <cellStyle name="Sub totals 3 5 12 4" xfId="30759" xr:uid="{00000000-0005-0000-0000-00005F6D0000}"/>
    <cellStyle name="Sub totals 3 5 13" xfId="4118" xr:uid="{00000000-0005-0000-0000-0000606D0000}"/>
    <cellStyle name="Sub totals 3 5 13 2" xfId="30760" xr:uid="{00000000-0005-0000-0000-0000616D0000}"/>
    <cellStyle name="Sub totals 3 5 13 2 2" xfId="30761" xr:uid="{00000000-0005-0000-0000-0000626D0000}"/>
    <cellStyle name="Sub totals 3 5 13 2 3" xfId="30762" xr:uid="{00000000-0005-0000-0000-0000636D0000}"/>
    <cellStyle name="Sub totals 3 5 13 2 4" xfId="30763" xr:uid="{00000000-0005-0000-0000-0000646D0000}"/>
    <cellStyle name="Sub totals 3 5 13 3" xfId="30764" xr:uid="{00000000-0005-0000-0000-0000656D0000}"/>
    <cellStyle name="Sub totals 3 5 13 4" xfId="30765" xr:uid="{00000000-0005-0000-0000-0000666D0000}"/>
    <cellStyle name="Sub totals 3 5 14" xfId="4119" xr:uid="{00000000-0005-0000-0000-0000676D0000}"/>
    <cellStyle name="Sub totals 3 5 14 2" xfId="30766" xr:uid="{00000000-0005-0000-0000-0000686D0000}"/>
    <cellStyle name="Sub totals 3 5 14 2 2" xfId="30767" xr:uid="{00000000-0005-0000-0000-0000696D0000}"/>
    <cellStyle name="Sub totals 3 5 14 2 3" xfId="30768" xr:uid="{00000000-0005-0000-0000-00006A6D0000}"/>
    <cellStyle name="Sub totals 3 5 14 2 4" xfId="30769" xr:uid="{00000000-0005-0000-0000-00006B6D0000}"/>
    <cellStyle name="Sub totals 3 5 14 3" xfId="30770" xr:uid="{00000000-0005-0000-0000-00006C6D0000}"/>
    <cellStyle name="Sub totals 3 5 14 4" xfId="30771" xr:uid="{00000000-0005-0000-0000-00006D6D0000}"/>
    <cellStyle name="Sub totals 3 5 15" xfId="4120" xr:uid="{00000000-0005-0000-0000-00006E6D0000}"/>
    <cellStyle name="Sub totals 3 5 15 2" xfId="30772" xr:uid="{00000000-0005-0000-0000-00006F6D0000}"/>
    <cellStyle name="Sub totals 3 5 15 2 2" xfId="30773" xr:uid="{00000000-0005-0000-0000-0000706D0000}"/>
    <cellStyle name="Sub totals 3 5 15 2 3" xfId="30774" xr:uid="{00000000-0005-0000-0000-0000716D0000}"/>
    <cellStyle name="Sub totals 3 5 15 2 4" xfId="30775" xr:uid="{00000000-0005-0000-0000-0000726D0000}"/>
    <cellStyle name="Sub totals 3 5 15 3" xfId="30776" xr:uid="{00000000-0005-0000-0000-0000736D0000}"/>
    <cellStyle name="Sub totals 3 5 15 4" xfId="30777" xr:uid="{00000000-0005-0000-0000-0000746D0000}"/>
    <cellStyle name="Sub totals 3 5 16" xfId="4121" xr:uid="{00000000-0005-0000-0000-0000756D0000}"/>
    <cellStyle name="Sub totals 3 5 16 2" xfId="30778" xr:uid="{00000000-0005-0000-0000-0000766D0000}"/>
    <cellStyle name="Sub totals 3 5 16 2 2" xfId="30779" xr:uid="{00000000-0005-0000-0000-0000776D0000}"/>
    <cellStyle name="Sub totals 3 5 16 2 3" xfId="30780" xr:uid="{00000000-0005-0000-0000-0000786D0000}"/>
    <cellStyle name="Sub totals 3 5 16 2 4" xfId="30781" xr:uid="{00000000-0005-0000-0000-0000796D0000}"/>
    <cellStyle name="Sub totals 3 5 16 3" xfId="30782" xr:uid="{00000000-0005-0000-0000-00007A6D0000}"/>
    <cellStyle name="Sub totals 3 5 16 4" xfId="30783" xr:uid="{00000000-0005-0000-0000-00007B6D0000}"/>
    <cellStyle name="Sub totals 3 5 17" xfId="4122" xr:uid="{00000000-0005-0000-0000-00007C6D0000}"/>
    <cellStyle name="Sub totals 3 5 17 2" xfId="30784" xr:uid="{00000000-0005-0000-0000-00007D6D0000}"/>
    <cellStyle name="Sub totals 3 5 17 2 2" xfId="30785" xr:uid="{00000000-0005-0000-0000-00007E6D0000}"/>
    <cellStyle name="Sub totals 3 5 17 2 3" xfId="30786" xr:uid="{00000000-0005-0000-0000-00007F6D0000}"/>
    <cellStyle name="Sub totals 3 5 17 2 4" xfId="30787" xr:uid="{00000000-0005-0000-0000-0000806D0000}"/>
    <cellStyle name="Sub totals 3 5 17 3" xfId="30788" xr:uid="{00000000-0005-0000-0000-0000816D0000}"/>
    <cellStyle name="Sub totals 3 5 17 4" xfId="30789" xr:uid="{00000000-0005-0000-0000-0000826D0000}"/>
    <cellStyle name="Sub totals 3 5 18" xfId="4123" xr:uid="{00000000-0005-0000-0000-0000836D0000}"/>
    <cellStyle name="Sub totals 3 5 18 2" xfId="30790" xr:uid="{00000000-0005-0000-0000-0000846D0000}"/>
    <cellStyle name="Sub totals 3 5 18 2 2" xfId="30791" xr:uid="{00000000-0005-0000-0000-0000856D0000}"/>
    <cellStyle name="Sub totals 3 5 18 2 3" xfId="30792" xr:uid="{00000000-0005-0000-0000-0000866D0000}"/>
    <cellStyle name="Sub totals 3 5 18 2 4" xfId="30793" xr:uid="{00000000-0005-0000-0000-0000876D0000}"/>
    <cellStyle name="Sub totals 3 5 18 3" xfId="30794" xr:uid="{00000000-0005-0000-0000-0000886D0000}"/>
    <cellStyle name="Sub totals 3 5 18 4" xfId="30795" xr:uid="{00000000-0005-0000-0000-0000896D0000}"/>
    <cellStyle name="Sub totals 3 5 19" xfId="4124" xr:uid="{00000000-0005-0000-0000-00008A6D0000}"/>
    <cellStyle name="Sub totals 3 5 19 2" xfId="30796" xr:uid="{00000000-0005-0000-0000-00008B6D0000}"/>
    <cellStyle name="Sub totals 3 5 19 2 2" xfId="30797" xr:uid="{00000000-0005-0000-0000-00008C6D0000}"/>
    <cellStyle name="Sub totals 3 5 19 2 3" xfId="30798" xr:uid="{00000000-0005-0000-0000-00008D6D0000}"/>
    <cellStyle name="Sub totals 3 5 19 2 4" xfId="30799" xr:uid="{00000000-0005-0000-0000-00008E6D0000}"/>
    <cellStyle name="Sub totals 3 5 19 3" xfId="30800" xr:uid="{00000000-0005-0000-0000-00008F6D0000}"/>
    <cellStyle name="Sub totals 3 5 19 4" xfId="30801" xr:uid="{00000000-0005-0000-0000-0000906D0000}"/>
    <cellStyle name="Sub totals 3 5 2" xfId="4125" xr:uid="{00000000-0005-0000-0000-0000916D0000}"/>
    <cellStyle name="Sub totals 3 5 2 2" xfId="30802" xr:uid="{00000000-0005-0000-0000-0000926D0000}"/>
    <cellStyle name="Sub totals 3 5 2 2 2" xfId="30803" xr:uid="{00000000-0005-0000-0000-0000936D0000}"/>
    <cellStyle name="Sub totals 3 5 2 2 3" xfId="30804" xr:uid="{00000000-0005-0000-0000-0000946D0000}"/>
    <cellStyle name="Sub totals 3 5 2 2 4" xfId="30805" xr:uid="{00000000-0005-0000-0000-0000956D0000}"/>
    <cellStyle name="Sub totals 3 5 2 3" xfId="30806" xr:uid="{00000000-0005-0000-0000-0000966D0000}"/>
    <cellStyle name="Sub totals 3 5 2 4" xfId="30807" xr:uid="{00000000-0005-0000-0000-0000976D0000}"/>
    <cellStyle name="Sub totals 3 5 20" xfId="4126" xr:uid="{00000000-0005-0000-0000-0000986D0000}"/>
    <cellStyle name="Sub totals 3 5 20 2" xfId="30808" xr:uid="{00000000-0005-0000-0000-0000996D0000}"/>
    <cellStyle name="Sub totals 3 5 20 2 2" xfId="30809" xr:uid="{00000000-0005-0000-0000-00009A6D0000}"/>
    <cellStyle name="Sub totals 3 5 20 2 3" xfId="30810" xr:uid="{00000000-0005-0000-0000-00009B6D0000}"/>
    <cellStyle name="Sub totals 3 5 20 2 4" xfId="30811" xr:uid="{00000000-0005-0000-0000-00009C6D0000}"/>
    <cellStyle name="Sub totals 3 5 20 3" xfId="30812" xr:uid="{00000000-0005-0000-0000-00009D6D0000}"/>
    <cellStyle name="Sub totals 3 5 20 4" xfId="30813" xr:uid="{00000000-0005-0000-0000-00009E6D0000}"/>
    <cellStyle name="Sub totals 3 5 21" xfId="4127" xr:uid="{00000000-0005-0000-0000-00009F6D0000}"/>
    <cellStyle name="Sub totals 3 5 21 2" xfId="30814" xr:uid="{00000000-0005-0000-0000-0000A06D0000}"/>
    <cellStyle name="Sub totals 3 5 21 2 2" xfId="30815" xr:uid="{00000000-0005-0000-0000-0000A16D0000}"/>
    <cellStyle name="Sub totals 3 5 21 2 3" xfId="30816" xr:uid="{00000000-0005-0000-0000-0000A26D0000}"/>
    <cellStyle name="Sub totals 3 5 21 2 4" xfId="30817" xr:uid="{00000000-0005-0000-0000-0000A36D0000}"/>
    <cellStyle name="Sub totals 3 5 21 3" xfId="30818" xr:uid="{00000000-0005-0000-0000-0000A46D0000}"/>
    <cellStyle name="Sub totals 3 5 21 4" xfId="30819" xr:uid="{00000000-0005-0000-0000-0000A56D0000}"/>
    <cellStyle name="Sub totals 3 5 22" xfId="4128" xr:uid="{00000000-0005-0000-0000-0000A66D0000}"/>
    <cellStyle name="Sub totals 3 5 22 2" xfId="30820" xr:uid="{00000000-0005-0000-0000-0000A76D0000}"/>
    <cellStyle name="Sub totals 3 5 22 2 2" xfId="30821" xr:uid="{00000000-0005-0000-0000-0000A86D0000}"/>
    <cellStyle name="Sub totals 3 5 22 2 3" xfId="30822" xr:uid="{00000000-0005-0000-0000-0000A96D0000}"/>
    <cellStyle name="Sub totals 3 5 22 2 4" xfId="30823" xr:uid="{00000000-0005-0000-0000-0000AA6D0000}"/>
    <cellStyle name="Sub totals 3 5 22 3" xfId="30824" xr:uid="{00000000-0005-0000-0000-0000AB6D0000}"/>
    <cellStyle name="Sub totals 3 5 22 4" xfId="30825" xr:uid="{00000000-0005-0000-0000-0000AC6D0000}"/>
    <cellStyle name="Sub totals 3 5 23" xfId="4129" xr:uid="{00000000-0005-0000-0000-0000AD6D0000}"/>
    <cellStyle name="Sub totals 3 5 23 2" xfId="30826" xr:uid="{00000000-0005-0000-0000-0000AE6D0000}"/>
    <cellStyle name="Sub totals 3 5 23 2 2" xfId="30827" xr:uid="{00000000-0005-0000-0000-0000AF6D0000}"/>
    <cellStyle name="Sub totals 3 5 23 2 3" xfId="30828" xr:uid="{00000000-0005-0000-0000-0000B06D0000}"/>
    <cellStyle name="Sub totals 3 5 23 2 4" xfId="30829" xr:uid="{00000000-0005-0000-0000-0000B16D0000}"/>
    <cellStyle name="Sub totals 3 5 23 3" xfId="30830" xr:uid="{00000000-0005-0000-0000-0000B26D0000}"/>
    <cellStyle name="Sub totals 3 5 23 4" xfId="30831" xr:uid="{00000000-0005-0000-0000-0000B36D0000}"/>
    <cellStyle name="Sub totals 3 5 24" xfId="4130" xr:uid="{00000000-0005-0000-0000-0000B46D0000}"/>
    <cellStyle name="Sub totals 3 5 24 2" xfId="30832" xr:uid="{00000000-0005-0000-0000-0000B56D0000}"/>
    <cellStyle name="Sub totals 3 5 24 2 2" xfId="30833" xr:uid="{00000000-0005-0000-0000-0000B66D0000}"/>
    <cellStyle name="Sub totals 3 5 24 2 3" xfId="30834" xr:uid="{00000000-0005-0000-0000-0000B76D0000}"/>
    <cellStyle name="Sub totals 3 5 24 2 4" xfId="30835" xr:uid="{00000000-0005-0000-0000-0000B86D0000}"/>
    <cellStyle name="Sub totals 3 5 24 3" xfId="30836" xr:uid="{00000000-0005-0000-0000-0000B96D0000}"/>
    <cellStyle name="Sub totals 3 5 24 4" xfId="30837" xr:uid="{00000000-0005-0000-0000-0000BA6D0000}"/>
    <cellStyle name="Sub totals 3 5 25" xfId="4131" xr:uid="{00000000-0005-0000-0000-0000BB6D0000}"/>
    <cellStyle name="Sub totals 3 5 25 2" xfId="30838" xr:uid="{00000000-0005-0000-0000-0000BC6D0000}"/>
    <cellStyle name="Sub totals 3 5 25 2 2" xfId="30839" xr:uid="{00000000-0005-0000-0000-0000BD6D0000}"/>
    <cellStyle name="Sub totals 3 5 25 2 3" xfId="30840" xr:uid="{00000000-0005-0000-0000-0000BE6D0000}"/>
    <cellStyle name="Sub totals 3 5 25 2 4" xfId="30841" xr:uid="{00000000-0005-0000-0000-0000BF6D0000}"/>
    <cellStyle name="Sub totals 3 5 25 3" xfId="30842" xr:uid="{00000000-0005-0000-0000-0000C06D0000}"/>
    <cellStyle name="Sub totals 3 5 25 4" xfId="30843" xr:uid="{00000000-0005-0000-0000-0000C16D0000}"/>
    <cellStyle name="Sub totals 3 5 26" xfId="4132" xr:uid="{00000000-0005-0000-0000-0000C26D0000}"/>
    <cellStyle name="Sub totals 3 5 26 2" xfId="30844" xr:uid="{00000000-0005-0000-0000-0000C36D0000}"/>
    <cellStyle name="Sub totals 3 5 26 2 2" xfId="30845" xr:uid="{00000000-0005-0000-0000-0000C46D0000}"/>
    <cellStyle name="Sub totals 3 5 26 2 3" xfId="30846" xr:uid="{00000000-0005-0000-0000-0000C56D0000}"/>
    <cellStyle name="Sub totals 3 5 26 2 4" xfId="30847" xr:uid="{00000000-0005-0000-0000-0000C66D0000}"/>
    <cellStyle name="Sub totals 3 5 26 3" xfId="30848" xr:uid="{00000000-0005-0000-0000-0000C76D0000}"/>
    <cellStyle name="Sub totals 3 5 26 4" xfId="30849" xr:uid="{00000000-0005-0000-0000-0000C86D0000}"/>
    <cellStyle name="Sub totals 3 5 27" xfId="4133" xr:uid="{00000000-0005-0000-0000-0000C96D0000}"/>
    <cellStyle name="Sub totals 3 5 27 2" xfId="30850" xr:uid="{00000000-0005-0000-0000-0000CA6D0000}"/>
    <cellStyle name="Sub totals 3 5 27 2 2" xfId="30851" xr:uid="{00000000-0005-0000-0000-0000CB6D0000}"/>
    <cellStyle name="Sub totals 3 5 27 2 3" xfId="30852" xr:uid="{00000000-0005-0000-0000-0000CC6D0000}"/>
    <cellStyle name="Sub totals 3 5 27 2 4" xfId="30853" xr:uid="{00000000-0005-0000-0000-0000CD6D0000}"/>
    <cellStyle name="Sub totals 3 5 27 3" xfId="30854" xr:uid="{00000000-0005-0000-0000-0000CE6D0000}"/>
    <cellStyle name="Sub totals 3 5 27 4" xfId="30855" xr:uid="{00000000-0005-0000-0000-0000CF6D0000}"/>
    <cellStyle name="Sub totals 3 5 28" xfId="4134" xr:uid="{00000000-0005-0000-0000-0000D06D0000}"/>
    <cellStyle name="Sub totals 3 5 28 2" xfId="30856" xr:uid="{00000000-0005-0000-0000-0000D16D0000}"/>
    <cellStyle name="Sub totals 3 5 28 2 2" xfId="30857" xr:uid="{00000000-0005-0000-0000-0000D26D0000}"/>
    <cellStyle name="Sub totals 3 5 28 2 3" xfId="30858" xr:uid="{00000000-0005-0000-0000-0000D36D0000}"/>
    <cellStyle name="Sub totals 3 5 28 2 4" xfId="30859" xr:uid="{00000000-0005-0000-0000-0000D46D0000}"/>
    <cellStyle name="Sub totals 3 5 28 3" xfId="30860" xr:uid="{00000000-0005-0000-0000-0000D56D0000}"/>
    <cellStyle name="Sub totals 3 5 28 4" xfId="30861" xr:uid="{00000000-0005-0000-0000-0000D66D0000}"/>
    <cellStyle name="Sub totals 3 5 29" xfId="4135" xr:uid="{00000000-0005-0000-0000-0000D76D0000}"/>
    <cellStyle name="Sub totals 3 5 29 2" xfId="30862" xr:uid="{00000000-0005-0000-0000-0000D86D0000}"/>
    <cellStyle name="Sub totals 3 5 29 2 2" xfId="30863" xr:uid="{00000000-0005-0000-0000-0000D96D0000}"/>
    <cellStyle name="Sub totals 3 5 29 2 3" xfId="30864" xr:uid="{00000000-0005-0000-0000-0000DA6D0000}"/>
    <cellStyle name="Sub totals 3 5 29 2 4" xfId="30865" xr:uid="{00000000-0005-0000-0000-0000DB6D0000}"/>
    <cellStyle name="Sub totals 3 5 29 3" xfId="30866" xr:uid="{00000000-0005-0000-0000-0000DC6D0000}"/>
    <cellStyle name="Sub totals 3 5 29 4" xfId="30867" xr:uid="{00000000-0005-0000-0000-0000DD6D0000}"/>
    <cellStyle name="Sub totals 3 5 3" xfId="4136" xr:uid="{00000000-0005-0000-0000-0000DE6D0000}"/>
    <cellStyle name="Sub totals 3 5 3 2" xfId="30868" xr:uid="{00000000-0005-0000-0000-0000DF6D0000}"/>
    <cellStyle name="Sub totals 3 5 3 2 2" xfId="30869" xr:uid="{00000000-0005-0000-0000-0000E06D0000}"/>
    <cellStyle name="Sub totals 3 5 3 2 3" xfId="30870" xr:uid="{00000000-0005-0000-0000-0000E16D0000}"/>
    <cellStyle name="Sub totals 3 5 3 2 4" xfId="30871" xr:uid="{00000000-0005-0000-0000-0000E26D0000}"/>
    <cellStyle name="Sub totals 3 5 3 3" xfId="30872" xr:uid="{00000000-0005-0000-0000-0000E36D0000}"/>
    <cellStyle name="Sub totals 3 5 3 4" xfId="30873" xr:uid="{00000000-0005-0000-0000-0000E46D0000}"/>
    <cellStyle name="Sub totals 3 5 30" xfId="4137" xr:uid="{00000000-0005-0000-0000-0000E56D0000}"/>
    <cellStyle name="Sub totals 3 5 30 2" xfId="30874" xr:uid="{00000000-0005-0000-0000-0000E66D0000}"/>
    <cellStyle name="Sub totals 3 5 30 2 2" xfId="30875" xr:uid="{00000000-0005-0000-0000-0000E76D0000}"/>
    <cellStyle name="Sub totals 3 5 30 2 3" xfId="30876" xr:uid="{00000000-0005-0000-0000-0000E86D0000}"/>
    <cellStyle name="Sub totals 3 5 30 2 4" xfId="30877" xr:uid="{00000000-0005-0000-0000-0000E96D0000}"/>
    <cellStyle name="Sub totals 3 5 30 3" xfId="30878" xr:uid="{00000000-0005-0000-0000-0000EA6D0000}"/>
    <cellStyle name="Sub totals 3 5 30 4" xfId="30879" xr:uid="{00000000-0005-0000-0000-0000EB6D0000}"/>
    <cellStyle name="Sub totals 3 5 31" xfId="4138" xr:uid="{00000000-0005-0000-0000-0000EC6D0000}"/>
    <cellStyle name="Sub totals 3 5 31 2" xfId="30880" xr:uid="{00000000-0005-0000-0000-0000ED6D0000}"/>
    <cellStyle name="Sub totals 3 5 31 2 2" xfId="30881" xr:uid="{00000000-0005-0000-0000-0000EE6D0000}"/>
    <cellStyle name="Sub totals 3 5 31 2 3" xfId="30882" xr:uid="{00000000-0005-0000-0000-0000EF6D0000}"/>
    <cellStyle name="Sub totals 3 5 31 2 4" xfId="30883" xr:uid="{00000000-0005-0000-0000-0000F06D0000}"/>
    <cellStyle name="Sub totals 3 5 31 3" xfId="30884" xr:uid="{00000000-0005-0000-0000-0000F16D0000}"/>
    <cellStyle name="Sub totals 3 5 31 4" xfId="30885" xr:uid="{00000000-0005-0000-0000-0000F26D0000}"/>
    <cellStyle name="Sub totals 3 5 32" xfId="4139" xr:uid="{00000000-0005-0000-0000-0000F36D0000}"/>
    <cellStyle name="Sub totals 3 5 32 2" xfId="30886" xr:uid="{00000000-0005-0000-0000-0000F46D0000}"/>
    <cellStyle name="Sub totals 3 5 32 2 2" xfId="30887" xr:uid="{00000000-0005-0000-0000-0000F56D0000}"/>
    <cellStyle name="Sub totals 3 5 32 2 3" xfId="30888" xr:uid="{00000000-0005-0000-0000-0000F66D0000}"/>
    <cellStyle name="Sub totals 3 5 32 2 4" xfId="30889" xr:uid="{00000000-0005-0000-0000-0000F76D0000}"/>
    <cellStyle name="Sub totals 3 5 32 3" xfId="30890" xr:uid="{00000000-0005-0000-0000-0000F86D0000}"/>
    <cellStyle name="Sub totals 3 5 32 4" xfId="30891" xr:uid="{00000000-0005-0000-0000-0000F96D0000}"/>
    <cellStyle name="Sub totals 3 5 33" xfId="4140" xr:uid="{00000000-0005-0000-0000-0000FA6D0000}"/>
    <cellStyle name="Sub totals 3 5 33 2" xfId="30892" xr:uid="{00000000-0005-0000-0000-0000FB6D0000}"/>
    <cellStyle name="Sub totals 3 5 33 2 2" xfId="30893" xr:uid="{00000000-0005-0000-0000-0000FC6D0000}"/>
    <cellStyle name="Sub totals 3 5 33 2 3" xfId="30894" xr:uid="{00000000-0005-0000-0000-0000FD6D0000}"/>
    <cellStyle name="Sub totals 3 5 33 2 4" xfId="30895" xr:uid="{00000000-0005-0000-0000-0000FE6D0000}"/>
    <cellStyle name="Sub totals 3 5 33 3" xfId="30896" xr:uid="{00000000-0005-0000-0000-0000FF6D0000}"/>
    <cellStyle name="Sub totals 3 5 33 4" xfId="30897" xr:uid="{00000000-0005-0000-0000-0000006E0000}"/>
    <cellStyle name="Sub totals 3 5 34" xfId="4141" xr:uid="{00000000-0005-0000-0000-0000016E0000}"/>
    <cellStyle name="Sub totals 3 5 34 2" xfId="30898" xr:uid="{00000000-0005-0000-0000-0000026E0000}"/>
    <cellStyle name="Sub totals 3 5 34 2 2" xfId="30899" xr:uid="{00000000-0005-0000-0000-0000036E0000}"/>
    <cellStyle name="Sub totals 3 5 34 2 3" xfId="30900" xr:uid="{00000000-0005-0000-0000-0000046E0000}"/>
    <cellStyle name="Sub totals 3 5 34 2 4" xfId="30901" xr:uid="{00000000-0005-0000-0000-0000056E0000}"/>
    <cellStyle name="Sub totals 3 5 34 3" xfId="30902" xr:uid="{00000000-0005-0000-0000-0000066E0000}"/>
    <cellStyle name="Sub totals 3 5 34 4" xfId="30903" xr:uid="{00000000-0005-0000-0000-0000076E0000}"/>
    <cellStyle name="Sub totals 3 5 35" xfId="4142" xr:uid="{00000000-0005-0000-0000-0000086E0000}"/>
    <cellStyle name="Sub totals 3 5 35 2" xfId="30904" xr:uid="{00000000-0005-0000-0000-0000096E0000}"/>
    <cellStyle name="Sub totals 3 5 35 2 2" xfId="30905" xr:uid="{00000000-0005-0000-0000-00000A6E0000}"/>
    <cellStyle name="Sub totals 3 5 35 2 3" xfId="30906" xr:uid="{00000000-0005-0000-0000-00000B6E0000}"/>
    <cellStyle name="Sub totals 3 5 35 2 4" xfId="30907" xr:uid="{00000000-0005-0000-0000-00000C6E0000}"/>
    <cellStyle name="Sub totals 3 5 35 3" xfId="30908" xr:uid="{00000000-0005-0000-0000-00000D6E0000}"/>
    <cellStyle name="Sub totals 3 5 35 4" xfId="30909" xr:uid="{00000000-0005-0000-0000-00000E6E0000}"/>
    <cellStyle name="Sub totals 3 5 36" xfId="4143" xr:uid="{00000000-0005-0000-0000-00000F6E0000}"/>
    <cellStyle name="Sub totals 3 5 36 2" xfId="30910" xr:uid="{00000000-0005-0000-0000-0000106E0000}"/>
    <cellStyle name="Sub totals 3 5 36 2 2" xfId="30911" xr:uid="{00000000-0005-0000-0000-0000116E0000}"/>
    <cellStyle name="Sub totals 3 5 36 2 3" xfId="30912" xr:uid="{00000000-0005-0000-0000-0000126E0000}"/>
    <cellStyle name="Sub totals 3 5 36 2 4" xfId="30913" xr:uid="{00000000-0005-0000-0000-0000136E0000}"/>
    <cellStyle name="Sub totals 3 5 36 3" xfId="30914" xr:uid="{00000000-0005-0000-0000-0000146E0000}"/>
    <cellStyle name="Sub totals 3 5 36 4" xfId="30915" xr:uid="{00000000-0005-0000-0000-0000156E0000}"/>
    <cellStyle name="Sub totals 3 5 37" xfId="4144" xr:uid="{00000000-0005-0000-0000-0000166E0000}"/>
    <cellStyle name="Sub totals 3 5 37 2" xfId="30916" xr:uid="{00000000-0005-0000-0000-0000176E0000}"/>
    <cellStyle name="Sub totals 3 5 37 2 2" xfId="30917" xr:uid="{00000000-0005-0000-0000-0000186E0000}"/>
    <cellStyle name="Sub totals 3 5 37 2 3" xfId="30918" xr:uid="{00000000-0005-0000-0000-0000196E0000}"/>
    <cellStyle name="Sub totals 3 5 37 2 4" xfId="30919" xr:uid="{00000000-0005-0000-0000-00001A6E0000}"/>
    <cellStyle name="Sub totals 3 5 37 3" xfId="30920" xr:uid="{00000000-0005-0000-0000-00001B6E0000}"/>
    <cellStyle name="Sub totals 3 5 37 4" xfId="30921" xr:uid="{00000000-0005-0000-0000-00001C6E0000}"/>
    <cellStyle name="Sub totals 3 5 38" xfId="4145" xr:uid="{00000000-0005-0000-0000-00001D6E0000}"/>
    <cellStyle name="Sub totals 3 5 38 2" xfId="30922" xr:uid="{00000000-0005-0000-0000-00001E6E0000}"/>
    <cellStyle name="Sub totals 3 5 38 2 2" xfId="30923" xr:uid="{00000000-0005-0000-0000-00001F6E0000}"/>
    <cellStyle name="Sub totals 3 5 38 2 3" xfId="30924" xr:uid="{00000000-0005-0000-0000-0000206E0000}"/>
    <cellStyle name="Sub totals 3 5 38 2 4" xfId="30925" xr:uid="{00000000-0005-0000-0000-0000216E0000}"/>
    <cellStyle name="Sub totals 3 5 38 3" xfId="30926" xr:uid="{00000000-0005-0000-0000-0000226E0000}"/>
    <cellStyle name="Sub totals 3 5 38 4" xfId="30927" xr:uid="{00000000-0005-0000-0000-0000236E0000}"/>
    <cellStyle name="Sub totals 3 5 39" xfId="4146" xr:uid="{00000000-0005-0000-0000-0000246E0000}"/>
    <cellStyle name="Sub totals 3 5 39 2" xfId="30928" xr:uid="{00000000-0005-0000-0000-0000256E0000}"/>
    <cellStyle name="Sub totals 3 5 39 2 2" xfId="30929" xr:uid="{00000000-0005-0000-0000-0000266E0000}"/>
    <cellStyle name="Sub totals 3 5 39 2 3" xfId="30930" xr:uid="{00000000-0005-0000-0000-0000276E0000}"/>
    <cellStyle name="Sub totals 3 5 39 2 4" xfId="30931" xr:uid="{00000000-0005-0000-0000-0000286E0000}"/>
    <cellStyle name="Sub totals 3 5 39 3" xfId="30932" xr:uid="{00000000-0005-0000-0000-0000296E0000}"/>
    <cellStyle name="Sub totals 3 5 39 4" xfId="30933" xr:uid="{00000000-0005-0000-0000-00002A6E0000}"/>
    <cellStyle name="Sub totals 3 5 4" xfId="4147" xr:uid="{00000000-0005-0000-0000-00002B6E0000}"/>
    <cellStyle name="Sub totals 3 5 4 2" xfId="30934" xr:uid="{00000000-0005-0000-0000-00002C6E0000}"/>
    <cellStyle name="Sub totals 3 5 4 2 2" xfId="30935" xr:uid="{00000000-0005-0000-0000-00002D6E0000}"/>
    <cellStyle name="Sub totals 3 5 4 2 3" xfId="30936" xr:uid="{00000000-0005-0000-0000-00002E6E0000}"/>
    <cellStyle name="Sub totals 3 5 4 2 4" xfId="30937" xr:uid="{00000000-0005-0000-0000-00002F6E0000}"/>
    <cellStyle name="Sub totals 3 5 4 3" xfId="30938" xr:uid="{00000000-0005-0000-0000-0000306E0000}"/>
    <cellStyle name="Sub totals 3 5 4 4" xfId="30939" xr:uid="{00000000-0005-0000-0000-0000316E0000}"/>
    <cellStyle name="Sub totals 3 5 40" xfId="4148" xr:uid="{00000000-0005-0000-0000-0000326E0000}"/>
    <cellStyle name="Sub totals 3 5 40 2" xfId="30940" xr:uid="{00000000-0005-0000-0000-0000336E0000}"/>
    <cellStyle name="Sub totals 3 5 40 2 2" xfId="30941" xr:uid="{00000000-0005-0000-0000-0000346E0000}"/>
    <cellStyle name="Sub totals 3 5 40 2 3" xfId="30942" xr:uid="{00000000-0005-0000-0000-0000356E0000}"/>
    <cellStyle name="Sub totals 3 5 40 2 4" xfId="30943" xr:uid="{00000000-0005-0000-0000-0000366E0000}"/>
    <cellStyle name="Sub totals 3 5 40 3" xfId="30944" xr:uid="{00000000-0005-0000-0000-0000376E0000}"/>
    <cellStyle name="Sub totals 3 5 40 4" xfId="30945" xr:uid="{00000000-0005-0000-0000-0000386E0000}"/>
    <cellStyle name="Sub totals 3 5 41" xfId="4149" xr:uid="{00000000-0005-0000-0000-0000396E0000}"/>
    <cellStyle name="Sub totals 3 5 41 2" xfId="30946" xr:uid="{00000000-0005-0000-0000-00003A6E0000}"/>
    <cellStyle name="Sub totals 3 5 41 2 2" xfId="30947" xr:uid="{00000000-0005-0000-0000-00003B6E0000}"/>
    <cellStyle name="Sub totals 3 5 41 2 3" xfId="30948" xr:uid="{00000000-0005-0000-0000-00003C6E0000}"/>
    <cellStyle name="Sub totals 3 5 41 2 4" xfId="30949" xr:uid="{00000000-0005-0000-0000-00003D6E0000}"/>
    <cellStyle name="Sub totals 3 5 41 3" xfId="30950" xr:uid="{00000000-0005-0000-0000-00003E6E0000}"/>
    <cellStyle name="Sub totals 3 5 41 4" xfId="30951" xr:uid="{00000000-0005-0000-0000-00003F6E0000}"/>
    <cellStyle name="Sub totals 3 5 42" xfId="4150" xr:uid="{00000000-0005-0000-0000-0000406E0000}"/>
    <cellStyle name="Sub totals 3 5 42 2" xfId="30952" xr:uid="{00000000-0005-0000-0000-0000416E0000}"/>
    <cellStyle name="Sub totals 3 5 42 2 2" xfId="30953" xr:uid="{00000000-0005-0000-0000-0000426E0000}"/>
    <cellStyle name="Sub totals 3 5 42 2 3" xfId="30954" xr:uid="{00000000-0005-0000-0000-0000436E0000}"/>
    <cellStyle name="Sub totals 3 5 42 2 4" xfId="30955" xr:uid="{00000000-0005-0000-0000-0000446E0000}"/>
    <cellStyle name="Sub totals 3 5 42 3" xfId="30956" xr:uid="{00000000-0005-0000-0000-0000456E0000}"/>
    <cellStyle name="Sub totals 3 5 42 4" xfId="30957" xr:uid="{00000000-0005-0000-0000-0000466E0000}"/>
    <cellStyle name="Sub totals 3 5 43" xfId="4151" xr:uid="{00000000-0005-0000-0000-0000476E0000}"/>
    <cellStyle name="Sub totals 3 5 43 2" xfId="30958" xr:uid="{00000000-0005-0000-0000-0000486E0000}"/>
    <cellStyle name="Sub totals 3 5 43 2 2" xfId="30959" xr:uid="{00000000-0005-0000-0000-0000496E0000}"/>
    <cellStyle name="Sub totals 3 5 43 2 3" xfId="30960" xr:uid="{00000000-0005-0000-0000-00004A6E0000}"/>
    <cellStyle name="Sub totals 3 5 43 2 4" xfId="30961" xr:uid="{00000000-0005-0000-0000-00004B6E0000}"/>
    <cellStyle name="Sub totals 3 5 43 3" xfId="30962" xr:uid="{00000000-0005-0000-0000-00004C6E0000}"/>
    <cellStyle name="Sub totals 3 5 43 4" xfId="30963" xr:uid="{00000000-0005-0000-0000-00004D6E0000}"/>
    <cellStyle name="Sub totals 3 5 44" xfId="4152" xr:uid="{00000000-0005-0000-0000-00004E6E0000}"/>
    <cellStyle name="Sub totals 3 5 44 2" xfId="30964" xr:uid="{00000000-0005-0000-0000-00004F6E0000}"/>
    <cellStyle name="Sub totals 3 5 44 2 2" xfId="30965" xr:uid="{00000000-0005-0000-0000-0000506E0000}"/>
    <cellStyle name="Sub totals 3 5 44 2 3" xfId="30966" xr:uid="{00000000-0005-0000-0000-0000516E0000}"/>
    <cellStyle name="Sub totals 3 5 44 2 4" xfId="30967" xr:uid="{00000000-0005-0000-0000-0000526E0000}"/>
    <cellStyle name="Sub totals 3 5 44 3" xfId="30968" xr:uid="{00000000-0005-0000-0000-0000536E0000}"/>
    <cellStyle name="Sub totals 3 5 44 4" xfId="30969" xr:uid="{00000000-0005-0000-0000-0000546E0000}"/>
    <cellStyle name="Sub totals 3 5 45" xfId="30970" xr:uid="{00000000-0005-0000-0000-0000556E0000}"/>
    <cellStyle name="Sub totals 3 5 45 2" xfId="30971" xr:uid="{00000000-0005-0000-0000-0000566E0000}"/>
    <cellStyle name="Sub totals 3 5 45 3" xfId="30972" xr:uid="{00000000-0005-0000-0000-0000576E0000}"/>
    <cellStyle name="Sub totals 3 5 45 4" xfId="30973" xr:uid="{00000000-0005-0000-0000-0000586E0000}"/>
    <cellStyle name="Sub totals 3 5 46" xfId="30974" xr:uid="{00000000-0005-0000-0000-0000596E0000}"/>
    <cellStyle name="Sub totals 3 5 46 2" xfId="30975" xr:uid="{00000000-0005-0000-0000-00005A6E0000}"/>
    <cellStyle name="Sub totals 3 5 46 3" xfId="30976" xr:uid="{00000000-0005-0000-0000-00005B6E0000}"/>
    <cellStyle name="Sub totals 3 5 46 4" xfId="30977" xr:uid="{00000000-0005-0000-0000-00005C6E0000}"/>
    <cellStyle name="Sub totals 3 5 47" xfId="30978" xr:uid="{00000000-0005-0000-0000-00005D6E0000}"/>
    <cellStyle name="Sub totals 3 5 5" xfId="4153" xr:uid="{00000000-0005-0000-0000-00005E6E0000}"/>
    <cellStyle name="Sub totals 3 5 5 2" xfId="30979" xr:uid="{00000000-0005-0000-0000-00005F6E0000}"/>
    <cellStyle name="Sub totals 3 5 5 2 2" xfId="30980" xr:uid="{00000000-0005-0000-0000-0000606E0000}"/>
    <cellStyle name="Sub totals 3 5 5 2 3" xfId="30981" xr:uid="{00000000-0005-0000-0000-0000616E0000}"/>
    <cellStyle name="Sub totals 3 5 5 2 4" xfId="30982" xr:uid="{00000000-0005-0000-0000-0000626E0000}"/>
    <cellStyle name="Sub totals 3 5 5 3" xfId="30983" xr:uid="{00000000-0005-0000-0000-0000636E0000}"/>
    <cellStyle name="Sub totals 3 5 5 4" xfId="30984" xr:uid="{00000000-0005-0000-0000-0000646E0000}"/>
    <cellStyle name="Sub totals 3 5 6" xfId="4154" xr:uid="{00000000-0005-0000-0000-0000656E0000}"/>
    <cellStyle name="Sub totals 3 5 6 2" xfId="30985" xr:uid="{00000000-0005-0000-0000-0000666E0000}"/>
    <cellStyle name="Sub totals 3 5 6 2 2" xfId="30986" xr:uid="{00000000-0005-0000-0000-0000676E0000}"/>
    <cellStyle name="Sub totals 3 5 6 2 3" xfId="30987" xr:uid="{00000000-0005-0000-0000-0000686E0000}"/>
    <cellStyle name="Sub totals 3 5 6 2 4" xfId="30988" xr:uid="{00000000-0005-0000-0000-0000696E0000}"/>
    <cellStyle name="Sub totals 3 5 6 3" xfId="30989" xr:uid="{00000000-0005-0000-0000-00006A6E0000}"/>
    <cellStyle name="Sub totals 3 5 6 4" xfId="30990" xr:uid="{00000000-0005-0000-0000-00006B6E0000}"/>
    <cellStyle name="Sub totals 3 5 7" xfId="4155" xr:uid="{00000000-0005-0000-0000-00006C6E0000}"/>
    <cellStyle name="Sub totals 3 5 7 2" xfId="30991" xr:uid="{00000000-0005-0000-0000-00006D6E0000}"/>
    <cellStyle name="Sub totals 3 5 7 2 2" xfId="30992" xr:uid="{00000000-0005-0000-0000-00006E6E0000}"/>
    <cellStyle name="Sub totals 3 5 7 2 3" xfId="30993" xr:uid="{00000000-0005-0000-0000-00006F6E0000}"/>
    <cellStyle name="Sub totals 3 5 7 2 4" xfId="30994" xr:uid="{00000000-0005-0000-0000-0000706E0000}"/>
    <cellStyle name="Sub totals 3 5 7 3" xfId="30995" xr:uid="{00000000-0005-0000-0000-0000716E0000}"/>
    <cellStyle name="Sub totals 3 5 7 4" xfId="30996" xr:uid="{00000000-0005-0000-0000-0000726E0000}"/>
    <cellStyle name="Sub totals 3 5 8" xfId="4156" xr:uid="{00000000-0005-0000-0000-0000736E0000}"/>
    <cellStyle name="Sub totals 3 5 8 2" xfId="30997" xr:uid="{00000000-0005-0000-0000-0000746E0000}"/>
    <cellStyle name="Sub totals 3 5 8 2 2" xfId="30998" xr:uid="{00000000-0005-0000-0000-0000756E0000}"/>
    <cellStyle name="Sub totals 3 5 8 2 3" xfId="30999" xr:uid="{00000000-0005-0000-0000-0000766E0000}"/>
    <cellStyle name="Sub totals 3 5 8 2 4" xfId="31000" xr:uid="{00000000-0005-0000-0000-0000776E0000}"/>
    <cellStyle name="Sub totals 3 5 8 3" xfId="31001" xr:uid="{00000000-0005-0000-0000-0000786E0000}"/>
    <cellStyle name="Sub totals 3 5 8 4" xfId="31002" xr:uid="{00000000-0005-0000-0000-0000796E0000}"/>
    <cellStyle name="Sub totals 3 5 9" xfId="4157" xr:uid="{00000000-0005-0000-0000-00007A6E0000}"/>
    <cellStyle name="Sub totals 3 5 9 2" xfId="31003" xr:uid="{00000000-0005-0000-0000-00007B6E0000}"/>
    <cellStyle name="Sub totals 3 5 9 2 2" xfId="31004" xr:uid="{00000000-0005-0000-0000-00007C6E0000}"/>
    <cellStyle name="Sub totals 3 5 9 2 3" xfId="31005" xr:uid="{00000000-0005-0000-0000-00007D6E0000}"/>
    <cellStyle name="Sub totals 3 5 9 2 4" xfId="31006" xr:uid="{00000000-0005-0000-0000-00007E6E0000}"/>
    <cellStyle name="Sub totals 3 5 9 3" xfId="31007" xr:uid="{00000000-0005-0000-0000-00007F6E0000}"/>
    <cellStyle name="Sub totals 3 5 9 4" xfId="31008" xr:uid="{00000000-0005-0000-0000-0000806E0000}"/>
    <cellStyle name="Sub totals 3 6" xfId="4158" xr:uid="{00000000-0005-0000-0000-0000816E0000}"/>
    <cellStyle name="Sub totals 3 6 2" xfId="31009" xr:uid="{00000000-0005-0000-0000-0000826E0000}"/>
    <cellStyle name="Sub totals 3 6 2 2" xfId="31010" xr:uid="{00000000-0005-0000-0000-0000836E0000}"/>
    <cellStyle name="Sub totals 3 6 2 3" xfId="31011" xr:uid="{00000000-0005-0000-0000-0000846E0000}"/>
    <cellStyle name="Sub totals 3 6 2 4" xfId="31012" xr:uid="{00000000-0005-0000-0000-0000856E0000}"/>
    <cellStyle name="Sub totals 3 6 3" xfId="31013" xr:uid="{00000000-0005-0000-0000-0000866E0000}"/>
    <cellStyle name="Sub totals 3 6 4" xfId="31014" xr:uid="{00000000-0005-0000-0000-0000876E0000}"/>
    <cellStyle name="Sub totals 3 7" xfId="4159" xr:uid="{00000000-0005-0000-0000-0000886E0000}"/>
    <cellStyle name="Sub totals 3 7 2" xfId="31015" xr:uid="{00000000-0005-0000-0000-0000896E0000}"/>
    <cellStyle name="Sub totals 3 7 2 2" xfId="31016" xr:uid="{00000000-0005-0000-0000-00008A6E0000}"/>
    <cellStyle name="Sub totals 3 7 2 3" xfId="31017" xr:uid="{00000000-0005-0000-0000-00008B6E0000}"/>
    <cellStyle name="Sub totals 3 7 2 4" xfId="31018" xr:uid="{00000000-0005-0000-0000-00008C6E0000}"/>
    <cellStyle name="Sub totals 3 7 3" xfId="31019" xr:uid="{00000000-0005-0000-0000-00008D6E0000}"/>
    <cellStyle name="Sub totals 3 7 4" xfId="31020" xr:uid="{00000000-0005-0000-0000-00008E6E0000}"/>
    <cellStyle name="Sub totals 3 8" xfId="4160" xr:uid="{00000000-0005-0000-0000-00008F6E0000}"/>
    <cellStyle name="Sub totals 3 8 2" xfId="31021" xr:uid="{00000000-0005-0000-0000-0000906E0000}"/>
    <cellStyle name="Sub totals 3 8 2 2" xfId="31022" xr:uid="{00000000-0005-0000-0000-0000916E0000}"/>
    <cellStyle name="Sub totals 3 8 2 3" xfId="31023" xr:uid="{00000000-0005-0000-0000-0000926E0000}"/>
    <cellStyle name="Sub totals 3 8 2 4" xfId="31024" xr:uid="{00000000-0005-0000-0000-0000936E0000}"/>
    <cellStyle name="Sub totals 3 8 3" xfId="31025" xr:uid="{00000000-0005-0000-0000-0000946E0000}"/>
    <cellStyle name="Sub totals 3 8 4" xfId="31026" xr:uid="{00000000-0005-0000-0000-0000956E0000}"/>
    <cellStyle name="Sub totals 3 9" xfId="4161" xr:uid="{00000000-0005-0000-0000-0000966E0000}"/>
    <cellStyle name="Sub totals 3 9 2" xfId="31027" xr:uid="{00000000-0005-0000-0000-0000976E0000}"/>
    <cellStyle name="Sub totals 3 9 2 2" xfId="31028" xr:uid="{00000000-0005-0000-0000-0000986E0000}"/>
    <cellStyle name="Sub totals 3 9 2 3" xfId="31029" xr:uid="{00000000-0005-0000-0000-0000996E0000}"/>
    <cellStyle name="Sub totals 3 9 2 4" xfId="31030" xr:uid="{00000000-0005-0000-0000-00009A6E0000}"/>
    <cellStyle name="Sub totals 3 9 3" xfId="31031" xr:uid="{00000000-0005-0000-0000-00009B6E0000}"/>
    <cellStyle name="Sub totals 3 9 4" xfId="31032" xr:uid="{00000000-0005-0000-0000-00009C6E0000}"/>
    <cellStyle name="Sub totals 4" xfId="4162" xr:uid="{00000000-0005-0000-0000-00009D6E0000}"/>
    <cellStyle name="Sub totals 4 10" xfId="4163" xr:uid="{00000000-0005-0000-0000-00009E6E0000}"/>
    <cellStyle name="Sub totals 4 10 2" xfId="31033" xr:uid="{00000000-0005-0000-0000-00009F6E0000}"/>
    <cellStyle name="Sub totals 4 10 2 2" xfId="31034" xr:uid="{00000000-0005-0000-0000-0000A06E0000}"/>
    <cellStyle name="Sub totals 4 10 2 3" xfId="31035" xr:uid="{00000000-0005-0000-0000-0000A16E0000}"/>
    <cellStyle name="Sub totals 4 10 2 4" xfId="31036" xr:uid="{00000000-0005-0000-0000-0000A26E0000}"/>
    <cellStyle name="Sub totals 4 10 3" xfId="31037" xr:uid="{00000000-0005-0000-0000-0000A36E0000}"/>
    <cellStyle name="Sub totals 4 10 4" xfId="31038" xr:uid="{00000000-0005-0000-0000-0000A46E0000}"/>
    <cellStyle name="Sub totals 4 11" xfId="4164" xr:uid="{00000000-0005-0000-0000-0000A56E0000}"/>
    <cellStyle name="Sub totals 4 11 2" xfId="31039" xr:uid="{00000000-0005-0000-0000-0000A66E0000}"/>
    <cellStyle name="Sub totals 4 11 2 2" xfId="31040" xr:uid="{00000000-0005-0000-0000-0000A76E0000}"/>
    <cellStyle name="Sub totals 4 11 2 3" xfId="31041" xr:uid="{00000000-0005-0000-0000-0000A86E0000}"/>
    <cellStyle name="Sub totals 4 11 2 4" xfId="31042" xr:uid="{00000000-0005-0000-0000-0000A96E0000}"/>
    <cellStyle name="Sub totals 4 11 3" xfId="31043" xr:uid="{00000000-0005-0000-0000-0000AA6E0000}"/>
    <cellStyle name="Sub totals 4 11 4" xfId="31044" xr:uid="{00000000-0005-0000-0000-0000AB6E0000}"/>
    <cellStyle name="Sub totals 4 12" xfId="4165" xr:uid="{00000000-0005-0000-0000-0000AC6E0000}"/>
    <cellStyle name="Sub totals 4 12 2" xfId="31045" xr:uid="{00000000-0005-0000-0000-0000AD6E0000}"/>
    <cellStyle name="Sub totals 4 12 2 2" xfId="31046" xr:uid="{00000000-0005-0000-0000-0000AE6E0000}"/>
    <cellStyle name="Sub totals 4 12 2 3" xfId="31047" xr:uid="{00000000-0005-0000-0000-0000AF6E0000}"/>
    <cellStyle name="Sub totals 4 12 2 4" xfId="31048" xr:uid="{00000000-0005-0000-0000-0000B06E0000}"/>
    <cellStyle name="Sub totals 4 12 3" xfId="31049" xr:uid="{00000000-0005-0000-0000-0000B16E0000}"/>
    <cellStyle name="Sub totals 4 12 4" xfId="31050" xr:uid="{00000000-0005-0000-0000-0000B26E0000}"/>
    <cellStyle name="Sub totals 4 13" xfId="4166" xr:uid="{00000000-0005-0000-0000-0000B36E0000}"/>
    <cellStyle name="Sub totals 4 13 2" xfId="31051" xr:uid="{00000000-0005-0000-0000-0000B46E0000}"/>
    <cellStyle name="Sub totals 4 13 2 2" xfId="31052" xr:uid="{00000000-0005-0000-0000-0000B56E0000}"/>
    <cellStyle name="Sub totals 4 13 2 3" xfId="31053" xr:uid="{00000000-0005-0000-0000-0000B66E0000}"/>
    <cellStyle name="Sub totals 4 13 2 4" xfId="31054" xr:uid="{00000000-0005-0000-0000-0000B76E0000}"/>
    <cellStyle name="Sub totals 4 13 3" xfId="31055" xr:uid="{00000000-0005-0000-0000-0000B86E0000}"/>
    <cellStyle name="Sub totals 4 13 4" xfId="31056" xr:uid="{00000000-0005-0000-0000-0000B96E0000}"/>
    <cellStyle name="Sub totals 4 14" xfId="4167" xr:uid="{00000000-0005-0000-0000-0000BA6E0000}"/>
    <cellStyle name="Sub totals 4 14 2" xfId="31057" xr:uid="{00000000-0005-0000-0000-0000BB6E0000}"/>
    <cellStyle name="Sub totals 4 14 2 2" xfId="31058" xr:uid="{00000000-0005-0000-0000-0000BC6E0000}"/>
    <cellStyle name="Sub totals 4 14 2 3" xfId="31059" xr:uid="{00000000-0005-0000-0000-0000BD6E0000}"/>
    <cellStyle name="Sub totals 4 14 2 4" xfId="31060" xr:uid="{00000000-0005-0000-0000-0000BE6E0000}"/>
    <cellStyle name="Sub totals 4 14 3" xfId="31061" xr:uid="{00000000-0005-0000-0000-0000BF6E0000}"/>
    <cellStyle name="Sub totals 4 14 4" xfId="31062" xr:uid="{00000000-0005-0000-0000-0000C06E0000}"/>
    <cellStyle name="Sub totals 4 15" xfId="4168" xr:uid="{00000000-0005-0000-0000-0000C16E0000}"/>
    <cellStyle name="Sub totals 4 15 2" xfId="31063" xr:uid="{00000000-0005-0000-0000-0000C26E0000}"/>
    <cellStyle name="Sub totals 4 15 2 2" xfId="31064" xr:uid="{00000000-0005-0000-0000-0000C36E0000}"/>
    <cellStyle name="Sub totals 4 15 2 3" xfId="31065" xr:uid="{00000000-0005-0000-0000-0000C46E0000}"/>
    <cellStyle name="Sub totals 4 15 2 4" xfId="31066" xr:uid="{00000000-0005-0000-0000-0000C56E0000}"/>
    <cellStyle name="Sub totals 4 15 3" xfId="31067" xr:uid="{00000000-0005-0000-0000-0000C66E0000}"/>
    <cellStyle name="Sub totals 4 15 4" xfId="31068" xr:uid="{00000000-0005-0000-0000-0000C76E0000}"/>
    <cellStyle name="Sub totals 4 16" xfId="4169" xr:uid="{00000000-0005-0000-0000-0000C86E0000}"/>
    <cellStyle name="Sub totals 4 16 2" xfId="31069" xr:uid="{00000000-0005-0000-0000-0000C96E0000}"/>
    <cellStyle name="Sub totals 4 16 2 2" xfId="31070" xr:uid="{00000000-0005-0000-0000-0000CA6E0000}"/>
    <cellStyle name="Sub totals 4 16 2 3" xfId="31071" xr:uid="{00000000-0005-0000-0000-0000CB6E0000}"/>
    <cellStyle name="Sub totals 4 16 2 4" xfId="31072" xr:uid="{00000000-0005-0000-0000-0000CC6E0000}"/>
    <cellStyle name="Sub totals 4 16 3" xfId="31073" xr:uid="{00000000-0005-0000-0000-0000CD6E0000}"/>
    <cellStyle name="Sub totals 4 16 4" xfId="31074" xr:uid="{00000000-0005-0000-0000-0000CE6E0000}"/>
    <cellStyle name="Sub totals 4 17" xfId="4170" xr:uid="{00000000-0005-0000-0000-0000CF6E0000}"/>
    <cellStyle name="Sub totals 4 17 2" xfId="31075" xr:uid="{00000000-0005-0000-0000-0000D06E0000}"/>
    <cellStyle name="Sub totals 4 17 2 2" xfId="31076" xr:uid="{00000000-0005-0000-0000-0000D16E0000}"/>
    <cellStyle name="Sub totals 4 17 2 3" xfId="31077" xr:uid="{00000000-0005-0000-0000-0000D26E0000}"/>
    <cellStyle name="Sub totals 4 17 2 4" xfId="31078" xr:uid="{00000000-0005-0000-0000-0000D36E0000}"/>
    <cellStyle name="Sub totals 4 17 3" xfId="31079" xr:uid="{00000000-0005-0000-0000-0000D46E0000}"/>
    <cellStyle name="Sub totals 4 17 4" xfId="31080" xr:uid="{00000000-0005-0000-0000-0000D56E0000}"/>
    <cellStyle name="Sub totals 4 18" xfId="4171" xr:uid="{00000000-0005-0000-0000-0000D66E0000}"/>
    <cellStyle name="Sub totals 4 18 2" xfId="31081" xr:uid="{00000000-0005-0000-0000-0000D76E0000}"/>
    <cellStyle name="Sub totals 4 18 2 2" xfId="31082" xr:uid="{00000000-0005-0000-0000-0000D86E0000}"/>
    <cellStyle name="Sub totals 4 18 2 3" xfId="31083" xr:uid="{00000000-0005-0000-0000-0000D96E0000}"/>
    <cellStyle name="Sub totals 4 18 2 4" xfId="31084" xr:uid="{00000000-0005-0000-0000-0000DA6E0000}"/>
    <cellStyle name="Sub totals 4 18 3" xfId="31085" xr:uid="{00000000-0005-0000-0000-0000DB6E0000}"/>
    <cellStyle name="Sub totals 4 18 4" xfId="31086" xr:uid="{00000000-0005-0000-0000-0000DC6E0000}"/>
    <cellStyle name="Sub totals 4 19" xfId="4172" xr:uid="{00000000-0005-0000-0000-0000DD6E0000}"/>
    <cellStyle name="Sub totals 4 19 2" xfId="31087" xr:uid="{00000000-0005-0000-0000-0000DE6E0000}"/>
    <cellStyle name="Sub totals 4 19 2 2" xfId="31088" xr:uid="{00000000-0005-0000-0000-0000DF6E0000}"/>
    <cellStyle name="Sub totals 4 19 2 3" xfId="31089" xr:uid="{00000000-0005-0000-0000-0000E06E0000}"/>
    <cellStyle name="Sub totals 4 19 2 4" xfId="31090" xr:uid="{00000000-0005-0000-0000-0000E16E0000}"/>
    <cellStyle name="Sub totals 4 19 3" xfId="31091" xr:uid="{00000000-0005-0000-0000-0000E26E0000}"/>
    <cellStyle name="Sub totals 4 19 4" xfId="31092" xr:uid="{00000000-0005-0000-0000-0000E36E0000}"/>
    <cellStyle name="Sub totals 4 2" xfId="4173" xr:uid="{00000000-0005-0000-0000-0000E46E0000}"/>
    <cellStyle name="Sub totals 4 2 10" xfId="4174" xr:uid="{00000000-0005-0000-0000-0000E56E0000}"/>
    <cellStyle name="Sub totals 4 2 10 2" xfId="31093" xr:uid="{00000000-0005-0000-0000-0000E66E0000}"/>
    <cellStyle name="Sub totals 4 2 10 2 2" xfId="31094" xr:uid="{00000000-0005-0000-0000-0000E76E0000}"/>
    <cellStyle name="Sub totals 4 2 10 2 3" xfId="31095" xr:uid="{00000000-0005-0000-0000-0000E86E0000}"/>
    <cellStyle name="Sub totals 4 2 10 2 4" xfId="31096" xr:uid="{00000000-0005-0000-0000-0000E96E0000}"/>
    <cellStyle name="Sub totals 4 2 10 3" xfId="31097" xr:uid="{00000000-0005-0000-0000-0000EA6E0000}"/>
    <cellStyle name="Sub totals 4 2 10 4" xfId="31098" xr:uid="{00000000-0005-0000-0000-0000EB6E0000}"/>
    <cellStyle name="Sub totals 4 2 11" xfId="4175" xr:uid="{00000000-0005-0000-0000-0000EC6E0000}"/>
    <cellStyle name="Sub totals 4 2 11 2" xfId="31099" xr:uid="{00000000-0005-0000-0000-0000ED6E0000}"/>
    <cellStyle name="Sub totals 4 2 11 2 2" xfId="31100" xr:uid="{00000000-0005-0000-0000-0000EE6E0000}"/>
    <cellStyle name="Sub totals 4 2 11 2 3" xfId="31101" xr:uid="{00000000-0005-0000-0000-0000EF6E0000}"/>
    <cellStyle name="Sub totals 4 2 11 2 4" xfId="31102" xr:uid="{00000000-0005-0000-0000-0000F06E0000}"/>
    <cellStyle name="Sub totals 4 2 11 3" xfId="31103" xr:uid="{00000000-0005-0000-0000-0000F16E0000}"/>
    <cellStyle name="Sub totals 4 2 11 4" xfId="31104" xr:uid="{00000000-0005-0000-0000-0000F26E0000}"/>
    <cellStyle name="Sub totals 4 2 12" xfId="4176" xr:uid="{00000000-0005-0000-0000-0000F36E0000}"/>
    <cellStyle name="Sub totals 4 2 12 2" xfId="31105" xr:uid="{00000000-0005-0000-0000-0000F46E0000}"/>
    <cellStyle name="Sub totals 4 2 12 2 2" xfId="31106" xr:uid="{00000000-0005-0000-0000-0000F56E0000}"/>
    <cellStyle name="Sub totals 4 2 12 2 3" xfId="31107" xr:uid="{00000000-0005-0000-0000-0000F66E0000}"/>
    <cellStyle name="Sub totals 4 2 12 2 4" xfId="31108" xr:uid="{00000000-0005-0000-0000-0000F76E0000}"/>
    <cellStyle name="Sub totals 4 2 12 3" xfId="31109" xr:uid="{00000000-0005-0000-0000-0000F86E0000}"/>
    <cellStyle name="Sub totals 4 2 12 4" xfId="31110" xr:uid="{00000000-0005-0000-0000-0000F96E0000}"/>
    <cellStyle name="Sub totals 4 2 13" xfId="4177" xr:uid="{00000000-0005-0000-0000-0000FA6E0000}"/>
    <cellStyle name="Sub totals 4 2 13 2" xfId="31111" xr:uid="{00000000-0005-0000-0000-0000FB6E0000}"/>
    <cellStyle name="Sub totals 4 2 13 2 2" xfId="31112" xr:uid="{00000000-0005-0000-0000-0000FC6E0000}"/>
    <cellStyle name="Sub totals 4 2 13 2 3" xfId="31113" xr:uid="{00000000-0005-0000-0000-0000FD6E0000}"/>
    <cellStyle name="Sub totals 4 2 13 2 4" xfId="31114" xr:uid="{00000000-0005-0000-0000-0000FE6E0000}"/>
    <cellStyle name="Sub totals 4 2 13 3" xfId="31115" xr:uid="{00000000-0005-0000-0000-0000FF6E0000}"/>
    <cellStyle name="Sub totals 4 2 13 4" xfId="31116" xr:uid="{00000000-0005-0000-0000-0000006F0000}"/>
    <cellStyle name="Sub totals 4 2 14" xfId="4178" xr:uid="{00000000-0005-0000-0000-0000016F0000}"/>
    <cellStyle name="Sub totals 4 2 14 2" xfId="31117" xr:uid="{00000000-0005-0000-0000-0000026F0000}"/>
    <cellStyle name="Sub totals 4 2 14 2 2" xfId="31118" xr:uid="{00000000-0005-0000-0000-0000036F0000}"/>
    <cellStyle name="Sub totals 4 2 14 2 3" xfId="31119" xr:uid="{00000000-0005-0000-0000-0000046F0000}"/>
    <cellStyle name="Sub totals 4 2 14 2 4" xfId="31120" xr:uid="{00000000-0005-0000-0000-0000056F0000}"/>
    <cellStyle name="Sub totals 4 2 14 3" xfId="31121" xr:uid="{00000000-0005-0000-0000-0000066F0000}"/>
    <cellStyle name="Sub totals 4 2 14 4" xfId="31122" xr:uid="{00000000-0005-0000-0000-0000076F0000}"/>
    <cellStyle name="Sub totals 4 2 15" xfId="4179" xr:uid="{00000000-0005-0000-0000-0000086F0000}"/>
    <cellStyle name="Sub totals 4 2 15 2" xfId="31123" xr:uid="{00000000-0005-0000-0000-0000096F0000}"/>
    <cellStyle name="Sub totals 4 2 15 2 2" xfId="31124" xr:uid="{00000000-0005-0000-0000-00000A6F0000}"/>
    <cellStyle name="Sub totals 4 2 15 2 3" xfId="31125" xr:uid="{00000000-0005-0000-0000-00000B6F0000}"/>
    <cellStyle name="Sub totals 4 2 15 2 4" xfId="31126" xr:uid="{00000000-0005-0000-0000-00000C6F0000}"/>
    <cellStyle name="Sub totals 4 2 15 3" xfId="31127" xr:uid="{00000000-0005-0000-0000-00000D6F0000}"/>
    <cellStyle name="Sub totals 4 2 15 4" xfId="31128" xr:uid="{00000000-0005-0000-0000-00000E6F0000}"/>
    <cellStyle name="Sub totals 4 2 16" xfId="4180" xr:uid="{00000000-0005-0000-0000-00000F6F0000}"/>
    <cellStyle name="Sub totals 4 2 16 2" xfId="31129" xr:uid="{00000000-0005-0000-0000-0000106F0000}"/>
    <cellStyle name="Sub totals 4 2 16 2 2" xfId="31130" xr:uid="{00000000-0005-0000-0000-0000116F0000}"/>
    <cellStyle name="Sub totals 4 2 16 2 3" xfId="31131" xr:uid="{00000000-0005-0000-0000-0000126F0000}"/>
    <cellStyle name="Sub totals 4 2 16 2 4" xfId="31132" xr:uid="{00000000-0005-0000-0000-0000136F0000}"/>
    <cellStyle name="Sub totals 4 2 16 3" xfId="31133" xr:uid="{00000000-0005-0000-0000-0000146F0000}"/>
    <cellStyle name="Sub totals 4 2 16 4" xfId="31134" xr:uid="{00000000-0005-0000-0000-0000156F0000}"/>
    <cellStyle name="Sub totals 4 2 17" xfId="4181" xr:uid="{00000000-0005-0000-0000-0000166F0000}"/>
    <cellStyle name="Sub totals 4 2 17 2" xfId="31135" xr:uid="{00000000-0005-0000-0000-0000176F0000}"/>
    <cellStyle name="Sub totals 4 2 17 2 2" xfId="31136" xr:uid="{00000000-0005-0000-0000-0000186F0000}"/>
    <cellStyle name="Sub totals 4 2 17 2 3" xfId="31137" xr:uid="{00000000-0005-0000-0000-0000196F0000}"/>
    <cellStyle name="Sub totals 4 2 17 2 4" xfId="31138" xr:uid="{00000000-0005-0000-0000-00001A6F0000}"/>
    <cellStyle name="Sub totals 4 2 17 3" xfId="31139" xr:uid="{00000000-0005-0000-0000-00001B6F0000}"/>
    <cellStyle name="Sub totals 4 2 17 4" xfId="31140" xr:uid="{00000000-0005-0000-0000-00001C6F0000}"/>
    <cellStyle name="Sub totals 4 2 18" xfId="4182" xr:uid="{00000000-0005-0000-0000-00001D6F0000}"/>
    <cellStyle name="Sub totals 4 2 18 2" xfId="31141" xr:uid="{00000000-0005-0000-0000-00001E6F0000}"/>
    <cellStyle name="Sub totals 4 2 18 2 2" xfId="31142" xr:uid="{00000000-0005-0000-0000-00001F6F0000}"/>
    <cellStyle name="Sub totals 4 2 18 2 3" xfId="31143" xr:uid="{00000000-0005-0000-0000-0000206F0000}"/>
    <cellStyle name="Sub totals 4 2 18 2 4" xfId="31144" xr:uid="{00000000-0005-0000-0000-0000216F0000}"/>
    <cellStyle name="Sub totals 4 2 18 3" xfId="31145" xr:uid="{00000000-0005-0000-0000-0000226F0000}"/>
    <cellStyle name="Sub totals 4 2 18 4" xfId="31146" xr:uid="{00000000-0005-0000-0000-0000236F0000}"/>
    <cellStyle name="Sub totals 4 2 19" xfId="4183" xr:uid="{00000000-0005-0000-0000-0000246F0000}"/>
    <cellStyle name="Sub totals 4 2 19 2" xfId="31147" xr:uid="{00000000-0005-0000-0000-0000256F0000}"/>
    <cellStyle name="Sub totals 4 2 19 2 2" xfId="31148" xr:uid="{00000000-0005-0000-0000-0000266F0000}"/>
    <cellStyle name="Sub totals 4 2 19 2 3" xfId="31149" xr:uid="{00000000-0005-0000-0000-0000276F0000}"/>
    <cellStyle name="Sub totals 4 2 19 2 4" xfId="31150" xr:uid="{00000000-0005-0000-0000-0000286F0000}"/>
    <cellStyle name="Sub totals 4 2 19 3" xfId="31151" xr:uid="{00000000-0005-0000-0000-0000296F0000}"/>
    <cellStyle name="Sub totals 4 2 19 4" xfId="31152" xr:uid="{00000000-0005-0000-0000-00002A6F0000}"/>
    <cellStyle name="Sub totals 4 2 2" xfId="4184" xr:uid="{00000000-0005-0000-0000-00002B6F0000}"/>
    <cellStyle name="Sub totals 4 2 2 10" xfId="4185" xr:uid="{00000000-0005-0000-0000-00002C6F0000}"/>
    <cellStyle name="Sub totals 4 2 2 10 2" xfId="31153" xr:uid="{00000000-0005-0000-0000-00002D6F0000}"/>
    <cellStyle name="Sub totals 4 2 2 10 2 2" xfId="31154" xr:uid="{00000000-0005-0000-0000-00002E6F0000}"/>
    <cellStyle name="Sub totals 4 2 2 10 2 3" xfId="31155" xr:uid="{00000000-0005-0000-0000-00002F6F0000}"/>
    <cellStyle name="Sub totals 4 2 2 10 2 4" xfId="31156" xr:uid="{00000000-0005-0000-0000-0000306F0000}"/>
    <cellStyle name="Sub totals 4 2 2 10 3" xfId="31157" xr:uid="{00000000-0005-0000-0000-0000316F0000}"/>
    <cellStyle name="Sub totals 4 2 2 10 4" xfId="31158" xr:uid="{00000000-0005-0000-0000-0000326F0000}"/>
    <cellStyle name="Sub totals 4 2 2 11" xfId="4186" xr:uid="{00000000-0005-0000-0000-0000336F0000}"/>
    <cellStyle name="Sub totals 4 2 2 11 2" xfId="31159" xr:uid="{00000000-0005-0000-0000-0000346F0000}"/>
    <cellStyle name="Sub totals 4 2 2 11 2 2" xfId="31160" xr:uid="{00000000-0005-0000-0000-0000356F0000}"/>
    <cellStyle name="Sub totals 4 2 2 11 2 3" xfId="31161" xr:uid="{00000000-0005-0000-0000-0000366F0000}"/>
    <cellStyle name="Sub totals 4 2 2 11 2 4" xfId="31162" xr:uid="{00000000-0005-0000-0000-0000376F0000}"/>
    <cellStyle name="Sub totals 4 2 2 11 3" xfId="31163" xr:uid="{00000000-0005-0000-0000-0000386F0000}"/>
    <cellStyle name="Sub totals 4 2 2 11 4" xfId="31164" xr:uid="{00000000-0005-0000-0000-0000396F0000}"/>
    <cellStyle name="Sub totals 4 2 2 12" xfId="4187" xr:uid="{00000000-0005-0000-0000-00003A6F0000}"/>
    <cellStyle name="Sub totals 4 2 2 12 2" xfId="31165" xr:uid="{00000000-0005-0000-0000-00003B6F0000}"/>
    <cellStyle name="Sub totals 4 2 2 12 2 2" xfId="31166" xr:uid="{00000000-0005-0000-0000-00003C6F0000}"/>
    <cellStyle name="Sub totals 4 2 2 12 2 3" xfId="31167" xr:uid="{00000000-0005-0000-0000-00003D6F0000}"/>
    <cellStyle name="Sub totals 4 2 2 12 2 4" xfId="31168" xr:uid="{00000000-0005-0000-0000-00003E6F0000}"/>
    <cellStyle name="Sub totals 4 2 2 12 3" xfId="31169" xr:uid="{00000000-0005-0000-0000-00003F6F0000}"/>
    <cellStyle name="Sub totals 4 2 2 12 4" xfId="31170" xr:uid="{00000000-0005-0000-0000-0000406F0000}"/>
    <cellStyle name="Sub totals 4 2 2 13" xfId="4188" xr:uid="{00000000-0005-0000-0000-0000416F0000}"/>
    <cellStyle name="Sub totals 4 2 2 13 2" xfId="31171" xr:uid="{00000000-0005-0000-0000-0000426F0000}"/>
    <cellStyle name="Sub totals 4 2 2 13 2 2" xfId="31172" xr:uid="{00000000-0005-0000-0000-0000436F0000}"/>
    <cellStyle name="Sub totals 4 2 2 13 2 3" xfId="31173" xr:uid="{00000000-0005-0000-0000-0000446F0000}"/>
    <cellStyle name="Sub totals 4 2 2 13 2 4" xfId="31174" xr:uid="{00000000-0005-0000-0000-0000456F0000}"/>
    <cellStyle name="Sub totals 4 2 2 13 3" xfId="31175" xr:uid="{00000000-0005-0000-0000-0000466F0000}"/>
    <cellStyle name="Sub totals 4 2 2 13 4" xfId="31176" xr:uid="{00000000-0005-0000-0000-0000476F0000}"/>
    <cellStyle name="Sub totals 4 2 2 14" xfId="4189" xr:uid="{00000000-0005-0000-0000-0000486F0000}"/>
    <cellStyle name="Sub totals 4 2 2 14 2" xfId="31177" xr:uid="{00000000-0005-0000-0000-0000496F0000}"/>
    <cellStyle name="Sub totals 4 2 2 14 2 2" xfId="31178" xr:uid="{00000000-0005-0000-0000-00004A6F0000}"/>
    <cellStyle name="Sub totals 4 2 2 14 2 3" xfId="31179" xr:uid="{00000000-0005-0000-0000-00004B6F0000}"/>
    <cellStyle name="Sub totals 4 2 2 14 2 4" xfId="31180" xr:uid="{00000000-0005-0000-0000-00004C6F0000}"/>
    <cellStyle name="Sub totals 4 2 2 14 3" xfId="31181" xr:uid="{00000000-0005-0000-0000-00004D6F0000}"/>
    <cellStyle name="Sub totals 4 2 2 14 4" xfId="31182" xr:uid="{00000000-0005-0000-0000-00004E6F0000}"/>
    <cellStyle name="Sub totals 4 2 2 15" xfId="4190" xr:uid="{00000000-0005-0000-0000-00004F6F0000}"/>
    <cellStyle name="Sub totals 4 2 2 15 2" xfId="31183" xr:uid="{00000000-0005-0000-0000-0000506F0000}"/>
    <cellStyle name="Sub totals 4 2 2 15 2 2" xfId="31184" xr:uid="{00000000-0005-0000-0000-0000516F0000}"/>
    <cellStyle name="Sub totals 4 2 2 15 2 3" xfId="31185" xr:uid="{00000000-0005-0000-0000-0000526F0000}"/>
    <cellStyle name="Sub totals 4 2 2 15 2 4" xfId="31186" xr:uid="{00000000-0005-0000-0000-0000536F0000}"/>
    <cellStyle name="Sub totals 4 2 2 15 3" xfId="31187" xr:uid="{00000000-0005-0000-0000-0000546F0000}"/>
    <cellStyle name="Sub totals 4 2 2 15 4" xfId="31188" xr:uid="{00000000-0005-0000-0000-0000556F0000}"/>
    <cellStyle name="Sub totals 4 2 2 16" xfId="4191" xr:uid="{00000000-0005-0000-0000-0000566F0000}"/>
    <cellStyle name="Sub totals 4 2 2 16 2" xfId="31189" xr:uid="{00000000-0005-0000-0000-0000576F0000}"/>
    <cellStyle name="Sub totals 4 2 2 16 2 2" xfId="31190" xr:uid="{00000000-0005-0000-0000-0000586F0000}"/>
    <cellStyle name="Sub totals 4 2 2 16 2 3" xfId="31191" xr:uid="{00000000-0005-0000-0000-0000596F0000}"/>
    <cellStyle name="Sub totals 4 2 2 16 2 4" xfId="31192" xr:uid="{00000000-0005-0000-0000-00005A6F0000}"/>
    <cellStyle name="Sub totals 4 2 2 16 3" xfId="31193" xr:uid="{00000000-0005-0000-0000-00005B6F0000}"/>
    <cellStyle name="Sub totals 4 2 2 16 4" xfId="31194" xr:uid="{00000000-0005-0000-0000-00005C6F0000}"/>
    <cellStyle name="Sub totals 4 2 2 17" xfId="4192" xr:uid="{00000000-0005-0000-0000-00005D6F0000}"/>
    <cellStyle name="Sub totals 4 2 2 17 2" xfId="31195" xr:uid="{00000000-0005-0000-0000-00005E6F0000}"/>
    <cellStyle name="Sub totals 4 2 2 17 2 2" xfId="31196" xr:uid="{00000000-0005-0000-0000-00005F6F0000}"/>
    <cellStyle name="Sub totals 4 2 2 17 2 3" xfId="31197" xr:uid="{00000000-0005-0000-0000-0000606F0000}"/>
    <cellStyle name="Sub totals 4 2 2 17 2 4" xfId="31198" xr:uid="{00000000-0005-0000-0000-0000616F0000}"/>
    <cellStyle name="Sub totals 4 2 2 17 3" xfId="31199" xr:uid="{00000000-0005-0000-0000-0000626F0000}"/>
    <cellStyle name="Sub totals 4 2 2 17 4" xfId="31200" xr:uid="{00000000-0005-0000-0000-0000636F0000}"/>
    <cellStyle name="Sub totals 4 2 2 18" xfId="4193" xr:uid="{00000000-0005-0000-0000-0000646F0000}"/>
    <cellStyle name="Sub totals 4 2 2 18 2" xfId="31201" xr:uid="{00000000-0005-0000-0000-0000656F0000}"/>
    <cellStyle name="Sub totals 4 2 2 18 2 2" xfId="31202" xr:uid="{00000000-0005-0000-0000-0000666F0000}"/>
    <cellStyle name="Sub totals 4 2 2 18 2 3" xfId="31203" xr:uid="{00000000-0005-0000-0000-0000676F0000}"/>
    <cellStyle name="Sub totals 4 2 2 18 2 4" xfId="31204" xr:uid="{00000000-0005-0000-0000-0000686F0000}"/>
    <cellStyle name="Sub totals 4 2 2 18 3" xfId="31205" xr:uid="{00000000-0005-0000-0000-0000696F0000}"/>
    <cellStyle name="Sub totals 4 2 2 18 4" xfId="31206" xr:uid="{00000000-0005-0000-0000-00006A6F0000}"/>
    <cellStyle name="Sub totals 4 2 2 19" xfId="4194" xr:uid="{00000000-0005-0000-0000-00006B6F0000}"/>
    <cellStyle name="Sub totals 4 2 2 19 2" xfId="31207" xr:uid="{00000000-0005-0000-0000-00006C6F0000}"/>
    <cellStyle name="Sub totals 4 2 2 19 2 2" xfId="31208" xr:uid="{00000000-0005-0000-0000-00006D6F0000}"/>
    <cellStyle name="Sub totals 4 2 2 19 2 3" xfId="31209" xr:uid="{00000000-0005-0000-0000-00006E6F0000}"/>
    <cellStyle name="Sub totals 4 2 2 19 2 4" xfId="31210" xr:uid="{00000000-0005-0000-0000-00006F6F0000}"/>
    <cellStyle name="Sub totals 4 2 2 19 3" xfId="31211" xr:uid="{00000000-0005-0000-0000-0000706F0000}"/>
    <cellStyle name="Sub totals 4 2 2 19 4" xfId="31212" xr:uid="{00000000-0005-0000-0000-0000716F0000}"/>
    <cellStyle name="Sub totals 4 2 2 2" xfId="4195" xr:uid="{00000000-0005-0000-0000-0000726F0000}"/>
    <cellStyle name="Sub totals 4 2 2 2 2" xfId="31213" xr:uid="{00000000-0005-0000-0000-0000736F0000}"/>
    <cellStyle name="Sub totals 4 2 2 2 2 2" xfId="31214" xr:uid="{00000000-0005-0000-0000-0000746F0000}"/>
    <cellStyle name="Sub totals 4 2 2 2 2 3" xfId="31215" xr:uid="{00000000-0005-0000-0000-0000756F0000}"/>
    <cellStyle name="Sub totals 4 2 2 2 2 4" xfId="31216" xr:uid="{00000000-0005-0000-0000-0000766F0000}"/>
    <cellStyle name="Sub totals 4 2 2 2 3" xfId="31217" xr:uid="{00000000-0005-0000-0000-0000776F0000}"/>
    <cellStyle name="Sub totals 4 2 2 2 4" xfId="31218" xr:uid="{00000000-0005-0000-0000-0000786F0000}"/>
    <cellStyle name="Sub totals 4 2 2 20" xfId="4196" xr:uid="{00000000-0005-0000-0000-0000796F0000}"/>
    <cellStyle name="Sub totals 4 2 2 20 2" xfId="31219" xr:uid="{00000000-0005-0000-0000-00007A6F0000}"/>
    <cellStyle name="Sub totals 4 2 2 20 2 2" xfId="31220" xr:uid="{00000000-0005-0000-0000-00007B6F0000}"/>
    <cellStyle name="Sub totals 4 2 2 20 2 3" xfId="31221" xr:uid="{00000000-0005-0000-0000-00007C6F0000}"/>
    <cellStyle name="Sub totals 4 2 2 20 2 4" xfId="31222" xr:uid="{00000000-0005-0000-0000-00007D6F0000}"/>
    <cellStyle name="Sub totals 4 2 2 20 3" xfId="31223" xr:uid="{00000000-0005-0000-0000-00007E6F0000}"/>
    <cellStyle name="Sub totals 4 2 2 20 4" xfId="31224" xr:uid="{00000000-0005-0000-0000-00007F6F0000}"/>
    <cellStyle name="Sub totals 4 2 2 21" xfId="4197" xr:uid="{00000000-0005-0000-0000-0000806F0000}"/>
    <cellStyle name="Sub totals 4 2 2 21 2" xfId="31225" xr:uid="{00000000-0005-0000-0000-0000816F0000}"/>
    <cellStyle name="Sub totals 4 2 2 21 2 2" xfId="31226" xr:uid="{00000000-0005-0000-0000-0000826F0000}"/>
    <cellStyle name="Sub totals 4 2 2 21 2 3" xfId="31227" xr:uid="{00000000-0005-0000-0000-0000836F0000}"/>
    <cellStyle name="Sub totals 4 2 2 21 2 4" xfId="31228" xr:uid="{00000000-0005-0000-0000-0000846F0000}"/>
    <cellStyle name="Sub totals 4 2 2 21 3" xfId="31229" xr:uid="{00000000-0005-0000-0000-0000856F0000}"/>
    <cellStyle name="Sub totals 4 2 2 21 4" xfId="31230" xr:uid="{00000000-0005-0000-0000-0000866F0000}"/>
    <cellStyle name="Sub totals 4 2 2 22" xfId="4198" xr:uid="{00000000-0005-0000-0000-0000876F0000}"/>
    <cellStyle name="Sub totals 4 2 2 22 2" xfId="31231" xr:uid="{00000000-0005-0000-0000-0000886F0000}"/>
    <cellStyle name="Sub totals 4 2 2 22 2 2" xfId="31232" xr:uid="{00000000-0005-0000-0000-0000896F0000}"/>
    <cellStyle name="Sub totals 4 2 2 22 2 3" xfId="31233" xr:uid="{00000000-0005-0000-0000-00008A6F0000}"/>
    <cellStyle name="Sub totals 4 2 2 22 2 4" xfId="31234" xr:uid="{00000000-0005-0000-0000-00008B6F0000}"/>
    <cellStyle name="Sub totals 4 2 2 22 3" xfId="31235" xr:uid="{00000000-0005-0000-0000-00008C6F0000}"/>
    <cellStyle name="Sub totals 4 2 2 22 4" xfId="31236" xr:uid="{00000000-0005-0000-0000-00008D6F0000}"/>
    <cellStyle name="Sub totals 4 2 2 23" xfId="4199" xr:uid="{00000000-0005-0000-0000-00008E6F0000}"/>
    <cellStyle name="Sub totals 4 2 2 23 2" xfId="31237" xr:uid="{00000000-0005-0000-0000-00008F6F0000}"/>
    <cellStyle name="Sub totals 4 2 2 23 2 2" xfId="31238" xr:uid="{00000000-0005-0000-0000-0000906F0000}"/>
    <cellStyle name="Sub totals 4 2 2 23 2 3" xfId="31239" xr:uid="{00000000-0005-0000-0000-0000916F0000}"/>
    <cellStyle name="Sub totals 4 2 2 23 2 4" xfId="31240" xr:uid="{00000000-0005-0000-0000-0000926F0000}"/>
    <cellStyle name="Sub totals 4 2 2 23 3" xfId="31241" xr:uid="{00000000-0005-0000-0000-0000936F0000}"/>
    <cellStyle name="Sub totals 4 2 2 23 4" xfId="31242" xr:uid="{00000000-0005-0000-0000-0000946F0000}"/>
    <cellStyle name="Sub totals 4 2 2 24" xfId="4200" xr:uid="{00000000-0005-0000-0000-0000956F0000}"/>
    <cellStyle name="Sub totals 4 2 2 24 2" xfId="31243" xr:uid="{00000000-0005-0000-0000-0000966F0000}"/>
    <cellStyle name="Sub totals 4 2 2 24 2 2" xfId="31244" xr:uid="{00000000-0005-0000-0000-0000976F0000}"/>
    <cellStyle name="Sub totals 4 2 2 24 2 3" xfId="31245" xr:uid="{00000000-0005-0000-0000-0000986F0000}"/>
    <cellStyle name="Sub totals 4 2 2 24 2 4" xfId="31246" xr:uid="{00000000-0005-0000-0000-0000996F0000}"/>
    <cellStyle name="Sub totals 4 2 2 24 3" xfId="31247" xr:uid="{00000000-0005-0000-0000-00009A6F0000}"/>
    <cellStyle name="Sub totals 4 2 2 24 4" xfId="31248" xr:uid="{00000000-0005-0000-0000-00009B6F0000}"/>
    <cellStyle name="Sub totals 4 2 2 25" xfId="4201" xr:uid="{00000000-0005-0000-0000-00009C6F0000}"/>
    <cellStyle name="Sub totals 4 2 2 25 2" xfId="31249" xr:uid="{00000000-0005-0000-0000-00009D6F0000}"/>
    <cellStyle name="Sub totals 4 2 2 25 2 2" xfId="31250" xr:uid="{00000000-0005-0000-0000-00009E6F0000}"/>
    <cellStyle name="Sub totals 4 2 2 25 2 3" xfId="31251" xr:uid="{00000000-0005-0000-0000-00009F6F0000}"/>
    <cellStyle name="Sub totals 4 2 2 25 2 4" xfId="31252" xr:uid="{00000000-0005-0000-0000-0000A06F0000}"/>
    <cellStyle name="Sub totals 4 2 2 25 3" xfId="31253" xr:uid="{00000000-0005-0000-0000-0000A16F0000}"/>
    <cellStyle name="Sub totals 4 2 2 25 4" xfId="31254" xr:uid="{00000000-0005-0000-0000-0000A26F0000}"/>
    <cellStyle name="Sub totals 4 2 2 26" xfId="4202" xr:uid="{00000000-0005-0000-0000-0000A36F0000}"/>
    <cellStyle name="Sub totals 4 2 2 26 2" xfId="31255" xr:uid="{00000000-0005-0000-0000-0000A46F0000}"/>
    <cellStyle name="Sub totals 4 2 2 26 2 2" xfId="31256" xr:uid="{00000000-0005-0000-0000-0000A56F0000}"/>
    <cellStyle name="Sub totals 4 2 2 26 2 3" xfId="31257" xr:uid="{00000000-0005-0000-0000-0000A66F0000}"/>
    <cellStyle name="Sub totals 4 2 2 26 2 4" xfId="31258" xr:uid="{00000000-0005-0000-0000-0000A76F0000}"/>
    <cellStyle name="Sub totals 4 2 2 26 3" xfId="31259" xr:uid="{00000000-0005-0000-0000-0000A86F0000}"/>
    <cellStyle name="Sub totals 4 2 2 26 4" xfId="31260" xr:uid="{00000000-0005-0000-0000-0000A96F0000}"/>
    <cellStyle name="Sub totals 4 2 2 27" xfId="4203" xr:uid="{00000000-0005-0000-0000-0000AA6F0000}"/>
    <cellStyle name="Sub totals 4 2 2 27 2" xfId="31261" xr:uid="{00000000-0005-0000-0000-0000AB6F0000}"/>
    <cellStyle name="Sub totals 4 2 2 27 2 2" xfId="31262" xr:uid="{00000000-0005-0000-0000-0000AC6F0000}"/>
    <cellStyle name="Sub totals 4 2 2 27 2 3" xfId="31263" xr:uid="{00000000-0005-0000-0000-0000AD6F0000}"/>
    <cellStyle name="Sub totals 4 2 2 27 2 4" xfId="31264" xr:uid="{00000000-0005-0000-0000-0000AE6F0000}"/>
    <cellStyle name="Sub totals 4 2 2 27 3" xfId="31265" xr:uid="{00000000-0005-0000-0000-0000AF6F0000}"/>
    <cellStyle name="Sub totals 4 2 2 27 4" xfId="31266" xr:uid="{00000000-0005-0000-0000-0000B06F0000}"/>
    <cellStyle name="Sub totals 4 2 2 28" xfId="4204" xr:uid="{00000000-0005-0000-0000-0000B16F0000}"/>
    <cellStyle name="Sub totals 4 2 2 28 2" xfId="31267" xr:uid="{00000000-0005-0000-0000-0000B26F0000}"/>
    <cellStyle name="Sub totals 4 2 2 28 2 2" xfId="31268" xr:uid="{00000000-0005-0000-0000-0000B36F0000}"/>
    <cellStyle name="Sub totals 4 2 2 28 2 3" xfId="31269" xr:uid="{00000000-0005-0000-0000-0000B46F0000}"/>
    <cellStyle name="Sub totals 4 2 2 28 2 4" xfId="31270" xr:uid="{00000000-0005-0000-0000-0000B56F0000}"/>
    <cellStyle name="Sub totals 4 2 2 28 3" xfId="31271" xr:uid="{00000000-0005-0000-0000-0000B66F0000}"/>
    <cellStyle name="Sub totals 4 2 2 28 4" xfId="31272" xr:uid="{00000000-0005-0000-0000-0000B76F0000}"/>
    <cellStyle name="Sub totals 4 2 2 29" xfId="4205" xr:uid="{00000000-0005-0000-0000-0000B86F0000}"/>
    <cellStyle name="Sub totals 4 2 2 29 2" xfId="31273" xr:uid="{00000000-0005-0000-0000-0000B96F0000}"/>
    <cellStyle name="Sub totals 4 2 2 29 2 2" xfId="31274" xr:uid="{00000000-0005-0000-0000-0000BA6F0000}"/>
    <cellStyle name="Sub totals 4 2 2 29 2 3" xfId="31275" xr:uid="{00000000-0005-0000-0000-0000BB6F0000}"/>
    <cellStyle name="Sub totals 4 2 2 29 2 4" xfId="31276" xr:uid="{00000000-0005-0000-0000-0000BC6F0000}"/>
    <cellStyle name="Sub totals 4 2 2 29 3" xfId="31277" xr:uid="{00000000-0005-0000-0000-0000BD6F0000}"/>
    <cellStyle name="Sub totals 4 2 2 29 4" xfId="31278" xr:uid="{00000000-0005-0000-0000-0000BE6F0000}"/>
    <cellStyle name="Sub totals 4 2 2 3" xfId="4206" xr:uid="{00000000-0005-0000-0000-0000BF6F0000}"/>
    <cellStyle name="Sub totals 4 2 2 3 2" xfId="31279" xr:uid="{00000000-0005-0000-0000-0000C06F0000}"/>
    <cellStyle name="Sub totals 4 2 2 3 2 2" xfId="31280" xr:uid="{00000000-0005-0000-0000-0000C16F0000}"/>
    <cellStyle name="Sub totals 4 2 2 3 2 3" xfId="31281" xr:uid="{00000000-0005-0000-0000-0000C26F0000}"/>
    <cellStyle name="Sub totals 4 2 2 3 2 4" xfId="31282" xr:uid="{00000000-0005-0000-0000-0000C36F0000}"/>
    <cellStyle name="Sub totals 4 2 2 3 3" xfId="31283" xr:uid="{00000000-0005-0000-0000-0000C46F0000}"/>
    <cellStyle name="Sub totals 4 2 2 3 4" xfId="31284" xr:uid="{00000000-0005-0000-0000-0000C56F0000}"/>
    <cellStyle name="Sub totals 4 2 2 30" xfId="4207" xr:uid="{00000000-0005-0000-0000-0000C66F0000}"/>
    <cellStyle name="Sub totals 4 2 2 30 2" xfId="31285" xr:uid="{00000000-0005-0000-0000-0000C76F0000}"/>
    <cellStyle name="Sub totals 4 2 2 30 2 2" xfId="31286" xr:uid="{00000000-0005-0000-0000-0000C86F0000}"/>
    <cellStyle name="Sub totals 4 2 2 30 2 3" xfId="31287" xr:uid="{00000000-0005-0000-0000-0000C96F0000}"/>
    <cellStyle name="Sub totals 4 2 2 30 2 4" xfId="31288" xr:uid="{00000000-0005-0000-0000-0000CA6F0000}"/>
    <cellStyle name="Sub totals 4 2 2 30 3" xfId="31289" xr:uid="{00000000-0005-0000-0000-0000CB6F0000}"/>
    <cellStyle name="Sub totals 4 2 2 30 4" xfId="31290" xr:uid="{00000000-0005-0000-0000-0000CC6F0000}"/>
    <cellStyle name="Sub totals 4 2 2 31" xfId="4208" xr:uid="{00000000-0005-0000-0000-0000CD6F0000}"/>
    <cellStyle name="Sub totals 4 2 2 31 2" xfId="31291" xr:uid="{00000000-0005-0000-0000-0000CE6F0000}"/>
    <cellStyle name="Sub totals 4 2 2 31 2 2" xfId="31292" xr:uid="{00000000-0005-0000-0000-0000CF6F0000}"/>
    <cellStyle name="Sub totals 4 2 2 31 2 3" xfId="31293" xr:uid="{00000000-0005-0000-0000-0000D06F0000}"/>
    <cellStyle name="Sub totals 4 2 2 31 2 4" xfId="31294" xr:uid="{00000000-0005-0000-0000-0000D16F0000}"/>
    <cellStyle name="Sub totals 4 2 2 31 3" xfId="31295" xr:uid="{00000000-0005-0000-0000-0000D26F0000}"/>
    <cellStyle name="Sub totals 4 2 2 31 4" xfId="31296" xr:uid="{00000000-0005-0000-0000-0000D36F0000}"/>
    <cellStyle name="Sub totals 4 2 2 32" xfId="4209" xr:uid="{00000000-0005-0000-0000-0000D46F0000}"/>
    <cellStyle name="Sub totals 4 2 2 32 2" xfId="31297" xr:uid="{00000000-0005-0000-0000-0000D56F0000}"/>
    <cellStyle name="Sub totals 4 2 2 32 2 2" xfId="31298" xr:uid="{00000000-0005-0000-0000-0000D66F0000}"/>
    <cellStyle name="Sub totals 4 2 2 32 2 3" xfId="31299" xr:uid="{00000000-0005-0000-0000-0000D76F0000}"/>
    <cellStyle name="Sub totals 4 2 2 32 2 4" xfId="31300" xr:uid="{00000000-0005-0000-0000-0000D86F0000}"/>
    <cellStyle name="Sub totals 4 2 2 32 3" xfId="31301" xr:uid="{00000000-0005-0000-0000-0000D96F0000}"/>
    <cellStyle name="Sub totals 4 2 2 32 4" xfId="31302" xr:uid="{00000000-0005-0000-0000-0000DA6F0000}"/>
    <cellStyle name="Sub totals 4 2 2 33" xfId="4210" xr:uid="{00000000-0005-0000-0000-0000DB6F0000}"/>
    <cellStyle name="Sub totals 4 2 2 33 2" xfId="31303" xr:uid="{00000000-0005-0000-0000-0000DC6F0000}"/>
    <cellStyle name="Sub totals 4 2 2 33 2 2" xfId="31304" xr:uid="{00000000-0005-0000-0000-0000DD6F0000}"/>
    <cellStyle name="Sub totals 4 2 2 33 2 3" xfId="31305" xr:uid="{00000000-0005-0000-0000-0000DE6F0000}"/>
    <cellStyle name="Sub totals 4 2 2 33 2 4" xfId="31306" xr:uid="{00000000-0005-0000-0000-0000DF6F0000}"/>
    <cellStyle name="Sub totals 4 2 2 33 3" xfId="31307" xr:uid="{00000000-0005-0000-0000-0000E06F0000}"/>
    <cellStyle name="Sub totals 4 2 2 33 4" xfId="31308" xr:uid="{00000000-0005-0000-0000-0000E16F0000}"/>
    <cellStyle name="Sub totals 4 2 2 34" xfId="4211" xr:uid="{00000000-0005-0000-0000-0000E26F0000}"/>
    <cellStyle name="Sub totals 4 2 2 34 2" xfId="31309" xr:uid="{00000000-0005-0000-0000-0000E36F0000}"/>
    <cellStyle name="Sub totals 4 2 2 34 2 2" xfId="31310" xr:uid="{00000000-0005-0000-0000-0000E46F0000}"/>
    <cellStyle name="Sub totals 4 2 2 34 2 3" xfId="31311" xr:uid="{00000000-0005-0000-0000-0000E56F0000}"/>
    <cellStyle name="Sub totals 4 2 2 34 2 4" xfId="31312" xr:uid="{00000000-0005-0000-0000-0000E66F0000}"/>
    <cellStyle name="Sub totals 4 2 2 34 3" xfId="31313" xr:uid="{00000000-0005-0000-0000-0000E76F0000}"/>
    <cellStyle name="Sub totals 4 2 2 34 4" xfId="31314" xr:uid="{00000000-0005-0000-0000-0000E86F0000}"/>
    <cellStyle name="Sub totals 4 2 2 35" xfId="4212" xr:uid="{00000000-0005-0000-0000-0000E96F0000}"/>
    <cellStyle name="Sub totals 4 2 2 35 2" xfId="31315" xr:uid="{00000000-0005-0000-0000-0000EA6F0000}"/>
    <cellStyle name="Sub totals 4 2 2 35 2 2" xfId="31316" xr:uid="{00000000-0005-0000-0000-0000EB6F0000}"/>
    <cellStyle name="Sub totals 4 2 2 35 2 3" xfId="31317" xr:uid="{00000000-0005-0000-0000-0000EC6F0000}"/>
    <cellStyle name="Sub totals 4 2 2 35 2 4" xfId="31318" xr:uid="{00000000-0005-0000-0000-0000ED6F0000}"/>
    <cellStyle name="Sub totals 4 2 2 35 3" xfId="31319" xr:uid="{00000000-0005-0000-0000-0000EE6F0000}"/>
    <cellStyle name="Sub totals 4 2 2 35 4" xfId="31320" xr:uid="{00000000-0005-0000-0000-0000EF6F0000}"/>
    <cellStyle name="Sub totals 4 2 2 36" xfId="4213" xr:uid="{00000000-0005-0000-0000-0000F06F0000}"/>
    <cellStyle name="Sub totals 4 2 2 36 2" xfId="31321" xr:uid="{00000000-0005-0000-0000-0000F16F0000}"/>
    <cellStyle name="Sub totals 4 2 2 36 2 2" xfId="31322" xr:uid="{00000000-0005-0000-0000-0000F26F0000}"/>
    <cellStyle name="Sub totals 4 2 2 36 2 3" xfId="31323" xr:uid="{00000000-0005-0000-0000-0000F36F0000}"/>
    <cellStyle name="Sub totals 4 2 2 36 2 4" xfId="31324" xr:uid="{00000000-0005-0000-0000-0000F46F0000}"/>
    <cellStyle name="Sub totals 4 2 2 36 3" xfId="31325" xr:uid="{00000000-0005-0000-0000-0000F56F0000}"/>
    <cellStyle name="Sub totals 4 2 2 36 4" xfId="31326" xr:uid="{00000000-0005-0000-0000-0000F66F0000}"/>
    <cellStyle name="Sub totals 4 2 2 37" xfId="4214" xr:uid="{00000000-0005-0000-0000-0000F76F0000}"/>
    <cellStyle name="Sub totals 4 2 2 37 2" xfId="31327" xr:uid="{00000000-0005-0000-0000-0000F86F0000}"/>
    <cellStyle name="Sub totals 4 2 2 37 2 2" xfId="31328" xr:uid="{00000000-0005-0000-0000-0000F96F0000}"/>
    <cellStyle name="Sub totals 4 2 2 37 2 3" xfId="31329" xr:uid="{00000000-0005-0000-0000-0000FA6F0000}"/>
    <cellStyle name="Sub totals 4 2 2 37 2 4" xfId="31330" xr:uid="{00000000-0005-0000-0000-0000FB6F0000}"/>
    <cellStyle name="Sub totals 4 2 2 37 3" xfId="31331" xr:uid="{00000000-0005-0000-0000-0000FC6F0000}"/>
    <cellStyle name="Sub totals 4 2 2 37 4" xfId="31332" xr:uid="{00000000-0005-0000-0000-0000FD6F0000}"/>
    <cellStyle name="Sub totals 4 2 2 38" xfId="4215" xr:uid="{00000000-0005-0000-0000-0000FE6F0000}"/>
    <cellStyle name="Sub totals 4 2 2 38 2" xfId="31333" xr:uid="{00000000-0005-0000-0000-0000FF6F0000}"/>
    <cellStyle name="Sub totals 4 2 2 38 2 2" xfId="31334" xr:uid="{00000000-0005-0000-0000-000000700000}"/>
    <cellStyle name="Sub totals 4 2 2 38 2 3" xfId="31335" xr:uid="{00000000-0005-0000-0000-000001700000}"/>
    <cellStyle name="Sub totals 4 2 2 38 2 4" xfId="31336" xr:uid="{00000000-0005-0000-0000-000002700000}"/>
    <cellStyle name="Sub totals 4 2 2 38 3" xfId="31337" xr:uid="{00000000-0005-0000-0000-000003700000}"/>
    <cellStyle name="Sub totals 4 2 2 38 4" xfId="31338" xr:uid="{00000000-0005-0000-0000-000004700000}"/>
    <cellStyle name="Sub totals 4 2 2 39" xfId="4216" xr:uid="{00000000-0005-0000-0000-000005700000}"/>
    <cellStyle name="Sub totals 4 2 2 39 2" xfId="31339" xr:uid="{00000000-0005-0000-0000-000006700000}"/>
    <cellStyle name="Sub totals 4 2 2 39 2 2" xfId="31340" xr:uid="{00000000-0005-0000-0000-000007700000}"/>
    <cellStyle name="Sub totals 4 2 2 39 2 3" xfId="31341" xr:uid="{00000000-0005-0000-0000-000008700000}"/>
    <cellStyle name="Sub totals 4 2 2 39 2 4" xfId="31342" xr:uid="{00000000-0005-0000-0000-000009700000}"/>
    <cellStyle name="Sub totals 4 2 2 39 3" xfId="31343" xr:uid="{00000000-0005-0000-0000-00000A700000}"/>
    <cellStyle name="Sub totals 4 2 2 39 4" xfId="31344" xr:uid="{00000000-0005-0000-0000-00000B700000}"/>
    <cellStyle name="Sub totals 4 2 2 4" xfId="4217" xr:uid="{00000000-0005-0000-0000-00000C700000}"/>
    <cellStyle name="Sub totals 4 2 2 4 2" xfId="31345" xr:uid="{00000000-0005-0000-0000-00000D700000}"/>
    <cellStyle name="Sub totals 4 2 2 4 2 2" xfId="31346" xr:uid="{00000000-0005-0000-0000-00000E700000}"/>
    <cellStyle name="Sub totals 4 2 2 4 2 3" xfId="31347" xr:uid="{00000000-0005-0000-0000-00000F700000}"/>
    <cellStyle name="Sub totals 4 2 2 4 2 4" xfId="31348" xr:uid="{00000000-0005-0000-0000-000010700000}"/>
    <cellStyle name="Sub totals 4 2 2 4 3" xfId="31349" xr:uid="{00000000-0005-0000-0000-000011700000}"/>
    <cellStyle name="Sub totals 4 2 2 4 4" xfId="31350" xr:uid="{00000000-0005-0000-0000-000012700000}"/>
    <cellStyle name="Sub totals 4 2 2 40" xfId="4218" xr:uid="{00000000-0005-0000-0000-000013700000}"/>
    <cellStyle name="Sub totals 4 2 2 40 2" xfId="31351" xr:uid="{00000000-0005-0000-0000-000014700000}"/>
    <cellStyle name="Sub totals 4 2 2 40 2 2" xfId="31352" xr:uid="{00000000-0005-0000-0000-000015700000}"/>
    <cellStyle name="Sub totals 4 2 2 40 2 3" xfId="31353" xr:uid="{00000000-0005-0000-0000-000016700000}"/>
    <cellStyle name="Sub totals 4 2 2 40 2 4" xfId="31354" xr:uid="{00000000-0005-0000-0000-000017700000}"/>
    <cellStyle name="Sub totals 4 2 2 40 3" xfId="31355" xr:uid="{00000000-0005-0000-0000-000018700000}"/>
    <cellStyle name="Sub totals 4 2 2 40 4" xfId="31356" xr:uid="{00000000-0005-0000-0000-000019700000}"/>
    <cellStyle name="Sub totals 4 2 2 41" xfId="4219" xr:uid="{00000000-0005-0000-0000-00001A700000}"/>
    <cellStyle name="Sub totals 4 2 2 41 2" xfId="31357" xr:uid="{00000000-0005-0000-0000-00001B700000}"/>
    <cellStyle name="Sub totals 4 2 2 41 2 2" xfId="31358" xr:uid="{00000000-0005-0000-0000-00001C700000}"/>
    <cellStyle name="Sub totals 4 2 2 41 2 3" xfId="31359" xr:uid="{00000000-0005-0000-0000-00001D700000}"/>
    <cellStyle name="Sub totals 4 2 2 41 2 4" xfId="31360" xr:uid="{00000000-0005-0000-0000-00001E700000}"/>
    <cellStyle name="Sub totals 4 2 2 41 3" xfId="31361" xr:uid="{00000000-0005-0000-0000-00001F700000}"/>
    <cellStyle name="Sub totals 4 2 2 41 4" xfId="31362" xr:uid="{00000000-0005-0000-0000-000020700000}"/>
    <cellStyle name="Sub totals 4 2 2 42" xfId="4220" xr:uid="{00000000-0005-0000-0000-000021700000}"/>
    <cellStyle name="Sub totals 4 2 2 42 2" xfId="31363" xr:uid="{00000000-0005-0000-0000-000022700000}"/>
    <cellStyle name="Sub totals 4 2 2 42 2 2" xfId="31364" xr:uid="{00000000-0005-0000-0000-000023700000}"/>
    <cellStyle name="Sub totals 4 2 2 42 2 3" xfId="31365" xr:uid="{00000000-0005-0000-0000-000024700000}"/>
    <cellStyle name="Sub totals 4 2 2 42 2 4" xfId="31366" xr:uid="{00000000-0005-0000-0000-000025700000}"/>
    <cellStyle name="Sub totals 4 2 2 42 3" xfId="31367" xr:uid="{00000000-0005-0000-0000-000026700000}"/>
    <cellStyle name="Sub totals 4 2 2 42 4" xfId="31368" xr:uid="{00000000-0005-0000-0000-000027700000}"/>
    <cellStyle name="Sub totals 4 2 2 43" xfId="4221" xr:uid="{00000000-0005-0000-0000-000028700000}"/>
    <cellStyle name="Sub totals 4 2 2 43 2" xfId="31369" xr:uid="{00000000-0005-0000-0000-000029700000}"/>
    <cellStyle name="Sub totals 4 2 2 43 2 2" xfId="31370" xr:uid="{00000000-0005-0000-0000-00002A700000}"/>
    <cellStyle name="Sub totals 4 2 2 43 2 3" xfId="31371" xr:uid="{00000000-0005-0000-0000-00002B700000}"/>
    <cellStyle name="Sub totals 4 2 2 43 2 4" xfId="31372" xr:uid="{00000000-0005-0000-0000-00002C700000}"/>
    <cellStyle name="Sub totals 4 2 2 43 3" xfId="31373" xr:uid="{00000000-0005-0000-0000-00002D700000}"/>
    <cellStyle name="Sub totals 4 2 2 43 4" xfId="31374" xr:uid="{00000000-0005-0000-0000-00002E700000}"/>
    <cellStyle name="Sub totals 4 2 2 44" xfId="4222" xr:uid="{00000000-0005-0000-0000-00002F700000}"/>
    <cellStyle name="Sub totals 4 2 2 44 2" xfId="31375" xr:uid="{00000000-0005-0000-0000-000030700000}"/>
    <cellStyle name="Sub totals 4 2 2 44 2 2" xfId="31376" xr:uid="{00000000-0005-0000-0000-000031700000}"/>
    <cellStyle name="Sub totals 4 2 2 44 2 3" xfId="31377" xr:uid="{00000000-0005-0000-0000-000032700000}"/>
    <cellStyle name="Sub totals 4 2 2 44 2 4" xfId="31378" xr:uid="{00000000-0005-0000-0000-000033700000}"/>
    <cellStyle name="Sub totals 4 2 2 44 3" xfId="31379" xr:uid="{00000000-0005-0000-0000-000034700000}"/>
    <cellStyle name="Sub totals 4 2 2 44 4" xfId="31380" xr:uid="{00000000-0005-0000-0000-000035700000}"/>
    <cellStyle name="Sub totals 4 2 2 45" xfId="31381" xr:uid="{00000000-0005-0000-0000-000036700000}"/>
    <cellStyle name="Sub totals 4 2 2 45 2" xfId="31382" xr:uid="{00000000-0005-0000-0000-000037700000}"/>
    <cellStyle name="Sub totals 4 2 2 45 3" xfId="31383" xr:uid="{00000000-0005-0000-0000-000038700000}"/>
    <cellStyle name="Sub totals 4 2 2 45 4" xfId="31384" xr:uid="{00000000-0005-0000-0000-000039700000}"/>
    <cellStyle name="Sub totals 4 2 2 46" xfId="31385" xr:uid="{00000000-0005-0000-0000-00003A700000}"/>
    <cellStyle name="Sub totals 4 2 2 46 2" xfId="31386" xr:uid="{00000000-0005-0000-0000-00003B700000}"/>
    <cellStyle name="Sub totals 4 2 2 46 3" xfId="31387" xr:uid="{00000000-0005-0000-0000-00003C700000}"/>
    <cellStyle name="Sub totals 4 2 2 46 4" xfId="31388" xr:uid="{00000000-0005-0000-0000-00003D700000}"/>
    <cellStyle name="Sub totals 4 2 2 47" xfId="31389" xr:uid="{00000000-0005-0000-0000-00003E700000}"/>
    <cellStyle name="Sub totals 4 2 2 48" xfId="31390" xr:uid="{00000000-0005-0000-0000-00003F700000}"/>
    <cellStyle name="Sub totals 4 2 2 5" xfId="4223" xr:uid="{00000000-0005-0000-0000-000040700000}"/>
    <cellStyle name="Sub totals 4 2 2 5 2" xfId="31391" xr:uid="{00000000-0005-0000-0000-000041700000}"/>
    <cellStyle name="Sub totals 4 2 2 5 2 2" xfId="31392" xr:uid="{00000000-0005-0000-0000-000042700000}"/>
    <cellStyle name="Sub totals 4 2 2 5 2 3" xfId="31393" xr:uid="{00000000-0005-0000-0000-000043700000}"/>
    <cellStyle name="Sub totals 4 2 2 5 2 4" xfId="31394" xr:uid="{00000000-0005-0000-0000-000044700000}"/>
    <cellStyle name="Sub totals 4 2 2 5 3" xfId="31395" xr:uid="{00000000-0005-0000-0000-000045700000}"/>
    <cellStyle name="Sub totals 4 2 2 5 4" xfId="31396" xr:uid="{00000000-0005-0000-0000-000046700000}"/>
    <cellStyle name="Sub totals 4 2 2 6" xfId="4224" xr:uid="{00000000-0005-0000-0000-000047700000}"/>
    <cellStyle name="Sub totals 4 2 2 6 2" xfId="31397" xr:uid="{00000000-0005-0000-0000-000048700000}"/>
    <cellStyle name="Sub totals 4 2 2 6 2 2" xfId="31398" xr:uid="{00000000-0005-0000-0000-000049700000}"/>
    <cellStyle name="Sub totals 4 2 2 6 2 3" xfId="31399" xr:uid="{00000000-0005-0000-0000-00004A700000}"/>
    <cellStyle name="Sub totals 4 2 2 6 2 4" xfId="31400" xr:uid="{00000000-0005-0000-0000-00004B700000}"/>
    <cellStyle name="Sub totals 4 2 2 6 3" xfId="31401" xr:uid="{00000000-0005-0000-0000-00004C700000}"/>
    <cellStyle name="Sub totals 4 2 2 6 4" xfId="31402" xr:uid="{00000000-0005-0000-0000-00004D700000}"/>
    <cellStyle name="Sub totals 4 2 2 7" xfId="4225" xr:uid="{00000000-0005-0000-0000-00004E700000}"/>
    <cellStyle name="Sub totals 4 2 2 7 2" xfId="31403" xr:uid="{00000000-0005-0000-0000-00004F700000}"/>
    <cellStyle name="Sub totals 4 2 2 7 2 2" xfId="31404" xr:uid="{00000000-0005-0000-0000-000050700000}"/>
    <cellStyle name="Sub totals 4 2 2 7 2 3" xfId="31405" xr:uid="{00000000-0005-0000-0000-000051700000}"/>
    <cellStyle name="Sub totals 4 2 2 7 2 4" xfId="31406" xr:uid="{00000000-0005-0000-0000-000052700000}"/>
    <cellStyle name="Sub totals 4 2 2 7 3" xfId="31407" xr:uid="{00000000-0005-0000-0000-000053700000}"/>
    <cellStyle name="Sub totals 4 2 2 7 4" xfId="31408" xr:uid="{00000000-0005-0000-0000-000054700000}"/>
    <cellStyle name="Sub totals 4 2 2 8" xfId="4226" xr:uid="{00000000-0005-0000-0000-000055700000}"/>
    <cellStyle name="Sub totals 4 2 2 8 2" xfId="31409" xr:uid="{00000000-0005-0000-0000-000056700000}"/>
    <cellStyle name="Sub totals 4 2 2 8 2 2" xfId="31410" xr:uid="{00000000-0005-0000-0000-000057700000}"/>
    <cellStyle name="Sub totals 4 2 2 8 2 3" xfId="31411" xr:uid="{00000000-0005-0000-0000-000058700000}"/>
    <cellStyle name="Sub totals 4 2 2 8 2 4" xfId="31412" xr:uid="{00000000-0005-0000-0000-000059700000}"/>
    <cellStyle name="Sub totals 4 2 2 8 3" xfId="31413" xr:uid="{00000000-0005-0000-0000-00005A700000}"/>
    <cellStyle name="Sub totals 4 2 2 8 4" xfId="31414" xr:uid="{00000000-0005-0000-0000-00005B700000}"/>
    <cellStyle name="Sub totals 4 2 2 9" xfId="4227" xr:uid="{00000000-0005-0000-0000-00005C700000}"/>
    <cellStyle name="Sub totals 4 2 2 9 2" xfId="31415" xr:uid="{00000000-0005-0000-0000-00005D700000}"/>
    <cellStyle name="Sub totals 4 2 2 9 2 2" xfId="31416" xr:uid="{00000000-0005-0000-0000-00005E700000}"/>
    <cellStyle name="Sub totals 4 2 2 9 2 3" xfId="31417" xr:uid="{00000000-0005-0000-0000-00005F700000}"/>
    <cellStyle name="Sub totals 4 2 2 9 2 4" xfId="31418" xr:uid="{00000000-0005-0000-0000-000060700000}"/>
    <cellStyle name="Sub totals 4 2 2 9 3" xfId="31419" xr:uid="{00000000-0005-0000-0000-000061700000}"/>
    <cellStyle name="Sub totals 4 2 2 9 4" xfId="31420" xr:uid="{00000000-0005-0000-0000-000062700000}"/>
    <cellStyle name="Sub totals 4 2 20" xfId="4228" xr:uid="{00000000-0005-0000-0000-000063700000}"/>
    <cellStyle name="Sub totals 4 2 20 2" xfId="31421" xr:uid="{00000000-0005-0000-0000-000064700000}"/>
    <cellStyle name="Sub totals 4 2 20 2 2" xfId="31422" xr:uid="{00000000-0005-0000-0000-000065700000}"/>
    <cellStyle name="Sub totals 4 2 20 2 3" xfId="31423" xr:uid="{00000000-0005-0000-0000-000066700000}"/>
    <cellStyle name="Sub totals 4 2 20 2 4" xfId="31424" xr:uid="{00000000-0005-0000-0000-000067700000}"/>
    <cellStyle name="Sub totals 4 2 20 3" xfId="31425" xr:uid="{00000000-0005-0000-0000-000068700000}"/>
    <cellStyle name="Sub totals 4 2 20 4" xfId="31426" xr:uid="{00000000-0005-0000-0000-000069700000}"/>
    <cellStyle name="Sub totals 4 2 21" xfId="4229" xr:uid="{00000000-0005-0000-0000-00006A700000}"/>
    <cellStyle name="Sub totals 4 2 21 2" xfId="31427" xr:uid="{00000000-0005-0000-0000-00006B700000}"/>
    <cellStyle name="Sub totals 4 2 21 2 2" xfId="31428" xr:uid="{00000000-0005-0000-0000-00006C700000}"/>
    <cellStyle name="Sub totals 4 2 21 2 3" xfId="31429" xr:uid="{00000000-0005-0000-0000-00006D700000}"/>
    <cellStyle name="Sub totals 4 2 21 2 4" xfId="31430" xr:uid="{00000000-0005-0000-0000-00006E700000}"/>
    <cellStyle name="Sub totals 4 2 21 3" xfId="31431" xr:uid="{00000000-0005-0000-0000-00006F700000}"/>
    <cellStyle name="Sub totals 4 2 21 4" xfId="31432" xr:uid="{00000000-0005-0000-0000-000070700000}"/>
    <cellStyle name="Sub totals 4 2 22" xfId="4230" xr:uid="{00000000-0005-0000-0000-000071700000}"/>
    <cellStyle name="Sub totals 4 2 22 2" xfId="31433" xr:uid="{00000000-0005-0000-0000-000072700000}"/>
    <cellStyle name="Sub totals 4 2 22 2 2" xfId="31434" xr:uid="{00000000-0005-0000-0000-000073700000}"/>
    <cellStyle name="Sub totals 4 2 22 2 3" xfId="31435" xr:uid="{00000000-0005-0000-0000-000074700000}"/>
    <cellStyle name="Sub totals 4 2 22 2 4" xfId="31436" xr:uid="{00000000-0005-0000-0000-000075700000}"/>
    <cellStyle name="Sub totals 4 2 22 3" xfId="31437" xr:uid="{00000000-0005-0000-0000-000076700000}"/>
    <cellStyle name="Sub totals 4 2 22 4" xfId="31438" xr:uid="{00000000-0005-0000-0000-000077700000}"/>
    <cellStyle name="Sub totals 4 2 23" xfId="4231" xr:uid="{00000000-0005-0000-0000-000078700000}"/>
    <cellStyle name="Sub totals 4 2 23 2" xfId="31439" xr:uid="{00000000-0005-0000-0000-000079700000}"/>
    <cellStyle name="Sub totals 4 2 23 2 2" xfId="31440" xr:uid="{00000000-0005-0000-0000-00007A700000}"/>
    <cellStyle name="Sub totals 4 2 23 2 3" xfId="31441" xr:uid="{00000000-0005-0000-0000-00007B700000}"/>
    <cellStyle name="Sub totals 4 2 23 2 4" xfId="31442" xr:uid="{00000000-0005-0000-0000-00007C700000}"/>
    <cellStyle name="Sub totals 4 2 23 3" xfId="31443" xr:uid="{00000000-0005-0000-0000-00007D700000}"/>
    <cellStyle name="Sub totals 4 2 23 4" xfId="31444" xr:uid="{00000000-0005-0000-0000-00007E700000}"/>
    <cellStyle name="Sub totals 4 2 24" xfId="4232" xr:uid="{00000000-0005-0000-0000-00007F700000}"/>
    <cellStyle name="Sub totals 4 2 24 2" xfId="31445" xr:uid="{00000000-0005-0000-0000-000080700000}"/>
    <cellStyle name="Sub totals 4 2 24 2 2" xfId="31446" xr:uid="{00000000-0005-0000-0000-000081700000}"/>
    <cellStyle name="Sub totals 4 2 24 2 3" xfId="31447" xr:uid="{00000000-0005-0000-0000-000082700000}"/>
    <cellStyle name="Sub totals 4 2 24 2 4" xfId="31448" xr:uid="{00000000-0005-0000-0000-000083700000}"/>
    <cellStyle name="Sub totals 4 2 24 3" xfId="31449" xr:uid="{00000000-0005-0000-0000-000084700000}"/>
    <cellStyle name="Sub totals 4 2 24 4" xfId="31450" xr:uid="{00000000-0005-0000-0000-000085700000}"/>
    <cellStyle name="Sub totals 4 2 25" xfId="4233" xr:uid="{00000000-0005-0000-0000-000086700000}"/>
    <cellStyle name="Sub totals 4 2 25 2" xfId="31451" xr:uid="{00000000-0005-0000-0000-000087700000}"/>
    <cellStyle name="Sub totals 4 2 25 2 2" xfId="31452" xr:uid="{00000000-0005-0000-0000-000088700000}"/>
    <cellStyle name="Sub totals 4 2 25 2 3" xfId="31453" xr:uid="{00000000-0005-0000-0000-000089700000}"/>
    <cellStyle name="Sub totals 4 2 25 2 4" xfId="31454" xr:uid="{00000000-0005-0000-0000-00008A700000}"/>
    <cellStyle name="Sub totals 4 2 25 3" xfId="31455" xr:uid="{00000000-0005-0000-0000-00008B700000}"/>
    <cellStyle name="Sub totals 4 2 25 4" xfId="31456" xr:uid="{00000000-0005-0000-0000-00008C700000}"/>
    <cellStyle name="Sub totals 4 2 26" xfId="4234" xr:uid="{00000000-0005-0000-0000-00008D700000}"/>
    <cellStyle name="Sub totals 4 2 26 2" xfId="31457" xr:uid="{00000000-0005-0000-0000-00008E700000}"/>
    <cellStyle name="Sub totals 4 2 26 2 2" xfId="31458" xr:uid="{00000000-0005-0000-0000-00008F700000}"/>
    <cellStyle name="Sub totals 4 2 26 2 3" xfId="31459" xr:uid="{00000000-0005-0000-0000-000090700000}"/>
    <cellStyle name="Sub totals 4 2 26 2 4" xfId="31460" xr:uid="{00000000-0005-0000-0000-000091700000}"/>
    <cellStyle name="Sub totals 4 2 26 3" xfId="31461" xr:uid="{00000000-0005-0000-0000-000092700000}"/>
    <cellStyle name="Sub totals 4 2 26 4" xfId="31462" xr:uid="{00000000-0005-0000-0000-000093700000}"/>
    <cellStyle name="Sub totals 4 2 27" xfId="4235" xr:uid="{00000000-0005-0000-0000-000094700000}"/>
    <cellStyle name="Sub totals 4 2 27 2" xfId="31463" xr:uid="{00000000-0005-0000-0000-000095700000}"/>
    <cellStyle name="Sub totals 4 2 27 2 2" xfId="31464" xr:uid="{00000000-0005-0000-0000-000096700000}"/>
    <cellStyle name="Sub totals 4 2 27 2 3" xfId="31465" xr:uid="{00000000-0005-0000-0000-000097700000}"/>
    <cellStyle name="Sub totals 4 2 27 2 4" xfId="31466" xr:uid="{00000000-0005-0000-0000-000098700000}"/>
    <cellStyle name="Sub totals 4 2 27 3" xfId="31467" xr:uid="{00000000-0005-0000-0000-000099700000}"/>
    <cellStyle name="Sub totals 4 2 27 4" xfId="31468" xr:uid="{00000000-0005-0000-0000-00009A700000}"/>
    <cellStyle name="Sub totals 4 2 28" xfId="4236" xr:uid="{00000000-0005-0000-0000-00009B700000}"/>
    <cellStyle name="Sub totals 4 2 28 2" xfId="31469" xr:uid="{00000000-0005-0000-0000-00009C700000}"/>
    <cellStyle name="Sub totals 4 2 28 2 2" xfId="31470" xr:uid="{00000000-0005-0000-0000-00009D700000}"/>
    <cellStyle name="Sub totals 4 2 28 2 3" xfId="31471" xr:uid="{00000000-0005-0000-0000-00009E700000}"/>
    <cellStyle name="Sub totals 4 2 28 2 4" xfId="31472" xr:uid="{00000000-0005-0000-0000-00009F700000}"/>
    <cellStyle name="Sub totals 4 2 28 3" xfId="31473" xr:uid="{00000000-0005-0000-0000-0000A0700000}"/>
    <cellStyle name="Sub totals 4 2 28 4" xfId="31474" xr:uid="{00000000-0005-0000-0000-0000A1700000}"/>
    <cellStyle name="Sub totals 4 2 29" xfId="4237" xr:uid="{00000000-0005-0000-0000-0000A2700000}"/>
    <cellStyle name="Sub totals 4 2 29 2" xfId="31475" xr:uid="{00000000-0005-0000-0000-0000A3700000}"/>
    <cellStyle name="Sub totals 4 2 29 2 2" xfId="31476" xr:uid="{00000000-0005-0000-0000-0000A4700000}"/>
    <cellStyle name="Sub totals 4 2 29 2 3" xfId="31477" xr:uid="{00000000-0005-0000-0000-0000A5700000}"/>
    <cellStyle name="Sub totals 4 2 29 2 4" xfId="31478" xr:uid="{00000000-0005-0000-0000-0000A6700000}"/>
    <cellStyle name="Sub totals 4 2 29 3" xfId="31479" xr:uid="{00000000-0005-0000-0000-0000A7700000}"/>
    <cellStyle name="Sub totals 4 2 29 4" xfId="31480" xr:uid="{00000000-0005-0000-0000-0000A8700000}"/>
    <cellStyle name="Sub totals 4 2 3" xfId="4238" xr:uid="{00000000-0005-0000-0000-0000A9700000}"/>
    <cellStyle name="Sub totals 4 2 3 2" xfId="31481" xr:uid="{00000000-0005-0000-0000-0000AA700000}"/>
    <cellStyle name="Sub totals 4 2 3 2 2" xfId="31482" xr:uid="{00000000-0005-0000-0000-0000AB700000}"/>
    <cellStyle name="Sub totals 4 2 3 2 3" xfId="31483" xr:uid="{00000000-0005-0000-0000-0000AC700000}"/>
    <cellStyle name="Sub totals 4 2 3 2 4" xfId="31484" xr:uid="{00000000-0005-0000-0000-0000AD700000}"/>
    <cellStyle name="Sub totals 4 2 3 3" xfId="31485" xr:uid="{00000000-0005-0000-0000-0000AE700000}"/>
    <cellStyle name="Sub totals 4 2 3 4" xfId="31486" xr:uid="{00000000-0005-0000-0000-0000AF700000}"/>
    <cellStyle name="Sub totals 4 2 30" xfId="4239" xr:uid="{00000000-0005-0000-0000-0000B0700000}"/>
    <cellStyle name="Sub totals 4 2 30 2" xfId="31487" xr:uid="{00000000-0005-0000-0000-0000B1700000}"/>
    <cellStyle name="Sub totals 4 2 30 2 2" xfId="31488" xr:uid="{00000000-0005-0000-0000-0000B2700000}"/>
    <cellStyle name="Sub totals 4 2 30 2 3" xfId="31489" xr:uid="{00000000-0005-0000-0000-0000B3700000}"/>
    <cellStyle name="Sub totals 4 2 30 2 4" xfId="31490" xr:uid="{00000000-0005-0000-0000-0000B4700000}"/>
    <cellStyle name="Sub totals 4 2 30 3" xfId="31491" xr:uid="{00000000-0005-0000-0000-0000B5700000}"/>
    <cellStyle name="Sub totals 4 2 30 4" xfId="31492" xr:uid="{00000000-0005-0000-0000-0000B6700000}"/>
    <cellStyle name="Sub totals 4 2 31" xfId="4240" xr:uid="{00000000-0005-0000-0000-0000B7700000}"/>
    <cellStyle name="Sub totals 4 2 31 2" xfId="31493" xr:uid="{00000000-0005-0000-0000-0000B8700000}"/>
    <cellStyle name="Sub totals 4 2 31 2 2" xfId="31494" xr:uid="{00000000-0005-0000-0000-0000B9700000}"/>
    <cellStyle name="Sub totals 4 2 31 2 3" xfId="31495" xr:uid="{00000000-0005-0000-0000-0000BA700000}"/>
    <cellStyle name="Sub totals 4 2 31 2 4" xfId="31496" xr:uid="{00000000-0005-0000-0000-0000BB700000}"/>
    <cellStyle name="Sub totals 4 2 31 3" xfId="31497" xr:uid="{00000000-0005-0000-0000-0000BC700000}"/>
    <cellStyle name="Sub totals 4 2 31 4" xfId="31498" xr:uid="{00000000-0005-0000-0000-0000BD700000}"/>
    <cellStyle name="Sub totals 4 2 32" xfId="4241" xr:uid="{00000000-0005-0000-0000-0000BE700000}"/>
    <cellStyle name="Sub totals 4 2 32 2" xfId="31499" xr:uid="{00000000-0005-0000-0000-0000BF700000}"/>
    <cellStyle name="Sub totals 4 2 32 2 2" xfId="31500" xr:uid="{00000000-0005-0000-0000-0000C0700000}"/>
    <cellStyle name="Sub totals 4 2 32 2 3" xfId="31501" xr:uid="{00000000-0005-0000-0000-0000C1700000}"/>
    <cellStyle name="Sub totals 4 2 32 2 4" xfId="31502" xr:uid="{00000000-0005-0000-0000-0000C2700000}"/>
    <cellStyle name="Sub totals 4 2 32 3" xfId="31503" xr:uid="{00000000-0005-0000-0000-0000C3700000}"/>
    <cellStyle name="Sub totals 4 2 32 4" xfId="31504" xr:uid="{00000000-0005-0000-0000-0000C4700000}"/>
    <cellStyle name="Sub totals 4 2 33" xfId="4242" xr:uid="{00000000-0005-0000-0000-0000C5700000}"/>
    <cellStyle name="Sub totals 4 2 33 2" xfId="31505" xr:uid="{00000000-0005-0000-0000-0000C6700000}"/>
    <cellStyle name="Sub totals 4 2 33 2 2" xfId="31506" xr:uid="{00000000-0005-0000-0000-0000C7700000}"/>
    <cellStyle name="Sub totals 4 2 33 2 3" xfId="31507" xr:uid="{00000000-0005-0000-0000-0000C8700000}"/>
    <cellStyle name="Sub totals 4 2 33 2 4" xfId="31508" xr:uid="{00000000-0005-0000-0000-0000C9700000}"/>
    <cellStyle name="Sub totals 4 2 33 3" xfId="31509" xr:uid="{00000000-0005-0000-0000-0000CA700000}"/>
    <cellStyle name="Sub totals 4 2 33 4" xfId="31510" xr:uid="{00000000-0005-0000-0000-0000CB700000}"/>
    <cellStyle name="Sub totals 4 2 34" xfId="4243" xr:uid="{00000000-0005-0000-0000-0000CC700000}"/>
    <cellStyle name="Sub totals 4 2 34 2" xfId="31511" xr:uid="{00000000-0005-0000-0000-0000CD700000}"/>
    <cellStyle name="Sub totals 4 2 34 2 2" xfId="31512" xr:uid="{00000000-0005-0000-0000-0000CE700000}"/>
    <cellStyle name="Sub totals 4 2 34 2 3" xfId="31513" xr:uid="{00000000-0005-0000-0000-0000CF700000}"/>
    <cellStyle name="Sub totals 4 2 34 2 4" xfId="31514" xr:uid="{00000000-0005-0000-0000-0000D0700000}"/>
    <cellStyle name="Sub totals 4 2 34 3" xfId="31515" xr:uid="{00000000-0005-0000-0000-0000D1700000}"/>
    <cellStyle name="Sub totals 4 2 34 4" xfId="31516" xr:uid="{00000000-0005-0000-0000-0000D2700000}"/>
    <cellStyle name="Sub totals 4 2 35" xfId="4244" xr:uid="{00000000-0005-0000-0000-0000D3700000}"/>
    <cellStyle name="Sub totals 4 2 35 2" xfId="31517" xr:uid="{00000000-0005-0000-0000-0000D4700000}"/>
    <cellStyle name="Sub totals 4 2 35 2 2" xfId="31518" xr:uid="{00000000-0005-0000-0000-0000D5700000}"/>
    <cellStyle name="Sub totals 4 2 35 2 3" xfId="31519" xr:uid="{00000000-0005-0000-0000-0000D6700000}"/>
    <cellStyle name="Sub totals 4 2 35 2 4" xfId="31520" xr:uid="{00000000-0005-0000-0000-0000D7700000}"/>
    <cellStyle name="Sub totals 4 2 35 3" xfId="31521" xr:uid="{00000000-0005-0000-0000-0000D8700000}"/>
    <cellStyle name="Sub totals 4 2 35 4" xfId="31522" xr:uid="{00000000-0005-0000-0000-0000D9700000}"/>
    <cellStyle name="Sub totals 4 2 36" xfId="4245" xr:uid="{00000000-0005-0000-0000-0000DA700000}"/>
    <cellStyle name="Sub totals 4 2 36 2" xfId="31523" xr:uid="{00000000-0005-0000-0000-0000DB700000}"/>
    <cellStyle name="Sub totals 4 2 36 2 2" xfId="31524" xr:uid="{00000000-0005-0000-0000-0000DC700000}"/>
    <cellStyle name="Sub totals 4 2 36 2 3" xfId="31525" xr:uid="{00000000-0005-0000-0000-0000DD700000}"/>
    <cellStyle name="Sub totals 4 2 36 2 4" xfId="31526" xr:uid="{00000000-0005-0000-0000-0000DE700000}"/>
    <cellStyle name="Sub totals 4 2 36 3" xfId="31527" xr:uid="{00000000-0005-0000-0000-0000DF700000}"/>
    <cellStyle name="Sub totals 4 2 36 4" xfId="31528" xr:uid="{00000000-0005-0000-0000-0000E0700000}"/>
    <cellStyle name="Sub totals 4 2 37" xfId="4246" xr:uid="{00000000-0005-0000-0000-0000E1700000}"/>
    <cellStyle name="Sub totals 4 2 37 2" xfId="31529" xr:uid="{00000000-0005-0000-0000-0000E2700000}"/>
    <cellStyle name="Sub totals 4 2 37 2 2" xfId="31530" xr:uid="{00000000-0005-0000-0000-0000E3700000}"/>
    <cellStyle name="Sub totals 4 2 37 2 3" xfId="31531" xr:uid="{00000000-0005-0000-0000-0000E4700000}"/>
    <cellStyle name="Sub totals 4 2 37 2 4" xfId="31532" xr:uid="{00000000-0005-0000-0000-0000E5700000}"/>
    <cellStyle name="Sub totals 4 2 37 3" xfId="31533" xr:uid="{00000000-0005-0000-0000-0000E6700000}"/>
    <cellStyle name="Sub totals 4 2 37 4" xfId="31534" xr:uid="{00000000-0005-0000-0000-0000E7700000}"/>
    <cellStyle name="Sub totals 4 2 38" xfId="4247" xr:uid="{00000000-0005-0000-0000-0000E8700000}"/>
    <cellStyle name="Sub totals 4 2 38 2" xfId="31535" xr:uid="{00000000-0005-0000-0000-0000E9700000}"/>
    <cellStyle name="Sub totals 4 2 38 2 2" xfId="31536" xr:uid="{00000000-0005-0000-0000-0000EA700000}"/>
    <cellStyle name="Sub totals 4 2 38 2 3" xfId="31537" xr:uid="{00000000-0005-0000-0000-0000EB700000}"/>
    <cellStyle name="Sub totals 4 2 38 2 4" xfId="31538" xr:uid="{00000000-0005-0000-0000-0000EC700000}"/>
    <cellStyle name="Sub totals 4 2 38 3" xfId="31539" xr:uid="{00000000-0005-0000-0000-0000ED700000}"/>
    <cellStyle name="Sub totals 4 2 38 4" xfId="31540" xr:uid="{00000000-0005-0000-0000-0000EE700000}"/>
    <cellStyle name="Sub totals 4 2 39" xfId="4248" xr:uid="{00000000-0005-0000-0000-0000EF700000}"/>
    <cellStyle name="Sub totals 4 2 39 2" xfId="31541" xr:uid="{00000000-0005-0000-0000-0000F0700000}"/>
    <cellStyle name="Sub totals 4 2 39 2 2" xfId="31542" xr:uid="{00000000-0005-0000-0000-0000F1700000}"/>
    <cellStyle name="Sub totals 4 2 39 2 3" xfId="31543" xr:uid="{00000000-0005-0000-0000-0000F2700000}"/>
    <cellStyle name="Sub totals 4 2 39 2 4" xfId="31544" xr:uid="{00000000-0005-0000-0000-0000F3700000}"/>
    <cellStyle name="Sub totals 4 2 39 3" xfId="31545" xr:uid="{00000000-0005-0000-0000-0000F4700000}"/>
    <cellStyle name="Sub totals 4 2 39 4" xfId="31546" xr:uid="{00000000-0005-0000-0000-0000F5700000}"/>
    <cellStyle name="Sub totals 4 2 4" xfId="4249" xr:uid="{00000000-0005-0000-0000-0000F6700000}"/>
    <cellStyle name="Sub totals 4 2 4 2" xfId="31547" xr:uid="{00000000-0005-0000-0000-0000F7700000}"/>
    <cellStyle name="Sub totals 4 2 4 2 2" xfId="31548" xr:uid="{00000000-0005-0000-0000-0000F8700000}"/>
    <cellStyle name="Sub totals 4 2 4 2 3" xfId="31549" xr:uid="{00000000-0005-0000-0000-0000F9700000}"/>
    <cellStyle name="Sub totals 4 2 4 2 4" xfId="31550" xr:uid="{00000000-0005-0000-0000-0000FA700000}"/>
    <cellStyle name="Sub totals 4 2 4 3" xfId="31551" xr:uid="{00000000-0005-0000-0000-0000FB700000}"/>
    <cellStyle name="Sub totals 4 2 4 4" xfId="31552" xr:uid="{00000000-0005-0000-0000-0000FC700000}"/>
    <cellStyle name="Sub totals 4 2 40" xfId="4250" xr:uid="{00000000-0005-0000-0000-0000FD700000}"/>
    <cellStyle name="Sub totals 4 2 40 2" xfId="31553" xr:uid="{00000000-0005-0000-0000-0000FE700000}"/>
    <cellStyle name="Sub totals 4 2 40 2 2" xfId="31554" xr:uid="{00000000-0005-0000-0000-0000FF700000}"/>
    <cellStyle name="Sub totals 4 2 40 2 3" xfId="31555" xr:uid="{00000000-0005-0000-0000-000000710000}"/>
    <cellStyle name="Sub totals 4 2 40 2 4" xfId="31556" xr:uid="{00000000-0005-0000-0000-000001710000}"/>
    <cellStyle name="Sub totals 4 2 40 3" xfId="31557" xr:uid="{00000000-0005-0000-0000-000002710000}"/>
    <cellStyle name="Sub totals 4 2 40 4" xfId="31558" xr:uid="{00000000-0005-0000-0000-000003710000}"/>
    <cellStyle name="Sub totals 4 2 41" xfId="4251" xr:uid="{00000000-0005-0000-0000-000004710000}"/>
    <cellStyle name="Sub totals 4 2 41 2" xfId="31559" xr:uid="{00000000-0005-0000-0000-000005710000}"/>
    <cellStyle name="Sub totals 4 2 41 2 2" xfId="31560" xr:uid="{00000000-0005-0000-0000-000006710000}"/>
    <cellStyle name="Sub totals 4 2 41 2 3" xfId="31561" xr:uid="{00000000-0005-0000-0000-000007710000}"/>
    <cellStyle name="Sub totals 4 2 41 2 4" xfId="31562" xr:uid="{00000000-0005-0000-0000-000008710000}"/>
    <cellStyle name="Sub totals 4 2 41 3" xfId="31563" xr:uid="{00000000-0005-0000-0000-000009710000}"/>
    <cellStyle name="Sub totals 4 2 41 4" xfId="31564" xr:uid="{00000000-0005-0000-0000-00000A710000}"/>
    <cellStyle name="Sub totals 4 2 42" xfId="4252" xr:uid="{00000000-0005-0000-0000-00000B710000}"/>
    <cellStyle name="Sub totals 4 2 42 2" xfId="31565" xr:uid="{00000000-0005-0000-0000-00000C710000}"/>
    <cellStyle name="Sub totals 4 2 42 2 2" xfId="31566" xr:uid="{00000000-0005-0000-0000-00000D710000}"/>
    <cellStyle name="Sub totals 4 2 42 2 3" xfId="31567" xr:uid="{00000000-0005-0000-0000-00000E710000}"/>
    <cellStyle name="Sub totals 4 2 42 2 4" xfId="31568" xr:uid="{00000000-0005-0000-0000-00000F710000}"/>
    <cellStyle name="Sub totals 4 2 42 3" xfId="31569" xr:uid="{00000000-0005-0000-0000-000010710000}"/>
    <cellStyle name="Sub totals 4 2 42 4" xfId="31570" xr:uid="{00000000-0005-0000-0000-000011710000}"/>
    <cellStyle name="Sub totals 4 2 43" xfId="4253" xr:uid="{00000000-0005-0000-0000-000012710000}"/>
    <cellStyle name="Sub totals 4 2 43 2" xfId="31571" xr:uid="{00000000-0005-0000-0000-000013710000}"/>
    <cellStyle name="Sub totals 4 2 43 2 2" xfId="31572" xr:uid="{00000000-0005-0000-0000-000014710000}"/>
    <cellStyle name="Sub totals 4 2 43 2 3" xfId="31573" xr:uid="{00000000-0005-0000-0000-000015710000}"/>
    <cellStyle name="Sub totals 4 2 43 2 4" xfId="31574" xr:uid="{00000000-0005-0000-0000-000016710000}"/>
    <cellStyle name="Sub totals 4 2 43 3" xfId="31575" xr:uid="{00000000-0005-0000-0000-000017710000}"/>
    <cellStyle name="Sub totals 4 2 43 4" xfId="31576" xr:uid="{00000000-0005-0000-0000-000018710000}"/>
    <cellStyle name="Sub totals 4 2 44" xfId="4254" xr:uid="{00000000-0005-0000-0000-000019710000}"/>
    <cellStyle name="Sub totals 4 2 44 2" xfId="31577" xr:uid="{00000000-0005-0000-0000-00001A710000}"/>
    <cellStyle name="Sub totals 4 2 44 2 2" xfId="31578" xr:uid="{00000000-0005-0000-0000-00001B710000}"/>
    <cellStyle name="Sub totals 4 2 44 2 3" xfId="31579" xr:uid="{00000000-0005-0000-0000-00001C710000}"/>
    <cellStyle name="Sub totals 4 2 44 2 4" xfId="31580" xr:uid="{00000000-0005-0000-0000-00001D710000}"/>
    <cellStyle name="Sub totals 4 2 44 3" xfId="31581" xr:uid="{00000000-0005-0000-0000-00001E710000}"/>
    <cellStyle name="Sub totals 4 2 44 4" xfId="31582" xr:uid="{00000000-0005-0000-0000-00001F710000}"/>
    <cellStyle name="Sub totals 4 2 45" xfId="31583" xr:uid="{00000000-0005-0000-0000-000020710000}"/>
    <cellStyle name="Sub totals 4 2 45 2" xfId="31584" xr:uid="{00000000-0005-0000-0000-000021710000}"/>
    <cellStyle name="Sub totals 4 2 45 3" xfId="31585" xr:uid="{00000000-0005-0000-0000-000022710000}"/>
    <cellStyle name="Sub totals 4 2 45 4" xfId="31586" xr:uid="{00000000-0005-0000-0000-000023710000}"/>
    <cellStyle name="Sub totals 4 2 46" xfId="31587" xr:uid="{00000000-0005-0000-0000-000024710000}"/>
    <cellStyle name="Sub totals 4 2 47" xfId="31588" xr:uid="{00000000-0005-0000-0000-000025710000}"/>
    <cellStyle name="Sub totals 4 2 5" xfId="4255" xr:uid="{00000000-0005-0000-0000-000026710000}"/>
    <cellStyle name="Sub totals 4 2 5 2" xfId="31589" xr:uid="{00000000-0005-0000-0000-000027710000}"/>
    <cellStyle name="Sub totals 4 2 5 2 2" xfId="31590" xr:uid="{00000000-0005-0000-0000-000028710000}"/>
    <cellStyle name="Sub totals 4 2 5 2 3" xfId="31591" xr:uid="{00000000-0005-0000-0000-000029710000}"/>
    <cellStyle name="Sub totals 4 2 5 2 4" xfId="31592" xr:uid="{00000000-0005-0000-0000-00002A710000}"/>
    <cellStyle name="Sub totals 4 2 5 3" xfId="31593" xr:uid="{00000000-0005-0000-0000-00002B710000}"/>
    <cellStyle name="Sub totals 4 2 5 4" xfId="31594" xr:uid="{00000000-0005-0000-0000-00002C710000}"/>
    <cellStyle name="Sub totals 4 2 6" xfId="4256" xr:uid="{00000000-0005-0000-0000-00002D710000}"/>
    <cellStyle name="Sub totals 4 2 6 2" xfId="31595" xr:uid="{00000000-0005-0000-0000-00002E710000}"/>
    <cellStyle name="Sub totals 4 2 6 2 2" xfId="31596" xr:uid="{00000000-0005-0000-0000-00002F710000}"/>
    <cellStyle name="Sub totals 4 2 6 2 3" xfId="31597" xr:uid="{00000000-0005-0000-0000-000030710000}"/>
    <cellStyle name="Sub totals 4 2 6 2 4" xfId="31598" xr:uid="{00000000-0005-0000-0000-000031710000}"/>
    <cellStyle name="Sub totals 4 2 6 3" xfId="31599" xr:uid="{00000000-0005-0000-0000-000032710000}"/>
    <cellStyle name="Sub totals 4 2 6 4" xfId="31600" xr:uid="{00000000-0005-0000-0000-000033710000}"/>
    <cellStyle name="Sub totals 4 2 7" xfId="4257" xr:uid="{00000000-0005-0000-0000-000034710000}"/>
    <cellStyle name="Sub totals 4 2 7 2" xfId="31601" xr:uid="{00000000-0005-0000-0000-000035710000}"/>
    <cellStyle name="Sub totals 4 2 7 2 2" xfId="31602" xr:uid="{00000000-0005-0000-0000-000036710000}"/>
    <cellStyle name="Sub totals 4 2 7 2 3" xfId="31603" xr:uid="{00000000-0005-0000-0000-000037710000}"/>
    <cellStyle name="Sub totals 4 2 7 2 4" xfId="31604" xr:uid="{00000000-0005-0000-0000-000038710000}"/>
    <cellStyle name="Sub totals 4 2 7 3" xfId="31605" xr:uid="{00000000-0005-0000-0000-000039710000}"/>
    <cellStyle name="Sub totals 4 2 7 4" xfId="31606" xr:uid="{00000000-0005-0000-0000-00003A710000}"/>
    <cellStyle name="Sub totals 4 2 8" xfId="4258" xr:uid="{00000000-0005-0000-0000-00003B710000}"/>
    <cellStyle name="Sub totals 4 2 8 2" xfId="31607" xr:uid="{00000000-0005-0000-0000-00003C710000}"/>
    <cellStyle name="Sub totals 4 2 8 2 2" xfId="31608" xr:uid="{00000000-0005-0000-0000-00003D710000}"/>
    <cellStyle name="Sub totals 4 2 8 2 3" xfId="31609" xr:uid="{00000000-0005-0000-0000-00003E710000}"/>
    <cellStyle name="Sub totals 4 2 8 2 4" xfId="31610" xr:uid="{00000000-0005-0000-0000-00003F710000}"/>
    <cellStyle name="Sub totals 4 2 8 3" xfId="31611" xr:uid="{00000000-0005-0000-0000-000040710000}"/>
    <cellStyle name="Sub totals 4 2 8 4" xfId="31612" xr:uid="{00000000-0005-0000-0000-000041710000}"/>
    <cellStyle name="Sub totals 4 2 9" xfId="4259" xr:uid="{00000000-0005-0000-0000-000042710000}"/>
    <cellStyle name="Sub totals 4 2 9 2" xfId="31613" xr:uid="{00000000-0005-0000-0000-000043710000}"/>
    <cellStyle name="Sub totals 4 2 9 2 2" xfId="31614" xr:uid="{00000000-0005-0000-0000-000044710000}"/>
    <cellStyle name="Sub totals 4 2 9 2 3" xfId="31615" xr:uid="{00000000-0005-0000-0000-000045710000}"/>
    <cellStyle name="Sub totals 4 2 9 2 4" xfId="31616" xr:uid="{00000000-0005-0000-0000-000046710000}"/>
    <cellStyle name="Sub totals 4 2 9 3" xfId="31617" xr:uid="{00000000-0005-0000-0000-000047710000}"/>
    <cellStyle name="Sub totals 4 2 9 4" xfId="31618" xr:uid="{00000000-0005-0000-0000-000048710000}"/>
    <cellStyle name="Sub totals 4 20" xfId="4260" xr:uid="{00000000-0005-0000-0000-000049710000}"/>
    <cellStyle name="Sub totals 4 20 2" xfId="31619" xr:uid="{00000000-0005-0000-0000-00004A710000}"/>
    <cellStyle name="Sub totals 4 20 2 2" xfId="31620" xr:uid="{00000000-0005-0000-0000-00004B710000}"/>
    <cellStyle name="Sub totals 4 20 2 3" xfId="31621" xr:uid="{00000000-0005-0000-0000-00004C710000}"/>
    <cellStyle name="Sub totals 4 20 2 4" xfId="31622" xr:uid="{00000000-0005-0000-0000-00004D710000}"/>
    <cellStyle name="Sub totals 4 20 3" xfId="31623" xr:uid="{00000000-0005-0000-0000-00004E710000}"/>
    <cellStyle name="Sub totals 4 20 4" xfId="31624" xr:uid="{00000000-0005-0000-0000-00004F710000}"/>
    <cellStyle name="Sub totals 4 21" xfId="4261" xr:uid="{00000000-0005-0000-0000-000050710000}"/>
    <cellStyle name="Sub totals 4 21 2" xfId="31625" xr:uid="{00000000-0005-0000-0000-000051710000}"/>
    <cellStyle name="Sub totals 4 21 2 2" xfId="31626" xr:uid="{00000000-0005-0000-0000-000052710000}"/>
    <cellStyle name="Sub totals 4 21 2 3" xfId="31627" xr:uid="{00000000-0005-0000-0000-000053710000}"/>
    <cellStyle name="Sub totals 4 21 2 4" xfId="31628" xr:uid="{00000000-0005-0000-0000-000054710000}"/>
    <cellStyle name="Sub totals 4 21 3" xfId="31629" xr:uid="{00000000-0005-0000-0000-000055710000}"/>
    <cellStyle name="Sub totals 4 21 4" xfId="31630" xr:uid="{00000000-0005-0000-0000-000056710000}"/>
    <cellStyle name="Sub totals 4 22" xfId="4262" xr:uid="{00000000-0005-0000-0000-000057710000}"/>
    <cellStyle name="Sub totals 4 22 2" xfId="31631" xr:uid="{00000000-0005-0000-0000-000058710000}"/>
    <cellStyle name="Sub totals 4 22 2 2" xfId="31632" xr:uid="{00000000-0005-0000-0000-000059710000}"/>
    <cellStyle name="Sub totals 4 22 2 3" xfId="31633" xr:uid="{00000000-0005-0000-0000-00005A710000}"/>
    <cellStyle name="Sub totals 4 22 2 4" xfId="31634" xr:uid="{00000000-0005-0000-0000-00005B710000}"/>
    <cellStyle name="Sub totals 4 22 3" xfId="31635" xr:uid="{00000000-0005-0000-0000-00005C710000}"/>
    <cellStyle name="Sub totals 4 22 4" xfId="31636" xr:uid="{00000000-0005-0000-0000-00005D710000}"/>
    <cellStyle name="Sub totals 4 3" xfId="4263" xr:uid="{00000000-0005-0000-0000-00005E710000}"/>
    <cellStyle name="Sub totals 4 3 10" xfId="4264" xr:uid="{00000000-0005-0000-0000-00005F710000}"/>
    <cellStyle name="Sub totals 4 3 10 2" xfId="31637" xr:uid="{00000000-0005-0000-0000-000060710000}"/>
    <cellStyle name="Sub totals 4 3 10 2 2" xfId="31638" xr:uid="{00000000-0005-0000-0000-000061710000}"/>
    <cellStyle name="Sub totals 4 3 10 2 3" xfId="31639" xr:uid="{00000000-0005-0000-0000-000062710000}"/>
    <cellStyle name="Sub totals 4 3 10 2 4" xfId="31640" xr:uid="{00000000-0005-0000-0000-000063710000}"/>
    <cellStyle name="Sub totals 4 3 10 3" xfId="31641" xr:uid="{00000000-0005-0000-0000-000064710000}"/>
    <cellStyle name="Sub totals 4 3 10 4" xfId="31642" xr:uid="{00000000-0005-0000-0000-000065710000}"/>
    <cellStyle name="Sub totals 4 3 11" xfId="4265" xr:uid="{00000000-0005-0000-0000-000066710000}"/>
    <cellStyle name="Sub totals 4 3 11 2" xfId="31643" xr:uid="{00000000-0005-0000-0000-000067710000}"/>
    <cellStyle name="Sub totals 4 3 11 2 2" xfId="31644" xr:uid="{00000000-0005-0000-0000-000068710000}"/>
    <cellStyle name="Sub totals 4 3 11 2 3" xfId="31645" xr:uid="{00000000-0005-0000-0000-000069710000}"/>
    <cellStyle name="Sub totals 4 3 11 2 4" xfId="31646" xr:uid="{00000000-0005-0000-0000-00006A710000}"/>
    <cellStyle name="Sub totals 4 3 11 3" xfId="31647" xr:uid="{00000000-0005-0000-0000-00006B710000}"/>
    <cellStyle name="Sub totals 4 3 11 4" xfId="31648" xr:uid="{00000000-0005-0000-0000-00006C710000}"/>
    <cellStyle name="Sub totals 4 3 12" xfId="4266" xr:uid="{00000000-0005-0000-0000-00006D710000}"/>
    <cellStyle name="Sub totals 4 3 12 2" xfId="31649" xr:uid="{00000000-0005-0000-0000-00006E710000}"/>
    <cellStyle name="Sub totals 4 3 12 2 2" xfId="31650" xr:uid="{00000000-0005-0000-0000-00006F710000}"/>
    <cellStyle name="Sub totals 4 3 12 2 3" xfId="31651" xr:uid="{00000000-0005-0000-0000-000070710000}"/>
    <cellStyle name="Sub totals 4 3 12 2 4" xfId="31652" xr:uid="{00000000-0005-0000-0000-000071710000}"/>
    <cellStyle name="Sub totals 4 3 12 3" xfId="31653" xr:uid="{00000000-0005-0000-0000-000072710000}"/>
    <cellStyle name="Sub totals 4 3 12 4" xfId="31654" xr:uid="{00000000-0005-0000-0000-000073710000}"/>
    <cellStyle name="Sub totals 4 3 13" xfId="4267" xr:uid="{00000000-0005-0000-0000-000074710000}"/>
    <cellStyle name="Sub totals 4 3 13 2" xfId="31655" xr:uid="{00000000-0005-0000-0000-000075710000}"/>
    <cellStyle name="Sub totals 4 3 13 2 2" xfId="31656" xr:uid="{00000000-0005-0000-0000-000076710000}"/>
    <cellStyle name="Sub totals 4 3 13 2 3" xfId="31657" xr:uid="{00000000-0005-0000-0000-000077710000}"/>
    <cellStyle name="Sub totals 4 3 13 2 4" xfId="31658" xr:uid="{00000000-0005-0000-0000-000078710000}"/>
    <cellStyle name="Sub totals 4 3 13 3" xfId="31659" xr:uid="{00000000-0005-0000-0000-000079710000}"/>
    <cellStyle name="Sub totals 4 3 13 4" xfId="31660" xr:uid="{00000000-0005-0000-0000-00007A710000}"/>
    <cellStyle name="Sub totals 4 3 14" xfId="4268" xr:uid="{00000000-0005-0000-0000-00007B710000}"/>
    <cellStyle name="Sub totals 4 3 14 2" xfId="31661" xr:uid="{00000000-0005-0000-0000-00007C710000}"/>
    <cellStyle name="Sub totals 4 3 14 2 2" xfId="31662" xr:uid="{00000000-0005-0000-0000-00007D710000}"/>
    <cellStyle name="Sub totals 4 3 14 2 3" xfId="31663" xr:uid="{00000000-0005-0000-0000-00007E710000}"/>
    <cellStyle name="Sub totals 4 3 14 2 4" xfId="31664" xr:uid="{00000000-0005-0000-0000-00007F710000}"/>
    <cellStyle name="Sub totals 4 3 14 3" xfId="31665" xr:uid="{00000000-0005-0000-0000-000080710000}"/>
    <cellStyle name="Sub totals 4 3 14 4" xfId="31666" xr:uid="{00000000-0005-0000-0000-000081710000}"/>
    <cellStyle name="Sub totals 4 3 15" xfId="4269" xr:uid="{00000000-0005-0000-0000-000082710000}"/>
    <cellStyle name="Sub totals 4 3 15 2" xfId="31667" xr:uid="{00000000-0005-0000-0000-000083710000}"/>
    <cellStyle name="Sub totals 4 3 15 2 2" xfId="31668" xr:uid="{00000000-0005-0000-0000-000084710000}"/>
    <cellStyle name="Sub totals 4 3 15 2 3" xfId="31669" xr:uid="{00000000-0005-0000-0000-000085710000}"/>
    <cellStyle name="Sub totals 4 3 15 2 4" xfId="31670" xr:uid="{00000000-0005-0000-0000-000086710000}"/>
    <cellStyle name="Sub totals 4 3 15 3" xfId="31671" xr:uid="{00000000-0005-0000-0000-000087710000}"/>
    <cellStyle name="Sub totals 4 3 15 4" xfId="31672" xr:uid="{00000000-0005-0000-0000-000088710000}"/>
    <cellStyle name="Sub totals 4 3 16" xfId="4270" xr:uid="{00000000-0005-0000-0000-000089710000}"/>
    <cellStyle name="Sub totals 4 3 16 2" xfId="31673" xr:uid="{00000000-0005-0000-0000-00008A710000}"/>
    <cellStyle name="Sub totals 4 3 16 2 2" xfId="31674" xr:uid="{00000000-0005-0000-0000-00008B710000}"/>
    <cellStyle name="Sub totals 4 3 16 2 3" xfId="31675" xr:uid="{00000000-0005-0000-0000-00008C710000}"/>
    <cellStyle name="Sub totals 4 3 16 2 4" xfId="31676" xr:uid="{00000000-0005-0000-0000-00008D710000}"/>
    <cellStyle name="Sub totals 4 3 16 3" xfId="31677" xr:uid="{00000000-0005-0000-0000-00008E710000}"/>
    <cellStyle name="Sub totals 4 3 16 4" xfId="31678" xr:uid="{00000000-0005-0000-0000-00008F710000}"/>
    <cellStyle name="Sub totals 4 3 17" xfId="4271" xr:uid="{00000000-0005-0000-0000-000090710000}"/>
    <cellStyle name="Sub totals 4 3 17 2" xfId="31679" xr:uid="{00000000-0005-0000-0000-000091710000}"/>
    <cellStyle name="Sub totals 4 3 17 2 2" xfId="31680" xr:uid="{00000000-0005-0000-0000-000092710000}"/>
    <cellStyle name="Sub totals 4 3 17 2 3" xfId="31681" xr:uid="{00000000-0005-0000-0000-000093710000}"/>
    <cellStyle name="Sub totals 4 3 17 2 4" xfId="31682" xr:uid="{00000000-0005-0000-0000-000094710000}"/>
    <cellStyle name="Sub totals 4 3 17 3" xfId="31683" xr:uid="{00000000-0005-0000-0000-000095710000}"/>
    <cellStyle name="Sub totals 4 3 17 4" xfId="31684" xr:uid="{00000000-0005-0000-0000-000096710000}"/>
    <cellStyle name="Sub totals 4 3 18" xfId="4272" xr:uid="{00000000-0005-0000-0000-000097710000}"/>
    <cellStyle name="Sub totals 4 3 18 2" xfId="31685" xr:uid="{00000000-0005-0000-0000-000098710000}"/>
    <cellStyle name="Sub totals 4 3 18 2 2" xfId="31686" xr:uid="{00000000-0005-0000-0000-000099710000}"/>
    <cellStyle name="Sub totals 4 3 18 2 3" xfId="31687" xr:uid="{00000000-0005-0000-0000-00009A710000}"/>
    <cellStyle name="Sub totals 4 3 18 2 4" xfId="31688" xr:uid="{00000000-0005-0000-0000-00009B710000}"/>
    <cellStyle name="Sub totals 4 3 18 3" xfId="31689" xr:uid="{00000000-0005-0000-0000-00009C710000}"/>
    <cellStyle name="Sub totals 4 3 18 4" xfId="31690" xr:uid="{00000000-0005-0000-0000-00009D710000}"/>
    <cellStyle name="Sub totals 4 3 19" xfId="4273" xr:uid="{00000000-0005-0000-0000-00009E710000}"/>
    <cellStyle name="Sub totals 4 3 19 2" xfId="31691" xr:uid="{00000000-0005-0000-0000-00009F710000}"/>
    <cellStyle name="Sub totals 4 3 19 2 2" xfId="31692" xr:uid="{00000000-0005-0000-0000-0000A0710000}"/>
    <cellStyle name="Sub totals 4 3 19 2 3" xfId="31693" xr:uid="{00000000-0005-0000-0000-0000A1710000}"/>
    <cellStyle name="Sub totals 4 3 19 2 4" xfId="31694" xr:uid="{00000000-0005-0000-0000-0000A2710000}"/>
    <cellStyle name="Sub totals 4 3 19 3" xfId="31695" xr:uid="{00000000-0005-0000-0000-0000A3710000}"/>
    <cellStyle name="Sub totals 4 3 19 4" xfId="31696" xr:uid="{00000000-0005-0000-0000-0000A4710000}"/>
    <cellStyle name="Sub totals 4 3 2" xfId="4274" xr:uid="{00000000-0005-0000-0000-0000A5710000}"/>
    <cellStyle name="Sub totals 4 3 2 10" xfId="4275" xr:uid="{00000000-0005-0000-0000-0000A6710000}"/>
    <cellStyle name="Sub totals 4 3 2 10 2" xfId="31697" xr:uid="{00000000-0005-0000-0000-0000A7710000}"/>
    <cellStyle name="Sub totals 4 3 2 10 2 2" xfId="31698" xr:uid="{00000000-0005-0000-0000-0000A8710000}"/>
    <cellStyle name="Sub totals 4 3 2 10 2 3" xfId="31699" xr:uid="{00000000-0005-0000-0000-0000A9710000}"/>
    <cellStyle name="Sub totals 4 3 2 10 2 4" xfId="31700" xr:uid="{00000000-0005-0000-0000-0000AA710000}"/>
    <cellStyle name="Sub totals 4 3 2 10 3" xfId="31701" xr:uid="{00000000-0005-0000-0000-0000AB710000}"/>
    <cellStyle name="Sub totals 4 3 2 10 4" xfId="31702" xr:uid="{00000000-0005-0000-0000-0000AC710000}"/>
    <cellStyle name="Sub totals 4 3 2 11" xfId="4276" xr:uid="{00000000-0005-0000-0000-0000AD710000}"/>
    <cellStyle name="Sub totals 4 3 2 11 2" xfId="31703" xr:uid="{00000000-0005-0000-0000-0000AE710000}"/>
    <cellStyle name="Sub totals 4 3 2 11 2 2" xfId="31704" xr:uid="{00000000-0005-0000-0000-0000AF710000}"/>
    <cellStyle name="Sub totals 4 3 2 11 2 3" xfId="31705" xr:uid="{00000000-0005-0000-0000-0000B0710000}"/>
    <cellStyle name="Sub totals 4 3 2 11 2 4" xfId="31706" xr:uid="{00000000-0005-0000-0000-0000B1710000}"/>
    <cellStyle name="Sub totals 4 3 2 11 3" xfId="31707" xr:uid="{00000000-0005-0000-0000-0000B2710000}"/>
    <cellStyle name="Sub totals 4 3 2 11 4" xfId="31708" xr:uid="{00000000-0005-0000-0000-0000B3710000}"/>
    <cellStyle name="Sub totals 4 3 2 12" xfId="4277" xr:uid="{00000000-0005-0000-0000-0000B4710000}"/>
    <cellStyle name="Sub totals 4 3 2 12 2" xfId="31709" xr:uid="{00000000-0005-0000-0000-0000B5710000}"/>
    <cellStyle name="Sub totals 4 3 2 12 2 2" xfId="31710" xr:uid="{00000000-0005-0000-0000-0000B6710000}"/>
    <cellStyle name="Sub totals 4 3 2 12 2 3" xfId="31711" xr:uid="{00000000-0005-0000-0000-0000B7710000}"/>
    <cellStyle name="Sub totals 4 3 2 12 2 4" xfId="31712" xr:uid="{00000000-0005-0000-0000-0000B8710000}"/>
    <cellStyle name="Sub totals 4 3 2 12 3" xfId="31713" xr:uid="{00000000-0005-0000-0000-0000B9710000}"/>
    <cellStyle name="Sub totals 4 3 2 12 4" xfId="31714" xr:uid="{00000000-0005-0000-0000-0000BA710000}"/>
    <cellStyle name="Sub totals 4 3 2 13" xfId="4278" xr:uid="{00000000-0005-0000-0000-0000BB710000}"/>
    <cellStyle name="Sub totals 4 3 2 13 2" xfId="31715" xr:uid="{00000000-0005-0000-0000-0000BC710000}"/>
    <cellStyle name="Sub totals 4 3 2 13 2 2" xfId="31716" xr:uid="{00000000-0005-0000-0000-0000BD710000}"/>
    <cellStyle name="Sub totals 4 3 2 13 2 3" xfId="31717" xr:uid="{00000000-0005-0000-0000-0000BE710000}"/>
    <cellStyle name="Sub totals 4 3 2 13 2 4" xfId="31718" xr:uid="{00000000-0005-0000-0000-0000BF710000}"/>
    <cellStyle name="Sub totals 4 3 2 13 3" xfId="31719" xr:uid="{00000000-0005-0000-0000-0000C0710000}"/>
    <cellStyle name="Sub totals 4 3 2 13 4" xfId="31720" xr:uid="{00000000-0005-0000-0000-0000C1710000}"/>
    <cellStyle name="Sub totals 4 3 2 14" xfId="4279" xr:uid="{00000000-0005-0000-0000-0000C2710000}"/>
    <cellStyle name="Sub totals 4 3 2 14 2" xfId="31721" xr:uid="{00000000-0005-0000-0000-0000C3710000}"/>
    <cellStyle name="Sub totals 4 3 2 14 2 2" xfId="31722" xr:uid="{00000000-0005-0000-0000-0000C4710000}"/>
    <cellStyle name="Sub totals 4 3 2 14 2 3" xfId="31723" xr:uid="{00000000-0005-0000-0000-0000C5710000}"/>
    <cellStyle name="Sub totals 4 3 2 14 2 4" xfId="31724" xr:uid="{00000000-0005-0000-0000-0000C6710000}"/>
    <cellStyle name="Sub totals 4 3 2 14 3" xfId="31725" xr:uid="{00000000-0005-0000-0000-0000C7710000}"/>
    <cellStyle name="Sub totals 4 3 2 14 4" xfId="31726" xr:uid="{00000000-0005-0000-0000-0000C8710000}"/>
    <cellStyle name="Sub totals 4 3 2 15" xfId="4280" xr:uid="{00000000-0005-0000-0000-0000C9710000}"/>
    <cellStyle name="Sub totals 4 3 2 15 2" xfId="31727" xr:uid="{00000000-0005-0000-0000-0000CA710000}"/>
    <cellStyle name="Sub totals 4 3 2 15 2 2" xfId="31728" xr:uid="{00000000-0005-0000-0000-0000CB710000}"/>
    <cellStyle name="Sub totals 4 3 2 15 2 3" xfId="31729" xr:uid="{00000000-0005-0000-0000-0000CC710000}"/>
    <cellStyle name="Sub totals 4 3 2 15 2 4" xfId="31730" xr:uid="{00000000-0005-0000-0000-0000CD710000}"/>
    <cellStyle name="Sub totals 4 3 2 15 3" xfId="31731" xr:uid="{00000000-0005-0000-0000-0000CE710000}"/>
    <cellStyle name="Sub totals 4 3 2 15 4" xfId="31732" xr:uid="{00000000-0005-0000-0000-0000CF710000}"/>
    <cellStyle name="Sub totals 4 3 2 16" xfId="4281" xr:uid="{00000000-0005-0000-0000-0000D0710000}"/>
    <cellStyle name="Sub totals 4 3 2 16 2" xfId="31733" xr:uid="{00000000-0005-0000-0000-0000D1710000}"/>
    <cellStyle name="Sub totals 4 3 2 16 2 2" xfId="31734" xr:uid="{00000000-0005-0000-0000-0000D2710000}"/>
    <cellStyle name="Sub totals 4 3 2 16 2 3" xfId="31735" xr:uid="{00000000-0005-0000-0000-0000D3710000}"/>
    <cellStyle name="Sub totals 4 3 2 16 2 4" xfId="31736" xr:uid="{00000000-0005-0000-0000-0000D4710000}"/>
    <cellStyle name="Sub totals 4 3 2 16 3" xfId="31737" xr:uid="{00000000-0005-0000-0000-0000D5710000}"/>
    <cellStyle name="Sub totals 4 3 2 16 4" xfId="31738" xr:uid="{00000000-0005-0000-0000-0000D6710000}"/>
    <cellStyle name="Sub totals 4 3 2 17" xfId="4282" xr:uid="{00000000-0005-0000-0000-0000D7710000}"/>
    <cellStyle name="Sub totals 4 3 2 17 2" xfId="31739" xr:uid="{00000000-0005-0000-0000-0000D8710000}"/>
    <cellStyle name="Sub totals 4 3 2 17 2 2" xfId="31740" xr:uid="{00000000-0005-0000-0000-0000D9710000}"/>
    <cellStyle name="Sub totals 4 3 2 17 2 3" xfId="31741" xr:uid="{00000000-0005-0000-0000-0000DA710000}"/>
    <cellStyle name="Sub totals 4 3 2 17 2 4" xfId="31742" xr:uid="{00000000-0005-0000-0000-0000DB710000}"/>
    <cellStyle name="Sub totals 4 3 2 17 3" xfId="31743" xr:uid="{00000000-0005-0000-0000-0000DC710000}"/>
    <cellStyle name="Sub totals 4 3 2 17 4" xfId="31744" xr:uid="{00000000-0005-0000-0000-0000DD710000}"/>
    <cellStyle name="Sub totals 4 3 2 18" xfId="4283" xr:uid="{00000000-0005-0000-0000-0000DE710000}"/>
    <cellStyle name="Sub totals 4 3 2 18 2" xfId="31745" xr:uid="{00000000-0005-0000-0000-0000DF710000}"/>
    <cellStyle name="Sub totals 4 3 2 18 2 2" xfId="31746" xr:uid="{00000000-0005-0000-0000-0000E0710000}"/>
    <cellStyle name="Sub totals 4 3 2 18 2 3" xfId="31747" xr:uid="{00000000-0005-0000-0000-0000E1710000}"/>
    <cellStyle name="Sub totals 4 3 2 18 2 4" xfId="31748" xr:uid="{00000000-0005-0000-0000-0000E2710000}"/>
    <cellStyle name="Sub totals 4 3 2 18 3" xfId="31749" xr:uid="{00000000-0005-0000-0000-0000E3710000}"/>
    <cellStyle name="Sub totals 4 3 2 18 4" xfId="31750" xr:uid="{00000000-0005-0000-0000-0000E4710000}"/>
    <cellStyle name="Sub totals 4 3 2 19" xfId="4284" xr:uid="{00000000-0005-0000-0000-0000E5710000}"/>
    <cellStyle name="Sub totals 4 3 2 19 2" xfId="31751" xr:uid="{00000000-0005-0000-0000-0000E6710000}"/>
    <cellStyle name="Sub totals 4 3 2 19 2 2" xfId="31752" xr:uid="{00000000-0005-0000-0000-0000E7710000}"/>
    <cellStyle name="Sub totals 4 3 2 19 2 3" xfId="31753" xr:uid="{00000000-0005-0000-0000-0000E8710000}"/>
    <cellStyle name="Sub totals 4 3 2 19 2 4" xfId="31754" xr:uid="{00000000-0005-0000-0000-0000E9710000}"/>
    <cellStyle name="Sub totals 4 3 2 19 3" xfId="31755" xr:uid="{00000000-0005-0000-0000-0000EA710000}"/>
    <cellStyle name="Sub totals 4 3 2 19 4" xfId="31756" xr:uid="{00000000-0005-0000-0000-0000EB710000}"/>
    <cellStyle name="Sub totals 4 3 2 2" xfId="4285" xr:uid="{00000000-0005-0000-0000-0000EC710000}"/>
    <cellStyle name="Sub totals 4 3 2 2 2" xfId="31757" xr:uid="{00000000-0005-0000-0000-0000ED710000}"/>
    <cellStyle name="Sub totals 4 3 2 2 2 2" xfId="31758" xr:uid="{00000000-0005-0000-0000-0000EE710000}"/>
    <cellStyle name="Sub totals 4 3 2 2 2 3" xfId="31759" xr:uid="{00000000-0005-0000-0000-0000EF710000}"/>
    <cellStyle name="Sub totals 4 3 2 2 2 4" xfId="31760" xr:uid="{00000000-0005-0000-0000-0000F0710000}"/>
    <cellStyle name="Sub totals 4 3 2 2 3" xfId="31761" xr:uid="{00000000-0005-0000-0000-0000F1710000}"/>
    <cellStyle name="Sub totals 4 3 2 2 4" xfId="31762" xr:uid="{00000000-0005-0000-0000-0000F2710000}"/>
    <cellStyle name="Sub totals 4 3 2 20" xfId="4286" xr:uid="{00000000-0005-0000-0000-0000F3710000}"/>
    <cellStyle name="Sub totals 4 3 2 20 2" xfId="31763" xr:uid="{00000000-0005-0000-0000-0000F4710000}"/>
    <cellStyle name="Sub totals 4 3 2 20 2 2" xfId="31764" xr:uid="{00000000-0005-0000-0000-0000F5710000}"/>
    <cellStyle name="Sub totals 4 3 2 20 2 3" xfId="31765" xr:uid="{00000000-0005-0000-0000-0000F6710000}"/>
    <cellStyle name="Sub totals 4 3 2 20 2 4" xfId="31766" xr:uid="{00000000-0005-0000-0000-0000F7710000}"/>
    <cellStyle name="Sub totals 4 3 2 20 3" xfId="31767" xr:uid="{00000000-0005-0000-0000-0000F8710000}"/>
    <cellStyle name="Sub totals 4 3 2 20 4" xfId="31768" xr:uid="{00000000-0005-0000-0000-0000F9710000}"/>
    <cellStyle name="Sub totals 4 3 2 21" xfId="4287" xr:uid="{00000000-0005-0000-0000-0000FA710000}"/>
    <cellStyle name="Sub totals 4 3 2 21 2" xfId="31769" xr:uid="{00000000-0005-0000-0000-0000FB710000}"/>
    <cellStyle name="Sub totals 4 3 2 21 2 2" xfId="31770" xr:uid="{00000000-0005-0000-0000-0000FC710000}"/>
    <cellStyle name="Sub totals 4 3 2 21 2 3" xfId="31771" xr:uid="{00000000-0005-0000-0000-0000FD710000}"/>
    <cellStyle name="Sub totals 4 3 2 21 2 4" xfId="31772" xr:uid="{00000000-0005-0000-0000-0000FE710000}"/>
    <cellStyle name="Sub totals 4 3 2 21 3" xfId="31773" xr:uid="{00000000-0005-0000-0000-0000FF710000}"/>
    <cellStyle name="Sub totals 4 3 2 21 4" xfId="31774" xr:uid="{00000000-0005-0000-0000-000000720000}"/>
    <cellStyle name="Sub totals 4 3 2 22" xfId="4288" xr:uid="{00000000-0005-0000-0000-000001720000}"/>
    <cellStyle name="Sub totals 4 3 2 22 2" xfId="31775" xr:uid="{00000000-0005-0000-0000-000002720000}"/>
    <cellStyle name="Sub totals 4 3 2 22 2 2" xfId="31776" xr:uid="{00000000-0005-0000-0000-000003720000}"/>
    <cellStyle name="Sub totals 4 3 2 22 2 3" xfId="31777" xr:uid="{00000000-0005-0000-0000-000004720000}"/>
    <cellStyle name="Sub totals 4 3 2 22 2 4" xfId="31778" xr:uid="{00000000-0005-0000-0000-000005720000}"/>
    <cellStyle name="Sub totals 4 3 2 22 3" xfId="31779" xr:uid="{00000000-0005-0000-0000-000006720000}"/>
    <cellStyle name="Sub totals 4 3 2 22 4" xfId="31780" xr:uid="{00000000-0005-0000-0000-000007720000}"/>
    <cellStyle name="Sub totals 4 3 2 23" xfId="4289" xr:uid="{00000000-0005-0000-0000-000008720000}"/>
    <cellStyle name="Sub totals 4 3 2 23 2" xfId="31781" xr:uid="{00000000-0005-0000-0000-000009720000}"/>
    <cellStyle name="Sub totals 4 3 2 23 2 2" xfId="31782" xr:uid="{00000000-0005-0000-0000-00000A720000}"/>
    <cellStyle name="Sub totals 4 3 2 23 2 3" xfId="31783" xr:uid="{00000000-0005-0000-0000-00000B720000}"/>
    <cellStyle name="Sub totals 4 3 2 23 2 4" xfId="31784" xr:uid="{00000000-0005-0000-0000-00000C720000}"/>
    <cellStyle name="Sub totals 4 3 2 23 3" xfId="31785" xr:uid="{00000000-0005-0000-0000-00000D720000}"/>
    <cellStyle name="Sub totals 4 3 2 23 4" xfId="31786" xr:uid="{00000000-0005-0000-0000-00000E720000}"/>
    <cellStyle name="Sub totals 4 3 2 24" xfId="4290" xr:uid="{00000000-0005-0000-0000-00000F720000}"/>
    <cellStyle name="Sub totals 4 3 2 24 2" xfId="31787" xr:uid="{00000000-0005-0000-0000-000010720000}"/>
    <cellStyle name="Sub totals 4 3 2 24 2 2" xfId="31788" xr:uid="{00000000-0005-0000-0000-000011720000}"/>
    <cellStyle name="Sub totals 4 3 2 24 2 3" xfId="31789" xr:uid="{00000000-0005-0000-0000-000012720000}"/>
    <cellStyle name="Sub totals 4 3 2 24 2 4" xfId="31790" xr:uid="{00000000-0005-0000-0000-000013720000}"/>
    <cellStyle name="Sub totals 4 3 2 24 3" xfId="31791" xr:uid="{00000000-0005-0000-0000-000014720000}"/>
    <cellStyle name="Sub totals 4 3 2 24 4" xfId="31792" xr:uid="{00000000-0005-0000-0000-000015720000}"/>
    <cellStyle name="Sub totals 4 3 2 25" xfId="4291" xr:uid="{00000000-0005-0000-0000-000016720000}"/>
    <cellStyle name="Sub totals 4 3 2 25 2" xfId="31793" xr:uid="{00000000-0005-0000-0000-000017720000}"/>
    <cellStyle name="Sub totals 4 3 2 25 2 2" xfId="31794" xr:uid="{00000000-0005-0000-0000-000018720000}"/>
    <cellStyle name="Sub totals 4 3 2 25 2 3" xfId="31795" xr:uid="{00000000-0005-0000-0000-000019720000}"/>
    <cellStyle name="Sub totals 4 3 2 25 2 4" xfId="31796" xr:uid="{00000000-0005-0000-0000-00001A720000}"/>
    <cellStyle name="Sub totals 4 3 2 25 3" xfId="31797" xr:uid="{00000000-0005-0000-0000-00001B720000}"/>
    <cellStyle name="Sub totals 4 3 2 25 4" xfId="31798" xr:uid="{00000000-0005-0000-0000-00001C720000}"/>
    <cellStyle name="Sub totals 4 3 2 26" xfId="4292" xr:uid="{00000000-0005-0000-0000-00001D720000}"/>
    <cellStyle name="Sub totals 4 3 2 26 2" xfId="31799" xr:uid="{00000000-0005-0000-0000-00001E720000}"/>
    <cellStyle name="Sub totals 4 3 2 26 2 2" xfId="31800" xr:uid="{00000000-0005-0000-0000-00001F720000}"/>
    <cellStyle name="Sub totals 4 3 2 26 2 3" xfId="31801" xr:uid="{00000000-0005-0000-0000-000020720000}"/>
    <cellStyle name="Sub totals 4 3 2 26 2 4" xfId="31802" xr:uid="{00000000-0005-0000-0000-000021720000}"/>
    <cellStyle name="Sub totals 4 3 2 26 3" xfId="31803" xr:uid="{00000000-0005-0000-0000-000022720000}"/>
    <cellStyle name="Sub totals 4 3 2 26 4" xfId="31804" xr:uid="{00000000-0005-0000-0000-000023720000}"/>
    <cellStyle name="Sub totals 4 3 2 27" xfId="4293" xr:uid="{00000000-0005-0000-0000-000024720000}"/>
    <cellStyle name="Sub totals 4 3 2 27 2" xfId="31805" xr:uid="{00000000-0005-0000-0000-000025720000}"/>
    <cellStyle name="Sub totals 4 3 2 27 2 2" xfId="31806" xr:uid="{00000000-0005-0000-0000-000026720000}"/>
    <cellStyle name="Sub totals 4 3 2 27 2 3" xfId="31807" xr:uid="{00000000-0005-0000-0000-000027720000}"/>
    <cellStyle name="Sub totals 4 3 2 27 2 4" xfId="31808" xr:uid="{00000000-0005-0000-0000-000028720000}"/>
    <cellStyle name="Sub totals 4 3 2 27 3" xfId="31809" xr:uid="{00000000-0005-0000-0000-000029720000}"/>
    <cellStyle name="Sub totals 4 3 2 27 4" xfId="31810" xr:uid="{00000000-0005-0000-0000-00002A720000}"/>
    <cellStyle name="Sub totals 4 3 2 28" xfId="4294" xr:uid="{00000000-0005-0000-0000-00002B720000}"/>
    <cellStyle name="Sub totals 4 3 2 28 2" xfId="31811" xr:uid="{00000000-0005-0000-0000-00002C720000}"/>
    <cellStyle name="Sub totals 4 3 2 28 2 2" xfId="31812" xr:uid="{00000000-0005-0000-0000-00002D720000}"/>
    <cellStyle name="Sub totals 4 3 2 28 2 3" xfId="31813" xr:uid="{00000000-0005-0000-0000-00002E720000}"/>
    <cellStyle name="Sub totals 4 3 2 28 2 4" xfId="31814" xr:uid="{00000000-0005-0000-0000-00002F720000}"/>
    <cellStyle name="Sub totals 4 3 2 28 3" xfId="31815" xr:uid="{00000000-0005-0000-0000-000030720000}"/>
    <cellStyle name="Sub totals 4 3 2 28 4" xfId="31816" xr:uid="{00000000-0005-0000-0000-000031720000}"/>
    <cellStyle name="Sub totals 4 3 2 29" xfId="4295" xr:uid="{00000000-0005-0000-0000-000032720000}"/>
    <cellStyle name="Sub totals 4 3 2 29 2" xfId="31817" xr:uid="{00000000-0005-0000-0000-000033720000}"/>
    <cellStyle name="Sub totals 4 3 2 29 2 2" xfId="31818" xr:uid="{00000000-0005-0000-0000-000034720000}"/>
    <cellStyle name="Sub totals 4 3 2 29 2 3" xfId="31819" xr:uid="{00000000-0005-0000-0000-000035720000}"/>
    <cellStyle name="Sub totals 4 3 2 29 2 4" xfId="31820" xr:uid="{00000000-0005-0000-0000-000036720000}"/>
    <cellStyle name="Sub totals 4 3 2 29 3" xfId="31821" xr:uid="{00000000-0005-0000-0000-000037720000}"/>
    <cellStyle name="Sub totals 4 3 2 29 4" xfId="31822" xr:uid="{00000000-0005-0000-0000-000038720000}"/>
    <cellStyle name="Sub totals 4 3 2 3" xfId="4296" xr:uid="{00000000-0005-0000-0000-000039720000}"/>
    <cellStyle name="Sub totals 4 3 2 3 2" xfId="31823" xr:uid="{00000000-0005-0000-0000-00003A720000}"/>
    <cellStyle name="Sub totals 4 3 2 3 2 2" xfId="31824" xr:uid="{00000000-0005-0000-0000-00003B720000}"/>
    <cellStyle name="Sub totals 4 3 2 3 2 3" xfId="31825" xr:uid="{00000000-0005-0000-0000-00003C720000}"/>
    <cellStyle name="Sub totals 4 3 2 3 2 4" xfId="31826" xr:uid="{00000000-0005-0000-0000-00003D720000}"/>
    <cellStyle name="Sub totals 4 3 2 3 3" xfId="31827" xr:uid="{00000000-0005-0000-0000-00003E720000}"/>
    <cellStyle name="Sub totals 4 3 2 3 4" xfId="31828" xr:uid="{00000000-0005-0000-0000-00003F720000}"/>
    <cellStyle name="Sub totals 4 3 2 30" xfId="4297" xr:uid="{00000000-0005-0000-0000-000040720000}"/>
    <cellStyle name="Sub totals 4 3 2 30 2" xfId="31829" xr:uid="{00000000-0005-0000-0000-000041720000}"/>
    <cellStyle name="Sub totals 4 3 2 30 2 2" xfId="31830" xr:uid="{00000000-0005-0000-0000-000042720000}"/>
    <cellStyle name="Sub totals 4 3 2 30 2 3" xfId="31831" xr:uid="{00000000-0005-0000-0000-000043720000}"/>
    <cellStyle name="Sub totals 4 3 2 30 2 4" xfId="31832" xr:uid="{00000000-0005-0000-0000-000044720000}"/>
    <cellStyle name="Sub totals 4 3 2 30 3" xfId="31833" xr:uid="{00000000-0005-0000-0000-000045720000}"/>
    <cellStyle name="Sub totals 4 3 2 30 4" xfId="31834" xr:uid="{00000000-0005-0000-0000-000046720000}"/>
    <cellStyle name="Sub totals 4 3 2 31" xfId="4298" xr:uid="{00000000-0005-0000-0000-000047720000}"/>
    <cellStyle name="Sub totals 4 3 2 31 2" xfId="31835" xr:uid="{00000000-0005-0000-0000-000048720000}"/>
    <cellStyle name="Sub totals 4 3 2 31 2 2" xfId="31836" xr:uid="{00000000-0005-0000-0000-000049720000}"/>
    <cellStyle name="Sub totals 4 3 2 31 2 3" xfId="31837" xr:uid="{00000000-0005-0000-0000-00004A720000}"/>
    <cellStyle name="Sub totals 4 3 2 31 2 4" xfId="31838" xr:uid="{00000000-0005-0000-0000-00004B720000}"/>
    <cellStyle name="Sub totals 4 3 2 31 3" xfId="31839" xr:uid="{00000000-0005-0000-0000-00004C720000}"/>
    <cellStyle name="Sub totals 4 3 2 31 4" xfId="31840" xr:uid="{00000000-0005-0000-0000-00004D720000}"/>
    <cellStyle name="Sub totals 4 3 2 32" xfId="4299" xr:uid="{00000000-0005-0000-0000-00004E720000}"/>
    <cellStyle name="Sub totals 4 3 2 32 2" xfId="31841" xr:uid="{00000000-0005-0000-0000-00004F720000}"/>
    <cellStyle name="Sub totals 4 3 2 32 2 2" xfId="31842" xr:uid="{00000000-0005-0000-0000-000050720000}"/>
    <cellStyle name="Sub totals 4 3 2 32 2 3" xfId="31843" xr:uid="{00000000-0005-0000-0000-000051720000}"/>
    <cellStyle name="Sub totals 4 3 2 32 2 4" xfId="31844" xr:uid="{00000000-0005-0000-0000-000052720000}"/>
    <cellStyle name="Sub totals 4 3 2 32 3" xfId="31845" xr:uid="{00000000-0005-0000-0000-000053720000}"/>
    <cellStyle name="Sub totals 4 3 2 32 4" xfId="31846" xr:uid="{00000000-0005-0000-0000-000054720000}"/>
    <cellStyle name="Sub totals 4 3 2 33" xfId="4300" xr:uid="{00000000-0005-0000-0000-000055720000}"/>
    <cellStyle name="Sub totals 4 3 2 33 2" xfId="31847" xr:uid="{00000000-0005-0000-0000-000056720000}"/>
    <cellStyle name="Sub totals 4 3 2 33 2 2" xfId="31848" xr:uid="{00000000-0005-0000-0000-000057720000}"/>
    <cellStyle name="Sub totals 4 3 2 33 2 3" xfId="31849" xr:uid="{00000000-0005-0000-0000-000058720000}"/>
    <cellStyle name="Sub totals 4 3 2 33 2 4" xfId="31850" xr:uid="{00000000-0005-0000-0000-000059720000}"/>
    <cellStyle name="Sub totals 4 3 2 33 3" xfId="31851" xr:uid="{00000000-0005-0000-0000-00005A720000}"/>
    <cellStyle name="Sub totals 4 3 2 33 4" xfId="31852" xr:uid="{00000000-0005-0000-0000-00005B720000}"/>
    <cellStyle name="Sub totals 4 3 2 34" xfId="4301" xr:uid="{00000000-0005-0000-0000-00005C720000}"/>
    <cellStyle name="Sub totals 4 3 2 34 2" xfId="31853" xr:uid="{00000000-0005-0000-0000-00005D720000}"/>
    <cellStyle name="Sub totals 4 3 2 34 2 2" xfId="31854" xr:uid="{00000000-0005-0000-0000-00005E720000}"/>
    <cellStyle name="Sub totals 4 3 2 34 2 3" xfId="31855" xr:uid="{00000000-0005-0000-0000-00005F720000}"/>
    <cellStyle name="Sub totals 4 3 2 34 2 4" xfId="31856" xr:uid="{00000000-0005-0000-0000-000060720000}"/>
    <cellStyle name="Sub totals 4 3 2 34 3" xfId="31857" xr:uid="{00000000-0005-0000-0000-000061720000}"/>
    <cellStyle name="Sub totals 4 3 2 34 4" xfId="31858" xr:uid="{00000000-0005-0000-0000-000062720000}"/>
    <cellStyle name="Sub totals 4 3 2 35" xfId="4302" xr:uid="{00000000-0005-0000-0000-000063720000}"/>
    <cellStyle name="Sub totals 4 3 2 35 2" xfId="31859" xr:uid="{00000000-0005-0000-0000-000064720000}"/>
    <cellStyle name="Sub totals 4 3 2 35 2 2" xfId="31860" xr:uid="{00000000-0005-0000-0000-000065720000}"/>
    <cellStyle name="Sub totals 4 3 2 35 2 3" xfId="31861" xr:uid="{00000000-0005-0000-0000-000066720000}"/>
    <cellStyle name="Sub totals 4 3 2 35 2 4" xfId="31862" xr:uid="{00000000-0005-0000-0000-000067720000}"/>
    <cellStyle name="Sub totals 4 3 2 35 3" xfId="31863" xr:uid="{00000000-0005-0000-0000-000068720000}"/>
    <cellStyle name="Sub totals 4 3 2 35 4" xfId="31864" xr:uid="{00000000-0005-0000-0000-000069720000}"/>
    <cellStyle name="Sub totals 4 3 2 36" xfId="4303" xr:uid="{00000000-0005-0000-0000-00006A720000}"/>
    <cellStyle name="Sub totals 4 3 2 36 2" xfId="31865" xr:uid="{00000000-0005-0000-0000-00006B720000}"/>
    <cellStyle name="Sub totals 4 3 2 36 2 2" xfId="31866" xr:uid="{00000000-0005-0000-0000-00006C720000}"/>
    <cellStyle name="Sub totals 4 3 2 36 2 3" xfId="31867" xr:uid="{00000000-0005-0000-0000-00006D720000}"/>
    <cellStyle name="Sub totals 4 3 2 36 2 4" xfId="31868" xr:uid="{00000000-0005-0000-0000-00006E720000}"/>
    <cellStyle name="Sub totals 4 3 2 36 3" xfId="31869" xr:uid="{00000000-0005-0000-0000-00006F720000}"/>
    <cellStyle name="Sub totals 4 3 2 36 4" xfId="31870" xr:uid="{00000000-0005-0000-0000-000070720000}"/>
    <cellStyle name="Sub totals 4 3 2 37" xfId="4304" xr:uid="{00000000-0005-0000-0000-000071720000}"/>
    <cellStyle name="Sub totals 4 3 2 37 2" xfId="31871" xr:uid="{00000000-0005-0000-0000-000072720000}"/>
    <cellStyle name="Sub totals 4 3 2 37 2 2" xfId="31872" xr:uid="{00000000-0005-0000-0000-000073720000}"/>
    <cellStyle name="Sub totals 4 3 2 37 2 3" xfId="31873" xr:uid="{00000000-0005-0000-0000-000074720000}"/>
    <cellStyle name="Sub totals 4 3 2 37 2 4" xfId="31874" xr:uid="{00000000-0005-0000-0000-000075720000}"/>
    <cellStyle name="Sub totals 4 3 2 37 3" xfId="31875" xr:uid="{00000000-0005-0000-0000-000076720000}"/>
    <cellStyle name="Sub totals 4 3 2 37 4" xfId="31876" xr:uid="{00000000-0005-0000-0000-000077720000}"/>
    <cellStyle name="Sub totals 4 3 2 38" xfId="4305" xr:uid="{00000000-0005-0000-0000-000078720000}"/>
    <cellStyle name="Sub totals 4 3 2 38 2" xfId="31877" xr:uid="{00000000-0005-0000-0000-000079720000}"/>
    <cellStyle name="Sub totals 4 3 2 38 2 2" xfId="31878" xr:uid="{00000000-0005-0000-0000-00007A720000}"/>
    <cellStyle name="Sub totals 4 3 2 38 2 3" xfId="31879" xr:uid="{00000000-0005-0000-0000-00007B720000}"/>
    <cellStyle name="Sub totals 4 3 2 38 2 4" xfId="31880" xr:uid="{00000000-0005-0000-0000-00007C720000}"/>
    <cellStyle name="Sub totals 4 3 2 38 3" xfId="31881" xr:uid="{00000000-0005-0000-0000-00007D720000}"/>
    <cellStyle name="Sub totals 4 3 2 38 4" xfId="31882" xr:uid="{00000000-0005-0000-0000-00007E720000}"/>
    <cellStyle name="Sub totals 4 3 2 39" xfId="4306" xr:uid="{00000000-0005-0000-0000-00007F720000}"/>
    <cellStyle name="Sub totals 4 3 2 39 2" xfId="31883" xr:uid="{00000000-0005-0000-0000-000080720000}"/>
    <cellStyle name="Sub totals 4 3 2 39 2 2" xfId="31884" xr:uid="{00000000-0005-0000-0000-000081720000}"/>
    <cellStyle name="Sub totals 4 3 2 39 2 3" xfId="31885" xr:uid="{00000000-0005-0000-0000-000082720000}"/>
    <cellStyle name="Sub totals 4 3 2 39 2 4" xfId="31886" xr:uid="{00000000-0005-0000-0000-000083720000}"/>
    <cellStyle name="Sub totals 4 3 2 39 3" xfId="31887" xr:uid="{00000000-0005-0000-0000-000084720000}"/>
    <cellStyle name="Sub totals 4 3 2 39 4" xfId="31888" xr:uid="{00000000-0005-0000-0000-000085720000}"/>
    <cellStyle name="Sub totals 4 3 2 4" xfId="4307" xr:uid="{00000000-0005-0000-0000-000086720000}"/>
    <cellStyle name="Sub totals 4 3 2 4 2" xfId="31889" xr:uid="{00000000-0005-0000-0000-000087720000}"/>
    <cellStyle name="Sub totals 4 3 2 4 2 2" xfId="31890" xr:uid="{00000000-0005-0000-0000-000088720000}"/>
    <cellStyle name="Sub totals 4 3 2 4 2 3" xfId="31891" xr:uid="{00000000-0005-0000-0000-000089720000}"/>
    <cellStyle name="Sub totals 4 3 2 4 2 4" xfId="31892" xr:uid="{00000000-0005-0000-0000-00008A720000}"/>
    <cellStyle name="Sub totals 4 3 2 4 3" xfId="31893" xr:uid="{00000000-0005-0000-0000-00008B720000}"/>
    <cellStyle name="Sub totals 4 3 2 4 4" xfId="31894" xr:uid="{00000000-0005-0000-0000-00008C720000}"/>
    <cellStyle name="Sub totals 4 3 2 40" xfId="4308" xr:uid="{00000000-0005-0000-0000-00008D720000}"/>
    <cellStyle name="Sub totals 4 3 2 40 2" xfId="31895" xr:uid="{00000000-0005-0000-0000-00008E720000}"/>
    <cellStyle name="Sub totals 4 3 2 40 2 2" xfId="31896" xr:uid="{00000000-0005-0000-0000-00008F720000}"/>
    <cellStyle name="Sub totals 4 3 2 40 2 3" xfId="31897" xr:uid="{00000000-0005-0000-0000-000090720000}"/>
    <cellStyle name="Sub totals 4 3 2 40 2 4" xfId="31898" xr:uid="{00000000-0005-0000-0000-000091720000}"/>
    <cellStyle name="Sub totals 4 3 2 40 3" xfId="31899" xr:uid="{00000000-0005-0000-0000-000092720000}"/>
    <cellStyle name="Sub totals 4 3 2 40 4" xfId="31900" xr:uid="{00000000-0005-0000-0000-000093720000}"/>
    <cellStyle name="Sub totals 4 3 2 41" xfId="4309" xr:uid="{00000000-0005-0000-0000-000094720000}"/>
    <cellStyle name="Sub totals 4 3 2 41 2" xfId="31901" xr:uid="{00000000-0005-0000-0000-000095720000}"/>
    <cellStyle name="Sub totals 4 3 2 41 2 2" xfId="31902" xr:uid="{00000000-0005-0000-0000-000096720000}"/>
    <cellStyle name="Sub totals 4 3 2 41 2 3" xfId="31903" xr:uid="{00000000-0005-0000-0000-000097720000}"/>
    <cellStyle name="Sub totals 4 3 2 41 2 4" xfId="31904" xr:uid="{00000000-0005-0000-0000-000098720000}"/>
    <cellStyle name="Sub totals 4 3 2 41 3" xfId="31905" xr:uid="{00000000-0005-0000-0000-000099720000}"/>
    <cellStyle name="Sub totals 4 3 2 41 4" xfId="31906" xr:uid="{00000000-0005-0000-0000-00009A720000}"/>
    <cellStyle name="Sub totals 4 3 2 42" xfId="4310" xr:uid="{00000000-0005-0000-0000-00009B720000}"/>
    <cellStyle name="Sub totals 4 3 2 42 2" xfId="31907" xr:uid="{00000000-0005-0000-0000-00009C720000}"/>
    <cellStyle name="Sub totals 4 3 2 42 2 2" xfId="31908" xr:uid="{00000000-0005-0000-0000-00009D720000}"/>
    <cellStyle name="Sub totals 4 3 2 42 2 3" xfId="31909" xr:uid="{00000000-0005-0000-0000-00009E720000}"/>
    <cellStyle name="Sub totals 4 3 2 42 2 4" xfId="31910" xr:uid="{00000000-0005-0000-0000-00009F720000}"/>
    <cellStyle name="Sub totals 4 3 2 42 3" xfId="31911" xr:uid="{00000000-0005-0000-0000-0000A0720000}"/>
    <cellStyle name="Sub totals 4 3 2 42 4" xfId="31912" xr:uid="{00000000-0005-0000-0000-0000A1720000}"/>
    <cellStyle name="Sub totals 4 3 2 43" xfId="4311" xr:uid="{00000000-0005-0000-0000-0000A2720000}"/>
    <cellStyle name="Sub totals 4 3 2 43 2" xfId="31913" xr:uid="{00000000-0005-0000-0000-0000A3720000}"/>
    <cellStyle name="Sub totals 4 3 2 43 2 2" xfId="31914" xr:uid="{00000000-0005-0000-0000-0000A4720000}"/>
    <cellStyle name="Sub totals 4 3 2 43 2 3" xfId="31915" xr:uid="{00000000-0005-0000-0000-0000A5720000}"/>
    <cellStyle name="Sub totals 4 3 2 43 2 4" xfId="31916" xr:uid="{00000000-0005-0000-0000-0000A6720000}"/>
    <cellStyle name="Sub totals 4 3 2 43 3" xfId="31917" xr:uid="{00000000-0005-0000-0000-0000A7720000}"/>
    <cellStyle name="Sub totals 4 3 2 43 4" xfId="31918" xr:uid="{00000000-0005-0000-0000-0000A8720000}"/>
    <cellStyle name="Sub totals 4 3 2 44" xfId="4312" xr:uid="{00000000-0005-0000-0000-0000A9720000}"/>
    <cellStyle name="Sub totals 4 3 2 44 2" xfId="31919" xr:uid="{00000000-0005-0000-0000-0000AA720000}"/>
    <cellStyle name="Sub totals 4 3 2 44 2 2" xfId="31920" xr:uid="{00000000-0005-0000-0000-0000AB720000}"/>
    <cellStyle name="Sub totals 4 3 2 44 2 3" xfId="31921" xr:uid="{00000000-0005-0000-0000-0000AC720000}"/>
    <cellStyle name="Sub totals 4 3 2 44 2 4" xfId="31922" xr:uid="{00000000-0005-0000-0000-0000AD720000}"/>
    <cellStyle name="Sub totals 4 3 2 44 3" xfId="31923" xr:uid="{00000000-0005-0000-0000-0000AE720000}"/>
    <cellStyle name="Sub totals 4 3 2 44 4" xfId="31924" xr:uid="{00000000-0005-0000-0000-0000AF720000}"/>
    <cellStyle name="Sub totals 4 3 2 45" xfId="31925" xr:uid="{00000000-0005-0000-0000-0000B0720000}"/>
    <cellStyle name="Sub totals 4 3 2 45 2" xfId="31926" xr:uid="{00000000-0005-0000-0000-0000B1720000}"/>
    <cellStyle name="Sub totals 4 3 2 45 3" xfId="31927" xr:uid="{00000000-0005-0000-0000-0000B2720000}"/>
    <cellStyle name="Sub totals 4 3 2 45 4" xfId="31928" xr:uid="{00000000-0005-0000-0000-0000B3720000}"/>
    <cellStyle name="Sub totals 4 3 2 46" xfId="31929" xr:uid="{00000000-0005-0000-0000-0000B4720000}"/>
    <cellStyle name="Sub totals 4 3 2 46 2" xfId="31930" xr:uid="{00000000-0005-0000-0000-0000B5720000}"/>
    <cellStyle name="Sub totals 4 3 2 46 3" xfId="31931" xr:uid="{00000000-0005-0000-0000-0000B6720000}"/>
    <cellStyle name="Sub totals 4 3 2 46 4" xfId="31932" xr:uid="{00000000-0005-0000-0000-0000B7720000}"/>
    <cellStyle name="Sub totals 4 3 2 47" xfId="31933" xr:uid="{00000000-0005-0000-0000-0000B8720000}"/>
    <cellStyle name="Sub totals 4 3 2 48" xfId="31934" xr:uid="{00000000-0005-0000-0000-0000B9720000}"/>
    <cellStyle name="Sub totals 4 3 2 5" xfId="4313" xr:uid="{00000000-0005-0000-0000-0000BA720000}"/>
    <cellStyle name="Sub totals 4 3 2 5 2" xfId="31935" xr:uid="{00000000-0005-0000-0000-0000BB720000}"/>
    <cellStyle name="Sub totals 4 3 2 5 2 2" xfId="31936" xr:uid="{00000000-0005-0000-0000-0000BC720000}"/>
    <cellStyle name="Sub totals 4 3 2 5 2 3" xfId="31937" xr:uid="{00000000-0005-0000-0000-0000BD720000}"/>
    <cellStyle name="Sub totals 4 3 2 5 2 4" xfId="31938" xr:uid="{00000000-0005-0000-0000-0000BE720000}"/>
    <cellStyle name="Sub totals 4 3 2 5 3" xfId="31939" xr:uid="{00000000-0005-0000-0000-0000BF720000}"/>
    <cellStyle name="Sub totals 4 3 2 5 4" xfId="31940" xr:uid="{00000000-0005-0000-0000-0000C0720000}"/>
    <cellStyle name="Sub totals 4 3 2 6" xfId="4314" xr:uid="{00000000-0005-0000-0000-0000C1720000}"/>
    <cellStyle name="Sub totals 4 3 2 6 2" xfId="31941" xr:uid="{00000000-0005-0000-0000-0000C2720000}"/>
    <cellStyle name="Sub totals 4 3 2 6 2 2" xfId="31942" xr:uid="{00000000-0005-0000-0000-0000C3720000}"/>
    <cellStyle name="Sub totals 4 3 2 6 2 3" xfId="31943" xr:uid="{00000000-0005-0000-0000-0000C4720000}"/>
    <cellStyle name="Sub totals 4 3 2 6 2 4" xfId="31944" xr:uid="{00000000-0005-0000-0000-0000C5720000}"/>
    <cellStyle name="Sub totals 4 3 2 6 3" xfId="31945" xr:uid="{00000000-0005-0000-0000-0000C6720000}"/>
    <cellStyle name="Sub totals 4 3 2 6 4" xfId="31946" xr:uid="{00000000-0005-0000-0000-0000C7720000}"/>
    <cellStyle name="Sub totals 4 3 2 7" xfId="4315" xr:uid="{00000000-0005-0000-0000-0000C8720000}"/>
    <cellStyle name="Sub totals 4 3 2 7 2" xfId="31947" xr:uid="{00000000-0005-0000-0000-0000C9720000}"/>
    <cellStyle name="Sub totals 4 3 2 7 2 2" xfId="31948" xr:uid="{00000000-0005-0000-0000-0000CA720000}"/>
    <cellStyle name="Sub totals 4 3 2 7 2 3" xfId="31949" xr:uid="{00000000-0005-0000-0000-0000CB720000}"/>
    <cellStyle name="Sub totals 4 3 2 7 2 4" xfId="31950" xr:uid="{00000000-0005-0000-0000-0000CC720000}"/>
    <cellStyle name="Sub totals 4 3 2 7 3" xfId="31951" xr:uid="{00000000-0005-0000-0000-0000CD720000}"/>
    <cellStyle name="Sub totals 4 3 2 7 4" xfId="31952" xr:uid="{00000000-0005-0000-0000-0000CE720000}"/>
    <cellStyle name="Sub totals 4 3 2 8" xfId="4316" xr:uid="{00000000-0005-0000-0000-0000CF720000}"/>
    <cellStyle name="Sub totals 4 3 2 8 2" xfId="31953" xr:uid="{00000000-0005-0000-0000-0000D0720000}"/>
    <cellStyle name="Sub totals 4 3 2 8 2 2" xfId="31954" xr:uid="{00000000-0005-0000-0000-0000D1720000}"/>
    <cellStyle name="Sub totals 4 3 2 8 2 3" xfId="31955" xr:uid="{00000000-0005-0000-0000-0000D2720000}"/>
    <cellStyle name="Sub totals 4 3 2 8 2 4" xfId="31956" xr:uid="{00000000-0005-0000-0000-0000D3720000}"/>
    <cellStyle name="Sub totals 4 3 2 8 3" xfId="31957" xr:uid="{00000000-0005-0000-0000-0000D4720000}"/>
    <cellStyle name="Sub totals 4 3 2 8 4" xfId="31958" xr:uid="{00000000-0005-0000-0000-0000D5720000}"/>
    <cellStyle name="Sub totals 4 3 2 9" xfId="4317" xr:uid="{00000000-0005-0000-0000-0000D6720000}"/>
    <cellStyle name="Sub totals 4 3 2 9 2" xfId="31959" xr:uid="{00000000-0005-0000-0000-0000D7720000}"/>
    <cellStyle name="Sub totals 4 3 2 9 2 2" xfId="31960" xr:uid="{00000000-0005-0000-0000-0000D8720000}"/>
    <cellStyle name="Sub totals 4 3 2 9 2 3" xfId="31961" xr:uid="{00000000-0005-0000-0000-0000D9720000}"/>
    <cellStyle name="Sub totals 4 3 2 9 2 4" xfId="31962" xr:uid="{00000000-0005-0000-0000-0000DA720000}"/>
    <cellStyle name="Sub totals 4 3 2 9 3" xfId="31963" xr:uid="{00000000-0005-0000-0000-0000DB720000}"/>
    <cellStyle name="Sub totals 4 3 2 9 4" xfId="31964" xr:uid="{00000000-0005-0000-0000-0000DC720000}"/>
    <cellStyle name="Sub totals 4 3 20" xfId="4318" xr:uid="{00000000-0005-0000-0000-0000DD720000}"/>
    <cellStyle name="Sub totals 4 3 20 2" xfId="31965" xr:uid="{00000000-0005-0000-0000-0000DE720000}"/>
    <cellStyle name="Sub totals 4 3 20 2 2" xfId="31966" xr:uid="{00000000-0005-0000-0000-0000DF720000}"/>
    <cellStyle name="Sub totals 4 3 20 2 3" xfId="31967" xr:uid="{00000000-0005-0000-0000-0000E0720000}"/>
    <cellStyle name="Sub totals 4 3 20 2 4" xfId="31968" xr:uid="{00000000-0005-0000-0000-0000E1720000}"/>
    <cellStyle name="Sub totals 4 3 20 3" xfId="31969" xr:uid="{00000000-0005-0000-0000-0000E2720000}"/>
    <cellStyle name="Sub totals 4 3 20 4" xfId="31970" xr:uid="{00000000-0005-0000-0000-0000E3720000}"/>
    <cellStyle name="Sub totals 4 3 21" xfId="4319" xr:uid="{00000000-0005-0000-0000-0000E4720000}"/>
    <cellStyle name="Sub totals 4 3 21 2" xfId="31971" xr:uid="{00000000-0005-0000-0000-0000E5720000}"/>
    <cellStyle name="Sub totals 4 3 21 2 2" xfId="31972" xr:uid="{00000000-0005-0000-0000-0000E6720000}"/>
    <cellStyle name="Sub totals 4 3 21 2 3" xfId="31973" xr:uid="{00000000-0005-0000-0000-0000E7720000}"/>
    <cellStyle name="Sub totals 4 3 21 2 4" xfId="31974" xr:uid="{00000000-0005-0000-0000-0000E8720000}"/>
    <cellStyle name="Sub totals 4 3 21 3" xfId="31975" xr:uid="{00000000-0005-0000-0000-0000E9720000}"/>
    <cellStyle name="Sub totals 4 3 21 4" xfId="31976" xr:uid="{00000000-0005-0000-0000-0000EA720000}"/>
    <cellStyle name="Sub totals 4 3 22" xfId="4320" xr:uid="{00000000-0005-0000-0000-0000EB720000}"/>
    <cellStyle name="Sub totals 4 3 22 2" xfId="31977" xr:uid="{00000000-0005-0000-0000-0000EC720000}"/>
    <cellStyle name="Sub totals 4 3 22 2 2" xfId="31978" xr:uid="{00000000-0005-0000-0000-0000ED720000}"/>
    <cellStyle name="Sub totals 4 3 22 2 3" xfId="31979" xr:uid="{00000000-0005-0000-0000-0000EE720000}"/>
    <cellStyle name="Sub totals 4 3 22 2 4" xfId="31980" xr:uid="{00000000-0005-0000-0000-0000EF720000}"/>
    <cellStyle name="Sub totals 4 3 22 3" xfId="31981" xr:uid="{00000000-0005-0000-0000-0000F0720000}"/>
    <cellStyle name="Sub totals 4 3 22 4" xfId="31982" xr:uid="{00000000-0005-0000-0000-0000F1720000}"/>
    <cellStyle name="Sub totals 4 3 23" xfId="4321" xr:uid="{00000000-0005-0000-0000-0000F2720000}"/>
    <cellStyle name="Sub totals 4 3 23 2" xfId="31983" xr:uid="{00000000-0005-0000-0000-0000F3720000}"/>
    <cellStyle name="Sub totals 4 3 23 2 2" xfId="31984" xr:uid="{00000000-0005-0000-0000-0000F4720000}"/>
    <cellStyle name="Sub totals 4 3 23 2 3" xfId="31985" xr:uid="{00000000-0005-0000-0000-0000F5720000}"/>
    <cellStyle name="Sub totals 4 3 23 2 4" xfId="31986" xr:uid="{00000000-0005-0000-0000-0000F6720000}"/>
    <cellStyle name="Sub totals 4 3 23 3" xfId="31987" xr:uid="{00000000-0005-0000-0000-0000F7720000}"/>
    <cellStyle name="Sub totals 4 3 23 4" xfId="31988" xr:uid="{00000000-0005-0000-0000-0000F8720000}"/>
    <cellStyle name="Sub totals 4 3 24" xfId="4322" xr:uid="{00000000-0005-0000-0000-0000F9720000}"/>
    <cellStyle name="Sub totals 4 3 24 2" xfId="31989" xr:uid="{00000000-0005-0000-0000-0000FA720000}"/>
    <cellStyle name="Sub totals 4 3 24 2 2" xfId="31990" xr:uid="{00000000-0005-0000-0000-0000FB720000}"/>
    <cellStyle name="Sub totals 4 3 24 2 3" xfId="31991" xr:uid="{00000000-0005-0000-0000-0000FC720000}"/>
    <cellStyle name="Sub totals 4 3 24 2 4" xfId="31992" xr:uid="{00000000-0005-0000-0000-0000FD720000}"/>
    <cellStyle name="Sub totals 4 3 24 3" xfId="31993" xr:uid="{00000000-0005-0000-0000-0000FE720000}"/>
    <cellStyle name="Sub totals 4 3 24 4" xfId="31994" xr:uid="{00000000-0005-0000-0000-0000FF720000}"/>
    <cellStyle name="Sub totals 4 3 25" xfId="4323" xr:uid="{00000000-0005-0000-0000-000000730000}"/>
    <cellStyle name="Sub totals 4 3 25 2" xfId="31995" xr:uid="{00000000-0005-0000-0000-000001730000}"/>
    <cellStyle name="Sub totals 4 3 25 2 2" xfId="31996" xr:uid="{00000000-0005-0000-0000-000002730000}"/>
    <cellStyle name="Sub totals 4 3 25 2 3" xfId="31997" xr:uid="{00000000-0005-0000-0000-000003730000}"/>
    <cellStyle name="Sub totals 4 3 25 2 4" xfId="31998" xr:uid="{00000000-0005-0000-0000-000004730000}"/>
    <cellStyle name="Sub totals 4 3 25 3" xfId="31999" xr:uid="{00000000-0005-0000-0000-000005730000}"/>
    <cellStyle name="Sub totals 4 3 25 4" xfId="32000" xr:uid="{00000000-0005-0000-0000-000006730000}"/>
    <cellStyle name="Sub totals 4 3 26" xfId="4324" xr:uid="{00000000-0005-0000-0000-000007730000}"/>
    <cellStyle name="Sub totals 4 3 26 2" xfId="32001" xr:uid="{00000000-0005-0000-0000-000008730000}"/>
    <cellStyle name="Sub totals 4 3 26 2 2" xfId="32002" xr:uid="{00000000-0005-0000-0000-000009730000}"/>
    <cellStyle name="Sub totals 4 3 26 2 3" xfId="32003" xr:uid="{00000000-0005-0000-0000-00000A730000}"/>
    <cellStyle name="Sub totals 4 3 26 2 4" xfId="32004" xr:uid="{00000000-0005-0000-0000-00000B730000}"/>
    <cellStyle name="Sub totals 4 3 26 3" xfId="32005" xr:uid="{00000000-0005-0000-0000-00000C730000}"/>
    <cellStyle name="Sub totals 4 3 26 4" xfId="32006" xr:uid="{00000000-0005-0000-0000-00000D730000}"/>
    <cellStyle name="Sub totals 4 3 27" xfId="4325" xr:uid="{00000000-0005-0000-0000-00000E730000}"/>
    <cellStyle name="Sub totals 4 3 27 2" xfId="32007" xr:uid="{00000000-0005-0000-0000-00000F730000}"/>
    <cellStyle name="Sub totals 4 3 27 2 2" xfId="32008" xr:uid="{00000000-0005-0000-0000-000010730000}"/>
    <cellStyle name="Sub totals 4 3 27 2 3" xfId="32009" xr:uid="{00000000-0005-0000-0000-000011730000}"/>
    <cellStyle name="Sub totals 4 3 27 2 4" xfId="32010" xr:uid="{00000000-0005-0000-0000-000012730000}"/>
    <cellStyle name="Sub totals 4 3 27 3" xfId="32011" xr:uid="{00000000-0005-0000-0000-000013730000}"/>
    <cellStyle name="Sub totals 4 3 27 4" xfId="32012" xr:uid="{00000000-0005-0000-0000-000014730000}"/>
    <cellStyle name="Sub totals 4 3 28" xfId="4326" xr:uid="{00000000-0005-0000-0000-000015730000}"/>
    <cellStyle name="Sub totals 4 3 28 2" xfId="32013" xr:uid="{00000000-0005-0000-0000-000016730000}"/>
    <cellStyle name="Sub totals 4 3 28 2 2" xfId="32014" xr:uid="{00000000-0005-0000-0000-000017730000}"/>
    <cellStyle name="Sub totals 4 3 28 2 3" xfId="32015" xr:uid="{00000000-0005-0000-0000-000018730000}"/>
    <cellStyle name="Sub totals 4 3 28 2 4" xfId="32016" xr:uid="{00000000-0005-0000-0000-000019730000}"/>
    <cellStyle name="Sub totals 4 3 28 3" xfId="32017" xr:uid="{00000000-0005-0000-0000-00001A730000}"/>
    <cellStyle name="Sub totals 4 3 28 4" xfId="32018" xr:uid="{00000000-0005-0000-0000-00001B730000}"/>
    <cellStyle name="Sub totals 4 3 29" xfId="4327" xr:uid="{00000000-0005-0000-0000-00001C730000}"/>
    <cellStyle name="Sub totals 4 3 29 2" xfId="32019" xr:uid="{00000000-0005-0000-0000-00001D730000}"/>
    <cellStyle name="Sub totals 4 3 29 2 2" xfId="32020" xr:uid="{00000000-0005-0000-0000-00001E730000}"/>
    <cellStyle name="Sub totals 4 3 29 2 3" xfId="32021" xr:uid="{00000000-0005-0000-0000-00001F730000}"/>
    <cellStyle name="Sub totals 4 3 29 2 4" xfId="32022" xr:uid="{00000000-0005-0000-0000-000020730000}"/>
    <cellStyle name="Sub totals 4 3 29 3" xfId="32023" xr:uid="{00000000-0005-0000-0000-000021730000}"/>
    <cellStyle name="Sub totals 4 3 29 4" xfId="32024" xr:uid="{00000000-0005-0000-0000-000022730000}"/>
    <cellStyle name="Sub totals 4 3 3" xfId="4328" xr:uid="{00000000-0005-0000-0000-000023730000}"/>
    <cellStyle name="Sub totals 4 3 3 2" xfId="32025" xr:uid="{00000000-0005-0000-0000-000024730000}"/>
    <cellStyle name="Sub totals 4 3 3 2 2" xfId="32026" xr:uid="{00000000-0005-0000-0000-000025730000}"/>
    <cellStyle name="Sub totals 4 3 3 2 3" xfId="32027" xr:uid="{00000000-0005-0000-0000-000026730000}"/>
    <cellStyle name="Sub totals 4 3 3 2 4" xfId="32028" xr:uid="{00000000-0005-0000-0000-000027730000}"/>
    <cellStyle name="Sub totals 4 3 3 3" xfId="32029" xr:uid="{00000000-0005-0000-0000-000028730000}"/>
    <cellStyle name="Sub totals 4 3 3 4" xfId="32030" xr:uid="{00000000-0005-0000-0000-000029730000}"/>
    <cellStyle name="Sub totals 4 3 30" xfId="4329" xr:uid="{00000000-0005-0000-0000-00002A730000}"/>
    <cellStyle name="Sub totals 4 3 30 2" xfId="32031" xr:uid="{00000000-0005-0000-0000-00002B730000}"/>
    <cellStyle name="Sub totals 4 3 30 2 2" xfId="32032" xr:uid="{00000000-0005-0000-0000-00002C730000}"/>
    <cellStyle name="Sub totals 4 3 30 2 3" xfId="32033" xr:uid="{00000000-0005-0000-0000-00002D730000}"/>
    <cellStyle name="Sub totals 4 3 30 2 4" xfId="32034" xr:uid="{00000000-0005-0000-0000-00002E730000}"/>
    <cellStyle name="Sub totals 4 3 30 3" xfId="32035" xr:uid="{00000000-0005-0000-0000-00002F730000}"/>
    <cellStyle name="Sub totals 4 3 30 4" xfId="32036" xr:uid="{00000000-0005-0000-0000-000030730000}"/>
    <cellStyle name="Sub totals 4 3 31" xfId="4330" xr:uid="{00000000-0005-0000-0000-000031730000}"/>
    <cellStyle name="Sub totals 4 3 31 2" xfId="32037" xr:uid="{00000000-0005-0000-0000-000032730000}"/>
    <cellStyle name="Sub totals 4 3 31 2 2" xfId="32038" xr:uid="{00000000-0005-0000-0000-000033730000}"/>
    <cellStyle name="Sub totals 4 3 31 2 3" xfId="32039" xr:uid="{00000000-0005-0000-0000-000034730000}"/>
    <cellStyle name="Sub totals 4 3 31 2 4" xfId="32040" xr:uid="{00000000-0005-0000-0000-000035730000}"/>
    <cellStyle name="Sub totals 4 3 31 3" xfId="32041" xr:uid="{00000000-0005-0000-0000-000036730000}"/>
    <cellStyle name="Sub totals 4 3 31 4" xfId="32042" xr:uid="{00000000-0005-0000-0000-000037730000}"/>
    <cellStyle name="Sub totals 4 3 32" xfId="4331" xr:uid="{00000000-0005-0000-0000-000038730000}"/>
    <cellStyle name="Sub totals 4 3 32 2" xfId="32043" xr:uid="{00000000-0005-0000-0000-000039730000}"/>
    <cellStyle name="Sub totals 4 3 32 2 2" xfId="32044" xr:uid="{00000000-0005-0000-0000-00003A730000}"/>
    <cellStyle name="Sub totals 4 3 32 2 3" xfId="32045" xr:uid="{00000000-0005-0000-0000-00003B730000}"/>
    <cellStyle name="Sub totals 4 3 32 2 4" xfId="32046" xr:uid="{00000000-0005-0000-0000-00003C730000}"/>
    <cellStyle name="Sub totals 4 3 32 3" xfId="32047" xr:uid="{00000000-0005-0000-0000-00003D730000}"/>
    <cellStyle name="Sub totals 4 3 32 4" xfId="32048" xr:uid="{00000000-0005-0000-0000-00003E730000}"/>
    <cellStyle name="Sub totals 4 3 33" xfId="4332" xr:uid="{00000000-0005-0000-0000-00003F730000}"/>
    <cellStyle name="Sub totals 4 3 33 2" xfId="32049" xr:uid="{00000000-0005-0000-0000-000040730000}"/>
    <cellStyle name="Sub totals 4 3 33 2 2" xfId="32050" xr:uid="{00000000-0005-0000-0000-000041730000}"/>
    <cellStyle name="Sub totals 4 3 33 2 3" xfId="32051" xr:uid="{00000000-0005-0000-0000-000042730000}"/>
    <cellStyle name="Sub totals 4 3 33 2 4" xfId="32052" xr:uid="{00000000-0005-0000-0000-000043730000}"/>
    <cellStyle name="Sub totals 4 3 33 3" xfId="32053" xr:uid="{00000000-0005-0000-0000-000044730000}"/>
    <cellStyle name="Sub totals 4 3 33 4" xfId="32054" xr:uid="{00000000-0005-0000-0000-000045730000}"/>
    <cellStyle name="Sub totals 4 3 34" xfId="4333" xr:uid="{00000000-0005-0000-0000-000046730000}"/>
    <cellStyle name="Sub totals 4 3 34 2" xfId="32055" xr:uid="{00000000-0005-0000-0000-000047730000}"/>
    <cellStyle name="Sub totals 4 3 34 2 2" xfId="32056" xr:uid="{00000000-0005-0000-0000-000048730000}"/>
    <cellStyle name="Sub totals 4 3 34 2 3" xfId="32057" xr:uid="{00000000-0005-0000-0000-000049730000}"/>
    <cellStyle name="Sub totals 4 3 34 2 4" xfId="32058" xr:uid="{00000000-0005-0000-0000-00004A730000}"/>
    <cellStyle name="Sub totals 4 3 34 3" xfId="32059" xr:uid="{00000000-0005-0000-0000-00004B730000}"/>
    <cellStyle name="Sub totals 4 3 34 4" xfId="32060" xr:uid="{00000000-0005-0000-0000-00004C730000}"/>
    <cellStyle name="Sub totals 4 3 35" xfId="4334" xr:uid="{00000000-0005-0000-0000-00004D730000}"/>
    <cellStyle name="Sub totals 4 3 35 2" xfId="32061" xr:uid="{00000000-0005-0000-0000-00004E730000}"/>
    <cellStyle name="Sub totals 4 3 35 2 2" xfId="32062" xr:uid="{00000000-0005-0000-0000-00004F730000}"/>
    <cellStyle name="Sub totals 4 3 35 2 3" xfId="32063" xr:uid="{00000000-0005-0000-0000-000050730000}"/>
    <cellStyle name="Sub totals 4 3 35 2 4" xfId="32064" xr:uid="{00000000-0005-0000-0000-000051730000}"/>
    <cellStyle name="Sub totals 4 3 35 3" xfId="32065" xr:uid="{00000000-0005-0000-0000-000052730000}"/>
    <cellStyle name="Sub totals 4 3 35 4" xfId="32066" xr:uid="{00000000-0005-0000-0000-000053730000}"/>
    <cellStyle name="Sub totals 4 3 36" xfId="4335" xr:uid="{00000000-0005-0000-0000-000054730000}"/>
    <cellStyle name="Sub totals 4 3 36 2" xfId="32067" xr:uid="{00000000-0005-0000-0000-000055730000}"/>
    <cellStyle name="Sub totals 4 3 36 2 2" xfId="32068" xr:uid="{00000000-0005-0000-0000-000056730000}"/>
    <cellStyle name="Sub totals 4 3 36 2 3" xfId="32069" xr:uid="{00000000-0005-0000-0000-000057730000}"/>
    <cellStyle name="Sub totals 4 3 36 2 4" xfId="32070" xr:uid="{00000000-0005-0000-0000-000058730000}"/>
    <cellStyle name="Sub totals 4 3 36 3" xfId="32071" xr:uid="{00000000-0005-0000-0000-000059730000}"/>
    <cellStyle name="Sub totals 4 3 36 4" xfId="32072" xr:uid="{00000000-0005-0000-0000-00005A730000}"/>
    <cellStyle name="Sub totals 4 3 37" xfId="4336" xr:uid="{00000000-0005-0000-0000-00005B730000}"/>
    <cellStyle name="Sub totals 4 3 37 2" xfId="32073" xr:uid="{00000000-0005-0000-0000-00005C730000}"/>
    <cellStyle name="Sub totals 4 3 37 2 2" xfId="32074" xr:uid="{00000000-0005-0000-0000-00005D730000}"/>
    <cellStyle name="Sub totals 4 3 37 2 3" xfId="32075" xr:uid="{00000000-0005-0000-0000-00005E730000}"/>
    <cellStyle name="Sub totals 4 3 37 2 4" xfId="32076" xr:uid="{00000000-0005-0000-0000-00005F730000}"/>
    <cellStyle name="Sub totals 4 3 37 3" xfId="32077" xr:uid="{00000000-0005-0000-0000-000060730000}"/>
    <cellStyle name="Sub totals 4 3 37 4" xfId="32078" xr:uid="{00000000-0005-0000-0000-000061730000}"/>
    <cellStyle name="Sub totals 4 3 38" xfId="4337" xr:uid="{00000000-0005-0000-0000-000062730000}"/>
    <cellStyle name="Sub totals 4 3 38 2" xfId="32079" xr:uid="{00000000-0005-0000-0000-000063730000}"/>
    <cellStyle name="Sub totals 4 3 38 2 2" xfId="32080" xr:uid="{00000000-0005-0000-0000-000064730000}"/>
    <cellStyle name="Sub totals 4 3 38 2 3" xfId="32081" xr:uid="{00000000-0005-0000-0000-000065730000}"/>
    <cellStyle name="Sub totals 4 3 38 2 4" xfId="32082" xr:uid="{00000000-0005-0000-0000-000066730000}"/>
    <cellStyle name="Sub totals 4 3 38 3" xfId="32083" xr:uid="{00000000-0005-0000-0000-000067730000}"/>
    <cellStyle name="Sub totals 4 3 38 4" xfId="32084" xr:uid="{00000000-0005-0000-0000-000068730000}"/>
    <cellStyle name="Sub totals 4 3 39" xfId="4338" xr:uid="{00000000-0005-0000-0000-000069730000}"/>
    <cellStyle name="Sub totals 4 3 39 2" xfId="32085" xr:uid="{00000000-0005-0000-0000-00006A730000}"/>
    <cellStyle name="Sub totals 4 3 39 2 2" xfId="32086" xr:uid="{00000000-0005-0000-0000-00006B730000}"/>
    <cellStyle name="Sub totals 4 3 39 2 3" xfId="32087" xr:uid="{00000000-0005-0000-0000-00006C730000}"/>
    <cellStyle name="Sub totals 4 3 39 2 4" xfId="32088" xr:uid="{00000000-0005-0000-0000-00006D730000}"/>
    <cellStyle name="Sub totals 4 3 39 3" xfId="32089" xr:uid="{00000000-0005-0000-0000-00006E730000}"/>
    <cellStyle name="Sub totals 4 3 39 4" xfId="32090" xr:uid="{00000000-0005-0000-0000-00006F730000}"/>
    <cellStyle name="Sub totals 4 3 4" xfId="4339" xr:uid="{00000000-0005-0000-0000-000070730000}"/>
    <cellStyle name="Sub totals 4 3 4 2" xfId="32091" xr:uid="{00000000-0005-0000-0000-000071730000}"/>
    <cellStyle name="Sub totals 4 3 4 2 2" xfId="32092" xr:uid="{00000000-0005-0000-0000-000072730000}"/>
    <cellStyle name="Sub totals 4 3 4 2 3" xfId="32093" xr:uid="{00000000-0005-0000-0000-000073730000}"/>
    <cellStyle name="Sub totals 4 3 4 2 4" xfId="32094" xr:uid="{00000000-0005-0000-0000-000074730000}"/>
    <cellStyle name="Sub totals 4 3 4 3" xfId="32095" xr:uid="{00000000-0005-0000-0000-000075730000}"/>
    <cellStyle name="Sub totals 4 3 4 4" xfId="32096" xr:uid="{00000000-0005-0000-0000-000076730000}"/>
    <cellStyle name="Sub totals 4 3 40" xfId="4340" xr:uid="{00000000-0005-0000-0000-000077730000}"/>
    <cellStyle name="Sub totals 4 3 40 2" xfId="32097" xr:uid="{00000000-0005-0000-0000-000078730000}"/>
    <cellStyle name="Sub totals 4 3 40 2 2" xfId="32098" xr:uid="{00000000-0005-0000-0000-000079730000}"/>
    <cellStyle name="Sub totals 4 3 40 2 3" xfId="32099" xr:uid="{00000000-0005-0000-0000-00007A730000}"/>
    <cellStyle name="Sub totals 4 3 40 2 4" xfId="32100" xr:uid="{00000000-0005-0000-0000-00007B730000}"/>
    <cellStyle name="Sub totals 4 3 40 3" xfId="32101" xr:uid="{00000000-0005-0000-0000-00007C730000}"/>
    <cellStyle name="Sub totals 4 3 40 4" xfId="32102" xr:uid="{00000000-0005-0000-0000-00007D730000}"/>
    <cellStyle name="Sub totals 4 3 41" xfId="4341" xr:uid="{00000000-0005-0000-0000-00007E730000}"/>
    <cellStyle name="Sub totals 4 3 41 2" xfId="32103" xr:uid="{00000000-0005-0000-0000-00007F730000}"/>
    <cellStyle name="Sub totals 4 3 41 2 2" xfId="32104" xr:uid="{00000000-0005-0000-0000-000080730000}"/>
    <cellStyle name="Sub totals 4 3 41 2 3" xfId="32105" xr:uid="{00000000-0005-0000-0000-000081730000}"/>
    <cellStyle name="Sub totals 4 3 41 2 4" xfId="32106" xr:uid="{00000000-0005-0000-0000-000082730000}"/>
    <cellStyle name="Sub totals 4 3 41 3" xfId="32107" xr:uid="{00000000-0005-0000-0000-000083730000}"/>
    <cellStyle name="Sub totals 4 3 41 4" xfId="32108" xr:uid="{00000000-0005-0000-0000-000084730000}"/>
    <cellStyle name="Sub totals 4 3 42" xfId="4342" xr:uid="{00000000-0005-0000-0000-000085730000}"/>
    <cellStyle name="Sub totals 4 3 42 2" xfId="32109" xr:uid="{00000000-0005-0000-0000-000086730000}"/>
    <cellStyle name="Sub totals 4 3 42 2 2" xfId="32110" xr:uid="{00000000-0005-0000-0000-000087730000}"/>
    <cellStyle name="Sub totals 4 3 42 2 3" xfId="32111" xr:uid="{00000000-0005-0000-0000-000088730000}"/>
    <cellStyle name="Sub totals 4 3 42 2 4" xfId="32112" xr:uid="{00000000-0005-0000-0000-000089730000}"/>
    <cellStyle name="Sub totals 4 3 42 3" xfId="32113" xr:uid="{00000000-0005-0000-0000-00008A730000}"/>
    <cellStyle name="Sub totals 4 3 42 4" xfId="32114" xr:uid="{00000000-0005-0000-0000-00008B730000}"/>
    <cellStyle name="Sub totals 4 3 43" xfId="4343" xr:uid="{00000000-0005-0000-0000-00008C730000}"/>
    <cellStyle name="Sub totals 4 3 43 2" xfId="32115" xr:uid="{00000000-0005-0000-0000-00008D730000}"/>
    <cellStyle name="Sub totals 4 3 43 2 2" xfId="32116" xr:uid="{00000000-0005-0000-0000-00008E730000}"/>
    <cellStyle name="Sub totals 4 3 43 2 3" xfId="32117" xr:uid="{00000000-0005-0000-0000-00008F730000}"/>
    <cellStyle name="Sub totals 4 3 43 2 4" xfId="32118" xr:uid="{00000000-0005-0000-0000-000090730000}"/>
    <cellStyle name="Sub totals 4 3 43 3" xfId="32119" xr:uid="{00000000-0005-0000-0000-000091730000}"/>
    <cellStyle name="Sub totals 4 3 43 4" xfId="32120" xr:uid="{00000000-0005-0000-0000-000092730000}"/>
    <cellStyle name="Sub totals 4 3 44" xfId="4344" xr:uid="{00000000-0005-0000-0000-000093730000}"/>
    <cellStyle name="Sub totals 4 3 44 2" xfId="32121" xr:uid="{00000000-0005-0000-0000-000094730000}"/>
    <cellStyle name="Sub totals 4 3 44 2 2" xfId="32122" xr:uid="{00000000-0005-0000-0000-000095730000}"/>
    <cellStyle name="Sub totals 4 3 44 2 3" xfId="32123" xr:uid="{00000000-0005-0000-0000-000096730000}"/>
    <cellStyle name="Sub totals 4 3 44 2 4" xfId="32124" xr:uid="{00000000-0005-0000-0000-000097730000}"/>
    <cellStyle name="Sub totals 4 3 44 3" xfId="32125" xr:uid="{00000000-0005-0000-0000-000098730000}"/>
    <cellStyle name="Sub totals 4 3 44 4" xfId="32126" xr:uid="{00000000-0005-0000-0000-000099730000}"/>
    <cellStyle name="Sub totals 4 3 45" xfId="4345" xr:uid="{00000000-0005-0000-0000-00009A730000}"/>
    <cellStyle name="Sub totals 4 3 45 2" xfId="32127" xr:uid="{00000000-0005-0000-0000-00009B730000}"/>
    <cellStyle name="Sub totals 4 3 45 2 2" xfId="32128" xr:uid="{00000000-0005-0000-0000-00009C730000}"/>
    <cellStyle name="Sub totals 4 3 45 2 3" xfId="32129" xr:uid="{00000000-0005-0000-0000-00009D730000}"/>
    <cellStyle name="Sub totals 4 3 45 2 4" xfId="32130" xr:uid="{00000000-0005-0000-0000-00009E730000}"/>
    <cellStyle name="Sub totals 4 3 45 3" xfId="32131" xr:uid="{00000000-0005-0000-0000-00009F730000}"/>
    <cellStyle name="Sub totals 4 3 45 4" xfId="32132" xr:uid="{00000000-0005-0000-0000-0000A0730000}"/>
    <cellStyle name="Sub totals 4 3 46" xfId="32133" xr:uid="{00000000-0005-0000-0000-0000A1730000}"/>
    <cellStyle name="Sub totals 4 3 46 2" xfId="32134" xr:uid="{00000000-0005-0000-0000-0000A2730000}"/>
    <cellStyle name="Sub totals 4 3 46 3" xfId="32135" xr:uid="{00000000-0005-0000-0000-0000A3730000}"/>
    <cellStyle name="Sub totals 4 3 46 4" xfId="32136" xr:uid="{00000000-0005-0000-0000-0000A4730000}"/>
    <cellStyle name="Sub totals 4 3 47" xfId="32137" xr:uid="{00000000-0005-0000-0000-0000A5730000}"/>
    <cellStyle name="Sub totals 4 3 47 2" xfId="32138" xr:uid="{00000000-0005-0000-0000-0000A6730000}"/>
    <cellStyle name="Sub totals 4 3 47 3" xfId="32139" xr:uid="{00000000-0005-0000-0000-0000A7730000}"/>
    <cellStyle name="Sub totals 4 3 47 4" xfId="32140" xr:uid="{00000000-0005-0000-0000-0000A8730000}"/>
    <cellStyle name="Sub totals 4 3 48" xfId="32141" xr:uid="{00000000-0005-0000-0000-0000A9730000}"/>
    <cellStyle name="Sub totals 4 3 49" xfId="32142" xr:uid="{00000000-0005-0000-0000-0000AA730000}"/>
    <cellStyle name="Sub totals 4 3 5" xfId="4346" xr:uid="{00000000-0005-0000-0000-0000AB730000}"/>
    <cellStyle name="Sub totals 4 3 5 2" xfId="32143" xr:uid="{00000000-0005-0000-0000-0000AC730000}"/>
    <cellStyle name="Sub totals 4 3 5 2 2" xfId="32144" xr:uid="{00000000-0005-0000-0000-0000AD730000}"/>
    <cellStyle name="Sub totals 4 3 5 2 3" xfId="32145" xr:uid="{00000000-0005-0000-0000-0000AE730000}"/>
    <cellStyle name="Sub totals 4 3 5 2 4" xfId="32146" xr:uid="{00000000-0005-0000-0000-0000AF730000}"/>
    <cellStyle name="Sub totals 4 3 5 3" xfId="32147" xr:uid="{00000000-0005-0000-0000-0000B0730000}"/>
    <cellStyle name="Sub totals 4 3 5 4" xfId="32148" xr:uid="{00000000-0005-0000-0000-0000B1730000}"/>
    <cellStyle name="Sub totals 4 3 6" xfId="4347" xr:uid="{00000000-0005-0000-0000-0000B2730000}"/>
    <cellStyle name="Sub totals 4 3 6 2" xfId="32149" xr:uid="{00000000-0005-0000-0000-0000B3730000}"/>
    <cellStyle name="Sub totals 4 3 6 2 2" xfId="32150" xr:uid="{00000000-0005-0000-0000-0000B4730000}"/>
    <cellStyle name="Sub totals 4 3 6 2 3" xfId="32151" xr:uid="{00000000-0005-0000-0000-0000B5730000}"/>
    <cellStyle name="Sub totals 4 3 6 2 4" xfId="32152" xr:uid="{00000000-0005-0000-0000-0000B6730000}"/>
    <cellStyle name="Sub totals 4 3 6 3" xfId="32153" xr:uid="{00000000-0005-0000-0000-0000B7730000}"/>
    <cellStyle name="Sub totals 4 3 6 4" xfId="32154" xr:uid="{00000000-0005-0000-0000-0000B8730000}"/>
    <cellStyle name="Sub totals 4 3 7" xfId="4348" xr:uid="{00000000-0005-0000-0000-0000B9730000}"/>
    <cellStyle name="Sub totals 4 3 7 2" xfId="32155" xr:uid="{00000000-0005-0000-0000-0000BA730000}"/>
    <cellStyle name="Sub totals 4 3 7 2 2" xfId="32156" xr:uid="{00000000-0005-0000-0000-0000BB730000}"/>
    <cellStyle name="Sub totals 4 3 7 2 3" xfId="32157" xr:uid="{00000000-0005-0000-0000-0000BC730000}"/>
    <cellStyle name="Sub totals 4 3 7 2 4" xfId="32158" xr:uid="{00000000-0005-0000-0000-0000BD730000}"/>
    <cellStyle name="Sub totals 4 3 7 3" xfId="32159" xr:uid="{00000000-0005-0000-0000-0000BE730000}"/>
    <cellStyle name="Sub totals 4 3 7 4" xfId="32160" xr:uid="{00000000-0005-0000-0000-0000BF730000}"/>
    <cellStyle name="Sub totals 4 3 8" xfId="4349" xr:uid="{00000000-0005-0000-0000-0000C0730000}"/>
    <cellStyle name="Sub totals 4 3 8 2" xfId="32161" xr:uid="{00000000-0005-0000-0000-0000C1730000}"/>
    <cellStyle name="Sub totals 4 3 8 2 2" xfId="32162" xr:uid="{00000000-0005-0000-0000-0000C2730000}"/>
    <cellStyle name="Sub totals 4 3 8 2 3" xfId="32163" xr:uid="{00000000-0005-0000-0000-0000C3730000}"/>
    <cellStyle name="Sub totals 4 3 8 2 4" xfId="32164" xr:uid="{00000000-0005-0000-0000-0000C4730000}"/>
    <cellStyle name="Sub totals 4 3 8 3" xfId="32165" xr:uid="{00000000-0005-0000-0000-0000C5730000}"/>
    <cellStyle name="Sub totals 4 3 8 4" xfId="32166" xr:uid="{00000000-0005-0000-0000-0000C6730000}"/>
    <cellStyle name="Sub totals 4 3 9" xfId="4350" xr:uid="{00000000-0005-0000-0000-0000C7730000}"/>
    <cellStyle name="Sub totals 4 3 9 2" xfId="32167" xr:uid="{00000000-0005-0000-0000-0000C8730000}"/>
    <cellStyle name="Sub totals 4 3 9 2 2" xfId="32168" xr:uid="{00000000-0005-0000-0000-0000C9730000}"/>
    <cellStyle name="Sub totals 4 3 9 2 3" xfId="32169" xr:uid="{00000000-0005-0000-0000-0000CA730000}"/>
    <cellStyle name="Sub totals 4 3 9 2 4" xfId="32170" xr:uid="{00000000-0005-0000-0000-0000CB730000}"/>
    <cellStyle name="Sub totals 4 3 9 3" xfId="32171" xr:uid="{00000000-0005-0000-0000-0000CC730000}"/>
    <cellStyle name="Sub totals 4 3 9 4" xfId="32172" xr:uid="{00000000-0005-0000-0000-0000CD730000}"/>
    <cellStyle name="Sub totals 4 4" xfId="4351" xr:uid="{00000000-0005-0000-0000-0000CE730000}"/>
    <cellStyle name="Sub totals 4 4 10" xfId="4352" xr:uid="{00000000-0005-0000-0000-0000CF730000}"/>
    <cellStyle name="Sub totals 4 4 10 2" xfId="32173" xr:uid="{00000000-0005-0000-0000-0000D0730000}"/>
    <cellStyle name="Sub totals 4 4 10 2 2" xfId="32174" xr:uid="{00000000-0005-0000-0000-0000D1730000}"/>
    <cellStyle name="Sub totals 4 4 10 2 3" xfId="32175" xr:uid="{00000000-0005-0000-0000-0000D2730000}"/>
    <cellStyle name="Sub totals 4 4 10 2 4" xfId="32176" xr:uid="{00000000-0005-0000-0000-0000D3730000}"/>
    <cellStyle name="Sub totals 4 4 10 3" xfId="32177" xr:uid="{00000000-0005-0000-0000-0000D4730000}"/>
    <cellStyle name="Sub totals 4 4 10 4" xfId="32178" xr:uid="{00000000-0005-0000-0000-0000D5730000}"/>
    <cellStyle name="Sub totals 4 4 11" xfId="4353" xr:uid="{00000000-0005-0000-0000-0000D6730000}"/>
    <cellStyle name="Sub totals 4 4 11 2" xfId="32179" xr:uid="{00000000-0005-0000-0000-0000D7730000}"/>
    <cellStyle name="Sub totals 4 4 11 2 2" xfId="32180" xr:uid="{00000000-0005-0000-0000-0000D8730000}"/>
    <cellStyle name="Sub totals 4 4 11 2 3" xfId="32181" xr:uid="{00000000-0005-0000-0000-0000D9730000}"/>
    <cellStyle name="Sub totals 4 4 11 2 4" xfId="32182" xr:uid="{00000000-0005-0000-0000-0000DA730000}"/>
    <cellStyle name="Sub totals 4 4 11 3" xfId="32183" xr:uid="{00000000-0005-0000-0000-0000DB730000}"/>
    <cellStyle name="Sub totals 4 4 11 4" xfId="32184" xr:uid="{00000000-0005-0000-0000-0000DC730000}"/>
    <cellStyle name="Sub totals 4 4 12" xfId="4354" xr:uid="{00000000-0005-0000-0000-0000DD730000}"/>
    <cellStyle name="Sub totals 4 4 12 2" xfId="32185" xr:uid="{00000000-0005-0000-0000-0000DE730000}"/>
    <cellStyle name="Sub totals 4 4 12 2 2" xfId="32186" xr:uid="{00000000-0005-0000-0000-0000DF730000}"/>
    <cellStyle name="Sub totals 4 4 12 2 3" xfId="32187" xr:uid="{00000000-0005-0000-0000-0000E0730000}"/>
    <cellStyle name="Sub totals 4 4 12 2 4" xfId="32188" xr:uid="{00000000-0005-0000-0000-0000E1730000}"/>
    <cellStyle name="Sub totals 4 4 12 3" xfId="32189" xr:uid="{00000000-0005-0000-0000-0000E2730000}"/>
    <cellStyle name="Sub totals 4 4 12 4" xfId="32190" xr:uid="{00000000-0005-0000-0000-0000E3730000}"/>
    <cellStyle name="Sub totals 4 4 13" xfId="4355" xr:uid="{00000000-0005-0000-0000-0000E4730000}"/>
    <cellStyle name="Sub totals 4 4 13 2" xfId="32191" xr:uid="{00000000-0005-0000-0000-0000E5730000}"/>
    <cellStyle name="Sub totals 4 4 13 2 2" xfId="32192" xr:uid="{00000000-0005-0000-0000-0000E6730000}"/>
    <cellStyle name="Sub totals 4 4 13 2 3" xfId="32193" xr:uid="{00000000-0005-0000-0000-0000E7730000}"/>
    <cellStyle name="Sub totals 4 4 13 2 4" xfId="32194" xr:uid="{00000000-0005-0000-0000-0000E8730000}"/>
    <cellStyle name="Sub totals 4 4 13 3" xfId="32195" xr:uid="{00000000-0005-0000-0000-0000E9730000}"/>
    <cellStyle name="Sub totals 4 4 13 4" xfId="32196" xr:uid="{00000000-0005-0000-0000-0000EA730000}"/>
    <cellStyle name="Sub totals 4 4 14" xfId="4356" xr:uid="{00000000-0005-0000-0000-0000EB730000}"/>
    <cellStyle name="Sub totals 4 4 14 2" xfId="32197" xr:uid="{00000000-0005-0000-0000-0000EC730000}"/>
    <cellStyle name="Sub totals 4 4 14 2 2" xfId="32198" xr:uid="{00000000-0005-0000-0000-0000ED730000}"/>
    <cellStyle name="Sub totals 4 4 14 2 3" xfId="32199" xr:uid="{00000000-0005-0000-0000-0000EE730000}"/>
    <cellStyle name="Sub totals 4 4 14 2 4" xfId="32200" xr:uid="{00000000-0005-0000-0000-0000EF730000}"/>
    <cellStyle name="Sub totals 4 4 14 3" xfId="32201" xr:uid="{00000000-0005-0000-0000-0000F0730000}"/>
    <cellStyle name="Sub totals 4 4 14 4" xfId="32202" xr:uid="{00000000-0005-0000-0000-0000F1730000}"/>
    <cellStyle name="Sub totals 4 4 15" xfId="4357" xr:uid="{00000000-0005-0000-0000-0000F2730000}"/>
    <cellStyle name="Sub totals 4 4 15 2" xfId="32203" xr:uid="{00000000-0005-0000-0000-0000F3730000}"/>
    <cellStyle name="Sub totals 4 4 15 2 2" xfId="32204" xr:uid="{00000000-0005-0000-0000-0000F4730000}"/>
    <cellStyle name="Sub totals 4 4 15 2 3" xfId="32205" xr:uid="{00000000-0005-0000-0000-0000F5730000}"/>
    <cellStyle name="Sub totals 4 4 15 2 4" xfId="32206" xr:uid="{00000000-0005-0000-0000-0000F6730000}"/>
    <cellStyle name="Sub totals 4 4 15 3" xfId="32207" xr:uid="{00000000-0005-0000-0000-0000F7730000}"/>
    <cellStyle name="Sub totals 4 4 15 4" xfId="32208" xr:uid="{00000000-0005-0000-0000-0000F8730000}"/>
    <cellStyle name="Sub totals 4 4 16" xfId="4358" xr:uid="{00000000-0005-0000-0000-0000F9730000}"/>
    <cellStyle name="Sub totals 4 4 16 2" xfId="32209" xr:uid="{00000000-0005-0000-0000-0000FA730000}"/>
    <cellStyle name="Sub totals 4 4 16 2 2" xfId="32210" xr:uid="{00000000-0005-0000-0000-0000FB730000}"/>
    <cellStyle name="Sub totals 4 4 16 2 3" xfId="32211" xr:uid="{00000000-0005-0000-0000-0000FC730000}"/>
    <cellStyle name="Sub totals 4 4 16 2 4" xfId="32212" xr:uid="{00000000-0005-0000-0000-0000FD730000}"/>
    <cellStyle name="Sub totals 4 4 16 3" xfId="32213" xr:uid="{00000000-0005-0000-0000-0000FE730000}"/>
    <cellStyle name="Sub totals 4 4 16 4" xfId="32214" xr:uid="{00000000-0005-0000-0000-0000FF730000}"/>
    <cellStyle name="Sub totals 4 4 17" xfId="4359" xr:uid="{00000000-0005-0000-0000-000000740000}"/>
    <cellStyle name="Sub totals 4 4 17 2" xfId="32215" xr:uid="{00000000-0005-0000-0000-000001740000}"/>
    <cellStyle name="Sub totals 4 4 17 2 2" xfId="32216" xr:uid="{00000000-0005-0000-0000-000002740000}"/>
    <cellStyle name="Sub totals 4 4 17 2 3" xfId="32217" xr:uid="{00000000-0005-0000-0000-000003740000}"/>
    <cellStyle name="Sub totals 4 4 17 2 4" xfId="32218" xr:uid="{00000000-0005-0000-0000-000004740000}"/>
    <cellStyle name="Sub totals 4 4 17 3" xfId="32219" xr:uid="{00000000-0005-0000-0000-000005740000}"/>
    <cellStyle name="Sub totals 4 4 17 4" xfId="32220" xr:uid="{00000000-0005-0000-0000-000006740000}"/>
    <cellStyle name="Sub totals 4 4 18" xfId="4360" xr:uid="{00000000-0005-0000-0000-000007740000}"/>
    <cellStyle name="Sub totals 4 4 18 2" xfId="32221" xr:uid="{00000000-0005-0000-0000-000008740000}"/>
    <cellStyle name="Sub totals 4 4 18 2 2" xfId="32222" xr:uid="{00000000-0005-0000-0000-000009740000}"/>
    <cellStyle name="Sub totals 4 4 18 2 3" xfId="32223" xr:uid="{00000000-0005-0000-0000-00000A740000}"/>
    <cellStyle name="Sub totals 4 4 18 2 4" xfId="32224" xr:uid="{00000000-0005-0000-0000-00000B740000}"/>
    <cellStyle name="Sub totals 4 4 18 3" xfId="32225" xr:uid="{00000000-0005-0000-0000-00000C740000}"/>
    <cellStyle name="Sub totals 4 4 18 4" xfId="32226" xr:uid="{00000000-0005-0000-0000-00000D740000}"/>
    <cellStyle name="Sub totals 4 4 19" xfId="4361" xr:uid="{00000000-0005-0000-0000-00000E740000}"/>
    <cellStyle name="Sub totals 4 4 19 2" xfId="32227" xr:uid="{00000000-0005-0000-0000-00000F740000}"/>
    <cellStyle name="Sub totals 4 4 19 2 2" xfId="32228" xr:uid="{00000000-0005-0000-0000-000010740000}"/>
    <cellStyle name="Sub totals 4 4 19 2 3" xfId="32229" xr:uid="{00000000-0005-0000-0000-000011740000}"/>
    <cellStyle name="Sub totals 4 4 19 2 4" xfId="32230" xr:uid="{00000000-0005-0000-0000-000012740000}"/>
    <cellStyle name="Sub totals 4 4 19 3" xfId="32231" xr:uid="{00000000-0005-0000-0000-000013740000}"/>
    <cellStyle name="Sub totals 4 4 19 4" xfId="32232" xr:uid="{00000000-0005-0000-0000-000014740000}"/>
    <cellStyle name="Sub totals 4 4 2" xfId="4362" xr:uid="{00000000-0005-0000-0000-000015740000}"/>
    <cellStyle name="Sub totals 4 4 2 10" xfId="4363" xr:uid="{00000000-0005-0000-0000-000016740000}"/>
    <cellStyle name="Sub totals 4 4 2 10 2" xfId="32233" xr:uid="{00000000-0005-0000-0000-000017740000}"/>
    <cellStyle name="Sub totals 4 4 2 10 2 2" xfId="32234" xr:uid="{00000000-0005-0000-0000-000018740000}"/>
    <cellStyle name="Sub totals 4 4 2 10 2 3" xfId="32235" xr:uid="{00000000-0005-0000-0000-000019740000}"/>
    <cellStyle name="Sub totals 4 4 2 10 2 4" xfId="32236" xr:uid="{00000000-0005-0000-0000-00001A740000}"/>
    <cellStyle name="Sub totals 4 4 2 10 3" xfId="32237" xr:uid="{00000000-0005-0000-0000-00001B740000}"/>
    <cellStyle name="Sub totals 4 4 2 10 4" xfId="32238" xr:uid="{00000000-0005-0000-0000-00001C740000}"/>
    <cellStyle name="Sub totals 4 4 2 11" xfId="4364" xr:uid="{00000000-0005-0000-0000-00001D740000}"/>
    <cellStyle name="Sub totals 4 4 2 11 2" xfId="32239" xr:uid="{00000000-0005-0000-0000-00001E740000}"/>
    <cellStyle name="Sub totals 4 4 2 11 2 2" xfId="32240" xr:uid="{00000000-0005-0000-0000-00001F740000}"/>
    <cellStyle name="Sub totals 4 4 2 11 2 3" xfId="32241" xr:uid="{00000000-0005-0000-0000-000020740000}"/>
    <cellStyle name="Sub totals 4 4 2 11 2 4" xfId="32242" xr:uid="{00000000-0005-0000-0000-000021740000}"/>
    <cellStyle name="Sub totals 4 4 2 11 3" xfId="32243" xr:uid="{00000000-0005-0000-0000-000022740000}"/>
    <cellStyle name="Sub totals 4 4 2 11 4" xfId="32244" xr:uid="{00000000-0005-0000-0000-000023740000}"/>
    <cellStyle name="Sub totals 4 4 2 12" xfId="4365" xr:uid="{00000000-0005-0000-0000-000024740000}"/>
    <cellStyle name="Sub totals 4 4 2 12 2" xfId="32245" xr:uid="{00000000-0005-0000-0000-000025740000}"/>
    <cellStyle name="Sub totals 4 4 2 12 2 2" xfId="32246" xr:uid="{00000000-0005-0000-0000-000026740000}"/>
    <cellStyle name="Sub totals 4 4 2 12 2 3" xfId="32247" xr:uid="{00000000-0005-0000-0000-000027740000}"/>
    <cellStyle name="Sub totals 4 4 2 12 2 4" xfId="32248" xr:uid="{00000000-0005-0000-0000-000028740000}"/>
    <cellStyle name="Sub totals 4 4 2 12 3" xfId="32249" xr:uid="{00000000-0005-0000-0000-000029740000}"/>
    <cellStyle name="Sub totals 4 4 2 12 4" xfId="32250" xr:uid="{00000000-0005-0000-0000-00002A740000}"/>
    <cellStyle name="Sub totals 4 4 2 13" xfId="4366" xr:uid="{00000000-0005-0000-0000-00002B740000}"/>
    <cellStyle name="Sub totals 4 4 2 13 2" xfId="32251" xr:uid="{00000000-0005-0000-0000-00002C740000}"/>
    <cellStyle name="Sub totals 4 4 2 13 2 2" xfId="32252" xr:uid="{00000000-0005-0000-0000-00002D740000}"/>
    <cellStyle name="Sub totals 4 4 2 13 2 3" xfId="32253" xr:uid="{00000000-0005-0000-0000-00002E740000}"/>
    <cellStyle name="Sub totals 4 4 2 13 2 4" xfId="32254" xr:uid="{00000000-0005-0000-0000-00002F740000}"/>
    <cellStyle name="Sub totals 4 4 2 13 3" xfId="32255" xr:uid="{00000000-0005-0000-0000-000030740000}"/>
    <cellStyle name="Sub totals 4 4 2 13 4" xfId="32256" xr:uid="{00000000-0005-0000-0000-000031740000}"/>
    <cellStyle name="Sub totals 4 4 2 14" xfId="4367" xr:uid="{00000000-0005-0000-0000-000032740000}"/>
    <cellStyle name="Sub totals 4 4 2 14 2" xfId="32257" xr:uid="{00000000-0005-0000-0000-000033740000}"/>
    <cellStyle name="Sub totals 4 4 2 14 2 2" xfId="32258" xr:uid="{00000000-0005-0000-0000-000034740000}"/>
    <cellStyle name="Sub totals 4 4 2 14 2 3" xfId="32259" xr:uid="{00000000-0005-0000-0000-000035740000}"/>
    <cellStyle name="Sub totals 4 4 2 14 2 4" xfId="32260" xr:uid="{00000000-0005-0000-0000-000036740000}"/>
    <cellStyle name="Sub totals 4 4 2 14 3" xfId="32261" xr:uid="{00000000-0005-0000-0000-000037740000}"/>
    <cellStyle name="Sub totals 4 4 2 14 4" xfId="32262" xr:uid="{00000000-0005-0000-0000-000038740000}"/>
    <cellStyle name="Sub totals 4 4 2 15" xfId="4368" xr:uid="{00000000-0005-0000-0000-000039740000}"/>
    <cellStyle name="Sub totals 4 4 2 15 2" xfId="32263" xr:uid="{00000000-0005-0000-0000-00003A740000}"/>
    <cellStyle name="Sub totals 4 4 2 15 2 2" xfId="32264" xr:uid="{00000000-0005-0000-0000-00003B740000}"/>
    <cellStyle name="Sub totals 4 4 2 15 2 3" xfId="32265" xr:uid="{00000000-0005-0000-0000-00003C740000}"/>
    <cellStyle name="Sub totals 4 4 2 15 2 4" xfId="32266" xr:uid="{00000000-0005-0000-0000-00003D740000}"/>
    <cellStyle name="Sub totals 4 4 2 15 3" xfId="32267" xr:uid="{00000000-0005-0000-0000-00003E740000}"/>
    <cellStyle name="Sub totals 4 4 2 15 4" xfId="32268" xr:uid="{00000000-0005-0000-0000-00003F740000}"/>
    <cellStyle name="Sub totals 4 4 2 16" xfId="4369" xr:uid="{00000000-0005-0000-0000-000040740000}"/>
    <cellStyle name="Sub totals 4 4 2 16 2" xfId="32269" xr:uid="{00000000-0005-0000-0000-000041740000}"/>
    <cellStyle name="Sub totals 4 4 2 16 2 2" xfId="32270" xr:uid="{00000000-0005-0000-0000-000042740000}"/>
    <cellStyle name="Sub totals 4 4 2 16 2 3" xfId="32271" xr:uid="{00000000-0005-0000-0000-000043740000}"/>
    <cellStyle name="Sub totals 4 4 2 16 2 4" xfId="32272" xr:uid="{00000000-0005-0000-0000-000044740000}"/>
    <cellStyle name="Sub totals 4 4 2 16 3" xfId="32273" xr:uid="{00000000-0005-0000-0000-000045740000}"/>
    <cellStyle name="Sub totals 4 4 2 16 4" xfId="32274" xr:uid="{00000000-0005-0000-0000-000046740000}"/>
    <cellStyle name="Sub totals 4 4 2 17" xfId="4370" xr:uid="{00000000-0005-0000-0000-000047740000}"/>
    <cellStyle name="Sub totals 4 4 2 17 2" xfId="32275" xr:uid="{00000000-0005-0000-0000-000048740000}"/>
    <cellStyle name="Sub totals 4 4 2 17 2 2" xfId="32276" xr:uid="{00000000-0005-0000-0000-000049740000}"/>
    <cellStyle name="Sub totals 4 4 2 17 2 3" xfId="32277" xr:uid="{00000000-0005-0000-0000-00004A740000}"/>
    <cellStyle name="Sub totals 4 4 2 17 2 4" xfId="32278" xr:uid="{00000000-0005-0000-0000-00004B740000}"/>
    <cellStyle name="Sub totals 4 4 2 17 3" xfId="32279" xr:uid="{00000000-0005-0000-0000-00004C740000}"/>
    <cellStyle name="Sub totals 4 4 2 17 4" xfId="32280" xr:uid="{00000000-0005-0000-0000-00004D740000}"/>
    <cellStyle name="Sub totals 4 4 2 18" xfId="4371" xr:uid="{00000000-0005-0000-0000-00004E740000}"/>
    <cellStyle name="Sub totals 4 4 2 18 2" xfId="32281" xr:uid="{00000000-0005-0000-0000-00004F740000}"/>
    <cellStyle name="Sub totals 4 4 2 18 2 2" xfId="32282" xr:uid="{00000000-0005-0000-0000-000050740000}"/>
    <cellStyle name="Sub totals 4 4 2 18 2 3" xfId="32283" xr:uid="{00000000-0005-0000-0000-000051740000}"/>
    <cellStyle name="Sub totals 4 4 2 18 2 4" xfId="32284" xr:uid="{00000000-0005-0000-0000-000052740000}"/>
    <cellStyle name="Sub totals 4 4 2 18 3" xfId="32285" xr:uid="{00000000-0005-0000-0000-000053740000}"/>
    <cellStyle name="Sub totals 4 4 2 18 4" xfId="32286" xr:uid="{00000000-0005-0000-0000-000054740000}"/>
    <cellStyle name="Sub totals 4 4 2 19" xfId="4372" xr:uid="{00000000-0005-0000-0000-000055740000}"/>
    <cellStyle name="Sub totals 4 4 2 19 2" xfId="32287" xr:uid="{00000000-0005-0000-0000-000056740000}"/>
    <cellStyle name="Sub totals 4 4 2 19 2 2" xfId="32288" xr:uid="{00000000-0005-0000-0000-000057740000}"/>
    <cellStyle name="Sub totals 4 4 2 19 2 3" xfId="32289" xr:uid="{00000000-0005-0000-0000-000058740000}"/>
    <cellStyle name="Sub totals 4 4 2 19 2 4" xfId="32290" xr:uid="{00000000-0005-0000-0000-000059740000}"/>
    <cellStyle name="Sub totals 4 4 2 19 3" xfId="32291" xr:uid="{00000000-0005-0000-0000-00005A740000}"/>
    <cellStyle name="Sub totals 4 4 2 19 4" xfId="32292" xr:uid="{00000000-0005-0000-0000-00005B740000}"/>
    <cellStyle name="Sub totals 4 4 2 2" xfId="4373" xr:uid="{00000000-0005-0000-0000-00005C740000}"/>
    <cellStyle name="Sub totals 4 4 2 2 2" xfId="32293" xr:uid="{00000000-0005-0000-0000-00005D740000}"/>
    <cellStyle name="Sub totals 4 4 2 2 2 2" xfId="32294" xr:uid="{00000000-0005-0000-0000-00005E740000}"/>
    <cellStyle name="Sub totals 4 4 2 2 2 3" xfId="32295" xr:uid="{00000000-0005-0000-0000-00005F740000}"/>
    <cellStyle name="Sub totals 4 4 2 2 2 4" xfId="32296" xr:uid="{00000000-0005-0000-0000-000060740000}"/>
    <cellStyle name="Sub totals 4 4 2 2 3" xfId="32297" xr:uid="{00000000-0005-0000-0000-000061740000}"/>
    <cellStyle name="Sub totals 4 4 2 2 4" xfId="32298" xr:uid="{00000000-0005-0000-0000-000062740000}"/>
    <cellStyle name="Sub totals 4 4 2 20" xfId="4374" xr:uid="{00000000-0005-0000-0000-000063740000}"/>
    <cellStyle name="Sub totals 4 4 2 20 2" xfId="32299" xr:uid="{00000000-0005-0000-0000-000064740000}"/>
    <cellStyle name="Sub totals 4 4 2 20 2 2" xfId="32300" xr:uid="{00000000-0005-0000-0000-000065740000}"/>
    <cellStyle name="Sub totals 4 4 2 20 2 3" xfId="32301" xr:uid="{00000000-0005-0000-0000-000066740000}"/>
    <cellStyle name="Sub totals 4 4 2 20 2 4" xfId="32302" xr:uid="{00000000-0005-0000-0000-000067740000}"/>
    <cellStyle name="Sub totals 4 4 2 20 3" xfId="32303" xr:uid="{00000000-0005-0000-0000-000068740000}"/>
    <cellStyle name="Sub totals 4 4 2 20 4" xfId="32304" xr:uid="{00000000-0005-0000-0000-000069740000}"/>
    <cellStyle name="Sub totals 4 4 2 21" xfId="4375" xr:uid="{00000000-0005-0000-0000-00006A740000}"/>
    <cellStyle name="Sub totals 4 4 2 21 2" xfId="32305" xr:uid="{00000000-0005-0000-0000-00006B740000}"/>
    <cellStyle name="Sub totals 4 4 2 21 2 2" xfId="32306" xr:uid="{00000000-0005-0000-0000-00006C740000}"/>
    <cellStyle name="Sub totals 4 4 2 21 2 3" xfId="32307" xr:uid="{00000000-0005-0000-0000-00006D740000}"/>
    <cellStyle name="Sub totals 4 4 2 21 2 4" xfId="32308" xr:uid="{00000000-0005-0000-0000-00006E740000}"/>
    <cellStyle name="Sub totals 4 4 2 21 3" xfId="32309" xr:uid="{00000000-0005-0000-0000-00006F740000}"/>
    <cellStyle name="Sub totals 4 4 2 21 4" xfId="32310" xr:uid="{00000000-0005-0000-0000-000070740000}"/>
    <cellStyle name="Sub totals 4 4 2 22" xfId="4376" xr:uid="{00000000-0005-0000-0000-000071740000}"/>
    <cellStyle name="Sub totals 4 4 2 22 2" xfId="32311" xr:uid="{00000000-0005-0000-0000-000072740000}"/>
    <cellStyle name="Sub totals 4 4 2 22 2 2" xfId="32312" xr:uid="{00000000-0005-0000-0000-000073740000}"/>
    <cellStyle name="Sub totals 4 4 2 22 2 3" xfId="32313" xr:uid="{00000000-0005-0000-0000-000074740000}"/>
    <cellStyle name="Sub totals 4 4 2 22 2 4" xfId="32314" xr:uid="{00000000-0005-0000-0000-000075740000}"/>
    <cellStyle name="Sub totals 4 4 2 22 3" xfId="32315" xr:uid="{00000000-0005-0000-0000-000076740000}"/>
    <cellStyle name="Sub totals 4 4 2 22 4" xfId="32316" xr:uid="{00000000-0005-0000-0000-000077740000}"/>
    <cellStyle name="Sub totals 4 4 2 23" xfId="4377" xr:uid="{00000000-0005-0000-0000-000078740000}"/>
    <cellStyle name="Sub totals 4 4 2 23 2" xfId="32317" xr:uid="{00000000-0005-0000-0000-000079740000}"/>
    <cellStyle name="Sub totals 4 4 2 23 2 2" xfId="32318" xr:uid="{00000000-0005-0000-0000-00007A740000}"/>
    <cellStyle name="Sub totals 4 4 2 23 2 3" xfId="32319" xr:uid="{00000000-0005-0000-0000-00007B740000}"/>
    <cellStyle name="Sub totals 4 4 2 23 2 4" xfId="32320" xr:uid="{00000000-0005-0000-0000-00007C740000}"/>
    <cellStyle name="Sub totals 4 4 2 23 3" xfId="32321" xr:uid="{00000000-0005-0000-0000-00007D740000}"/>
    <cellStyle name="Sub totals 4 4 2 23 4" xfId="32322" xr:uid="{00000000-0005-0000-0000-00007E740000}"/>
    <cellStyle name="Sub totals 4 4 2 24" xfId="4378" xr:uid="{00000000-0005-0000-0000-00007F740000}"/>
    <cellStyle name="Sub totals 4 4 2 24 2" xfId="32323" xr:uid="{00000000-0005-0000-0000-000080740000}"/>
    <cellStyle name="Sub totals 4 4 2 24 2 2" xfId="32324" xr:uid="{00000000-0005-0000-0000-000081740000}"/>
    <cellStyle name="Sub totals 4 4 2 24 2 3" xfId="32325" xr:uid="{00000000-0005-0000-0000-000082740000}"/>
    <cellStyle name="Sub totals 4 4 2 24 2 4" xfId="32326" xr:uid="{00000000-0005-0000-0000-000083740000}"/>
    <cellStyle name="Sub totals 4 4 2 24 3" xfId="32327" xr:uid="{00000000-0005-0000-0000-000084740000}"/>
    <cellStyle name="Sub totals 4 4 2 24 4" xfId="32328" xr:uid="{00000000-0005-0000-0000-000085740000}"/>
    <cellStyle name="Sub totals 4 4 2 25" xfId="4379" xr:uid="{00000000-0005-0000-0000-000086740000}"/>
    <cellStyle name="Sub totals 4 4 2 25 2" xfId="32329" xr:uid="{00000000-0005-0000-0000-000087740000}"/>
    <cellStyle name="Sub totals 4 4 2 25 2 2" xfId="32330" xr:uid="{00000000-0005-0000-0000-000088740000}"/>
    <cellStyle name="Sub totals 4 4 2 25 2 3" xfId="32331" xr:uid="{00000000-0005-0000-0000-000089740000}"/>
    <cellStyle name="Sub totals 4 4 2 25 2 4" xfId="32332" xr:uid="{00000000-0005-0000-0000-00008A740000}"/>
    <cellStyle name="Sub totals 4 4 2 25 3" xfId="32333" xr:uid="{00000000-0005-0000-0000-00008B740000}"/>
    <cellStyle name="Sub totals 4 4 2 25 4" xfId="32334" xr:uid="{00000000-0005-0000-0000-00008C740000}"/>
    <cellStyle name="Sub totals 4 4 2 26" xfId="4380" xr:uid="{00000000-0005-0000-0000-00008D740000}"/>
    <cellStyle name="Sub totals 4 4 2 26 2" xfId="32335" xr:uid="{00000000-0005-0000-0000-00008E740000}"/>
    <cellStyle name="Sub totals 4 4 2 26 2 2" xfId="32336" xr:uid="{00000000-0005-0000-0000-00008F740000}"/>
    <cellStyle name="Sub totals 4 4 2 26 2 3" xfId="32337" xr:uid="{00000000-0005-0000-0000-000090740000}"/>
    <cellStyle name="Sub totals 4 4 2 26 2 4" xfId="32338" xr:uid="{00000000-0005-0000-0000-000091740000}"/>
    <cellStyle name="Sub totals 4 4 2 26 3" xfId="32339" xr:uid="{00000000-0005-0000-0000-000092740000}"/>
    <cellStyle name="Sub totals 4 4 2 26 4" xfId="32340" xr:uid="{00000000-0005-0000-0000-000093740000}"/>
    <cellStyle name="Sub totals 4 4 2 27" xfId="4381" xr:uid="{00000000-0005-0000-0000-000094740000}"/>
    <cellStyle name="Sub totals 4 4 2 27 2" xfId="32341" xr:uid="{00000000-0005-0000-0000-000095740000}"/>
    <cellStyle name="Sub totals 4 4 2 27 2 2" xfId="32342" xr:uid="{00000000-0005-0000-0000-000096740000}"/>
    <cellStyle name="Sub totals 4 4 2 27 2 3" xfId="32343" xr:uid="{00000000-0005-0000-0000-000097740000}"/>
    <cellStyle name="Sub totals 4 4 2 27 2 4" xfId="32344" xr:uid="{00000000-0005-0000-0000-000098740000}"/>
    <cellStyle name="Sub totals 4 4 2 27 3" xfId="32345" xr:uid="{00000000-0005-0000-0000-000099740000}"/>
    <cellStyle name="Sub totals 4 4 2 27 4" xfId="32346" xr:uid="{00000000-0005-0000-0000-00009A740000}"/>
    <cellStyle name="Sub totals 4 4 2 28" xfId="4382" xr:uid="{00000000-0005-0000-0000-00009B740000}"/>
    <cellStyle name="Sub totals 4 4 2 28 2" xfId="32347" xr:uid="{00000000-0005-0000-0000-00009C740000}"/>
    <cellStyle name="Sub totals 4 4 2 28 2 2" xfId="32348" xr:uid="{00000000-0005-0000-0000-00009D740000}"/>
    <cellStyle name="Sub totals 4 4 2 28 2 3" xfId="32349" xr:uid="{00000000-0005-0000-0000-00009E740000}"/>
    <cellStyle name="Sub totals 4 4 2 28 2 4" xfId="32350" xr:uid="{00000000-0005-0000-0000-00009F740000}"/>
    <cellStyle name="Sub totals 4 4 2 28 3" xfId="32351" xr:uid="{00000000-0005-0000-0000-0000A0740000}"/>
    <cellStyle name="Sub totals 4 4 2 28 4" xfId="32352" xr:uid="{00000000-0005-0000-0000-0000A1740000}"/>
    <cellStyle name="Sub totals 4 4 2 29" xfId="4383" xr:uid="{00000000-0005-0000-0000-0000A2740000}"/>
    <cellStyle name="Sub totals 4 4 2 29 2" xfId="32353" xr:uid="{00000000-0005-0000-0000-0000A3740000}"/>
    <cellStyle name="Sub totals 4 4 2 29 2 2" xfId="32354" xr:uid="{00000000-0005-0000-0000-0000A4740000}"/>
    <cellStyle name="Sub totals 4 4 2 29 2 3" xfId="32355" xr:uid="{00000000-0005-0000-0000-0000A5740000}"/>
    <cellStyle name="Sub totals 4 4 2 29 2 4" xfId="32356" xr:uid="{00000000-0005-0000-0000-0000A6740000}"/>
    <cellStyle name="Sub totals 4 4 2 29 3" xfId="32357" xr:uid="{00000000-0005-0000-0000-0000A7740000}"/>
    <cellStyle name="Sub totals 4 4 2 29 4" xfId="32358" xr:uid="{00000000-0005-0000-0000-0000A8740000}"/>
    <cellStyle name="Sub totals 4 4 2 3" xfId="4384" xr:uid="{00000000-0005-0000-0000-0000A9740000}"/>
    <cellStyle name="Sub totals 4 4 2 3 2" xfId="32359" xr:uid="{00000000-0005-0000-0000-0000AA740000}"/>
    <cellStyle name="Sub totals 4 4 2 3 2 2" xfId="32360" xr:uid="{00000000-0005-0000-0000-0000AB740000}"/>
    <cellStyle name="Sub totals 4 4 2 3 2 3" xfId="32361" xr:uid="{00000000-0005-0000-0000-0000AC740000}"/>
    <cellStyle name="Sub totals 4 4 2 3 2 4" xfId="32362" xr:uid="{00000000-0005-0000-0000-0000AD740000}"/>
    <cellStyle name="Sub totals 4 4 2 3 3" xfId="32363" xr:uid="{00000000-0005-0000-0000-0000AE740000}"/>
    <cellStyle name="Sub totals 4 4 2 3 4" xfId="32364" xr:uid="{00000000-0005-0000-0000-0000AF740000}"/>
    <cellStyle name="Sub totals 4 4 2 30" xfId="4385" xr:uid="{00000000-0005-0000-0000-0000B0740000}"/>
    <cellStyle name="Sub totals 4 4 2 30 2" xfId="32365" xr:uid="{00000000-0005-0000-0000-0000B1740000}"/>
    <cellStyle name="Sub totals 4 4 2 30 2 2" xfId="32366" xr:uid="{00000000-0005-0000-0000-0000B2740000}"/>
    <cellStyle name="Sub totals 4 4 2 30 2 3" xfId="32367" xr:uid="{00000000-0005-0000-0000-0000B3740000}"/>
    <cellStyle name="Sub totals 4 4 2 30 2 4" xfId="32368" xr:uid="{00000000-0005-0000-0000-0000B4740000}"/>
    <cellStyle name="Sub totals 4 4 2 30 3" xfId="32369" xr:uid="{00000000-0005-0000-0000-0000B5740000}"/>
    <cellStyle name="Sub totals 4 4 2 30 4" xfId="32370" xr:uid="{00000000-0005-0000-0000-0000B6740000}"/>
    <cellStyle name="Sub totals 4 4 2 31" xfId="4386" xr:uid="{00000000-0005-0000-0000-0000B7740000}"/>
    <cellStyle name="Sub totals 4 4 2 31 2" xfId="32371" xr:uid="{00000000-0005-0000-0000-0000B8740000}"/>
    <cellStyle name="Sub totals 4 4 2 31 2 2" xfId="32372" xr:uid="{00000000-0005-0000-0000-0000B9740000}"/>
    <cellStyle name="Sub totals 4 4 2 31 2 3" xfId="32373" xr:uid="{00000000-0005-0000-0000-0000BA740000}"/>
    <cellStyle name="Sub totals 4 4 2 31 2 4" xfId="32374" xr:uid="{00000000-0005-0000-0000-0000BB740000}"/>
    <cellStyle name="Sub totals 4 4 2 31 3" xfId="32375" xr:uid="{00000000-0005-0000-0000-0000BC740000}"/>
    <cellStyle name="Sub totals 4 4 2 31 4" xfId="32376" xr:uid="{00000000-0005-0000-0000-0000BD740000}"/>
    <cellStyle name="Sub totals 4 4 2 32" xfId="4387" xr:uid="{00000000-0005-0000-0000-0000BE740000}"/>
    <cellStyle name="Sub totals 4 4 2 32 2" xfId="32377" xr:uid="{00000000-0005-0000-0000-0000BF740000}"/>
    <cellStyle name="Sub totals 4 4 2 32 2 2" xfId="32378" xr:uid="{00000000-0005-0000-0000-0000C0740000}"/>
    <cellStyle name="Sub totals 4 4 2 32 2 3" xfId="32379" xr:uid="{00000000-0005-0000-0000-0000C1740000}"/>
    <cellStyle name="Sub totals 4 4 2 32 2 4" xfId="32380" xr:uid="{00000000-0005-0000-0000-0000C2740000}"/>
    <cellStyle name="Sub totals 4 4 2 32 3" xfId="32381" xr:uid="{00000000-0005-0000-0000-0000C3740000}"/>
    <cellStyle name="Sub totals 4 4 2 32 4" xfId="32382" xr:uid="{00000000-0005-0000-0000-0000C4740000}"/>
    <cellStyle name="Sub totals 4 4 2 33" xfId="4388" xr:uid="{00000000-0005-0000-0000-0000C5740000}"/>
    <cellStyle name="Sub totals 4 4 2 33 2" xfId="32383" xr:uid="{00000000-0005-0000-0000-0000C6740000}"/>
    <cellStyle name="Sub totals 4 4 2 33 2 2" xfId="32384" xr:uid="{00000000-0005-0000-0000-0000C7740000}"/>
    <cellStyle name="Sub totals 4 4 2 33 2 3" xfId="32385" xr:uid="{00000000-0005-0000-0000-0000C8740000}"/>
    <cellStyle name="Sub totals 4 4 2 33 2 4" xfId="32386" xr:uid="{00000000-0005-0000-0000-0000C9740000}"/>
    <cellStyle name="Sub totals 4 4 2 33 3" xfId="32387" xr:uid="{00000000-0005-0000-0000-0000CA740000}"/>
    <cellStyle name="Sub totals 4 4 2 33 4" xfId="32388" xr:uid="{00000000-0005-0000-0000-0000CB740000}"/>
    <cellStyle name="Sub totals 4 4 2 34" xfId="4389" xr:uid="{00000000-0005-0000-0000-0000CC740000}"/>
    <cellStyle name="Sub totals 4 4 2 34 2" xfId="32389" xr:uid="{00000000-0005-0000-0000-0000CD740000}"/>
    <cellStyle name="Sub totals 4 4 2 34 2 2" xfId="32390" xr:uid="{00000000-0005-0000-0000-0000CE740000}"/>
    <cellStyle name="Sub totals 4 4 2 34 2 3" xfId="32391" xr:uid="{00000000-0005-0000-0000-0000CF740000}"/>
    <cellStyle name="Sub totals 4 4 2 34 2 4" xfId="32392" xr:uid="{00000000-0005-0000-0000-0000D0740000}"/>
    <cellStyle name="Sub totals 4 4 2 34 3" xfId="32393" xr:uid="{00000000-0005-0000-0000-0000D1740000}"/>
    <cellStyle name="Sub totals 4 4 2 34 4" xfId="32394" xr:uid="{00000000-0005-0000-0000-0000D2740000}"/>
    <cellStyle name="Sub totals 4 4 2 35" xfId="4390" xr:uid="{00000000-0005-0000-0000-0000D3740000}"/>
    <cellStyle name="Sub totals 4 4 2 35 2" xfId="32395" xr:uid="{00000000-0005-0000-0000-0000D4740000}"/>
    <cellStyle name="Sub totals 4 4 2 35 2 2" xfId="32396" xr:uid="{00000000-0005-0000-0000-0000D5740000}"/>
    <cellStyle name="Sub totals 4 4 2 35 2 3" xfId="32397" xr:uid="{00000000-0005-0000-0000-0000D6740000}"/>
    <cellStyle name="Sub totals 4 4 2 35 2 4" xfId="32398" xr:uid="{00000000-0005-0000-0000-0000D7740000}"/>
    <cellStyle name="Sub totals 4 4 2 35 3" xfId="32399" xr:uid="{00000000-0005-0000-0000-0000D8740000}"/>
    <cellStyle name="Sub totals 4 4 2 35 4" xfId="32400" xr:uid="{00000000-0005-0000-0000-0000D9740000}"/>
    <cellStyle name="Sub totals 4 4 2 36" xfId="4391" xr:uid="{00000000-0005-0000-0000-0000DA740000}"/>
    <cellStyle name="Sub totals 4 4 2 36 2" xfId="32401" xr:uid="{00000000-0005-0000-0000-0000DB740000}"/>
    <cellStyle name="Sub totals 4 4 2 36 2 2" xfId="32402" xr:uid="{00000000-0005-0000-0000-0000DC740000}"/>
    <cellStyle name="Sub totals 4 4 2 36 2 3" xfId="32403" xr:uid="{00000000-0005-0000-0000-0000DD740000}"/>
    <cellStyle name="Sub totals 4 4 2 36 2 4" xfId="32404" xr:uid="{00000000-0005-0000-0000-0000DE740000}"/>
    <cellStyle name="Sub totals 4 4 2 36 3" xfId="32405" xr:uid="{00000000-0005-0000-0000-0000DF740000}"/>
    <cellStyle name="Sub totals 4 4 2 36 4" xfId="32406" xr:uid="{00000000-0005-0000-0000-0000E0740000}"/>
    <cellStyle name="Sub totals 4 4 2 37" xfId="4392" xr:uid="{00000000-0005-0000-0000-0000E1740000}"/>
    <cellStyle name="Sub totals 4 4 2 37 2" xfId="32407" xr:uid="{00000000-0005-0000-0000-0000E2740000}"/>
    <cellStyle name="Sub totals 4 4 2 37 2 2" xfId="32408" xr:uid="{00000000-0005-0000-0000-0000E3740000}"/>
    <cellStyle name="Sub totals 4 4 2 37 2 3" xfId="32409" xr:uid="{00000000-0005-0000-0000-0000E4740000}"/>
    <cellStyle name="Sub totals 4 4 2 37 2 4" xfId="32410" xr:uid="{00000000-0005-0000-0000-0000E5740000}"/>
    <cellStyle name="Sub totals 4 4 2 37 3" xfId="32411" xr:uid="{00000000-0005-0000-0000-0000E6740000}"/>
    <cellStyle name="Sub totals 4 4 2 37 4" xfId="32412" xr:uid="{00000000-0005-0000-0000-0000E7740000}"/>
    <cellStyle name="Sub totals 4 4 2 38" xfId="4393" xr:uid="{00000000-0005-0000-0000-0000E8740000}"/>
    <cellStyle name="Sub totals 4 4 2 38 2" xfId="32413" xr:uid="{00000000-0005-0000-0000-0000E9740000}"/>
    <cellStyle name="Sub totals 4 4 2 38 2 2" xfId="32414" xr:uid="{00000000-0005-0000-0000-0000EA740000}"/>
    <cellStyle name="Sub totals 4 4 2 38 2 3" xfId="32415" xr:uid="{00000000-0005-0000-0000-0000EB740000}"/>
    <cellStyle name="Sub totals 4 4 2 38 2 4" xfId="32416" xr:uid="{00000000-0005-0000-0000-0000EC740000}"/>
    <cellStyle name="Sub totals 4 4 2 38 3" xfId="32417" xr:uid="{00000000-0005-0000-0000-0000ED740000}"/>
    <cellStyle name="Sub totals 4 4 2 38 4" xfId="32418" xr:uid="{00000000-0005-0000-0000-0000EE740000}"/>
    <cellStyle name="Sub totals 4 4 2 39" xfId="4394" xr:uid="{00000000-0005-0000-0000-0000EF740000}"/>
    <cellStyle name="Sub totals 4 4 2 39 2" xfId="32419" xr:uid="{00000000-0005-0000-0000-0000F0740000}"/>
    <cellStyle name="Sub totals 4 4 2 39 2 2" xfId="32420" xr:uid="{00000000-0005-0000-0000-0000F1740000}"/>
    <cellStyle name="Sub totals 4 4 2 39 2 3" xfId="32421" xr:uid="{00000000-0005-0000-0000-0000F2740000}"/>
    <cellStyle name="Sub totals 4 4 2 39 2 4" xfId="32422" xr:uid="{00000000-0005-0000-0000-0000F3740000}"/>
    <cellStyle name="Sub totals 4 4 2 39 3" xfId="32423" xr:uid="{00000000-0005-0000-0000-0000F4740000}"/>
    <cellStyle name="Sub totals 4 4 2 39 4" xfId="32424" xr:uid="{00000000-0005-0000-0000-0000F5740000}"/>
    <cellStyle name="Sub totals 4 4 2 4" xfId="4395" xr:uid="{00000000-0005-0000-0000-0000F6740000}"/>
    <cellStyle name="Sub totals 4 4 2 4 2" xfId="32425" xr:uid="{00000000-0005-0000-0000-0000F7740000}"/>
    <cellStyle name="Sub totals 4 4 2 4 2 2" xfId="32426" xr:uid="{00000000-0005-0000-0000-0000F8740000}"/>
    <cellStyle name="Sub totals 4 4 2 4 2 3" xfId="32427" xr:uid="{00000000-0005-0000-0000-0000F9740000}"/>
    <cellStyle name="Sub totals 4 4 2 4 2 4" xfId="32428" xr:uid="{00000000-0005-0000-0000-0000FA740000}"/>
    <cellStyle name="Sub totals 4 4 2 4 3" xfId="32429" xr:uid="{00000000-0005-0000-0000-0000FB740000}"/>
    <cellStyle name="Sub totals 4 4 2 4 4" xfId="32430" xr:uid="{00000000-0005-0000-0000-0000FC740000}"/>
    <cellStyle name="Sub totals 4 4 2 40" xfId="4396" xr:uid="{00000000-0005-0000-0000-0000FD740000}"/>
    <cellStyle name="Sub totals 4 4 2 40 2" xfId="32431" xr:uid="{00000000-0005-0000-0000-0000FE740000}"/>
    <cellStyle name="Sub totals 4 4 2 40 2 2" xfId="32432" xr:uid="{00000000-0005-0000-0000-0000FF740000}"/>
    <cellStyle name="Sub totals 4 4 2 40 2 3" xfId="32433" xr:uid="{00000000-0005-0000-0000-000000750000}"/>
    <cellStyle name="Sub totals 4 4 2 40 2 4" xfId="32434" xr:uid="{00000000-0005-0000-0000-000001750000}"/>
    <cellStyle name="Sub totals 4 4 2 40 3" xfId="32435" xr:uid="{00000000-0005-0000-0000-000002750000}"/>
    <cellStyle name="Sub totals 4 4 2 40 4" xfId="32436" xr:uid="{00000000-0005-0000-0000-000003750000}"/>
    <cellStyle name="Sub totals 4 4 2 41" xfId="4397" xr:uid="{00000000-0005-0000-0000-000004750000}"/>
    <cellStyle name="Sub totals 4 4 2 41 2" xfId="32437" xr:uid="{00000000-0005-0000-0000-000005750000}"/>
    <cellStyle name="Sub totals 4 4 2 41 2 2" xfId="32438" xr:uid="{00000000-0005-0000-0000-000006750000}"/>
    <cellStyle name="Sub totals 4 4 2 41 2 3" xfId="32439" xr:uid="{00000000-0005-0000-0000-000007750000}"/>
    <cellStyle name="Sub totals 4 4 2 41 2 4" xfId="32440" xr:uid="{00000000-0005-0000-0000-000008750000}"/>
    <cellStyle name="Sub totals 4 4 2 41 3" xfId="32441" xr:uid="{00000000-0005-0000-0000-000009750000}"/>
    <cellStyle name="Sub totals 4 4 2 41 4" xfId="32442" xr:uid="{00000000-0005-0000-0000-00000A750000}"/>
    <cellStyle name="Sub totals 4 4 2 42" xfId="4398" xr:uid="{00000000-0005-0000-0000-00000B750000}"/>
    <cellStyle name="Sub totals 4 4 2 42 2" xfId="32443" xr:uid="{00000000-0005-0000-0000-00000C750000}"/>
    <cellStyle name="Sub totals 4 4 2 42 2 2" xfId="32444" xr:uid="{00000000-0005-0000-0000-00000D750000}"/>
    <cellStyle name="Sub totals 4 4 2 42 2 3" xfId="32445" xr:uid="{00000000-0005-0000-0000-00000E750000}"/>
    <cellStyle name="Sub totals 4 4 2 42 2 4" xfId="32446" xr:uid="{00000000-0005-0000-0000-00000F750000}"/>
    <cellStyle name="Sub totals 4 4 2 42 3" xfId="32447" xr:uid="{00000000-0005-0000-0000-000010750000}"/>
    <cellStyle name="Sub totals 4 4 2 42 4" xfId="32448" xr:uid="{00000000-0005-0000-0000-000011750000}"/>
    <cellStyle name="Sub totals 4 4 2 43" xfId="4399" xr:uid="{00000000-0005-0000-0000-000012750000}"/>
    <cellStyle name="Sub totals 4 4 2 43 2" xfId="32449" xr:uid="{00000000-0005-0000-0000-000013750000}"/>
    <cellStyle name="Sub totals 4 4 2 43 2 2" xfId="32450" xr:uid="{00000000-0005-0000-0000-000014750000}"/>
    <cellStyle name="Sub totals 4 4 2 43 2 3" xfId="32451" xr:uid="{00000000-0005-0000-0000-000015750000}"/>
    <cellStyle name="Sub totals 4 4 2 43 2 4" xfId="32452" xr:uid="{00000000-0005-0000-0000-000016750000}"/>
    <cellStyle name="Sub totals 4 4 2 43 3" xfId="32453" xr:uid="{00000000-0005-0000-0000-000017750000}"/>
    <cellStyle name="Sub totals 4 4 2 43 4" xfId="32454" xr:uid="{00000000-0005-0000-0000-000018750000}"/>
    <cellStyle name="Sub totals 4 4 2 44" xfId="4400" xr:uid="{00000000-0005-0000-0000-000019750000}"/>
    <cellStyle name="Sub totals 4 4 2 44 2" xfId="32455" xr:uid="{00000000-0005-0000-0000-00001A750000}"/>
    <cellStyle name="Sub totals 4 4 2 44 2 2" xfId="32456" xr:uid="{00000000-0005-0000-0000-00001B750000}"/>
    <cellStyle name="Sub totals 4 4 2 44 2 3" xfId="32457" xr:uid="{00000000-0005-0000-0000-00001C750000}"/>
    <cellStyle name="Sub totals 4 4 2 44 2 4" xfId="32458" xr:uid="{00000000-0005-0000-0000-00001D750000}"/>
    <cellStyle name="Sub totals 4 4 2 44 3" xfId="32459" xr:uid="{00000000-0005-0000-0000-00001E750000}"/>
    <cellStyle name="Sub totals 4 4 2 44 4" xfId="32460" xr:uid="{00000000-0005-0000-0000-00001F750000}"/>
    <cellStyle name="Sub totals 4 4 2 45" xfId="32461" xr:uid="{00000000-0005-0000-0000-000020750000}"/>
    <cellStyle name="Sub totals 4 4 2 45 2" xfId="32462" xr:uid="{00000000-0005-0000-0000-000021750000}"/>
    <cellStyle name="Sub totals 4 4 2 45 3" xfId="32463" xr:uid="{00000000-0005-0000-0000-000022750000}"/>
    <cellStyle name="Sub totals 4 4 2 45 4" xfId="32464" xr:uid="{00000000-0005-0000-0000-000023750000}"/>
    <cellStyle name="Sub totals 4 4 2 46" xfId="32465" xr:uid="{00000000-0005-0000-0000-000024750000}"/>
    <cellStyle name="Sub totals 4 4 2 46 2" xfId="32466" xr:uid="{00000000-0005-0000-0000-000025750000}"/>
    <cellStyle name="Sub totals 4 4 2 46 3" xfId="32467" xr:uid="{00000000-0005-0000-0000-000026750000}"/>
    <cellStyle name="Sub totals 4 4 2 46 4" xfId="32468" xr:uid="{00000000-0005-0000-0000-000027750000}"/>
    <cellStyle name="Sub totals 4 4 2 47" xfId="32469" xr:uid="{00000000-0005-0000-0000-000028750000}"/>
    <cellStyle name="Sub totals 4 4 2 5" xfId="4401" xr:uid="{00000000-0005-0000-0000-000029750000}"/>
    <cellStyle name="Sub totals 4 4 2 5 2" xfId="32470" xr:uid="{00000000-0005-0000-0000-00002A750000}"/>
    <cellStyle name="Sub totals 4 4 2 5 2 2" xfId="32471" xr:uid="{00000000-0005-0000-0000-00002B750000}"/>
    <cellStyle name="Sub totals 4 4 2 5 2 3" xfId="32472" xr:uid="{00000000-0005-0000-0000-00002C750000}"/>
    <cellStyle name="Sub totals 4 4 2 5 2 4" xfId="32473" xr:uid="{00000000-0005-0000-0000-00002D750000}"/>
    <cellStyle name="Sub totals 4 4 2 5 3" xfId="32474" xr:uid="{00000000-0005-0000-0000-00002E750000}"/>
    <cellStyle name="Sub totals 4 4 2 5 4" xfId="32475" xr:uid="{00000000-0005-0000-0000-00002F750000}"/>
    <cellStyle name="Sub totals 4 4 2 6" xfId="4402" xr:uid="{00000000-0005-0000-0000-000030750000}"/>
    <cellStyle name="Sub totals 4 4 2 6 2" xfId="32476" xr:uid="{00000000-0005-0000-0000-000031750000}"/>
    <cellStyle name="Sub totals 4 4 2 6 2 2" xfId="32477" xr:uid="{00000000-0005-0000-0000-000032750000}"/>
    <cellStyle name="Sub totals 4 4 2 6 2 3" xfId="32478" xr:uid="{00000000-0005-0000-0000-000033750000}"/>
    <cellStyle name="Sub totals 4 4 2 6 2 4" xfId="32479" xr:uid="{00000000-0005-0000-0000-000034750000}"/>
    <cellStyle name="Sub totals 4 4 2 6 3" xfId="32480" xr:uid="{00000000-0005-0000-0000-000035750000}"/>
    <cellStyle name="Sub totals 4 4 2 6 4" xfId="32481" xr:uid="{00000000-0005-0000-0000-000036750000}"/>
    <cellStyle name="Sub totals 4 4 2 7" xfId="4403" xr:uid="{00000000-0005-0000-0000-000037750000}"/>
    <cellStyle name="Sub totals 4 4 2 7 2" xfId="32482" xr:uid="{00000000-0005-0000-0000-000038750000}"/>
    <cellStyle name="Sub totals 4 4 2 7 2 2" xfId="32483" xr:uid="{00000000-0005-0000-0000-000039750000}"/>
    <cellStyle name="Sub totals 4 4 2 7 2 3" xfId="32484" xr:uid="{00000000-0005-0000-0000-00003A750000}"/>
    <cellStyle name="Sub totals 4 4 2 7 2 4" xfId="32485" xr:uid="{00000000-0005-0000-0000-00003B750000}"/>
    <cellStyle name="Sub totals 4 4 2 7 3" xfId="32486" xr:uid="{00000000-0005-0000-0000-00003C750000}"/>
    <cellStyle name="Sub totals 4 4 2 7 4" xfId="32487" xr:uid="{00000000-0005-0000-0000-00003D750000}"/>
    <cellStyle name="Sub totals 4 4 2 8" xfId="4404" xr:uid="{00000000-0005-0000-0000-00003E750000}"/>
    <cellStyle name="Sub totals 4 4 2 8 2" xfId="32488" xr:uid="{00000000-0005-0000-0000-00003F750000}"/>
    <cellStyle name="Sub totals 4 4 2 8 2 2" xfId="32489" xr:uid="{00000000-0005-0000-0000-000040750000}"/>
    <cellStyle name="Sub totals 4 4 2 8 2 3" xfId="32490" xr:uid="{00000000-0005-0000-0000-000041750000}"/>
    <cellStyle name="Sub totals 4 4 2 8 2 4" xfId="32491" xr:uid="{00000000-0005-0000-0000-000042750000}"/>
    <cellStyle name="Sub totals 4 4 2 8 3" xfId="32492" xr:uid="{00000000-0005-0000-0000-000043750000}"/>
    <cellStyle name="Sub totals 4 4 2 8 4" xfId="32493" xr:uid="{00000000-0005-0000-0000-000044750000}"/>
    <cellStyle name="Sub totals 4 4 2 9" xfId="4405" xr:uid="{00000000-0005-0000-0000-000045750000}"/>
    <cellStyle name="Sub totals 4 4 2 9 2" xfId="32494" xr:uid="{00000000-0005-0000-0000-000046750000}"/>
    <cellStyle name="Sub totals 4 4 2 9 2 2" xfId="32495" xr:uid="{00000000-0005-0000-0000-000047750000}"/>
    <cellStyle name="Sub totals 4 4 2 9 2 3" xfId="32496" xr:uid="{00000000-0005-0000-0000-000048750000}"/>
    <cellStyle name="Sub totals 4 4 2 9 2 4" xfId="32497" xr:uid="{00000000-0005-0000-0000-000049750000}"/>
    <cellStyle name="Sub totals 4 4 2 9 3" xfId="32498" xr:uid="{00000000-0005-0000-0000-00004A750000}"/>
    <cellStyle name="Sub totals 4 4 2 9 4" xfId="32499" xr:uid="{00000000-0005-0000-0000-00004B750000}"/>
    <cellStyle name="Sub totals 4 4 20" xfId="4406" xr:uid="{00000000-0005-0000-0000-00004C750000}"/>
    <cellStyle name="Sub totals 4 4 20 2" xfId="32500" xr:uid="{00000000-0005-0000-0000-00004D750000}"/>
    <cellStyle name="Sub totals 4 4 20 2 2" xfId="32501" xr:uid="{00000000-0005-0000-0000-00004E750000}"/>
    <cellStyle name="Sub totals 4 4 20 2 3" xfId="32502" xr:uid="{00000000-0005-0000-0000-00004F750000}"/>
    <cellStyle name="Sub totals 4 4 20 2 4" xfId="32503" xr:uid="{00000000-0005-0000-0000-000050750000}"/>
    <cellStyle name="Sub totals 4 4 20 3" xfId="32504" xr:uid="{00000000-0005-0000-0000-000051750000}"/>
    <cellStyle name="Sub totals 4 4 20 4" xfId="32505" xr:uid="{00000000-0005-0000-0000-000052750000}"/>
    <cellStyle name="Sub totals 4 4 21" xfId="4407" xr:uid="{00000000-0005-0000-0000-000053750000}"/>
    <cellStyle name="Sub totals 4 4 21 2" xfId="32506" xr:uid="{00000000-0005-0000-0000-000054750000}"/>
    <cellStyle name="Sub totals 4 4 21 2 2" xfId="32507" xr:uid="{00000000-0005-0000-0000-000055750000}"/>
    <cellStyle name="Sub totals 4 4 21 2 3" xfId="32508" xr:uid="{00000000-0005-0000-0000-000056750000}"/>
    <cellStyle name="Sub totals 4 4 21 2 4" xfId="32509" xr:uid="{00000000-0005-0000-0000-000057750000}"/>
    <cellStyle name="Sub totals 4 4 21 3" xfId="32510" xr:uid="{00000000-0005-0000-0000-000058750000}"/>
    <cellStyle name="Sub totals 4 4 21 4" xfId="32511" xr:uid="{00000000-0005-0000-0000-000059750000}"/>
    <cellStyle name="Sub totals 4 4 22" xfId="4408" xr:uid="{00000000-0005-0000-0000-00005A750000}"/>
    <cellStyle name="Sub totals 4 4 22 2" xfId="32512" xr:uid="{00000000-0005-0000-0000-00005B750000}"/>
    <cellStyle name="Sub totals 4 4 22 2 2" xfId="32513" xr:uid="{00000000-0005-0000-0000-00005C750000}"/>
    <cellStyle name="Sub totals 4 4 22 2 3" xfId="32514" xr:uid="{00000000-0005-0000-0000-00005D750000}"/>
    <cellStyle name="Sub totals 4 4 22 2 4" xfId="32515" xr:uid="{00000000-0005-0000-0000-00005E750000}"/>
    <cellStyle name="Sub totals 4 4 22 3" xfId="32516" xr:uid="{00000000-0005-0000-0000-00005F750000}"/>
    <cellStyle name="Sub totals 4 4 22 4" xfId="32517" xr:uid="{00000000-0005-0000-0000-000060750000}"/>
    <cellStyle name="Sub totals 4 4 23" xfId="4409" xr:uid="{00000000-0005-0000-0000-000061750000}"/>
    <cellStyle name="Sub totals 4 4 23 2" xfId="32518" xr:uid="{00000000-0005-0000-0000-000062750000}"/>
    <cellStyle name="Sub totals 4 4 23 2 2" xfId="32519" xr:uid="{00000000-0005-0000-0000-000063750000}"/>
    <cellStyle name="Sub totals 4 4 23 2 3" xfId="32520" xr:uid="{00000000-0005-0000-0000-000064750000}"/>
    <cellStyle name="Sub totals 4 4 23 2 4" xfId="32521" xr:uid="{00000000-0005-0000-0000-000065750000}"/>
    <cellStyle name="Sub totals 4 4 23 3" xfId="32522" xr:uid="{00000000-0005-0000-0000-000066750000}"/>
    <cellStyle name="Sub totals 4 4 23 4" xfId="32523" xr:uid="{00000000-0005-0000-0000-000067750000}"/>
    <cellStyle name="Sub totals 4 4 24" xfId="4410" xr:uid="{00000000-0005-0000-0000-000068750000}"/>
    <cellStyle name="Sub totals 4 4 24 2" xfId="32524" xr:uid="{00000000-0005-0000-0000-000069750000}"/>
    <cellStyle name="Sub totals 4 4 24 2 2" xfId="32525" xr:uid="{00000000-0005-0000-0000-00006A750000}"/>
    <cellStyle name="Sub totals 4 4 24 2 3" xfId="32526" xr:uid="{00000000-0005-0000-0000-00006B750000}"/>
    <cellStyle name="Sub totals 4 4 24 2 4" xfId="32527" xr:uid="{00000000-0005-0000-0000-00006C750000}"/>
    <cellStyle name="Sub totals 4 4 24 3" xfId="32528" xr:uid="{00000000-0005-0000-0000-00006D750000}"/>
    <cellStyle name="Sub totals 4 4 24 4" xfId="32529" xr:uid="{00000000-0005-0000-0000-00006E750000}"/>
    <cellStyle name="Sub totals 4 4 25" xfId="4411" xr:uid="{00000000-0005-0000-0000-00006F750000}"/>
    <cellStyle name="Sub totals 4 4 25 2" xfId="32530" xr:uid="{00000000-0005-0000-0000-000070750000}"/>
    <cellStyle name="Sub totals 4 4 25 2 2" xfId="32531" xr:uid="{00000000-0005-0000-0000-000071750000}"/>
    <cellStyle name="Sub totals 4 4 25 2 3" xfId="32532" xr:uid="{00000000-0005-0000-0000-000072750000}"/>
    <cellStyle name="Sub totals 4 4 25 2 4" xfId="32533" xr:uid="{00000000-0005-0000-0000-000073750000}"/>
    <cellStyle name="Sub totals 4 4 25 3" xfId="32534" xr:uid="{00000000-0005-0000-0000-000074750000}"/>
    <cellStyle name="Sub totals 4 4 25 4" xfId="32535" xr:uid="{00000000-0005-0000-0000-000075750000}"/>
    <cellStyle name="Sub totals 4 4 26" xfId="4412" xr:uid="{00000000-0005-0000-0000-000076750000}"/>
    <cellStyle name="Sub totals 4 4 26 2" xfId="32536" xr:uid="{00000000-0005-0000-0000-000077750000}"/>
    <cellStyle name="Sub totals 4 4 26 2 2" xfId="32537" xr:uid="{00000000-0005-0000-0000-000078750000}"/>
    <cellStyle name="Sub totals 4 4 26 2 3" xfId="32538" xr:uid="{00000000-0005-0000-0000-000079750000}"/>
    <cellStyle name="Sub totals 4 4 26 2 4" xfId="32539" xr:uid="{00000000-0005-0000-0000-00007A750000}"/>
    <cellStyle name="Sub totals 4 4 26 3" xfId="32540" xr:uid="{00000000-0005-0000-0000-00007B750000}"/>
    <cellStyle name="Sub totals 4 4 26 4" xfId="32541" xr:uid="{00000000-0005-0000-0000-00007C750000}"/>
    <cellStyle name="Sub totals 4 4 27" xfId="4413" xr:uid="{00000000-0005-0000-0000-00007D750000}"/>
    <cellStyle name="Sub totals 4 4 27 2" xfId="32542" xr:uid="{00000000-0005-0000-0000-00007E750000}"/>
    <cellStyle name="Sub totals 4 4 27 2 2" xfId="32543" xr:uid="{00000000-0005-0000-0000-00007F750000}"/>
    <cellStyle name="Sub totals 4 4 27 2 3" xfId="32544" xr:uid="{00000000-0005-0000-0000-000080750000}"/>
    <cellStyle name="Sub totals 4 4 27 2 4" xfId="32545" xr:uid="{00000000-0005-0000-0000-000081750000}"/>
    <cellStyle name="Sub totals 4 4 27 3" xfId="32546" xr:uid="{00000000-0005-0000-0000-000082750000}"/>
    <cellStyle name="Sub totals 4 4 27 4" xfId="32547" xr:uid="{00000000-0005-0000-0000-000083750000}"/>
    <cellStyle name="Sub totals 4 4 28" xfId="4414" xr:uid="{00000000-0005-0000-0000-000084750000}"/>
    <cellStyle name="Sub totals 4 4 28 2" xfId="32548" xr:uid="{00000000-0005-0000-0000-000085750000}"/>
    <cellStyle name="Sub totals 4 4 28 2 2" xfId="32549" xr:uid="{00000000-0005-0000-0000-000086750000}"/>
    <cellStyle name="Sub totals 4 4 28 2 3" xfId="32550" xr:uid="{00000000-0005-0000-0000-000087750000}"/>
    <cellStyle name="Sub totals 4 4 28 2 4" xfId="32551" xr:uid="{00000000-0005-0000-0000-000088750000}"/>
    <cellStyle name="Sub totals 4 4 28 3" xfId="32552" xr:uid="{00000000-0005-0000-0000-000089750000}"/>
    <cellStyle name="Sub totals 4 4 28 4" xfId="32553" xr:uid="{00000000-0005-0000-0000-00008A750000}"/>
    <cellStyle name="Sub totals 4 4 29" xfId="4415" xr:uid="{00000000-0005-0000-0000-00008B750000}"/>
    <cellStyle name="Sub totals 4 4 29 2" xfId="32554" xr:uid="{00000000-0005-0000-0000-00008C750000}"/>
    <cellStyle name="Sub totals 4 4 29 2 2" xfId="32555" xr:uid="{00000000-0005-0000-0000-00008D750000}"/>
    <cellStyle name="Sub totals 4 4 29 2 3" xfId="32556" xr:uid="{00000000-0005-0000-0000-00008E750000}"/>
    <cellStyle name="Sub totals 4 4 29 2 4" xfId="32557" xr:uid="{00000000-0005-0000-0000-00008F750000}"/>
    <cellStyle name="Sub totals 4 4 29 3" xfId="32558" xr:uid="{00000000-0005-0000-0000-000090750000}"/>
    <cellStyle name="Sub totals 4 4 29 4" xfId="32559" xr:uid="{00000000-0005-0000-0000-000091750000}"/>
    <cellStyle name="Sub totals 4 4 3" xfId="4416" xr:uid="{00000000-0005-0000-0000-000092750000}"/>
    <cellStyle name="Sub totals 4 4 3 2" xfId="32560" xr:uid="{00000000-0005-0000-0000-000093750000}"/>
    <cellStyle name="Sub totals 4 4 3 2 2" xfId="32561" xr:uid="{00000000-0005-0000-0000-000094750000}"/>
    <cellStyle name="Sub totals 4 4 3 2 3" xfId="32562" xr:uid="{00000000-0005-0000-0000-000095750000}"/>
    <cellStyle name="Sub totals 4 4 3 2 4" xfId="32563" xr:uid="{00000000-0005-0000-0000-000096750000}"/>
    <cellStyle name="Sub totals 4 4 3 3" xfId="32564" xr:uid="{00000000-0005-0000-0000-000097750000}"/>
    <cellStyle name="Sub totals 4 4 3 4" xfId="32565" xr:uid="{00000000-0005-0000-0000-000098750000}"/>
    <cellStyle name="Sub totals 4 4 30" xfId="4417" xr:uid="{00000000-0005-0000-0000-000099750000}"/>
    <cellStyle name="Sub totals 4 4 30 2" xfId="32566" xr:uid="{00000000-0005-0000-0000-00009A750000}"/>
    <cellStyle name="Sub totals 4 4 30 2 2" xfId="32567" xr:uid="{00000000-0005-0000-0000-00009B750000}"/>
    <cellStyle name="Sub totals 4 4 30 2 3" xfId="32568" xr:uid="{00000000-0005-0000-0000-00009C750000}"/>
    <cellStyle name="Sub totals 4 4 30 2 4" xfId="32569" xr:uid="{00000000-0005-0000-0000-00009D750000}"/>
    <cellStyle name="Sub totals 4 4 30 3" xfId="32570" xr:uid="{00000000-0005-0000-0000-00009E750000}"/>
    <cellStyle name="Sub totals 4 4 30 4" xfId="32571" xr:uid="{00000000-0005-0000-0000-00009F750000}"/>
    <cellStyle name="Sub totals 4 4 31" xfId="4418" xr:uid="{00000000-0005-0000-0000-0000A0750000}"/>
    <cellStyle name="Sub totals 4 4 31 2" xfId="32572" xr:uid="{00000000-0005-0000-0000-0000A1750000}"/>
    <cellStyle name="Sub totals 4 4 31 2 2" xfId="32573" xr:uid="{00000000-0005-0000-0000-0000A2750000}"/>
    <cellStyle name="Sub totals 4 4 31 2 3" xfId="32574" xr:uid="{00000000-0005-0000-0000-0000A3750000}"/>
    <cellStyle name="Sub totals 4 4 31 2 4" xfId="32575" xr:uid="{00000000-0005-0000-0000-0000A4750000}"/>
    <cellStyle name="Sub totals 4 4 31 3" xfId="32576" xr:uid="{00000000-0005-0000-0000-0000A5750000}"/>
    <cellStyle name="Sub totals 4 4 31 4" xfId="32577" xr:uid="{00000000-0005-0000-0000-0000A6750000}"/>
    <cellStyle name="Sub totals 4 4 32" xfId="4419" xr:uid="{00000000-0005-0000-0000-0000A7750000}"/>
    <cellStyle name="Sub totals 4 4 32 2" xfId="32578" xr:uid="{00000000-0005-0000-0000-0000A8750000}"/>
    <cellStyle name="Sub totals 4 4 32 2 2" xfId="32579" xr:uid="{00000000-0005-0000-0000-0000A9750000}"/>
    <cellStyle name="Sub totals 4 4 32 2 3" xfId="32580" xr:uid="{00000000-0005-0000-0000-0000AA750000}"/>
    <cellStyle name="Sub totals 4 4 32 2 4" xfId="32581" xr:uid="{00000000-0005-0000-0000-0000AB750000}"/>
    <cellStyle name="Sub totals 4 4 32 3" xfId="32582" xr:uid="{00000000-0005-0000-0000-0000AC750000}"/>
    <cellStyle name="Sub totals 4 4 32 4" xfId="32583" xr:uid="{00000000-0005-0000-0000-0000AD750000}"/>
    <cellStyle name="Sub totals 4 4 33" xfId="4420" xr:uid="{00000000-0005-0000-0000-0000AE750000}"/>
    <cellStyle name="Sub totals 4 4 33 2" xfId="32584" xr:uid="{00000000-0005-0000-0000-0000AF750000}"/>
    <cellStyle name="Sub totals 4 4 33 2 2" xfId="32585" xr:uid="{00000000-0005-0000-0000-0000B0750000}"/>
    <cellStyle name="Sub totals 4 4 33 2 3" xfId="32586" xr:uid="{00000000-0005-0000-0000-0000B1750000}"/>
    <cellStyle name="Sub totals 4 4 33 2 4" xfId="32587" xr:uid="{00000000-0005-0000-0000-0000B2750000}"/>
    <cellStyle name="Sub totals 4 4 33 3" xfId="32588" xr:uid="{00000000-0005-0000-0000-0000B3750000}"/>
    <cellStyle name="Sub totals 4 4 33 4" xfId="32589" xr:uid="{00000000-0005-0000-0000-0000B4750000}"/>
    <cellStyle name="Sub totals 4 4 34" xfId="4421" xr:uid="{00000000-0005-0000-0000-0000B5750000}"/>
    <cellStyle name="Sub totals 4 4 34 2" xfId="32590" xr:uid="{00000000-0005-0000-0000-0000B6750000}"/>
    <cellStyle name="Sub totals 4 4 34 2 2" xfId="32591" xr:uid="{00000000-0005-0000-0000-0000B7750000}"/>
    <cellStyle name="Sub totals 4 4 34 2 3" xfId="32592" xr:uid="{00000000-0005-0000-0000-0000B8750000}"/>
    <cellStyle name="Sub totals 4 4 34 2 4" xfId="32593" xr:uid="{00000000-0005-0000-0000-0000B9750000}"/>
    <cellStyle name="Sub totals 4 4 34 3" xfId="32594" xr:uid="{00000000-0005-0000-0000-0000BA750000}"/>
    <cellStyle name="Sub totals 4 4 34 4" xfId="32595" xr:uid="{00000000-0005-0000-0000-0000BB750000}"/>
    <cellStyle name="Sub totals 4 4 35" xfId="4422" xr:uid="{00000000-0005-0000-0000-0000BC750000}"/>
    <cellStyle name="Sub totals 4 4 35 2" xfId="32596" xr:uid="{00000000-0005-0000-0000-0000BD750000}"/>
    <cellStyle name="Sub totals 4 4 35 2 2" xfId="32597" xr:uid="{00000000-0005-0000-0000-0000BE750000}"/>
    <cellStyle name="Sub totals 4 4 35 2 3" xfId="32598" xr:uid="{00000000-0005-0000-0000-0000BF750000}"/>
    <cellStyle name="Sub totals 4 4 35 2 4" xfId="32599" xr:uid="{00000000-0005-0000-0000-0000C0750000}"/>
    <cellStyle name="Sub totals 4 4 35 3" xfId="32600" xr:uid="{00000000-0005-0000-0000-0000C1750000}"/>
    <cellStyle name="Sub totals 4 4 35 4" xfId="32601" xr:uid="{00000000-0005-0000-0000-0000C2750000}"/>
    <cellStyle name="Sub totals 4 4 36" xfId="4423" xr:uid="{00000000-0005-0000-0000-0000C3750000}"/>
    <cellStyle name="Sub totals 4 4 36 2" xfId="32602" xr:uid="{00000000-0005-0000-0000-0000C4750000}"/>
    <cellStyle name="Sub totals 4 4 36 2 2" xfId="32603" xr:uid="{00000000-0005-0000-0000-0000C5750000}"/>
    <cellStyle name="Sub totals 4 4 36 2 3" xfId="32604" xr:uid="{00000000-0005-0000-0000-0000C6750000}"/>
    <cellStyle name="Sub totals 4 4 36 2 4" xfId="32605" xr:uid="{00000000-0005-0000-0000-0000C7750000}"/>
    <cellStyle name="Sub totals 4 4 36 3" xfId="32606" xr:uid="{00000000-0005-0000-0000-0000C8750000}"/>
    <cellStyle name="Sub totals 4 4 36 4" xfId="32607" xr:uid="{00000000-0005-0000-0000-0000C9750000}"/>
    <cellStyle name="Sub totals 4 4 37" xfId="4424" xr:uid="{00000000-0005-0000-0000-0000CA750000}"/>
    <cellStyle name="Sub totals 4 4 37 2" xfId="32608" xr:uid="{00000000-0005-0000-0000-0000CB750000}"/>
    <cellStyle name="Sub totals 4 4 37 2 2" xfId="32609" xr:uid="{00000000-0005-0000-0000-0000CC750000}"/>
    <cellStyle name="Sub totals 4 4 37 2 3" xfId="32610" xr:uid="{00000000-0005-0000-0000-0000CD750000}"/>
    <cellStyle name="Sub totals 4 4 37 2 4" xfId="32611" xr:uid="{00000000-0005-0000-0000-0000CE750000}"/>
    <cellStyle name="Sub totals 4 4 37 3" xfId="32612" xr:uid="{00000000-0005-0000-0000-0000CF750000}"/>
    <cellStyle name="Sub totals 4 4 37 4" xfId="32613" xr:uid="{00000000-0005-0000-0000-0000D0750000}"/>
    <cellStyle name="Sub totals 4 4 38" xfId="4425" xr:uid="{00000000-0005-0000-0000-0000D1750000}"/>
    <cellStyle name="Sub totals 4 4 38 2" xfId="32614" xr:uid="{00000000-0005-0000-0000-0000D2750000}"/>
    <cellStyle name="Sub totals 4 4 38 2 2" xfId="32615" xr:uid="{00000000-0005-0000-0000-0000D3750000}"/>
    <cellStyle name="Sub totals 4 4 38 2 3" xfId="32616" xr:uid="{00000000-0005-0000-0000-0000D4750000}"/>
    <cellStyle name="Sub totals 4 4 38 2 4" xfId="32617" xr:uid="{00000000-0005-0000-0000-0000D5750000}"/>
    <cellStyle name="Sub totals 4 4 38 3" xfId="32618" xr:uid="{00000000-0005-0000-0000-0000D6750000}"/>
    <cellStyle name="Sub totals 4 4 38 4" xfId="32619" xr:uid="{00000000-0005-0000-0000-0000D7750000}"/>
    <cellStyle name="Sub totals 4 4 39" xfId="4426" xr:uid="{00000000-0005-0000-0000-0000D8750000}"/>
    <cellStyle name="Sub totals 4 4 39 2" xfId="32620" xr:uid="{00000000-0005-0000-0000-0000D9750000}"/>
    <cellStyle name="Sub totals 4 4 39 2 2" xfId="32621" xr:uid="{00000000-0005-0000-0000-0000DA750000}"/>
    <cellStyle name="Sub totals 4 4 39 2 3" xfId="32622" xr:uid="{00000000-0005-0000-0000-0000DB750000}"/>
    <cellStyle name="Sub totals 4 4 39 2 4" xfId="32623" xr:uid="{00000000-0005-0000-0000-0000DC750000}"/>
    <cellStyle name="Sub totals 4 4 39 3" xfId="32624" xr:uid="{00000000-0005-0000-0000-0000DD750000}"/>
    <cellStyle name="Sub totals 4 4 39 4" xfId="32625" xr:uid="{00000000-0005-0000-0000-0000DE750000}"/>
    <cellStyle name="Sub totals 4 4 4" xfId="4427" xr:uid="{00000000-0005-0000-0000-0000DF750000}"/>
    <cellStyle name="Sub totals 4 4 4 2" xfId="32626" xr:uid="{00000000-0005-0000-0000-0000E0750000}"/>
    <cellStyle name="Sub totals 4 4 4 2 2" xfId="32627" xr:uid="{00000000-0005-0000-0000-0000E1750000}"/>
    <cellStyle name="Sub totals 4 4 4 2 3" xfId="32628" xr:uid="{00000000-0005-0000-0000-0000E2750000}"/>
    <cellStyle name="Sub totals 4 4 4 2 4" xfId="32629" xr:uid="{00000000-0005-0000-0000-0000E3750000}"/>
    <cellStyle name="Sub totals 4 4 4 3" xfId="32630" xr:uid="{00000000-0005-0000-0000-0000E4750000}"/>
    <cellStyle name="Sub totals 4 4 4 4" xfId="32631" xr:uid="{00000000-0005-0000-0000-0000E5750000}"/>
    <cellStyle name="Sub totals 4 4 40" xfId="4428" xr:uid="{00000000-0005-0000-0000-0000E6750000}"/>
    <cellStyle name="Sub totals 4 4 40 2" xfId="32632" xr:uid="{00000000-0005-0000-0000-0000E7750000}"/>
    <cellStyle name="Sub totals 4 4 40 2 2" xfId="32633" xr:uid="{00000000-0005-0000-0000-0000E8750000}"/>
    <cellStyle name="Sub totals 4 4 40 2 3" xfId="32634" xr:uid="{00000000-0005-0000-0000-0000E9750000}"/>
    <cellStyle name="Sub totals 4 4 40 2 4" xfId="32635" xr:uid="{00000000-0005-0000-0000-0000EA750000}"/>
    <cellStyle name="Sub totals 4 4 40 3" xfId="32636" xr:uid="{00000000-0005-0000-0000-0000EB750000}"/>
    <cellStyle name="Sub totals 4 4 40 4" xfId="32637" xr:uid="{00000000-0005-0000-0000-0000EC750000}"/>
    <cellStyle name="Sub totals 4 4 41" xfId="4429" xr:uid="{00000000-0005-0000-0000-0000ED750000}"/>
    <cellStyle name="Sub totals 4 4 41 2" xfId="32638" xr:uid="{00000000-0005-0000-0000-0000EE750000}"/>
    <cellStyle name="Sub totals 4 4 41 2 2" xfId="32639" xr:uid="{00000000-0005-0000-0000-0000EF750000}"/>
    <cellStyle name="Sub totals 4 4 41 2 3" xfId="32640" xr:uid="{00000000-0005-0000-0000-0000F0750000}"/>
    <cellStyle name="Sub totals 4 4 41 2 4" xfId="32641" xr:uid="{00000000-0005-0000-0000-0000F1750000}"/>
    <cellStyle name="Sub totals 4 4 41 3" xfId="32642" xr:uid="{00000000-0005-0000-0000-0000F2750000}"/>
    <cellStyle name="Sub totals 4 4 41 4" xfId="32643" xr:uid="{00000000-0005-0000-0000-0000F3750000}"/>
    <cellStyle name="Sub totals 4 4 42" xfId="4430" xr:uid="{00000000-0005-0000-0000-0000F4750000}"/>
    <cellStyle name="Sub totals 4 4 42 2" xfId="32644" xr:uid="{00000000-0005-0000-0000-0000F5750000}"/>
    <cellStyle name="Sub totals 4 4 42 2 2" xfId="32645" xr:uid="{00000000-0005-0000-0000-0000F6750000}"/>
    <cellStyle name="Sub totals 4 4 42 2 3" xfId="32646" xr:uid="{00000000-0005-0000-0000-0000F7750000}"/>
    <cellStyle name="Sub totals 4 4 42 2 4" xfId="32647" xr:uid="{00000000-0005-0000-0000-0000F8750000}"/>
    <cellStyle name="Sub totals 4 4 42 3" xfId="32648" xr:uid="{00000000-0005-0000-0000-0000F9750000}"/>
    <cellStyle name="Sub totals 4 4 42 4" xfId="32649" xr:uid="{00000000-0005-0000-0000-0000FA750000}"/>
    <cellStyle name="Sub totals 4 4 43" xfId="4431" xr:uid="{00000000-0005-0000-0000-0000FB750000}"/>
    <cellStyle name="Sub totals 4 4 43 2" xfId="32650" xr:uid="{00000000-0005-0000-0000-0000FC750000}"/>
    <cellStyle name="Sub totals 4 4 43 2 2" xfId="32651" xr:uid="{00000000-0005-0000-0000-0000FD750000}"/>
    <cellStyle name="Sub totals 4 4 43 2 3" xfId="32652" xr:uid="{00000000-0005-0000-0000-0000FE750000}"/>
    <cellStyle name="Sub totals 4 4 43 2 4" xfId="32653" xr:uid="{00000000-0005-0000-0000-0000FF750000}"/>
    <cellStyle name="Sub totals 4 4 43 3" xfId="32654" xr:uid="{00000000-0005-0000-0000-000000760000}"/>
    <cellStyle name="Sub totals 4 4 43 4" xfId="32655" xr:uid="{00000000-0005-0000-0000-000001760000}"/>
    <cellStyle name="Sub totals 4 4 44" xfId="4432" xr:uid="{00000000-0005-0000-0000-000002760000}"/>
    <cellStyle name="Sub totals 4 4 44 2" xfId="32656" xr:uid="{00000000-0005-0000-0000-000003760000}"/>
    <cellStyle name="Sub totals 4 4 44 2 2" xfId="32657" xr:uid="{00000000-0005-0000-0000-000004760000}"/>
    <cellStyle name="Sub totals 4 4 44 2 3" xfId="32658" xr:uid="{00000000-0005-0000-0000-000005760000}"/>
    <cellStyle name="Sub totals 4 4 44 2 4" xfId="32659" xr:uid="{00000000-0005-0000-0000-000006760000}"/>
    <cellStyle name="Sub totals 4 4 44 3" xfId="32660" xr:uid="{00000000-0005-0000-0000-000007760000}"/>
    <cellStyle name="Sub totals 4 4 44 4" xfId="32661" xr:uid="{00000000-0005-0000-0000-000008760000}"/>
    <cellStyle name="Sub totals 4 4 45" xfId="4433" xr:uid="{00000000-0005-0000-0000-000009760000}"/>
    <cellStyle name="Sub totals 4 4 45 2" xfId="32662" xr:uid="{00000000-0005-0000-0000-00000A760000}"/>
    <cellStyle name="Sub totals 4 4 45 2 2" xfId="32663" xr:uid="{00000000-0005-0000-0000-00000B760000}"/>
    <cellStyle name="Sub totals 4 4 45 2 3" xfId="32664" xr:uid="{00000000-0005-0000-0000-00000C760000}"/>
    <cellStyle name="Sub totals 4 4 45 2 4" xfId="32665" xr:uid="{00000000-0005-0000-0000-00000D760000}"/>
    <cellStyle name="Sub totals 4 4 45 3" xfId="32666" xr:uid="{00000000-0005-0000-0000-00000E760000}"/>
    <cellStyle name="Sub totals 4 4 45 4" xfId="32667" xr:uid="{00000000-0005-0000-0000-00000F760000}"/>
    <cellStyle name="Sub totals 4 4 46" xfId="32668" xr:uid="{00000000-0005-0000-0000-000010760000}"/>
    <cellStyle name="Sub totals 4 4 46 2" xfId="32669" xr:uid="{00000000-0005-0000-0000-000011760000}"/>
    <cellStyle name="Sub totals 4 4 46 3" xfId="32670" xr:uid="{00000000-0005-0000-0000-000012760000}"/>
    <cellStyle name="Sub totals 4 4 46 4" xfId="32671" xr:uid="{00000000-0005-0000-0000-000013760000}"/>
    <cellStyle name="Sub totals 4 4 47" xfId="32672" xr:uid="{00000000-0005-0000-0000-000014760000}"/>
    <cellStyle name="Sub totals 4 4 47 2" xfId="32673" xr:uid="{00000000-0005-0000-0000-000015760000}"/>
    <cellStyle name="Sub totals 4 4 47 3" xfId="32674" xr:uid="{00000000-0005-0000-0000-000016760000}"/>
    <cellStyle name="Sub totals 4 4 47 4" xfId="32675" xr:uid="{00000000-0005-0000-0000-000017760000}"/>
    <cellStyle name="Sub totals 4 4 5" xfId="4434" xr:uid="{00000000-0005-0000-0000-000018760000}"/>
    <cellStyle name="Sub totals 4 4 5 2" xfId="32676" xr:uid="{00000000-0005-0000-0000-000019760000}"/>
    <cellStyle name="Sub totals 4 4 5 2 2" xfId="32677" xr:uid="{00000000-0005-0000-0000-00001A760000}"/>
    <cellStyle name="Sub totals 4 4 5 2 3" xfId="32678" xr:uid="{00000000-0005-0000-0000-00001B760000}"/>
    <cellStyle name="Sub totals 4 4 5 2 4" xfId="32679" xr:uid="{00000000-0005-0000-0000-00001C760000}"/>
    <cellStyle name="Sub totals 4 4 5 3" xfId="32680" xr:uid="{00000000-0005-0000-0000-00001D760000}"/>
    <cellStyle name="Sub totals 4 4 5 4" xfId="32681" xr:uid="{00000000-0005-0000-0000-00001E760000}"/>
    <cellStyle name="Sub totals 4 4 6" xfId="4435" xr:uid="{00000000-0005-0000-0000-00001F760000}"/>
    <cellStyle name="Sub totals 4 4 6 2" xfId="32682" xr:uid="{00000000-0005-0000-0000-000020760000}"/>
    <cellStyle name="Sub totals 4 4 6 2 2" xfId="32683" xr:uid="{00000000-0005-0000-0000-000021760000}"/>
    <cellStyle name="Sub totals 4 4 6 2 3" xfId="32684" xr:uid="{00000000-0005-0000-0000-000022760000}"/>
    <cellStyle name="Sub totals 4 4 6 2 4" xfId="32685" xr:uid="{00000000-0005-0000-0000-000023760000}"/>
    <cellStyle name="Sub totals 4 4 6 3" xfId="32686" xr:uid="{00000000-0005-0000-0000-000024760000}"/>
    <cellStyle name="Sub totals 4 4 6 4" xfId="32687" xr:uid="{00000000-0005-0000-0000-000025760000}"/>
    <cellStyle name="Sub totals 4 4 7" xfId="4436" xr:uid="{00000000-0005-0000-0000-000026760000}"/>
    <cellStyle name="Sub totals 4 4 7 2" xfId="32688" xr:uid="{00000000-0005-0000-0000-000027760000}"/>
    <cellStyle name="Sub totals 4 4 7 2 2" xfId="32689" xr:uid="{00000000-0005-0000-0000-000028760000}"/>
    <cellStyle name="Sub totals 4 4 7 2 3" xfId="32690" xr:uid="{00000000-0005-0000-0000-000029760000}"/>
    <cellStyle name="Sub totals 4 4 7 2 4" xfId="32691" xr:uid="{00000000-0005-0000-0000-00002A760000}"/>
    <cellStyle name="Sub totals 4 4 7 3" xfId="32692" xr:uid="{00000000-0005-0000-0000-00002B760000}"/>
    <cellStyle name="Sub totals 4 4 7 4" xfId="32693" xr:uid="{00000000-0005-0000-0000-00002C760000}"/>
    <cellStyle name="Sub totals 4 4 8" xfId="4437" xr:uid="{00000000-0005-0000-0000-00002D760000}"/>
    <cellStyle name="Sub totals 4 4 8 2" xfId="32694" xr:uid="{00000000-0005-0000-0000-00002E760000}"/>
    <cellStyle name="Sub totals 4 4 8 2 2" xfId="32695" xr:uid="{00000000-0005-0000-0000-00002F760000}"/>
    <cellStyle name="Sub totals 4 4 8 2 3" xfId="32696" xr:uid="{00000000-0005-0000-0000-000030760000}"/>
    <cellStyle name="Sub totals 4 4 8 2 4" xfId="32697" xr:uid="{00000000-0005-0000-0000-000031760000}"/>
    <cellStyle name="Sub totals 4 4 8 3" xfId="32698" xr:uid="{00000000-0005-0000-0000-000032760000}"/>
    <cellStyle name="Sub totals 4 4 8 4" xfId="32699" xr:uid="{00000000-0005-0000-0000-000033760000}"/>
    <cellStyle name="Sub totals 4 4 9" xfId="4438" xr:uid="{00000000-0005-0000-0000-000034760000}"/>
    <cellStyle name="Sub totals 4 4 9 2" xfId="32700" xr:uid="{00000000-0005-0000-0000-000035760000}"/>
    <cellStyle name="Sub totals 4 4 9 2 2" xfId="32701" xr:uid="{00000000-0005-0000-0000-000036760000}"/>
    <cellStyle name="Sub totals 4 4 9 2 3" xfId="32702" xr:uid="{00000000-0005-0000-0000-000037760000}"/>
    <cellStyle name="Sub totals 4 4 9 2 4" xfId="32703" xr:uid="{00000000-0005-0000-0000-000038760000}"/>
    <cellStyle name="Sub totals 4 4 9 3" xfId="32704" xr:uid="{00000000-0005-0000-0000-000039760000}"/>
    <cellStyle name="Sub totals 4 4 9 4" xfId="32705" xr:uid="{00000000-0005-0000-0000-00003A760000}"/>
    <cellStyle name="Sub totals 4 5" xfId="4439" xr:uid="{00000000-0005-0000-0000-00003B760000}"/>
    <cellStyle name="Sub totals 4 5 10" xfId="4440" xr:uid="{00000000-0005-0000-0000-00003C760000}"/>
    <cellStyle name="Sub totals 4 5 10 2" xfId="32706" xr:uid="{00000000-0005-0000-0000-00003D760000}"/>
    <cellStyle name="Sub totals 4 5 10 2 2" xfId="32707" xr:uid="{00000000-0005-0000-0000-00003E760000}"/>
    <cellStyle name="Sub totals 4 5 10 2 3" xfId="32708" xr:uid="{00000000-0005-0000-0000-00003F760000}"/>
    <cellStyle name="Sub totals 4 5 10 2 4" xfId="32709" xr:uid="{00000000-0005-0000-0000-000040760000}"/>
    <cellStyle name="Sub totals 4 5 10 3" xfId="32710" xr:uid="{00000000-0005-0000-0000-000041760000}"/>
    <cellStyle name="Sub totals 4 5 10 4" xfId="32711" xr:uid="{00000000-0005-0000-0000-000042760000}"/>
    <cellStyle name="Sub totals 4 5 11" xfId="4441" xr:uid="{00000000-0005-0000-0000-000043760000}"/>
    <cellStyle name="Sub totals 4 5 11 2" xfId="32712" xr:uid="{00000000-0005-0000-0000-000044760000}"/>
    <cellStyle name="Sub totals 4 5 11 2 2" xfId="32713" xr:uid="{00000000-0005-0000-0000-000045760000}"/>
    <cellStyle name="Sub totals 4 5 11 2 3" xfId="32714" xr:uid="{00000000-0005-0000-0000-000046760000}"/>
    <cellStyle name="Sub totals 4 5 11 2 4" xfId="32715" xr:uid="{00000000-0005-0000-0000-000047760000}"/>
    <cellStyle name="Sub totals 4 5 11 3" xfId="32716" xr:uid="{00000000-0005-0000-0000-000048760000}"/>
    <cellStyle name="Sub totals 4 5 11 4" xfId="32717" xr:uid="{00000000-0005-0000-0000-000049760000}"/>
    <cellStyle name="Sub totals 4 5 12" xfId="4442" xr:uid="{00000000-0005-0000-0000-00004A760000}"/>
    <cellStyle name="Sub totals 4 5 12 2" xfId="32718" xr:uid="{00000000-0005-0000-0000-00004B760000}"/>
    <cellStyle name="Sub totals 4 5 12 2 2" xfId="32719" xr:uid="{00000000-0005-0000-0000-00004C760000}"/>
    <cellStyle name="Sub totals 4 5 12 2 3" xfId="32720" xr:uid="{00000000-0005-0000-0000-00004D760000}"/>
    <cellStyle name="Sub totals 4 5 12 2 4" xfId="32721" xr:uid="{00000000-0005-0000-0000-00004E760000}"/>
    <cellStyle name="Sub totals 4 5 12 3" xfId="32722" xr:uid="{00000000-0005-0000-0000-00004F760000}"/>
    <cellStyle name="Sub totals 4 5 12 4" xfId="32723" xr:uid="{00000000-0005-0000-0000-000050760000}"/>
    <cellStyle name="Sub totals 4 5 13" xfId="4443" xr:uid="{00000000-0005-0000-0000-000051760000}"/>
    <cellStyle name="Sub totals 4 5 13 2" xfId="32724" xr:uid="{00000000-0005-0000-0000-000052760000}"/>
    <cellStyle name="Sub totals 4 5 13 2 2" xfId="32725" xr:uid="{00000000-0005-0000-0000-000053760000}"/>
    <cellStyle name="Sub totals 4 5 13 2 3" xfId="32726" xr:uid="{00000000-0005-0000-0000-000054760000}"/>
    <cellStyle name="Sub totals 4 5 13 2 4" xfId="32727" xr:uid="{00000000-0005-0000-0000-000055760000}"/>
    <cellStyle name="Sub totals 4 5 13 3" xfId="32728" xr:uid="{00000000-0005-0000-0000-000056760000}"/>
    <cellStyle name="Sub totals 4 5 13 4" xfId="32729" xr:uid="{00000000-0005-0000-0000-000057760000}"/>
    <cellStyle name="Sub totals 4 5 14" xfId="4444" xr:uid="{00000000-0005-0000-0000-000058760000}"/>
    <cellStyle name="Sub totals 4 5 14 2" xfId="32730" xr:uid="{00000000-0005-0000-0000-000059760000}"/>
    <cellStyle name="Sub totals 4 5 14 2 2" xfId="32731" xr:uid="{00000000-0005-0000-0000-00005A760000}"/>
    <cellStyle name="Sub totals 4 5 14 2 3" xfId="32732" xr:uid="{00000000-0005-0000-0000-00005B760000}"/>
    <cellStyle name="Sub totals 4 5 14 2 4" xfId="32733" xr:uid="{00000000-0005-0000-0000-00005C760000}"/>
    <cellStyle name="Sub totals 4 5 14 3" xfId="32734" xr:uid="{00000000-0005-0000-0000-00005D760000}"/>
    <cellStyle name="Sub totals 4 5 14 4" xfId="32735" xr:uid="{00000000-0005-0000-0000-00005E760000}"/>
    <cellStyle name="Sub totals 4 5 15" xfId="4445" xr:uid="{00000000-0005-0000-0000-00005F760000}"/>
    <cellStyle name="Sub totals 4 5 15 2" xfId="32736" xr:uid="{00000000-0005-0000-0000-000060760000}"/>
    <cellStyle name="Sub totals 4 5 15 2 2" xfId="32737" xr:uid="{00000000-0005-0000-0000-000061760000}"/>
    <cellStyle name="Sub totals 4 5 15 2 3" xfId="32738" xr:uid="{00000000-0005-0000-0000-000062760000}"/>
    <cellStyle name="Sub totals 4 5 15 2 4" xfId="32739" xr:uid="{00000000-0005-0000-0000-000063760000}"/>
    <cellStyle name="Sub totals 4 5 15 3" xfId="32740" xr:uid="{00000000-0005-0000-0000-000064760000}"/>
    <cellStyle name="Sub totals 4 5 15 4" xfId="32741" xr:uid="{00000000-0005-0000-0000-000065760000}"/>
    <cellStyle name="Sub totals 4 5 16" xfId="4446" xr:uid="{00000000-0005-0000-0000-000066760000}"/>
    <cellStyle name="Sub totals 4 5 16 2" xfId="32742" xr:uid="{00000000-0005-0000-0000-000067760000}"/>
    <cellStyle name="Sub totals 4 5 16 2 2" xfId="32743" xr:uid="{00000000-0005-0000-0000-000068760000}"/>
    <cellStyle name="Sub totals 4 5 16 2 3" xfId="32744" xr:uid="{00000000-0005-0000-0000-000069760000}"/>
    <cellStyle name="Sub totals 4 5 16 2 4" xfId="32745" xr:uid="{00000000-0005-0000-0000-00006A760000}"/>
    <cellStyle name="Sub totals 4 5 16 3" xfId="32746" xr:uid="{00000000-0005-0000-0000-00006B760000}"/>
    <cellStyle name="Sub totals 4 5 16 4" xfId="32747" xr:uid="{00000000-0005-0000-0000-00006C760000}"/>
    <cellStyle name="Sub totals 4 5 17" xfId="4447" xr:uid="{00000000-0005-0000-0000-00006D760000}"/>
    <cellStyle name="Sub totals 4 5 17 2" xfId="32748" xr:uid="{00000000-0005-0000-0000-00006E760000}"/>
    <cellStyle name="Sub totals 4 5 17 2 2" xfId="32749" xr:uid="{00000000-0005-0000-0000-00006F760000}"/>
    <cellStyle name="Sub totals 4 5 17 2 3" xfId="32750" xr:uid="{00000000-0005-0000-0000-000070760000}"/>
    <cellStyle name="Sub totals 4 5 17 2 4" xfId="32751" xr:uid="{00000000-0005-0000-0000-000071760000}"/>
    <cellStyle name="Sub totals 4 5 17 3" xfId="32752" xr:uid="{00000000-0005-0000-0000-000072760000}"/>
    <cellStyle name="Sub totals 4 5 17 4" xfId="32753" xr:uid="{00000000-0005-0000-0000-000073760000}"/>
    <cellStyle name="Sub totals 4 5 18" xfId="4448" xr:uid="{00000000-0005-0000-0000-000074760000}"/>
    <cellStyle name="Sub totals 4 5 18 2" xfId="32754" xr:uid="{00000000-0005-0000-0000-000075760000}"/>
    <cellStyle name="Sub totals 4 5 18 2 2" xfId="32755" xr:uid="{00000000-0005-0000-0000-000076760000}"/>
    <cellStyle name="Sub totals 4 5 18 2 3" xfId="32756" xr:uid="{00000000-0005-0000-0000-000077760000}"/>
    <cellStyle name="Sub totals 4 5 18 2 4" xfId="32757" xr:uid="{00000000-0005-0000-0000-000078760000}"/>
    <cellStyle name="Sub totals 4 5 18 3" xfId="32758" xr:uid="{00000000-0005-0000-0000-000079760000}"/>
    <cellStyle name="Sub totals 4 5 18 4" xfId="32759" xr:uid="{00000000-0005-0000-0000-00007A760000}"/>
    <cellStyle name="Sub totals 4 5 19" xfId="4449" xr:uid="{00000000-0005-0000-0000-00007B760000}"/>
    <cellStyle name="Sub totals 4 5 19 2" xfId="32760" xr:uid="{00000000-0005-0000-0000-00007C760000}"/>
    <cellStyle name="Sub totals 4 5 19 2 2" xfId="32761" xr:uid="{00000000-0005-0000-0000-00007D760000}"/>
    <cellStyle name="Sub totals 4 5 19 2 3" xfId="32762" xr:uid="{00000000-0005-0000-0000-00007E760000}"/>
    <cellStyle name="Sub totals 4 5 19 2 4" xfId="32763" xr:uid="{00000000-0005-0000-0000-00007F760000}"/>
    <cellStyle name="Sub totals 4 5 19 3" xfId="32764" xr:uid="{00000000-0005-0000-0000-000080760000}"/>
    <cellStyle name="Sub totals 4 5 19 4" xfId="32765" xr:uid="{00000000-0005-0000-0000-000081760000}"/>
    <cellStyle name="Sub totals 4 5 2" xfId="4450" xr:uid="{00000000-0005-0000-0000-000082760000}"/>
    <cellStyle name="Sub totals 4 5 2 2" xfId="32766" xr:uid="{00000000-0005-0000-0000-000083760000}"/>
    <cellStyle name="Sub totals 4 5 2 2 2" xfId="32767" xr:uid="{00000000-0005-0000-0000-000084760000}"/>
    <cellStyle name="Sub totals 4 5 2 2 3" xfId="32768" xr:uid="{00000000-0005-0000-0000-000085760000}"/>
    <cellStyle name="Sub totals 4 5 2 2 4" xfId="32769" xr:uid="{00000000-0005-0000-0000-000086760000}"/>
    <cellStyle name="Sub totals 4 5 2 3" xfId="32770" xr:uid="{00000000-0005-0000-0000-000087760000}"/>
    <cellStyle name="Sub totals 4 5 2 4" xfId="32771" xr:uid="{00000000-0005-0000-0000-000088760000}"/>
    <cellStyle name="Sub totals 4 5 20" xfId="4451" xr:uid="{00000000-0005-0000-0000-000089760000}"/>
    <cellStyle name="Sub totals 4 5 20 2" xfId="32772" xr:uid="{00000000-0005-0000-0000-00008A760000}"/>
    <cellStyle name="Sub totals 4 5 20 2 2" xfId="32773" xr:uid="{00000000-0005-0000-0000-00008B760000}"/>
    <cellStyle name="Sub totals 4 5 20 2 3" xfId="32774" xr:uid="{00000000-0005-0000-0000-00008C760000}"/>
    <cellStyle name="Sub totals 4 5 20 2 4" xfId="32775" xr:uid="{00000000-0005-0000-0000-00008D760000}"/>
    <cellStyle name="Sub totals 4 5 20 3" xfId="32776" xr:uid="{00000000-0005-0000-0000-00008E760000}"/>
    <cellStyle name="Sub totals 4 5 20 4" xfId="32777" xr:uid="{00000000-0005-0000-0000-00008F760000}"/>
    <cellStyle name="Sub totals 4 5 21" xfId="4452" xr:uid="{00000000-0005-0000-0000-000090760000}"/>
    <cellStyle name="Sub totals 4 5 21 2" xfId="32778" xr:uid="{00000000-0005-0000-0000-000091760000}"/>
    <cellStyle name="Sub totals 4 5 21 2 2" xfId="32779" xr:uid="{00000000-0005-0000-0000-000092760000}"/>
    <cellStyle name="Sub totals 4 5 21 2 3" xfId="32780" xr:uid="{00000000-0005-0000-0000-000093760000}"/>
    <cellStyle name="Sub totals 4 5 21 2 4" xfId="32781" xr:uid="{00000000-0005-0000-0000-000094760000}"/>
    <cellStyle name="Sub totals 4 5 21 3" xfId="32782" xr:uid="{00000000-0005-0000-0000-000095760000}"/>
    <cellStyle name="Sub totals 4 5 21 4" xfId="32783" xr:uid="{00000000-0005-0000-0000-000096760000}"/>
    <cellStyle name="Sub totals 4 5 22" xfId="4453" xr:uid="{00000000-0005-0000-0000-000097760000}"/>
    <cellStyle name="Sub totals 4 5 22 2" xfId="32784" xr:uid="{00000000-0005-0000-0000-000098760000}"/>
    <cellStyle name="Sub totals 4 5 22 2 2" xfId="32785" xr:uid="{00000000-0005-0000-0000-000099760000}"/>
    <cellStyle name="Sub totals 4 5 22 2 3" xfId="32786" xr:uid="{00000000-0005-0000-0000-00009A760000}"/>
    <cellStyle name="Sub totals 4 5 22 2 4" xfId="32787" xr:uid="{00000000-0005-0000-0000-00009B760000}"/>
    <cellStyle name="Sub totals 4 5 22 3" xfId="32788" xr:uid="{00000000-0005-0000-0000-00009C760000}"/>
    <cellStyle name="Sub totals 4 5 22 4" xfId="32789" xr:uid="{00000000-0005-0000-0000-00009D760000}"/>
    <cellStyle name="Sub totals 4 5 23" xfId="4454" xr:uid="{00000000-0005-0000-0000-00009E760000}"/>
    <cellStyle name="Sub totals 4 5 23 2" xfId="32790" xr:uid="{00000000-0005-0000-0000-00009F760000}"/>
    <cellStyle name="Sub totals 4 5 23 2 2" xfId="32791" xr:uid="{00000000-0005-0000-0000-0000A0760000}"/>
    <cellStyle name="Sub totals 4 5 23 2 3" xfId="32792" xr:uid="{00000000-0005-0000-0000-0000A1760000}"/>
    <cellStyle name="Sub totals 4 5 23 2 4" xfId="32793" xr:uid="{00000000-0005-0000-0000-0000A2760000}"/>
    <cellStyle name="Sub totals 4 5 23 3" xfId="32794" xr:uid="{00000000-0005-0000-0000-0000A3760000}"/>
    <cellStyle name="Sub totals 4 5 23 4" xfId="32795" xr:uid="{00000000-0005-0000-0000-0000A4760000}"/>
    <cellStyle name="Sub totals 4 5 24" xfId="4455" xr:uid="{00000000-0005-0000-0000-0000A5760000}"/>
    <cellStyle name="Sub totals 4 5 24 2" xfId="32796" xr:uid="{00000000-0005-0000-0000-0000A6760000}"/>
    <cellStyle name="Sub totals 4 5 24 2 2" xfId="32797" xr:uid="{00000000-0005-0000-0000-0000A7760000}"/>
    <cellStyle name="Sub totals 4 5 24 2 3" xfId="32798" xr:uid="{00000000-0005-0000-0000-0000A8760000}"/>
    <cellStyle name="Sub totals 4 5 24 2 4" xfId="32799" xr:uid="{00000000-0005-0000-0000-0000A9760000}"/>
    <cellStyle name="Sub totals 4 5 24 3" xfId="32800" xr:uid="{00000000-0005-0000-0000-0000AA760000}"/>
    <cellStyle name="Sub totals 4 5 24 4" xfId="32801" xr:uid="{00000000-0005-0000-0000-0000AB760000}"/>
    <cellStyle name="Sub totals 4 5 25" xfId="4456" xr:uid="{00000000-0005-0000-0000-0000AC760000}"/>
    <cellStyle name="Sub totals 4 5 25 2" xfId="32802" xr:uid="{00000000-0005-0000-0000-0000AD760000}"/>
    <cellStyle name="Sub totals 4 5 25 2 2" xfId="32803" xr:uid="{00000000-0005-0000-0000-0000AE760000}"/>
    <cellStyle name="Sub totals 4 5 25 2 3" xfId="32804" xr:uid="{00000000-0005-0000-0000-0000AF760000}"/>
    <cellStyle name="Sub totals 4 5 25 2 4" xfId="32805" xr:uid="{00000000-0005-0000-0000-0000B0760000}"/>
    <cellStyle name="Sub totals 4 5 25 3" xfId="32806" xr:uid="{00000000-0005-0000-0000-0000B1760000}"/>
    <cellStyle name="Sub totals 4 5 25 4" xfId="32807" xr:uid="{00000000-0005-0000-0000-0000B2760000}"/>
    <cellStyle name="Sub totals 4 5 26" xfId="4457" xr:uid="{00000000-0005-0000-0000-0000B3760000}"/>
    <cellStyle name="Sub totals 4 5 26 2" xfId="32808" xr:uid="{00000000-0005-0000-0000-0000B4760000}"/>
    <cellStyle name="Sub totals 4 5 26 2 2" xfId="32809" xr:uid="{00000000-0005-0000-0000-0000B5760000}"/>
    <cellStyle name="Sub totals 4 5 26 2 3" xfId="32810" xr:uid="{00000000-0005-0000-0000-0000B6760000}"/>
    <cellStyle name="Sub totals 4 5 26 2 4" xfId="32811" xr:uid="{00000000-0005-0000-0000-0000B7760000}"/>
    <cellStyle name="Sub totals 4 5 26 3" xfId="32812" xr:uid="{00000000-0005-0000-0000-0000B8760000}"/>
    <cellStyle name="Sub totals 4 5 26 4" xfId="32813" xr:uid="{00000000-0005-0000-0000-0000B9760000}"/>
    <cellStyle name="Sub totals 4 5 27" xfId="4458" xr:uid="{00000000-0005-0000-0000-0000BA760000}"/>
    <cellStyle name="Sub totals 4 5 27 2" xfId="32814" xr:uid="{00000000-0005-0000-0000-0000BB760000}"/>
    <cellStyle name="Sub totals 4 5 27 2 2" xfId="32815" xr:uid="{00000000-0005-0000-0000-0000BC760000}"/>
    <cellStyle name="Sub totals 4 5 27 2 3" xfId="32816" xr:uid="{00000000-0005-0000-0000-0000BD760000}"/>
    <cellStyle name="Sub totals 4 5 27 2 4" xfId="32817" xr:uid="{00000000-0005-0000-0000-0000BE760000}"/>
    <cellStyle name="Sub totals 4 5 27 3" xfId="32818" xr:uid="{00000000-0005-0000-0000-0000BF760000}"/>
    <cellStyle name="Sub totals 4 5 27 4" xfId="32819" xr:uid="{00000000-0005-0000-0000-0000C0760000}"/>
    <cellStyle name="Sub totals 4 5 28" xfId="4459" xr:uid="{00000000-0005-0000-0000-0000C1760000}"/>
    <cellStyle name="Sub totals 4 5 28 2" xfId="32820" xr:uid="{00000000-0005-0000-0000-0000C2760000}"/>
    <cellStyle name="Sub totals 4 5 28 2 2" xfId="32821" xr:uid="{00000000-0005-0000-0000-0000C3760000}"/>
    <cellStyle name="Sub totals 4 5 28 2 3" xfId="32822" xr:uid="{00000000-0005-0000-0000-0000C4760000}"/>
    <cellStyle name="Sub totals 4 5 28 2 4" xfId="32823" xr:uid="{00000000-0005-0000-0000-0000C5760000}"/>
    <cellStyle name="Sub totals 4 5 28 3" xfId="32824" xr:uid="{00000000-0005-0000-0000-0000C6760000}"/>
    <cellStyle name="Sub totals 4 5 28 4" xfId="32825" xr:uid="{00000000-0005-0000-0000-0000C7760000}"/>
    <cellStyle name="Sub totals 4 5 29" xfId="4460" xr:uid="{00000000-0005-0000-0000-0000C8760000}"/>
    <cellStyle name="Sub totals 4 5 29 2" xfId="32826" xr:uid="{00000000-0005-0000-0000-0000C9760000}"/>
    <cellStyle name="Sub totals 4 5 29 2 2" xfId="32827" xr:uid="{00000000-0005-0000-0000-0000CA760000}"/>
    <cellStyle name="Sub totals 4 5 29 2 3" xfId="32828" xr:uid="{00000000-0005-0000-0000-0000CB760000}"/>
    <cellStyle name="Sub totals 4 5 29 2 4" xfId="32829" xr:uid="{00000000-0005-0000-0000-0000CC760000}"/>
    <cellStyle name="Sub totals 4 5 29 3" xfId="32830" xr:uid="{00000000-0005-0000-0000-0000CD760000}"/>
    <cellStyle name="Sub totals 4 5 29 4" xfId="32831" xr:uid="{00000000-0005-0000-0000-0000CE760000}"/>
    <cellStyle name="Sub totals 4 5 3" xfId="4461" xr:uid="{00000000-0005-0000-0000-0000CF760000}"/>
    <cellStyle name="Sub totals 4 5 3 2" xfId="32832" xr:uid="{00000000-0005-0000-0000-0000D0760000}"/>
    <cellStyle name="Sub totals 4 5 3 2 2" xfId="32833" xr:uid="{00000000-0005-0000-0000-0000D1760000}"/>
    <cellStyle name="Sub totals 4 5 3 2 3" xfId="32834" xr:uid="{00000000-0005-0000-0000-0000D2760000}"/>
    <cellStyle name="Sub totals 4 5 3 2 4" xfId="32835" xr:uid="{00000000-0005-0000-0000-0000D3760000}"/>
    <cellStyle name="Sub totals 4 5 3 3" xfId="32836" xr:uid="{00000000-0005-0000-0000-0000D4760000}"/>
    <cellStyle name="Sub totals 4 5 3 4" xfId="32837" xr:uid="{00000000-0005-0000-0000-0000D5760000}"/>
    <cellStyle name="Sub totals 4 5 30" xfId="4462" xr:uid="{00000000-0005-0000-0000-0000D6760000}"/>
    <cellStyle name="Sub totals 4 5 30 2" xfId="32838" xr:uid="{00000000-0005-0000-0000-0000D7760000}"/>
    <cellStyle name="Sub totals 4 5 30 2 2" xfId="32839" xr:uid="{00000000-0005-0000-0000-0000D8760000}"/>
    <cellStyle name="Sub totals 4 5 30 2 3" xfId="32840" xr:uid="{00000000-0005-0000-0000-0000D9760000}"/>
    <cellStyle name="Sub totals 4 5 30 2 4" xfId="32841" xr:uid="{00000000-0005-0000-0000-0000DA760000}"/>
    <cellStyle name="Sub totals 4 5 30 3" xfId="32842" xr:uid="{00000000-0005-0000-0000-0000DB760000}"/>
    <cellStyle name="Sub totals 4 5 30 4" xfId="32843" xr:uid="{00000000-0005-0000-0000-0000DC760000}"/>
    <cellStyle name="Sub totals 4 5 31" xfId="4463" xr:uid="{00000000-0005-0000-0000-0000DD760000}"/>
    <cellStyle name="Sub totals 4 5 31 2" xfId="32844" xr:uid="{00000000-0005-0000-0000-0000DE760000}"/>
    <cellStyle name="Sub totals 4 5 31 2 2" xfId="32845" xr:uid="{00000000-0005-0000-0000-0000DF760000}"/>
    <cellStyle name="Sub totals 4 5 31 2 3" xfId="32846" xr:uid="{00000000-0005-0000-0000-0000E0760000}"/>
    <cellStyle name="Sub totals 4 5 31 2 4" xfId="32847" xr:uid="{00000000-0005-0000-0000-0000E1760000}"/>
    <cellStyle name="Sub totals 4 5 31 3" xfId="32848" xr:uid="{00000000-0005-0000-0000-0000E2760000}"/>
    <cellStyle name="Sub totals 4 5 31 4" xfId="32849" xr:uid="{00000000-0005-0000-0000-0000E3760000}"/>
    <cellStyle name="Sub totals 4 5 32" xfId="4464" xr:uid="{00000000-0005-0000-0000-0000E4760000}"/>
    <cellStyle name="Sub totals 4 5 32 2" xfId="32850" xr:uid="{00000000-0005-0000-0000-0000E5760000}"/>
    <cellStyle name="Sub totals 4 5 32 2 2" xfId="32851" xr:uid="{00000000-0005-0000-0000-0000E6760000}"/>
    <cellStyle name="Sub totals 4 5 32 2 3" xfId="32852" xr:uid="{00000000-0005-0000-0000-0000E7760000}"/>
    <cellStyle name="Sub totals 4 5 32 2 4" xfId="32853" xr:uid="{00000000-0005-0000-0000-0000E8760000}"/>
    <cellStyle name="Sub totals 4 5 32 3" xfId="32854" xr:uid="{00000000-0005-0000-0000-0000E9760000}"/>
    <cellStyle name="Sub totals 4 5 32 4" xfId="32855" xr:uid="{00000000-0005-0000-0000-0000EA760000}"/>
    <cellStyle name="Sub totals 4 5 33" xfId="4465" xr:uid="{00000000-0005-0000-0000-0000EB760000}"/>
    <cellStyle name="Sub totals 4 5 33 2" xfId="32856" xr:uid="{00000000-0005-0000-0000-0000EC760000}"/>
    <cellStyle name="Sub totals 4 5 33 2 2" xfId="32857" xr:uid="{00000000-0005-0000-0000-0000ED760000}"/>
    <cellStyle name="Sub totals 4 5 33 2 3" xfId="32858" xr:uid="{00000000-0005-0000-0000-0000EE760000}"/>
    <cellStyle name="Sub totals 4 5 33 2 4" xfId="32859" xr:uid="{00000000-0005-0000-0000-0000EF760000}"/>
    <cellStyle name="Sub totals 4 5 33 3" xfId="32860" xr:uid="{00000000-0005-0000-0000-0000F0760000}"/>
    <cellStyle name="Sub totals 4 5 33 4" xfId="32861" xr:uid="{00000000-0005-0000-0000-0000F1760000}"/>
    <cellStyle name="Sub totals 4 5 34" xfId="4466" xr:uid="{00000000-0005-0000-0000-0000F2760000}"/>
    <cellStyle name="Sub totals 4 5 34 2" xfId="32862" xr:uid="{00000000-0005-0000-0000-0000F3760000}"/>
    <cellStyle name="Sub totals 4 5 34 2 2" xfId="32863" xr:uid="{00000000-0005-0000-0000-0000F4760000}"/>
    <cellStyle name="Sub totals 4 5 34 2 3" xfId="32864" xr:uid="{00000000-0005-0000-0000-0000F5760000}"/>
    <cellStyle name="Sub totals 4 5 34 2 4" xfId="32865" xr:uid="{00000000-0005-0000-0000-0000F6760000}"/>
    <cellStyle name="Sub totals 4 5 34 3" xfId="32866" xr:uid="{00000000-0005-0000-0000-0000F7760000}"/>
    <cellStyle name="Sub totals 4 5 34 4" xfId="32867" xr:uid="{00000000-0005-0000-0000-0000F8760000}"/>
    <cellStyle name="Sub totals 4 5 35" xfId="4467" xr:uid="{00000000-0005-0000-0000-0000F9760000}"/>
    <cellStyle name="Sub totals 4 5 35 2" xfId="32868" xr:uid="{00000000-0005-0000-0000-0000FA760000}"/>
    <cellStyle name="Sub totals 4 5 35 2 2" xfId="32869" xr:uid="{00000000-0005-0000-0000-0000FB760000}"/>
    <cellStyle name="Sub totals 4 5 35 2 3" xfId="32870" xr:uid="{00000000-0005-0000-0000-0000FC760000}"/>
    <cellStyle name="Sub totals 4 5 35 2 4" xfId="32871" xr:uid="{00000000-0005-0000-0000-0000FD760000}"/>
    <cellStyle name="Sub totals 4 5 35 3" xfId="32872" xr:uid="{00000000-0005-0000-0000-0000FE760000}"/>
    <cellStyle name="Sub totals 4 5 35 4" xfId="32873" xr:uid="{00000000-0005-0000-0000-0000FF760000}"/>
    <cellStyle name="Sub totals 4 5 36" xfId="4468" xr:uid="{00000000-0005-0000-0000-000000770000}"/>
    <cellStyle name="Sub totals 4 5 36 2" xfId="32874" xr:uid="{00000000-0005-0000-0000-000001770000}"/>
    <cellStyle name="Sub totals 4 5 36 2 2" xfId="32875" xr:uid="{00000000-0005-0000-0000-000002770000}"/>
    <cellStyle name="Sub totals 4 5 36 2 3" xfId="32876" xr:uid="{00000000-0005-0000-0000-000003770000}"/>
    <cellStyle name="Sub totals 4 5 36 2 4" xfId="32877" xr:uid="{00000000-0005-0000-0000-000004770000}"/>
    <cellStyle name="Sub totals 4 5 36 3" xfId="32878" xr:uid="{00000000-0005-0000-0000-000005770000}"/>
    <cellStyle name="Sub totals 4 5 36 4" xfId="32879" xr:uid="{00000000-0005-0000-0000-000006770000}"/>
    <cellStyle name="Sub totals 4 5 37" xfId="4469" xr:uid="{00000000-0005-0000-0000-000007770000}"/>
    <cellStyle name="Sub totals 4 5 37 2" xfId="32880" xr:uid="{00000000-0005-0000-0000-000008770000}"/>
    <cellStyle name="Sub totals 4 5 37 2 2" xfId="32881" xr:uid="{00000000-0005-0000-0000-000009770000}"/>
    <cellStyle name="Sub totals 4 5 37 2 3" xfId="32882" xr:uid="{00000000-0005-0000-0000-00000A770000}"/>
    <cellStyle name="Sub totals 4 5 37 2 4" xfId="32883" xr:uid="{00000000-0005-0000-0000-00000B770000}"/>
    <cellStyle name="Sub totals 4 5 37 3" xfId="32884" xr:uid="{00000000-0005-0000-0000-00000C770000}"/>
    <cellStyle name="Sub totals 4 5 37 4" xfId="32885" xr:uid="{00000000-0005-0000-0000-00000D770000}"/>
    <cellStyle name="Sub totals 4 5 38" xfId="4470" xr:uid="{00000000-0005-0000-0000-00000E770000}"/>
    <cellStyle name="Sub totals 4 5 38 2" xfId="32886" xr:uid="{00000000-0005-0000-0000-00000F770000}"/>
    <cellStyle name="Sub totals 4 5 38 2 2" xfId="32887" xr:uid="{00000000-0005-0000-0000-000010770000}"/>
    <cellStyle name="Sub totals 4 5 38 2 3" xfId="32888" xr:uid="{00000000-0005-0000-0000-000011770000}"/>
    <cellStyle name="Sub totals 4 5 38 2 4" xfId="32889" xr:uid="{00000000-0005-0000-0000-000012770000}"/>
    <cellStyle name="Sub totals 4 5 38 3" xfId="32890" xr:uid="{00000000-0005-0000-0000-000013770000}"/>
    <cellStyle name="Sub totals 4 5 38 4" xfId="32891" xr:uid="{00000000-0005-0000-0000-000014770000}"/>
    <cellStyle name="Sub totals 4 5 39" xfId="4471" xr:uid="{00000000-0005-0000-0000-000015770000}"/>
    <cellStyle name="Sub totals 4 5 39 2" xfId="32892" xr:uid="{00000000-0005-0000-0000-000016770000}"/>
    <cellStyle name="Sub totals 4 5 39 2 2" xfId="32893" xr:uid="{00000000-0005-0000-0000-000017770000}"/>
    <cellStyle name="Sub totals 4 5 39 2 3" xfId="32894" xr:uid="{00000000-0005-0000-0000-000018770000}"/>
    <cellStyle name="Sub totals 4 5 39 2 4" xfId="32895" xr:uid="{00000000-0005-0000-0000-000019770000}"/>
    <cellStyle name="Sub totals 4 5 39 3" xfId="32896" xr:uid="{00000000-0005-0000-0000-00001A770000}"/>
    <cellStyle name="Sub totals 4 5 39 4" xfId="32897" xr:uid="{00000000-0005-0000-0000-00001B770000}"/>
    <cellStyle name="Sub totals 4 5 4" xfId="4472" xr:uid="{00000000-0005-0000-0000-00001C770000}"/>
    <cellStyle name="Sub totals 4 5 4 2" xfId="32898" xr:uid="{00000000-0005-0000-0000-00001D770000}"/>
    <cellStyle name="Sub totals 4 5 4 2 2" xfId="32899" xr:uid="{00000000-0005-0000-0000-00001E770000}"/>
    <cellStyle name="Sub totals 4 5 4 2 3" xfId="32900" xr:uid="{00000000-0005-0000-0000-00001F770000}"/>
    <cellStyle name="Sub totals 4 5 4 2 4" xfId="32901" xr:uid="{00000000-0005-0000-0000-000020770000}"/>
    <cellStyle name="Sub totals 4 5 4 3" xfId="32902" xr:uid="{00000000-0005-0000-0000-000021770000}"/>
    <cellStyle name="Sub totals 4 5 4 4" xfId="32903" xr:uid="{00000000-0005-0000-0000-000022770000}"/>
    <cellStyle name="Sub totals 4 5 40" xfId="4473" xr:uid="{00000000-0005-0000-0000-000023770000}"/>
    <cellStyle name="Sub totals 4 5 40 2" xfId="32904" xr:uid="{00000000-0005-0000-0000-000024770000}"/>
    <cellStyle name="Sub totals 4 5 40 2 2" xfId="32905" xr:uid="{00000000-0005-0000-0000-000025770000}"/>
    <cellStyle name="Sub totals 4 5 40 2 3" xfId="32906" xr:uid="{00000000-0005-0000-0000-000026770000}"/>
    <cellStyle name="Sub totals 4 5 40 2 4" xfId="32907" xr:uid="{00000000-0005-0000-0000-000027770000}"/>
    <cellStyle name="Sub totals 4 5 40 3" xfId="32908" xr:uid="{00000000-0005-0000-0000-000028770000}"/>
    <cellStyle name="Sub totals 4 5 40 4" xfId="32909" xr:uid="{00000000-0005-0000-0000-000029770000}"/>
    <cellStyle name="Sub totals 4 5 41" xfId="4474" xr:uid="{00000000-0005-0000-0000-00002A770000}"/>
    <cellStyle name="Sub totals 4 5 41 2" xfId="32910" xr:uid="{00000000-0005-0000-0000-00002B770000}"/>
    <cellStyle name="Sub totals 4 5 41 2 2" xfId="32911" xr:uid="{00000000-0005-0000-0000-00002C770000}"/>
    <cellStyle name="Sub totals 4 5 41 2 3" xfId="32912" xr:uid="{00000000-0005-0000-0000-00002D770000}"/>
    <cellStyle name="Sub totals 4 5 41 2 4" xfId="32913" xr:uid="{00000000-0005-0000-0000-00002E770000}"/>
    <cellStyle name="Sub totals 4 5 41 3" xfId="32914" xr:uid="{00000000-0005-0000-0000-00002F770000}"/>
    <cellStyle name="Sub totals 4 5 41 4" xfId="32915" xr:uid="{00000000-0005-0000-0000-000030770000}"/>
    <cellStyle name="Sub totals 4 5 42" xfId="4475" xr:uid="{00000000-0005-0000-0000-000031770000}"/>
    <cellStyle name="Sub totals 4 5 42 2" xfId="32916" xr:uid="{00000000-0005-0000-0000-000032770000}"/>
    <cellStyle name="Sub totals 4 5 42 2 2" xfId="32917" xr:uid="{00000000-0005-0000-0000-000033770000}"/>
    <cellStyle name="Sub totals 4 5 42 2 3" xfId="32918" xr:uid="{00000000-0005-0000-0000-000034770000}"/>
    <cellStyle name="Sub totals 4 5 42 2 4" xfId="32919" xr:uid="{00000000-0005-0000-0000-000035770000}"/>
    <cellStyle name="Sub totals 4 5 42 3" xfId="32920" xr:uid="{00000000-0005-0000-0000-000036770000}"/>
    <cellStyle name="Sub totals 4 5 42 4" xfId="32921" xr:uid="{00000000-0005-0000-0000-000037770000}"/>
    <cellStyle name="Sub totals 4 5 43" xfId="4476" xr:uid="{00000000-0005-0000-0000-000038770000}"/>
    <cellStyle name="Sub totals 4 5 43 2" xfId="32922" xr:uid="{00000000-0005-0000-0000-000039770000}"/>
    <cellStyle name="Sub totals 4 5 43 2 2" xfId="32923" xr:uid="{00000000-0005-0000-0000-00003A770000}"/>
    <cellStyle name="Sub totals 4 5 43 2 3" xfId="32924" xr:uid="{00000000-0005-0000-0000-00003B770000}"/>
    <cellStyle name="Sub totals 4 5 43 2 4" xfId="32925" xr:uid="{00000000-0005-0000-0000-00003C770000}"/>
    <cellStyle name="Sub totals 4 5 43 3" xfId="32926" xr:uid="{00000000-0005-0000-0000-00003D770000}"/>
    <cellStyle name="Sub totals 4 5 43 4" xfId="32927" xr:uid="{00000000-0005-0000-0000-00003E770000}"/>
    <cellStyle name="Sub totals 4 5 44" xfId="4477" xr:uid="{00000000-0005-0000-0000-00003F770000}"/>
    <cellStyle name="Sub totals 4 5 44 2" xfId="32928" xr:uid="{00000000-0005-0000-0000-000040770000}"/>
    <cellStyle name="Sub totals 4 5 44 2 2" xfId="32929" xr:uid="{00000000-0005-0000-0000-000041770000}"/>
    <cellStyle name="Sub totals 4 5 44 2 3" xfId="32930" xr:uid="{00000000-0005-0000-0000-000042770000}"/>
    <cellStyle name="Sub totals 4 5 44 2 4" xfId="32931" xr:uid="{00000000-0005-0000-0000-000043770000}"/>
    <cellStyle name="Sub totals 4 5 44 3" xfId="32932" xr:uid="{00000000-0005-0000-0000-000044770000}"/>
    <cellStyle name="Sub totals 4 5 44 4" xfId="32933" xr:uid="{00000000-0005-0000-0000-000045770000}"/>
    <cellStyle name="Sub totals 4 5 45" xfId="32934" xr:uid="{00000000-0005-0000-0000-000046770000}"/>
    <cellStyle name="Sub totals 4 5 45 2" xfId="32935" xr:uid="{00000000-0005-0000-0000-000047770000}"/>
    <cellStyle name="Sub totals 4 5 45 3" xfId="32936" xr:uid="{00000000-0005-0000-0000-000048770000}"/>
    <cellStyle name="Sub totals 4 5 45 4" xfId="32937" xr:uid="{00000000-0005-0000-0000-000049770000}"/>
    <cellStyle name="Sub totals 4 5 46" xfId="32938" xr:uid="{00000000-0005-0000-0000-00004A770000}"/>
    <cellStyle name="Sub totals 4 5 46 2" xfId="32939" xr:uid="{00000000-0005-0000-0000-00004B770000}"/>
    <cellStyle name="Sub totals 4 5 46 3" xfId="32940" xr:uid="{00000000-0005-0000-0000-00004C770000}"/>
    <cellStyle name="Sub totals 4 5 46 4" xfId="32941" xr:uid="{00000000-0005-0000-0000-00004D770000}"/>
    <cellStyle name="Sub totals 4 5 47" xfId="32942" xr:uid="{00000000-0005-0000-0000-00004E770000}"/>
    <cellStyle name="Sub totals 4 5 5" xfId="4478" xr:uid="{00000000-0005-0000-0000-00004F770000}"/>
    <cellStyle name="Sub totals 4 5 5 2" xfId="32943" xr:uid="{00000000-0005-0000-0000-000050770000}"/>
    <cellStyle name="Sub totals 4 5 5 2 2" xfId="32944" xr:uid="{00000000-0005-0000-0000-000051770000}"/>
    <cellStyle name="Sub totals 4 5 5 2 3" xfId="32945" xr:uid="{00000000-0005-0000-0000-000052770000}"/>
    <cellStyle name="Sub totals 4 5 5 2 4" xfId="32946" xr:uid="{00000000-0005-0000-0000-000053770000}"/>
    <cellStyle name="Sub totals 4 5 5 3" xfId="32947" xr:uid="{00000000-0005-0000-0000-000054770000}"/>
    <cellStyle name="Sub totals 4 5 5 4" xfId="32948" xr:uid="{00000000-0005-0000-0000-000055770000}"/>
    <cellStyle name="Sub totals 4 5 6" xfId="4479" xr:uid="{00000000-0005-0000-0000-000056770000}"/>
    <cellStyle name="Sub totals 4 5 6 2" xfId="32949" xr:uid="{00000000-0005-0000-0000-000057770000}"/>
    <cellStyle name="Sub totals 4 5 6 2 2" xfId="32950" xr:uid="{00000000-0005-0000-0000-000058770000}"/>
    <cellStyle name="Sub totals 4 5 6 2 3" xfId="32951" xr:uid="{00000000-0005-0000-0000-000059770000}"/>
    <cellStyle name="Sub totals 4 5 6 2 4" xfId="32952" xr:uid="{00000000-0005-0000-0000-00005A770000}"/>
    <cellStyle name="Sub totals 4 5 6 3" xfId="32953" xr:uid="{00000000-0005-0000-0000-00005B770000}"/>
    <cellStyle name="Sub totals 4 5 6 4" xfId="32954" xr:uid="{00000000-0005-0000-0000-00005C770000}"/>
    <cellStyle name="Sub totals 4 5 7" xfId="4480" xr:uid="{00000000-0005-0000-0000-00005D770000}"/>
    <cellStyle name="Sub totals 4 5 7 2" xfId="32955" xr:uid="{00000000-0005-0000-0000-00005E770000}"/>
    <cellStyle name="Sub totals 4 5 7 2 2" xfId="32956" xr:uid="{00000000-0005-0000-0000-00005F770000}"/>
    <cellStyle name="Sub totals 4 5 7 2 3" xfId="32957" xr:uid="{00000000-0005-0000-0000-000060770000}"/>
    <cellStyle name="Sub totals 4 5 7 2 4" xfId="32958" xr:uid="{00000000-0005-0000-0000-000061770000}"/>
    <cellStyle name="Sub totals 4 5 7 3" xfId="32959" xr:uid="{00000000-0005-0000-0000-000062770000}"/>
    <cellStyle name="Sub totals 4 5 7 4" xfId="32960" xr:uid="{00000000-0005-0000-0000-000063770000}"/>
    <cellStyle name="Sub totals 4 5 8" xfId="4481" xr:uid="{00000000-0005-0000-0000-000064770000}"/>
    <cellStyle name="Sub totals 4 5 8 2" xfId="32961" xr:uid="{00000000-0005-0000-0000-000065770000}"/>
    <cellStyle name="Sub totals 4 5 8 2 2" xfId="32962" xr:uid="{00000000-0005-0000-0000-000066770000}"/>
    <cellStyle name="Sub totals 4 5 8 2 3" xfId="32963" xr:uid="{00000000-0005-0000-0000-000067770000}"/>
    <cellStyle name="Sub totals 4 5 8 2 4" xfId="32964" xr:uid="{00000000-0005-0000-0000-000068770000}"/>
    <cellStyle name="Sub totals 4 5 8 3" xfId="32965" xr:uid="{00000000-0005-0000-0000-000069770000}"/>
    <cellStyle name="Sub totals 4 5 8 4" xfId="32966" xr:uid="{00000000-0005-0000-0000-00006A770000}"/>
    <cellStyle name="Sub totals 4 5 9" xfId="4482" xr:uid="{00000000-0005-0000-0000-00006B770000}"/>
    <cellStyle name="Sub totals 4 5 9 2" xfId="32967" xr:uid="{00000000-0005-0000-0000-00006C770000}"/>
    <cellStyle name="Sub totals 4 5 9 2 2" xfId="32968" xr:uid="{00000000-0005-0000-0000-00006D770000}"/>
    <cellStyle name="Sub totals 4 5 9 2 3" xfId="32969" xr:uid="{00000000-0005-0000-0000-00006E770000}"/>
    <cellStyle name="Sub totals 4 5 9 2 4" xfId="32970" xr:uid="{00000000-0005-0000-0000-00006F770000}"/>
    <cellStyle name="Sub totals 4 5 9 3" xfId="32971" xr:uid="{00000000-0005-0000-0000-000070770000}"/>
    <cellStyle name="Sub totals 4 5 9 4" xfId="32972" xr:uid="{00000000-0005-0000-0000-000071770000}"/>
    <cellStyle name="Sub totals 4 6" xfId="4483" xr:uid="{00000000-0005-0000-0000-000072770000}"/>
    <cellStyle name="Sub totals 4 6 2" xfId="32973" xr:uid="{00000000-0005-0000-0000-000073770000}"/>
    <cellStyle name="Sub totals 4 6 2 2" xfId="32974" xr:uid="{00000000-0005-0000-0000-000074770000}"/>
    <cellStyle name="Sub totals 4 6 2 3" xfId="32975" xr:uid="{00000000-0005-0000-0000-000075770000}"/>
    <cellStyle name="Sub totals 4 6 2 4" xfId="32976" xr:uid="{00000000-0005-0000-0000-000076770000}"/>
    <cellStyle name="Sub totals 4 6 3" xfId="32977" xr:uid="{00000000-0005-0000-0000-000077770000}"/>
    <cellStyle name="Sub totals 4 6 4" xfId="32978" xr:uid="{00000000-0005-0000-0000-000078770000}"/>
    <cellStyle name="Sub totals 4 7" xfId="4484" xr:uid="{00000000-0005-0000-0000-000079770000}"/>
    <cellStyle name="Sub totals 4 7 2" xfId="32979" xr:uid="{00000000-0005-0000-0000-00007A770000}"/>
    <cellStyle name="Sub totals 4 7 2 2" xfId="32980" xr:uid="{00000000-0005-0000-0000-00007B770000}"/>
    <cellStyle name="Sub totals 4 7 2 3" xfId="32981" xr:uid="{00000000-0005-0000-0000-00007C770000}"/>
    <cellStyle name="Sub totals 4 7 2 4" xfId="32982" xr:uid="{00000000-0005-0000-0000-00007D770000}"/>
    <cellStyle name="Sub totals 4 7 3" xfId="32983" xr:uid="{00000000-0005-0000-0000-00007E770000}"/>
    <cellStyle name="Sub totals 4 7 4" xfId="32984" xr:uid="{00000000-0005-0000-0000-00007F770000}"/>
    <cellStyle name="Sub totals 4 8" xfId="4485" xr:uid="{00000000-0005-0000-0000-000080770000}"/>
    <cellStyle name="Sub totals 4 8 2" xfId="32985" xr:uid="{00000000-0005-0000-0000-000081770000}"/>
    <cellStyle name="Sub totals 4 8 2 2" xfId="32986" xr:uid="{00000000-0005-0000-0000-000082770000}"/>
    <cellStyle name="Sub totals 4 8 2 3" xfId="32987" xr:uid="{00000000-0005-0000-0000-000083770000}"/>
    <cellStyle name="Sub totals 4 8 2 4" xfId="32988" xr:uid="{00000000-0005-0000-0000-000084770000}"/>
    <cellStyle name="Sub totals 4 8 3" xfId="32989" xr:uid="{00000000-0005-0000-0000-000085770000}"/>
    <cellStyle name="Sub totals 4 8 4" xfId="32990" xr:uid="{00000000-0005-0000-0000-000086770000}"/>
    <cellStyle name="Sub totals 4 9" xfId="4486" xr:uid="{00000000-0005-0000-0000-000087770000}"/>
    <cellStyle name="Sub totals 4 9 2" xfId="32991" xr:uid="{00000000-0005-0000-0000-000088770000}"/>
    <cellStyle name="Sub totals 4 9 2 2" xfId="32992" xr:uid="{00000000-0005-0000-0000-000089770000}"/>
    <cellStyle name="Sub totals 4 9 2 3" xfId="32993" xr:uid="{00000000-0005-0000-0000-00008A770000}"/>
    <cellStyle name="Sub totals 4 9 2 4" xfId="32994" xr:uid="{00000000-0005-0000-0000-00008B770000}"/>
    <cellStyle name="Sub totals 4 9 3" xfId="32995" xr:uid="{00000000-0005-0000-0000-00008C770000}"/>
    <cellStyle name="Sub totals 4 9 4" xfId="32996" xr:uid="{00000000-0005-0000-0000-00008D770000}"/>
    <cellStyle name="Sub totals 5" xfId="4487" xr:uid="{00000000-0005-0000-0000-00008E770000}"/>
    <cellStyle name="Sub totals 5 10" xfId="4488" xr:uid="{00000000-0005-0000-0000-00008F770000}"/>
    <cellStyle name="Sub totals 5 10 2" xfId="32997" xr:uid="{00000000-0005-0000-0000-000090770000}"/>
    <cellStyle name="Sub totals 5 10 2 2" xfId="32998" xr:uid="{00000000-0005-0000-0000-000091770000}"/>
    <cellStyle name="Sub totals 5 10 2 3" xfId="32999" xr:uid="{00000000-0005-0000-0000-000092770000}"/>
    <cellStyle name="Sub totals 5 10 2 4" xfId="33000" xr:uid="{00000000-0005-0000-0000-000093770000}"/>
    <cellStyle name="Sub totals 5 10 3" xfId="33001" xr:uid="{00000000-0005-0000-0000-000094770000}"/>
    <cellStyle name="Sub totals 5 10 4" xfId="33002" xr:uid="{00000000-0005-0000-0000-000095770000}"/>
    <cellStyle name="Sub totals 5 11" xfId="4489" xr:uid="{00000000-0005-0000-0000-000096770000}"/>
    <cellStyle name="Sub totals 5 11 2" xfId="33003" xr:uid="{00000000-0005-0000-0000-000097770000}"/>
    <cellStyle name="Sub totals 5 11 2 2" xfId="33004" xr:uid="{00000000-0005-0000-0000-000098770000}"/>
    <cellStyle name="Sub totals 5 11 2 3" xfId="33005" xr:uid="{00000000-0005-0000-0000-000099770000}"/>
    <cellStyle name="Sub totals 5 11 2 4" xfId="33006" xr:uid="{00000000-0005-0000-0000-00009A770000}"/>
    <cellStyle name="Sub totals 5 11 3" xfId="33007" xr:uid="{00000000-0005-0000-0000-00009B770000}"/>
    <cellStyle name="Sub totals 5 11 4" xfId="33008" xr:uid="{00000000-0005-0000-0000-00009C770000}"/>
    <cellStyle name="Sub totals 5 12" xfId="4490" xr:uid="{00000000-0005-0000-0000-00009D770000}"/>
    <cellStyle name="Sub totals 5 12 2" xfId="33009" xr:uid="{00000000-0005-0000-0000-00009E770000}"/>
    <cellStyle name="Sub totals 5 12 2 2" xfId="33010" xr:uid="{00000000-0005-0000-0000-00009F770000}"/>
    <cellStyle name="Sub totals 5 12 2 3" xfId="33011" xr:uid="{00000000-0005-0000-0000-0000A0770000}"/>
    <cellStyle name="Sub totals 5 12 2 4" xfId="33012" xr:uid="{00000000-0005-0000-0000-0000A1770000}"/>
    <cellStyle name="Sub totals 5 12 3" xfId="33013" xr:uid="{00000000-0005-0000-0000-0000A2770000}"/>
    <cellStyle name="Sub totals 5 12 4" xfId="33014" xr:uid="{00000000-0005-0000-0000-0000A3770000}"/>
    <cellStyle name="Sub totals 5 13" xfId="4491" xr:uid="{00000000-0005-0000-0000-0000A4770000}"/>
    <cellStyle name="Sub totals 5 13 2" xfId="33015" xr:uid="{00000000-0005-0000-0000-0000A5770000}"/>
    <cellStyle name="Sub totals 5 13 2 2" xfId="33016" xr:uid="{00000000-0005-0000-0000-0000A6770000}"/>
    <cellStyle name="Sub totals 5 13 2 3" xfId="33017" xr:uid="{00000000-0005-0000-0000-0000A7770000}"/>
    <cellStyle name="Sub totals 5 13 2 4" xfId="33018" xr:uid="{00000000-0005-0000-0000-0000A8770000}"/>
    <cellStyle name="Sub totals 5 13 3" xfId="33019" xr:uid="{00000000-0005-0000-0000-0000A9770000}"/>
    <cellStyle name="Sub totals 5 13 4" xfId="33020" xr:uid="{00000000-0005-0000-0000-0000AA770000}"/>
    <cellStyle name="Sub totals 5 14" xfId="4492" xr:uid="{00000000-0005-0000-0000-0000AB770000}"/>
    <cellStyle name="Sub totals 5 14 2" xfId="33021" xr:uid="{00000000-0005-0000-0000-0000AC770000}"/>
    <cellStyle name="Sub totals 5 14 2 2" xfId="33022" xr:uid="{00000000-0005-0000-0000-0000AD770000}"/>
    <cellStyle name="Sub totals 5 14 2 3" xfId="33023" xr:uid="{00000000-0005-0000-0000-0000AE770000}"/>
    <cellStyle name="Sub totals 5 14 2 4" xfId="33024" xr:uid="{00000000-0005-0000-0000-0000AF770000}"/>
    <cellStyle name="Sub totals 5 14 3" xfId="33025" xr:uid="{00000000-0005-0000-0000-0000B0770000}"/>
    <cellStyle name="Sub totals 5 14 4" xfId="33026" xr:uid="{00000000-0005-0000-0000-0000B1770000}"/>
    <cellStyle name="Sub totals 5 15" xfId="4493" xr:uid="{00000000-0005-0000-0000-0000B2770000}"/>
    <cellStyle name="Sub totals 5 15 2" xfId="33027" xr:uid="{00000000-0005-0000-0000-0000B3770000}"/>
    <cellStyle name="Sub totals 5 15 2 2" xfId="33028" xr:uid="{00000000-0005-0000-0000-0000B4770000}"/>
    <cellStyle name="Sub totals 5 15 2 3" xfId="33029" xr:uid="{00000000-0005-0000-0000-0000B5770000}"/>
    <cellStyle name="Sub totals 5 15 2 4" xfId="33030" xr:uid="{00000000-0005-0000-0000-0000B6770000}"/>
    <cellStyle name="Sub totals 5 15 3" xfId="33031" xr:uid="{00000000-0005-0000-0000-0000B7770000}"/>
    <cellStyle name="Sub totals 5 15 4" xfId="33032" xr:uid="{00000000-0005-0000-0000-0000B8770000}"/>
    <cellStyle name="Sub totals 5 16" xfId="4494" xr:uid="{00000000-0005-0000-0000-0000B9770000}"/>
    <cellStyle name="Sub totals 5 16 2" xfId="33033" xr:uid="{00000000-0005-0000-0000-0000BA770000}"/>
    <cellStyle name="Sub totals 5 16 2 2" xfId="33034" xr:uid="{00000000-0005-0000-0000-0000BB770000}"/>
    <cellStyle name="Sub totals 5 16 2 3" xfId="33035" xr:uid="{00000000-0005-0000-0000-0000BC770000}"/>
    <cellStyle name="Sub totals 5 16 2 4" xfId="33036" xr:uid="{00000000-0005-0000-0000-0000BD770000}"/>
    <cellStyle name="Sub totals 5 16 3" xfId="33037" xr:uid="{00000000-0005-0000-0000-0000BE770000}"/>
    <cellStyle name="Sub totals 5 16 4" xfId="33038" xr:uid="{00000000-0005-0000-0000-0000BF770000}"/>
    <cellStyle name="Sub totals 5 17" xfId="4495" xr:uid="{00000000-0005-0000-0000-0000C0770000}"/>
    <cellStyle name="Sub totals 5 17 2" xfId="33039" xr:uid="{00000000-0005-0000-0000-0000C1770000}"/>
    <cellStyle name="Sub totals 5 17 2 2" xfId="33040" xr:uid="{00000000-0005-0000-0000-0000C2770000}"/>
    <cellStyle name="Sub totals 5 17 2 3" xfId="33041" xr:uid="{00000000-0005-0000-0000-0000C3770000}"/>
    <cellStyle name="Sub totals 5 17 2 4" xfId="33042" xr:uid="{00000000-0005-0000-0000-0000C4770000}"/>
    <cellStyle name="Sub totals 5 17 3" xfId="33043" xr:uid="{00000000-0005-0000-0000-0000C5770000}"/>
    <cellStyle name="Sub totals 5 17 4" xfId="33044" xr:uid="{00000000-0005-0000-0000-0000C6770000}"/>
    <cellStyle name="Sub totals 5 18" xfId="4496" xr:uid="{00000000-0005-0000-0000-0000C7770000}"/>
    <cellStyle name="Sub totals 5 18 2" xfId="33045" xr:uid="{00000000-0005-0000-0000-0000C8770000}"/>
    <cellStyle name="Sub totals 5 18 2 2" xfId="33046" xr:uid="{00000000-0005-0000-0000-0000C9770000}"/>
    <cellStyle name="Sub totals 5 18 2 3" xfId="33047" xr:uid="{00000000-0005-0000-0000-0000CA770000}"/>
    <cellStyle name="Sub totals 5 18 2 4" xfId="33048" xr:uid="{00000000-0005-0000-0000-0000CB770000}"/>
    <cellStyle name="Sub totals 5 18 3" xfId="33049" xr:uid="{00000000-0005-0000-0000-0000CC770000}"/>
    <cellStyle name="Sub totals 5 18 4" xfId="33050" xr:uid="{00000000-0005-0000-0000-0000CD770000}"/>
    <cellStyle name="Sub totals 5 19" xfId="4497" xr:uid="{00000000-0005-0000-0000-0000CE770000}"/>
    <cellStyle name="Sub totals 5 19 2" xfId="33051" xr:uid="{00000000-0005-0000-0000-0000CF770000}"/>
    <cellStyle name="Sub totals 5 19 2 2" xfId="33052" xr:uid="{00000000-0005-0000-0000-0000D0770000}"/>
    <cellStyle name="Sub totals 5 19 2 3" xfId="33053" xr:uid="{00000000-0005-0000-0000-0000D1770000}"/>
    <cellStyle name="Sub totals 5 19 2 4" xfId="33054" xr:uid="{00000000-0005-0000-0000-0000D2770000}"/>
    <cellStyle name="Sub totals 5 19 3" xfId="33055" xr:uid="{00000000-0005-0000-0000-0000D3770000}"/>
    <cellStyle name="Sub totals 5 19 4" xfId="33056" xr:uid="{00000000-0005-0000-0000-0000D4770000}"/>
    <cellStyle name="Sub totals 5 2" xfId="4498" xr:uid="{00000000-0005-0000-0000-0000D5770000}"/>
    <cellStyle name="Sub totals 5 2 10" xfId="4499" xr:uid="{00000000-0005-0000-0000-0000D6770000}"/>
    <cellStyle name="Sub totals 5 2 10 2" xfId="33057" xr:uid="{00000000-0005-0000-0000-0000D7770000}"/>
    <cellStyle name="Sub totals 5 2 10 2 2" xfId="33058" xr:uid="{00000000-0005-0000-0000-0000D8770000}"/>
    <cellStyle name="Sub totals 5 2 10 2 3" xfId="33059" xr:uid="{00000000-0005-0000-0000-0000D9770000}"/>
    <cellStyle name="Sub totals 5 2 10 2 4" xfId="33060" xr:uid="{00000000-0005-0000-0000-0000DA770000}"/>
    <cellStyle name="Sub totals 5 2 10 3" xfId="33061" xr:uid="{00000000-0005-0000-0000-0000DB770000}"/>
    <cellStyle name="Sub totals 5 2 10 4" xfId="33062" xr:uid="{00000000-0005-0000-0000-0000DC770000}"/>
    <cellStyle name="Sub totals 5 2 11" xfId="4500" xr:uid="{00000000-0005-0000-0000-0000DD770000}"/>
    <cellStyle name="Sub totals 5 2 11 2" xfId="33063" xr:uid="{00000000-0005-0000-0000-0000DE770000}"/>
    <cellStyle name="Sub totals 5 2 11 2 2" xfId="33064" xr:uid="{00000000-0005-0000-0000-0000DF770000}"/>
    <cellStyle name="Sub totals 5 2 11 2 3" xfId="33065" xr:uid="{00000000-0005-0000-0000-0000E0770000}"/>
    <cellStyle name="Sub totals 5 2 11 2 4" xfId="33066" xr:uid="{00000000-0005-0000-0000-0000E1770000}"/>
    <cellStyle name="Sub totals 5 2 11 3" xfId="33067" xr:uid="{00000000-0005-0000-0000-0000E2770000}"/>
    <cellStyle name="Sub totals 5 2 11 4" xfId="33068" xr:uid="{00000000-0005-0000-0000-0000E3770000}"/>
    <cellStyle name="Sub totals 5 2 12" xfId="4501" xr:uid="{00000000-0005-0000-0000-0000E4770000}"/>
    <cellStyle name="Sub totals 5 2 12 2" xfId="33069" xr:uid="{00000000-0005-0000-0000-0000E5770000}"/>
    <cellStyle name="Sub totals 5 2 12 2 2" xfId="33070" xr:uid="{00000000-0005-0000-0000-0000E6770000}"/>
    <cellStyle name="Sub totals 5 2 12 2 3" xfId="33071" xr:uid="{00000000-0005-0000-0000-0000E7770000}"/>
    <cellStyle name="Sub totals 5 2 12 2 4" xfId="33072" xr:uid="{00000000-0005-0000-0000-0000E8770000}"/>
    <cellStyle name="Sub totals 5 2 12 3" xfId="33073" xr:uid="{00000000-0005-0000-0000-0000E9770000}"/>
    <cellStyle name="Sub totals 5 2 12 4" xfId="33074" xr:uid="{00000000-0005-0000-0000-0000EA770000}"/>
    <cellStyle name="Sub totals 5 2 13" xfId="4502" xr:uid="{00000000-0005-0000-0000-0000EB770000}"/>
    <cellStyle name="Sub totals 5 2 13 2" xfId="33075" xr:uid="{00000000-0005-0000-0000-0000EC770000}"/>
    <cellStyle name="Sub totals 5 2 13 2 2" xfId="33076" xr:uid="{00000000-0005-0000-0000-0000ED770000}"/>
    <cellStyle name="Sub totals 5 2 13 2 3" xfId="33077" xr:uid="{00000000-0005-0000-0000-0000EE770000}"/>
    <cellStyle name="Sub totals 5 2 13 2 4" xfId="33078" xr:uid="{00000000-0005-0000-0000-0000EF770000}"/>
    <cellStyle name="Sub totals 5 2 13 3" xfId="33079" xr:uid="{00000000-0005-0000-0000-0000F0770000}"/>
    <cellStyle name="Sub totals 5 2 13 4" xfId="33080" xr:uid="{00000000-0005-0000-0000-0000F1770000}"/>
    <cellStyle name="Sub totals 5 2 14" xfId="4503" xr:uid="{00000000-0005-0000-0000-0000F2770000}"/>
    <cellStyle name="Sub totals 5 2 14 2" xfId="33081" xr:uid="{00000000-0005-0000-0000-0000F3770000}"/>
    <cellStyle name="Sub totals 5 2 14 2 2" xfId="33082" xr:uid="{00000000-0005-0000-0000-0000F4770000}"/>
    <cellStyle name="Sub totals 5 2 14 2 3" xfId="33083" xr:uid="{00000000-0005-0000-0000-0000F5770000}"/>
    <cellStyle name="Sub totals 5 2 14 2 4" xfId="33084" xr:uid="{00000000-0005-0000-0000-0000F6770000}"/>
    <cellStyle name="Sub totals 5 2 14 3" xfId="33085" xr:uid="{00000000-0005-0000-0000-0000F7770000}"/>
    <cellStyle name="Sub totals 5 2 14 4" xfId="33086" xr:uid="{00000000-0005-0000-0000-0000F8770000}"/>
    <cellStyle name="Sub totals 5 2 15" xfId="4504" xr:uid="{00000000-0005-0000-0000-0000F9770000}"/>
    <cellStyle name="Sub totals 5 2 15 2" xfId="33087" xr:uid="{00000000-0005-0000-0000-0000FA770000}"/>
    <cellStyle name="Sub totals 5 2 15 2 2" xfId="33088" xr:uid="{00000000-0005-0000-0000-0000FB770000}"/>
    <cellStyle name="Sub totals 5 2 15 2 3" xfId="33089" xr:uid="{00000000-0005-0000-0000-0000FC770000}"/>
    <cellStyle name="Sub totals 5 2 15 2 4" xfId="33090" xr:uid="{00000000-0005-0000-0000-0000FD770000}"/>
    <cellStyle name="Sub totals 5 2 15 3" xfId="33091" xr:uid="{00000000-0005-0000-0000-0000FE770000}"/>
    <cellStyle name="Sub totals 5 2 15 4" xfId="33092" xr:uid="{00000000-0005-0000-0000-0000FF770000}"/>
    <cellStyle name="Sub totals 5 2 16" xfId="4505" xr:uid="{00000000-0005-0000-0000-000000780000}"/>
    <cellStyle name="Sub totals 5 2 16 2" xfId="33093" xr:uid="{00000000-0005-0000-0000-000001780000}"/>
    <cellStyle name="Sub totals 5 2 16 2 2" xfId="33094" xr:uid="{00000000-0005-0000-0000-000002780000}"/>
    <cellStyle name="Sub totals 5 2 16 2 3" xfId="33095" xr:uid="{00000000-0005-0000-0000-000003780000}"/>
    <cellStyle name="Sub totals 5 2 16 2 4" xfId="33096" xr:uid="{00000000-0005-0000-0000-000004780000}"/>
    <cellStyle name="Sub totals 5 2 16 3" xfId="33097" xr:uid="{00000000-0005-0000-0000-000005780000}"/>
    <cellStyle name="Sub totals 5 2 16 4" xfId="33098" xr:uid="{00000000-0005-0000-0000-000006780000}"/>
    <cellStyle name="Sub totals 5 2 17" xfId="4506" xr:uid="{00000000-0005-0000-0000-000007780000}"/>
    <cellStyle name="Sub totals 5 2 17 2" xfId="33099" xr:uid="{00000000-0005-0000-0000-000008780000}"/>
    <cellStyle name="Sub totals 5 2 17 2 2" xfId="33100" xr:uid="{00000000-0005-0000-0000-000009780000}"/>
    <cellStyle name="Sub totals 5 2 17 2 3" xfId="33101" xr:uid="{00000000-0005-0000-0000-00000A780000}"/>
    <cellStyle name="Sub totals 5 2 17 2 4" xfId="33102" xr:uid="{00000000-0005-0000-0000-00000B780000}"/>
    <cellStyle name="Sub totals 5 2 17 3" xfId="33103" xr:uid="{00000000-0005-0000-0000-00000C780000}"/>
    <cellStyle name="Sub totals 5 2 17 4" xfId="33104" xr:uid="{00000000-0005-0000-0000-00000D780000}"/>
    <cellStyle name="Sub totals 5 2 18" xfId="4507" xr:uid="{00000000-0005-0000-0000-00000E780000}"/>
    <cellStyle name="Sub totals 5 2 18 2" xfId="33105" xr:uid="{00000000-0005-0000-0000-00000F780000}"/>
    <cellStyle name="Sub totals 5 2 18 2 2" xfId="33106" xr:uid="{00000000-0005-0000-0000-000010780000}"/>
    <cellStyle name="Sub totals 5 2 18 2 3" xfId="33107" xr:uid="{00000000-0005-0000-0000-000011780000}"/>
    <cellStyle name="Sub totals 5 2 18 2 4" xfId="33108" xr:uid="{00000000-0005-0000-0000-000012780000}"/>
    <cellStyle name="Sub totals 5 2 18 3" xfId="33109" xr:uid="{00000000-0005-0000-0000-000013780000}"/>
    <cellStyle name="Sub totals 5 2 18 4" xfId="33110" xr:uid="{00000000-0005-0000-0000-000014780000}"/>
    <cellStyle name="Sub totals 5 2 19" xfId="4508" xr:uid="{00000000-0005-0000-0000-000015780000}"/>
    <cellStyle name="Sub totals 5 2 19 2" xfId="33111" xr:uid="{00000000-0005-0000-0000-000016780000}"/>
    <cellStyle name="Sub totals 5 2 19 2 2" xfId="33112" xr:uid="{00000000-0005-0000-0000-000017780000}"/>
    <cellStyle name="Sub totals 5 2 19 2 3" xfId="33113" xr:uid="{00000000-0005-0000-0000-000018780000}"/>
    <cellStyle name="Sub totals 5 2 19 2 4" xfId="33114" xr:uid="{00000000-0005-0000-0000-000019780000}"/>
    <cellStyle name="Sub totals 5 2 19 3" xfId="33115" xr:uid="{00000000-0005-0000-0000-00001A780000}"/>
    <cellStyle name="Sub totals 5 2 19 4" xfId="33116" xr:uid="{00000000-0005-0000-0000-00001B780000}"/>
    <cellStyle name="Sub totals 5 2 2" xfId="4509" xr:uid="{00000000-0005-0000-0000-00001C780000}"/>
    <cellStyle name="Sub totals 5 2 2 2" xfId="33117" xr:uid="{00000000-0005-0000-0000-00001D780000}"/>
    <cellStyle name="Sub totals 5 2 2 2 2" xfId="33118" xr:uid="{00000000-0005-0000-0000-00001E780000}"/>
    <cellStyle name="Sub totals 5 2 2 2 3" xfId="33119" xr:uid="{00000000-0005-0000-0000-00001F780000}"/>
    <cellStyle name="Sub totals 5 2 2 2 4" xfId="33120" xr:uid="{00000000-0005-0000-0000-000020780000}"/>
    <cellStyle name="Sub totals 5 2 2 3" xfId="33121" xr:uid="{00000000-0005-0000-0000-000021780000}"/>
    <cellStyle name="Sub totals 5 2 2 4" xfId="33122" xr:uid="{00000000-0005-0000-0000-000022780000}"/>
    <cellStyle name="Sub totals 5 2 20" xfId="4510" xr:uid="{00000000-0005-0000-0000-000023780000}"/>
    <cellStyle name="Sub totals 5 2 20 2" xfId="33123" xr:uid="{00000000-0005-0000-0000-000024780000}"/>
    <cellStyle name="Sub totals 5 2 20 2 2" xfId="33124" xr:uid="{00000000-0005-0000-0000-000025780000}"/>
    <cellStyle name="Sub totals 5 2 20 2 3" xfId="33125" xr:uid="{00000000-0005-0000-0000-000026780000}"/>
    <cellStyle name="Sub totals 5 2 20 2 4" xfId="33126" xr:uid="{00000000-0005-0000-0000-000027780000}"/>
    <cellStyle name="Sub totals 5 2 20 3" xfId="33127" xr:uid="{00000000-0005-0000-0000-000028780000}"/>
    <cellStyle name="Sub totals 5 2 20 4" xfId="33128" xr:uid="{00000000-0005-0000-0000-000029780000}"/>
    <cellStyle name="Sub totals 5 2 21" xfId="4511" xr:uid="{00000000-0005-0000-0000-00002A780000}"/>
    <cellStyle name="Sub totals 5 2 21 2" xfId="33129" xr:uid="{00000000-0005-0000-0000-00002B780000}"/>
    <cellStyle name="Sub totals 5 2 21 2 2" xfId="33130" xr:uid="{00000000-0005-0000-0000-00002C780000}"/>
    <cellStyle name="Sub totals 5 2 21 2 3" xfId="33131" xr:uid="{00000000-0005-0000-0000-00002D780000}"/>
    <cellStyle name="Sub totals 5 2 21 2 4" xfId="33132" xr:uid="{00000000-0005-0000-0000-00002E780000}"/>
    <cellStyle name="Sub totals 5 2 21 3" xfId="33133" xr:uid="{00000000-0005-0000-0000-00002F780000}"/>
    <cellStyle name="Sub totals 5 2 21 4" xfId="33134" xr:uid="{00000000-0005-0000-0000-000030780000}"/>
    <cellStyle name="Sub totals 5 2 22" xfId="4512" xr:uid="{00000000-0005-0000-0000-000031780000}"/>
    <cellStyle name="Sub totals 5 2 22 2" xfId="33135" xr:uid="{00000000-0005-0000-0000-000032780000}"/>
    <cellStyle name="Sub totals 5 2 22 2 2" xfId="33136" xr:uid="{00000000-0005-0000-0000-000033780000}"/>
    <cellStyle name="Sub totals 5 2 22 2 3" xfId="33137" xr:uid="{00000000-0005-0000-0000-000034780000}"/>
    <cellStyle name="Sub totals 5 2 22 2 4" xfId="33138" xr:uid="{00000000-0005-0000-0000-000035780000}"/>
    <cellStyle name="Sub totals 5 2 22 3" xfId="33139" xr:uid="{00000000-0005-0000-0000-000036780000}"/>
    <cellStyle name="Sub totals 5 2 22 4" xfId="33140" xr:uid="{00000000-0005-0000-0000-000037780000}"/>
    <cellStyle name="Sub totals 5 2 23" xfId="4513" xr:uid="{00000000-0005-0000-0000-000038780000}"/>
    <cellStyle name="Sub totals 5 2 23 2" xfId="33141" xr:uid="{00000000-0005-0000-0000-000039780000}"/>
    <cellStyle name="Sub totals 5 2 23 2 2" xfId="33142" xr:uid="{00000000-0005-0000-0000-00003A780000}"/>
    <cellStyle name="Sub totals 5 2 23 2 3" xfId="33143" xr:uid="{00000000-0005-0000-0000-00003B780000}"/>
    <cellStyle name="Sub totals 5 2 23 2 4" xfId="33144" xr:uid="{00000000-0005-0000-0000-00003C780000}"/>
    <cellStyle name="Sub totals 5 2 23 3" xfId="33145" xr:uid="{00000000-0005-0000-0000-00003D780000}"/>
    <cellStyle name="Sub totals 5 2 23 4" xfId="33146" xr:uid="{00000000-0005-0000-0000-00003E780000}"/>
    <cellStyle name="Sub totals 5 2 24" xfId="4514" xr:uid="{00000000-0005-0000-0000-00003F780000}"/>
    <cellStyle name="Sub totals 5 2 24 2" xfId="33147" xr:uid="{00000000-0005-0000-0000-000040780000}"/>
    <cellStyle name="Sub totals 5 2 24 2 2" xfId="33148" xr:uid="{00000000-0005-0000-0000-000041780000}"/>
    <cellStyle name="Sub totals 5 2 24 2 3" xfId="33149" xr:uid="{00000000-0005-0000-0000-000042780000}"/>
    <cellStyle name="Sub totals 5 2 24 2 4" xfId="33150" xr:uid="{00000000-0005-0000-0000-000043780000}"/>
    <cellStyle name="Sub totals 5 2 24 3" xfId="33151" xr:uid="{00000000-0005-0000-0000-000044780000}"/>
    <cellStyle name="Sub totals 5 2 24 4" xfId="33152" xr:uid="{00000000-0005-0000-0000-000045780000}"/>
    <cellStyle name="Sub totals 5 2 25" xfId="4515" xr:uid="{00000000-0005-0000-0000-000046780000}"/>
    <cellStyle name="Sub totals 5 2 25 2" xfId="33153" xr:uid="{00000000-0005-0000-0000-000047780000}"/>
    <cellStyle name="Sub totals 5 2 25 2 2" xfId="33154" xr:uid="{00000000-0005-0000-0000-000048780000}"/>
    <cellStyle name="Sub totals 5 2 25 2 3" xfId="33155" xr:uid="{00000000-0005-0000-0000-000049780000}"/>
    <cellStyle name="Sub totals 5 2 25 2 4" xfId="33156" xr:uid="{00000000-0005-0000-0000-00004A780000}"/>
    <cellStyle name="Sub totals 5 2 25 3" xfId="33157" xr:uid="{00000000-0005-0000-0000-00004B780000}"/>
    <cellStyle name="Sub totals 5 2 25 4" xfId="33158" xr:uid="{00000000-0005-0000-0000-00004C780000}"/>
    <cellStyle name="Sub totals 5 2 26" xfId="4516" xr:uid="{00000000-0005-0000-0000-00004D780000}"/>
    <cellStyle name="Sub totals 5 2 26 2" xfId="33159" xr:uid="{00000000-0005-0000-0000-00004E780000}"/>
    <cellStyle name="Sub totals 5 2 26 2 2" xfId="33160" xr:uid="{00000000-0005-0000-0000-00004F780000}"/>
    <cellStyle name="Sub totals 5 2 26 2 3" xfId="33161" xr:uid="{00000000-0005-0000-0000-000050780000}"/>
    <cellStyle name="Sub totals 5 2 26 2 4" xfId="33162" xr:uid="{00000000-0005-0000-0000-000051780000}"/>
    <cellStyle name="Sub totals 5 2 26 3" xfId="33163" xr:uid="{00000000-0005-0000-0000-000052780000}"/>
    <cellStyle name="Sub totals 5 2 26 4" xfId="33164" xr:uid="{00000000-0005-0000-0000-000053780000}"/>
    <cellStyle name="Sub totals 5 2 27" xfId="4517" xr:uid="{00000000-0005-0000-0000-000054780000}"/>
    <cellStyle name="Sub totals 5 2 27 2" xfId="33165" xr:uid="{00000000-0005-0000-0000-000055780000}"/>
    <cellStyle name="Sub totals 5 2 27 2 2" xfId="33166" xr:uid="{00000000-0005-0000-0000-000056780000}"/>
    <cellStyle name="Sub totals 5 2 27 2 3" xfId="33167" xr:uid="{00000000-0005-0000-0000-000057780000}"/>
    <cellStyle name="Sub totals 5 2 27 2 4" xfId="33168" xr:uid="{00000000-0005-0000-0000-000058780000}"/>
    <cellStyle name="Sub totals 5 2 27 3" xfId="33169" xr:uid="{00000000-0005-0000-0000-000059780000}"/>
    <cellStyle name="Sub totals 5 2 27 4" xfId="33170" xr:uid="{00000000-0005-0000-0000-00005A780000}"/>
    <cellStyle name="Sub totals 5 2 28" xfId="4518" xr:uid="{00000000-0005-0000-0000-00005B780000}"/>
    <cellStyle name="Sub totals 5 2 28 2" xfId="33171" xr:uid="{00000000-0005-0000-0000-00005C780000}"/>
    <cellStyle name="Sub totals 5 2 28 2 2" xfId="33172" xr:uid="{00000000-0005-0000-0000-00005D780000}"/>
    <cellStyle name="Sub totals 5 2 28 2 3" xfId="33173" xr:uid="{00000000-0005-0000-0000-00005E780000}"/>
    <cellStyle name="Sub totals 5 2 28 2 4" xfId="33174" xr:uid="{00000000-0005-0000-0000-00005F780000}"/>
    <cellStyle name="Sub totals 5 2 28 3" xfId="33175" xr:uid="{00000000-0005-0000-0000-000060780000}"/>
    <cellStyle name="Sub totals 5 2 28 4" xfId="33176" xr:uid="{00000000-0005-0000-0000-000061780000}"/>
    <cellStyle name="Sub totals 5 2 29" xfId="4519" xr:uid="{00000000-0005-0000-0000-000062780000}"/>
    <cellStyle name="Sub totals 5 2 29 2" xfId="33177" xr:uid="{00000000-0005-0000-0000-000063780000}"/>
    <cellStyle name="Sub totals 5 2 29 2 2" xfId="33178" xr:uid="{00000000-0005-0000-0000-000064780000}"/>
    <cellStyle name="Sub totals 5 2 29 2 3" xfId="33179" xr:uid="{00000000-0005-0000-0000-000065780000}"/>
    <cellStyle name="Sub totals 5 2 29 2 4" xfId="33180" xr:uid="{00000000-0005-0000-0000-000066780000}"/>
    <cellStyle name="Sub totals 5 2 29 3" xfId="33181" xr:uid="{00000000-0005-0000-0000-000067780000}"/>
    <cellStyle name="Sub totals 5 2 29 4" xfId="33182" xr:uid="{00000000-0005-0000-0000-000068780000}"/>
    <cellStyle name="Sub totals 5 2 3" xfId="4520" xr:uid="{00000000-0005-0000-0000-000069780000}"/>
    <cellStyle name="Sub totals 5 2 3 2" xfId="33183" xr:uid="{00000000-0005-0000-0000-00006A780000}"/>
    <cellStyle name="Sub totals 5 2 3 2 2" xfId="33184" xr:uid="{00000000-0005-0000-0000-00006B780000}"/>
    <cellStyle name="Sub totals 5 2 3 2 3" xfId="33185" xr:uid="{00000000-0005-0000-0000-00006C780000}"/>
    <cellStyle name="Sub totals 5 2 3 2 4" xfId="33186" xr:uid="{00000000-0005-0000-0000-00006D780000}"/>
    <cellStyle name="Sub totals 5 2 3 3" xfId="33187" xr:uid="{00000000-0005-0000-0000-00006E780000}"/>
    <cellStyle name="Sub totals 5 2 3 4" xfId="33188" xr:uid="{00000000-0005-0000-0000-00006F780000}"/>
    <cellStyle name="Sub totals 5 2 30" xfId="4521" xr:uid="{00000000-0005-0000-0000-000070780000}"/>
    <cellStyle name="Sub totals 5 2 30 2" xfId="33189" xr:uid="{00000000-0005-0000-0000-000071780000}"/>
    <cellStyle name="Sub totals 5 2 30 2 2" xfId="33190" xr:uid="{00000000-0005-0000-0000-000072780000}"/>
    <cellStyle name="Sub totals 5 2 30 2 3" xfId="33191" xr:uid="{00000000-0005-0000-0000-000073780000}"/>
    <cellStyle name="Sub totals 5 2 30 2 4" xfId="33192" xr:uid="{00000000-0005-0000-0000-000074780000}"/>
    <cellStyle name="Sub totals 5 2 30 3" xfId="33193" xr:uid="{00000000-0005-0000-0000-000075780000}"/>
    <cellStyle name="Sub totals 5 2 30 4" xfId="33194" xr:uid="{00000000-0005-0000-0000-000076780000}"/>
    <cellStyle name="Sub totals 5 2 31" xfId="4522" xr:uid="{00000000-0005-0000-0000-000077780000}"/>
    <cellStyle name="Sub totals 5 2 31 2" xfId="33195" xr:uid="{00000000-0005-0000-0000-000078780000}"/>
    <cellStyle name="Sub totals 5 2 31 2 2" xfId="33196" xr:uid="{00000000-0005-0000-0000-000079780000}"/>
    <cellStyle name="Sub totals 5 2 31 2 3" xfId="33197" xr:uid="{00000000-0005-0000-0000-00007A780000}"/>
    <cellStyle name="Sub totals 5 2 31 2 4" xfId="33198" xr:uid="{00000000-0005-0000-0000-00007B780000}"/>
    <cellStyle name="Sub totals 5 2 31 3" xfId="33199" xr:uid="{00000000-0005-0000-0000-00007C780000}"/>
    <cellStyle name="Sub totals 5 2 31 4" xfId="33200" xr:uid="{00000000-0005-0000-0000-00007D780000}"/>
    <cellStyle name="Sub totals 5 2 32" xfId="4523" xr:uid="{00000000-0005-0000-0000-00007E780000}"/>
    <cellStyle name="Sub totals 5 2 32 2" xfId="33201" xr:uid="{00000000-0005-0000-0000-00007F780000}"/>
    <cellStyle name="Sub totals 5 2 32 2 2" xfId="33202" xr:uid="{00000000-0005-0000-0000-000080780000}"/>
    <cellStyle name="Sub totals 5 2 32 2 3" xfId="33203" xr:uid="{00000000-0005-0000-0000-000081780000}"/>
    <cellStyle name="Sub totals 5 2 32 2 4" xfId="33204" xr:uid="{00000000-0005-0000-0000-000082780000}"/>
    <cellStyle name="Sub totals 5 2 32 3" xfId="33205" xr:uid="{00000000-0005-0000-0000-000083780000}"/>
    <cellStyle name="Sub totals 5 2 32 4" xfId="33206" xr:uid="{00000000-0005-0000-0000-000084780000}"/>
    <cellStyle name="Sub totals 5 2 33" xfId="4524" xr:uid="{00000000-0005-0000-0000-000085780000}"/>
    <cellStyle name="Sub totals 5 2 33 2" xfId="33207" xr:uid="{00000000-0005-0000-0000-000086780000}"/>
    <cellStyle name="Sub totals 5 2 33 2 2" xfId="33208" xr:uid="{00000000-0005-0000-0000-000087780000}"/>
    <cellStyle name="Sub totals 5 2 33 2 3" xfId="33209" xr:uid="{00000000-0005-0000-0000-000088780000}"/>
    <cellStyle name="Sub totals 5 2 33 2 4" xfId="33210" xr:uid="{00000000-0005-0000-0000-000089780000}"/>
    <cellStyle name="Sub totals 5 2 33 3" xfId="33211" xr:uid="{00000000-0005-0000-0000-00008A780000}"/>
    <cellStyle name="Sub totals 5 2 33 4" xfId="33212" xr:uid="{00000000-0005-0000-0000-00008B780000}"/>
    <cellStyle name="Sub totals 5 2 34" xfId="4525" xr:uid="{00000000-0005-0000-0000-00008C780000}"/>
    <cellStyle name="Sub totals 5 2 34 2" xfId="33213" xr:uid="{00000000-0005-0000-0000-00008D780000}"/>
    <cellStyle name="Sub totals 5 2 34 2 2" xfId="33214" xr:uid="{00000000-0005-0000-0000-00008E780000}"/>
    <cellStyle name="Sub totals 5 2 34 2 3" xfId="33215" xr:uid="{00000000-0005-0000-0000-00008F780000}"/>
    <cellStyle name="Sub totals 5 2 34 2 4" xfId="33216" xr:uid="{00000000-0005-0000-0000-000090780000}"/>
    <cellStyle name="Sub totals 5 2 34 3" xfId="33217" xr:uid="{00000000-0005-0000-0000-000091780000}"/>
    <cellStyle name="Sub totals 5 2 34 4" xfId="33218" xr:uid="{00000000-0005-0000-0000-000092780000}"/>
    <cellStyle name="Sub totals 5 2 35" xfId="4526" xr:uid="{00000000-0005-0000-0000-000093780000}"/>
    <cellStyle name="Sub totals 5 2 35 2" xfId="33219" xr:uid="{00000000-0005-0000-0000-000094780000}"/>
    <cellStyle name="Sub totals 5 2 35 2 2" xfId="33220" xr:uid="{00000000-0005-0000-0000-000095780000}"/>
    <cellStyle name="Sub totals 5 2 35 2 3" xfId="33221" xr:uid="{00000000-0005-0000-0000-000096780000}"/>
    <cellStyle name="Sub totals 5 2 35 2 4" xfId="33222" xr:uid="{00000000-0005-0000-0000-000097780000}"/>
    <cellStyle name="Sub totals 5 2 35 3" xfId="33223" xr:uid="{00000000-0005-0000-0000-000098780000}"/>
    <cellStyle name="Sub totals 5 2 35 4" xfId="33224" xr:uid="{00000000-0005-0000-0000-000099780000}"/>
    <cellStyle name="Sub totals 5 2 36" xfId="4527" xr:uid="{00000000-0005-0000-0000-00009A780000}"/>
    <cellStyle name="Sub totals 5 2 36 2" xfId="33225" xr:uid="{00000000-0005-0000-0000-00009B780000}"/>
    <cellStyle name="Sub totals 5 2 36 2 2" xfId="33226" xr:uid="{00000000-0005-0000-0000-00009C780000}"/>
    <cellStyle name="Sub totals 5 2 36 2 3" xfId="33227" xr:uid="{00000000-0005-0000-0000-00009D780000}"/>
    <cellStyle name="Sub totals 5 2 36 2 4" xfId="33228" xr:uid="{00000000-0005-0000-0000-00009E780000}"/>
    <cellStyle name="Sub totals 5 2 36 3" xfId="33229" xr:uid="{00000000-0005-0000-0000-00009F780000}"/>
    <cellStyle name="Sub totals 5 2 36 4" xfId="33230" xr:uid="{00000000-0005-0000-0000-0000A0780000}"/>
    <cellStyle name="Sub totals 5 2 37" xfId="4528" xr:uid="{00000000-0005-0000-0000-0000A1780000}"/>
    <cellStyle name="Sub totals 5 2 37 2" xfId="33231" xr:uid="{00000000-0005-0000-0000-0000A2780000}"/>
    <cellStyle name="Sub totals 5 2 37 2 2" xfId="33232" xr:uid="{00000000-0005-0000-0000-0000A3780000}"/>
    <cellStyle name="Sub totals 5 2 37 2 3" xfId="33233" xr:uid="{00000000-0005-0000-0000-0000A4780000}"/>
    <cellStyle name="Sub totals 5 2 37 2 4" xfId="33234" xr:uid="{00000000-0005-0000-0000-0000A5780000}"/>
    <cellStyle name="Sub totals 5 2 37 3" xfId="33235" xr:uid="{00000000-0005-0000-0000-0000A6780000}"/>
    <cellStyle name="Sub totals 5 2 37 4" xfId="33236" xr:uid="{00000000-0005-0000-0000-0000A7780000}"/>
    <cellStyle name="Sub totals 5 2 38" xfId="4529" xr:uid="{00000000-0005-0000-0000-0000A8780000}"/>
    <cellStyle name="Sub totals 5 2 38 2" xfId="33237" xr:uid="{00000000-0005-0000-0000-0000A9780000}"/>
    <cellStyle name="Sub totals 5 2 38 2 2" xfId="33238" xr:uid="{00000000-0005-0000-0000-0000AA780000}"/>
    <cellStyle name="Sub totals 5 2 38 2 3" xfId="33239" xr:uid="{00000000-0005-0000-0000-0000AB780000}"/>
    <cellStyle name="Sub totals 5 2 38 2 4" xfId="33240" xr:uid="{00000000-0005-0000-0000-0000AC780000}"/>
    <cellStyle name="Sub totals 5 2 38 3" xfId="33241" xr:uid="{00000000-0005-0000-0000-0000AD780000}"/>
    <cellStyle name="Sub totals 5 2 38 4" xfId="33242" xr:uid="{00000000-0005-0000-0000-0000AE780000}"/>
    <cellStyle name="Sub totals 5 2 39" xfId="4530" xr:uid="{00000000-0005-0000-0000-0000AF780000}"/>
    <cellStyle name="Sub totals 5 2 39 2" xfId="33243" xr:uid="{00000000-0005-0000-0000-0000B0780000}"/>
    <cellStyle name="Sub totals 5 2 39 2 2" xfId="33244" xr:uid="{00000000-0005-0000-0000-0000B1780000}"/>
    <cellStyle name="Sub totals 5 2 39 2 3" xfId="33245" xr:uid="{00000000-0005-0000-0000-0000B2780000}"/>
    <cellStyle name="Sub totals 5 2 39 2 4" xfId="33246" xr:uid="{00000000-0005-0000-0000-0000B3780000}"/>
    <cellStyle name="Sub totals 5 2 39 3" xfId="33247" xr:uid="{00000000-0005-0000-0000-0000B4780000}"/>
    <cellStyle name="Sub totals 5 2 39 4" xfId="33248" xr:uid="{00000000-0005-0000-0000-0000B5780000}"/>
    <cellStyle name="Sub totals 5 2 4" xfId="4531" xr:uid="{00000000-0005-0000-0000-0000B6780000}"/>
    <cellStyle name="Sub totals 5 2 4 2" xfId="33249" xr:uid="{00000000-0005-0000-0000-0000B7780000}"/>
    <cellStyle name="Sub totals 5 2 4 2 2" xfId="33250" xr:uid="{00000000-0005-0000-0000-0000B8780000}"/>
    <cellStyle name="Sub totals 5 2 4 2 3" xfId="33251" xr:uid="{00000000-0005-0000-0000-0000B9780000}"/>
    <cellStyle name="Sub totals 5 2 4 2 4" xfId="33252" xr:uid="{00000000-0005-0000-0000-0000BA780000}"/>
    <cellStyle name="Sub totals 5 2 4 3" xfId="33253" xr:uid="{00000000-0005-0000-0000-0000BB780000}"/>
    <cellStyle name="Sub totals 5 2 4 4" xfId="33254" xr:uid="{00000000-0005-0000-0000-0000BC780000}"/>
    <cellStyle name="Sub totals 5 2 40" xfId="4532" xr:uid="{00000000-0005-0000-0000-0000BD780000}"/>
    <cellStyle name="Sub totals 5 2 40 2" xfId="33255" xr:uid="{00000000-0005-0000-0000-0000BE780000}"/>
    <cellStyle name="Sub totals 5 2 40 2 2" xfId="33256" xr:uid="{00000000-0005-0000-0000-0000BF780000}"/>
    <cellStyle name="Sub totals 5 2 40 2 3" xfId="33257" xr:uid="{00000000-0005-0000-0000-0000C0780000}"/>
    <cellStyle name="Sub totals 5 2 40 2 4" xfId="33258" xr:uid="{00000000-0005-0000-0000-0000C1780000}"/>
    <cellStyle name="Sub totals 5 2 40 3" xfId="33259" xr:uid="{00000000-0005-0000-0000-0000C2780000}"/>
    <cellStyle name="Sub totals 5 2 40 4" xfId="33260" xr:uid="{00000000-0005-0000-0000-0000C3780000}"/>
    <cellStyle name="Sub totals 5 2 41" xfId="4533" xr:uid="{00000000-0005-0000-0000-0000C4780000}"/>
    <cellStyle name="Sub totals 5 2 41 2" xfId="33261" xr:uid="{00000000-0005-0000-0000-0000C5780000}"/>
    <cellStyle name="Sub totals 5 2 41 2 2" xfId="33262" xr:uid="{00000000-0005-0000-0000-0000C6780000}"/>
    <cellStyle name="Sub totals 5 2 41 2 3" xfId="33263" xr:uid="{00000000-0005-0000-0000-0000C7780000}"/>
    <cellStyle name="Sub totals 5 2 41 2 4" xfId="33264" xr:uid="{00000000-0005-0000-0000-0000C8780000}"/>
    <cellStyle name="Sub totals 5 2 41 3" xfId="33265" xr:uid="{00000000-0005-0000-0000-0000C9780000}"/>
    <cellStyle name="Sub totals 5 2 41 4" xfId="33266" xr:uid="{00000000-0005-0000-0000-0000CA780000}"/>
    <cellStyle name="Sub totals 5 2 42" xfId="4534" xr:uid="{00000000-0005-0000-0000-0000CB780000}"/>
    <cellStyle name="Sub totals 5 2 42 2" xfId="33267" xr:uid="{00000000-0005-0000-0000-0000CC780000}"/>
    <cellStyle name="Sub totals 5 2 42 2 2" xfId="33268" xr:uid="{00000000-0005-0000-0000-0000CD780000}"/>
    <cellStyle name="Sub totals 5 2 42 2 3" xfId="33269" xr:uid="{00000000-0005-0000-0000-0000CE780000}"/>
    <cellStyle name="Sub totals 5 2 42 2 4" xfId="33270" xr:uid="{00000000-0005-0000-0000-0000CF780000}"/>
    <cellStyle name="Sub totals 5 2 42 3" xfId="33271" xr:uid="{00000000-0005-0000-0000-0000D0780000}"/>
    <cellStyle name="Sub totals 5 2 42 4" xfId="33272" xr:uid="{00000000-0005-0000-0000-0000D1780000}"/>
    <cellStyle name="Sub totals 5 2 43" xfId="4535" xr:uid="{00000000-0005-0000-0000-0000D2780000}"/>
    <cellStyle name="Sub totals 5 2 43 2" xfId="33273" xr:uid="{00000000-0005-0000-0000-0000D3780000}"/>
    <cellStyle name="Sub totals 5 2 43 2 2" xfId="33274" xr:uid="{00000000-0005-0000-0000-0000D4780000}"/>
    <cellStyle name="Sub totals 5 2 43 2 3" xfId="33275" xr:uid="{00000000-0005-0000-0000-0000D5780000}"/>
    <cellStyle name="Sub totals 5 2 43 2 4" xfId="33276" xr:uid="{00000000-0005-0000-0000-0000D6780000}"/>
    <cellStyle name="Sub totals 5 2 43 3" xfId="33277" xr:uid="{00000000-0005-0000-0000-0000D7780000}"/>
    <cellStyle name="Sub totals 5 2 43 4" xfId="33278" xr:uid="{00000000-0005-0000-0000-0000D8780000}"/>
    <cellStyle name="Sub totals 5 2 44" xfId="4536" xr:uid="{00000000-0005-0000-0000-0000D9780000}"/>
    <cellStyle name="Sub totals 5 2 44 2" xfId="33279" xr:uid="{00000000-0005-0000-0000-0000DA780000}"/>
    <cellStyle name="Sub totals 5 2 44 2 2" xfId="33280" xr:uid="{00000000-0005-0000-0000-0000DB780000}"/>
    <cellStyle name="Sub totals 5 2 44 2 3" xfId="33281" xr:uid="{00000000-0005-0000-0000-0000DC780000}"/>
    <cellStyle name="Sub totals 5 2 44 2 4" xfId="33282" xr:uid="{00000000-0005-0000-0000-0000DD780000}"/>
    <cellStyle name="Sub totals 5 2 44 3" xfId="33283" xr:uid="{00000000-0005-0000-0000-0000DE780000}"/>
    <cellStyle name="Sub totals 5 2 44 4" xfId="33284" xr:uid="{00000000-0005-0000-0000-0000DF780000}"/>
    <cellStyle name="Sub totals 5 2 45" xfId="33285" xr:uid="{00000000-0005-0000-0000-0000E0780000}"/>
    <cellStyle name="Sub totals 5 2 45 2" xfId="33286" xr:uid="{00000000-0005-0000-0000-0000E1780000}"/>
    <cellStyle name="Sub totals 5 2 45 3" xfId="33287" xr:uid="{00000000-0005-0000-0000-0000E2780000}"/>
    <cellStyle name="Sub totals 5 2 45 4" xfId="33288" xr:uid="{00000000-0005-0000-0000-0000E3780000}"/>
    <cellStyle name="Sub totals 5 2 46" xfId="33289" xr:uid="{00000000-0005-0000-0000-0000E4780000}"/>
    <cellStyle name="Sub totals 5 2 46 2" xfId="33290" xr:uid="{00000000-0005-0000-0000-0000E5780000}"/>
    <cellStyle name="Sub totals 5 2 46 3" xfId="33291" xr:uid="{00000000-0005-0000-0000-0000E6780000}"/>
    <cellStyle name="Sub totals 5 2 46 4" xfId="33292" xr:uid="{00000000-0005-0000-0000-0000E7780000}"/>
    <cellStyle name="Sub totals 5 2 47" xfId="33293" xr:uid="{00000000-0005-0000-0000-0000E8780000}"/>
    <cellStyle name="Sub totals 5 2 48" xfId="33294" xr:uid="{00000000-0005-0000-0000-0000E9780000}"/>
    <cellStyle name="Sub totals 5 2 5" xfId="4537" xr:uid="{00000000-0005-0000-0000-0000EA780000}"/>
    <cellStyle name="Sub totals 5 2 5 2" xfId="33295" xr:uid="{00000000-0005-0000-0000-0000EB780000}"/>
    <cellStyle name="Sub totals 5 2 5 2 2" xfId="33296" xr:uid="{00000000-0005-0000-0000-0000EC780000}"/>
    <cellStyle name="Sub totals 5 2 5 2 3" xfId="33297" xr:uid="{00000000-0005-0000-0000-0000ED780000}"/>
    <cellStyle name="Sub totals 5 2 5 2 4" xfId="33298" xr:uid="{00000000-0005-0000-0000-0000EE780000}"/>
    <cellStyle name="Sub totals 5 2 5 3" xfId="33299" xr:uid="{00000000-0005-0000-0000-0000EF780000}"/>
    <cellStyle name="Sub totals 5 2 5 4" xfId="33300" xr:uid="{00000000-0005-0000-0000-0000F0780000}"/>
    <cellStyle name="Sub totals 5 2 6" xfId="4538" xr:uid="{00000000-0005-0000-0000-0000F1780000}"/>
    <cellStyle name="Sub totals 5 2 6 2" xfId="33301" xr:uid="{00000000-0005-0000-0000-0000F2780000}"/>
    <cellStyle name="Sub totals 5 2 6 2 2" xfId="33302" xr:uid="{00000000-0005-0000-0000-0000F3780000}"/>
    <cellStyle name="Sub totals 5 2 6 2 3" xfId="33303" xr:uid="{00000000-0005-0000-0000-0000F4780000}"/>
    <cellStyle name="Sub totals 5 2 6 2 4" xfId="33304" xr:uid="{00000000-0005-0000-0000-0000F5780000}"/>
    <cellStyle name="Sub totals 5 2 6 3" xfId="33305" xr:uid="{00000000-0005-0000-0000-0000F6780000}"/>
    <cellStyle name="Sub totals 5 2 6 4" xfId="33306" xr:uid="{00000000-0005-0000-0000-0000F7780000}"/>
    <cellStyle name="Sub totals 5 2 7" xfId="4539" xr:uid="{00000000-0005-0000-0000-0000F8780000}"/>
    <cellStyle name="Sub totals 5 2 7 2" xfId="33307" xr:uid="{00000000-0005-0000-0000-0000F9780000}"/>
    <cellStyle name="Sub totals 5 2 7 2 2" xfId="33308" xr:uid="{00000000-0005-0000-0000-0000FA780000}"/>
    <cellStyle name="Sub totals 5 2 7 2 3" xfId="33309" xr:uid="{00000000-0005-0000-0000-0000FB780000}"/>
    <cellStyle name="Sub totals 5 2 7 2 4" xfId="33310" xr:uid="{00000000-0005-0000-0000-0000FC780000}"/>
    <cellStyle name="Sub totals 5 2 7 3" xfId="33311" xr:uid="{00000000-0005-0000-0000-0000FD780000}"/>
    <cellStyle name="Sub totals 5 2 7 4" xfId="33312" xr:uid="{00000000-0005-0000-0000-0000FE780000}"/>
    <cellStyle name="Sub totals 5 2 8" xfId="4540" xr:uid="{00000000-0005-0000-0000-0000FF780000}"/>
    <cellStyle name="Sub totals 5 2 8 2" xfId="33313" xr:uid="{00000000-0005-0000-0000-000000790000}"/>
    <cellStyle name="Sub totals 5 2 8 2 2" xfId="33314" xr:uid="{00000000-0005-0000-0000-000001790000}"/>
    <cellStyle name="Sub totals 5 2 8 2 3" xfId="33315" xr:uid="{00000000-0005-0000-0000-000002790000}"/>
    <cellStyle name="Sub totals 5 2 8 2 4" xfId="33316" xr:uid="{00000000-0005-0000-0000-000003790000}"/>
    <cellStyle name="Sub totals 5 2 8 3" xfId="33317" xr:uid="{00000000-0005-0000-0000-000004790000}"/>
    <cellStyle name="Sub totals 5 2 8 4" xfId="33318" xr:uid="{00000000-0005-0000-0000-000005790000}"/>
    <cellStyle name="Sub totals 5 2 9" xfId="4541" xr:uid="{00000000-0005-0000-0000-000006790000}"/>
    <cellStyle name="Sub totals 5 2 9 2" xfId="33319" xr:uid="{00000000-0005-0000-0000-000007790000}"/>
    <cellStyle name="Sub totals 5 2 9 2 2" xfId="33320" xr:uid="{00000000-0005-0000-0000-000008790000}"/>
    <cellStyle name="Sub totals 5 2 9 2 3" xfId="33321" xr:uid="{00000000-0005-0000-0000-000009790000}"/>
    <cellStyle name="Sub totals 5 2 9 2 4" xfId="33322" xr:uid="{00000000-0005-0000-0000-00000A790000}"/>
    <cellStyle name="Sub totals 5 2 9 3" xfId="33323" xr:uid="{00000000-0005-0000-0000-00000B790000}"/>
    <cellStyle name="Sub totals 5 2 9 4" xfId="33324" xr:uid="{00000000-0005-0000-0000-00000C790000}"/>
    <cellStyle name="Sub totals 5 20" xfId="4542" xr:uid="{00000000-0005-0000-0000-00000D790000}"/>
    <cellStyle name="Sub totals 5 20 2" xfId="33325" xr:uid="{00000000-0005-0000-0000-00000E790000}"/>
    <cellStyle name="Sub totals 5 20 2 2" xfId="33326" xr:uid="{00000000-0005-0000-0000-00000F790000}"/>
    <cellStyle name="Sub totals 5 20 2 3" xfId="33327" xr:uid="{00000000-0005-0000-0000-000010790000}"/>
    <cellStyle name="Sub totals 5 20 2 4" xfId="33328" xr:uid="{00000000-0005-0000-0000-000011790000}"/>
    <cellStyle name="Sub totals 5 20 3" xfId="33329" xr:uid="{00000000-0005-0000-0000-000012790000}"/>
    <cellStyle name="Sub totals 5 20 4" xfId="33330" xr:uid="{00000000-0005-0000-0000-000013790000}"/>
    <cellStyle name="Sub totals 5 21" xfId="4543" xr:uid="{00000000-0005-0000-0000-000014790000}"/>
    <cellStyle name="Sub totals 5 21 2" xfId="33331" xr:uid="{00000000-0005-0000-0000-000015790000}"/>
    <cellStyle name="Sub totals 5 21 2 2" xfId="33332" xr:uid="{00000000-0005-0000-0000-000016790000}"/>
    <cellStyle name="Sub totals 5 21 2 3" xfId="33333" xr:uid="{00000000-0005-0000-0000-000017790000}"/>
    <cellStyle name="Sub totals 5 21 2 4" xfId="33334" xr:uid="{00000000-0005-0000-0000-000018790000}"/>
    <cellStyle name="Sub totals 5 21 3" xfId="33335" xr:uid="{00000000-0005-0000-0000-000019790000}"/>
    <cellStyle name="Sub totals 5 21 4" xfId="33336" xr:uid="{00000000-0005-0000-0000-00001A790000}"/>
    <cellStyle name="Sub totals 5 22" xfId="4544" xr:uid="{00000000-0005-0000-0000-00001B790000}"/>
    <cellStyle name="Sub totals 5 22 2" xfId="33337" xr:uid="{00000000-0005-0000-0000-00001C790000}"/>
    <cellStyle name="Sub totals 5 22 2 2" xfId="33338" xr:uid="{00000000-0005-0000-0000-00001D790000}"/>
    <cellStyle name="Sub totals 5 22 2 3" xfId="33339" xr:uid="{00000000-0005-0000-0000-00001E790000}"/>
    <cellStyle name="Sub totals 5 22 2 4" xfId="33340" xr:uid="{00000000-0005-0000-0000-00001F790000}"/>
    <cellStyle name="Sub totals 5 22 3" xfId="33341" xr:uid="{00000000-0005-0000-0000-000020790000}"/>
    <cellStyle name="Sub totals 5 22 4" xfId="33342" xr:uid="{00000000-0005-0000-0000-000021790000}"/>
    <cellStyle name="Sub totals 5 23" xfId="4545" xr:uid="{00000000-0005-0000-0000-000022790000}"/>
    <cellStyle name="Sub totals 5 23 2" xfId="33343" xr:uid="{00000000-0005-0000-0000-000023790000}"/>
    <cellStyle name="Sub totals 5 23 2 2" xfId="33344" xr:uid="{00000000-0005-0000-0000-000024790000}"/>
    <cellStyle name="Sub totals 5 23 2 3" xfId="33345" xr:uid="{00000000-0005-0000-0000-000025790000}"/>
    <cellStyle name="Sub totals 5 23 2 4" xfId="33346" xr:uid="{00000000-0005-0000-0000-000026790000}"/>
    <cellStyle name="Sub totals 5 23 3" xfId="33347" xr:uid="{00000000-0005-0000-0000-000027790000}"/>
    <cellStyle name="Sub totals 5 23 4" xfId="33348" xr:uid="{00000000-0005-0000-0000-000028790000}"/>
    <cellStyle name="Sub totals 5 24" xfId="4546" xr:uid="{00000000-0005-0000-0000-000029790000}"/>
    <cellStyle name="Sub totals 5 24 2" xfId="33349" xr:uid="{00000000-0005-0000-0000-00002A790000}"/>
    <cellStyle name="Sub totals 5 24 2 2" xfId="33350" xr:uid="{00000000-0005-0000-0000-00002B790000}"/>
    <cellStyle name="Sub totals 5 24 2 3" xfId="33351" xr:uid="{00000000-0005-0000-0000-00002C790000}"/>
    <cellStyle name="Sub totals 5 24 2 4" xfId="33352" xr:uid="{00000000-0005-0000-0000-00002D790000}"/>
    <cellStyle name="Sub totals 5 24 3" xfId="33353" xr:uid="{00000000-0005-0000-0000-00002E790000}"/>
    <cellStyle name="Sub totals 5 24 4" xfId="33354" xr:uid="{00000000-0005-0000-0000-00002F790000}"/>
    <cellStyle name="Sub totals 5 25" xfId="4547" xr:uid="{00000000-0005-0000-0000-000030790000}"/>
    <cellStyle name="Sub totals 5 25 2" xfId="33355" xr:uid="{00000000-0005-0000-0000-000031790000}"/>
    <cellStyle name="Sub totals 5 25 2 2" xfId="33356" xr:uid="{00000000-0005-0000-0000-000032790000}"/>
    <cellStyle name="Sub totals 5 25 2 3" xfId="33357" xr:uid="{00000000-0005-0000-0000-000033790000}"/>
    <cellStyle name="Sub totals 5 25 2 4" xfId="33358" xr:uid="{00000000-0005-0000-0000-000034790000}"/>
    <cellStyle name="Sub totals 5 25 3" xfId="33359" xr:uid="{00000000-0005-0000-0000-000035790000}"/>
    <cellStyle name="Sub totals 5 25 4" xfId="33360" xr:uid="{00000000-0005-0000-0000-000036790000}"/>
    <cellStyle name="Sub totals 5 26" xfId="4548" xr:uid="{00000000-0005-0000-0000-000037790000}"/>
    <cellStyle name="Sub totals 5 26 2" xfId="33361" xr:uid="{00000000-0005-0000-0000-000038790000}"/>
    <cellStyle name="Sub totals 5 26 2 2" xfId="33362" xr:uid="{00000000-0005-0000-0000-000039790000}"/>
    <cellStyle name="Sub totals 5 26 2 3" xfId="33363" xr:uid="{00000000-0005-0000-0000-00003A790000}"/>
    <cellStyle name="Sub totals 5 26 2 4" xfId="33364" xr:uid="{00000000-0005-0000-0000-00003B790000}"/>
    <cellStyle name="Sub totals 5 26 3" xfId="33365" xr:uid="{00000000-0005-0000-0000-00003C790000}"/>
    <cellStyle name="Sub totals 5 26 4" xfId="33366" xr:uid="{00000000-0005-0000-0000-00003D790000}"/>
    <cellStyle name="Sub totals 5 27" xfId="4549" xr:uid="{00000000-0005-0000-0000-00003E790000}"/>
    <cellStyle name="Sub totals 5 27 2" xfId="33367" xr:uid="{00000000-0005-0000-0000-00003F790000}"/>
    <cellStyle name="Sub totals 5 27 2 2" xfId="33368" xr:uid="{00000000-0005-0000-0000-000040790000}"/>
    <cellStyle name="Sub totals 5 27 2 3" xfId="33369" xr:uid="{00000000-0005-0000-0000-000041790000}"/>
    <cellStyle name="Sub totals 5 27 2 4" xfId="33370" xr:uid="{00000000-0005-0000-0000-000042790000}"/>
    <cellStyle name="Sub totals 5 27 3" xfId="33371" xr:uid="{00000000-0005-0000-0000-000043790000}"/>
    <cellStyle name="Sub totals 5 27 4" xfId="33372" xr:uid="{00000000-0005-0000-0000-000044790000}"/>
    <cellStyle name="Sub totals 5 28" xfId="4550" xr:uid="{00000000-0005-0000-0000-000045790000}"/>
    <cellStyle name="Sub totals 5 28 2" xfId="33373" xr:uid="{00000000-0005-0000-0000-000046790000}"/>
    <cellStyle name="Sub totals 5 28 2 2" xfId="33374" xr:uid="{00000000-0005-0000-0000-000047790000}"/>
    <cellStyle name="Sub totals 5 28 2 3" xfId="33375" xr:uid="{00000000-0005-0000-0000-000048790000}"/>
    <cellStyle name="Sub totals 5 28 2 4" xfId="33376" xr:uid="{00000000-0005-0000-0000-000049790000}"/>
    <cellStyle name="Sub totals 5 28 3" xfId="33377" xr:uid="{00000000-0005-0000-0000-00004A790000}"/>
    <cellStyle name="Sub totals 5 28 4" xfId="33378" xr:uid="{00000000-0005-0000-0000-00004B790000}"/>
    <cellStyle name="Sub totals 5 29" xfId="4551" xr:uid="{00000000-0005-0000-0000-00004C790000}"/>
    <cellStyle name="Sub totals 5 29 2" xfId="33379" xr:uid="{00000000-0005-0000-0000-00004D790000}"/>
    <cellStyle name="Sub totals 5 29 2 2" xfId="33380" xr:uid="{00000000-0005-0000-0000-00004E790000}"/>
    <cellStyle name="Sub totals 5 29 2 3" xfId="33381" xr:uid="{00000000-0005-0000-0000-00004F790000}"/>
    <cellStyle name="Sub totals 5 29 2 4" xfId="33382" xr:uid="{00000000-0005-0000-0000-000050790000}"/>
    <cellStyle name="Sub totals 5 29 3" xfId="33383" xr:uid="{00000000-0005-0000-0000-000051790000}"/>
    <cellStyle name="Sub totals 5 29 4" xfId="33384" xr:uid="{00000000-0005-0000-0000-000052790000}"/>
    <cellStyle name="Sub totals 5 3" xfId="4552" xr:uid="{00000000-0005-0000-0000-000053790000}"/>
    <cellStyle name="Sub totals 5 3 2" xfId="33385" xr:uid="{00000000-0005-0000-0000-000054790000}"/>
    <cellStyle name="Sub totals 5 3 2 2" xfId="33386" xr:uid="{00000000-0005-0000-0000-000055790000}"/>
    <cellStyle name="Sub totals 5 3 2 3" xfId="33387" xr:uid="{00000000-0005-0000-0000-000056790000}"/>
    <cellStyle name="Sub totals 5 3 2 4" xfId="33388" xr:uid="{00000000-0005-0000-0000-000057790000}"/>
    <cellStyle name="Sub totals 5 3 3" xfId="33389" xr:uid="{00000000-0005-0000-0000-000058790000}"/>
    <cellStyle name="Sub totals 5 3 4" xfId="33390" xr:uid="{00000000-0005-0000-0000-000059790000}"/>
    <cellStyle name="Sub totals 5 30" xfId="4553" xr:uid="{00000000-0005-0000-0000-00005A790000}"/>
    <cellStyle name="Sub totals 5 30 2" xfId="33391" xr:uid="{00000000-0005-0000-0000-00005B790000}"/>
    <cellStyle name="Sub totals 5 30 2 2" xfId="33392" xr:uid="{00000000-0005-0000-0000-00005C790000}"/>
    <cellStyle name="Sub totals 5 30 2 3" xfId="33393" xr:uid="{00000000-0005-0000-0000-00005D790000}"/>
    <cellStyle name="Sub totals 5 30 2 4" xfId="33394" xr:uid="{00000000-0005-0000-0000-00005E790000}"/>
    <cellStyle name="Sub totals 5 30 3" xfId="33395" xr:uid="{00000000-0005-0000-0000-00005F790000}"/>
    <cellStyle name="Sub totals 5 30 4" xfId="33396" xr:uid="{00000000-0005-0000-0000-000060790000}"/>
    <cellStyle name="Sub totals 5 31" xfId="4554" xr:uid="{00000000-0005-0000-0000-000061790000}"/>
    <cellStyle name="Sub totals 5 31 2" xfId="33397" xr:uid="{00000000-0005-0000-0000-000062790000}"/>
    <cellStyle name="Sub totals 5 31 2 2" xfId="33398" xr:uid="{00000000-0005-0000-0000-000063790000}"/>
    <cellStyle name="Sub totals 5 31 2 3" xfId="33399" xr:uid="{00000000-0005-0000-0000-000064790000}"/>
    <cellStyle name="Sub totals 5 31 2 4" xfId="33400" xr:uid="{00000000-0005-0000-0000-000065790000}"/>
    <cellStyle name="Sub totals 5 31 3" xfId="33401" xr:uid="{00000000-0005-0000-0000-000066790000}"/>
    <cellStyle name="Sub totals 5 31 4" xfId="33402" xr:uid="{00000000-0005-0000-0000-000067790000}"/>
    <cellStyle name="Sub totals 5 32" xfId="4555" xr:uid="{00000000-0005-0000-0000-000068790000}"/>
    <cellStyle name="Sub totals 5 32 2" xfId="33403" xr:uid="{00000000-0005-0000-0000-000069790000}"/>
    <cellStyle name="Sub totals 5 32 2 2" xfId="33404" xr:uid="{00000000-0005-0000-0000-00006A790000}"/>
    <cellStyle name="Sub totals 5 32 2 3" xfId="33405" xr:uid="{00000000-0005-0000-0000-00006B790000}"/>
    <cellStyle name="Sub totals 5 32 2 4" xfId="33406" xr:uid="{00000000-0005-0000-0000-00006C790000}"/>
    <cellStyle name="Sub totals 5 32 3" xfId="33407" xr:uid="{00000000-0005-0000-0000-00006D790000}"/>
    <cellStyle name="Sub totals 5 32 4" xfId="33408" xr:uid="{00000000-0005-0000-0000-00006E790000}"/>
    <cellStyle name="Sub totals 5 33" xfId="4556" xr:uid="{00000000-0005-0000-0000-00006F790000}"/>
    <cellStyle name="Sub totals 5 33 2" xfId="33409" xr:uid="{00000000-0005-0000-0000-000070790000}"/>
    <cellStyle name="Sub totals 5 33 2 2" xfId="33410" xr:uid="{00000000-0005-0000-0000-000071790000}"/>
    <cellStyle name="Sub totals 5 33 2 3" xfId="33411" xr:uid="{00000000-0005-0000-0000-000072790000}"/>
    <cellStyle name="Sub totals 5 33 2 4" xfId="33412" xr:uid="{00000000-0005-0000-0000-000073790000}"/>
    <cellStyle name="Sub totals 5 33 3" xfId="33413" xr:uid="{00000000-0005-0000-0000-000074790000}"/>
    <cellStyle name="Sub totals 5 33 4" xfId="33414" xr:uid="{00000000-0005-0000-0000-000075790000}"/>
    <cellStyle name="Sub totals 5 34" xfId="4557" xr:uid="{00000000-0005-0000-0000-000076790000}"/>
    <cellStyle name="Sub totals 5 34 2" xfId="33415" xr:uid="{00000000-0005-0000-0000-000077790000}"/>
    <cellStyle name="Sub totals 5 34 2 2" xfId="33416" xr:uid="{00000000-0005-0000-0000-000078790000}"/>
    <cellStyle name="Sub totals 5 34 2 3" xfId="33417" xr:uid="{00000000-0005-0000-0000-000079790000}"/>
    <cellStyle name="Sub totals 5 34 2 4" xfId="33418" xr:uid="{00000000-0005-0000-0000-00007A790000}"/>
    <cellStyle name="Sub totals 5 34 3" xfId="33419" xr:uid="{00000000-0005-0000-0000-00007B790000}"/>
    <cellStyle name="Sub totals 5 34 4" xfId="33420" xr:uid="{00000000-0005-0000-0000-00007C790000}"/>
    <cellStyle name="Sub totals 5 35" xfId="4558" xr:uid="{00000000-0005-0000-0000-00007D790000}"/>
    <cellStyle name="Sub totals 5 35 2" xfId="33421" xr:uid="{00000000-0005-0000-0000-00007E790000}"/>
    <cellStyle name="Sub totals 5 35 2 2" xfId="33422" xr:uid="{00000000-0005-0000-0000-00007F790000}"/>
    <cellStyle name="Sub totals 5 35 2 3" xfId="33423" xr:uid="{00000000-0005-0000-0000-000080790000}"/>
    <cellStyle name="Sub totals 5 35 2 4" xfId="33424" xr:uid="{00000000-0005-0000-0000-000081790000}"/>
    <cellStyle name="Sub totals 5 35 3" xfId="33425" xr:uid="{00000000-0005-0000-0000-000082790000}"/>
    <cellStyle name="Sub totals 5 35 4" xfId="33426" xr:uid="{00000000-0005-0000-0000-000083790000}"/>
    <cellStyle name="Sub totals 5 36" xfId="4559" xr:uid="{00000000-0005-0000-0000-000084790000}"/>
    <cellStyle name="Sub totals 5 36 2" xfId="33427" xr:uid="{00000000-0005-0000-0000-000085790000}"/>
    <cellStyle name="Sub totals 5 36 2 2" xfId="33428" xr:uid="{00000000-0005-0000-0000-000086790000}"/>
    <cellStyle name="Sub totals 5 36 2 3" xfId="33429" xr:uid="{00000000-0005-0000-0000-000087790000}"/>
    <cellStyle name="Sub totals 5 36 2 4" xfId="33430" xr:uid="{00000000-0005-0000-0000-000088790000}"/>
    <cellStyle name="Sub totals 5 36 3" xfId="33431" xr:uid="{00000000-0005-0000-0000-000089790000}"/>
    <cellStyle name="Sub totals 5 36 4" xfId="33432" xr:uid="{00000000-0005-0000-0000-00008A790000}"/>
    <cellStyle name="Sub totals 5 37" xfId="4560" xr:uid="{00000000-0005-0000-0000-00008B790000}"/>
    <cellStyle name="Sub totals 5 37 2" xfId="33433" xr:uid="{00000000-0005-0000-0000-00008C790000}"/>
    <cellStyle name="Sub totals 5 37 2 2" xfId="33434" xr:uid="{00000000-0005-0000-0000-00008D790000}"/>
    <cellStyle name="Sub totals 5 37 2 3" xfId="33435" xr:uid="{00000000-0005-0000-0000-00008E790000}"/>
    <cellStyle name="Sub totals 5 37 2 4" xfId="33436" xr:uid="{00000000-0005-0000-0000-00008F790000}"/>
    <cellStyle name="Sub totals 5 37 3" xfId="33437" xr:uid="{00000000-0005-0000-0000-000090790000}"/>
    <cellStyle name="Sub totals 5 37 4" xfId="33438" xr:uid="{00000000-0005-0000-0000-000091790000}"/>
    <cellStyle name="Sub totals 5 38" xfId="4561" xr:uid="{00000000-0005-0000-0000-000092790000}"/>
    <cellStyle name="Sub totals 5 38 2" xfId="33439" xr:uid="{00000000-0005-0000-0000-000093790000}"/>
    <cellStyle name="Sub totals 5 38 2 2" xfId="33440" xr:uid="{00000000-0005-0000-0000-000094790000}"/>
    <cellStyle name="Sub totals 5 38 2 3" xfId="33441" xr:uid="{00000000-0005-0000-0000-000095790000}"/>
    <cellStyle name="Sub totals 5 38 2 4" xfId="33442" xr:uid="{00000000-0005-0000-0000-000096790000}"/>
    <cellStyle name="Sub totals 5 38 3" xfId="33443" xr:uid="{00000000-0005-0000-0000-000097790000}"/>
    <cellStyle name="Sub totals 5 38 4" xfId="33444" xr:uid="{00000000-0005-0000-0000-000098790000}"/>
    <cellStyle name="Sub totals 5 39" xfId="4562" xr:uid="{00000000-0005-0000-0000-000099790000}"/>
    <cellStyle name="Sub totals 5 39 2" xfId="33445" xr:uid="{00000000-0005-0000-0000-00009A790000}"/>
    <cellStyle name="Sub totals 5 39 2 2" xfId="33446" xr:uid="{00000000-0005-0000-0000-00009B790000}"/>
    <cellStyle name="Sub totals 5 39 2 3" xfId="33447" xr:uid="{00000000-0005-0000-0000-00009C790000}"/>
    <cellStyle name="Sub totals 5 39 2 4" xfId="33448" xr:uid="{00000000-0005-0000-0000-00009D790000}"/>
    <cellStyle name="Sub totals 5 39 3" xfId="33449" xr:uid="{00000000-0005-0000-0000-00009E790000}"/>
    <cellStyle name="Sub totals 5 39 4" xfId="33450" xr:uid="{00000000-0005-0000-0000-00009F790000}"/>
    <cellStyle name="Sub totals 5 4" xfId="4563" xr:uid="{00000000-0005-0000-0000-0000A0790000}"/>
    <cellStyle name="Sub totals 5 4 2" xfId="33451" xr:uid="{00000000-0005-0000-0000-0000A1790000}"/>
    <cellStyle name="Sub totals 5 4 2 2" xfId="33452" xr:uid="{00000000-0005-0000-0000-0000A2790000}"/>
    <cellStyle name="Sub totals 5 4 2 3" xfId="33453" xr:uid="{00000000-0005-0000-0000-0000A3790000}"/>
    <cellStyle name="Sub totals 5 4 2 4" xfId="33454" xr:uid="{00000000-0005-0000-0000-0000A4790000}"/>
    <cellStyle name="Sub totals 5 4 3" xfId="33455" xr:uid="{00000000-0005-0000-0000-0000A5790000}"/>
    <cellStyle name="Sub totals 5 4 4" xfId="33456" xr:uid="{00000000-0005-0000-0000-0000A6790000}"/>
    <cellStyle name="Sub totals 5 40" xfId="4564" xr:uid="{00000000-0005-0000-0000-0000A7790000}"/>
    <cellStyle name="Sub totals 5 40 2" xfId="33457" xr:uid="{00000000-0005-0000-0000-0000A8790000}"/>
    <cellStyle name="Sub totals 5 40 2 2" xfId="33458" xr:uid="{00000000-0005-0000-0000-0000A9790000}"/>
    <cellStyle name="Sub totals 5 40 2 3" xfId="33459" xr:uid="{00000000-0005-0000-0000-0000AA790000}"/>
    <cellStyle name="Sub totals 5 40 2 4" xfId="33460" xr:uid="{00000000-0005-0000-0000-0000AB790000}"/>
    <cellStyle name="Sub totals 5 40 3" xfId="33461" xr:uid="{00000000-0005-0000-0000-0000AC790000}"/>
    <cellStyle name="Sub totals 5 40 4" xfId="33462" xr:uid="{00000000-0005-0000-0000-0000AD790000}"/>
    <cellStyle name="Sub totals 5 41" xfId="4565" xr:uid="{00000000-0005-0000-0000-0000AE790000}"/>
    <cellStyle name="Sub totals 5 41 2" xfId="33463" xr:uid="{00000000-0005-0000-0000-0000AF790000}"/>
    <cellStyle name="Sub totals 5 41 2 2" xfId="33464" xr:uid="{00000000-0005-0000-0000-0000B0790000}"/>
    <cellStyle name="Sub totals 5 41 2 3" xfId="33465" xr:uid="{00000000-0005-0000-0000-0000B1790000}"/>
    <cellStyle name="Sub totals 5 41 2 4" xfId="33466" xr:uid="{00000000-0005-0000-0000-0000B2790000}"/>
    <cellStyle name="Sub totals 5 41 3" xfId="33467" xr:uid="{00000000-0005-0000-0000-0000B3790000}"/>
    <cellStyle name="Sub totals 5 41 4" xfId="33468" xr:uid="{00000000-0005-0000-0000-0000B4790000}"/>
    <cellStyle name="Sub totals 5 42" xfId="4566" xr:uid="{00000000-0005-0000-0000-0000B5790000}"/>
    <cellStyle name="Sub totals 5 42 2" xfId="33469" xr:uid="{00000000-0005-0000-0000-0000B6790000}"/>
    <cellStyle name="Sub totals 5 42 2 2" xfId="33470" xr:uid="{00000000-0005-0000-0000-0000B7790000}"/>
    <cellStyle name="Sub totals 5 42 2 3" xfId="33471" xr:uid="{00000000-0005-0000-0000-0000B8790000}"/>
    <cellStyle name="Sub totals 5 42 2 4" xfId="33472" xr:uid="{00000000-0005-0000-0000-0000B9790000}"/>
    <cellStyle name="Sub totals 5 42 3" xfId="33473" xr:uid="{00000000-0005-0000-0000-0000BA790000}"/>
    <cellStyle name="Sub totals 5 42 4" xfId="33474" xr:uid="{00000000-0005-0000-0000-0000BB790000}"/>
    <cellStyle name="Sub totals 5 43" xfId="4567" xr:uid="{00000000-0005-0000-0000-0000BC790000}"/>
    <cellStyle name="Sub totals 5 43 2" xfId="33475" xr:uid="{00000000-0005-0000-0000-0000BD790000}"/>
    <cellStyle name="Sub totals 5 43 2 2" xfId="33476" xr:uid="{00000000-0005-0000-0000-0000BE790000}"/>
    <cellStyle name="Sub totals 5 43 2 3" xfId="33477" xr:uid="{00000000-0005-0000-0000-0000BF790000}"/>
    <cellStyle name="Sub totals 5 43 2 4" xfId="33478" xr:uid="{00000000-0005-0000-0000-0000C0790000}"/>
    <cellStyle name="Sub totals 5 43 3" xfId="33479" xr:uid="{00000000-0005-0000-0000-0000C1790000}"/>
    <cellStyle name="Sub totals 5 43 4" xfId="33480" xr:uid="{00000000-0005-0000-0000-0000C2790000}"/>
    <cellStyle name="Sub totals 5 44" xfId="4568" xr:uid="{00000000-0005-0000-0000-0000C3790000}"/>
    <cellStyle name="Sub totals 5 44 2" xfId="33481" xr:uid="{00000000-0005-0000-0000-0000C4790000}"/>
    <cellStyle name="Sub totals 5 44 2 2" xfId="33482" xr:uid="{00000000-0005-0000-0000-0000C5790000}"/>
    <cellStyle name="Sub totals 5 44 2 3" xfId="33483" xr:uid="{00000000-0005-0000-0000-0000C6790000}"/>
    <cellStyle name="Sub totals 5 44 2 4" xfId="33484" xr:uid="{00000000-0005-0000-0000-0000C7790000}"/>
    <cellStyle name="Sub totals 5 44 3" xfId="33485" xr:uid="{00000000-0005-0000-0000-0000C8790000}"/>
    <cellStyle name="Sub totals 5 44 4" xfId="33486" xr:uid="{00000000-0005-0000-0000-0000C9790000}"/>
    <cellStyle name="Sub totals 5 45" xfId="33487" xr:uid="{00000000-0005-0000-0000-0000CA790000}"/>
    <cellStyle name="Sub totals 5 45 2" xfId="33488" xr:uid="{00000000-0005-0000-0000-0000CB790000}"/>
    <cellStyle name="Sub totals 5 45 3" xfId="33489" xr:uid="{00000000-0005-0000-0000-0000CC790000}"/>
    <cellStyle name="Sub totals 5 45 4" xfId="33490" xr:uid="{00000000-0005-0000-0000-0000CD790000}"/>
    <cellStyle name="Sub totals 5 46" xfId="33491" xr:uid="{00000000-0005-0000-0000-0000CE790000}"/>
    <cellStyle name="Sub totals 5 47" xfId="33492" xr:uid="{00000000-0005-0000-0000-0000CF790000}"/>
    <cellStyle name="Sub totals 5 5" xfId="4569" xr:uid="{00000000-0005-0000-0000-0000D0790000}"/>
    <cellStyle name="Sub totals 5 5 2" xfId="33493" xr:uid="{00000000-0005-0000-0000-0000D1790000}"/>
    <cellStyle name="Sub totals 5 5 2 2" xfId="33494" xr:uid="{00000000-0005-0000-0000-0000D2790000}"/>
    <cellStyle name="Sub totals 5 5 2 3" xfId="33495" xr:uid="{00000000-0005-0000-0000-0000D3790000}"/>
    <cellStyle name="Sub totals 5 5 2 4" xfId="33496" xr:uid="{00000000-0005-0000-0000-0000D4790000}"/>
    <cellStyle name="Sub totals 5 5 3" xfId="33497" xr:uid="{00000000-0005-0000-0000-0000D5790000}"/>
    <cellStyle name="Sub totals 5 5 4" xfId="33498" xr:uid="{00000000-0005-0000-0000-0000D6790000}"/>
    <cellStyle name="Sub totals 5 6" xfId="4570" xr:uid="{00000000-0005-0000-0000-0000D7790000}"/>
    <cellStyle name="Sub totals 5 6 2" xfId="33499" xr:uid="{00000000-0005-0000-0000-0000D8790000}"/>
    <cellStyle name="Sub totals 5 6 2 2" xfId="33500" xr:uid="{00000000-0005-0000-0000-0000D9790000}"/>
    <cellStyle name="Sub totals 5 6 2 3" xfId="33501" xr:uid="{00000000-0005-0000-0000-0000DA790000}"/>
    <cellStyle name="Sub totals 5 6 2 4" xfId="33502" xr:uid="{00000000-0005-0000-0000-0000DB790000}"/>
    <cellStyle name="Sub totals 5 6 3" xfId="33503" xr:uid="{00000000-0005-0000-0000-0000DC790000}"/>
    <cellStyle name="Sub totals 5 6 4" xfId="33504" xr:uid="{00000000-0005-0000-0000-0000DD790000}"/>
    <cellStyle name="Sub totals 5 7" xfId="4571" xr:uid="{00000000-0005-0000-0000-0000DE790000}"/>
    <cellStyle name="Sub totals 5 7 2" xfId="33505" xr:uid="{00000000-0005-0000-0000-0000DF790000}"/>
    <cellStyle name="Sub totals 5 7 2 2" xfId="33506" xr:uid="{00000000-0005-0000-0000-0000E0790000}"/>
    <cellStyle name="Sub totals 5 7 2 3" xfId="33507" xr:uid="{00000000-0005-0000-0000-0000E1790000}"/>
    <cellStyle name="Sub totals 5 7 2 4" xfId="33508" xr:uid="{00000000-0005-0000-0000-0000E2790000}"/>
    <cellStyle name="Sub totals 5 7 3" xfId="33509" xr:uid="{00000000-0005-0000-0000-0000E3790000}"/>
    <cellStyle name="Sub totals 5 7 4" xfId="33510" xr:uid="{00000000-0005-0000-0000-0000E4790000}"/>
    <cellStyle name="Sub totals 5 8" xfId="4572" xr:uid="{00000000-0005-0000-0000-0000E5790000}"/>
    <cellStyle name="Sub totals 5 8 2" xfId="33511" xr:uid="{00000000-0005-0000-0000-0000E6790000}"/>
    <cellStyle name="Sub totals 5 8 2 2" xfId="33512" xr:uid="{00000000-0005-0000-0000-0000E7790000}"/>
    <cellStyle name="Sub totals 5 8 2 3" xfId="33513" xr:uid="{00000000-0005-0000-0000-0000E8790000}"/>
    <cellStyle name="Sub totals 5 8 2 4" xfId="33514" xr:uid="{00000000-0005-0000-0000-0000E9790000}"/>
    <cellStyle name="Sub totals 5 8 3" xfId="33515" xr:uid="{00000000-0005-0000-0000-0000EA790000}"/>
    <cellStyle name="Sub totals 5 8 4" xfId="33516" xr:uid="{00000000-0005-0000-0000-0000EB790000}"/>
    <cellStyle name="Sub totals 5 9" xfId="4573" xr:uid="{00000000-0005-0000-0000-0000EC790000}"/>
    <cellStyle name="Sub totals 5 9 2" xfId="33517" xr:uid="{00000000-0005-0000-0000-0000ED790000}"/>
    <cellStyle name="Sub totals 5 9 2 2" xfId="33518" xr:uid="{00000000-0005-0000-0000-0000EE790000}"/>
    <cellStyle name="Sub totals 5 9 2 3" xfId="33519" xr:uid="{00000000-0005-0000-0000-0000EF790000}"/>
    <cellStyle name="Sub totals 5 9 2 4" xfId="33520" xr:uid="{00000000-0005-0000-0000-0000F0790000}"/>
    <cellStyle name="Sub totals 5 9 3" xfId="33521" xr:uid="{00000000-0005-0000-0000-0000F1790000}"/>
    <cellStyle name="Sub totals 5 9 4" xfId="33522" xr:uid="{00000000-0005-0000-0000-0000F2790000}"/>
    <cellStyle name="Sub totals 6" xfId="4574" xr:uid="{00000000-0005-0000-0000-0000F3790000}"/>
    <cellStyle name="Sub totals 6 10" xfId="4575" xr:uid="{00000000-0005-0000-0000-0000F4790000}"/>
    <cellStyle name="Sub totals 6 10 2" xfId="33523" xr:uid="{00000000-0005-0000-0000-0000F5790000}"/>
    <cellStyle name="Sub totals 6 10 2 2" xfId="33524" xr:uid="{00000000-0005-0000-0000-0000F6790000}"/>
    <cellStyle name="Sub totals 6 10 2 3" xfId="33525" xr:uid="{00000000-0005-0000-0000-0000F7790000}"/>
    <cellStyle name="Sub totals 6 10 2 4" xfId="33526" xr:uid="{00000000-0005-0000-0000-0000F8790000}"/>
    <cellStyle name="Sub totals 6 10 3" xfId="33527" xr:uid="{00000000-0005-0000-0000-0000F9790000}"/>
    <cellStyle name="Sub totals 6 10 4" xfId="33528" xr:uid="{00000000-0005-0000-0000-0000FA790000}"/>
    <cellStyle name="Sub totals 6 11" xfId="4576" xr:uid="{00000000-0005-0000-0000-0000FB790000}"/>
    <cellStyle name="Sub totals 6 11 2" xfId="33529" xr:uid="{00000000-0005-0000-0000-0000FC790000}"/>
    <cellStyle name="Sub totals 6 11 2 2" xfId="33530" xr:uid="{00000000-0005-0000-0000-0000FD790000}"/>
    <cellStyle name="Sub totals 6 11 2 3" xfId="33531" xr:uid="{00000000-0005-0000-0000-0000FE790000}"/>
    <cellStyle name="Sub totals 6 11 2 4" xfId="33532" xr:uid="{00000000-0005-0000-0000-0000FF790000}"/>
    <cellStyle name="Sub totals 6 11 3" xfId="33533" xr:uid="{00000000-0005-0000-0000-0000007A0000}"/>
    <cellStyle name="Sub totals 6 11 4" xfId="33534" xr:uid="{00000000-0005-0000-0000-0000017A0000}"/>
    <cellStyle name="Sub totals 6 12" xfId="4577" xr:uid="{00000000-0005-0000-0000-0000027A0000}"/>
    <cellStyle name="Sub totals 6 12 2" xfId="33535" xr:uid="{00000000-0005-0000-0000-0000037A0000}"/>
    <cellStyle name="Sub totals 6 12 2 2" xfId="33536" xr:uid="{00000000-0005-0000-0000-0000047A0000}"/>
    <cellStyle name="Sub totals 6 12 2 3" xfId="33537" xr:uid="{00000000-0005-0000-0000-0000057A0000}"/>
    <cellStyle name="Sub totals 6 12 2 4" xfId="33538" xr:uid="{00000000-0005-0000-0000-0000067A0000}"/>
    <cellStyle name="Sub totals 6 12 3" xfId="33539" xr:uid="{00000000-0005-0000-0000-0000077A0000}"/>
    <cellStyle name="Sub totals 6 12 4" xfId="33540" xr:uid="{00000000-0005-0000-0000-0000087A0000}"/>
    <cellStyle name="Sub totals 6 13" xfId="4578" xr:uid="{00000000-0005-0000-0000-0000097A0000}"/>
    <cellStyle name="Sub totals 6 13 2" xfId="33541" xr:uid="{00000000-0005-0000-0000-00000A7A0000}"/>
    <cellStyle name="Sub totals 6 13 2 2" xfId="33542" xr:uid="{00000000-0005-0000-0000-00000B7A0000}"/>
    <cellStyle name="Sub totals 6 13 2 3" xfId="33543" xr:uid="{00000000-0005-0000-0000-00000C7A0000}"/>
    <cellStyle name="Sub totals 6 13 2 4" xfId="33544" xr:uid="{00000000-0005-0000-0000-00000D7A0000}"/>
    <cellStyle name="Sub totals 6 13 3" xfId="33545" xr:uid="{00000000-0005-0000-0000-00000E7A0000}"/>
    <cellStyle name="Sub totals 6 13 4" xfId="33546" xr:uid="{00000000-0005-0000-0000-00000F7A0000}"/>
    <cellStyle name="Sub totals 6 14" xfId="4579" xr:uid="{00000000-0005-0000-0000-0000107A0000}"/>
    <cellStyle name="Sub totals 6 14 2" xfId="33547" xr:uid="{00000000-0005-0000-0000-0000117A0000}"/>
    <cellStyle name="Sub totals 6 14 2 2" xfId="33548" xr:uid="{00000000-0005-0000-0000-0000127A0000}"/>
    <cellStyle name="Sub totals 6 14 2 3" xfId="33549" xr:uid="{00000000-0005-0000-0000-0000137A0000}"/>
    <cellStyle name="Sub totals 6 14 2 4" xfId="33550" xr:uid="{00000000-0005-0000-0000-0000147A0000}"/>
    <cellStyle name="Sub totals 6 14 3" xfId="33551" xr:uid="{00000000-0005-0000-0000-0000157A0000}"/>
    <cellStyle name="Sub totals 6 14 4" xfId="33552" xr:uid="{00000000-0005-0000-0000-0000167A0000}"/>
    <cellStyle name="Sub totals 6 15" xfId="4580" xr:uid="{00000000-0005-0000-0000-0000177A0000}"/>
    <cellStyle name="Sub totals 6 15 2" xfId="33553" xr:uid="{00000000-0005-0000-0000-0000187A0000}"/>
    <cellStyle name="Sub totals 6 15 2 2" xfId="33554" xr:uid="{00000000-0005-0000-0000-0000197A0000}"/>
    <cellStyle name="Sub totals 6 15 2 3" xfId="33555" xr:uid="{00000000-0005-0000-0000-00001A7A0000}"/>
    <cellStyle name="Sub totals 6 15 2 4" xfId="33556" xr:uid="{00000000-0005-0000-0000-00001B7A0000}"/>
    <cellStyle name="Sub totals 6 15 3" xfId="33557" xr:uid="{00000000-0005-0000-0000-00001C7A0000}"/>
    <cellStyle name="Sub totals 6 15 4" xfId="33558" xr:uid="{00000000-0005-0000-0000-00001D7A0000}"/>
    <cellStyle name="Sub totals 6 16" xfId="4581" xr:uid="{00000000-0005-0000-0000-00001E7A0000}"/>
    <cellStyle name="Sub totals 6 16 2" xfId="33559" xr:uid="{00000000-0005-0000-0000-00001F7A0000}"/>
    <cellStyle name="Sub totals 6 16 2 2" xfId="33560" xr:uid="{00000000-0005-0000-0000-0000207A0000}"/>
    <cellStyle name="Sub totals 6 16 2 3" xfId="33561" xr:uid="{00000000-0005-0000-0000-0000217A0000}"/>
    <cellStyle name="Sub totals 6 16 2 4" xfId="33562" xr:uid="{00000000-0005-0000-0000-0000227A0000}"/>
    <cellStyle name="Sub totals 6 16 3" xfId="33563" xr:uid="{00000000-0005-0000-0000-0000237A0000}"/>
    <cellStyle name="Sub totals 6 16 4" xfId="33564" xr:uid="{00000000-0005-0000-0000-0000247A0000}"/>
    <cellStyle name="Sub totals 6 17" xfId="4582" xr:uid="{00000000-0005-0000-0000-0000257A0000}"/>
    <cellStyle name="Sub totals 6 17 2" xfId="33565" xr:uid="{00000000-0005-0000-0000-0000267A0000}"/>
    <cellStyle name="Sub totals 6 17 2 2" xfId="33566" xr:uid="{00000000-0005-0000-0000-0000277A0000}"/>
    <cellStyle name="Sub totals 6 17 2 3" xfId="33567" xr:uid="{00000000-0005-0000-0000-0000287A0000}"/>
    <cellStyle name="Sub totals 6 17 2 4" xfId="33568" xr:uid="{00000000-0005-0000-0000-0000297A0000}"/>
    <cellStyle name="Sub totals 6 17 3" xfId="33569" xr:uid="{00000000-0005-0000-0000-00002A7A0000}"/>
    <cellStyle name="Sub totals 6 17 4" xfId="33570" xr:uid="{00000000-0005-0000-0000-00002B7A0000}"/>
    <cellStyle name="Sub totals 6 18" xfId="4583" xr:uid="{00000000-0005-0000-0000-00002C7A0000}"/>
    <cellStyle name="Sub totals 6 18 2" xfId="33571" xr:uid="{00000000-0005-0000-0000-00002D7A0000}"/>
    <cellStyle name="Sub totals 6 18 2 2" xfId="33572" xr:uid="{00000000-0005-0000-0000-00002E7A0000}"/>
    <cellStyle name="Sub totals 6 18 2 3" xfId="33573" xr:uid="{00000000-0005-0000-0000-00002F7A0000}"/>
    <cellStyle name="Sub totals 6 18 2 4" xfId="33574" xr:uid="{00000000-0005-0000-0000-0000307A0000}"/>
    <cellStyle name="Sub totals 6 18 3" xfId="33575" xr:uid="{00000000-0005-0000-0000-0000317A0000}"/>
    <cellStyle name="Sub totals 6 18 4" xfId="33576" xr:uid="{00000000-0005-0000-0000-0000327A0000}"/>
    <cellStyle name="Sub totals 6 19" xfId="4584" xr:uid="{00000000-0005-0000-0000-0000337A0000}"/>
    <cellStyle name="Sub totals 6 19 2" xfId="33577" xr:uid="{00000000-0005-0000-0000-0000347A0000}"/>
    <cellStyle name="Sub totals 6 19 2 2" xfId="33578" xr:uid="{00000000-0005-0000-0000-0000357A0000}"/>
    <cellStyle name="Sub totals 6 19 2 3" xfId="33579" xr:uid="{00000000-0005-0000-0000-0000367A0000}"/>
    <cellStyle name="Sub totals 6 19 2 4" xfId="33580" xr:uid="{00000000-0005-0000-0000-0000377A0000}"/>
    <cellStyle name="Sub totals 6 19 3" xfId="33581" xr:uid="{00000000-0005-0000-0000-0000387A0000}"/>
    <cellStyle name="Sub totals 6 19 4" xfId="33582" xr:uid="{00000000-0005-0000-0000-0000397A0000}"/>
    <cellStyle name="Sub totals 6 2" xfId="4585" xr:uid="{00000000-0005-0000-0000-00003A7A0000}"/>
    <cellStyle name="Sub totals 6 2 10" xfId="4586" xr:uid="{00000000-0005-0000-0000-00003B7A0000}"/>
    <cellStyle name="Sub totals 6 2 10 2" xfId="33583" xr:uid="{00000000-0005-0000-0000-00003C7A0000}"/>
    <cellStyle name="Sub totals 6 2 10 2 2" xfId="33584" xr:uid="{00000000-0005-0000-0000-00003D7A0000}"/>
    <cellStyle name="Sub totals 6 2 10 2 3" xfId="33585" xr:uid="{00000000-0005-0000-0000-00003E7A0000}"/>
    <cellStyle name="Sub totals 6 2 10 2 4" xfId="33586" xr:uid="{00000000-0005-0000-0000-00003F7A0000}"/>
    <cellStyle name="Sub totals 6 2 10 3" xfId="33587" xr:uid="{00000000-0005-0000-0000-0000407A0000}"/>
    <cellStyle name="Sub totals 6 2 10 4" xfId="33588" xr:uid="{00000000-0005-0000-0000-0000417A0000}"/>
    <cellStyle name="Sub totals 6 2 11" xfId="4587" xr:uid="{00000000-0005-0000-0000-0000427A0000}"/>
    <cellStyle name="Sub totals 6 2 11 2" xfId="33589" xr:uid="{00000000-0005-0000-0000-0000437A0000}"/>
    <cellStyle name="Sub totals 6 2 11 2 2" xfId="33590" xr:uid="{00000000-0005-0000-0000-0000447A0000}"/>
    <cellStyle name="Sub totals 6 2 11 2 3" xfId="33591" xr:uid="{00000000-0005-0000-0000-0000457A0000}"/>
    <cellStyle name="Sub totals 6 2 11 2 4" xfId="33592" xr:uid="{00000000-0005-0000-0000-0000467A0000}"/>
    <cellStyle name="Sub totals 6 2 11 3" xfId="33593" xr:uid="{00000000-0005-0000-0000-0000477A0000}"/>
    <cellStyle name="Sub totals 6 2 11 4" xfId="33594" xr:uid="{00000000-0005-0000-0000-0000487A0000}"/>
    <cellStyle name="Sub totals 6 2 12" xfId="4588" xr:uid="{00000000-0005-0000-0000-0000497A0000}"/>
    <cellStyle name="Sub totals 6 2 12 2" xfId="33595" xr:uid="{00000000-0005-0000-0000-00004A7A0000}"/>
    <cellStyle name="Sub totals 6 2 12 2 2" xfId="33596" xr:uid="{00000000-0005-0000-0000-00004B7A0000}"/>
    <cellStyle name="Sub totals 6 2 12 2 3" xfId="33597" xr:uid="{00000000-0005-0000-0000-00004C7A0000}"/>
    <cellStyle name="Sub totals 6 2 12 2 4" xfId="33598" xr:uid="{00000000-0005-0000-0000-00004D7A0000}"/>
    <cellStyle name="Sub totals 6 2 12 3" xfId="33599" xr:uid="{00000000-0005-0000-0000-00004E7A0000}"/>
    <cellStyle name="Sub totals 6 2 12 4" xfId="33600" xr:uid="{00000000-0005-0000-0000-00004F7A0000}"/>
    <cellStyle name="Sub totals 6 2 13" xfId="4589" xr:uid="{00000000-0005-0000-0000-0000507A0000}"/>
    <cellStyle name="Sub totals 6 2 13 2" xfId="33601" xr:uid="{00000000-0005-0000-0000-0000517A0000}"/>
    <cellStyle name="Sub totals 6 2 13 2 2" xfId="33602" xr:uid="{00000000-0005-0000-0000-0000527A0000}"/>
    <cellStyle name="Sub totals 6 2 13 2 3" xfId="33603" xr:uid="{00000000-0005-0000-0000-0000537A0000}"/>
    <cellStyle name="Sub totals 6 2 13 2 4" xfId="33604" xr:uid="{00000000-0005-0000-0000-0000547A0000}"/>
    <cellStyle name="Sub totals 6 2 13 3" xfId="33605" xr:uid="{00000000-0005-0000-0000-0000557A0000}"/>
    <cellStyle name="Sub totals 6 2 13 4" xfId="33606" xr:uid="{00000000-0005-0000-0000-0000567A0000}"/>
    <cellStyle name="Sub totals 6 2 14" xfId="4590" xr:uid="{00000000-0005-0000-0000-0000577A0000}"/>
    <cellStyle name="Sub totals 6 2 14 2" xfId="33607" xr:uid="{00000000-0005-0000-0000-0000587A0000}"/>
    <cellStyle name="Sub totals 6 2 14 2 2" xfId="33608" xr:uid="{00000000-0005-0000-0000-0000597A0000}"/>
    <cellStyle name="Sub totals 6 2 14 2 3" xfId="33609" xr:uid="{00000000-0005-0000-0000-00005A7A0000}"/>
    <cellStyle name="Sub totals 6 2 14 2 4" xfId="33610" xr:uid="{00000000-0005-0000-0000-00005B7A0000}"/>
    <cellStyle name="Sub totals 6 2 14 3" xfId="33611" xr:uid="{00000000-0005-0000-0000-00005C7A0000}"/>
    <cellStyle name="Sub totals 6 2 14 4" xfId="33612" xr:uid="{00000000-0005-0000-0000-00005D7A0000}"/>
    <cellStyle name="Sub totals 6 2 15" xfId="4591" xr:uid="{00000000-0005-0000-0000-00005E7A0000}"/>
    <cellStyle name="Sub totals 6 2 15 2" xfId="33613" xr:uid="{00000000-0005-0000-0000-00005F7A0000}"/>
    <cellStyle name="Sub totals 6 2 15 2 2" xfId="33614" xr:uid="{00000000-0005-0000-0000-0000607A0000}"/>
    <cellStyle name="Sub totals 6 2 15 2 3" xfId="33615" xr:uid="{00000000-0005-0000-0000-0000617A0000}"/>
    <cellStyle name="Sub totals 6 2 15 2 4" xfId="33616" xr:uid="{00000000-0005-0000-0000-0000627A0000}"/>
    <cellStyle name="Sub totals 6 2 15 3" xfId="33617" xr:uid="{00000000-0005-0000-0000-0000637A0000}"/>
    <cellStyle name="Sub totals 6 2 15 4" xfId="33618" xr:uid="{00000000-0005-0000-0000-0000647A0000}"/>
    <cellStyle name="Sub totals 6 2 16" xfId="4592" xr:uid="{00000000-0005-0000-0000-0000657A0000}"/>
    <cellStyle name="Sub totals 6 2 16 2" xfId="33619" xr:uid="{00000000-0005-0000-0000-0000667A0000}"/>
    <cellStyle name="Sub totals 6 2 16 2 2" xfId="33620" xr:uid="{00000000-0005-0000-0000-0000677A0000}"/>
    <cellStyle name="Sub totals 6 2 16 2 3" xfId="33621" xr:uid="{00000000-0005-0000-0000-0000687A0000}"/>
    <cellStyle name="Sub totals 6 2 16 2 4" xfId="33622" xr:uid="{00000000-0005-0000-0000-0000697A0000}"/>
    <cellStyle name="Sub totals 6 2 16 3" xfId="33623" xr:uid="{00000000-0005-0000-0000-00006A7A0000}"/>
    <cellStyle name="Sub totals 6 2 16 4" xfId="33624" xr:uid="{00000000-0005-0000-0000-00006B7A0000}"/>
    <cellStyle name="Sub totals 6 2 17" xfId="4593" xr:uid="{00000000-0005-0000-0000-00006C7A0000}"/>
    <cellStyle name="Sub totals 6 2 17 2" xfId="33625" xr:uid="{00000000-0005-0000-0000-00006D7A0000}"/>
    <cellStyle name="Sub totals 6 2 17 2 2" xfId="33626" xr:uid="{00000000-0005-0000-0000-00006E7A0000}"/>
    <cellStyle name="Sub totals 6 2 17 2 3" xfId="33627" xr:uid="{00000000-0005-0000-0000-00006F7A0000}"/>
    <cellStyle name="Sub totals 6 2 17 2 4" xfId="33628" xr:uid="{00000000-0005-0000-0000-0000707A0000}"/>
    <cellStyle name="Sub totals 6 2 17 3" xfId="33629" xr:uid="{00000000-0005-0000-0000-0000717A0000}"/>
    <cellStyle name="Sub totals 6 2 17 4" xfId="33630" xr:uid="{00000000-0005-0000-0000-0000727A0000}"/>
    <cellStyle name="Sub totals 6 2 18" xfId="4594" xr:uid="{00000000-0005-0000-0000-0000737A0000}"/>
    <cellStyle name="Sub totals 6 2 18 2" xfId="33631" xr:uid="{00000000-0005-0000-0000-0000747A0000}"/>
    <cellStyle name="Sub totals 6 2 18 2 2" xfId="33632" xr:uid="{00000000-0005-0000-0000-0000757A0000}"/>
    <cellStyle name="Sub totals 6 2 18 2 3" xfId="33633" xr:uid="{00000000-0005-0000-0000-0000767A0000}"/>
    <cellStyle name="Sub totals 6 2 18 2 4" xfId="33634" xr:uid="{00000000-0005-0000-0000-0000777A0000}"/>
    <cellStyle name="Sub totals 6 2 18 3" xfId="33635" xr:uid="{00000000-0005-0000-0000-0000787A0000}"/>
    <cellStyle name="Sub totals 6 2 18 4" xfId="33636" xr:uid="{00000000-0005-0000-0000-0000797A0000}"/>
    <cellStyle name="Sub totals 6 2 19" xfId="4595" xr:uid="{00000000-0005-0000-0000-00007A7A0000}"/>
    <cellStyle name="Sub totals 6 2 19 2" xfId="33637" xr:uid="{00000000-0005-0000-0000-00007B7A0000}"/>
    <cellStyle name="Sub totals 6 2 19 2 2" xfId="33638" xr:uid="{00000000-0005-0000-0000-00007C7A0000}"/>
    <cellStyle name="Sub totals 6 2 19 2 3" xfId="33639" xr:uid="{00000000-0005-0000-0000-00007D7A0000}"/>
    <cellStyle name="Sub totals 6 2 19 2 4" xfId="33640" xr:uid="{00000000-0005-0000-0000-00007E7A0000}"/>
    <cellStyle name="Sub totals 6 2 19 3" xfId="33641" xr:uid="{00000000-0005-0000-0000-00007F7A0000}"/>
    <cellStyle name="Sub totals 6 2 19 4" xfId="33642" xr:uid="{00000000-0005-0000-0000-0000807A0000}"/>
    <cellStyle name="Sub totals 6 2 2" xfId="4596" xr:uid="{00000000-0005-0000-0000-0000817A0000}"/>
    <cellStyle name="Sub totals 6 2 2 2" xfId="33643" xr:uid="{00000000-0005-0000-0000-0000827A0000}"/>
    <cellStyle name="Sub totals 6 2 2 2 2" xfId="33644" xr:uid="{00000000-0005-0000-0000-0000837A0000}"/>
    <cellStyle name="Sub totals 6 2 2 2 3" xfId="33645" xr:uid="{00000000-0005-0000-0000-0000847A0000}"/>
    <cellStyle name="Sub totals 6 2 2 2 4" xfId="33646" xr:uid="{00000000-0005-0000-0000-0000857A0000}"/>
    <cellStyle name="Sub totals 6 2 2 3" xfId="33647" xr:uid="{00000000-0005-0000-0000-0000867A0000}"/>
    <cellStyle name="Sub totals 6 2 2 4" xfId="33648" xr:uid="{00000000-0005-0000-0000-0000877A0000}"/>
    <cellStyle name="Sub totals 6 2 20" xfId="4597" xr:uid="{00000000-0005-0000-0000-0000887A0000}"/>
    <cellStyle name="Sub totals 6 2 20 2" xfId="33649" xr:uid="{00000000-0005-0000-0000-0000897A0000}"/>
    <cellStyle name="Sub totals 6 2 20 2 2" xfId="33650" xr:uid="{00000000-0005-0000-0000-00008A7A0000}"/>
    <cellStyle name="Sub totals 6 2 20 2 3" xfId="33651" xr:uid="{00000000-0005-0000-0000-00008B7A0000}"/>
    <cellStyle name="Sub totals 6 2 20 2 4" xfId="33652" xr:uid="{00000000-0005-0000-0000-00008C7A0000}"/>
    <cellStyle name="Sub totals 6 2 20 3" xfId="33653" xr:uid="{00000000-0005-0000-0000-00008D7A0000}"/>
    <cellStyle name="Sub totals 6 2 20 4" xfId="33654" xr:uid="{00000000-0005-0000-0000-00008E7A0000}"/>
    <cellStyle name="Sub totals 6 2 21" xfId="4598" xr:uid="{00000000-0005-0000-0000-00008F7A0000}"/>
    <cellStyle name="Sub totals 6 2 21 2" xfId="33655" xr:uid="{00000000-0005-0000-0000-0000907A0000}"/>
    <cellStyle name="Sub totals 6 2 21 2 2" xfId="33656" xr:uid="{00000000-0005-0000-0000-0000917A0000}"/>
    <cellStyle name="Sub totals 6 2 21 2 3" xfId="33657" xr:uid="{00000000-0005-0000-0000-0000927A0000}"/>
    <cellStyle name="Sub totals 6 2 21 2 4" xfId="33658" xr:uid="{00000000-0005-0000-0000-0000937A0000}"/>
    <cellStyle name="Sub totals 6 2 21 3" xfId="33659" xr:uid="{00000000-0005-0000-0000-0000947A0000}"/>
    <cellStyle name="Sub totals 6 2 21 4" xfId="33660" xr:uid="{00000000-0005-0000-0000-0000957A0000}"/>
    <cellStyle name="Sub totals 6 2 22" xfId="4599" xr:uid="{00000000-0005-0000-0000-0000967A0000}"/>
    <cellStyle name="Sub totals 6 2 22 2" xfId="33661" xr:uid="{00000000-0005-0000-0000-0000977A0000}"/>
    <cellStyle name="Sub totals 6 2 22 2 2" xfId="33662" xr:uid="{00000000-0005-0000-0000-0000987A0000}"/>
    <cellStyle name="Sub totals 6 2 22 2 3" xfId="33663" xr:uid="{00000000-0005-0000-0000-0000997A0000}"/>
    <cellStyle name="Sub totals 6 2 22 2 4" xfId="33664" xr:uid="{00000000-0005-0000-0000-00009A7A0000}"/>
    <cellStyle name="Sub totals 6 2 22 3" xfId="33665" xr:uid="{00000000-0005-0000-0000-00009B7A0000}"/>
    <cellStyle name="Sub totals 6 2 22 4" xfId="33666" xr:uid="{00000000-0005-0000-0000-00009C7A0000}"/>
    <cellStyle name="Sub totals 6 2 23" xfId="4600" xr:uid="{00000000-0005-0000-0000-00009D7A0000}"/>
    <cellStyle name="Sub totals 6 2 23 2" xfId="33667" xr:uid="{00000000-0005-0000-0000-00009E7A0000}"/>
    <cellStyle name="Sub totals 6 2 23 2 2" xfId="33668" xr:uid="{00000000-0005-0000-0000-00009F7A0000}"/>
    <cellStyle name="Sub totals 6 2 23 2 3" xfId="33669" xr:uid="{00000000-0005-0000-0000-0000A07A0000}"/>
    <cellStyle name="Sub totals 6 2 23 2 4" xfId="33670" xr:uid="{00000000-0005-0000-0000-0000A17A0000}"/>
    <cellStyle name="Sub totals 6 2 23 3" xfId="33671" xr:uid="{00000000-0005-0000-0000-0000A27A0000}"/>
    <cellStyle name="Sub totals 6 2 23 4" xfId="33672" xr:uid="{00000000-0005-0000-0000-0000A37A0000}"/>
    <cellStyle name="Sub totals 6 2 24" xfId="4601" xr:uid="{00000000-0005-0000-0000-0000A47A0000}"/>
    <cellStyle name="Sub totals 6 2 24 2" xfId="33673" xr:uid="{00000000-0005-0000-0000-0000A57A0000}"/>
    <cellStyle name="Sub totals 6 2 24 2 2" xfId="33674" xr:uid="{00000000-0005-0000-0000-0000A67A0000}"/>
    <cellStyle name="Sub totals 6 2 24 2 3" xfId="33675" xr:uid="{00000000-0005-0000-0000-0000A77A0000}"/>
    <cellStyle name="Sub totals 6 2 24 2 4" xfId="33676" xr:uid="{00000000-0005-0000-0000-0000A87A0000}"/>
    <cellStyle name="Sub totals 6 2 24 3" xfId="33677" xr:uid="{00000000-0005-0000-0000-0000A97A0000}"/>
    <cellStyle name="Sub totals 6 2 24 4" xfId="33678" xr:uid="{00000000-0005-0000-0000-0000AA7A0000}"/>
    <cellStyle name="Sub totals 6 2 25" xfId="4602" xr:uid="{00000000-0005-0000-0000-0000AB7A0000}"/>
    <cellStyle name="Sub totals 6 2 25 2" xfId="33679" xr:uid="{00000000-0005-0000-0000-0000AC7A0000}"/>
    <cellStyle name="Sub totals 6 2 25 2 2" xfId="33680" xr:uid="{00000000-0005-0000-0000-0000AD7A0000}"/>
    <cellStyle name="Sub totals 6 2 25 2 3" xfId="33681" xr:uid="{00000000-0005-0000-0000-0000AE7A0000}"/>
    <cellStyle name="Sub totals 6 2 25 2 4" xfId="33682" xr:uid="{00000000-0005-0000-0000-0000AF7A0000}"/>
    <cellStyle name="Sub totals 6 2 25 3" xfId="33683" xr:uid="{00000000-0005-0000-0000-0000B07A0000}"/>
    <cellStyle name="Sub totals 6 2 25 4" xfId="33684" xr:uid="{00000000-0005-0000-0000-0000B17A0000}"/>
    <cellStyle name="Sub totals 6 2 26" xfId="4603" xr:uid="{00000000-0005-0000-0000-0000B27A0000}"/>
    <cellStyle name="Sub totals 6 2 26 2" xfId="33685" xr:uid="{00000000-0005-0000-0000-0000B37A0000}"/>
    <cellStyle name="Sub totals 6 2 26 2 2" xfId="33686" xr:uid="{00000000-0005-0000-0000-0000B47A0000}"/>
    <cellStyle name="Sub totals 6 2 26 2 3" xfId="33687" xr:uid="{00000000-0005-0000-0000-0000B57A0000}"/>
    <cellStyle name="Sub totals 6 2 26 2 4" xfId="33688" xr:uid="{00000000-0005-0000-0000-0000B67A0000}"/>
    <cellStyle name="Sub totals 6 2 26 3" xfId="33689" xr:uid="{00000000-0005-0000-0000-0000B77A0000}"/>
    <cellStyle name="Sub totals 6 2 26 4" xfId="33690" xr:uid="{00000000-0005-0000-0000-0000B87A0000}"/>
    <cellStyle name="Sub totals 6 2 27" xfId="4604" xr:uid="{00000000-0005-0000-0000-0000B97A0000}"/>
    <cellStyle name="Sub totals 6 2 27 2" xfId="33691" xr:uid="{00000000-0005-0000-0000-0000BA7A0000}"/>
    <cellStyle name="Sub totals 6 2 27 2 2" xfId="33692" xr:uid="{00000000-0005-0000-0000-0000BB7A0000}"/>
    <cellStyle name="Sub totals 6 2 27 2 3" xfId="33693" xr:uid="{00000000-0005-0000-0000-0000BC7A0000}"/>
    <cellStyle name="Sub totals 6 2 27 2 4" xfId="33694" xr:uid="{00000000-0005-0000-0000-0000BD7A0000}"/>
    <cellStyle name="Sub totals 6 2 27 3" xfId="33695" xr:uid="{00000000-0005-0000-0000-0000BE7A0000}"/>
    <cellStyle name="Sub totals 6 2 27 4" xfId="33696" xr:uid="{00000000-0005-0000-0000-0000BF7A0000}"/>
    <cellStyle name="Sub totals 6 2 28" xfId="4605" xr:uid="{00000000-0005-0000-0000-0000C07A0000}"/>
    <cellStyle name="Sub totals 6 2 28 2" xfId="33697" xr:uid="{00000000-0005-0000-0000-0000C17A0000}"/>
    <cellStyle name="Sub totals 6 2 28 2 2" xfId="33698" xr:uid="{00000000-0005-0000-0000-0000C27A0000}"/>
    <cellStyle name="Sub totals 6 2 28 2 3" xfId="33699" xr:uid="{00000000-0005-0000-0000-0000C37A0000}"/>
    <cellStyle name="Sub totals 6 2 28 2 4" xfId="33700" xr:uid="{00000000-0005-0000-0000-0000C47A0000}"/>
    <cellStyle name="Sub totals 6 2 28 3" xfId="33701" xr:uid="{00000000-0005-0000-0000-0000C57A0000}"/>
    <cellStyle name="Sub totals 6 2 28 4" xfId="33702" xr:uid="{00000000-0005-0000-0000-0000C67A0000}"/>
    <cellStyle name="Sub totals 6 2 29" xfId="4606" xr:uid="{00000000-0005-0000-0000-0000C77A0000}"/>
    <cellStyle name="Sub totals 6 2 29 2" xfId="33703" xr:uid="{00000000-0005-0000-0000-0000C87A0000}"/>
    <cellStyle name="Sub totals 6 2 29 2 2" xfId="33704" xr:uid="{00000000-0005-0000-0000-0000C97A0000}"/>
    <cellStyle name="Sub totals 6 2 29 2 3" xfId="33705" xr:uid="{00000000-0005-0000-0000-0000CA7A0000}"/>
    <cellStyle name="Sub totals 6 2 29 2 4" xfId="33706" xr:uid="{00000000-0005-0000-0000-0000CB7A0000}"/>
    <cellStyle name="Sub totals 6 2 29 3" xfId="33707" xr:uid="{00000000-0005-0000-0000-0000CC7A0000}"/>
    <cellStyle name="Sub totals 6 2 29 4" xfId="33708" xr:uid="{00000000-0005-0000-0000-0000CD7A0000}"/>
    <cellStyle name="Sub totals 6 2 3" xfId="4607" xr:uid="{00000000-0005-0000-0000-0000CE7A0000}"/>
    <cellStyle name="Sub totals 6 2 3 2" xfId="33709" xr:uid="{00000000-0005-0000-0000-0000CF7A0000}"/>
    <cellStyle name="Sub totals 6 2 3 2 2" xfId="33710" xr:uid="{00000000-0005-0000-0000-0000D07A0000}"/>
    <cellStyle name="Sub totals 6 2 3 2 3" xfId="33711" xr:uid="{00000000-0005-0000-0000-0000D17A0000}"/>
    <cellStyle name="Sub totals 6 2 3 2 4" xfId="33712" xr:uid="{00000000-0005-0000-0000-0000D27A0000}"/>
    <cellStyle name="Sub totals 6 2 3 3" xfId="33713" xr:uid="{00000000-0005-0000-0000-0000D37A0000}"/>
    <cellStyle name="Sub totals 6 2 3 4" xfId="33714" xr:uid="{00000000-0005-0000-0000-0000D47A0000}"/>
    <cellStyle name="Sub totals 6 2 30" xfId="4608" xr:uid="{00000000-0005-0000-0000-0000D57A0000}"/>
    <cellStyle name="Sub totals 6 2 30 2" xfId="33715" xr:uid="{00000000-0005-0000-0000-0000D67A0000}"/>
    <cellStyle name="Sub totals 6 2 30 2 2" xfId="33716" xr:uid="{00000000-0005-0000-0000-0000D77A0000}"/>
    <cellStyle name="Sub totals 6 2 30 2 3" xfId="33717" xr:uid="{00000000-0005-0000-0000-0000D87A0000}"/>
    <cellStyle name="Sub totals 6 2 30 2 4" xfId="33718" xr:uid="{00000000-0005-0000-0000-0000D97A0000}"/>
    <cellStyle name="Sub totals 6 2 30 3" xfId="33719" xr:uid="{00000000-0005-0000-0000-0000DA7A0000}"/>
    <cellStyle name="Sub totals 6 2 30 4" xfId="33720" xr:uid="{00000000-0005-0000-0000-0000DB7A0000}"/>
    <cellStyle name="Sub totals 6 2 31" xfId="4609" xr:uid="{00000000-0005-0000-0000-0000DC7A0000}"/>
    <cellStyle name="Sub totals 6 2 31 2" xfId="33721" xr:uid="{00000000-0005-0000-0000-0000DD7A0000}"/>
    <cellStyle name="Sub totals 6 2 31 2 2" xfId="33722" xr:uid="{00000000-0005-0000-0000-0000DE7A0000}"/>
    <cellStyle name="Sub totals 6 2 31 2 3" xfId="33723" xr:uid="{00000000-0005-0000-0000-0000DF7A0000}"/>
    <cellStyle name="Sub totals 6 2 31 2 4" xfId="33724" xr:uid="{00000000-0005-0000-0000-0000E07A0000}"/>
    <cellStyle name="Sub totals 6 2 31 3" xfId="33725" xr:uid="{00000000-0005-0000-0000-0000E17A0000}"/>
    <cellStyle name="Sub totals 6 2 31 4" xfId="33726" xr:uid="{00000000-0005-0000-0000-0000E27A0000}"/>
    <cellStyle name="Sub totals 6 2 32" xfId="4610" xr:uid="{00000000-0005-0000-0000-0000E37A0000}"/>
    <cellStyle name="Sub totals 6 2 32 2" xfId="33727" xr:uid="{00000000-0005-0000-0000-0000E47A0000}"/>
    <cellStyle name="Sub totals 6 2 32 2 2" xfId="33728" xr:uid="{00000000-0005-0000-0000-0000E57A0000}"/>
    <cellStyle name="Sub totals 6 2 32 2 3" xfId="33729" xr:uid="{00000000-0005-0000-0000-0000E67A0000}"/>
    <cellStyle name="Sub totals 6 2 32 2 4" xfId="33730" xr:uid="{00000000-0005-0000-0000-0000E77A0000}"/>
    <cellStyle name="Sub totals 6 2 32 3" xfId="33731" xr:uid="{00000000-0005-0000-0000-0000E87A0000}"/>
    <cellStyle name="Sub totals 6 2 32 4" xfId="33732" xr:uid="{00000000-0005-0000-0000-0000E97A0000}"/>
    <cellStyle name="Sub totals 6 2 33" xfId="4611" xr:uid="{00000000-0005-0000-0000-0000EA7A0000}"/>
    <cellStyle name="Sub totals 6 2 33 2" xfId="33733" xr:uid="{00000000-0005-0000-0000-0000EB7A0000}"/>
    <cellStyle name="Sub totals 6 2 33 2 2" xfId="33734" xr:uid="{00000000-0005-0000-0000-0000EC7A0000}"/>
    <cellStyle name="Sub totals 6 2 33 2 3" xfId="33735" xr:uid="{00000000-0005-0000-0000-0000ED7A0000}"/>
    <cellStyle name="Sub totals 6 2 33 2 4" xfId="33736" xr:uid="{00000000-0005-0000-0000-0000EE7A0000}"/>
    <cellStyle name="Sub totals 6 2 33 3" xfId="33737" xr:uid="{00000000-0005-0000-0000-0000EF7A0000}"/>
    <cellStyle name="Sub totals 6 2 33 4" xfId="33738" xr:uid="{00000000-0005-0000-0000-0000F07A0000}"/>
    <cellStyle name="Sub totals 6 2 34" xfId="4612" xr:uid="{00000000-0005-0000-0000-0000F17A0000}"/>
    <cellStyle name="Sub totals 6 2 34 2" xfId="33739" xr:uid="{00000000-0005-0000-0000-0000F27A0000}"/>
    <cellStyle name="Sub totals 6 2 34 2 2" xfId="33740" xr:uid="{00000000-0005-0000-0000-0000F37A0000}"/>
    <cellStyle name="Sub totals 6 2 34 2 3" xfId="33741" xr:uid="{00000000-0005-0000-0000-0000F47A0000}"/>
    <cellStyle name="Sub totals 6 2 34 2 4" xfId="33742" xr:uid="{00000000-0005-0000-0000-0000F57A0000}"/>
    <cellStyle name="Sub totals 6 2 34 3" xfId="33743" xr:uid="{00000000-0005-0000-0000-0000F67A0000}"/>
    <cellStyle name="Sub totals 6 2 34 4" xfId="33744" xr:uid="{00000000-0005-0000-0000-0000F77A0000}"/>
    <cellStyle name="Sub totals 6 2 35" xfId="4613" xr:uid="{00000000-0005-0000-0000-0000F87A0000}"/>
    <cellStyle name="Sub totals 6 2 35 2" xfId="33745" xr:uid="{00000000-0005-0000-0000-0000F97A0000}"/>
    <cellStyle name="Sub totals 6 2 35 2 2" xfId="33746" xr:uid="{00000000-0005-0000-0000-0000FA7A0000}"/>
    <cellStyle name="Sub totals 6 2 35 2 3" xfId="33747" xr:uid="{00000000-0005-0000-0000-0000FB7A0000}"/>
    <cellStyle name="Sub totals 6 2 35 2 4" xfId="33748" xr:uid="{00000000-0005-0000-0000-0000FC7A0000}"/>
    <cellStyle name="Sub totals 6 2 35 3" xfId="33749" xr:uid="{00000000-0005-0000-0000-0000FD7A0000}"/>
    <cellStyle name="Sub totals 6 2 35 4" xfId="33750" xr:uid="{00000000-0005-0000-0000-0000FE7A0000}"/>
    <cellStyle name="Sub totals 6 2 36" xfId="4614" xr:uid="{00000000-0005-0000-0000-0000FF7A0000}"/>
    <cellStyle name="Sub totals 6 2 36 2" xfId="33751" xr:uid="{00000000-0005-0000-0000-0000007B0000}"/>
    <cellStyle name="Sub totals 6 2 36 2 2" xfId="33752" xr:uid="{00000000-0005-0000-0000-0000017B0000}"/>
    <cellStyle name="Sub totals 6 2 36 2 3" xfId="33753" xr:uid="{00000000-0005-0000-0000-0000027B0000}"/>
    <cellStyle name="Sub totals 6 2 36 2 4" xfId="33754" xr:uid="{00000000-0005-0000-0000-0000037B0000}"/>
    <cellStyle name="Sub totals 6 2 36 3" xfId="33755" xr:uid="{00000000-0005-0000-0000-0000047B0000}"/>
    <cellStyle name="Sub totals 6 2 36 4" xfId="33756" xr:uid="{00000000-0005-0000-0000-0000057B0000}"/>
    <cellStyle name="Sub totals 6 2 37" xfId="4615" xr:uid="{00000000-0005-0000-0000-0000067B0000}"/>
    <cellStyle name="Sub totals 6 2 37 2" xfId="33757" xr:uid="{00000000-0005-0000-0000-0000077B0000}"/>
    <cellStyle name="Sub totals 6 2 37 2 2" xfId="33758" xr:uid="{00000000-0005-0000-0000-0000087B0000}"/>
    <cellStyle name="Sub totals 6 2 37 2 3" xfId="33759" xr:uid="{00000000-0005-0000-0000-0000097B0000}"/>
    <cellStyle name="Sub totals 6 2 37 2 4" xfId="33760" xr:uid="{00000000-0005-0000-0000-00000A7B0000}"/>
    <cellStyle name="Sub totals 6 2 37 3" xfId="33761" xr:uid="{00000000-0005-0000-0000-00000B7B0000}"/>
    <cellStyle name="Sub totals 6 2 37 4" xfId="33762" xr:uid="{00000000-0005-0000-0000-00000C7B0000}"/>
    <cellStyle name="Sub totals 6 2 38" xfId="4616" xr:uid="{00000000-0005-0000-0000-00000D7B0000}"/>
    <cellStyle name="Sub totals 6 2 38 2" xfId="33763" xr:uid="{00000000-0005-0000-0000-00000E7B0000}"/>
    <cellStyle name="Sub totals 6 2 38 2 2" xfId="33764" xr:uid="{00000000-0005-0000-0000-00000F7B0000}"/>
    <cellStyle name="Sub totals 6 2 38 2 3" xfId="33765" xr:uid="{00000000-0005-0000-0000-0000107B0000}"/>
    <cellStyle name="Sub totals 6 2 38 2 4" xfId="33766" xr:uid="{00000000-0005-0000-0000-0000117B0000}"/>
    <cellStyle name="Sub totals 6 2 38 3" xfId="33767" xr:uid="{00000000-0005-0000-0000-0000127B0000}"/>
    <cellStyle name="Sub totals 6 2 38 4" xfId="33768" xr:uid="{00000000-0005-0000-0000-0000137B0000}"/>
    <cellStyle name="Sub totals 6 2 39" xfId="4617" xr:uid="{00000000-0005-0000-0000-0000147B0000}"/>
    <cellStyle name="Sub totals 6 2 39 2" xfId="33769" xr:uid="{00000000-0005-0000-0000-0000157B0000}"/>
    <cellStyle name="Sub totals 6 2 39 2 2" xfId="33770" xr:uid="{00000000-0005-0000-0000-0000167B0000}"/>
    <cellStyle name="Sub totals 6 2 39 2 3" xfId="33771" xr:uid="{00000000-0005-0000-0000-0000177B0000}"/>
    <cellStyle name="Sub totals 6 2 39 2 4" xfId="33772" xr:uid="{00000000-0005-0000-0000-0000187B0000}"/>
    <cellStyle name="Sub totals 6 2 39 3" xfId="33773" xr:uid="{00000000-0005-0000-0000-0000197B0000}"/>
    <cellStyle name="Sub totals 6 2 39 4" xfId="33774" xr:uid="{00000000-0005-0000-0000-00001A7B0000}"/>
    <cellStyle name="Sub totals 6 2 4" xfId="4618" xr:uid="{00000000-0005-0000-0000-00001B7B0000}"/>
    <cellStyle name="Sub totals 6 2 4 2" xfId="33775" xr:uid="{00000000-0005-0000-0000-00001C7B0000}"/>
    <cellStyle name="Sub totals 6 2 4 2 2" xfId="33776" xr:uid="{00000000-0005-0000-0000-00001D7B0000}"/>
    <cellStyle name="Sub totals 6 2 4 2 3" xfId="33777" xr:uid="{00000000-0005-0000-0000-00001E7B0000}"/>
    <cellStyle name="Sub totals 6 2 4 2 4" xfId="33778" xr:uid="{00000000-0005-0000-0000-00001F7B0000}"/>
    <cellStyle name="Sub totals 6 2 4 3" xfId="33779" xr:uid="{00000000-0005-0000-0000-0000207B0000}"/>
    <cellStyle name="Sub totals 6 2 4 4" xfId="33780" xr:uid="{00000000-0005-0000-0000-0000217B0000}"/>
    <cellStyle name="Sub totals 6 2 40" xfId="4619" xr:uid="{00000000-0005-0000-0000-0000227B0000}"/>
    <cellStyle name="Sub totals 6 2 40 2" xfId="33781" xr:uid="{00000000-0005-0000-0000-0000237B0000}"/>
    <cellStyle name="Sub totals 6 2 40 2 2" xfId="33782" xr:uid="{00000000-0005-0000-0000-0000247B0000}"/>
    <cellStyle name="Sub totals 6 2 40 2 3" xfId="33783" xr:uid="{00000000-0005-0000-0000-0000257B0000}"/>
    <cellStyle name="Sub totals 6 2 40 2 4" xfId="33784" xr:uid="{00000000-0005-0000-0000-0000267B0000}"/>
    <cellStyle name="Sub totals 6 2 40 3" xfId="33785" xr:uid="{00000000-0005-0000-0000-0000277B0000}"/>
    <cellStyle name="Sub totals 6 2 40 4" xfId="33786" xr:uid="{00000000-0005-0000-0000-0000287B0000}"/>
    <cellStyle name="Sub totals 6 2 41" xfId="4620" xr:uid="{00000000-0005-0000-0000-0000297B0000}"/>
    <cellStyle name="Sub totals 6 2 41 2" xfId="33787" xr:uid="{00000000-0005-0000-0000-00002A7B0000}"/>
    <cellStyle name="Sub totals 6 2 41 2 2" xfId="33788" xr:uid="{00000000-0005-0000-0000-00002B7B0000}"/>
    <cellStyle name="Sub totals 6 2 41 2 3" xfId="33789" xr:uid="{00000000-0005-0000-0000-00002C7B0000}"/>
    <cellStyle name="Sub totals 6 2 41 2 4" xfId="33790" xr:uid="{00000000-0005-0000-0000-00002D7B0000}"/>
    <cellStyle name="Sub totals 6 2 41 3" xfId="33791" xr:uid="{00000000-0005-0000-0000-00002E7B0000}"/>
    <cellStyle name="Sub totals 6 2 41 4" xfId="33792" xr:uid="{00000000-0005-0000-0000-00002F7B0000}"/>
    <cellStyle name="Sub totals 6 2 42" xfId="4621" xr:uid="{00000000-0005-0000-0000-0000307B0000}"/>
    <cellStyle name="Sub totals 6 2 42 2" xfId="33793" xr:uid="{00000000-0005-0000-0000-0000317B0000}"/>
    <cellStyle name="Sub totals 6 2 42 2 2" xfId="33794" xr:uid="{00000000-0005-0000-0000-0000327B0000}"/>
    <cellStyle name="Sub totals 6 2 42 2 3" xfId="33795" xr:uid="{00000000-0005-0000-0000-0000337B0000}"/>
    <cellStyle name="Sub totals 6 2 42 2 4" xfId="33796" xr:uid="{00000000-0005-0000-0000-0000347B0000}"/>
    <cellStyle name="Sub totals 6 2 42 3" xfId="33797" xr:uid="{00000000-0005-0000-0000-0000357B0000}"/>
    <cellStyle name="Sub totals 6 2 42 4" xfId="33798" xr:uid="{00000000-0005-0000-0000-0000367B0000}"/>
    <cellStyle name="Sub totals 6 2 43" xfId="4622" xr:uid="{00000000-0005-0000-0000-0000377B0000}"/>
    <cellStyle name="Sub totals 6 2 43 2" xfId="33799" xr:uid="{00000000-0005-0000-0000-0000387B0000}"/>
    <cellStyle name="Sub totals 6 2 43 2 2" xfId="33800" xr:uid="{00000000-0005-0000-0000-0000397B0000}"/>
    <cellStyle name="Sub totals 6 2 43 2 3" xfId="33801" xr:uid="{00000000-0005-0000-0000-00003A7B0000}"/>
    <cellStyle name="Sub totals 6 2 43 2 4" xfId="33802" xr:uid="{00000000-0005-0000-0000-00003B7B0000}"/>
    <cellStyle name="Sub totals 6 2 43 3" xfId="33803" xr:uid="{00000000-0005-0000-0000-00003C7B0000}"/>
    <cellStyle name="Sub totals 6 2 43 4" xfId="33804" xr:uid="{00000000-0005-0000-0000-00003D7B0000}"/>
    <cellStyle name="Sub totals 6 2 44" xfId="4623" xr:uid="{00000000-0005-0000-0000-00003E7B0000}"/>
    <cellStyle name="Sub totals 6 2 44 2" xfId="33805" xr:uid="{00000000-0005-0000-0000-00003F7B0000}"/>
    <cellStyle name="Sub totals 6 2 44 2 2" xfId="33806" xr:uid="{00000000-0005-0000-0000-0000407B0000}"/>
    <cellStyle name="Sub totals 6 2 44 2 3" xfId="33807" xr:uid="{00000000-0005-0000-0000-0000417B0000}"/>
    <cellStyle name="Sub totals 6 2 44 2 4" xfId="33808" xr:uid="{00000000-0005-0000-0000-0000427B0000}"/>
    <cellStyle name="Sub totals 6 2 44 3" xfId="33809" xr:uid="{00000000-0005-0000-0000-0000437B0000}"/>
    <cellStyle name="Sub totals 6 2 44 4" xfId="33810" xr:uid="{00000000-0005-0000-0000-0000447B0000}"/>
    <cellStyle name="Sub totals 6 2 45" xfId="33811" xr:uid="{00000000-0005-0000-0000-0000457B0000}"/>
    <cellStyle name="Sub totals 6 2 45 2" xfId="33812" xr:uid="{00000000-0005-0000-0000-0000467B0000}"/>
    <cellStyle name="Sub totals 6 2 45 3" xfId="33813" xr:uid="{00000000-0005-0000-0000-0000477B0000}"/>
    <cellStyle name="Sub totals 6 2 45 4" xfId="33814" xr:uid="{00000000-0005-0000-0000-0000487B0000}"/>
    <cellStyle name="Sub totals 6 2 46" xfId="33815" xr:uid="{00000000-0005-0000-0000-0000497B0000}"/>
    <cellStyle name="Sub totals 6 2 46 2" xfId="33816" xr:uid="{00000000-0005-0000-0000-00004A7B0000}"/>
    <cellStyle name="Sub totals 6 2 46 3" xfId="33817" xr:uid="{00000000-0005-0000-0000-00004B7B0000}"/>
    <cellStyle name="Sub totals 6 2 46 4" xfId="33818" xr:uid="{00000000-0005-0000-0000-00004C7B0000}"/>
    <cellStyle name="Sub totals 6 2 47" xfId="33819" xr:uid="{00000000-0005-0000-0000-00004D7B0000}"/>
    <cellStyle name="Sub totals 6 2 48" xfId="33820" xr:uid="{00000000-0005-0000-0000-00004E7B0000}"/>
    <cellStyle name="Sub totals 6 2 5" xfId="4624" xr:uid="{00000000-0005-0000-0000-00004F7B0000}"/>
    <cellStyle name="Sub totals 6 2 5 2" xfId="33821" xr:uid="{00000000-0005-0000-0000-0000507B0000}"/>
    <cellStyle name="Sub totals 6 2 5 2 2" xfId="33822" xr:uid="{00000000-0005-0000-0000-0000517B0000}"/>
    <cellStyle name="Sub totals 6 2 5 2 3" xfId="33823" xr:uid="{00000000-0005-0000-0000-0000527B0000}"/>
    <cellStyle name="Sub totals 6 2 5 2 4" xfId="33824" xr:uid="{00000000-0005-0000-0000-0000537B0000}"/>
    <cellStyle name="Sub totals 6 2 5 3" xfId="33825" xr:uid="{00000000-0005-0000-0000-0000547B0000}"/>
    <cellStyle name="Sub totals 6 2 5 4" xfId="33826" xr:uid="{00000000-0005-0000-0000-0000557B0000}"/>
    <cellStyle name="Sub totals 6 2 6" xfId="4625" xr:uid="{00000000-0005-0000-0000-0000567B0000}"/>
    <cellStyle name="Sub totals 6 2 6 2" xfId="33827" xr:uid="{00000000-0005-0000-0000-0000577B0000}"/>
    <cellStyle name="Sub totals 6 2 6 2 2" xfId="33828" xr:uid="{00000000-0005-0000-0000-0000587B0000}"/>
    <cellStyle name="Sub totals 6 2 6 2 3" xfId="33829" xr:uid="{00000000-0005-0000-0000-0000597B0000}"/>
    <cellStyle name="Sub totals 6 2 6 2 4" xfId="33830" xr:uid="{00000000-0005-0000-0000-00005A7B0000}"/>
    <cellStyle name="Sub totals 6 2 6 3" xfId="33831" xr:uid="{00000000-0005-0000-0000-00005B7B0000}"/>
    <cellStyle name="Sub totals 6 2 6 4" xfId="33832" xr:uid="{00000000-0005-0000-0000-00005C7B0000}"/>
    <cellStyle name="Sub totals 6 2 7" xfId="4626" xr:uid="{00000000-0005-0000-0000-00005D7B0000}"/>
    <cellStyle name="Sub totals 6 2 7 2" xfId="33833" xr:uid="{00000000-0005-0000-0000-00005E7B0000}"/>
    <cellStyle name="Sub totals 6 2 7 2 2" xfId="33834" xr:uid="{00000000-0005-0000-0000-00005F7B0000}"/>
    <cellStyle name="Sub totals 6 2 7 2 3" xfId="33835" xr:uid="{00000000-0005-0000-0000-0000607B0000}"/>
    <cellStyle name="Sub totals 6 2 7 2 4" xfId="33836" xr:uid="{00000000-0005-0000-0000-0000617B0000}"/>
    <cellStyle name="Sub totals 6 2 7 3" xfId="33837" xr:uid="{00000000-0005-0000-0000-0000627B0000}"/>
    <cellStyle name="Sub totals 6 2 7 4" xfId="33838" xr:uid="{00000000-0005-0000-0000-0000637B0000}"/>
    <cellStyle name="Sub totals 6 2 8" xfId="4627" xr:uid="{00000000-0005-0000-0000-0000647B0000}"/>
    <cellStyle name="Sub totals 6 2 8 2" xfId="33839" xr:uid="{00000000-0005-0000-0000-0000657B0000}"/>
    <cellStyle name="Sub totals 6 2 8 2 2" xfId="33840" xr:uid="{00000000-0005-0000-0000-0000667B0000}"/>
    <cellStyle name="Sub totals 6 2 8 2 3" xfId="33841" xr:uid="{00000000-0005-0000-0000-0000677B0000}"/>
    <cellStyle name="Sub totals 6 2 8 2 4" xfId="33842" xr:uid="{00000000-0005-0000-0000-0000687B0000}"/>
    <cellStyle name="Sub totals 6 2 8 3" xfId="33843" xr:uid="{00000000-0005-0000-0000-0000697B0000}"/>
    <cellStyle name="Sub totals 6 2 8 4" xfId="33844" xr:uid="{00000000-0005-0000-0000-00006A7B0000}"/>
    <cellStyle name="Sub totals 6 2 9" xfId="4628" xr:uid="{00000000-0005-0000-0000-00006B7B0000}"/>
    <cellStyle name="Sub totals 6 2 9 2" xfId="33845" xr:uid="{00000000-0005-0000-0000-00006C7B0000}"/>
    <cellStyle name="Sub totals 6 2 9 2 2" xfId="33846" xr:uid="{00000000-0005-0000-0000-00006D7B0000}"/>
    <cellStyle name="Sub totals 6 2 9 2 3" xfId="33847" xr:uid="{00000000-0005-0000-0000-00006E7B0000}"/>
    <cellStyle name="Sub totals 6 2 9 2 4" xfId="33848" xr:uid="{00000000-0005-0000-0000-00006F7B0000}"/>
    <cellStyle name="Sub totals 6 2 9 3" xfId="33849" xr:uid="{00000000-0005-0000-0000-0000707B0000}"/>
    <cellStyle name="Sub totals 6 2 9 4" xfId="33850" xr:uid="{00000000-0005-0000-0000-0000717B0000}"/>
    <cellStyle name="Sub totals 6 20" xfId="4629" xr:uid="{00000000-0005-0000-0000-0000727B0000}"/>
    <cellStyle name="Sub totals 6 20 2" xfId="33851" xr:uid="{00000000-0005-0000-0000-0000737B0000}"/>
    <cellStyle name="Sub totals 6 20 2 2" xfId="33852" xr:uid="{00000000-0005-0000-0000-0000747B0000}"/>
    <cellStyle name="Sub totals 6 20 2 3" xfId="33853" xr:uid="{00000000-0005-0000-0000-0000757B0000}"/>
    <cellStyle name="Sub totals 6 20 2 4" xfId="33854" xr:uid="{00000000-0005-0000-0000-0000767B0000}"/>
    <cellStyle name="Sub totals 6 20 3" xfId="33855" xr:uid="{00000000-0005-0000-0000-0000777B0000}"/>
    <cellStyle name="Sub totals 6 20 4" xfId="33856" xr:uid="{00000000-0005-0000-0000-0000787B0000}"/>
    <cellStyle name="Sub totals 6 21" xfId="4630" xr:uid="{00000000-0005-0000-0000-0000797B0000}"/>
    <cellStyle name="Sub totals 6 21 2" xfId="33857" xr:uid="{00000000-0005-0000-0000-00007A7B0000}"/>
    <cellStyle name="Sub totals 6 21 2 2" xfId="33858" xr:uid="{00000000-0005-0000-0000-00007B7B0000}"/>
    <cellStyle name="Sub totals 6 21 2 3" xfId="33859" xr:uid="{00000000-0005-0000-0000-00007C7B0000}"/>
    <cellStyle name="Sub totals 6 21 2 4" xfId="33860" xr:uid="{00000000-0005-0000-0000-00007D7B0000}"/>
    <cellStyle name="Sub totals 6 21 3" xfId="33861" xr:uid="{00000000-0005-0000-0000-00007E7B0000}"/>
    <cellStyle name="Sub totals 6 21 4" xfId="33862" xr:uid="{00000000-0005-0000-0000-00007F7B0000}"/>
    <cellStyle name="Sub totals 6 22" xfId="4631" xr:uid="{00000000-0005-0000-0000-0000807B0000}"/>
    <cellStyle name="Sub totals 6 22 2" xfId="33863" xr:uid="{00000000-0005-0000-0000-0000817B0000}"/>
    <cellStyle name="Sub totals 6 22 2 2" xfId="33864" xr:uid="{00000000-0005-0000-0000-0000827B0000}"/>
    <cellStyle name="Sub totals 6 22 2 3" xfId="33865" xr:uid="{00000000-0005-0000-0000-0000837B0000}"/>
    <cellStyle name="Sub totals 6 22 2 4" xfId="33866" xr:uid="{00000000-0005-0000-0000-0000847B0000}"/>
    <cellStyle name="Sub totals 6 22 3" xfId="33867" xr:uid="{00000000-0005-0000-0000-0000857B0000}"/>
    <cellStyle name="Sub totals 6 22 4" xfId="33868" xr:uid="{00000000-0005-0000-0000-0000867B0000}"/>
    <cellStyle name="Sub totals 6 23" xfId="4632" xr:uid="{00000000-0005-0000-0000-0000877B0000}"/>
    <cellStyle name="Sub totals 6 23 2" xfId="33869" xr:uid="{00000000-0005-0000-0000-0000887B0000}"/>
    <cellStyle name="Sub totals 6 23 2 2" xfId="33870" xr:uid="{00000000-0005-0000-0000-0000897B0000}"/>
    <cellStyle name="Sub totals 6 23 2 3" xfId="33871" xr:uid="{00000000-0005-0000-0000-00008A7B0000}"/>
    <cellStyle name="Sub totals 6 23 2 4" xfId="33872" xr:uid="{00000000-0005-0000-0000-00008B7B0000}"/>
    <cellStyle name="Sub totals 6 23 3" xfId="33873" xr:uid="{00000000-0005-0000-0000-00008C7B0000}"/>
    <cellStyle name="Sub totals 6 23 4" xfId="33874" xr:uid="{00000000-0005-0000-0000-00008D7B0000}"/>
    <cellStyle name="Sub totals 6 24" xfId="4633" xr:uid="{00000000-0005-0000-0000-00008E7B0000}"/>
    <cellStyle name="Sub totals 6 24 2" xfId="33875" xr:uid="{00000000-0005-0000-0000-00008F7B0000}"/>
    <cellStyle name="Sub totals 6 24 2 2" xfId="33876" xr:uid="{00000000-0005-0000-0000-0000907B0000}"/>
    <cellStyle name="Sub totals 6 24 2 3" xfId="33877" xr:uid="{00000000-0005-0000-0000-0000917B0000}"/>
    <cellStyle name="Sub totals 6 24 2 4" xfId="33878" xr:uid="{00000000-0005-0000-0000-0000927B0000}"/>
    <cellStyle name="Sub totals 6 24 3" xfId="33879" xr:uid="{00000000-0005-0000-0000-0000937B0000}"/>
    <cellStyle name="Sub totals 6 24 4" xfId="33880" xr:uid="{00000000-0005-0000-0000-0000947B0000}"/>
    <cellStyle name="Sub totals 6 25" xfId="4634" xr:uid="{00000000-0005-0000-0000-0000957B0000}"/>
    <cellStyle name="Sub totals 6 25 2" xfId="33881" xr:uid="{00000000-0005-0000-0000-0000967B0000}"/>
    <cellStyle name="Sub totals 6 25 2 2" xfId="33882" xr:uid="{00000000-0005-0000-0000-0000977B0000}"/>
    <cellStyle name="Sub totals 6 25 2 3" xfId="33883" xr:uid="{00000000-0005-0000-0000-0000987B0000}"/>
    <cellStyle name="Sub totals 6 25 2 4" xfId="33884" xr:uid="{00000000-0005-0000-0000-0000997B0000}"/>
    <cellStyle name="Sub totals 6 25 3" xfId="33885" xr:uid="{00000000-0005-0000-0000-00009A7B0000}"/>
    <cellStyle name="Sub totals 6 25 4" xfId="33886" xr:uid="{00000000-0005-0000-0000-00009B7B0000}"/>
    <cellStyle name="Sub totals 6 26" xfId="4635" xr:uid="{00000000-0005-0000-0000-00009C7B0000}"/>
    <cellStyle name="Sub totals 6 26 2" xfId="33887" xr:uid="{00000000-0005-0000-0000-00009D7B0000}"/>
    <cellStyle name="Sub totals 6 26 2 2" xfId="33888" xr:uid="{00000000-0005-0000-0000-00009E7B0000}"/>
    <cellStyle name="Sub totals 6 26 2 3" xfId="33889" xr:uid="{00000000-0005-0000-0000-00009F7B0000}"/>
    <cellStyle name="Sub totals 6 26 2 4" xfId="33890" xr:uid="{00000000-0005-0000-0000-0000A07B0000}"/>
    <cellStyle name="Sub totals 6 26 3" xfId="33891" xr:uid="{00000000-0005-0000-0000-0000A17B0000}"/>
    <cellStyle name="Sub totals 6 26 4" xfId="33892" xr:uid="{00000000-0005-0000-0000-0000A27B0000}"/>
    <cellStyle name="Sub totals 6 27" xfId="4636" xr:uid="{00000000-0005-0000-0000-0000A37B0000}"/>
    <cellStyle name="Sub totals 6 27 2" xfId="33893" xr:uid="{00000000-0005-0000-0000-0000A47B0000}"/>
    <cellStyle name="Sub totals 6 27 2 2" xfId="33894" xr:uid="{00000000-0005-0000-0000-0000A57B0000}"/>
    <cellStyle name="Sub totals 6 27 2 3" xfId="33895" xr:uid="{00000000-0005-0000-0000-0000A67B0000}"/>
    <cellStyle name="Sub totals 6 27 2 4" xfId="33896" xr:uid="{00000000-0005-0000-0000-0000A77B0000}"/>
    <cellStyle name="Sub totals 6 27 3" xfId="33897" xr:uid="{00000000-0005-0000-0000-0000A87B0000}"/>
    <cellStyle name="Sub totals 6 27 4" xfId="33898" xr:uid="{00000000-0005-0000-0000-0000A97B0000}"/>
    <cellStyle name="Sub totals 6 28" xfId="4637" xr:uid="{00000000-0005-0000-0000-0000AA7B0000}"/>
    <cellStyle name="Sub totals 6 28 2" xfId="33899" xr:uid="{00000000-0005-0000-0000-0000AB7B0000}"/>
    <cellStyle name="Sub totals 6 28 2 2" xfId="33900" xr:uid="{00000000-0005-0000-0000-0000AC7B0000}"/>
    <cellStyle name="Sub totals 6 28 2 3" xfId="33901" xr:uid="{00000000-0005-0000-0000-0000AD7B0000}"/>
    <cellStyle name="Sub totals 6 28 2 4" xfId="33902" xr:uid="{00000000-0005-0000-0000-0000AE7B0000}"/>
    <cellStyle name="Sub totals 6 28 3" xfId="33903" xr:uid="{00000000-0005-0000-0000-0000AF7B0000}"/>
    <cellStyle name="Sub totals 6 28 4" xfId="33904" xr:uid="{00000000-0005-0000-0000-0000B07B0000}"/>
    <cellStyle name="Sub totals 6 29" xfId="4638" xr:uid="{00000000-0005-0000-0000-0000B17B0000}"/>
    <cellStyle name="Sub totals 6 29 2" xfId="33905" xr:uid="{00000000-0005-0000-0000-0000B27B0000}"/>
    <cellStyle name="Sub totals 6 29 2 2" xfId="33906" xr:uid="{00000000-0005-0000-0000-0000B37B0000}"/>
    <cellStyle name="Sub totals 6 29 2 3" xfId="33907" xr:uid="{00000000-0005-0000-0000-0000B47B0000}"/>
    <cellStyle name="Sub totals 6 29 2 4" xfId="33908" xr:uid="{00000000-0005-0000-0000-0000B57B0000}"/>
    <cellStyle name="Sub totals 6 29 3" xfId="33909" xr:uid="{00000000-0005-0000-0000-0000B67B0000}"/>
    <cellStyle name="Sub totals 6 29 4" xfId="33910" xr:uid="{00000000-0005-0000-0000-0000B77B0000}"/>
    <cellStyle name="Sub totals 6 3" xfId="4639" xr:uid="{00000000-0005-0000-0000-0000B87B0000}"/>
    <cellStyle name="Sub totals 6 3 2" xfId="33911" xr:uid="{00000000-0005-0000-0000-0000B97B0000}"/>
    <cellStyle name="Sub totals 6 3 2 2" xfId="33912" xr:uid="{00000000-0005-0000-0000-0000BA7B0000}"/>
    <cellStyle name="Sub totals 6 3 2 3" xfId="33913" xr:uid="{00000000-0005-0000-0000-0000BB7B0000}"/>
    <cellStyle name="Sub totals 6 3 2 4" xfId="33914" xr:uid="{00000000-0005-0000-0000-0000BC7B0000}"/>
    <cellStyle name="Sub totals 6 3 3" xfId="33915" xr:uid="{00000000-0005-0000-0000-0000BD7B0000}"/>
    <cellStyle name="Sub totals 6 3 4" xfId="33916" xr:uid="{00000000-0005-0000-0000-0000BE7B0000}"/>
    <cellStyle name="Sub totals 6 30" xfId="4640" xr:uid="{00000000-0005-0000-0000-0000BF7B0000}"/>
    <cellStyle name="Sub totals 6 30 2" xfId="33917" xr:uid="{00000000-0005-0000-0000-0000C07B0000}"/>
    <cellStyle name="Sub totals 6 30 2 2" xfId="33918" xr:uid="{00000000-0005-0000-0000-0000C17B0000}"/>
    <cellStyle name="Sub totals 6 30 2 3" xfId="33919" xr:uid="{00000000-0005-0000-0000-0000C27B0000}"/>
    <cellStyle name="Sub totals 6 30 2 4" xfId="33920" xr:uid="{00000000-0005-0000-0000-0000C37B0000}"/>
    <cellStyle name="Sub totals 6 30 3" xfId="33921" xr:uid="{00000000-0005-0000-0000-0000C47B0000}"/>
    <cellStyle name="Sub totals 6 30 4" xfId="33922" xr:uid="{00000000-0005-0000-0000-0000C57B0000}"/>
    <cellStyle name="Sub totals 6 31" xfId="4641" xr:uid="{00000000-0005-0000-0000-0000C67B0000}"/>
    <cellStyle name="Sub totals 6 31 2" xfId="33923" xr:uid="{00000000-0005-0000-0000-0000C77B0000}"/>
    <cellStyle name="Sub totals 6 31 2 2" xfId="33924" xr:uid="{00000000-0005-0000-0000-0000C87B0000}"/>
    <cellStyle name="Sub totals 6 31 2 3" xfId="33925" xr:uid="{00000000-0005-0000-0000-0000C97B0000}"/>
    <cellStyle name="Sub totals 6 31 2 4" xfId="33926" xr:uid="{00000000-0005-0000-0000-0000CA7B0000}"/>
    <cellStyle name="Sub totals 6 31 3" xfId="33927" xr:uid="{00000000-0005-0000-0000-0000CB7B0000}"/>
    <cellStyle name="Sub totals 6 31 4" xfId="33928" xr:uid="{00000000-0005-0000-0000-0000CC7B0000}"/>
    <cellStyle name="Sub totals 6 32" xfId="4642" xr:uid="{00000000-0005-0000-0000-0000CD7B0000}"/>
    <cellStyle name="Sub totals 6 32 2" xfId="33929" xr:uid="{00000000-0005-0000-0000-0000CE7B0000}"/>
    <cellStyle name="Sub totals 6 32 2 2" xfId="33930" xr:uid="{00000000-0005-0000-0000-0000CF7B0000}"/>
    <cellStyle name="Sub totals 6 32 2 3" xfId="33931" xr:uid="{00000000-0005-0000-0000-0000D07B0000}"/>
    <cellStyle name="Sub totals 6 32 2 4" xfId="33932" xr:uid="{00000000-0005-0000-0000-0000D17B0000}"/>
    <cellStyle name="Sub totals 6 32 3" xfId="33933" xr:uid="{00000000-0005-0000-0000-0000D27B0000}"/>
    <cellStyle name="Sub totals 6 32 4" xfId="33934" xr:uid="{00000000-0005-0000-0000-0000D37B0000}"/>
    <cellStyle name="Sub totals 6 33" xfId="4643" xr:uid="{00000000-0005-0000-0000-0000D47B0000}"/>
    <cellStyle name="Sub totals 6 33 2" xfId="33935" xr:uid="{00000000-0005-0000-0000-0000D57B0000}"/>
    <cellStyle name="Sub totals 6 33 2 2" xfId="33936" xr:uid="{00000000-0005-0000-0000-0000D67B0000}"/>
    <cellStyle name="Sub totals 6 33 2 3" xfId="33937" xr:uid="{00000000-0005-0000-0000-0000D77B0000}"/>
    <cellStyle name="Sub totals 6 33 2 4" xfId="33938" xr:uid="{00000000-0005-0000-0000-0000D87B0000}"/>
    <cellStyle name="Sub totals 6 33 3" xfId="33939" xr:uid="{00000000-0005-0000-0000-0000D97B0000}"/>
    <cellStyle name="Sub totals 6 33 4" xfId="33940" xr:uid="{00000000-0005-0000-0000-0000DA7B0000}"/>
    <cellStyle name="Sub totals 6 34" xfId="4644" xr:uid="{00000000-0005-0000-0000-0000DB7B0000}"/>
    <cellStyle name="Sub totals 6 34 2" xfId="33941" xr:uid="{00000000-0005-0000-0000-0000DC7B0000}"/>
    <cellStyle name="Sub totals 6 34 2 2" xfId="33942" xr:uid="{00000000-0005-0000-0000-0000DD7B0000}"/>
    <cellStyle name="Sub totals 6 34 2 3" xfId="33943" xr:uid="{00000000-0005-0000-0000-0000DE7B0000}"/>
    <cellStyle name="Sub totals 6 34 2 4" xfId="33944" xr:uid="{00000000-0005-0000-0000-0000DF7B0000}"/>
    <cellStyle name="Sub totals 6 34 3" xfId="33945" xr:uid="{00000000-0005-0000-0000-0000E07B0000}"/>
    <cellStyle name="Sub totals 6 34 4" xfId="33946" xr:uid="{00000000-0005-0000-0000-0000E17B0000}"/>
    <cellStyle name="Sub totals 6 35" xfId="4645" xr:uid="{00000000-0005-0000-0000-0000E27B0000}"/>
    <cellStyle name="Sub totals 6 35 2" xfId="33947" xr:uid="{00000000-0005-0000-0000-0000E37B0000}"/>
    <cellStyle name="Sub totals 6 35 2 2" xfId="33948" xr:uid="{00000000-0005-0000-0000-0000E47B0000}"/>
    <cellStyle name="Sub totals 6 35 2 3" xfId="33949" xr:uid="{00000000-0005-0000-0000-0000E57B0000}"/>
    <cellStyle name="Sub totals 6 35 2 4" xfId="33950" xr:uid="{00000000-0005-0000-0000-0000E67B0000}"/>
    <cellStyle name="Sub totals 6 35 3" xfId="33951" xr:uid="{00000000-0005-0000-0000-0000E77B0000}"/>
    <cellStyle name="Sub totals 6 35 4" xfId="33952" xr:uid="{00000000-0005-0000-0000-0000E87B0000}"/>
    <cellStyle name="Sub totals 6 36" xfId="4646" xr:uid="{00000000-0005-0000-0000-0000E97B0000}"/>
    <cellStyle name="Sub totals 6 36 2" xfId="33953" xr:uid="{00000000-0005-0000-0000-0000EA7B0000}"/>
    <cellStyle name="Sub totals 6 36 2 2" xfId="33954" xr:uid="{00000000-0005-0000-0000-0000EB7B0000}"/>
    <cellStyle name="Sub totals 6 36 2 3" xfId="33955" xr:uid="{00000000-0005-0000-0000-0000EC7B0000}"/>
    <cellStyle name="Sub totals 6 36 2 4" xfId="33956" xr:uid="{00000000-0005-0000-0000-0000ED7B0000}"/>
    <cellStyle name="Sub totals 6 36 3" xfId="33957" xr:uid="{00000000-0005-0000-0000-0000EE7B0000}"/>
    <cellStyle name="Sub totals 6 36 4" xfId="33958" xr:uid="{00000000-0005-0000-0000-0000EF7B0000}"/>
    <cellStyle name="Sub totals 6 37" xfId="4647" xr:uid="{00000000-0005-0000-0000-0000F07B0000}"/>
    <cellStyle name="Sub totals 6 37 2" xfId="33959" xr:uid="{00000000-0005-0000-0000-0000F17B0000}"/>
    <cellStyle name="Sub totals 6 37 2 2" xfId="33960" xr:uid="{00000000-0005-0000-0000-0000F27B0000}"/>
    <cellStyle name="Sub totals 6 37 2 3" xfId="33961" xr:uid="{00000000-0005-0000-0000-0000F37B0000}"/>
    <cellStyle name="Sub totals 6 37 2 4" xfId="33962" xr:uid="{00000000-0005-0000-0000-0000F47B0000}"/>
    <cellStyle name="Sub totals 6 37 3" xfId="33963" xr:uid="{00000000-0005-0000-0000-0000F57B0000}"/>
    <cellStyle name="Sub totals 6 37 4" xfId="33964" xr:uid="{00000000-0005-0000-0000-0000F67B0000}"/>
    <cellStyle name="Sub totals 6 38" xfId="4648" xr:uid="{00000000-0005-0000-0000-0000F77B0000}"/>
    <cellStyle name="Sub totals 6 38 2" xfId="33965" xr:uid="{00000000-0005-0000-0000-0000F87B0000}"/>
    <cellStyle name="Sub totals 6 38 2 2" xfId="33966" xr:uid="{00000000-0005-0000-0000-0000F97B0000}"/>
    <cellStyle name="Sub totals 6 38 2 3" xfId="33967" xr:uid="{00000000-0005-0000-0000-0000FA7B0000}"/>
    <cellStyle name="Sub totals 6 38 2 4" xfId="33968" xr:uid="{00000000-0005-0000-0000-0000FB7B0000}"/>
    <cellStyle name="Sub totals 6 38 3" xfId="33969" xr:uid="{00000000-0005-0000-0000-0000FC7B0000}"/>
    <cellStyle name="Sub totals 6 38 4" xfId="33970" xr:uid="{00000000-0005-0000-0000-0000FD7B0000}"/>
    <cellStyle name="Sub totals 6 39" xfId="4649" xr:uid="{00000000-0005-0000-0000-0000FE7B0000}"/>
    <cellStyle name="Sub totals 6 39 2" xfId="33971" xr:uid="{00000000-0005-0000-0000-0000FF7B0000}"/>
    <cellStyle name="Sub totals 6 39 2 2" xfId="33972" xr:uid="{00000000-0005-0000-0000-0000007C0000}"/>
    <cellStyle name="Sub totals 6 39 2 3" xfId="33973" xr:uid="{00000000-0005-0000-0000-0000017C0000}"/>
    <cellStyle name="Sub totals 6 39 2 4" xfId="33974" xr:uid="{00000000-0005-0000-0000-0000027C0000}"/>
    <cellStyle name="Sub totals 6 39 3" xfId="33975" xr:uid="{00000000-0005-0000-0000-0000037C0000}"/>
    <cellStyle name="Sub totals 6 39 4" xfId="33976" xr:uid="{00000000-0005-0000-0000-0000047C0000}"/>
    <cellStyle name="Sub totals 6 4" xfId="4650" xr:uid="{00000000-0005-0000-0000-0000057C0000}"/>
    <cellStyle name="Sub totals 6 4 2" xfId="33977" xr:uid="{00000000-0005-0000-0000-0000067C0000}"/>
    <cellStyle name="Sub totals 6 4 2 2" xfId="33978" xr:uid="{00000000-0005-0000-0000-0000077C0000}"/>
    <cellStyle name="Sub totals 6 4 2 3" xfId="33979" xr:uid="{00000000-0005-0000-0000-0000087C0000}"/>
    <cellStyle name="Sub totals 6 4 2 4" xfId="33980" xr:uid="{00000000-0005-0000-0000-0000097C0000}"/>
    <cellStyle name="Sub totals 6 4 3" xfId="33981" xr:uid="{00000000-0005-0000-0000-00000A7C0000}"/>
    <cellStyle name="Sub totals 6 4 4" xfId="33982" xr:uid="{00000000-0005-0000-0000-00000B7C0000}"/>
    <cellStyle name="Sub totals 6 40" xfId="4651" xr:uid="{00000000-0005-0000-0000-00000C7C0000}"/>
    <cellStyle name="Sub totals 6 40 2" xfId="33983" xr:uid="{00000000-0005-0000-0000-00000D7C0000}"/>
    <cellStyle name="Sub totals 6 40 2 2" xfId="33984" xr:uid="{00000000-0005-0000-0000-00000E7C0000}"/>
    <cellStyle name="Sub totals 6 40 2 3" xfId="33985" xr:uid="{00000000-0005-0000-0000-00000F7C0000}"/>
    <cellStyle name="Sub totals 6 40 2 4" xfId="33986" xr:uid="{00000000-0005-0000-0000-0000107C0000}"/>
    <cellStyle name="Sub totals 6 40 3" xfId="33987" xr:uid="{00000000-0005-0000-0000-0000117C0000}"/>
    <cellStyle name="Sub totals 6 40 4" xfId="33988" xr:uid="{00000000-0005-0000-0000-0000127C0000}"/>
    <cellStyle name="Sub totals 6 41" xfId="4652" xr:uid="{00000000-0005-0000-0000-0000137C0000}"/>
    <cellStyle name="Sub totals 6 41 2" xfId="33989" xr:uid="{00000000-0005-0000-0000-0000147C0000}"/>
    <cellStyle name="Sub totals 6 41 2 2" xfId="33990" xr:uid="{00000000-0005-0000-0000-0000157C0000}"/>
    <cellStyle name="Sub totals 6 41 2 3" xfId="33991" xr:uid="{00000000-0005-0000-0000-0000167C0000}"/>
    <cellStyle name="Sub totals 6 41 2 4" xfId="33992" xr:uid="{00000000-0005-0000-0000-0000177C0000}"/>
    <cellStyle name="Sub totals 6 41 3" xfId="33993" xr:uid="{00000000-0005-0000-0000-0000187C0000}"/>
    <cellStyle name="Sub totals 6 41 4" xfId="33994" xr:uid="{00000000-0005-0000-0000-0000197C0000}"/>
    <cellStyle name="Sub totals 6 42" xfId="4653" xr:uid="{00000000-0005-0000-0000-00001A7C0000}"/>
    <cellStyle name="Sub totals 6 42 2" xfId="33995" xr:uid="{00000000-0005-0000-0000-00001B7C0000}"/>
    <cellStyle name="Sub totals 6 42 2 2" xfId="33996" xr:uid="{00000000-0005-0000-0000-00001C7C0000}"/>
    <cellStyle name="Sub totals 6 42 2 3" xfId="33997" xr:uid="{00000000-0005-0000-0000-00001D7C0000}"/>
    <cellStyle name="Sub totals 6 42 2 4" xfId="33998" xr:uid="{00000000-0005-0000-0000-00001E7C0000}"/>
    <cellStyle name="Sub totals 6 42 3" xfId="33999" xr:uid="{00000000-0005-0000-0000-00001F7C0000}"/>
    <cellStyle name="Sub totals 6 42 4" xfId="34000" xr:uid="{00000000-0005-0000-0000-0000207C0000}"/>
    <cellStyle name="Sub totals 6 43" xfId="4654" xr:uid="{00000000-0005-0000-0000-0000217C0000}"/>
    <cellStyle name="Sub totals 6 43 2" xfId="34001" xr:uid="{00000000-0005-0000-0000-0000227C0000}"/>
    <cellStyle name="Sub totals 6 43 2 2" xfId="34002" xr:uid="{00000000-0005-0000-0000-0000237C0000}"/>
    <cellStyle name="Sub totals 6 43 2 3" xfId="34003" xr:uid="{00000000-0005-0000-0000-0000247C0000}"/>
    <cellStyle name="Sub totals 6 43 2 4" xfId="34004" xr:uid="{00000000-0005-0000-0000-0000257C0000}"/>
    <cellStyle name="Sub totals 6 43 3" xfId="34005" xr:uid="{00000000-0005-0000-0000-0000267C0000}"/>
    <cellStyle name="Sub totals 6 43 4" xfId="34006" xr:uid="{00000000-0005-0000-0000-0000277C0000}"/>
    <cellStyle name="Sub totals 6 44" xfId="4655" xr:uid="{00000000-0005-0000-0000-0000287C0000}"/>
    <cellStyle name="Sub totals 6 44 2" xfId="34007" xr:uid="{00000000-0005-0000-0000-0000297C0000}"/>
    <cellStyle name="Sub totals 6 44 2 2" xfId="34008" xr:uid="{00000000-0005-0000-0000-00002A7C0000}"/>
    <cellStyle name="Sub totals 6 44 2 3" xfId="34009" xr:uid="{00000000-0005-0000-0000-00002B7C0000}"/>
    <cellStyle name="Sub totals 6 44 2 4" xfId="34010" xr:uid="{00000000-0005-0000-0000-00002C7C0000}"/>
    <cellStyle name="Sub totals 6 44 3" xfId="34011" xr:uid="{00000000-0005-0000-0000-00002D7C0000}"/>
    <cellStyle name="Sub totals 6 44 4" xfId="34012" xr:uid="{00000000-0005-0000-0000-00002E7C0000}"/>
    <cellStyle name="Sub totals 6 45" xfId="4656" xr:uid="{00000000-0005-0000-0000-00002F7C0000}"/>
    <cellStyle name="Sub totals 6 45 2" xfId="34013" xr:uid="{00000000-0005-0000-0000-0000307C0000}"/>
    <cellStyle name="Sub totals 6 45 2 2" xfId="34014" xr:uid="{00000000-0005-0000-0000-0000317C0000}"/>
    <cellStyle name="Sub totals 6 45 2 3" xfId="34015" xr:uid="{00000000-0005-0000-0000-0000327C0000}"/>
    <cellStyle name="Sub totals 6 45 2 4" xfId="34016" xr:uid="{00000000-0005-0000-0000-0000337C0000}"/>
    <cellStyle name="Sub totals 6 45 3" xfId="34017" xr:uid="{00000000-0005-0000-0000-0000347C0000}"/>
    <cellStyle name="Sub totals 6 45 4" xfId="34018" xr:uid="{00000000-0005-0000-0000-0000357C0000}"/>
    <cellStyle name="Sub totals 6 46" xfId="34019" xr:uid="{00000000-0005-0000-0000-0000367C0000}"/>
    <cellStyle name="Sub totals 6 46 2" xfId="34020" xr:uid="{00000000-0005-0000-0000-0000377C0000}"/>
    <cellStyle name="Sub totals 6 46 3" xfId="34021" xr:uid="{00000000-0005-0000-0000-0000387C0000}"/>
    <cellStyle name="Sub totals 6 46 4" xfId="34022" xr:uid="{00000000-0005-0000-0000-0000397C0000}"/>
    <cellStyle name="Sub totals 6 47" xfId="34023" xr:uid="{00000000-0005-0000-0000-00003A7C0000}"/>
    <cellStyle name="Sub totals 6 47 2" xfId="34024" xr:uid="{00000000-0005-0000-0000-00003B7C0000}"/>
    <cellStyle name="Sub totals 6 47 3" xfId="34025" xr:uid="{00000000-0005-0000-0000-00003C7C0000}"/>
    <cellStyle name="Sub totals 6 47 4" xfId="34026" xr:uid="{00000000-0005-0000-0000-00003D7C0000}"/>
    <cellStyle name="Sub totals 6 48" xfId="34027" xr:uid="{00000000-0005-0000-0000-00003E7C0000}"/>
    <cellStyle name="Sub totals 6 49" xfId="34028" xr:uid="{00000000-0005-0000-0000-00003F7C0000}"/>
    <cellStyle name="Sub totals 6 5" xfId="4657" xr:uid="{00000000-0005-0000-0000-0000407C0000}"/>
    <cellStyle name="Sub totals 6 5 2" xfId="34029" xr:uid="{00000000-0005-0000-0000-0000417C0000}"/>
    <cellStyle name="Sub totals 6 5 2 2" xfId="34030" xr:uid="{00000000-0005-0000-0000-0000427C0000}"/>
    <cellStyle name="Sub totals 6 5 2 3" xfId="34031" xr:uid="{00000000-0005-0000-0000-0000437C0000}"/>
    <cellStyle name="Sub totals 6 5 2 4" xfId="34032" xr:uid="{00000000-0005-0000-0000-0000447C0000}"/>
    <cellStyle name="Sub totals 6 5 3" xfId="34033" xr:uid="{00000000-0005-0000-0000-0000457C0000}"/>
    <cellStyle name="Sub totals 6 5 4" xfId="34034" xr:uid="{00000000-0005-0000-0000-0000467C0000}"/>
    <cellStyle name="Sub totals 6 6" xfId="4658" xr:uid="{00000000-0005-0000-0000-0000477C0000}"/>
    <cellStyle name="Sub totals 6 6 2" xfId="34035" xr:uid="{00000000-0005-0000-0000-0000487C0000}"/>
    <cellStyle name="Sub totals 6 6 2 2" xfId="34036" xr:uid="{00000000-0005-0000-0000-0000497C0000}"/>
    <cellStyle name="Sub totals 6 6 2 3" xfId="34037" xr:uid="{00000000-0005-0000-0000-00004A7C0000}"/>
    <cellStyle name="Sub totals 6 6 2 4" xfId="34038" xr:uid="{00000000-0005-0000-0000-00004B7C0000}"/>
    <cellStyle name="Sub totals 6 6 3" xfId="34039" xr:uid="{00000000-0005-0000-0000-00004C7C0000}"/>
    <cellStyle name="Sub totals 6 6 4" xfId="34040" xr:uid="{00000000-0005-0000-0000-00004D7C0000}"/>
    <cellStyle name="Sub totals 6 7" xfId="4659" xr:uid="{00000000-0005-0000-0000-00004E7C0000}"/>
    <cellStyle name="Sub totals 6 7 2" xfId="34041" xr:uid="{00000000-0005-0000-0000-00004F7C0000}"/>
    <cellStyle name="Sub totals 6 7 2 2" xfId="34042" xr:uid="{00000000-0005-0000-0000-0000507C0000}"/>
    <cellStyle name="Sub totals 6 7 2 3" xfId="34043" xr:uid="{00000000-0005-0000-0000-0000517C0000}"/>
    <cellStyle name="Sub totals 6 7 2 4" xfId="34044" xr:uid="{00000000-0005-0000-0000-0000527C0000}"/>
    <cellStyle name="Sub totals 6 7 3" xfId="34045" xr:uid="{00000000-0005-0000-0000-0000537C0000}"/>
    <cellStyle name="Sub totals 6 7 4" xfId="34046" xr:uid="{00000000-0005-0000-0000-0000547C0000}"/>
    <cellStyle name="Sub totals 6 8" xfId="4660" xr:uid="{00000000-0005-0000-0000-0000557C0000}"/>
    <cellStyle name="Sub totals 6 8 2" xfId="34047" xr:uid="{00000000-0005-0000-0000-0000567C0000}"/>
    <cellStyle name="Sub totals 6 8 2 2" xfId="34048" xr:uid="{00000000-0005-0000-0000-0000577C0000}"/>
    <cellStyle name="Sub totals 6 8 2 3" xfId="34049" xr:uid="{00000000-0005-0000-0000-0000587C0000}"/>
    <cellStyle name="Sub totals 6 8 2 4" xfId="34050" xr:uid="{00000000-0005-0000-0000-0000597C0000}"/>
    <cellStyle name="Sub totals 6 8 3" xfId="34051" xr:uid="{00000000-0005-0000-0000-00005A7C0000}"/>
    <cellStyle name="Sub totals 6 8 4" xfId="34052" xr:uid="{00000000-0005-0000-0000-00005B7C0000}"/>
    <cellStyle name="Sub totals 6 9" xfId="4661" xr:uid="{00000000-0005-0000-0000-00005C7C0000}"/>
    <cellStyle name="Sub totals 6 9 2" xfId="34053" xr:uid="{00000000-0005-0000-0000-00005D7C0000}"/>
    <cellStyle name="Sub totals 6 9 2 2" xfId="34054" xr:uid="{00000000-0005-0000-0000-00005E7C0000}"/>
    <cellStyle name="Sub totals 6 9 2 3" xfId="34055" xr:uid="{00000000-0005-0000-0000-00005F7C0000}"/>
    <cellStyle name="Sub totals 6 9 2 4" xfId="34056" xr:uid="{00000000-0005-0000-0000-0000607C0000}"/>
    <cellStyle name="Sub totals 6 9 3" xfId="34057" xr:uid="{00000000-0005-0000-0000-0000617C0000}"/>
    <cellStyle name="Sub totals 6 9 4" xfId="34058" xr:uid="{00000000-0005-0000-0000-0000627C0000}"/>
    <cellStyle name="Sub totals 7" xfId="4662" xr:uid="{00000000-0005-0000-0000-0000637C0000}"/>
    <cellStyle name="Sub totals 7 10" xfId="4663" xr:uid="{00000000-0005-0000-0000-0000647C0000}"/>
    <cellStyle name="Sub totals 7 10 2" xfId="34059" xr:uid="{00000000-0005-0000-0000-0000657C0000}"/>
    <cellStyle name="Sub totals 7 10 2 2" xfId="34060" xr:uid="{00000000-0005-0000-0000-0000667C0000}"/>
    <cellStyle name="Sub totals 7 10 2 3" xfId="34061" xr:uid="{00000000-0005-0000-0000-0000677C0000}"/>
    <cellStyle name="Sub totals 7 10 2 4" xfId="34062" xr:uid="{00000000-0005-0000-0000-0000687C0000}"/>
    <cellStyle name="Sub totals 7 10 3" xfId="34063" xr:uid="{00000000-0005-0000-0000-0000697C0000}"/>
    <cellStyle name="Sub totals 7 10 4" xfId="34064" xr:uid="{00000000-0005-0000-0000-00006A7C0000}"/>
    <cellStyle name="Sub totals 7 11" xfId="4664" xr:uid="{00000000-0005-0000-0000-00006B7C0000}"/>
    <cellStyle name="Sub totals 7 11 2" xfId="34065" xr:uid="{00000000-0005-0000-0000-00006C7C0000}"/>
    <cellStyle name="Sub totals 7 11 2 2" xfId="34066" xr:uid="{00000000-0005-0000-0000-00006D7C0000}"/>
    <cellStyle name="Sub totals 7 11 2 3" xfId="34067" xr:uid="{00000000-0005-0000-0000-00006E7C0000}"/>
    <cellStyle name="Sub totals 7 11 2 4" xfId="34068" xr:uid="{00000000-0005-0000-0000-00006F7C0000}"/>
    <cellStyle name="Sub totals 7 11 3" xfId="34069" xr:uid="{00000000-0005-0000-0000-0000707C0000}"/>
    <cellStyle name="Sub totals 7 11 4" xfId="34070" xr:uid="{00000000-0005-0000-0000-0000717C0000}"/>
    <cellStyle name="Sub totals 7 12" xfId="4665" xr:uid="{00000000-0005-0000-0000-0000727C0000}"/>
    <cellStyle name="Sub totals 7 12 2" xfId="34071" xr:uid="{00000000-0005-0000-0000-0000737C0000}"/>
    <cellStyle name="Sub totals 7 12 2 2" xfId="34072" xr:uid="{00000000-0005-0000-0000-0000747C0000}"/>
    <cellStyle name="Sub totals 7 12 2 3" xfId="34073" xr:uid="{00000000-0005-0000-0000-0000757C0000}"/>
    <cellStyle name="Sub totals 7 12 2 4" xfId="34074" xr:uid="{00000000-0005-0000-0000-0000767C0000}"/>
    <cellStyle name="Sub totals 7 12 3" xfId="34075" xr:uid="{00000000-0005-0000-0000-0000777C0000}"/>
    <cellStyle name="Sub totals 7 12 4" xfId="34076" xr:uid="{00000000-0005-0000-0000-0000787C0000}"/>
    <cellStyle name="Sub totals 7 13" xfId="4666" xr:uid="{00000000-0005-0000-0000-0000797C0000}"/>
    <cellStyle name="Sub totals 7 13 2" xfId="34077" xr:uid="{00000000-0005-0000-0000-00007A7C0000}"/>
    <cellStyle name="Sub totals 7 13 2 2" xfId="34078" xr:uid="{00000000-0005-0000-0000-00007B7C0000}"/>
    <cellStyle name="Sub totals 7 13 2 3" xfId="34079" xr:uid="{00000000-0005-0000-0000-00007C7C0000}"/>
    <cellStyle name="Sub totals 7 13 2 4" xfId="34080" xr:uid="{00000000-0005-0000-0000-00007D7C0000}"/>
    <cellStyle name="Sub totals 7 13 3" xfId="34081" xr:uid="{00000000-0005-0000-0000-00007E7C0000}"/>
    <cellStyle name="Sub totals 7 13 4" xfId="34082" xr:uid="{00000000-0005-0000-0000-00007F7C0000}"/>
    <cellStyle name="Sub totals 7 14" xfId="4667" xr:uid="{00000000-0005-0000-0000-0000807C0000}"/>
    <cellStyle name="Sub totals 7 14 2" xfId="34083" xr:uid="{00000000-0005-0000-0000-0000817C0000}"/>
    <cellStyle name="Sub totals 7 14 2 2" xfId="34084" xr:uid="{00000000-0005-0000-0000-0000827C0000}"/>
    <cellStyle name="Sub totals 7 14 2 3" xfId="34085" xr:uid="{00000000-0005-0000-0000-0000837C0000}"/>
    <cellStyle name="Sub totals 7 14 2 4" xfId="34086" xr:uid="{00000000-0005-0000-0000-0000847C0000}"/>
    <cellStyle name="Sub totals 7 14 3" xfId="34087" xr:uid="{00000000-0005-0000-0000-0000857C0000}"/>
    <cellStyle name="Sub totals 7 14 4" xfId="34088" xr:uid="{00000000-0005-0000-0000-0000867C0000}"/>
    <cellStyle name="Sub totals 7 15" xfId="4668" xr:uid="{00000000-0005-0000-0000-0000877C0000}"/>
    <cellStyle name="Sub totals 7 15 2" xfId="34089" xr:uid="{00000000-0005-0000-0000-0000887C0000}"/>
    <cellStyle name="Sub totals 7 15 2 2" xfId="34090" xr:uid="{00000000-0005-0000-0000-0000897C0000}"/>
    <cellStyle name="Sub totals 7 15 2 3" xfId="34091" xr:uid="{00000000-0005-0000-0000-00008A7C0000}"/>
    <cellStyle name="Sub totals 7 15 2 4" xfId="34092" xr:uid="{00000000-0005-0000-0000-00008B7C0000}"/>
    <cellStyle name="Sub totals 7 15 3" xfId="34093" xr:uid="{00000000-0005-0000-0000-00008C7C0000}"/>
    <cellStyle name="Sub totals 7 15 4" xfId="34094" xr:uid="{00000000-0005-0000-0000-00008D7C0000}"/>
    <cellStyle name="Sub totals 7 16" xfId="4669" xr:uid="{00000000-0005-0000-0000-00008E7C0000}"/>
    <cellStyle name="Sub totals 7 16 2" xfId="34095" xr:uid="{00000000-0005-0000-0000-00008F7C0000}"/>
    <cellStyle name="Sub totals 7 16 2 2" xfId="34096" xr:uid="{00000000-0005-0000-0000-0000907C0000}"/>
    <cellStyle name="Sub totals 7 16 2 3" xfId="34097" xr:uid="{00000000-0005-0000-0000-0000917C0000}"/>
    <cellStyle name="Sub totals 7 16 2 4" xfId="34098" xr:uid="{00000000-0005-0000-0000-0000927C0000}"/>
    <cellStyle name="Sub totals 7 16 3" xfId="34099" xr:uid="{00000000-0005-0000-0000-0000937C0000}"/>
    <cellStyle name="Sub totals 7 16 4" xfId="34100" xr:uid="{00000000-0005-0000-0000-0000947C0000}"/>
    <cellStyle name="Sub totals 7 17" xfId="4670" xr:uid="{00000000-0005-0000-0000-0000957C0000}"/>
    <cellStyle name="Sub totals 7 17 2" xfId="34101" xr:uid="{00000000-0005-0000-0000-0000967C0000}"/>
    <cellStyle name="Sub totals 7 17 2 2" xfId="34102" xr:uid="{00000000-0005-0000-0000-0000977C0000}"/>
    <cellStyle name="Sub totals 7 17 2 3" xfId="34103" xr:uid="{00000000-0005-0000-0000-0000987C0000}"/>
    <cellStyle name="Sub totals 7 17 2 4" xfId="34104" xr:uid="{00000000-0005-0000-0000-0000997C0000}"/>
    <cellStyle name="Sub totals 7 17 3" xfId="34105" xr:uid="{00000000-0005-0000-0000-00009A7C0000}"/>
    <cellStyle name="Sub totals 7 17 4" xfId="34106" xr:uid="{00000000-0005-0000-0000-00009B7C0000}"/>
    <cellStyle name="Sub totals 7 18" xfId="4671" xr:uid="{00000000-0005-0000-0000-00009C7C0000}"/>
    <cellStyle name="Sub totals 7 18 2" xfId="34107" xr:uid="{00000000-0005-0000-0000-00009D7C0000}"/>
    <cellStyle name="Sub totals 7 18 2 2" xfId="34108" xr:uid="{00000000-0005-0000-0000-00009E7C0000}"/>
    <cellStyle name="Sub totals 7 18 2 3" xfId="34109" xr:uid="{00000000-0005-0000-0000-00009F7C0000}"/>
    <cellStyle name="Sub totals 7 18 2 4" xfId="34110" xr:uid="{00000000-0005-0000-0000-0000A07C0000}"/>
    <cellStyle name="Sub totals 7 18 3" xfId="34111" xr:uid="{00000000-0005-0000-0000-0000A17C0000}"/>
    <cellStyle name="Sub totals 7 18 4" xfId="34112" xr:uid="{00000000-0005-0000-0000-0000A27C0000}"/>
    <cellStyle name="Sub totals 7 19" xfId="4672" xr:uid="{00000000-0005-0000-0000-0000A37C0000}"/>
    <cellStyle name="Sub totals 7 19 2" xfId="34113" xr:uid="{00000000-0005-0000-0000-0000A47C0000}"/>
    <cellStyle name="Sub totals 7 19 2 2" xfId="34114" xr:uid="{00000000-0005-0000-0000-0000A57C0000}"/>
    <cellStyle name="Sub totals 7 19 2 3" xfId="34115" xr:uid="{00000000-0005-0000-0000-0000A67C0000}"/>
    <cellStyle name="Sub totals 7 19 2 4" xfId="34116" xr:uid="{00000000-0005-0000-0000-0000A77C0000}"/>
    <cellStyle name="Sub totals 7 19 3" xfId="34117" xr:uid="{00000000-0005-0000-0000-0000A87C0000}"/>
    <cellStyle name="Sub totals 7 19 4" xfId="34118" xr:uid="{00000000-0005-0000-0000-0000A97C0000}"/>
    <cellStyle name="Sub totals 7 2" xfId="4673" xr:uid="{00000000-0005-0000-0000-0000AA7C0000}"/>
    <cellStyle name="Sub totals 7 2 10" xfId="4674" xr:uid="{00000000-0005-0000-0000-0000AB7C0000}"/>
    <cellStyle name="Sub totals 7 2 10 2" xfId="34119" xr:uid="{00000000-0005-0000-0000-0000AC7C0000}"/>
    <cellStyle name="Sub totals 7 2 10 2 2" xfId="34120" xr:uid="{00000000-0005-0000-0000-0000AD7C0000}"/>
    <cellStyle name="Sub totals 7 2 10 2 3" xfId="34121" xr:uid="{00000000-0005-0000-0000-0000AE7C0000}"/>
    <cellStyle name="Sub totals 7 2 10 2 4" xfId="34122" xr:uid="{00000000-0005-0000-0000-0000AF7C0000}"/>
    <cellStyle name="Sub totals 7 2 10 3" xfId="34123" xr:uid="{00000000-0005-0000-0000-0000B07C0000}"/>
    <cellStyle name="Sub totals 7 2 10 4" xfId="34124" xr:uid="{00000000-0005-0000-0000-0000B17C0000}"/>
    <cellStyle name="Sub totals 7 2 11" xfId="4675" xr:uid="{00000000-0005-0000-0000-0000B27C0000}"/>
    <cellStyle name="Sub totals 7 2 11 2" xfId="34125" xr:uid="{00000000-0005-0000-0000-0000B37C0000}"/>
    <cellStyle name="Sub totals 7 2 11 2 2" xfId="34126" xr:uid="{00000000-0005-0000-0000-0000B47C0000}"/>
    <cellStyle name="Sub totals 7 2 11 2 3" xfId="34127" xr:uid="{00000000-0005-0000-0000-0000B57C0000}"/>
    <cellStyle name="Sub totals 7 2 11 2 4" xfId="34128" xr:uid="{00000000-0005-0000-0000-0000B67C0000}"/>
    <cellStyle name="Sub totals 7 2 11 3" xfId="34129" xr:uid="{00000000-0005-0000-0000-0000B77C0000}"/>
    <cellStyle name="Sub totals 7 2 11 4" xfId="34130" xr:uid="{00000000-0005-0000-0000-0000B87C0000}"/>
    <cellStyle name="Sub totals 7 2 12" xfId="4676" xr:uid="{00000000-0005-0000-0000-0000B97C0000}"/>
    <cellStyle name="Sub totals 7 2 12 2" xfId="34131" xr:uid="{00000000-0005-0000-0000-0000BA7C0000}"/>
    <cellStyle name="Sub totals 7 2 12 2 2" xfId="34132" xr:uid="{00000000-0005-0000-0000-0000BB7C0000}"/>
    <cellStyle name="Sub totals 7 2 12 2 3" xfId="34133" xr:uid="{00000000-0005-0000-0000-0000BC7C0000}"/>
    <cellStyle name="Sub totals 7 2 12 2 4" xfId="34134" xr:uid="{00000000-0005-0000-0000-0000BD7C0000}"/>
    <cellStyle name="Sub totals 7 2 12 3" xfId="34135" xr:uid="{00000000-0005-0000-0000-0000BE7C0000}"/>
    <cellStyle name="Sub totals 7 2 12 4" xfId="34136" xr:uid="{00000000-0005-0000-0000-0000BF7C0000}"/>
    <cellStyle name="Sub totals 7 2 13" xfId="4677" xr:uid="{00000000-0005-0000-0000-0000C07C0000}"/>
    <cellStyle name="Sub totals 7 2 13 2" xfId="34137" xr:uid="{00000000-0005-0000-0000-0000C17C0000}"/>
    <cellStyle name="Sub totals 7 2 13 2 2" xfId="34138" xr:uid="{00000000-0005-0000-0000-0000C27C0000}"/>
    <cellStyle name="Sub totals 7 2 13 2 3" xfId="34139" xr:uid="{00000000-0005-0000-0000-0000C37C0000}"/>
    <cellStyle name="Sub totals 7 2 13 2 4" xfId="34140" xr:uid="{00000000-0005-0000-0000-0000C47C0000}"/>
    <cellStyle name="Sub totals 7 2 13 3" xfId="34141" xr:uid="{00000000-0005-0000-0000-0000C57C0000}"/>
    <cellStyle name="Sub totals 7 2 13 4" xfId="34142" xr:uid="{00000000-0005-0000-0000-0000C67C0000}"/>
    <cellStyle name="Sub totals 7 2 14" xfId="4678" xr:uid="{00000000-0005-0000-0000-0000C77C0000}"/>
    <cellStyle name="Sub totals 7 2 14 2" xfId="34143" xr:uid="{00000000-0005-0000-0000-0000C87C0000}"/>
    <cellStyle name="Sub totals 7 2 14 2 2" xfId="34144" xr:uid="{00000000-0005-0000-0000-0000C97C0000}"/>
    <cellStyle name="Sub totals 7 2 14 2 3" xfId="34145" xr:uid="{00000000-0005-0000-0000-0000CA7C0000}"/>
    <cellStyle name="Sub totals 7 2 14 2 4" xfId="34146" xr:uid="{00000000-0005-0000-0000-0000CB7C0000}"/>
    <cellStyle name="Sub totals 7 2 14 3" xfId="34147" xr:uid="{00000000-0005-0000-0000-0000CC7C0000}"/>
    <cellStyle name="Sub totals 7 2 14 4" xfId="34148" xr:uid="{00000000-0005-0000-0000-0000CD7C0000}"/>
    <cellStyle name="Sub totals 7 2 15" xfId="4679" xr:uid="{00000000-0005-0000-0000-0000CE7C0000}"/>
    <cellStyle name="Sub totals 7 2 15 2" xfId="34149" xr:uid="{00000000-0005-0000-0000-0000CF7C0000}"/>
    <cellStyle name="Sub totals 7 2 15 2 2" xfId="34150" xr:uid="{00000000-0005-0000-0000-0000D07C0000}"/>
    <cellStyle name="Sub totals 7 2 15 2 3" xfId="34151" xr:uid="{00000000-0005-0000-0000-0000D17C0000}"/>
    <cellStyle name="Sub totals 7 2 15 2 4" xfId="34152" xr:uid="{00000000-0005-0000-0000-0000D27C0000}"/>
    <cellStyle name="Sub totals 7 2 15 3" xfId="34153" xr:uid="{00000000-0005-0000-0000-0000D37C0000}"/>
    <cellStyle name="Sub totals 7 2 15 4" xfId="34154" xr:uid="{00000000-0005-0000-0000-0000D47C0000}"/>
    <cellStyle name="Sub totals 7 2 16" xfId="4680" xr:uid="{00000000-0005-0000-0000-0000D57C0000}"/>
    <cellStyle name="Sub totals 7 2 16 2" xfId="34155" xr:uid="{00000000-0005-0000-0000-0000D67C0000}"/>
    <cellStyle name="Sub totals 7 2 16 2 2" xfId="34156" xr:uid="{00000000-0005-0000-0000-0000D77C0000}"/>
    <cellStyle name="Sub totals 7 2 16 2 3" xfId="34157" xr:uid="{00000000-0005-0000-0000-0000D87C0000}"/>
    <cellStyle name="Sub totals 7 2 16 2 4" xfId="34158" xr:uid="{00000000-0005-0000-0000-0000D97C0000}"/>
    <cellStyle name="Sub totals 7 2 16 3" xfId="34159" xr:uid="{00000000-0005-0000-0000-0000DA7C0000}"/>
    <cellStyle name="Sub totals 7 2 16 4" xfId="34160" xr:uid="{00000000-0005-0000-0000-0000DB7C0000}"/>
    <cellStyle name="Sub totals 7 2 17" xfId="4681" xr:uid="{00000000-0005-0000-0000-0000DC7C0000}"/>
    <cellStyle name="Sub totals 7 2 17 2" xfId="34161" xr:uid="{00000000-0005-0000-0000-0000DD7C0000}"/>
    <cellStyle name="Sub totals 7 2 17 2 2" xfId="34162" xr:uid="{00000000-0005-0000-0000-0000DE7C0000}"/>
    <cellStyle name="Sub totals 7 2 17 2 3" xfId="34163" xr:uid="{00000000-0005-0000-0000-0000DF7C0000}"/>
    <cellStyle name="Sub totals 7 2 17 2 4" xfId="34164" xr:uid="{00000000-0005-0000-0000-0000E07C0000}"/>
    <cellStyle name="Sub totals 7 2 17 3" xfId="34165" xr:uid="{00000000-0005-0000-0000-0000E17C0000}"/>
    <cellStyle name="Sub totals 7 2 17 4" xfId="34166" xr:uid="{00000000-0005-0000-0000-0000E27C0000}"/>
    <cellStyle name="Sub totals 7 2 18" xfId="4682" xr:uid="{00000000-0005-0000-0000-0000E37C0000}"/>
    <cellStyle name="Sub totals 7 2 18 2" xfId="34167" xr:uid="{00000000-0005-0000-0000-0000E47C0000}"/>
    <cellStyle name="Sub totals 7 2 18 2 2" xfId="34168" xr:uid="{00000000-0005-0000-0000-0000E57C0000}"/>
    <cellStyle name="Sub totals 7 2 18 2 3" xfId="34169" xr:uid="{00000000-0005-0000-0000-0000E67C0000}"/>
    <cellStyle name="Sub totals 7 2 18 2 4" xfId="34170" xr:uid="{00000000-0005-0000-0000-0000E77C0000}"/>
    <cellStyle name="Sub totals 7 2 18 3" xfId="34171" xr:uid="{00000000-0005-0000-0000-0000E87C0000}"/>
    <cellStyle name="Sub totals 7 2 18 4" xfId="34172" xr:uid="{00000000-0005-0000-0000-0000E97C0000}"/>
    <cellStyle name="Sub totals 7 2 19" xfId="4683" xr:uid="{00000000-0005-0000-0000-0000EA7C0000}"/>
    <cellStyle name="Sub totals 7 2 19 2" xfId="34173" xr:uid="{00000000-0005-0000-0000-0000EB7C0000}"/>
    <cellStyle name="Sub totals 7 2 19 2 2" xfId="34174" xr:uid="{00000000-0005-0000-0000-0000EC7C0000}"/>
    <cellStyle name="Sub totals 7 2 19 2 3" xfId="34175" xr:uid="{00000000-0005-0000-0000-0000ED7C0000}"/>
    <cellStyle name="Sub totals 7 2 19 2 4" xfId="34176" xr:uid="{00000000-0005-0000-0000-0000EE7C0000}"/>
    <cellStyle name="Sub totals 7 2 19 3" xfId="34177" xr:uid="{00000000-0005-0000-0000-0000EF7C0000}"/>
    <cellStyle name="Sub totals 7 2 19 4" xfId="34178" xr:uid="{00000000-0005-0000-0000-0000F07C0000}"/>
    <cellStyle name="Sub totals 7 2 2" xfId="4684" xr:uid="{00000000-0005-0000-0000-0000F17C0000}"/>
    <cellStyle name="Sub totals 7 2 2 2" xfId="34179" xr:uid="{00000000-0005-0000-0000-0000F27C0000}"/>
    <cellStyle name="Sub totals 7 2 2 2 2" xfId="34180" xr:uid="{00000000-0005-0000-0000-0000F37C0000}"/>
    <cellStyle name="Sub totals 7 2 2 2 3" xfId="34181" xr:uid="{00000000-0005-0000-0000-0000F47C0000}"/>
    <cellStyle name="Sub totals 7 2 2 2 4" xfId="34182" xr:uid="{00000000-0005-0000-0000-0000F57C0000}"/>
    <cellStyle name="Sub totals 7 2 2 3" xfId="34183" xr:uid="{00000000-0005-0000-0000-0000F67C0000}"/>
    <cellStyle name="Sub totals 7 2 2 4" xfId="34184" xr:uid="{00000000-0005-0000-0000-0000F77C0000}"/>
    <cellStyle name="Sub totals 7 2 20" xfId="4685" xr:uid="{00000000-0005-0000-0000-0000F87C0000}"/>
    <cellStyle name="Sub totals 7 2 20 2" xfId="34185" xr:uid="{00000000-0005-0000-0000-0000F97C0000}"/>
    <cellStyle name="Sub totals 7 2 20 2 2" xfId="34186" xr:uid="{00000000-0005-0000-0000-0000FA7C0000}"/>
    <cellStyle name="Sub totals 7 2 20 2 3" xfId="34187" xr:uid="{00000000-0005-0000-0000-0000FB7C0000}"/>
    <cellStyle name="Sub totals 7 2 20 2 4" xfId="34188" xr:uid="{00000000-0005-0000-0000-0000FC7C0000}"/>
    <cellStyle name="Sub totals 7 2 20 3" xfId="34189" xr:uid="{00000000-0005-0000-0000-0000FD7C0000}"/>
    <cellStyle name="Sub totals 7 2 20 4" xfId="34190" xr:uid="{00000000-0005-0000-0000-0000FE7C0000}"/>
    <cellStyle name="Sub totals 7 2 21" xfId="4686" xr:uid="{00000000-0005-0000-0000-0000FF7C0000}"/>
    <cellStyle name="Sub totals 7 2 21 2" xfId="34191" xr:uid="{00000000-0005-0000-0000-0000007D0000}"/>
    <cellStyle name="Sub totals 7 2 21 2 2" xfId="34192" xr:uid="{00000000-0005-0000-0000-0000017D0000}"/>
    <cellStyle name="Sub totals 7 2 21 2 3" xfId="34193" xr:uid="{00000000-0005-0000-0000-0000027D0000}"/>
    <cellStyle name="Sub totals 7 2 21 2 4" xfId="34194" xr:uid="{00000000-0005-0000-0000-0000037D0000}"/>
    <cellStyle name="Sub totals 7 2 21 3" xfId="34195" xr:uid="{00000000-0005-0000-0000-0000047D0000}"/>
    <cellStyle name="Sub totals 7 2 21 4" xfId="34196" xr:uid="{00000000-0005-0000-0000-0000057D0000}"/>
    <cellStyle name="Sub totals 7 2 22" xfId="4687" xr:uid="{00000000-0005-0000-0000-0000067D0000}"/>
    <cellStyle name="Sub totals 7 2 22 2" xfId="34197" xr:uid="{00000000-0005-0000-0000-0000077D0000}"/>
    <cellStyle name="Sub totals 7 2 22 2 2" xfId="34198" xr:uid="{00000000-0005-0000-0000-0000087D0000}"/>
    <cellStyle name="Sub totals 7 2 22 2 3" xfId="34199" xr:uid="{00000000-0005-0000-0000-0000097D0000}"/>
    <cellStyle name="Sub totals 7 2 22 2 4" xfId="34200" xr:uid="{00000000-0005-0000-0000-00000A7D0000}"/>
    <cellStyle name="Sub totals 7 2 22 3" xfId="34201" xr:uid="{00000000-0005-0000-0000-00000B7D0000}"/>
    <cellStyle name="Sub totals 7 2 22 4" xfId="34202" xr:uid="{00000000-0005-0000-0000-00000C7D0000}"/>
    <cellStyle name="Sub totals 7 2 23" xfId="4688" xr:uid="{00000000-0005-0000-0000-00000D7D0000}"/>
    <cellStyle name="Sub totals 7 2 23 2" xfId="34203" xr:uid="{00000000-0005-0000-0000-00000E7D0000}"/>
    <cellStyle name="Sub totals 7 2 23 2 2" xfId="34204" xr:uid="{00000000-0005-0000-0000-00000F7D0000}"/>
    <cellStyle name="Sub totals 7 2 23 2 3" xfId="34205" xr:uid="{00000000-0005-0000-0000-0000107D0000}"/>
    <cellStyle name="Sub totals 7 2 23 2 4" xfId="34206" xr:uid="{00000000-0005-0000-0000-0000117D0000}"/>
    <cellStyle name="Sub totals 7 2 23 3" xfId="34207" xr:uid="{00000000-0005-0000-0000-0000127D0000}"/>
    <cellStyle name="Sub totals 7 2 23 4" xfId="34208" xr:uid="{00000000-0005-0000-0000-0000137D0000}"/>
    <cellStyle name="Sub totals 7 2 24" xfId="4689" xr:uid="{00000000-0005-0000-0000-0000147D0000}"/>
    <cellStyle name="Sub totals 7 2 24 2" xfId="34209" xr:uid="{00000000-0005-0000-0000-0000157D0000}"/>
    <cellStyle name="Sub totals 7 2 24 2 2" xfId="34210" xr:uid="{00000000-0005-0000-0000-0000167D0000}"/>
    <cellStyle name="Sub totals 7 2 24 2 3" xfId="34211" xr:uid="{00000000-0005-0000-0000-0000177D0000}"/>
    <cellStyle name="Sub totals 7 2 24 2 4" xfId="34212" xr:uid="{00000000-0005-0000-0000-0000187D0000}"/>
    <cellStyle name="Sub totals 7 2 24 3" xfId="34213" xr:uid="{00000000-0005-0000-0000-0000197D0000}"/>
    <cellStyle name="Sub totals 7 2 24 4" xfId="34214" xr:uid="{00000000-0005-0000-0000-00001A7D0000}"/>
    <cellStyle name="Sub totals 7 2 25" xfId="4690" xr:uid="{00000000-0005-0000-0000-00001B7D0000}"/>
    <cellStyle name="Sub totals 7 2 25 2" xfId="34215" xr:uid="{00000000-0005-0000-0000-00001C7D0000}"/>
    <cellStyle name="Sub totals 7 2 25 2 2" xfId="34216" xr:uid="{00000000-0005-0000-0000-00001D7D0000}"/>
    <cellStyle name="Sub totals 7 2 25 2 3" xfId="34217" xr:uid="{00000000-0005-0000-0000-00001E7D0000}"/>
    <cellStyle name="Sub totals 7 2 25 2 4" xfId="34218" xr:uid="{00000000-0005-0000-0000-00001F7D0000}"/>
    <cellStyle name="Sub totals 7 2 25 3" xfId="34219" xr:uid="{00000000-0005-0000-0000-0000207D0000}"/>
    <cellStyle name="Sub totals 7 2 25 4" xfId="34220" xr:uid="{00000000-0005-0000-0000-0000217D0000}"/>
    <cellStyle name="Sub totals 7 2 26" xfId="4691" xr:uid="{00000000-0005-0000-0000-0000227D0000}"/>
    <cellStyle name="Sub totals 7 2 26 2" xfId="34221" xr:uid="{00000000-0005-0000-0000-0000237D0000}"/>
    <cellStyle name="Sub totals 7 2 26 2 2" xfId="34222" xr:uid="{00000000-0005-0000-0000-0000247D0000}"/>
    <cellStyle name="Sub totals 7 2 26 2 3" xfId="34223" xr:uid="{00000000-0005-0000-0000-0000257D0000}"/>
    <cellStyle name="Sub totals 7 2 26 2 4" xfId="34224" xr:uid="{00000000-0005-0000-0000-0000267D0000}"/>
    <cellStyle name="Sub totals 7 2 26 3" xfId="34225" xr:uid="{00000000-0005-0000-0000-0000277D0000}"/>
    <cellStyle name="Sub totals 7 2 26 4" xfId="34226" xr:uid="{00000000-0005-0000-0000-0000287D0000}"/>
    <cellStyle name="Sub totals 7 2 27" xfId="4692" xr:uid="{00000000-0005-0000-0000-0000297D0000}"/>
    <cellStyle name="Sub totals 7 2 27 2" xfId="34227" xr:uid="{00000000-0005-0000-0000-00002A7D0000}"/>
    <cellStyle name="Sub totals 7 2 27 2 2" xfId="34228" xr:uid="{00000000-0005-0000-0000-00002B7D0000}"/>
    <cellStyle name="Sub totals 7 2 27 2 3" xfId="34229" xr:uid="{00000000-0005-0000-0000-00002C7D0000}"/>
    <cellStyle name="Sub totals 7 2 27 2 4" xfId="34230" xr:uid="{00000000-0005-0000-0000-00002D7D0000}"/>
    <cellStyle name="Sub totals 7 2 27 3" xfId="34231" xr:uid="{00000000-0005-0000-0000-00002E7D0000}"/>
    <cellStyle name="Sub totals 7 2 27 4" xfId="34232" xr:uid="{00000000-0005-0000-0000-00002F7D0000}"/>
    <cellStyle name="Sub totals 7 2 28" xfId="4693" xr:uid="{00000000-0005-0000-0000-0000307D0000}"/>
    <cellStyle name="Sub totals 7 2 28 2" xfId="34233" xr:uid="{00000000-0005-0000-0000-0000317D0000}"/>
    <cellStyle name="Sub totals 7 2 28 2 2" xfId="34234" xr:uid="{00000000-0005-0000-0000-0000327D0000}"/>
    <cellStyle name="Sub totals 7 2 28 2 3" xfId="34235" xr:uid="{00000000-0005-0000-0000-0000337D0000}"/>
    <cellStyle name="Sub totals 7 2 28 2 4" xfId="34236" xr:uid="{00000000-0005-0000-0000-0000347D0000}"/>
    <cellStyle name="Sub totals 7 2 28 3" xfId="34237" xr:uid="{00000000-0005-0000-0000-0000357D0000}"/>
    <cellStyle name="Sub totals 7 2 28 4" xfId="34238" xr:uid="{00000000-0005-0000-0000-0000367D0000}"/>
    <cellStyle name="Sub totals 7 2 29" xfId="4694" xr:uid="{00000000-0005-0000-0000-0000377D0000}"/>
    <cellStyle name="Sub totals 7 2 29 2" xfId="34239" xr:uid="{00000000-0005-0000-0000-0000387D0000}"/>
    <cellStyle name="Sub totals 7 2 29 2 2" xfId="34240" xr:uid="{00000000-0005-0000-0000-0000397D0000}"/>
    <cellStyle name="Sub totals 7 2 29 2 3" xfId="34241" xr:uid="{00000000-0005-0000-0000-00003A7D0000}"/>
    <cellStyle name="Sub totals 7 2 29 2 4" xfId="34242" xr:uid="{00000000-0005-0000-0000-00003B7D0000}"/>
    <cellStyle name="Sub totals 7 2 29 3" xfId="34243" xr:uid="{00000000-0005-0000-0000-00003C7D0000}"/>
    <cellStyle name="Sub totals 7 2 29 4" xfId="34244" xr:uid="{00000000-0005-0000-0000-00003D7D0000}"/>
    <cellStyle name="Sub totals 7 2 3" xfId="4695" xr:uid="{00000000-0005-0000-0000-00003E7D0000}"/>
    <cellStyle name="Sub totals 7 2 3 2" xfId="34245" xr:uid="{00000000-0005-0000-0000-00003F7D0000}"/>
    <cellStyle name="Sub totals 7 2 3 2 2" xfId="34246" xr:uid="{00000000-0005-0000-0000-0000407D0000}"/>
    <cellStyle name="Sub totals 7 2 3 2 3" xfId="34247" xr:uid="{00000000-0005-0000-0000-0000417D0000}"/>
    <cellStyle name="Sub totals 7 2 3 2 4" xfId="34248" xr:uid="{00000000-0005-0000-0000-0000427D0000}"/>
    <cellStyle name="Sub totals 7 2 3 3" xfId="34249" xr:uid="{00000000-0005-0000-0000-0000437D0000}"/>
    <cellStyle name="Sub totals 7 2 3 4" xfId="34250" xr:uid="{00000000-0005-0000-0000-0000447D0000}"/>
    <cellStyle name="Sub totals 7 2 30" xfId="4696" xr:uid="{00000000-0005-0000-0000-0000457D0000}"/>
    <cellStyle name="Sub totals 7 2 30 2" xfId="34251" xr:uid="{00000000-0005-0000-0000-0000467D0000}"/>
    <cellStyle name="Sub totals 7 2 30 2 2" xfId="34252" xr:uid="{00000000-0005-0000-0000-0000477D0000}"/>
    <cellStyle name="Sub totals 7 2 30 2 3" xfId="34253" xr:uid="{00000000-0005-0000-0000-0000487D0000}"/>
    <cellStyle name="Sub totals 7 2 30 2 4" xfId="34254" xr:uid="{00000000-0005-0000-0000-0000497D0000}"/>
    <cellStyle name="Sub totals 7 2 30 3" xfId="34255" xr:uid="{00000000-0005-0000-0000-00004A7D0000}"/>
    <cellStyle name="Sub totals 7 2 30 4" xfId="34256" xr:uid="{00000000-0005-0000-0000-00004B7D0000}"/>
    <cellStyle name="Sub totals 7 2 31" xfId="4697" xr:uid="{00000000-0005-0000-0000-00004C7D0000}"/>
    <cellStyle name="Sub totals 7 2 31 2" xfId="34257" xr:uid="{00000000-0005-0000-0000-00004D7D0000}"/>
    <cellStyle name="Sub totals 7 2 31 2 2" xfId="34258" xr:uid="{00000000-0005-0000-0000-00004E7D0000}"/>
    <cellStyle name="Sub totals 7 2 31 2 3" xfId="34259" xr:uid="{00000000-0005-0000-0000-00004F7D0000}"/>
    <cellStyle name="Sub totals 7 2 31 2 4" xfId="34260" xr:uid="{00000000-0005-0000-0000-0000507D0000}"/>
    <cellStyle name="Sub totals 7 2 31 3" xfId="34261" xr:uid="{00000000-0005-0000-0000-0000517D0000}"/>
    <cellStyle name="Sub totals 7 2 31 4" xfId="34262" xr:uid="{00000000-0005-0000-0000-0000527D0000}"/>
    <cellStyle name="Sub totals 7 2 32" xfId="4698" xr:uid="{00000000-0005-0000-0000-0000537D0000}"/>
    <cellStyle name="Sub totals 7 2 32 2" xfId="34263" xr:uid="{00000000-0005-0000-0000-0000547D0000}"/>
    <cellStyle name="Sub totals 7 2 32 2 2" xfId="34264" xr:uid="{00000000-0005-0000-0000-0000557D0000}"/>
    <cellStyle name="Sub totals 7 2 32 2 3" xfId="34265" xr:uid="{00000000-0005-0000-0000-0000567D0000}"/>
    <cellStyle name="Sub totals 7 2 32 2 4" xfId="34266" xr:uid="{00000000-0005-0000-0000-0000577D0000}"/>
    <cellStyle name="Sub totals 7 2 32 3" xfId="34267" xr:uid="{00000000-0005-0000-0000-0000587D0000}"/>
    <cellStyle name="Sub totals 7 2 32 4" xfId="34268" xr:uid="{00000000-0005-0000-0000-0000597D0000}"/>
    <cellStyle name="Sub totals 7 2 33" xfId="4699" xr:uid="{00000000-0005-0000-0000-00005A7D0000}"/>
    <cellStyle name="Sub totals 7 2 33 2" xfId="34269" xr:uid="{00000000-0005-0000-0000-00005B7D0000}"/>
    <cellStyle name="Sub totals 7 2 33 2 2" xfId="34270" xr:uid="{00000000-0005-0000-0000-00005C7D0000}"/>
    <cellStyle name="Sub totals 7 2 33 2 3" xfId="34271" xr:uid="{00000000-0005-0000-0000-00005D7D0000}"/>
    <cellStyle name="Sub totals 7 2 33 2 4" xfId="34272" xr:uid="{00000000-0005-0000-0000-00005E7D0000}"/>
    <cellStyle name="Sub totals 7 2 33 3" xfId="34273" xr:uid="{00000000-0005-0000-0000-00005F7D0000}"/>
    <cellStyle name="Sub totals 7 2 33 4" xfId="34274" xr:uid="{00000000-0005-0000-0000-0000607D0000}"/>
    <cellStyle name="Sub totals 7 2 34" xfId="4700" xr:uid="{00000000-0005-0000-0000-0000617D0000}"/>
    <cellStyle name="Sub totals 7 2 34 2" xfId="34275" xr:uid="{00000000-0005-0000-0000-0000627D0000}"/>
    <cellStyle name="Sub totals 7 2 34 2 2" xfId="34276" xr:uid="{00000000-0005-0000-0000-0000637D0000}"/>
    <cellStyle name="Sub totals 7 2 34 2 3" xfId="34277" xr:uid="{00000000-0005-0000-0000-0000647D0000}"/>
    <cellStyle name="Sub totals 7 2 34 2 4" xfId="34278" xr:uid="{00000000-0005-0000-0000-0000657D0000}"/>
    <cellStyle name="Sub totals 7 2 34 3" xfId="34279" xr:uid="{00000000-0005-0000-0000-0000667D0000}"/>
    <cellStyle name="Sub totals 7 2 34 4" xfId="34280" xr:uid="{00000000-0005-0000-0000-0000677D0000}"/>
    <cellStyle name="Sub totals 7 2 35" xfId="4701" xr:uid="{00000000-0005-0000-0000-0000687D0000}"/>
    <cellStyle name="Sub totals 7 2 35 2" xfId="34281" xr:uid="{00000000-0005-0000-0000-0000697D0000}"/>
    <cellStyle name="Sub totals 7 2 35 2 2" xfId="34282" xr:uid="{00000000-0005-0000-0000-00006A7D0000}"/>
    <cellStyle name="Sub totals 7 2 35 2 3" xfId="34283" xr:uid="{00000000-0005-0000-0000-00006B7D0000}"/>
    <cellStyle name="Sub totals 7 2 35 2 4" xfId="34284" xr:uid="{00000000-0005-0000-0000-00006C7D0000}"/>
    <cellStyle name="Sub totals 7 2 35 3" xfId="34285" xr:uid="{00000000-0005-0000-0000-00006D7D0000}"/>
    <cellStyle name="Sub totals 7 2 35 4" xfId="34286" xr:uid="{00000000-0005-0000-0000-00006E7D0000}"/>
    <cellStyle name="Sub totals 7 2 36" xfId="4702" xr:uid="{00000000-0005-0000-0000-00006F7D0000}"/>
    <cellStyle name="Sub totals 7 2 36 2" xfId="34287" xr:uid="{00000000-0005-0000-0000-0000707D0000}"/>
    <cellStyle name="Sub totals 7 2 36 2 2" xfId="34288" xr:uid="{00000000-0005-0000-0000-0000717D0000}"/>
    <cellStyle name="Sub totals 7 2 36 2 3" xfId="34289" xr:uid="{00000000-0005-0000-0000-0000727D0000}"/>
    <cellStyle name="Sub totals 7 2 36 2 4" xfId="34290" xr:uid="{00000000-0005-0000-0000-0000737D0000}"/>
    <cellStyle name="Sub totals 7 2 36 3" xfId="34291" xr:uid="{00000000-0005-0000-0000-0000747D0000}"/>
    <cellStyle name="Sub totals 7 2 36 4" xfId="34292" xr:uid="{00000000-0005-0000-0000-0000757D0000}"/>
    <cellStyle name="Sub totals 7 2 37" xfId="4703" xr:uid="{00000000-0005-0000-0000-0000767D0000}"/>
    <cellStyle name="Sub totals 7 2 37 2" xfId="34293" xr:uid="{00000000-0005-0000-0000-0000777D0000}"/>
    <cellStyle name="Sub totals 7 2 37 2 2" xfId="34294" xr:uid="{00000000-0005-0000-0000-0000787D0000}"/>
    <cellStyle name="Sub totals 7 2 37 2 3" xfId="34295" xr:uid="{00000000-0005-0000-0000-0000797D0000}"/>
    <cellStyle name="Sub totals 7 2 37 2 4" xfId="34296" xr:uid="{00000000-0005-0000-0000-00007A7D0000}"/>
    <cellStyle name="Sub totals 7 2 37 3" xfId="34297" xr:uid="{00000000-0005-0000-0000-00007B7D0000}"/>
    <cellStyle name="Sub totals 7 2 37 4" xfId="34298" xr:uid="{00000000-0005-0000-0000-00007C7D0000}"/>
    <cellStyle name="Sub totals 7 2 38" xfId="4704" xr:uid="{00000000-0005-0000-0000-00007D7D0000}"/>
    <cellStyle name="Sub totals 7 2 38 2" xfId="34299" xr:uid="{00000000-0005-0000-0000-00007E7D0000}"/>
    <cellStyle name="Sub totals 7 2 38 2 2" xfId="34300" xr:uid="{00000000-0005-0000-0000-00007F7D0000}"/>
    <cellStyle name="Sub totals 7 2 38 2 3" xfId="34301" xr:uid="{00000000-0005-0000-0000-0000807D0000}"/>
    <cellStyle name="Sub totals 7 2 38 2 4" xfId="34302" xr:uid="{00000000-0005-0000-0000-0000817D0000}"/>
    <cellStyle name="Sub totals 7 2 38 3" xfId="34303" xr:uid="{00000000-0005-0000-0000-0000827D0000}"/>
    <cellStyle name="Sub totals 7 2 38 4" xfId="34304" xr:uid="{00000000-0005-0000-0000-0000837D0000}"/>
    <cellStyle name="Sub totals 7 2 39" xfId="4705" xr:uid="{00000000-0005-0000-0000-0000847D0000}"/>
    <cellStyle name="Sub totals 7 2 39 2" xfId="34305" xr:uid="{00000000-0005-0000-0000-0000857D0000}"/>
    <cellStyle name="Sub totals 7 2 39 2 2" xfId="34306" xr:uid="{00000000-0005-0000-0000-0000867D0000}"/>
    <cellStyle name="Sub totals 7 2 39 2 3" xfId="34307" xr:uid="{00000000-0005-0000-0000-0000877D0000}"/>
    <cellStyle name="Sub totals 7 2 39 2 4" xfId="34308" xr:uid="{00000000-0005-0000-0000-0000887D0000}"/>
    <cellStyle name="Sub totals 7 2 39 3" xfId="34309" xr:uid="{00000000-0005-0000-0000-0000897D0000}"/>
    <cellStyle name="Sub totals 7 2 39 4" xfId="34310" xr:uid="{00000000-0005-0000-0000-00008A7D0000}"/>
    <cellStyle name="Sub totals 7 2 4" xfId="4706" xr:uid="{00000000-0005-0000-0000-00008B7D0000}"/>
    <cellStyle name="Sub totals 7 2 4 2" xfId="34311" xr:uid="{00000000-0005-0000-0000-00008C7D0000}"/>
    <cellStyle name="Sub totals 7 2 4 2 2" xfId="34312" xr:uid="{00000000-0005-0000-0000-00008D7D0000}"/>
    <cellStyle name="Sub totals 7 2 4 2 3" xfId="34313" xr:uid="{00000000-0005-0000-0000-00008E7D0000}"/>
    <cellStyle name="Sub totals 7 2 4 2 4" xfId="34314" xr:uid="{00000000-0005-0000-0000-00008F7D0000}"/>
    <cellStyle name="Sub totals 7 2 4 3" xfId="34315" xr:uid="{00000000-0005-0000-0000-0000907D0000}"/>
    <cellStyle name="Sub totals 7 2 4 4" xfId="34316" xr:uid="{00000000-0005-0000-0000-0000917D0000}"/>
    <cellStyle name="Sub totals 7 2 40" xfId="4707" xr:uid="{00000000-0005-0000-0000-0000927D0000}"/>
    <cellStyle name="Sub totals 7 2 40 2" xfId="34317" xr:uid="{00000000-0005-0000-0000-0000937D0000}"/>
    <cellStyle name="Sub totals 7 2 40 2 2" xfId="34318" xr:uid="{00000000-0005-0000-0000-0000947D0000}"/>
    <cellStyle name="Sub totals 7 2 40 2 3" xfId="34319" xr:uid="{00000000-0005-0000-0000-0000957D0000}"/>
    <cellStyle name="Sub totals 7 2 40 2 4" xfId="34320" xr:uid="{00000000-0005-0000-0000-0000967D0000}"/>
    <cellStyle name="Sub totals 7 2 40 3" xfId="34321" xr:uid="{00000000-0005-0000-0000-0000977D0000}"/>
    <cellStyle name="Sub totals 7 2 40 4" xfId="34322" xr:uid="{00000000-0005-0000-0000-0000987D0000}"/>
    <cellStyle name="Sub totals 7 2 41" xfId="4708" xr:uid="{00000000-0005-0000-0000-0000997D0000}"/>
    <cellStyle name="Sub totals 7 2 41 2" xfId="34323" xr:uid="{00000000-0005-0000-0000-00009A7D0000}"/>
    <cellStyle name="Sub totals 7 2 41 2 2" xfId="34324" xr:uid="{00000000-0005-0000-0000-00009B7D0000}"/>
    <cellStyle name="Sub totals 7 2 41 2 3" xfId="34325" xr:uid="{00000000-0005-0000-0000-00009C7D0000}"/>
    <cellStyle name="Sub totals 7 2 41 2 4" xfId="34326" xr:uid="{00000000-0005-0000-0000-00009D7D0000}"/>
    <cellStyle name="Sub totals 7 2 41 3" xfId="34327" xr:uid="{00000000-0005-0000-0000-00009E7D0000}"/>
    <cellStyle name="Sub totals 7 2 41 4" xfId="34328" xr:uid="{00000000-0005-0000-0000-00009F7D0000}"/>
    <cellStyle name="Sub totals 7 2 42" xfId="4709" xr:uid="{00000000-0005-0000-0000-0000A07D0000}"/>
    <cellStyle name="Sub totals 7 2 42 2" xfId="34329" xr:uid="{00000000-0005-0000-0000-0000A17D0000}"/>
    <cellStyle name="Sub totals 7 2 42 2 2" xfId="34330" xr:uid="{00000000-0005-0000-0000-0000A27D0000}"/>
    <cellStyle name="Sub totals 7 2 42 2 3" xfId="34331" xr:uid="{00000000-0005-0000-0000-0000A37D0000}"/>
    <cellStyle name="Sub totals 7 2 42 2 4" xfId="34332" xr:uid="{00000000-0005-0000-0000-0000A47D0000}"/>
    <cellStyle name="Sub totals 7 2 42 3" xfId="34333" xr:uid="{00000000-0005-0000-0000-0000A57D0000}"/>
    <cellStyle name="Sub totals 7 2 42 4" xfId="34334" xr:uid="{00000000-0005-0000-0000-0000A67D0000}"/>
    <cellStyle name="Sub totals 7 2 43" xfId="4710" xr:uid="{00000000-0005-0000-0000-0000A77D0000}"/>
    <cellStyle name="Sub totals 7 2 43 2" xfId="34335" xr:uid="{00000000-0005-0000-0000-0000A87D0000}"/>
    <cellStyle name="Sub totals 7 2 43 2 2" xfId="34336" xr:uid="{00000000-0005-0000-0000-0000A97D0000}"/>
    <cellStyle name="Sub totals 7 2 43 2 3" xfId="34337" xr:uid="{00000000-0005-0000-0000-0000AA7D0000}"/>
    <cellStyle name="Sub totals 7 2 43 2 4" xfId="34338" xr:uid="{00000000-0005-0000-0000-0000AB7D0000}"/>
    <cellStyle name="Sub totals 7 2 43 3" xfId="34339" xr:uid="{00000000-0005-0000-0000-0000AC7D0000}"/>
    <cellStyle name="Sub totals 7 2 43 4" xfId="34340" xr:uid="{00000000-0005-0000-0000-0000AD7D0000}"/>
    <cellStyle name="Sub totals 7 2 44" xfId="4711" xr:uid="{00000000-0005-0000-0000-0000AE7D0000}"/>
    <cellStyle name="Sub totals 7 2 44 2" xfId="34341" xr:uid="{00000000-0005-0000-0000-0000AF7D0000}"/>
    <cellStyle name="Sub totals 7 2 44 2 2" xfId="34342" xr:uid="{00000000-0005-0000-0000-0000B07D0000}"/>
    <cellStyle name="Sub totals 7 2 44 2 3" xfId="34343" xr:uid="{00000000-0005-0000-0000-0000B17D0000}"/>
    <cellStyle name="Sub totals 7 2 44 2 4" xfId="34344" xr:uid="{00000000-0005-0000-0000-0000B27D0000}"/>
    <cellStyle name="Sub totals 7 2 44 3" xfId="34345" xr:uid="{00000000-0005-0000-0000-0000B37D0000}"/>
    <cellStyle name="Sub totals 7 2 44 4" xfId="34346" xr:uid="{00000000-0005-0000-0000-0000B47D0000}"/>
    <cellStyle name="Sub totals 7 2 45" xfId="34347" xr:uid="{00000000-0005-0000-0000-0000B57D0000}"/>
    <cellStyle name="Sub totals 7 2 45 2" xfId="34348" xr:uid="{00000000-0005-0000-0000-0000B67D0000}"/>
    <cellStyle name="Sub totals 7 2 45 3" xfId="34349" xr:uid="{00000000-0005-0000-0000-0000B77D0000}"/>
    <cellStyle name="Sub totals 7 2 45 4" xfId="34350" xr:uid="{00000000-0005-0000-0000-0000B87D0000}"/>
    <cellStyle name="Sub totals 7 2 46" xfId="34351" xr:uid="{00000000-0005-0000-0000-0000B97D0000}"/>
    <cellStyle name="Sub totals 7 2 46 2" xfId="34352" xr:uid="{00000000-0005-0000-0000-0000BA7D0000}"/>
    <cellStyle name="Sub totals 7 2 46 3" xfId="34353" xr:uid="{00000000-0005-0000-0000-0000BB7D0000}"/>
    <cellStyle name="Sub totals 7 2 46 4" xfId="34354" xr:uid="{00000000-0005-0000-0000-0000BC7D0000}"/>
    <cellStyle name="Sub totals 7 2 47" xfId="34355" xr:uid="{00000000-0005-0000-0000-0000BD7D0000}"/>
    <cellStyle name="Sub totals 7 2 5" xfId="4712" xr:uid="{00000000-0005-0000-0000-0000BE7D0000}"/>
    <cellStyle name="Sub totals 7 2 5 2" xfId="34356" xr:uid="{00000000-0005-0000-0000-0000BF7D0000}"/>
    <cellStyle name="Sub totals 7 2 5 2 2" xfId="34357" xr:uid="{00000000-0005-0000-0000-0000C07D0000}"/>
    <cellStyle name="Sub totals 7 2 5 2 3" xfId="34358" xr:uid="{00000000-0005-0000-0000-0000C17D0000}"/>
    <cellStyle name="Sub totals 7 2 5 2 4" xfId="34359" xr:uid="{00000000-0005-0000-0000-0000C27D0000}"/>
    <cellStyle name="Sub totals 7 2 5 3" xfId="34360" xr:uid="{00000000-0005-0000-0000-0000C37D0000}"/>
    <cellStyle name="Sub totals 7 2 5 4" xfId="34361" xr:uid="{00000000-0005-0000-0000-0000C47D0000}"/>
    <cellStyle name="Sub totals 7 2 6" xfId="4713" xr:uid="{00000000-0005-0000-0000-0000C57D0000}"/>
    <cellStyle name="Sub totals 7 2 6 2" xfId="34362" xr:uid="{00000000-0005-0000-0000-0000C67D0000}"/>
    <cellStyle name="Sub totals 7 2 6 2 2" xfId="34363" xr:uid="{00000000-0005-0000-0000-0000C77D0000}"/>
    <cellStyle name="Sub totals 7 2 6 2 3" xfId="34364" xr:uid="{00000000-0005-0000-0000-0000C87D0000}"/>
    <cellStyle name="Sub totals 7 2 6 2 4" xfId="34365" xr:uid="{00000000-0005-0000-0000-0000C97D0000}"/>
    <cellStyle name="Sub totals 7 2 6 3" xfId="34366" xr:uid="{00000000-0005-0000-0000-0000CA7D0000}"/>
    <cellStyle name="Sub totals 7 2 6 4" xfId="34367" xr:uid="{00000000-0005-0000-0000-0000CB7D0000}"/>
    <cellStyle name="Sub totals 7 2 7" xfId="4714" xr:uid="{00000000-0005-0000-0000-0000CC7D0000}"/>
    <cellStyle name="Sub totals 7 2 7 2" xfId="34368" xr:uid="{00000000-0005-0000-0000-0000CD7D0000}"/>
    <cellStyle name="Sub totals 7 2 7 2 2" xfId="34369" xr:uid="{00000000-0005-0000-0000-0000CE7D0000}"/>
    <cellStyle name="Sub totals 7 2 7 2 3" xfId="34370" xr:uid="{00000000-0005-0000-0000-0000CF7D0000}"/>
    <cellStyle name="Sub totals 7 2 7 2 4" xfId="34371" xr:uid="{00000000-0005-0000-0000-0000D07D0000}"/>
    <cellStyle name="Sub totals 7 2 7 3" xfId="34372" xr:uid="{00000000-0005-0000-0000-0000D17D0000}"/>
    <cellStyle name="Sub totals 7 2 7 4" xfId="34373" xr:uid="{00000000-0005-0000-0000-0000D27D0000}"/>
    <cellStyle name="Sub totals 7 2 8" xfId="4715" xr:uid="{00000000-0005-0000-0000-0000D37D0000}"/>
    <cellStyle name="Sub totals 7 2 8 2" xfId="34374" xr:uid="{00000000-0005-0000-0000-0000D47D0000}"/>
    <cellStyle name="Sub totals 7 2 8 2 2" xfId="34375" xr:uid="{00000000-0005-0000-0000-0000D57D0000}"/>
    <cellStyle name="Sub totals 7 2 8 2 3" xfId="34376" xr:uid="{00000000-0005-0000-0000-0000D67D0000}"/>
    <cellStyle name="Sub totals 7 2 8 2 4" xfId="34377" xr:uid="{00000000-0005-0000-0000-0000D77D0000}"/>
    <cellStyle name="Sub totals 7 2 8 3" xfId="34378" xr:uid="{00000000-0005-0000-0000-0000D87D0000}"/>
    <cellStyle name="Sub totals 7 2 8 4" xfId="34379" xr:uid="{00000000-0005-0000-0000-0000D97D0000}"/>
    <cellStyle name="Sub totals 7 2 9" xfId="4716" xr:uid="{00000000-0005-0000-0000-0000DA7D0000}"/>
    <cellStyle name="Sub totals 7 2 9 2" xfId="34380" xr:uid="{00000000-0005-0000-0000-0000DB7D0000}"/>
    <cellStyle name="Sub totals 7 2 9 2 2" xfId="34381" xr:uid="{00000000-0005-0000-0000-0000DC7D0000}"/>
    <cellStyle name="Sub totals 7 2 9 2 3" xfId="34382" xr:uid="{00000000-0005-0000-0000-0000DD7D0000}"/>
    <cellStyle name="Sub totals 7 2 9 2 4" xfId="34383" xr:uid="{00000000-0005-0000-0000-0000DE7D0000}"/>
    <cellStyle name="Sub totals 7 2 9 3" xfId="34384" xr:uid="{00000000-0005-0000-0000-0000DF7D0000}"/>
    <cellStyle name="Sub totals 7 2 9 4" xfId="34385" xr:uid="{00000000-0005-0000-0000-0000E07D0000}"/>
    <cellStyle name="Sub totals 7 20" xfId="4717" xr:uid="{00000000-0005-0000-0000-0000E17D0000}"/>
    <cellStyle name="Sub totals 7 20 2" xfId="34386" xr:uid="{00000000-0005-0000-0000-0000E27D0000}"/>
    <cellStyle name="Sub totals 7 20 2 2" xfId="34387" xr:uid="{00000000-0005-0000-0000-0000E37D0000}"/>
    <cellStyle name="Sub totals 7 20 2 3" xfId="34388" xr:uid="{00000000-0005-0000-0000-0000E47D0000}"/>
    <cellStyle name="Sub totals 7 20 2 4" xfId="34389" xr:uid="{00000000-0005-0000-0000-0000E57D0000}"/>
    <cellStyle name="Sub totals 7 20 3" xfId="34390" xr:uid="{00000000-0005-0000-0000-0000E67D0000}"/>
    <cellStyle name="Sub totals 7 20 4" xfId="34391" xr:uid="{00000000-0005-0000-0000-0000E77D0000}"/>
    <cellStyle name="Sub totals 7 21" xfId="4718" xr:uid="{00000000-0005-0000-0000-0000E87D0000}"/>
    <cellStyle name="Sub totals 7 21 2" xfId="34392" xr:uid="{00000000-0005-0000-0000-0000E97D0000}"/>
    <cellStyle name="Sub totals 7 21 2 2" xfId="34393" xr:uid="{00000000-0005-0000-0000-0000EA7D0000}"/>
    <cellStyle name="Sub totals 7 21 2 3" xfId="34394" xr:uid="{00000000-0005-0000-0000-0000EB7D0000}"/>
    <cellStyle name="Sub totals 7 21 2 4" xfId="34395" xr:uid="{00000000-0005-0000-0000-0000EC7D0000}"/>
    <cellStyle name="Sub totals 7 21 3" xfId="34396" xr:uid="{00000000-0005-0000-0000-0000ED7D0000}"/>
    <cellStyle name="Sub totals 7 21 4" xfId="34397" xr:uid="{00000000-0005-0000-0000-0000EE7D0000}"/>
    <cellStyle name="Sub totals 7 22" xfId="4719" xr:uid="{00000000-0005-0000-0000-0000EF7D0000}"/>
    <cellStyle name="Sub totals 7 22 2" xfId="34398" xr:uid="{00000000-0005-0000-0000-0000F07D0000}"/>
    <cellStyle name="Sub totals 7 22 2 2" xfId="34399" xr:uid="{00000000-0005-0000-0000-0000F17D0000}"/>
    <cellStyle name="Sub totals 7 22 2 3" xfId="34400" xr:uid="{00000000-0005-0000-0000-0000F27D0000}"/>
    <cellStyle name="Sub totals 7 22 2 4" xfId="34401" xr:uid="{00000000-0005-0000-0000-0000F37D0000}"/>
    <cellStyle name="Sub totals 7 22 3" xfId="34402" xr:uid="{00000000-0005-0000-0000-0000F47D0000}"/>
    <cellStyle name="Sub totals 7 22 4" xfId="34403" xr:uid="{00000000-0005-0000-0000-0000F57D0000}"/>
    <cellStyle name="Sub totals 7 23" xfId="4720" xr:uid="{00000000-0005-0000-0000-0000F67D0000}"/>
    <cellStyle name="Sub totals 7 23 2" xfId="34404" xr:uid="{00000000-0005-0000-0000-0000F77D0000}"/>
    <cellStyle name="Sub totals 7 23 2 2" xfId="34405" xr:uid="{00000000-0005-0000-0000-0000F87D0000}"/>
    <cellStyle name="Sub totals 7 23 2 3" xfId="34406" xr:uid="{00000000-0005-0000-0000-0000F97D0000}"/>
    <cellStyle name="Sub totals 7 23 2 4" xfId="34407" xr:uid="{00000000-0005-0000-0000-0000FA7D0000}"/>
    <cellStyle name="Sub totals 7 23 3" xfId="34408" xr:uid="{00000000-0005-0000-0000-0000FB7D0000}"/>
    <cellStyle name="Sub totals 7 23 4" xfId="34409" xr:uid="{00000000-0005-0000-0000-0000FC7D0000}"/>
    <cellStyle name="Sub totals 7 24" xfId="4721" xr:uid="{00000000-0005-0000-0000-0000FD7D0000}"/>
    <cellStyle name="Sub totals 7 24 2" xfId="34410" xr:uid="{00000000-0005-0000-0000-0000FE7D0000}"/>
    <cellStyle name="Sub totals 7 24 2 2" xfId="34411" xr:uid="{00000000-0005-0000-0000-0000FF7D0000}"/>
    <cellStyle name="Sub totals 7 24 2 3" xfId="34412" xr:uid="{00000000-0005-0000-0000-0000007E0000}"/>
    <cellStyle name="Sub totals 7 24 2 4" xfId="34413" xr:uid="{00000000-0005-0000-0000-0000017E0000}"/>
    <cellStyle name="Sub totals 7 24 3" xfId="34414" xr:uid="{00000000-0005-0000-0000-0000027E0000}"/>
    <cellStyle name="Sub totals 7 24 4" xfId="34415" xr:uid="{00000000-0005-0000-0000-0000037E0000}"/>
    <cellStyle name="Sub totals 7 25" xfId="4722" xr:uid="{00000000-0005-0000-0000-0000047E0000}"/>
    <cellStyle name="Sub totals 7 25 2" xfId="34416" xr:uid="{00000000-0005-0000-0000-0000057E0000}"/>
    <cellStyle name="Sub totals 7 25 2 2" xfId="34417" xr:uid="{00000000-0005-0000-0000-0000067E0000}"/>
    <cellStyle name="Sub totals 7 25 2 3" xfId="34418" xr:uid="{00000000-0005-0000-0000-0000077E0000}"/>
    <cellStyle name="Sub totals 7 25 2 4" xfId="34419" xr:uid="{00000000-0005-0000-0000-0000087E0000}"/>
    <cellStyle name="Sub totals 7 25 3" xfId="34420" xr:uid="{00000000-0005-0000-0000-0000097E0000}"/>
    <cellStyle name="Sub totals 7 25 4" xfId="34421" xr:uid="{00000000-0005-0000-0000-00000A7E0000}"/>
    <cellStyle name="Sub totals 7 26" xfId="4723" xr:uid="{00000000-0005-0000-0000-00000B7E0000}"/>
    <cellStyle name="Sub totals 7 26 2" xfId="34422" xr:uid="{00000000-0005-0000-0000-00000C7E0000}"/>
    <cellStyle name="Sub totals 7 26 2 2" xfId="34423" xr:uid="{00000000-0005-0000-0000-00000D7E0000}"/>
    <cellStyle name="Sub totals 7 26 2 3" xfId="34424" xr:uid="{00000000-0005-0000-0000-00000E7E0000}"/>
    <cellStyle name="Sub totals 7 26 2 4" xfId="34425" xr:uid="{00000000-0005-0000-0000-00000F7E0000}"/>
    <cellStyle name="Sub totals 7 26 3" xfId="34426" xr:uid="{00000000-0005-0000-0000-0000107E0000}"/>
    <cellStyle name="Sub totals 7 26 4" xfId="34427" xr:uid="{00000000-0005-0000-0000-0000117E0000}"/>
    <cellStyle name="Sub totals 7 27" xfId="4724" xr:uid="{00000000-0005-0000-0000-0000127E0000}"/>
    <cellStyle name="Sub totals 7 27 2" xfId="34428" xr:uid="{00000000-0005-0000-0000-0000137E0000}"/>
    <cellStyle name="Sub totals 7 27 2 2" xfId="34429" xr:uid="{00000000-0005-0000-0000-0000147E0000}"/>
    <cellStyle name="Sub totals 7 27 2 3" xfId="34430" xr:uid="{00000000-0005-0000-0000-0000157E0000}"/>
    <cellStyle name="Sub totals 7 27 2 4" xfId="34431" xr:uid="{00000000-0005-0000-0000-0000167E0000}"/>
    <cellStyle name="Sub totals 7 27 3" xfId="34432" xr:uid="{00000000-0005-0000-0000-0000177E0000}"/>
    <cellStyle name="Sub totals 7 27 4" xfId="34433" xr:uid="{00000000-0005-0000-0000-0000187E0000}"/>
    <cellStyle name="Sub totals 7 28" xfId="4725" xr:uid="{00000000-0005-0000-0000-0000197E0000}"/>
    <cellStyle name="Sub totals 7 28 2" xfId="34434" xr:uid="{00000000-0005-0000-0000-00001A7E0000}"/>
    <cellStyle name="Sub totals 7 28 2 2" xfId="34435" xr:uid="{00000000-0005-0000-0000-00001B7E0000}"/>
    <cellStyle name="Sub totals 7 28 2 3" xfId="34436" xr:uid="{00000000-0005-0000-0000-00001C7E0000}"/>
    <cellStyle name="Sub totals 7 28 2 4" xfId="34437" xr:uid="{00000000-0005-0000-0000-00001D7E0000}"/>
    <cellStyle name="Sub totals 7 28 3" xfId="34438" xr:uid="{00000000-0005-0000-0000-00001E7E0000}"/>
    <cellStyle name="Sub totals 7 28 4" xfId="34439" xr:uid="{00000000-0005-0000-0000-00001F7E0000}"/>
    <cellStyle name="Sub totals 7 29" xfId="4726" xr:uid="{00000000-0005-0000-0000-0000207E0000}"/>
    <cellStyle name="Sub totals 7 29 2" xfId="34440" xr:uid="{00000000-0005-0000-0000-0000217E0000}"/>
    <cellStyle name="Sub totals 7 29 2 2" xfId="34441" xr:uid="{00000000-0005-0000-0000-0000227E0000}"/>
    <cellStyle name="Sub totals 7 29 2 3" xfId="34442" xr:uid="{00000000-0005-0000-0000-0000237E0000}"/>
    <cellStyle name="Sub totals 7 29 2 4" xfId="34443" xr:uid="{00000000-0005-0000-0000-0000247E0000}"/>
    <cellStyle name="Sub totals 7 29 3" xfId="34444" xr:uid="{00000000-0005-0000-0000-0000257E0000}"/>
    <cellStyle name="Sub totals 7 29 4" xfId="34445" xr:uid="{00000000-0005-0000-0000-0000267E0000}"/>
    <cellStyle name="Sub totals 7 3" xfId="4727" xr:uid="{00000000-0005-0000-0000-0000277E0000}"/>
    <cellStyle name="Sub totals 7 3 2" xfId="34446" xr:uid="{00000000-0005-0000-0000-0000287E0000}"/>
    <cellStyle name="Sub totals 7 3 2 2" xfId="34447" xr:uid="{00000000-0005-0000-0000-0000297E0000}"/>
    <cellStyle name="Sub totals 7 3 2 3" xfId="34448" xr:uid="{00000000-0005-0000-0000-00002A7E0000}"/>
    <cellStyle name="Sub totals 7 3 2 4" xfId="34449" xr:uid="{00000000-0005-0000-0000-00002B7E0000}"/>
    <cellStyle name="Sub totals 7 3 3" xfId="34450" xr:uid="{00000000-0005-0000-0000-00002C7E0000}"/>
    <cellStyle name="Sub totals 7 3 4" xfId="34451" xr:uid="{00000000-0005-0000-0000-00002D7E0000}"/>
    <cellStyle name="Sub totals 7 30" xfId="4728" xr:uid="{00000000-0005-0000-0000-00002E7E0000}"/>
    <cellStyle name="Sub totals 7 30 2" xfId="34452" xr:uid="{00000000-0005-0000-0000-00002F7E0000}"/>
    <cellStyle name="Sub totals 7 30 2 2" xfId="34453" xr:uid="{00000000-0005-0000-0000-0000307E0000}"/>
    <cellStyle name="Sub totals 7 30 2 3" xfId="34454" xr:uid="{00000000-0005-0000-0000-0000317E0000}"/>
    <cellStyle name="Sub totals 7 30 2 4" xfId="34455" xr:uid="{00000000-0005-0000-0000-0000327E0000}"/>
    <cellStyle name="Sub totals 7 30 3" xfId="34456" xr:uid="{00000000-0005-0000-0000-0000337E0000}"/>
    <cellStyle name="Sub totals 7 30 4" xfId="34457" xr:uid="{00000000-0005-0000-0000-0000347E0000}"/>
    <cellStyle name="Sub totals 7 31" xfId="4729" xr:uid="{00000000-0005-0000-0000-0000357E0000}"/>
    <cellStyle name="Sub totals 7 31 2" xfId="34458" xr:uid="{00000000-0005-0000-0000-0000367E0000}"/>
    <cellStyle name="Sub totals 7 31 2 2" xfId="34459" xr:uid="{00000000-0005-0000-0000-0000377E0000}"/>
    <cellStyle name="Sub totals 7 31 2 3" xfId="34460" xr:uid="{00000000-0005-0000-0000-0000387E0000}"/>
    <cellStyle name="Sub totals 7 31 2 4" xfId="34461" xr:uid="{00000000-0005-0000-0000-0000397E0000}"/>
    <cellStyle name="Sub totals 7 31 3" xfId="34462" xr:uid="{00000000-0005-0000-0000-00003A7E0000}"/>
    <cellStyle name="Sub totals 7 31 4" xfId="34463" xr:uid="{00000000-0005-0000-0000-00003B7E0000}"/>
    <cellStyle name="Sub totals 7 32" xfId="4730" xr:uid="{00000000-0005-0000-0000-00003C7E0000}"/>
    <cellStyle name="Sub totals 7 32 2" xfId="34464" xr:uid="{00000000-0005-0000-0000-00003D7E0000}"/>
    <cellStyle name="Sub totals 7 32 2 2" xfId="34465" xr:uid="{00000000-0005-0000-0000-00003E7E0000}"/>
    <cellStyle name="Sub totals 7 32 2 3" xfId="34466" xr:uid="{00000000-0005-0000-0000-00003F7E0000}"/>
    <cellStyle name="Sub totals 7 32 2 4" xfId="34467" xr:uid="{00000000-0005-0000-0000-0000407E0000}"/>
    <cellStyle name="Sub totals 7 32 3" xfId="34468" xr:uid="{00000000-0005-0000-0000-0000417E0000}"/>
    <cellStyle name="Sub totals 7 32 4" xfId="34469" xr:uid="{00000000-0005-0000-0000-0000427E0000}"/>
    <cellStyle name="Sub totals 7 33" xfId="4731" xr:uid="{00000000-0005-0000-0000-0000437E0000}"/>
    <cellStyle name="Sub totals 7 33 2" xfId="34470" xr:uid="{00000000-0005-0000-0000-0000447E0000}"/>
    <cellStyle name="Sub totals 7 33 2 2" xfId="34471" xr:uid="{00000000-0005-0000-0000-0000457E0000}"/>
    <cellStyle name="Sub totals 7 33 2 3" xfId="34472" xr:uid="{00000000-0005-0000-0000-0000467E0000}"/>
    <cellStyle name="Sub totals 7 33 2 4" xfId="34473" xr:uid="{00000000-0005-0000-0000-0000477E0000}"/>
    <cellStyle name="Sub totals 7 33 3" xfId="34474" xr:uid="{00000000-0005-0000-0000-0000487E0000}"/>
    <cellStyle name="Sub totals 7 33 4" xfId="34475" xr:uid="{00000000-0005-0000-0000-0000497E0000}"/>
    <cellStyle name="Sub totals 7 34" xfId="4732" xr:uid="{00000000-0005-0000-0000-00004A7E0000}"/>
    <cellStyle name="Sub totals 7 34 2" xfId="34476" xr:uid="{00000000-0005-0000-0000-00004B7E0000}"/>
    <cellStyle name="Sub totals 7 34 2 2" xfId="34477" xr:uid="{00000000-0005-0000-0000-00004C7E0000}"/>
    <cellStyle name="Sub totals 7 34 2 3" xfId="34478" xr:uid="{00000000-0005-0000-0000-00004D7E0000}"/>
    <cellStyle name="Sub totals 7 34 2 4" xfId="34479" xr:uid="{00000000-0005-0000-0000-00004E7E0000}"/>
    <cellStyle name="Sub totals 7 34 3" xfId="34480" xr:uid="{00000000-0005-0000-0000-00004F7E0000}"/>
    <cellStyle name="Sub totals 7 34 4" xfId="34481" xr:uid="{00000000-0005-0000-0000-0000507E0000}"/>
    <cellStyle name="Sub totals 7 35" xfId="4733" xr:uid="{00000000-0005-0000-0000-0000517E0000}"/>
    <cellStyle name="Sub totals 7 35 2" xfId="34482" xr:uid="{00000000-0005-0000-0000-0000527E0000}"/>
    <cellStyle name="Sub totals 7 35 2 2" xfId="34483" xr:uid="{00000000-0005-0000-0000-0000537E0000}"/>
    <cellStyle name="Sub totals 7 35 2 3" xfId="34484" xr:uid="{00000000-0005-0000-0000-0000547E0000}"/>
    <cellStyle name="Sub totals 7 35 2 4" xfId="34485" xr:uid="{00000000-0005-0000-0000-0000557E0000}"/>
    <cellStyle name="Sub totals 7 35 3" xfId="34486" xr:uid="{00000000-0005-0000-0000-0000567E0000}"/>
    <cellStyle name="Sub totals 7 35 4" xfId="34487" xr:uid="{00000000-0005-0000-0000-0000577E0000}"/>
    <cellStyle name="Sub totals 7 36" xfId="4734" xr:uid="{00000000-0005-0000-0000-0000587E0000}"/>
    <cellStyle name="Sub totals 7 36 2" xfId="34488" xr:uid="{00000000-0005-0000-0000-0000597E0000}"/>
    <cellStyle name="Sub totals 7 36 2 2" xfId="34489" xr:uid="{00000000-0005-0000-0000-00005A7E0000}"/>
    <cellStyle name="Sub totals 7 36 2 3" xfId="34490" xr:uid="{00000000-0005-0000-0000-00005B7E0000}"/>
    <cellStyle name="Sub totals 7 36 2 4" xfId="34491" xr:uid="{00000000-0005-0000-0000-00005C7E0000}"/>
    <cellStyle name="Sub totals 7 36 3" xfId="34492" xr:uid="{00000000-0005-0000-0000-00005D7E0000}"/>
    <cellStyle name="Sub totals 7 36 4" xfId="34493" xr:uid="{00000000-0005-0000-0000-00005E7E0000}"/>
    <cellStyle name="Sub totals 7 37" xfId="4735" xr:uid="{00000000-0005-0000-0000-00005F7E0000}"/>
    <cellStyle name="Sub totals 7 37 2" xfId="34494" xr:uid="{00000000-0005-0000-0000-0000607E0000}"/>
    <cellStyle name="Sub totals 7 37 2 2" xfId="34495" xr:uid="{00000000-0005-0000-0000-0000617E0000}"/>
    <cellStyle name="Sub totals 7 37 2 3" xfId="34496" xr:uid="{00000000-0005-0000-0000-0000627E0000}"/>
    <cellStyle name="Sub totals 7 37 2 4" xfId="34497" xr:uid="{00000000-0005-0000-0000-0000637E0000}"/>
    <cellStyle name="Sub totals 7 37 3" xfId="34498" xr:uid="{00000000-0005-0000-0000-0000647E0000}"/>
    <cellStyle name="Sub totals 7 37 4" xfId="34499" xr:uid="{00000000-0005-0000-0000-0000657E0000}"/>
    <cellStyle name="Sub totals 7 38" xfId="4736" xr:uid="{00000000-0005-0000-0000-0000667E0000}"/>
    <cellStyle name="Sub totals 7 38 2" xfId="34500" xr:uid="{00000000-0005-0000-0000-0000677E0000}"/>
    <cellStyle name="Sub totals 7 38 2 2" xfId="34501" xr:uid="{00000000-0005-0000-0000-0000687E0000}"/>
    <cellStyle name="Sub totals 7 38 2 3" xfId="34502" xr:uid="{00000000-0005-0000-0000-0000697E0000}"/>
    <cellStyle name="Sub totals 7 38 2 4" xfId="34503" xr:uid="{00000000-0005-0000-0000-00006A7E0000}"/>
    <cellStyle name="Sub totals 7 38 3" xfId="34504" xr:uid="{00000000-0005-0000-0000-00006B7E0000}"/>
    <cellStyle name="Sub totals 7 38 4" xfId="34505" xr:uid="{00000000-0005-0000-0000-00006C7E0000}"/>
    <cellStyle name="Sub totals 7 39" xfId="4737" xr:uid="{00000000-0005-0000-0000-00006D7E0000}"/>
    <cellStyle name="Sub totals 7 39 2" xfId="34506" xr:uid="{00000000-0005-0000-0000-00006E7E0000}"/>
    <cellStyle name="Sub totals 7 39 2 2" xfId="34507" xr:uid="{00000000-0005-0000-0000-00006F7E0000}"/>
    <cellStyle name="Sub totals 7 39 2 3" xfId="34508" xr:uid="{00000000-0005-0000-0000-0000707E0000}"/>
    <cellStyle name="Sub totals 7 39 2 4" xfId="34509" xr:uid="{00000000-0005-0000-0000-0000717E0000}"/>
    <cellStyle name="Sub totals 7 39 3" xfId="34510" xr:uid="{00000000-0005-0000-0000-0000727E0000}"/>
    <cellStyle name="Sub totals 7 39 4" xfId="34511" xr:uid="{00000000-0005-0000-0000-0000737E0000}"/>
    <cellStyle name="Sub totals 7 4" xfId="4738" xr:uid="{00000000-0005-0000-0000-0000747E0000}"/>
    <cellStyle name="Sub totals 7 4 2" xfId="34512" xr:uid="{00000000-0005-0000-0000-0000757E0000}"/>
    <cellStyle name="Sub totals 7 4 2 2" xfId="34513" xr:uid="{00000000-0005-0000-0000-0000767E0000}"/>
    <cellStyle name="Sub totals 7 4 2 3" xfId="34514" xr:uid="{00000000-0005-0000-0000-0000777E0000}"/>
    <cellStyle name="Sub totals 7 4 2 4" xfId="34515" xr:uid="{00000000-0005-0000-0000-0000787E0000}"/>
    <cellStyle name="Sub totals 7 4 3" xfId="34516" xr:uid="{00000000-0005-0000-0000-0000797E0000}"/>
    <cellStyle name="Sub totals 7 4 4" xfId="34517" xr:uid="{00000000-0005-0000-0000-00007A7E0000}"/>
    <cellStyle name="Sub totals 7 40" xfId="4739" xr:uid="{00000000-0005-0000-0000-00007B7E0000}"/>
    <cellStyle name="Sub totals 7 40 2" xfId="34518" xr:uid="{00000000-0005-0000-0000-00007C7E0000}"/>
    <cellStyle name="Sub totals 7 40 2 2" xfId="34519" xr:uid="{00000000-0005-0000-0000-00007D7E0000}"/>
    <cellStyle name="Sub totals 7 40 2 3" xfId="34520" xr:uid="{00000000-0005-0000-0000-00007E7E0000}"/>
    <cellStyle name="Sub totals 7 40 2 4" xfId="34521" xr:uid="{00000000-0005-0000-0000-00007F7E0000}"/>
    <cellStyle name="Sub totals 7 40 3" xfId="34522" xr:uid="{00000000-0005-0000-0000-0000807E0000}"/>
    <cellStyle name="Sub totals 7 40 4" xfId="34523" xr:uid="{00000000-0005-0000-0000-0000817E0000}"/>
    <cellStyle name="Sub totals 7 41" xfId="4740" xr:uid="{00000000-0005-0000-0000-0000827E0000}"/>
    <cellStyle name="Sub totals 7 41 2" xfId="34524" xr:uid="{00000000-0005-0000-0000-0000837E0000}"/>
    <cellStyle name="Sub totals 7 41 2 2" xfId="34525" xr:uid="{00000000-0005-0000-0000-0000847E0000}"/>
    <cellStyle name="Sub totals 7 41 2 3" xfId="34526" xr:uid="{00000000-0005-0000-0000-0000857E0000}"/>
    <cellStyle name="Sub totals 7 41 2 4" xfId="34527" xr:uid="{00000000-0005-0000-0000-0000867E0000}"/>
    <cellStyle name="Sub totals 7 41 3" xfId="34528" xr:uid="{00000000-0005-0000-0000-0000877E0000}"/>
    <cellStyle name="Sub totals 7 41 4" xfId="34529" xr:uid="{00000000-0005-0000-0000-0000887E0000}"/>
    <cellStyle name="Sub totals 7 42" xfId="4741" xr:uid="{00000000-0005-0000-0000-0000897E0000}"/>
    <cellStyle name="Sub totals 7 42 2" xfId="34530" xr:uid="{00000000-0005-0000-0000-00008A7E0000}"/>
    <cellStyle name="Sub totals 7 42 2 2" xfId="34531" xr:uid="{00000000-0005-0000-0000-00008B7E0000}"/>
    <cellStyle name="Sub totals 7 42 2 3" xfId="34532" xr:uid="{00000000-0005-0000-0000-00008C7E0000}"/>
    <cellStyle name="Sub totals 7 42 2 4" xfId="34533" xr:uid="{00000000-0005-0000-0000-00008D7E0000}"/>
    <cellStyle name="Sub totals 7 42 3" xfId="34534" xr:uid="{00000000-0005-0000-0000-00008E7E0000}"/>
    <cellStyle name="Sub totals 7 42 4" xfId="34535" xr:uid="{00000000-0005-0000-0000-00008F7E0000}"/>
    <cellStyle name="Sub totals 7 43" xfId="4742" xr:uid="{00000000-0005-0000-0000-0000907E0000}"/>
    <cellStyle name="Sub totals 7 43 2" xfId="34536" xr:uid="{00000000-0005-0000-0000-0000917E0000}"/>
    <cellStyle name="Sub totals 7 43 2 2" xfId="34537" xr:uid="{00000000-0005-0000-0000-0000927E0000}"/>
    <cellStyle name="Sub totals 7 43 2 3" xfId="34538" xr:uid="{00000000-0005-0000-0000-0000937E0000}"/>
    <cellStyle name="Sub totals 7 43 2 4" xfId="34539" xr:uid="{00000000-0005-0000-0000-0000947E0000}"/>
    <cellStyle name="Sub totals 7 43 3" xfId="34540" xr:uid="{00000000-0005-0000-0000-0000957E0000}"/>
    <cellStyle name="Sub totals 7 43 4" xfId="34541" xr:uid="{00000000-0005-0000-0000-0000967E0000}"/>
    <cellStyle name="Sub totals 7 44" xfId="4743" xr:uid="{00000000-0005-0000-0000-0000977E0000}"/>
    <cellStyle name="Sub totals 7 44 2" xfId="34542" xr:uid="{00000000-0005-0000-0000-0000987E0000}"/>
    <cellStyle name="Sub totals 7 44 2 2" xfId="34543" xr:uid="{00000000-0005-0000-0000-0000997E0000}"/>
    <cellStyle name="Sub totals 7 44 2 3" xfId="34544" xr:uid="{00000000-0005-0000-0000-00009A7E0000}"/>
    <cellStyle name="Sub totals 7 44 2 4" xfId="34545" xr:uid="{00000000-0005-0000-0000-00009B7E0000}"/>
    <cellStyle name="Sub totals 7 44 3" xfId="34546" xr:uid="{00000000-0005-0000-0000-00009C7E0000}"/>
    <cellStyle name="Sub totals 7 44 4" xfId="34547" xr:uid="{00000000-0005-0000-0000-00009D7E0000}"/>
    <cellStyle name="Sub totals 7 45" xfId="4744" xr:uid="{00000000-0005-0000-0000-00009E7E0000}"/>
    <cellStyle name="Sub totals 7 45 2" xfId="34548" xr:uid="{00000000-0005-0000-0000-00009F7E0000}"/>
    <cellStyle name="Sub totals 7 45 2 2" xfId="34549" xr:uid="{00000000-0005-0000-0000-0000A07E0000}"/>
    <cellStyle name="Sub totals 7 45 2 3" xfId="34550" xr:uid="{00000000-0005-0000-0000-0000A17E0000}"/>
    <cellStyle name="Sub totals 7 45 2 4" xfId="34551" xr:uid="{00000000-0005-0000-0000-0000A27E0000}"/>
    <cellStyle name="Sub totals 7 45 3" xfId="34552" xr:uid="{00000000-0005-0000-0000-0000A37E0000}"/>
    <cellStyle name="Sub totals 7 45 4" xfId="34553" xr:uid="{00000000-0005-0000-0000-0000A47E0000}"/>
    <cellStyle name="Sub totals 7 46" xfId="34554" xr:uid="{00000000-0005-0000-0000-0000A57E0000}"/>
    <cellStyle name="Sub totals 7 46 2" xfId="34555" xr:uid="{00000000-0005-0000-0000-0000A67E0000}"/>
    <cellStyle name="Sub totals 7 46 3" xfId="34556" xr:uid="{00000000-0005-0000-0000-0000A77E0000}"/>
    <cellStyle name="Sub totals 7 46 4" xfId="34557" xr:uid="{00000000-0005-0000-0000-0000A87E0000}"/>
    <cellStyle name="Sub totals 7 47" xfId="34558" xr:uid="{00000000-0005-0000-0000-0000A97E0000}"/>
    <cellStyle name="Sub totals 7 47 2" xfId="34559" xr:uid="{00000000-0005-0000-0000-0000AA7E0000}"/>
    <cellStyle name="Sub totals 7 47 3" xfId="34560" xr:uid="{00000000-0005-0000-0000-0000AB7E0000}"/>
    <cellStyle name="Sub totals 7 47 4" xfId="34561" xr:uid="{00000000-0005-0000-0000-0000AC7E0000}"/>
    <cellStyle name="Sub totals 7 5" xfId="4745" xr:uid="{00000000-0005-0000-0000-0000AD7E0000}"/>
    <cellStyle name="Sub totals 7 5 2" xfId="34562" xr:uid="{00000000-0005-0000-0000-0000AE7E0000}"/>
    <cellStyle name="Sub totals 7 5 2 2" xfId="34563" xr:uid="{00000000-0005-0000-0000-0000AF7E0000}"/>
    <cellStyle name="Sub totals 7 5 2 3" xfId="34564" xr:uid="{00000000-0005-0000-0000-0000B07E0000}"/>
    <cellStyle name="Sub totals 7 5 2 4" xfId="34565" xr:uid="{00000000-0005-0000-0000-0000B17E0000}"/>
    <cellStyle name="Sub totals 7 5 3" xfId="34566" xr:uid="{00000000-0005-0000-0000-0000B27E0000}"/>
    <cellStyle name="Sub totals 7 5 4" xfId="34567" xr:uid="{00000000-0005-0000-0000-0000B37E0000}"/>
    <cellStyle name="Sub totals 7 6" xfId="4746" xr:uid="{00000000-0005-0000-0000-0000B47E0000}"/>
    <cellStyle name="Sub totals 7 6 2" xfId="34568" xr:uid="{00000000-0005-0000-0000-0000B57E0000}"/>
    <cellStyle name="Sub totals 7 6 2 2" xfId="34569" xr:uid="{00000000-0005-0000-0000-0000B67E0000}"/>
    <cellStyle name="Sub totals 7 6 2 3" xfId="34570" xr:uid="{00000000-0005-0000-0000-0000B77E0000}"/>
    <cellStyle name="Sub totals 7 6 2 4" xfId="34571" xr:uid="{00000000-0005-0000-0000-0000B87E0000}"/>
    <cellStyle name="Sub totals 7 6 3" xfId="34572" xr:uid="{00000000-0005-0000-0000-0000B97E0000}"/>
    <cellStyle name="Sub totals 7 6 4" xfId="34573" xr:uid="{00000000-0005-0000-0000-0000BA7E0000}"/>
    <cellStyle name="Sub totals 7 7" xfId="4747" xr:uid="{00000000-0005-0000-0000-0000BB7E0000}"/>
    <cellStyle name="Sub totals 7 7 2" xfId="34574" xr:uid="{00000000-0005-0000-0000-0000BC7E0000}"/>
    <cellStyle name="Sub totals 7 7 2 2" xfId="34575" xr:uid="{00000000-0005-0000-0000-0000BD7E0000}"/>
    <cellStyle name="Sub totals 7 7 2 3" xfId="34576" xr:uid="{00000000-0005-0000-0000-0000BE7E0000}"/>
    <cellStyle name="Sub totals 7 7 2 4" xfId="34577" xr:uid="{00000000-0005-0000-0000-0000BF7E0000}"/>
    <cellStyle name="Sub totals 7 7 3" xfId="34578" xr:uid="{00000000-0005-0000-0000-0000C07E0000}"/>
    <cellStyle name="Sub totals 7 7 4" xfId="34579" xr:uid="{00000000-0005-0000-0000-0000C17E0000}"/>
    <cellStyle name="Sub totals 7 8" xfId="4748" xr:uid="{00000000-0005-0000-0000-0000C27E0000}"/>
    <cellStyle name="Sub totals 7 8 2" xfId="34580" xr:uid="{00000000-0005-0000-0000-0000C37E0000}"/>
    <cellStyle name="Sub totals 7 8 2 2" xfId="34581" xr:uid="{00000000-0005-0000-0000-0000C47E0000}"/>
    <cellStyle name="Sub totals 7 8 2 3" xfId="34582" xr:uid="{00000000-0005-0000-0000-0000C57E0000}"/>
    <cellStyle name="Sub totals 7 8 2 4" xfId="34583" xr:uid="{00000000-0005-0000-0000-0000C67E0000}"/>
    <cellStyle name="Sub totals 7 8 3" xfId="34584" xr:uid="{00000000-0005-0000-0000-0000C77E0000}"/>
    <cellStyle name="Sub totals 7 8 4" xfId="34585" xr:uid="{00000000-0005-0000-0000-0000C87E0000}"/>
    <cellStyle name="Sub totals 7 9" xfId="4749" xr:uid="{00000000-0005-0000-0000-0000C97E0000}"/>
    <cellStyle name="Sub totals 7 9 2" xfId="34586" xr:uid="{00000000-0005-0000-0000-0000CA7E0000}"/>
    <cellStyle name="Sub totals 7 9 2 2" xfId="34587" xr:uid="{00000000-0005-0000-0000-0000CB7E0000}"/>
    <cellStyle name="Sub totals 7 9 2 3" xfId="34588" xr:uid="{00000000-0005-0000-0000-0000CC7E0000}"/>
    <cellStyle name="Sub totals 7 9 2 4" xfId="34589" xr:uid="{00000000-0005-0000-0000-0000CD7E0000}"/>
    <cellStyle name="Sub totals 7 9 3" xfId="34590" xr:uid="{00000000-0005-0000-0000-0000CE7E0000}"/>
    <cellStyle name="Sub totals 7 9 4" xfId="34591" xr:uid="{00000000-0005-0000-0000-0000CF7E0000}"/>
    <cellStyle name="Sub totals 8" xfId="4750" xr:uid="{00000000-0005-0000-0000-0000D07E0000}"/>
    <cellStyle name="Sub totals 8 10" xfId="4751" xr:uid="{00000000-0005-0000-0000-0000D17E0000}"/>
    <cellStyle name="Sub totals 8 10 2" xfId="34592" xr:uid="{00000000-0005-0000-0000-0000D27E0000}"/>
    <cellStyle name="Sub totals 8 10 2 2" xfId="34593" xr:uid="{00000000-0005-0000-0000-0000D37E0000}"/>
    <cellStyle name="Sub totals 8 10 2 3" xfId="34594" xr:uid="{00000000-0005-0000-0000-0000D47E0000}"/>
    <cellStyle name="Sub totals 8 10 2 4" xfId="34595" xr:uid="{00000000-0005-0000-0000-0000D57E0000}"/>
    <cellStyle name="Sub totals 8 10 3" xfId="34596" xr:uid="{00000000-0005-0000-0000-0000D67E0000}"/>
    <cellStyle name="Sub totals 8 10 4" xfId="34597" xr:uid="{00000000-0005-0000-0000-0000D77E0000}"/>
    <cellStyle name="Sub totals 8 11" xfId="4752" xr:uid="{00000000-0005-0000-0000-0000D87E0000}"/>
    <cellStyle name="Sub totals 8 11 2" xfId="34598" xr:uid="{00000000-0005-0000-0000-0000D97E0000}"/>
    <cellStyle name="Sub totals 8 11 2 2" xfId="34599" xr:uid="{00000000-0005-0000-0000-0000DA7E0000}"/>
    <cellStyle name="Sub totals 8 11 2 3" xfId="34600" xr:uid="{00000000-0005-0000-0000-0000DB7E0000}"/>
    <cellStyle name="Sub totals 8 11 2 4" xfId="34601" xr:uid="{00000000-0005-0000-0000-0000DC7E0000}"/>
    <cellStyle name="Sub totals 8 11 3" xfId="34602" xr:uid="{00000000-0005-0000-0000-0000DD7E0000}"/>
    <cellStyle name="Sub totals 8 11 4" xfId="34603" xr:uid="{00000000-0005-0000-0000-0000DE7E0000}"/>
    <cellStyle name="Sub totals 8 12" xfId="4753" xr:uid="{00000000-0005-0000-0000-0000DF7E0000}"/>
    <cellStyle name="Sub totals 8 12 2" xfId="34604" xr:uid="{00000000-0005-0000-0000-0000E07E0000}"/>
    <cellStyle name="Sub totals 8 12 2 2" xfId="34605" xr:uid="{00000000-0005-0000-0000-0000E17E0000}"/>
    <cellStyle name="Sub totals 8 12 2 3" xfId="34606" xr:uid="{00000000-0005-0000-0000-0000E27E0000}"/>
    <cellStyle name="Sub totals 8 12 2 4" xfId="34607" xr:uid="{00000000-0005-0000-0000-0000E37E0000}"/>
    <cellStyle name="Sub totals 8 12 3" xfId="34608" xr:uid="{00000000-0005-0000-0000-0000E47E0000}"/>
    <cellStyle name="Sub totals 8 12 4" xfId="34609" xr:uid="{00000000-0005-0000-0000-0000E57E0000}"/>
    <cellStyle name="Sub totals 8 13" xfId="4754" xr:uid="{00000000-0005-0000-0000-0000E67E0000}"/>
    <cellStyle name="Sub totals 8 13 2" xfId="34610" xr:uid="{00000000-0005-0000-0000-0000E77E0000}"/>
    <cellStyle name="Sub totals 8 13 2 2" xfId="34611" xr:uid="{00000000-0005-0000-0000-0000E87E0000}"/>
    <cellStyle name="Sub totals 8 13 2 3" xfId="34612" xr:uid="{00000000-0005-0000-0000-0000E97E0000}"/>
    <cellStyle name="Sub totals 8 13 2 4" xfId="34613" xr:uid="{00000000-0005-0000-0000-0000EA7E0000}"/>
    <cellStyle name="Sub totals 8 13 3" xfId="34614" xr:uid="{00000000-0005-0000-0000-0000EB7E0000}"/>
    <cellStyle name="Sub totals 8 13 4" xfId="34615" xr:uid="{00000000-0005-0000-0000-0000EC7E0000}"/>
    <cellStyle name="Sub totals 8 14" xfId="4755" xr:uid="{00000000-0005-0000-0000-0000ED7E0000}"/>
    <cellStyle name="Sub totals 8 14 2" xfId="34616" xr:uid="{00000000-0005-0000-0000-0000EE7E0000}"/>
    <cellStyle name="Sub totals 8 14 2 2" xfId="34617" xr:uid="{00000000-0005-0000-0000-0000EF7E0000}"/>
    <cellStyle name="Sub totals 8 14 2 3" xfId="34618" xr:uid="{00000000-0005-0000-0000-0000F07E0000}"/>
    <cellStyle name="Sub totals 8 14 2 4" xfId="34619" xr:uid="{00000000-0005-0000-0000-0000F17E0000}"/>
    <cellStyle name="Sub totals 8 14 3" xfId="34620" xr:uid="{00000000-0005-0000-0000-0000F27E0000}"/>
    <cellStyle name="Sub totals 8 14 4" xfId="34621" xr:uid="{00000000-0005-0000-0000-0000F37E0000}"/>
    <cellStyle name="Sub totals 8 15" xfId="4756" xr:uid="{00000000-0005-0000-0000-0000F47E0000}"/>
    <cellStyle name="Sub totals 8 15 2" xfId="34622" xr:uid="{00000000-0005-0000-0000-0000F57E0000}"/>
    <cellStyle name="Sub totals 8 15 2 2" xfId="34623" xr:uid="{00000000-0005-0000-0000-0000F67E0000}"/>
    <cellStyle name="Sub totals 8 15 2 3" xfId="34624" xr:uid="{00000000-0005-0000-0000-0000F77E0000}"/>
    <cellStyle name="Sub totals 8 15 2 4" xfId="34625" xr:uid="{00000000-0005-0000-0000-0000F87E0000}"/>
    <cellStyle name="Sub totals 8 15 3" xfId="34626" xr:uid="{00000000-0005-0000-0000-0000F97E0000}"/>
    <cellStyle name="Sub totals 8 15 4" xfId="34627" xr:uid="{00000000-0005-0000-0000-0000FA7E0000}"/>
    <cellStyle name="Sub totals 8 16" xfId="4757" xr:uid="{00000000-0005-0000-0000-0000FB7E0000}"/>
    <cellStyle name="Sub totals 8 16 2" xfId="34628" xr:uid="{00000000-0005-0000-0000-0000FC7E0000}"/>
    <cellStyle name="Sub totals 8 16 2 2" xfId="34629" xr:uid="{00000000-0005-0000-0000-0000FD7E0000}"/>
    <cellStyle name="Sub totals 8 16 2 3" xfId="34630" xr:uid="{00000000-0005-0000-0000-0000FE7E0000}"/>
    <cellStyle name="Sub totals 8 16 2 4" xfId="34631" xr:uid="{00000000-0005-0000-0000-0000FF7E0000}"/>
    <cellStyle name="Sub totals 8 16 3" xfId="34632" xr:uid="{00000000-0005-0000-0000-0000007F0000}"/>
    <cellStyle name="Sub totals 8 16 4" xfId="34633" xr:uid="{00000000-0005-0000-0000-0000017F0000}"/>
    <cellStyle name="Sub totals 8 17" xfId="4758" xr:uid="{00000000-0005-0000-0000-0000027F0000}"/>
    <cellStyle name="Sub totals 8 17 2" xfId="34634" xr:uid="{00000000-0005-0000-0000-0000037F0000}"/>
    <cellStyle name="Sub totals 8 17 2 2" xfId="34635" xr:uid="{00000000-0005-0000-0000-0000047F0000}"/>
    <cellStyle name="Sub totals 8 17 2 3" xfId="34636" xr:uid="{00000000-0005-0000-0000-0000057F0000}"/>
    <cellStyle name="Sub totals 8 17 2 4" xfId="34637" xr:uid="{00000000-0005-0000-0000-0000067F0000}"/>
    <cellStyle name="Sub totals 8 17 3" xfId="34638" xr:uid="{00000000-0005-0000-0000-0000077F0000}"/>
    <cellStyle name="Sub totals 8 17 4" xfId="34639" xr:uid="{00000000-0005-0000-0000-0000087F0000}"/>
    <cellStyle name="Sub totals 8 18" xfId="4759" xr:uid="{00000000-0005-0000-0000-0000097F0000}"/>
    <cellStyle name="Sub totals 8 18 2" xfId="34640" xr:uid="{00000000-0005-0000-0000-00000A7F0000}"/>
    <cellStyle name="Sub totals 8 18 2 2" xfId="34641" xr:uid="{00000000-0005-0000-0000-00000B7F0000}"/>
    <cellStyle name="Sub totals 8 18 2 3" xfId="34642" xr:uid="{00000000-0005-0000-0000-00000C7F0000}"/>
    <cellStyle name="Sub totals 8 18 2 4" xfId="34643" xr:uid="{00000000-0005-0000-0000-00000D7F0000}"/>
    <cellStyle name="Sub totals 8 18 3" xfId="34644" xr:uid="{00000000-0005-0000-0000-00000E7F0000}"/>
    <cellStyle name="Sub totals 8 18 4" xfId="34645" xr:uid="{00000000-0005-0000-0000-00000F7F0000}"/>
    <cellStyle name="Sub totals 8 19" xfId="4760" xr:uid="{00000000-0005-0000-0000-0000107F0000}"/>
    <cellStyle name="Sub totals 8 19 2" xfId="34646" xr:uid="{00000000-0005-0000-0000-0000117F0000}"/>
    <cellStyle name="Sub totals 8 19 2 2" xfId="34647" xr:uid="{00000000-0005-0000-0000-0000127F0000}"/>
    <cellStyle name="Sub totals 8 19 2 3" xfId="34648" xr:uid="{00000000-0005-0000-0000-0000137F0000}"/>
    <cellStyle name="Sub totals 8 19 2 4" xfId="34649" xr:uid="{00000000-0005-0000-0000-0000147F0000}"/>
    <cellStyle name="Sub totals 8 19 3" xfId="34650" xr:uid="{00000000-0005-0000-0000-0000157F0000}"/>
    <cellStyle name="Sub totals 8 19 4" xfId="34651" xr:uid="{00000000-0005-0000-0000-0000167F0000}"/>
    <cellStyle name="Sub totals 8 2" xfId="4761" xr:uid="{00000000-0005-0000-0000-0000177F0000}"/>
    <cellStyle name="Sub totals 8 2 2" xfId="34652" xr:uid="{00000000-0005-0000-0000-0000187F0000}"/>
    <cellStyle name="Sub totals 8 2 2 2" xfId="34653" xr:uid="{00000000-0005-0000-0000-0000197F0000}"/>
    <cellStyle name="Sub totals 8 2 2 3" xfId="34654" xr:uid="{00000000-0005-0000-0000-00001A7F0000}"/>
    <cellStyle name="Sub totals 8 2 2 4" xfId="34655" xr:uid="{00000000-0005-0000-0000-00001B7F0000}"/>
    <cellStyle name="Sub totals 8 2 3" xfId="34656" xr:uid="{00000000-0005-0000-0000-00001C7F0000}"/>
    <cellStyle name="Sub totals 8 2 4" xfId="34657" xr:uid="{00000000-0005-0000-0000-00001D7F0000}"/>
    <cellStyle name="Sub totals 8 20" xfId="4762" xr:uid="{00000000-0005-0000-0000-00001E7F0000}"/>
    <cellStyle name="Sub totals 8 20 2" xfId="34658" xr:uid="{00000000-0005-0000-0000-00001F7F0000}"/>
    <cellStyle name="Sub totals 8 20 2 2" xfId="34659" xr:uid="{00000000-0005-0000-0000-0000207F0000}"/>
    <cellStyle name="Sub totals 8 20 2 3" xfId="34660" xr:uid="{00000000-0005-0000-0000-0000217F0000}"/>
    <cellStyle name="Sub totals 8 20 2 4" xfId="34661" xr:uid="{00000000-0005-0000-0000-0000227F0000}"/>
    <cellStyle name="Sub totals 8 20 3" xfId="34662" xr:uid="{00000000-0005-0000-0000-0000237F0000}"/>
    <cellStyle name="Sub totals 8 20 4" xfId="34663" xr:uid="{00000000-0005-0000-0000-0000247F0000}"/>
    <cellStyle name="Sub totals 8 21" xfId="4763" xr:uid="{00000000-0005-0000-0000-0000257F0000}"/>
    <cellStyle name="Sub totals 8 21 2" xfId="34664" xr:uid="{00000000-0005-0000-0000-0000267F0000}"/>
    <cellStyle name="Sub totals 8 21 2 2" xfId="34665" xr:uid="{00000000-0005-0000-0000-0000277F0000}"/>
    <cellStyle name="Sub totals 8 21 2 3" xfId="34666" xr:uid="{00000000-0005-0000-0000-0000287F0000}"/>
    <cellStyle name="Sub totals 8 21 2 4" xfId="34667" xr:uid="{00000000-0005-0000-0000-0000297F0000}"/>
    <cellStyle name="Sub totals 8 21 3" xfId="34668" xr:uid="{00000000-0005-0000-0000-00002A7F0000}"/>
    <cellStyle name="Sub totals 8 21 4" xfId="34669" xr:uid="{00000000-0005-0000-0000-00002B7F0000}"/>
    <cellStyle name="Sub totals 8 22" xfId="4764" xr:uid="{00000000-0005-0000-0000-00002C7F0000}"/>
    <cellStyle name="Sub totals 8 22 2" xfId="34670" xr:uid="{00000000-0005-0000-0000-00002D7F0000}"/>
    <cellStyle name="Sub totals 8 22 2 2" xfId="34671" xr:uid="{00000000-0005-0000-0000-00002E7F0000}"/>
    <cellStyle name="Sub totals 8 22 2 3" xfId="34672" xr:uid="{00000000-0005-0000-0000-00002F7F0000}"/>
    <cellStyle name="Sub totals 8 22 2 4" xfId="34673" xr:uid="{00000000-0005-0000-0000-0000307F0000}"/>
    <cellStyle name="Sub totals 8 22 3" xfId="34674" xr:uid="{00000000-0005-0000-0000-0000317F0000}"/>
    <cellStyle name="Sub totals 8 22 4" xfId="34675" xr:uid="{00000000-0005-0000-0000-0000327F0000}"/>
    <cellStyle name="Sub totals 8 23" xfId="4765" xr:uid="{00000000-0005-0000-0000-0000337F0000}"/>
    <cellStyle name="Sub totals 8 23 2" xfId="34676" xr:uid="{00000000-0005-0000-0000-0000347F0000}"/>
    <cellStyle name="Sub totals 8 23 2 2" xfId="34677" xr:uid="{00000000-0005-0000-0000-0000357F0000}"/>
    <cellStyle name="Sub totals 8 23 2 3" xfId="34678" xr:uid="{00000000-0005-0000-0000-0000367F0000}"/>
    <cellStyle name="Sub totals 8 23 2 4" xfId="34679" xr:uid="{00000000-0005-0000-0000-0000377F0000}"/>
    <cellStyle name="Sub totals 8 23 3" xfId="34680" xr:uid="{00000000-0005-0000-0000-0000387F0000}"/>
    <cellStyle name="Sub totals 8 23 4" xfId="34681" xr:uid="{00000000-0005-0000-0000-0000397F0000}"/>
    <cellStyle name="Sub totals 8 24" xfId="4766" xr:uid="{00000000-0005-0000-0000-00003A7F0000}"/>
    <cellStyle name="Sub totals 8 24 2" xfId="34682" xr:uid="{00000000-0005-0000-0000-00003B7F0000}"/>
    <cellStyle name="Sub totals 8 24 2 2" xfId="34683" xr:uid="{00000000-0005-0000-0000-00003C7F0000}"/>
    <cellStyle name="Sub totals 8 24 2 3" xfId="34684" xr:uid="{00000000-0005-0000-0000-00003D7F0000}"/>
    <cellStyle name="Sub totals 8 24 2 4" xfId="34685" xr:uid="{00000000-0005-0000-0000-00003E7F0000}"/>
    <cellStyle name="Sub totals 8 24 3" xfId="34686" xr:uid="{00000000-0005-0000-0000-00003F7F0000}"/>
    <cellStyle name="Sub totals 8 24 4" xfId="34687" xr:uid="{00000000-0005-0000-0000-0000407F0000}"/>
    <cellStyle name="Sub totals 8 25" xfId="4767" xr:uid="{00000000-0005-0000-0000-0000417F0000}"/>
    <cellStyle name="Sub totals 8 25 2" xfId="34688" xr:uid="{00000000-0005-0000-0000-0000427F0000}"/>
    <cellStyle name="Sub totals 8 25 2 2" xfId="34689" xr:uid="{00000000-0005-0000-0000-0000437F0000}"/>
    <cellStyle name="Sub totals 8 25 2 3" xfId="34690" xr:uid="{00000000-0005-0000-0000-0000447F0000}"/>
    <cellStyle name="Sub totals 8 25 2 4" xfId="34691" xr:uid="{00000000-0005-0000-0000-0000457F0000}"/>
    <cellStyle name="Sub totals 8 25 3" xfId="34692" xr:uid="{00000000-0005-0000-0000-0000467F0000}"/>
    <cellStyle name="Sub totals 8 25 4" xfId="34693" xr:uid="{00000000-0005-0000-0000-0000477F0000}"/>
    <cellStyle name="Sub totals 8 26" xfId="4768" xr:uid="{00000000-0005-0000-0000-0000487F0000}"/>
    <cellStyle name="Sub totals 8 26 2" xfId="34694" xr:uid="{00000000-0005-0000-0000-0000497F0000}"/>
    <cellStyle name="Sub totals 8 26 2 2" xfId="34695" xr:uid="{00000000-0005-0000-0000-00004A7F0000}"/>
    <cellStyle name="Sub totals 8 26 2 3" xfId="34696" xr:uid="{00000000-0005-0000-0000-00004B7F0000}"/>
    <cellStyle name="Sub totals 8 26 2 4" xfId="34697" xr:uid="{00000000-0005-0000-0000-00004C7F0000}"/>
    <cellStyle name="Sub totals 8 26 3" xfId="34698" xr:uid="{00000000-0005-0000-0000-00004D7F0000}"/>
    <cellStyle name="Sub totals 8 26 4" xfId="34699" xr:uid="{00000000-0005-0000-0000-00004E7F0000}"/>
    <cellStyle name="Sub totals 8 27" xfId="4769" xr:uid="{00000000-0005-0000-0000-00004F7F0000}"/>
    <cellStyle name="Sub totals 8 27 2" xfId="34700" xr:uid="{00000000-0005-0000-0000-0000507F0000}"/>
    <cellStyle name="Sub totals 8 27 2 2" xfId="34701" xr:uid="{00000000-0005-0000-0000-0000517F0000}"/>
    <cellStyle name="Sub totals 8 27 2 3" xfId="34702" xr:uid="{00000000-0005-0000-0000-0000527F0000}"/>
    <cellStyle name="Sub totals 8 27 2 4" xfId="34703" xr:uid="{00000000-0005-0000-0000-0000537F0000}"/>
    <cellStyle name="Sub totals 8 27 3" xfId="34704" xr:uid="{00000000-0005-0000-0000-0000547F0000}"/>
    <cellStyle name="Sub totals 8 27 4" xfId="34705" xr:uid="{00000000-0005-0000-0000-0000557F0000}"/>
    <cellStyle name="Sub totals 8 28" xfId="4770" xr:uid="{00000000-0005-0000-0000-0000567F0000}"/>
    <cellStyle name="Sub totals 8 28 2" xfId="34706" xr:uid="{00000000-0005-0000-0000-0000577F0000}"/>
    <cellStyle name="Sub totals 8 28 2 2" xfId="34707" xr:uid="{00000000-0005-0000-0000-0000587F0000}"/>
    <cellStyle name="Sub totals 8 28 2 3" xfId="34708" xr:uid="{00000000-0005-0000-0000-0000597F0000}"/>
    <cellStyle name="Sub totals 8 28 2 4" xfId="34709" xr:uid="{00000000-0005-0000-0000-00005A7F0000}"/>
    <cellStyle name="Sub totals 8 28 3" xfId="34710" xr:uid="{00000000-0005-0000-0000-00005B7F0000}"/>
    <cellStyle name="Sub totals 8 28 4" xfId="34711" xr:uid="{00000000-0005-0000-0000-00005C7F0000}"/>
    <cellStyle name="Sub totals 8 29" xfId="4771" xr:uid="{00000000-0005-0000-0000-00005D7F0000}"/>
    <cellStyle name="Sub totals 8 29 2" xfId="34712" xr:uid="{00000000-0005-0000-0000-00005E7F0000}"/>
    <cellStyle name="Sub totals 8 29 2 2" xfId="34713" xr:uid="{00000000-0005-0000-0000-00005F7F0000}"/>
    <cellStyle name="Sub totals 8 29 2 3" xfId="34714" xr:uid="{00000000-0005-0000-0000-0000607F0000}"/>
    <cellStyle name="Sub totals 8 29 2 4" xfId="34715" xr:uid="{00000000-0005-0000-0000-0000617F0000}"/>
    <cellStyle name="Sub totals 8 29 3" xfId="34716" xr:uid="{00000000-0005-0000-0000-0000627F0000}"/>
    <cellStyle name="Sub totals 8 29 4" xfId="34717" xr:uid="{00000000-0005-0000-0000-0000637F0000}"/>
    <cellStyle name="Sub totals 8 3" xfId="4772" xr:uid="{00000000-0005-0000-0000-0000647F0000}"/>
    <cellStyle name="Sub totals 8 3 2" xfId="34718" xr:uid="{00000000-0005-0000-0000-0000657F0000}"/>
    <cellStyle name="Sub totals 8 3 2 2" xfId="34719" xr:uid="{00000000-0005-0000-0000-0000667F0000}"/>
    <cellStyle name="Sub totals 8 3 2 3" xfId="34720" xr:uid="{00000000-0005-0000-0000-0000677F0000}"/>
    <cellStyle name="Sub totals 8 3 2 4" xfId="34721" xr:uid="{00000000-0005-0000-0000-0000687F0000}"/>
    <cellStyle name="Sub totals 8 3 3" xfId="34722" xr:uid="{00000000-0005-0000-0000-0000697F0000}"/>
    <cellStyle name="Sub totals 8 3 4" xfId="34723" xr:uid="{00000000-0005-0000-0000-00006A7F0000}"/>
    <cellStyle name="Sub totals 8 30" xfId="4773" xr:uid="{00000000-0005-0000-0000-00006B7F0000}"/>
    <cellStyle name="Sub totals 8 30 2" xfId="34724" xr:uid="{00000000-0005-0000-0000-00006C7F0000}"/>
    <cellStyle name="Sub totals 8 30 2 2" xfId="34725" xr:uid="{00000000-0005-0000-0000-00006D7F0000}"/>
    <cellStyle name="Sub totals 8 30 2 3" xfId="34726" xr:uid="{00000000-0005-0000-0000-00006E7F0000}"/>
    <cellStyle name="Sub totals 8 30 2 4" xfId="34727" xr:uid="{00000000-0005-0000-0000-00006F7F0000}"/>
    <cellStyle name="Sub totals 8 30 3" xfId="34728" xr:uid="{00000000-0005-0000-0000-0000707F0000}"/>
    <cellStyle name="Sub totals 8 30 4" xfId="34729" xr:uid="{00000000-0005-0000-0000-0000717F0000}"/>
    <cellStyle name="Sub totals 8 31" xfId="4774" xr:uid="{00000000-0005-0000-0000-0000727F0000}"/>
    <cellStyle name="Sub totals 8 31 2" xfId="34730" xr:uid="{00000000-0005-0000-0000-0000737F0000}"/>
    <cellStyle name="Sub totals 8 31 2 2" xfId="34731" xr:uid="{00000000-0005-0000-0000-0000747F0000}"/>
    <cellStyle name="Sub totals 8 31 2 3" xfId="34732" xr:uid="{00000000-0005-0000-0000-0000757F0000}"/>
    <cellStyle name="Sub totals 8 31 2 4" xfId="34733" xr:uid="{00000000-0005-0000-0000-0000767F0000}"/>
    <cellStyle name="Sub totals 8 31 3" xfId="34734" xr:uid="{00000000-0005-0000-0000-0000777F0000}"/>
    <cellStyle name="Sub totals 8 31 4" xfId="34735" xr:uid="{00000000-0005-0000-0000-0000787F0000}"/>
    <cellStyle name="Sub totals 8 32" xfId="4775" xr:uid="{00000000-0005-0000-0000-0000797F0000}"/>
    <cellStyle name="Sub totals 8 32 2" xfId="34736" xr:uid="{00000000-0005-0000-0000-00007A7F0000}"/>
    <cellStyle name="Sub totals 8 32 2 2" xfId="34737" xr:uid="{00000000-0005-0000-0000-00007B7F0000}"/>
    <cellStyle name="Sub totals 8 32 2 3" xfId="34738" xr:uid="{00000000-0005-0000-0000-00007C7F0000}"/>
    <cellStyle name="Sub totals 8 32 2 4" xfId="34739" xr:uid="{00000000-0005-0000-0000-00007D7F0000}"/>
    <cellStyle name="Sub totals 8 32 3" xfId="34740" xr:uid="{00000000-0005-0000-0000-00007E7F0000}"/>
    <cellStyle name="Sub totals 8 32 4" xfId="34741" xr:uid="{00000000-0005-0000-0000-00007F7F0000}"/>
    <cellStyle name="Sub totals 8 33" xfId="4776" xr:uid="{00000000-0005-0000-0000-0000807F0000}"/>
    <cellStyle name="Sub totals 8 33 2" xfId="34742" xr:uid="{00000000-0005-0000-0000-0000817F0000}"/>
    <cellStyle name="Sub totals 8 33 2 2" xfId="34743" xr:uid="{00000000-0005-0000-0000-0000827F0000}"/>
    <cellStyle name="Sub totals 8 33 2 3" xfId="34744" xr:uid="{00000000-0005-0000-0000-0000837F0000}"/>
    <cellStyle name="Sub totals 8 33 2 4" xfId="34745" xr:uid="{00000000-0005-0000-0000-0000847F0000}"/>
    <cellStyle name="Sub totals 8 33 3" xfId="34746" xr:uid="{00000000-0005-0000-0000-0000857F0000}"/>
    <cellStyle name="Sub totals 8 33 4" xfId="34747" xr:uid="{00000000-0005-0000-0000-0000867F0000}"/>
    <cellStyle name="Sub totals 8 34" xfId="4777" xr:uid="{00000000-0005-0000-0000-0000877F0000}"/>
    <cellStyle name="Sub totals 8 34 2" xfId="34748" xr:uid="{00000000-0005-0000-0000-0000887F0000}"/>
    <cellStyle name="Sub totals 8 34 2 2" xfId="34749" xr:uid="{00000000-0005-0000-0000-0000897F0000}"/>
    <cellStyle name="Sub totals 8 34 2 3" xfId="34750" xr:uid="{00000000-0005-0000-0000-00008A7F0000}"/>
    <cellStyle name="Sub totals 8 34 2 4" xfId="34751" xr:uid="{00000000-0005-0000-0000-00008B7F0000}"/>
    <cellStyle name="Sub totals 8 34 3" xfId="34752" xr:uid="{00000000-0005-0000-0000-00008C7F0000}"/>
    <cellStyle name="Sub totals 8 34 4" xfId="34753" xr:uid="{00000000-0005-0000-0000-00008D7F0000}"/>
    <cellStyle name="Sub totals 8 35" xfId="4778" xr:uid="{00000000-0005-0000-0000-00008E7F0000}"/>
    <cellStyle name="Sub totals 8 35 2" xfId="34754" xr:uid="{00000000-0005-0000-0000-00008F7F0000}"/>
    <cellStyle name="Sub totals 8 35 2 2" xfId="34755" xr:uid="{00000000-0005-0000-0000-0000907F0000}"/>
    <cellStyle name="Sub totals 8 35 2 3" xfId="34756" xr:uid="{00000000-0005-0000-0000-0000917F0000}"/>
    <cellStyle name="Sub totals 8 35 2 4" xfId="34757" xr:uid="{00000000-0005-0000-0000-0000927F0000}"/>
    <cellStyle name="Sub totals 8 35 3" xfId="34758" xr:uid="{00000000-0005-0000-0000-0000937F0000}"/>
    <cellStyle name="Sub totals 8 35 4" xfId="34759" xr:uid="{00000000-0005-0000-0000-0000947F0000}"/>
    <cellStyle name="Sub totals 8 36" xfId="4779" xr:uid="{00000000-0005-0000-0000-0000957F0000}"/>
    <cellStyle name="Sub totals 8 36 2" xfId="34760" xr:uid="{00000000-0005-0000-0000-0000967F0000}"/>
    <cellStyle name="Sub totals 8 36 2 2" xfId="34761" xr:uid="{00000000-0005-0000-0000-0000977F0000}"/>
    <cellStyle name="Sub totals 8 36 2 3" xfId="34762" xr:uid="{00000000-0005-0000-0000-0000987F0000}"/>
    <cellStyle name="Sub totals 8 36 2 4" xfId="34763" xr:uid="{00000000-0005-0000-0000-0000997F0000}"/>
    <cellStyle name="Sub totals 8 36 3" xfId="34764" xr:uid="{00000000-0005-0000-0000-00009A7F0000}"/>
    <cellStyle name="Sub totals 8 36 4" xfId="34765" xr:uid="{00000000-0005-0000-0000-00009B7F0000}"/>
    <cellStyle name="Sub totals 8 37" xfId="4780" xr:uid="{00000000-0005-0000-0000-00009C7F0000}"/>
    <cellStyle name="Sub totals 8 37 2" xfId="34766" xr:uid="{00000000-0005-0000-0000-00009D7F0000}"/>
    <cellStyle name="Sub totals 8 37 2 2" xfId="34767" xr:uid="{00000000-0005-0000-0000-00009E7F0000}"/>
    <cellStyle name="Sub totals 8 37 2 3" xfId="34768" xr:uid="{00000000-0005-0000-0000-00009F7F0000}"/>
    <cellStyle name="Sub totals 8 37 2 4" xfId="34769" xr:uid="{00000000-0005-0000-0000-0000A07F0000}"/>
    <cellStyle name="Sub totals 8 37 3" xfId="34770" xr:uid="{00000000-0005-0000-0000-0000A17F0000}"/>
    <cellStyle name="Sub totals 8 37 4" xfId="34771" xr:uid="{00000000-0005-0000-0000-0000A27F0000}"/>
    <cellStyle name="Sub totals 8 38" xfId="4781" xr:uid="{00000000-0005-0000-0000-0000A37F0000}"/>
    <cellStyle name="Sub totals 8 38 2" xfId="34772" xr:uid="{00000000-0005-0000-0000-0000A47F0000}"/>
    <cellStyle name="Sub totals 8 38 2 2" xfId="34773" xr:uid="{00000000-0005-0000-0000-0000A57F0000}"/>
    <cellStyle name="Sub totals 8 38 2 3" xfId="34774" xr:uid="{00000000-0005-0000-0000-0000A67F0000}"/>
    <cellStyle name="Sub totals 8 38 2 4" xfId="34775" xr:uid="{00000000-0005-0000-0000-0000A77F0000}"/>
    <cellStyle name="Sub totals 8 38 3" xfId="34776" xr:uid="{00000000-0005-0000-0000-0000A87F0000}"/>
    <cellStyle name="Sub totals 8 38 4" xfId="34777" xr:uid="{00000000-0005-0000-0000-0000A97F0000}"/>
    <cellStyle name="Sub totals 8 39" xfId="4782" xr:uid="{00000000-0005-0000-0000-0000AA7F0000}"/>
    <cellStyle name="Sub totals 8 39 2" xfId="34778" xr:uid="{00000000-0005-0000-0000-0000AB7F0000}"/>
    <cellStyle name="Sub totals 8 39 2 2" xfId="34779" xr:uid="{00000000-0005-0000-0000-0000AC7F0000}"/>
    <cellStyle name="Sub totals 8 39 2 3" xfId="34780" xr:uid="{00000000-0005-0000-0000-0000AD7F0000}"/>
    <cellStyle name="Sub totals 8 39 2 4" xfId="34781" xr:uid="{00000000-0005-0000-0000-0000AE7F0000}"/>
    <cellStyle name="Sub totals 8 39 3" xfId="34782" xr:uid="{00000000-0005-0000-0000-0000AF7F0000}"/>
    <cellStyle name="Sub totals 8 39 4" xfId="34783" xr:uid="{00000000-0005-0000-0000-0000B07F0000}"/>
    <cellStyle name="Sub totals 8 4" xfId="4783" xr:uid="{00000000-0005-0000-0000-0000B17F0000}"/>
    <cellStyle name="Sub totals 8 4 2" xfId="34784" xr:uid="{00000000-0005-0000-0000-0000B27F0000}"/>
    <cellStyle name="Sub totals 8 4 2 2" xfId="34785" xr:uid="{00000000-0005-0000-0000-0000B37F0000}"/>
    <cellStyle name="Sub totals 8 4 2 3" xfId="34786" xr:uid="{00000000-0005-0000-0000-0000B47F0000}"/>
    <cellStyle name="Sub totals 8 4 2 4" xfId="34787" xr:uid="{00000000-0005-0000-0000-0000B57F0000}"/>
    <cellStyle name="Sub totals 8 4 3" xfId="34788" xr:uid="{00000000-0005-0000-0000-0000B67F0000}"/>
    <cellStyle name="Sub totals 8 4 4" xfId="34789" xr:uid="{00000000-0005-0000-0000-0000B77F0000}"/>
    <cellStyle name="Sub totals 8 40" xfId="4784" xr:uid="{00000000-0005-0000-0000-0000B87F0000}"/>
    <cellStyle name="Sub totals 8 40 2" xfId="34790" xr:uid="{00000000-0005-0000-0000-0000B97F0000}"/>
    <cellStyle name="Sub totals 8 40 2 2" xfId="34791" xr:uid="{00000000-0005-0000-0000-0000BA7F0000}"/>
    <cellStyle name="Sub totals 8 40 2 3" xfId="34792" xr:uid="{00000000-0005-0000-0000-0000BB7F0000}"/>
    <cellStyle name="Sub totals 8 40 2 4" xfId="34793" xr:uid="{00000000-0005-0000-0000-0000BC7F0000}"/>
    <cellStyle name="Sub totals 8 40 3" xfId="34794" xr:uid="{00000000-0005-0000-0000-0000BD7F0000}"/>
    <cellStyle name="Sub totals 8 40 4" xfId="34795" xr:uid="{00000000-0005-0000-0000-0000BE7F0000}"/>
    <cellStyle name="Sub totals 8 41" xfId="4785" xr:uid="{00000000-0005-0000-0000-0000BF7F0000}"/>
    <cellStyle name="Sub totals 8 41 2" xfId="34796" xr:uid="{00000000-0005-0000-0000-0000C07F0000}"/>
    <cellStyle name="Sub totals 8 41 2 2" xfId="34797" xr:uid="{00000000-0005-0000-0000-0000C17F0000}"/>
    <cellStyle name="Sub totals 8 41 2 3" xfId="34798" xr:uid="{00000000-0005-0000-0000-0000C27F0000}"/>
    <cellStyle name="Sub totals 8 41 2 4" xfId="34799" xr:uid="{00000000-0005-0000-0000-0000C37F0000}"/>
    <cellStyle name="Sub totals 8 41 3" xfId="34800" xr:uid="{00000000-0005-0000-0000-0000C47F0000}"/>
    <cellStyle name="Sub totals 8 41 4" xfId="34801" xr:uid="{00000000-0005-0000-0000-0000C57F0000}"/>
    <cellStyle name="Sub totals 8 42" xfId="4786" xr:uid="{00000000-0005-0000-0000-0000C67F0000}"/>
    <cellStyle name="Sub totals 8 42 2" xfId="34802" xr:uid="{00000000-0005-0000-0000-0000C77F0000}"/>
    <cellStyle name="Sub totals 8 42 2 2" xfId="34803" xr:uid="{00000000-0005-0000-0000-0000C87F0000}"/>
    <cellStyle name="Sub totals 8 42 2 3" xfId="34804" xr:uid="{00000000-0005-0000-0000-0000C97F0000}"/>
    <cellStyle name="Sub totals 8 42 2 4" xfId="34805" xr:uid="{00000000-0005-0000-0000-0000CA7F0000}"/>
    <cellStyle name="Sub totals 8 42 3" xfId="34806" xr:uid="{00000000-0005-0000-0000-0000CB7F0000}"/>
    <cellStyle name="Sub totals 8 42 4" xfId="34807" xr:uid="{00000000-0005-0000-0000-0000CC7F0000}"/>
    <cellStyle name="Sub totals 8 43" xfId="4787" xr:uid="{00000000-0005-0000-0000-0000CD7F0000}"/>
    <cellStyle name="Sub totals 8 43 2" xfId="34808" xr:uid="{00000000-0005-0000-0000-0000CE7F0000}"/>
    <cellStyle name="Sub totals 8 43 2 2" xfId="34809" xr:uid="{00000000-0005-0000-0000-0000CF7F0000}"/>
    <cellStyle name="Sub totals 8 43 2 3" xfId="34810" xr:uid="{00000000-0005-0000-0000-0000D07F0000}"/>
    <cellStyle name="Sub totals 8 43 2 4" xfId="34811" xr:uid="{00000000-0005-0000-0000-0000D17F0000}"/>
    <cellStyle name="Sub totals 8 43 3" xfId="34812" xr:uid="{00000000-0005-0000-0000-0000D27F0000}"/>
    <cellStyle name="Sub totals 8 43 4" xfId="34813" xr:uid="{00000000-0005-0000-0000-0000D37F0000}"/>
    <cellStyle name="Sub totals 8 44" xfId="4788" xr:uid="{00000000-0005-0000-0000-0000D47F0000}"/>
    <cellStyle name="Sub totals 8 44 2" xfId="34814" xr:uid="{00000000-0005-0000-0000-0000D57F0000}"/>
    <cellStyle name="Sub totals 8 44 2 2" xfId="34815" xr:uid="{00000000-0005-0000-0000-0000D67F0000}"/>
    <cellStyle name="Sub totals 8 44 2 3" xfId="34816" xr:uid="{00000000-0005-0000-0000-0000D77F0000}"/>
    <cellStyle name="Sub totals 8 44 2 4" xfId="34817" xr:uid="{00000000-0005-0000-0000-0000D87F0000}"/>
    <cellStyle name="Sub totals 8 44 3" xfId="34818" xr:uid="{00000000-0005-0000-0000-0000D97F0000}"/>
    <cellStyle name="Sub totals 8 44 4" xfId="34819" xr:uid="{00000000-0005-0000-0000-0000DA7F0000}"/>
    <cellStyle name="Sub totals 8 45" xfId="34820" xr:uid="{00000000-0005-0000-0000-0000DB7F0000}"/>
    <cellStyle name="Sub totals 8 45 2" xfId="34821" xr:uid="{00000000-0005-0000-0000-0000DC7F0000}"/>
    <cellStyle name="Sub totals 8 45 3" xfId="34822" xr:uid="{00000000-0005-0000-0000-0000DD7F0000}"/>
    <cellStyle name="Sub totals 8 45 4" xfId="34823" xr:uid="{00000000-0005-0000-0000-0000DE7F0000}"/>
    <cellStyle name="Sub totals 8 46" xfId="34824" xr:uid="{00000000-0005-0000-0000-0000DF7F0000}"/>
    <cellStyle name="Sub totals 8 46 2" xfId="34825" xr:uid="{00000000-0005-0000-0000-0000E07F0000}"/>
    <cellStyle name="Sub totals 8 46 3" xfId="34826" xr:uid="{00000000-0005-0000-0000-0000E17F0000}"/>
    <cellStyle name="Sub totals 8 46 4" xfId="34827" xr:uid="{00000000-0005-0000-0000-0000E27F0000}"/>
    <cellStyle name="Sub totals 8 47" xfId="34828" xr:uid="{00000000-0005-0000-0000-0000E37F0000}"/>
    <cellStyle name="Sub totals 8 5" xfId="4789" xr:uid="{00000000-0005-0000-0000-0000E47F0000}"/>
    <cellStyle name="Sub totals 8 5 2" xfId="34829" xr:uid="{00000000-0005-0000-0000-0000E57F0000}"/>
    <cellStyle name="Sub totals 8 5 2 2" xfId="34830" xr:uid="{00000000-0005-0000-0000-0000E67F0000}"/>
    <cellStyle name="Sub totals 8 5 2 3" xfId="34831" xr:uid="{00000000-0005-0000-0000-0000E77F0000}"/>
    <cellStyle name="Sub totals 8 5 2 4" xfId="34832" xr:uid="{00000000-0005-0000-0000-0000E87F0000}"/>
    <cellStyle name="Sub totals 8 5 3" xfId="34833" xr:uid="{00000000-0005-0000-0000-0000E97F0000}"/>
    <cellStyle name="Sub totals 8 5 4" xfId="34834" xr:uid="{00000000-0005-0000-0000-0000EA7F0000}"/>
    <cellStyle name="Sub totals 8 6" xfId="4790" xr:uid="{00000000-0005-0000-0000-0000EB7F0000}"/>
    <cellStyle name="Sub totals 8 6 2" xfId="34835" xr:uid="{00000000-0005-0000-0000-0000EC7F0000}"/>
    <cellStyle name="Sub totals 8 6 2 2" xfId="34836" xr:uid="{00000000-0005-0000-0000-0000ED7F0000}"/>
    <cellStyle name="Sub totals 8 6 2 3" xfId="34837" xr:uid="{00000000-0005-0000-0000-0000EE7F0000}"/>
    <cellStyle name="Sub totals 8 6 2 4" xfId="34838" xr:uid="{00000000-0005-0000-0000-0000EF7F0000}"/>
    <cellStyle name="Sub totals 8 6 3" xfId="34839" xr:uid="{00000000-0005-0000-0000-0000F07F0000}"/>
    <cellStyle name="Sub totals 8 6 4" xfId="34840" xr:uid="{00000000-0005-0000-0000-0000F17F0000}"/>
    <cellStyle name="Sub totals 8 7" xfId="4791" xr:uid="{00000000-0005-0000-0000-0000F27F0000}"/>
    <cellStyle name="Sub totals 8 7 2" xfId="34841" xr:uid="{00000000-0005-0000-0000-0000F37F0000}"/>
    <cellStyle name="Sub totals 8 7 2 2" xfId="34842" xr:uid="{00000000-0005-0000-0000-0000F47F0000}"/>
    <cellStyle name="Sub totals 8 7 2 3" xfId="34843" xr:uid="{00000000-0005-0000-0000-0000F57F0000}"/>
    <cellStyle name="Sub totals 8 7 2 4" xfId="34844" xr:uid="{00000000-0005-0000-0000-0000F67F0000}"/>
    <cellStyle name="Sub totals 8 7 3" xfId="34845" xr:uid="{00000000-0005-0000-0000-0000F77F0000}"/>
    <cellStyle name="Sub totals 8 7 4" xfId="34846" xr:uid="{00000000-0005-0000-0000-0000F87F0000}"/>
    <cellStyle name="Sub totals 8 8" xfId="4792" xr:uid="{00000000-0005-0000-0000-0000F97F0000}"/>
    <cellStyle name="Sub totals 8 8 2" xfId="34847" xr:uid="{00000000-0005-0000-0000-0000FA7F0000}"/>
    <cellStyle name="Sub totals 8 8 2 2" xfId="34848" xr:uid="{00000000-0005-0000-0000-0000FB7F0000}"/>
    <cellStyle name="Sub totals 8 8 2 3" xfId="34849" xr:uid="{00000000-0005-0000-0000-0000FC7F0000}"/>
    <cellStyle name="Sub totals 8 8 2 4" xfId="34850" xr:uid="{00000000-0005-0000-0000-0000FD7F0000}"/>
    <cellStyle name="Sub totals 8 8 3" xfId="34851" xr:uid="{00000000-0005-0000-0000-0000FE7F0000}"/>
    <cellStyle name="Sub totals 8 8 4" xfId="34852" xr:uid="{00000000-0005-0000-0000-0000FF7F0000}"/>
    <cellStyle name="Sub totals 8 9" xfId="4793" xr:uid="{00000000-0005-0000-0000-000000800000}"/>
    <cellStyle name="Sub totals 8 9 2" xfId="34853" xr:uid="{00000000-0005-0000-0000-000001800000}"/>
    <cellStyle name="Sub totals 8 9 2 2" xfId="34854" xr:uid="{00000000-0005-0000-0000-000002800000}"/>
    <cellStyle name="Sub totals 8 9 2 3" xfId="34855" xr:uid="{00000000-0005-0000-0000-000003800000}"/>
    <cellStyle name="Sub totals 8 9 2 4" xfId="34856" xr:uid="{00000000-0005-0000-0000-000004800000}"/>
    <cellStyle name="Sub totals 8 9 3" xfId="34857" xr:uid="{00000000-0005-0000-0000-000005800000}"/>
    <cellStyle name="Sub totals 8 9 4" xfId="34858" xr:uid="{00000000-0005-0000-0000-000006800000}"/>
    <cellStyle name="Sub totals 9" xfId="4794" xr:uid="{00000000-0005-0000-0000-000007800000}"/>
    <cellStyle name="Sub totals 9 2" xfId="34859" xr:uid="{00000000-0005-0000-0000-000008800000}"/>
    <cellStyle name="Sub totals 9 2 2" xfId="34860" xr:uid="{00000000-0005-0000-0000-000009800000}"/>
    <cellStyle name="Sub totals 9 2 3" xfId="34861" xr:uid="{00000000-0005-0000-0000-00000A800000}"/>
    <cellStyle name="Sub totals 9 2 4" xfId="34862" xr:uid="{00000000-0005-0000-0000-00000B800000}"/>
    <cellStyle name="Sub totals 9 3" xfId="34863" xr:uid="{00000000-0005-0000-0000-00000C800000}"/>
    <cellStyle name="Sub totals 9 4" xfId="34864" xr:uid="{00000000-0005-0000-0000-00000D800000}"/>
    <cellStyle name="Subtotal (line)" xfId="4795" xr:uid="{00000000-0005-0000-0000-00000E800000}"/>
    <cellStyle name="Subtotal (line) 10" xfId="4796" xr:uid="{00000000-0005-0000-0000-00000F800000}"/>
    <cellStyle name="Subtotal (line) 10 2" xfId="34865" xr:uid="{00000000-0005-0000-0000-000010800000}"/>
    <cellStyle name="Subtotal (line) 10 2 2" xfId="34866" xr:uid="{00000000-0005-0000-0000-000011800000}"/>
    <cellStyle name="Subtotal (line) 10 2 3" xfId="34867" xr:uid="{00000000-0005-0000-0000-000012800000}"/>
    <cellStyle name="Subtotal (line) 10 2 4" xfId="34868" xr:uid="{00000000-0005-0000-0000-000013800000}"/>
    <cellStyle name="Subtotal (line) 10 3" xfId="34869" xr:uid="{00000000-0005-0000-0000-000014800000}"/>
    <cellStyle name="Subtotal (line) 10 4" xfId="34870" xr:uid="{00000000-0005-0000-0000-000015800000}"/>
    <cellStyle name="Subtotal (line) 10 5" xfId="34871" xr:uid="{00000000-0005-0000-0000-000016800000}"/>
    <cellStyle name="Subtotal (line) 11" xfId="4797" xr:uid="{00000000-0005-0000-0000-000017800000}"/>
    <cellStyle name="Subtotal (line) 11 2" xfId="34872" xr:uid="{00000000-0005-0000-0000-000018800000}"/>
    <cellStyle name="Subtotal (line) 11 2 2" xfId="34873" xr:uid="{00000000-0005-0000-0000-000019800000}"/>
    <cellStyle name="Subtotal (line) 11 2 3" xfId="34874" xr:uid="{00000000-0005-0000-0000-00001A800000}"/>
    <cellStyle name="Subtotal (line) 11 2 4" xfId="34875" xr:uid="{00000000-0005-0000-0000-00001B800000}"/>
    <cellStyle name="Subtotal (line) 11 3" xfId="34876" xr:uid="{00000000-0005-0000-0000-00001C800000}"/>
    <cellStyle name="Subtotal (line) 11 4" xfId="34877" xr:uid="{00000000-0005-0000-0000-00001D800000}"/>
    <cellStyle name="Subtotal (line) 11 5" xfId="34878" xr:uid="{00000000-0005-0000-0000-00001E800000}"/>
    <cellStyle name="Subtotal (line) 12" xfId="4798" xr:uid="{00000000-0005-0000-0000-00001F800000}"/>
    <cellStyle name="Subtotal (line) 12 2" xfId="34879" xr:uid="{00000000-0005-0000-0000-000020800000}"/>
    <cellStyle name="Subtotal (line) 12 2 2" xfId="34880" xr:uid="{00000000-0005-0000-0000-000021800000}"/>
    <cellStyle name="Subtotal (line) 12 2 3" xfId="34881" xr:uid="{00000000-0005-0000-0000-000022800000}"/>
    <cellStyle name="Subtotal (line) 12 2 4" xfId="34882" xr:uid="{00000000-0005-0000-0000-000023800000}"/>
    <cellStyle name="Subtotal (line) 12 3" xfId="34883" xr:uid="{00000000-0005-0000-0000-000024800000}"/>
    <cellStyle name="Subtotal (line) 12 4" xfId="34884" xr:uid="{00000000-0005-0000-0000-000025800000}"/>
    <cellStyle name="Subtotal (line) 12 5" xfId="34885" xr:uid="{00000000-0005-0000-0000-000026800000}"/>
    <cellStyle name="Subtotal (line) 13" xfId="4799" xr:uid="{00000000-0005-0000-0000-000027800000}"/>
    <cellStyle name="Subtotal (line) 13 2" xfId="34886" xr:uid="{00000000-0005-0000-0000-000028800000}"/>
    <cellStyle name="Subtotal (line) 13 2 2" xfId="34887" xr:uid="{00000000-0005-0000-0000-000029800000}"/>
    <cellStyle name="Subtotal (line) 13 2 3" xfId="34888" xr:uid="{00000000-0005-0000-0000-00002A800000}"/>
    <cellStyle name="Subtotal (line) 13 2 4" xfId="34889" xr:uid="{00000000-0005-0000-0000-00002B800000}"/>
    <cellStyle name="Subtotal (line) 13 3" xfId="34890" xr:uid="{00000000-0005-0000-0000-00002C800000}"/>
    <cellStyle name="Subtotal (line) 13 4" xfId="34891" xr:uid="{00000000-0005-0000-0000-00002D800000}"/>
    <cellStyle name="Subtotal (line) 13 5" xfId="34892" xr:uid="{00000000-0005-0000-0000-00002E800000}"/>
    <cellStyle name="Subtotal (line) 14" xfId="4800" xr:uid="{00000000-0005-0000-0000-00002F800000}"/>
    <cellStyle name="Subtotal (line) 14 2" xfId="34893" xr:uid="{00000000-0005-0000-0000-000030800000}"/>
    <cellStyle name="Subtotal (line) 14 2 2" xfId="34894" xr:uid="{00000000-0005-0000-0000-000031800000}"/>
    <cellStyle name="Subtotal (line) 14 2 3" xfId="34895" xr:uid="{00000000-0005-0000-0000-000032800000}"/>
    <cellStyle name="Subtotal (line) 14 2 4" xfId="34896" xr:uid="{00000000-0005-0000-0000-000033800000}"/>
    <cellStyle name="Subtotal (line) 14 3" xfId="34897" xr:uid="{00000000-0005-0000-0000-000034800000}"/>
    <cellStyle name="Subtotal (line) 14 4" xfId="34898" xr:uid="{00000000-0005-0000-0000-000035800000}"/>
    <cellStyle name="Subtotal (line) 14 5" xfId="34899" xr:uid="{00000000-0005-0000-0000-000036800000}"/>
    <cellStyle name="Subtotal (line) 15" xfId="4801" xr:uid="{00000000-0005-0000-0000-000037800000}"/>
    <cellStyle name="Subtotal (line) 15 2" xfId="34900" xr:uid="{00000000-0005-0000-0000-000038800000}"/>
    <cellStyle name="Subtotal (line) 15 2 2" xfId="34901" xr:uid="{00000000-0005-0000-0000-000039800000}"/>
    <cellStyle name="Subtotal (line) 15 2 3" xfId="34902" xr:uid="{00000000-0005-0000-0000-00003A800000}"/>
    <cellStyle name="Subtotal (line) 15 2 4" xfId="34903" xr:uid="{00000000-0005-0000-0000-00003B800000}"/>
    <cellStyle name="Subtotal (line) 15 3" xfId="34904" xr:uid="{00000000-0005-0000-0000-00003C800000}"/>
    <cellStyle name="Subtotal (line) 15 4" xfId="34905" xr:uid="{00000000-0005-0000-0000-00003D800000}"/>
    <cellStyle name="Subtotal (line) 15 5" xfId="34906" xr:uid="{00000000-0005-0000-0000-00003E800000}"/>
    <cellStyle name="Subtotal (line) 16" xfId="4802" xr:uid="{00000000-0005-0000-0000-00003F800000}"/>
    <cellStyle name="Subtotal (line) 16 2" xfId="34907" xr:uid="{00000000-0005-0000-0000-000040800000}"/>
    <cellStyle name="Subtotal (line) 16 2 2" xfId="34908" xr:uid="{00000000-0005-0000-0000-000041800000}"/>
    <cellStyle name="Subtotal (line) 16 2 3" xfId="34909" xr:uid="{00000000-0005-0000-0000-000042800000}"/>
    <cellStyle name="Subtotal (line) 16 2 4" xfId="34910" xr:uid="{00000000-0005-0000-0000-000043800000}"/>
    <cellStyle name="Subtotal (line) 16 3" xfId="34911" xr:uid="{00000000-0005-0000-0000-000044800000}"/>
    <cellStyle name="Subtotal (line) 16 4" xfId="34912" xr:uid="{00000000-0005-0000-0000-000045800000}"/>
    <cellStyle name="Subtotal (line) 16 5" xfId="34913" xr:uid="{00000000-0005-0000-0000-000046800000}"/>
    <cellStyle name="Subtotal (line) 17" xfId="4803" xr:uid="{00000000-0005-0000-0000-000047800000}"/>
    <cellStyle name="Subtotal (line) 17 2" xfId="34914" xr:uid="{00000000-0005-0000-0000-000048800000}"/>
    <cellStyle name="Subtotal (line) 17 2 2" xfId="34915" xr:uid="{00000000-0005-0000-0000-000049800000}"/>
    <cellStyle name="Subtotal (line) 17 2 3" xfId="34916" xr:uid="{00000000-0005-0000-0000-00004A800000}"/>
    <cellStyle name="Subtotal (line) 17 2 4" xfId="34917" xr:uid="{00000000-0005-0000-0000-00004B800000}"/>
    <cellStyle name="Subtotal (line) 17 3" xfId="34918" xr:uid="{00000000-0005-0000-0000-00004C800000}"/>
    <cellStyle name="Subtotal (line) 17 4" xfId="34919" xr:uid="{00000000-0005-0000-0000-00004D800000}"/>
    <cellStyle name="Subtotal (line) 17 5" xfId="34920" xr:uid="{00000000-0005-0000-0000-00004E800000}"/>
    <cellStyle name="Subtotal (line) 18" xfId="4804" xr:uid="{00000000-0005-0000-0000-00004F800000}"/>
    <cellStyle name="Subtotal (line) 18 2" xfId="34921" xr:uid="{00000000-0005-0000-0000-000050800000}"/>
    <cellStyle name="Subtotal (line) 18 2 2" xfId="34922" xr:uid="{00000000-0005-0000-0000-000051800000}"/>
    <cellStyle name="Subtotal (line) 18 2 3" xfId="34923" xr:uid="{00000000-0005-0000-0000-000052800000}"/>
    <cellStyle name="Subtotal (line) 18 2 4" xfId="34924" xr:uid="{00000000-0005-0000-0000-000053800000}"/>
    <cellStyle name="Subtotal (line) 18 3" xfId="34925" xr:uid="{00000000-0005-0000-0000-000054800000}"/>
    <cellStyle name="Subtotal (line) 18 4" xfId="34926" xr:uid="{00000000-0005-0000-0000-000055800000}"/>
    <cellStyle name="Subtotal (line) 18 5" xfId="34927" xr:uid="{00000000-0005-0000-0000-000056800000}"/>
    <cellStyle name="Subtotal (line) 19" xfId="4805" xr:uid="{00000000-0005-0000-0000-000057800000}"/>
    <cellStyle name="Subtotal (line) 19 2" xfId="34928" xr:uid="{00000000-0005-0000-0000-000058800000}"/>
    <cellStyle name="Subtotal (line) 19 2 2" xfId="34929" xr:uid="{00000000-0005-0000-0000-000059800000}"/>
    <cellStyle name="Subtotal (line) 19 2 3" xfId="34930" xr:uid="{00000000-0005-0000-0000-00005A800000}"/>
    <cellStyle name="Subtotal (line) 19 2 4" xfId="34931" xr:uid="{00000000-0005-0000-0000-00005B800000}"/>
    <cellStyle name="Subtotal (line) 19 3" xfId="34932" xr:uid="{00000000-0005-0000-0000-00005C800000}"/>
    <cellStyle name="Subtotal (line) 19 4" xfId="34933" xr:uid="{00000000-0005-0000-0000-00005D800000}"/>
    <cellStyle name="Subtotal (line) 19 5" xfId="34934" xr:uid="{00000000-0005-0000-0000-00005E800000}"/>
    <cellStyle name="Subtotal (line) 2" xfId="4806" xr:uid="{00000000-0005-0000-0000-00005F800000}"/>
    <cellStyle name="Subtotal (line) 2 10" xfId="4807" xr:uid="{00000000-0005-0000-0000-000060800000}"/>
    <cellStyle name="Subtotal (line) 2 10 2" xfId="34935" xr:uid="{00000000-0005-0000-0000-000061800000}"/>
    <cellStyle name="Subtotal (line) 2 10 2 2" xfId="34936" xr:uid="{00000000-0005-0000-0000-000062800000}"/>
    <cellStyle name="Subtotal (line) 2 10 2 3" xfId="34937" xr:uid="{00000000-0005-0000-0000-000063800000}"/>
    <cellStyle name="Subtotal (line) 2 10 2 4" xfId="34938" xr:uid="{00000000-0005-0000-0000-000064800000}"/>
    <cellStyle name="Subtotal (line) 2 10 3" xfId="34939" xr:uid="{00000000-0005-0000-0000-000065800000}"/>
    <cellStyle name="Subtotal (line) 2 10 4" xfId="34940" xr:uid="{00000000-0005-0000-0000-000066800000}"/>
    <cellStyle name="Subtotal (line) 2 10 5" xfId="34941" xr:uid="{00000000-0005-0000-0000-000067800000}"/>
    <cellStyle name="Subtotal (line) 2 11" xfId="4808" xr:uid="{00000000-0005-0000-0000-000068800000}"/>
    <cellStyle name="Subtotal (line) 2 11 2" xfId="34942" xr:uid="{00000000-0005-0000-0000-000069800000}"/>
    <cellStyle name="Subtotal (line) 2 11 2 2" xfId="34943" xr:uid="{00000000-0005-0000-0000-00006A800000}"/>
    <cellStyle name="Subtotal (line) 2 11 2 3" xfId="34944" xr:uid="{00000000-0005-0000-0000-00006B800000}"/>
    <cellStyle name="Subtotal (line) 2 11 2 4" xfId="34945" xr:uid="{00000000-0005-0000-0000-00006C800000}"/>
    <cellStyle name="Subtotal (line) 2 11 3" xfId="34946" xr:uid="{00000000-0005-0000-0000-00006D800000}"/>
    <cellStyle name="Subtotal (line) 2 11 4" xfId="34947" xr:uid="{00000000-0005-0000-0000-00006E800000}"/>
    <cellStyle name="Subtotal (line) 2 11 5" xfId="34948" xr:uid="{00000000-0005-0000-0000-00006F800000}"/>
    <cellStyle name="Subtotal (line) 2 12" xfId="4809" xr:uid="{00000000-0005-0000-0000-000070800000}"/>
    <cellStyle name="Subtotal (line) 2 12 2" xfId="34949" xr:uid="{00000000-0005-0000-0000-000071800000}"/>
    <cellStyle name="Subtotal (line) 2 12 2 2" xfId="34950" xr:uid="{00000000-0005-0000-0000-000072800000}"/>
    <cellStyle name="Subtotal (line) 2 12 2 3" xfId="34951" xr:uid="{00000000-0005-0000-0000-000073800000}"/>
    <cellStyle name="Subtotal (line) 2 12 2 4" xfId="34952" xr:uid="{00000000-0005-0000-0000-000074800000}"/>
    <cellStyle name="Subtotal (line) 2 12 3" xfId="34953" xr:uid="{00000000-0005-0000-0000-000075800000}"/>
    <cellStyle name="Subtotal (line) 2 12 4" xfId="34954" xr:uid="{00000000-0005-0000-0000-000076800000}"/>
    <cellStyle name="Subtotal (line) 2 12 5" xfId="34955" xr:uid="{00000000-0005-0000-0000-000077800000}"/>
    <cellStyle name="Subtotal (line) 2 13" xfId="4810" xr:uid="{00000000-0005-0000-0000-000078800000}"/>
    <cellStyle name="Subtotal (line) 2 13 2" xfId="34956" xr:uid="{00000000-0005-0000-0000-000079800000}"/>
    <cellStyle name="Subtotal (line) 2 13 2 2" xfId="34957" xr:uid="{00000000-0005-0000-0000-00007A800000}"/>
    <cellStyle name="Subtotal (line) 2 13 2 3" xfId="34958" xr:uid="{00000000-0005-0000-0000-00007B800000}"/>
    <cellStyle name="Subtotal (line) 2 13 2 4" xfId="34959" xr:uid="{00000000-0005-0000-0000-00007C800000}"/>
    <cellStyle name="Subtotal (line) 2 13 3" xfId="34960" xr:uid="{00000000-0005-0000-0000-00007D800000}"/>
    <cellStyle name="Subtotal (line) 2 13 4" xfId="34961" xr:uid="{00000000-0005-0000-0000-00007E800000}"/>
    <cellStyle name="Subtotal (line) 2 13 5" xfId="34962" xr:uid="{00000000-0005-0000-0000-00007F800000}"/>
    <cellStyle name="Subtotal (line) 2 14" xfId="4811" xr:uid="{00000000-0005-0000-0000-000080800000}"/>
    <cellStyle name="Subtotal (line) 2 14 2" xfId="34963" xr:uid="{00000000-0005-0000-0000-000081800000}"/>
    <cellStyle name="Subtotal (line) 2 14 2 2" xfId="34964" xr:uid="{00000000-0005-0000-0000-000082800000}"/>
    <cellStyle name="Subtotal (line) 2 14 2 3" xfId="34965" xr:uid="{00000000-0005-0000-0000-000083800000}"/>
    <cellStyle name="Subtotal (line) 2 14 2 4" xfId="34966" xr:uid="{00000000-0005-0000-0000-000084800000}"/>
    <cellStyle name="Subtotal (line) 2 14 3" xfId="34967" xr:uid="{00000000-0005-0000-0000-000085800000}"/>
    <cellStyle name="Subtotal (line) 2 14 4" xfId="34968" xr:uid="{00000000-0005-0000-0000-000086800000}"/>
    <cellStyle name="Subtotal (line) 2 14 5" xfId="34969" xr:uid="{00000000-0005-0000-0000-000087800000}"/>
    <cellStyle name="Subtotal (line) 2 15" xfId="4812" xr:uid="{00000000-0005-0000-0000-000088800000}"/>
    <cellStyle name="Subtotal (line) 2 15 2" xfId="34970" xr:uid="{00000000-0005-0000-0000-000089800000}"/>
    <cellStyle name="Subtotal (line) 2 15 2 2" xfId="34971" xr:uid="{00000000-0005-0000-0000-00008A800000}"/>
    <cellStyle name="Subtotal (line) 2 15 2 3" xfId="34972" xr:uid="{00000000-0005-0000-0000-00008B800000}"/>
    <cellStyle name="Subtotal (line) 2 15 2 4" xfId="34973" xr:uid="{00000000-0005-0000-0000-00008C800000}"/>
    <cellStyle name="Subtotal (line) 2 15 3" xfId="34974" xr:uid="{00000000-0005-0000-0000-00008D800000}"/>
    <cellStyle name="Subtotal (line) 2 15 4" xfId="34975" xr:uid="{00000000-0005-0000-0000-00008E800000}"/>
    <cellStyle name="Subtotal (line) 2 15 5" xfId="34976" xr:uid="{00000000-0005-0000-0000-00008F800000}"/>
    <cellStyle name="Subtotal (line) 2 16" xfId="4813" xr:uid="{00000000-0005-0000-0000-000090800000}"/>
    <cellStyle name="Subtotal (line) 2 16 2" xfId="34977" xr:uid="{00000000-0005-0000-0000-000091800000}"/>
    <cellStyle name="Subtotal (line) 2 16 2 2" xfId="34978" xr:uid="{00000000-0005-0000-0000-000092800000}"/>
    <cellStyle name="Subtotal (line) 2 16 2 3" xfId="34979" xr:uid="{00000000-0005-0000-0000-000093800000}"/>
    <cellStyle name="Subtotal (line) 2 16 2 4" xfId="34980" xr:uid="{00000000-0005-0000-0000-000094800000}"/>
    <cellStyle name="Subtotal (line) 2 16 3" xfId="34981" xr:uid="{00000000-0005-0000-0000-000095800000}"/>
    <cellStyle name="Subtotal (line) 2 16 4" xfId="34982" xr:uid="{00000000-0005-0000-0000-000096800000}"/>
    <cellStyle name="Subtotal (line) 2 16 5" xfId="34983" xr:uid="{00000000-0005-0000-0000-000097800000}"/>
    <cellStyle name="Subtotal (line) 2 17" xfId="34984" xr:uid="{00000000-0005-0000-0000-000098800000}"/>
    <cellStyle name="Subtotal (line) 2 2" xfId="4814" xr:uid="{00000000-0005-0000-0000-000099800000}"/>
    <cellStyle name="Subtotal (line) 2 2 10" xfId="4815" xr:uid="{00000000-0005-0000-0000-00009A800000}"/>
    <cellStyle name="Subtotal (line) 2 2 10 2" xfId="34985" xr:uid="{00000000-0005-0000-0000-00009B800000}"/>
    <cellStyle name="Subtotal (line) 2 2 10 2 2" xfId="34986" xr:uid="{00000000-0005-0000-0000-00009C800000}"/>
    <cellStyle name="Subtotal (line) 2 2 10 2 3" xfId="34987" xr:uid="{00000000-0005-0000-0000-00009D800000}"/>
    <cellStyle name="Subtotal (line) 2 2 10 2 4" xfId="34988" xr:uid="{00000000-0005-0000-0000-00009E800000}"/>
    <cellStyle name="Subtotal (line) 2 2 10 3" xfId="34989" xr:uid="{00000000-0005-0000-0000-00009F800000}"/>
    <cellStyle name="Subtotal (line) 2 2 10 4" xfId="34990" xr:uid="{00000000-0005-0000-0000-0000A0800000}"/>
    <cellStyle name="Subtotal (line) 2 2 10 5" xfId="34991" xr:uid="{00000000-0005-0000-0000-0000A1800000}"/>
    <cellStyle name="Subtotal (line) 2 2 11" xfId="4816" xr:uid="{00000000-0005-0000-0000-0000A2800000}"/>
    <cellStyle name="Subtotal (line) 2 2 11 2" xfId="34992" xr:uid="{00000000-0005-0000-0000-0000A3800000}"/>
    <cellStyle name="Subtotal (line) 2 2 11 2 2" xfId="34993" xr:uid="{00000000-0005-0000-0000-0000A4800000}"/>
    <cellStyle name="Subtotal (line) 2 2 11 2 3" xfId="34994" xr:uid="{00000000-0005-0000-0000-0000A5800000}"/>
    <cellStyle name="Subtotal (line) 2 2 11 2 4" xfId="34995" xr:uid="{00000000-0005-0000-0000-0000A6800000}"/>
    <cellStyle name="Subtotal (line) 2 2 11 3" xfId="34996" xr:uid="{00000000-0005-0000-0000-0000A7800000}"/>
    <cellStyle name="Subtotal (line) 2 2 11 4" xfId="34997" xr:uid="{00000000-0005-0000-0000-0000A8800000}"/>
    <cellStyle name="Subtotal (line) 2 2 11 5" xfId="34998" xr:uid="{00000000-0005-0000-0000-0000A9800000}"/>
    <cellStyle name="Subtotal (line) 2 2 12" xfId="4817" xr:uid="{00000000-0005-0000-0000-0000AA800000}"/>
    <cellStyle name="Subtotal (line) 2 2 12 2" xfId="34999" xr:uid="{00000000-0005-0000-0000-0000AB800000}"/>
    <cellStyle name="Subtotal (line) 2 2 12 2 2" xfId="35000" xr:uid="{00000000-0005-0000-0000-0000AC800000}"/>
    <cellStyle name="Subtotal (line) 2 2 12 2 3" xfId="35001" xr:uid="{00000000-0005-0000-0000-0000AD800000}"/>
    <cellStyle name="Subtotal (line) 2 2 12 2 4" xfId="35002" xr:uid="{00000000-0005-0000-0000-0000AE800000}"/>
    <cellStyle name="Subtotal (line) 2 2 12 3" xfId="35003" xr:uid="{00000000-0005-0000-0000-0000AF800000}"/>
    <cellStyle name="Subtotal (line) 2 2 12 4" xfId="35004" xr:uid="{00000000-0005-0000-0000-0000B0800000}"/>
    <cellStyle name="Subtotal (line) 2 2 12 5" xfId="35005" xr:uid="{00000000-0005-0000-0000-0000B1800000}"/>
    <cellStyle name="Subtotal (line) 2 2 13" xfId="4818" xr:uid="{00000000-0005-0000-0000-0000B2800000}"/>
    <cellStyle name="Subtotal (line) 2 2 13 2" xfId="35006" xr:uid="{00000000-0005-0000-0000-0000B3800000}"/>
    <cellStyle name="Subtotal (line) 2 2 13 2 2" xfId="35007" xr:uid="{00000000-0005-0000-0000-0000B4800000}"/>
    <cellStyle name="Subtotal (line) 2 2 13 2 3" xfId="35008" xr:uid="{00000000-0005-0000-0000-0000B5800000}"/>
    <cellStyle name="Subtotal (line) 2 2 13 2 4" xfId="35009" xr:uid="{00000000-0005-0000-0000-0000B6800000}"/>
    <cellStyle name="Subtotal (line) 2 2 13 3" xfId="35010" xr:uid="{00000000-0005-0000-0000-0000B7800000}"/>
    <cellStyle name="Subtotal (line) 2 2 13 4" xfId="35011" xr:uid="{00000000-0005-0000-0000-0000B8800000}"/>
    <cellStyle name="Subtotal (line) 2 2 13 5" xfId="35012" xr:uid="{00000000-0005-0000-0000-0000B9800000}"/>
    <cellStyle name="Subtotal (line) 2 2 14" xfId="4819" xr:uid="{00000000-0005-0000-0000-0000BA800000}"/>
    <cellStyle name="Subtotal (line) 2 2 14 2" xfId="35013" xr:uid="{00000000-0005-0000-0000-0000BB800000}"/>
    <cellStyle name="Subtotal (line) 2 2 14 2 2" xfId="35014" xr:uid="{00000000-0005-0000-0000-0000BC800000}"/>
    <cellStyle name="Subtotal (line) 2 2 14 2 3" xfId="35015" xr:uid="{00000000-0005-0000-0000-0000BD800000}"/>
    <cellStyle name="Subtotal (line) 2 2 14 2 4" xfId="35016" xr:uid="{00000000-0005-0000-0000-0000BE800000}"/>
    <cellStyle name="Subtotal (line) 2 2 14 3" xfId="35017" xr:uid="{00000000-0005-0000-0000-0000BF800000}"/>
    <cellStyle name="Subtotal (line) 2 2 14 4" xfId="35018" xr:uid="{00000000-0005-0000-0000-0000C0800000}"/>
    <cellStyle name="Subtotal (line) 2 2 14 5" xfId="35019" xr:uid="{00000000-0005-0000-0000-0000C1800000}"/>
    <cellStyle name="Subtotal (line) 2 2 15" xfId="4820" xr:uid="{00000000-0005-0000-0000-0000C2800000}"/>
    <cellStyle name="Subtotal (line) 2 2 15 2" xfId="35020" xr:uid="{00000000-0005-0000-0000-0000C3800000}"/>
    <cellStyle name="Subtotal (line) 2 2 15 2 2" xfId="35021" xr:uid="{00000000-0005-0000-0000-0000C4800000}"/>
    <cellStyle name="Subtotal (line) 2 2 15 2 3" xfId="35022" xr:uid="{00000000-0005-0000-0000-0000C5800000}"/>
    <cellStyle name="Subtotal (line) 2 2 15 2 4" xfId="35023" xr:uid="{00000000-0005-0000-0000-0000C6800000}"/>
    <cellStyle name="Subtotal (line) 2 2 15 3" xfId="35024" xr:uid="{00000000-0005-0000-0000-0000C7800000}"/>
    <cellStyle name="Subtotal (line) 2 2 15 4" xfId="35025" xr:uid="{00000000-0005-0000-0000-0000C8800000}"/>
    <cellStyle name="Subtotal (line) 2 2 15 5" xfId="35026" xr:uid="{00000000-0005-0000-0000-0000C9800000}"/>
    <cellStyle name="Subtotal (line) 2 2 16" xfId="4821" xr:uid="{00000000-0005-0000-0000-0000CA800000}"/>
    <cellStyle name="Subtotal (line) 2 2 16 2" xfId="35027" xr:uid="{00000000-0005-0000-0000-0000CB800000}"/>
    <cellStyle name="Subtotal (line) 2 2 16 2 2" xfId="35028" xr:uid="{00000000-0005-0000-0000-0000CC800000}"/>
    <cellStyle name="Subtotal (line) 2 2 16 2 3" xfId="35029" xr:uid="{00000000-0005-0000-0000-0000CD800000}"/>
    <cellStyle name="Subtotal (line) 2 2 16 2 4" xfId="35030" xr:uid="{00000000-0005-0000-0000-0000CE800000}"/>
    <cellStyle name="Subtotal (line) 2 2 16 3" xfId="35031" xr:uid="{00000000-0005-0000-0000-0000CF800000}"/>
    <cellStyle name="Subtotal (line) 2 2 16 4" xfId="35032" xr:uid="{00000000-0005-0000-0000-0000D0800000}"/>
    <cellStyle name="Subtotal (line) 2 2 16 5" xfId="35033" xr:uid="{00000000-0005-0000-0000-0000D1800000}"/>
    <cellStyle name="Subtotal (line) 2 2 17" xfId="4822" xr:uid="{00000000-0005-0000-0000-0000D2800000}"/>
    <cellStyle name="Subtotal (line) 2 2 17 2" xfId="35034" xr:uid="{00000000-0005-0000-0000-0000D3800000}"/>
    <cellStyle name="Subtotal (line) 2 2 17 2 2" xfId="35035" xr:uid="{00000000-0005-0000-0000-0000D4800000}"/>
    <cellStyle name="Subtotal (line) 2 2 17 2 3" xfId="35036" xr:uid="{00000000-0005-0000-0000-0000D5800000}"/>
    <cellStyle name="Subtotal (line) 2 2 17 2 4" xfId="35037" xr:uid="{00000000-0005-0000-0000-0000D6800000}"/>
    <cellStyle name="Subtotal (line) 2 2 17 3" xfId="35038" xr:uid="{00000000-0005-0000-0000-0000D7800000}"/>
    <cellStyle name="Subtotal (line) 2 2 17 4" xfId="35039" xr:uid="{00000000-0005-0000-0000-0000D8800000}"/>
    <cellStyle name="Subtotal (line) 2 2 17 5" xfId="35040" xr:uid="{00000000-0005-0000-0000-0000D9800000}"/>
    <cellStyle name="Subtotal (line) 2 2 18" xfId="4823" xr:uid="{00000000-0005-0000-0000-0000DA800000}"/>
    <cellStyle name="Subtotal (line) 2 2 18 2" xfId="35041" xr:uid="{00000000-0005-0000-0000-0000DB800000}"/>
    <cellStyle name="Subtotal (line) 2 2 18 2 2" xfId="35042" xr:uid="{00000000-0005-0000-0000-0000DC800000}"/>
    <cellStyle name="Subtotal (line) 2 2 18 2 3" xfId="35043" xr:uid="{00000000-0005-0000-0000-0000DD800000}"/>
    <cellStyle name="Subtotal (line) 2 2 18 2 4" xfId="35044" xr:uid="{00000000-0005-0000-0000-0000DE800000}"/>
    <cellStyle name="Subtotal (line) 2 2 18 3" xfId="35045" xr:uid="{00000000-0005-0000-0000-0000DF800000}"/>
    <cellStyle name="Subtotal (line) 2 2 18 4" xfId="35046" xr:uid="{00000000-0005-0000-0000-0000E0800000}"/>
    <cellStyle name="Subtotal (line) 2 2 18 5" xfId="35047" xr:uid="{00000000-0005-0000-0000-0000E1800000}"/>
    <cellStyle name="Subtotal (line) 2 2 19" xfId="4824" xr:uid="{00000000-0005-0000-0000-0000E2800000}"/>
    <cellStyle name="Subtotal (line) 2 2 19 2" xfId="35048" xr:uid="{00000000-0005-0000-0000-0000E3800000}"/>
    <cellStyle name="Subtotal (line) 2 2 19 2 2" xfId="35049" xr:uid="{00000000-0005-0000-0000-0000E4800000}"/>
    <cellStyle name="Subtotal (line) 2 2 19 2 3" xfId="35050" xr:uid="{00000000-0005-0000-0000-0000E5800000}"/>
    <cellStyle name="Subtotal (line) 2 2 19 2 4" xfId="35051" xr:uid="{00000000-0005-0000-0000-0000E6800000}"/>
    <cellStyle name="Subtotal (line) 2 2 19 3" xfId="35052" xr:uid="{00000000-0005-0000-0000-0000E7800000}"/>
    <cellStyle name="Subtotal (line) 2 2 19 4" xfId="35053" xr:uid="{00000000-0005-0000-0000-0000E8800000}"/>
    <cellStyle name="Subtotal (line) 2 2 19 5" xfId="35054" xr:uid="{00000000-0005-0000-0000-0000E9800000}"/>
    <cellStyle name="Subtotal (line) 2 2 2" xfId="4825" xr:uid="{00000000-0005-0000-0000-0000EA800000}"/>
    <cellStyle name="Subtotal (line) 2 2 2 10" xfId="4826" xr:uid="{00000000-0005-0000-0000-0000EB800000}"/>
    <cellStyle name="Subtotal (line) 2 2 2 10 2" xfId="35055" xr:uid="{00000000-0005-0000-0000-0000EC800000}"/>
    <cellStyle name="Subtotal (line) 2 2 2 10 2 2" xfId="35056" xr:uid="{00000000-0005-0000-0000-0000ED800000}"/>
    <cellStyle name="Subtotal (line) 2 2 2 10 2 3" xfId="35057" xr:uid="{00000000-0005-0000-0000-0000EE800000}"/>
    <cellStyle name="Subtotal (line) 2 2 2 10 2 4" xfId="35058" xr:uid="{00000000-0005-0000-0000-0000EF800000}"/>
    <cellStyle name="Subtotal (line) 2 2 2 10 3" xfId="35059" xr:uid="{00000000-0005-0000-0000-0000F0800000}"/>
    <cellStyle name="Subtotal (line) 2 2 2 10 4" xfId="35060" xr:uid="{00000000-0005-0000-0000-0000F1800000}"/>
    <cellStyle name="Subtotal (line) 2 2 2 10 5" xfId="35061" xr:uid="{00000000-0005-0000-0000-0000F2800000}"/>
    <cellStyle name="Subtotal (line) 2 2 2 11" xfId="4827" xr:uid="{00000000-0005-0000-0000-0000F3800000}"/>
    <cellStyle name="Subtotal (line) 2 2 2 11 2" xfId="35062" xr:uid="{00000000-0005-0000-0000-0000F4800000}"/>
    <cellStyle name="Subtotal (line) 2 2 2 11 2 2" xfId="35063" xr:uid="{00000000-0005-0000-0000-0000F5800000}"/>
    <cellStyle name="Subtotal (line) 2 2 2 11 2 3" xfId="35064" xr:uid="{00000000-0005-0000-0000-0000F6800000}"/>
    <cellStyle name="Subtotal (line) 2 2 2 11 2 4" xfId="35065" xr:uid="{00000000-0005-0000-0000-0000F7800000}"/>
    <cellStyle name="Subtotal (line) 2 2 2 11 3" xfId="35066" xr:uid="{00000000-0005-0000-0000-0000F8800000}"/>
    <cellStyle name="Subtotal (line) 2 2 2 11 4" xfId="35067" xr:uid="{00000000-0005-0000-0000-0000F9800000}"/>
    <cellStyle name="Subtotal (line) 2 2 2 11 5" xfId="35068" xr:uid="{00000000-0005-0000-0000-0000FA800000}"/>
    <cellStyle name="Subtotal (line) 2 2 2 12" xfId="4828" xr:uid="{00000000-0005-0000-0000-0000FB800000}"/>
    <cellStyle name="Subtotal (line) 2 2 2 12 2" xfId="35069" xr:uid="{00000000-0005-0000-0000-0000FC800000}"/>
    <cellStyle name="Subtotal (line) 2 2 2 12 2 2" xfId="35070" xr:uid="{00000000-0005-0000-0000-0000FD800000}"/>
    <cellStyle name="Subtotal (line) 2 2 2 12 2 3" xfId="35071" xr:uid="{00000000-0005-0000-0000-0000FE800000}"/>
    <cellStyle name="Subtotal (line) 2 2 2 12 2 4" xfId="35072" xr:uid="{00000000-0005-0000-0000-0000FF800000}"/>
    <cellStyle name="Subtotal (line) 2 2 2 12 3" xfId="35073" xr:uid="{00000000-0005-0000-0000-000000810000}"/>
    <cellStyle name="Subtotal (line) 2 2 2 12 4" xfId="35074" xr:uid="{00000000-0005-0000-0000-000001810000}"/>
    <cellStyle name="Subtotal (line) 2 2 2 12 5" xfId="35075" xr:uid="{00000000-0005-0000-0000-000002810000}"/>
    <cellStyle name="Subtotal (line) 2 2 2 13" xfId="4829" xr:uid="{00000000-0005-0000-0000-000003810000}"/>
    <cellStyle name="Subtotal (line) 2 2 2 13 2" xfId="35076" xr:uid="{00000000-0005-0000-0000-000004810000}"/>
    <cellStyle name="Subtotal (line) 2 2 2 13 2 2" xfId="35077" xr:uid="{00000000-0005-0000-0000-000005810000}"/>
    <cellStyle name="Subtotal (line) 2 2 2 13 2 3" xfId="35078" xr:uid="{00000000-0005-0000-0000-000006810000}"/>
    <cellStyle name="Subtotal (line) 2 2 2 13 2 4" xfId="35079" xr:uid="{00000000-0005-0000-0000-000007810000}"/>
    <cellStyle name="Subtotal (line) 2 2 2 13 3" xfId="35080" xr:uid="{00000000-0005-0000-0000-000008810000}"/>
    <cellStyle name="Subtotal (line) 2 2 2 13 4" xfId="35081" xr:uid="{00000000-0005-0000-0000-000009810000}"/>
    <cellStyle name="Subtotal (line) 2 2 2 13 5" xfId="35082" xr:uid="{00000000-0005-0000-0000-00000A810000}"/>
    <cellStyle name="Subtotal (line) 2 2 2 14" xfId="4830" xr:uid="{00000000-0005-0000-0000-00000B810000}"/>
    <cellStyle name="Subtotal (line) 2 2 2 14 2" xfId="35083" xr:uid="{00000000-0005-0000-0000-00000C810000}"/>
    <cellStyle name="Subtotal (line) 2 2 2 14 2 2" xfId="35084" xr:uid="{00000000-0005-0000-0000-00000D810000}"/>
    <cellStyle name="Subtotal (line) 2 2 2 14 2 3" xfId="35085" xr:uid="{00000000-0005-0000-0000-00000E810000}"/>
    <cellStyle name="Subtotal (line) 2 2 2 14 2 4" xfId="35086" xr:uid="{00000000-0005-0000-0000-00000F810000}"/>
    <cellStyle name="Subtotal (line) 2 2 2 14 3" xfId="35087" xr:uid="{00000000-0005-0000-0000-000010810000}"/>
    <cellStyle name="Subtotal (line) 2 2 2 14 4" xfId="35088" xr:uid="{00000000-0005-0000-0000-000011810000}"/>
    <cellStyle name="Subtotal (line) 2 2 2 14 5" xfId="35089" xr:uid="{00000000-0005-0000-0000-000012810000}"/>
    <cellStyle name="Subtotal (line) 2 2 2 15" xfId="4831" xr:uid="{00000000-0005-0000-0000-000013810000}"/>
    <cellStyle name="Subtotal (line) 2 2 2 15 2" xfId="35090" xr:uid="{00000000-0005-0000-0000-000014810000}"/>
    <cellStyle name="Subtotal (line) 2 2 2 15 2 2" xfId="35091" xr:uid="{00000000-0005-0000-0000-000015810000}"/>
    <cellStyle name="Subtotal (line) 2 2 2 15 2 3" xfId="35092" xr:uid="{00000000-0005-0000-0000-000016810000}"/>
    <cellStyle name="Subtotal (line) 2 2 2 15 2 4" xfId="35093" xr:uid="{00000000-0005-0000-0000-000017810000}"/>
    <cellStyle name="Subtotal (line) 2 2 2 15 3" xfId="35094" xr:uid="{00000000-0005-0000-0000-000018810000}"/>
    <cellStyle name="Subtotal (line) 2 2 2 15 4" xfId="35095" xr:uid="{00000000-0005-0000-0000-000019810000}"/>
    <cellStyle name="Subtotal (line) 2 2 2 15 5" xfId="35096" xr:uid="{00000000-0005-0000-0000-00001A810000}"/>
    <cellStyle name="Subtotal (line) 2 2 2 16" xfId="4832" xr:uid="{00000000-0005-0000-0000-00001B810000}"/>
    <cellStyle name="Subtotal (line) 2 2 2 16 2" xfId="35097" xr:uid="{00000000-0005-0000-0000-00001C810000}"/>
    <cellStyle name="Subtotal (line) 2 2 2 16 2 2" xfId="35098" xr:uid="{00000000-0005-0000-0000-00001D810000}"/>
    <cellStyle name="Subtotal (line) 2 2 2 16 2 3" xfId="35099" xr:uid="{00000000-0005-0000-0000-00001E810000}"/>
    <cellStyle name="Subtotal (line) 2 2 2 16 2 4" xfId="35100" xr:uid="{00000000-0005-0000-0000-00001F810000}"/>
    <cellStyle name="Subtotal (line) 2 2 2 16 3" xfId="35101" xr:uid="{00000000-0005-0000-0000-000020810000}"/>
    <cellStyle name="Subtotal (line) 2 2 2 16 4" xfId="35102" xr:uid="{00000000-0005-0000-0000-000021810000}"/>
    <cellStyle name="Subtotal (line) 2 2 2 16 5" xfId="35103" xr:uid="{00000000-0005-0000-0000-000022810000}"/>
    <cellStyle name="Subtotal (line) 2 2 2 17" xfId="4833" xr:uid="{00000000-0005-0000-0000-000023810000}"/>
    <cellStyle name="Subtotal (line) 2 2 2 17 2" xfId="35104" xr:uid="{00000000-0005-0000-0000-000024810000}"/>
    <cellStyle name="Subtotal (line) 2 2 2 17 2 2" xfId="35105" xr:uid="{00000000-0005-0000-0000-000025810000}"/>
    <cellStyle name="Subtotal (line) 2 2 2 17 2 3" xfId="35106" xr:uid="{00000000-0005-0000-0000-000026810000}"/>
    <cellStyle name="Subtotal (line) 2 2 2 17 2 4" xfId="35107" xr:uid="{00000000-0005-0000-0000-000027810000}"/>
    <cellStyle name="Subtotal (line) 2 2 2 17 3" xfId="35108" xr:uid="{00000000-0005-0000-0000-000028810000}"/>
    <cellStyle name="Subtotal (line) 2 2 2 17 4" xfId="35109" xr:uid="{00000000-0005-0000-0000-000029810000}"/>
    <cellStyle name="Subtotal (line) 2 2 2 17 5" xfId="35110" xr:uid="{00000000-0005-0000-0000-00002A810000}"/>
    <cellStyle name="Subtotal (line) 2 2 2 18" xfId="4834" xr:uid="{00000000-0005-0000-0000-00002B810000}"/>
    <cellStyle name="Subtotal (line) 2 2 2 18 2" xfId="35111" xr:uid="{00000000-0005-0000-0000-00002C810000}"/>
    <cellStyle name="Subtotal (line) 2 2 2 18 2 2" xfId="35112" xr:uid="{00000000-0005-0000-0000-00002D810000}"/>
    <cellStyle name="Subtotal (line) 2 2 2 18 2 3" xfId="35113" xr:uid="{00000000-0005-0000-0000-00002E810000}"/>
    <cellStyle name="Subtotal (line) 2 2 2 18 2 4" xfId="35114" xr:uid="{00000000-0005-0000-0000-00002F810000}"/>
    <cellStyle name="Subtotal (line) 2 2 2 18 3" xfId="35115" xr:uid="{00000000-0005-0000-0000-000030810000}"/>
    <cellStyle name="Subtotal (line) 2 2 2 18 4" xfId="35116" xr:uid="{00000000-0005-0000-0000-000031810000}"/>
    <cellStyle name="Subtotal (line) 2 2 2 18 5" xfId="35117" xr:uid="{00000000-0005-0000-0000-000032810000}"/>
    <cellStyle name="Subtotal (line) 2 2 2 19" xfId="4835" xr:uid="{00000000-0005-0000-0000-000033810000}"/>
    <cellStyle name="Subtotal (line) 2 2 2 19 2" xfId="35118" xr:uid="{00000000-0005-0000-0000-000034810000}"/>
    <cellStyle name="Subtotal (line) 2 2 2 19 2 2" xfId="35119" xr:uid="{00000000-0005-0000-0000-000035810000}"/>
    <cellStyle name="Subtotal (line) 2 2 2 19 2 3" xfId="35120" xr:uid="{00000000-0005-0000-0000-000036810000}"/>
    <cellStyle name="Subtotal (line) 2 2 2 19 2 4" xfId="35121" xr:uid="{00000000-0005-0000-0000-000037810000}"/>
    <cellStyle name="Subtotal (line) 2 2 2 19 3" xfId="35122" xr:uid="{00000000-0005-0000-0000-000038810000}"/>
    <cellStyle name="Subtotal (line) 2 2 2 19 4" xfId="35123" xr:uid="{00000000-0005-0000-0000-000039810000}"/>
    <cellStyle name="Subtotal (line) 2 2 2 19 5" xfId="35124" xr:uid="{00000000-0005-0000-0000-00003A810000}"/>
    <cellStyle name="Subtotal (line) 2 2 2 2" xfId="4836" xr:uid="{00000000-0005-0000-0000-00003B810000}"/>
    <cellStyle name="Subtotal (line) 2 2 2 2 2" xfId="35125" xr:uid="{00000000-0005-0000-0000-00003C810000}"/>
    <cellStyle name="Subtotal (line) 2 2 2 2 2 2" xfId="35126" xr:uid="{00000000-0005-0000-0000-00003D810000}"/>
    <cellStyle name="Subtotal (line) 2 2 2 2 2 3" xfId="35127" xr:uid="{00000000-0005-0000-0000-00003E810000}"/>
    <cellStyle name="Subtotal (line) 2 2 2 2 2 4" xfId="35128" xr:uid="{00000000-0005-0000-0000-00003F810000}"/>
    <cellStyle name="Subtotal (line) 2 2 2 2 3" xfId="35129" xr:uid="{00000000-0005-0000-0000-000040810000}"/>
    <cellStyle name="Subtotal (line) 2 2 2 2 4" xfId="35130" xr:uid="{00000000-0005-0000-0000-000041810000}"/>
    <cellStyle name="Subtotal (line) 2 2 2 2 5" xfId="35131" xr:uid="{00000000-0005-0000-0000-000042810000}"/>
    <cellStyle name="Subtotal (line) 2 2 2 20" xfId="4837" xr:uid="{00000000-0005-0000-0000-000043810000}"/>
    <cellStyle name="Subtotal (line) 2 2 2 20 2" xfId="35132" xr:uid="{00000000-0005-0000-0000-000044810000}"/>
    <cellStyle name="Subtotal (line) 2 2 2 20 2 2" xfId="35133" xr:uid="{00000000-0005-0000-0000-000045810000}"/>
    <cellStyle name="Subtotal (line) 2 2 2 20 2 3" xfId="35134" xr:uid="{00000000-0005-0000-0000-000046810000}"/>
    <cellStyle name="Subtotal (line) 2 2 2 20 2 4" xfId="35135" xr:uid="{00000000-0005-0000-0000-000047810000}"/>
    <cellStyle name="Subtotal (line) 2 2 2 20 3" xfId="35136" xr:uid="{00000000-0005-0000-0000-000048810000}"/>
    <cellStyle name="Subtotal (line) 2 2 2 20 4" xfId="35137" xr:uid="{00000000-0005-0000-0000-000049810000}"/>
    <cellStyle name="Subtotal (line) 2 2 2 20 5" xfId="35138" xr:uid="{00000000-0005-0000-0000-00004A810000}"/>
    <cellStyle name="Subtotal (line) 2 2 2 21" xfId="4838" xr:uid="{00000000-0005-0000-0000-00004B810000}"/>
    <cellStyle name="Subtotal (line) 2 2 2 21 2" xfId="35139" xr:uid="{00000000-0005-0000-0000-00004C810000}"/>
    <cellStyle name="Subtotal (line) 2 2 2 21 2 2" xfId="35140" xr:uid="{00000000-0005-0000-0000-00004D810000}"/>
    <cellStyle name="Subtotal (line) 2 2 2 21 2 3" xfId="35141" xr:uid="{00000000-0005-0000-0000-00004E810000}"/>
    <cellStyle name="Subtotal (line) 2 2 2 21 2 4" xfId="35142" xr:uid="{00000000-0005-0000-0000-00004F810000}"/>
    <cellStyle name="Subtotal (line) 2 2 2 21 3" xfId="35143" xr:uid="{00000000-0005-0000-0000-000050810000}"/>
    <cellStyle name="Subtotal (line) 2 2 2 21 4" xfId="35144" xr:uid="{00000000-0005-0000-0000-000051810000}"/>
    <cellStyle name="Subtotal (line) 2 2 2 21 5" xfId="35145" xr:uid="{00000000-0005-0000-0000-000052810000}"/>
    <cellStyle name="Subtotal (line) 2 2 2 22" xfId="4839" xr:uid="{00000000-0005-0000-0000-000053810000}"/>
    <cellStyle name="Subtotal (line) 2 2 2 22 2" xfId="35146" xr:uid="{00000000-0005-0000-0000-000054810000}"/>
    <cellStyle name="Subtotal (line) 2 2 2 22 2 2" xfId="35147" xr:uid="{00000000-0005-0000-0000-000055810000}"/>
    <cellStyle name="Subtotal (line) 2 2 2 22 2 3" xfId="35148" xr:uid="{00000000-0005-0000-0000-000056810000}"/>
    <cellStyle name="Subtotal (line) 2 2 2 22 2 4" xfId="35149" xr:uid="{00000000-0005-0000-0000-000057810000}"/>
    <cellStyle name="Subtotal (line) 2 2 2 22 3" xfId="35150" xr:uid="{00000000-0005-0000-0000-000058810000}"/>
    <cellStyle name="Subtotal (line) 2 2 2 22 4" xfId="35151" xr:uid="{00000000-0005-0000-0000-000059810000}"/>
    <cellStyle name="Subtotal (line) 2 2 2 22 5" xfId="35152" xr:uid="{00000000-0005-0000-0000-00005A810000}"/>
    <cellStyle name="Subtotal (line) 2 2 2 23" xfId="4840" xr:uid="{00000000-0005-0000-0000-00005B810000}"/>
    <cellStyle name="Subtotal (line) 2 2 2 23 2" xfId="35153" xr:uid="{00000000-0005-0000-0000-00005C810000}"/>
    <cellStyle name="Subtotal (line) 2 2 2 23 2 2" xfId="35154" xr:uid="{00000000-0005-0000-0000-00005D810000}"/>
    <cellStyle name="Subtotal (line) 2 2 2 23 2 3" xfId="35155" xr:uid="{00000000-0005-0000-0000-00005E810000}"/>
    <cellStyle name="Subtotal (line) 2 2 2 23 2 4" xfId="35156" xr:uid="{00000000-0005-0000-0000-00005F810000}"/>
    <cellStyle name="Subtotal (line) 2 2 2 23 3" xfId="35157" xr:uid="{00000000-0005-0000-0000-000060810000}"/>
    <cellStyle name="Subtotal (line) 2 2 2 23 4" xfId="35158" xr:uid="{00000000-0005-0000-0000-000061810000}"/>
    <cellStyle name="Subtotal (line) 2 2 2 23 5" xfId="35159" xr:uid="{00000000-0005-0000-0000-000062810000}"/>
    <cellStyle name="Subtotal (line) 2 2 2 24" xfId="4841" xr:uid="{00000000-0005-0000-0000-000063810000}"/>
    <cellStyle name="Subtotal (line) 2 2 2 24 2" xfId="35160" xr:uid="{00000000-0005-0000-0000-000064810000}"/>
    <cellStyle name="Subtotal (line) 2 2 2 24 2 2" xfId="35161" xr:uid="{00000000-0005-0000-0000-000065810000}"/>
    <cellStyle name="Subtotal (line) 2 2 2 24 2 3" xfId="35162" xr:uid="{00000000-0005-0000-0000-000066810000}"/>
    <cellStyle name="Subtotal (line) 2 2 2 24 2 4" xfId="35163" xr:uid="{00000000-0005-0000-0000-000067810000}"/>
    <cellStyle name="Subtotal (line) 2 2 2 24 3" xfId="35164" xr:uid="{00000000-0005-0000-0000-000068810000}"/>
    <cellStyle name="Subtotal (line) 2 2 2 24 4" xfId="35165" xr:uid="{00000000-0005-0000-0000-000069810000}"/>
    <cellStyle name="Subtotal (line) 2 2 2 24 5" xfId="35166" xr:uid="{00000000-0005-0000-0000-00006A810000}"/>
    <cellStyle name="Subtotal (line) 2 2 2 25" xfId="4842" xr:uid="{00000000-0005-0000-0000-00006B810000}"/>
    <cellStyle name="Subtotal (line) 2 2 2 25 2" xfId="35167" xr:uid="{00000000-0005-0000-0000-00006C810000}"/>
    <cellStyle name="Subtotal (line) 2 2 2 25 2 2" xfId="35168" xr:uid="{00000000-0005-0000-0000-00006D810000}"/>
    <cellStyle name="Subtotal (line) 2 2 2 25 2 3" xfId="35169" xr:uid="{00000000-0005-0000-0000-00006E810000}"/>
    <cellStyle name="Subtotal (line) 2 2 2 25 2 4" xfId="35170" xr:uid="{00000000-0005-0000-0000-00006F810000}"/>
    <cellStyle name="Subtotal (line) 2 2 2 25 3" xfId="35171" xr:uid="{00000000-0005-0000-0000-000070810000}"/>
    <cellStyle name="Subtotal (line) 2 2 2 25 4" xfId="35172" xr:uid="{00000000-0005-0000-0000-000071810000}"/>
    <cellStyle name="Subtotal (line) 2 2 2 25 5" xfId="35173" xr:uid="{00000000-0005-0000-0000-000072810000}"/>
    <cellStyle name="Subtotal (line) 2 2 2 26" xfId="4843" xr:uid="{00000000-0005-0000-0000-000073810000}"/>
    <cellStyle name="Subtotal (line) 2 2 2 26 2" xfId="35174" xr:uid="{00000000-0005-0000-0000-000074810000}"/>
    <cellStyle name="Subtotal (line) 2 2 2 26 2 2" xfId="35175" xr:uid="{00000000-0005-0000-0000-000075810000}"/>
    <cellStyle name="Subtotal (line) 2 2 2 26 2 3" xfId="35176" xr:uid="{00000000-0005-0000-0000-000076810000}"/>
    <cellStyle name="Subtotal (line) 2 2 2 26 2 4" xfId="35177" xr:uid="{00000000-0005-0000-0000-000077810000}"/>
    <cellStyle name="Subtotal (line) 2 2 2 26 3" xfId="35178" xr:uid="{00000000-0005-0000-0000-000078810000}"/>
    <cellStyle name="Subtotal (line) 2 2 2 26 4" xfId="35179" xr:uid="{00000000-0005-0000-0000-000079810000}"/>
    <cellStyle name="Subtotal (line) 2 2 2 26 5" xfId="35180" xr:uid="{00000000-0005-0000-0000-00007A810000}"/>
    <cellStyle name="Subtotal (line) 2 2 2 27" xfId="4844" xr:uid="{00000000-0005-0000-0000-00007B810000}"/>
    <cellStyle name="Subtotal (line) 2 2 2 27 2" xfId="35181" xr:uid="{00000000-0005-0000-0000-00007C810000}"/>
    <cellStyle name="Subtotal (line) 2 2 2 27 2 2" xfId="35182" xr:uid="{00000000-0005-0000-0000-00007D810000}"/>
    <cellStyle name="Subtotal (line) 2 2 2 27 2 3" xfId="35183" xr:uid="{00000000-0005-0000-0000-00007E810000}"/>
    <cellStyle name="Subtotal (line) 2 2 2 27 2 4" xfId="35184" xr:uid="{00000000-0005-0000-0000-00007F810000}"/>
    <cellStyle name="Subtotal (line) 2 2 2 27 3" xfId="35185" xr:uid="{00000000-0005-0000-0000-000080810000}"/>
    <cellStyle name="Subtotal (line) 2 2 2 27 4" xfId="35186" xr:uid="{00000000-0005-0000-0000-000081810000}"/>
    <cellStyle name="Subtotal (line) 2 2 2 27 5" xfId="35187" xr:uid="{00000000-0005-0000-0000-000082810000}"/>
    <cellStyle name="Subtotal (line) 2 2 2 28" xfId="4845" xr:uid="{00000000-0005-0000-0000-000083810000}"/>
    <cellStyle name="Subtotal (line) 2 2 2 28 2" xfId="35188" xr:uid="{00000000-0005-0000-0000-000084810000}"/>
    <cellStyle name="Subtotal (line) 2 2 2 28 2 2" xfId="35189" xr:uid="{00000000-0005-0000-0000-000085810000}"/>
    <cellStyle name="Subtotal (line) 2 2 2 28 2 3" xfId="35190" xr:uid="{00000000-0005-0000-0000-000086810000}"/>
    <cellStyle name="Subtotal (line) 2 2 2 28 2 4" xfId="35191" xr:uid="{00000000-0005-0000-0000-000087810000}"/>
    <cellStyle name="Subtotal (line) 2 2 2 28 3" xfId="35192" xr:uid="{00000000-0005-0000-0000-000088810000}"/>
    <cellStyle name="Subtotal (line) 2 2 2 28 4" xfId="35193" xr:uid="{00000000-0005-0000-0000-000089810000}"/>
    <cellStyle name="Subtotal (line) 2 2 2 28 5" xfId="35194" xr:uid="{00000000-0005-0000-0000-00008A810000}"/>
    <cellStyle name="Subtotal (line) 2 2 2 29" xfId="4846" xr:uid="{00000000-0005-0000-0000-00008B810000}"/>
    <cellStyle name="Subtotal (line) 2 2 2 29 2" xfId="35195" xr:uid="{00000000-0005-0000-0000-00008C810000}"/>
    <cellStyle name="Subtotal (line) 2 2 2 29 2 2" xfId="35196" xr:uid="{00000000-0005-0000-0000-00008D810000}"/>
    <cellStyle name="Subtotal (line) 2 2 2 29 2 3" xfId="35197" xr:uid="{00000000-0005-0000-0000-00008E810000}"/>
    <cellStyle name="Subtotal (line) 2 2 2 29 2 4" xfId="35198" xr:uid="{00000000-0005-0000-0000-00008F810000}"/>
    <cellStyle name="Subtotal (line) 2 2 2 29 3" xfId="35199" xr:uid="{00000000-0005-0000-0000-000090810000}"/>
    <cellStyle name="Subtotal (line) 2 2 2 29 4" xfId="35200" xr:uid="{00000000-0005-0000-0000-000091810000}"/>
    <cellStyle name="Subtotal (line) 2 2 2 29 5" xfId="35201" xr:uid="{00000000-0005-0000-0000-000092810000}"/>
    <cellStyle name="Subtotal (line) 2 2 2 3" xfId="4847" xr:uid="{00000000-0005-0000-0000-000093810000}"/>
    <cellStyle name="Subtotal (line) 2 2 2 3 2" xfId="35202" xr:uid="{00000000-0005-0000-0000-000094810000}"/>
    <cellStyle name="Subtotal (line) 2 2 2 3 2 2" xfId="35203" xr:uid="{00000000-0005-0000-0000-000095810000}"/>
    <cellStyle name="Subtotal (line) 2 2 2 3 2 3" xfId="35204" xr:uid="{00000000-0005-0000-0000-000096810000}"/>
    <cellStyle name="Subtotal (line) 2 2 2 3 2 4" xfId="35205" xr:uid="{00000000-0005-0000-0000-000097810000}"/>
    <cellStyle name="Subtotal (line) 2 2 2 3 3" xfId="35206" xr:uid="{00000000-0005-0000-0000-000098810000}"/>
    <cellStyle name="Subtotal (line) 2 2 2 3 4" xfId="35207" xr:uid="{00000000-0005-0000-0000-000099810000}"/>
    <cellStyle name="Subtotal (line) 2 2 2 3 5" xfId="35208" xr:uid="{00000000-0005-0000-0000-00009A810000}"/>
    <cellStyle name="Subtotal (line) 2 2 2 30" xfId="4848" xr:uid="{00000000-0005-0000-0000-00009B810000}"/>
    <cellStyle name="Subtotal (line) 2 2 2 30 2" xfId="35209" xr:uid="{00000000-0005-0000-0000-00009C810000}"/>
    <cellStyle name="Subtotal (line) 2 2 2 30 2 2" xfId="35210" xr:uid="{00000000-0005-0000-0000-00009D810000}"/>
    <cellStyle name="Subtotal (line) 2 2 2 30 2 3" xfId="35211" xr:uid="{00000000-0005-0000-0000-00009E810000}"/>
    <cellStyle name="Subtotal (line) 2 2 2 30 2 4" xfId="35212" xr:uid="{00000000-0005-0000-0000-00009F810000}"/>
    <cellStyle name="Subtotal (line) 2 2 2 30 3" xfId="35213" xr:uid="{00000000-0005-0000-0000-0000A0810000}"/>
    <cellStyle name="Subtotal (line) 2 2 2 30 4" xfId="35214" xr:uid="{00000000-0005-0000-0000-0000A1810000}"/>
    <cellStyle name="Subtotal (line) 2 2 2 30 5" xfId="35215" xr:uid="{00000000-0005-0000-0000-0000A2810000}"/>
    <cellStyle name="Subtotal (line) 2 2 2 31" xfId="4849" xr:uid="{00000000-0005-0000-0000-0000A3810000}"/>
    <cellStyle name="Subtotal (line) 2 2 2 31 2" xfId="35216" xr:uid="{00000000-0005-0000-0000-0000A4810000}"/>
    <cellStyle name="Subtotal (line) 2 2 2 31 2 2" xfId="35217" xr:uid="{00000000-0005-0000-0000-0000A5810000}"/>
    <cellStyle name="Subtotal (line) 2 2 2 31 2 3" xfId="35218" xr:uid="{00000000-0005-0000-0000-0000A6810000}"/>
    <cellStyle name="Subtotal (line) 2 2 2 31 2 4" xfId="35219" xr:uid="{00000000-0005-0000-0000-0000A7810000}"/>
    <cellStyle name="Subtotal (line) 2 2 2 31 3" xfId="35220" xr:uid="{00000000-0005-0000-0000-0000A8810000}"/>
    <cellStyle name="Subtotal (line) 2 2 2 31 4" xfId="35221" xr:uid="{00000000-0005-0000-0000-0000A9810000}"/>
    <cellStyle name="Subtotal (line) 2 2 2 31 5" xfId="35222" xr:uid="{00000000-0005-0000-0000-0000AA810000}"/>
    <cellStyle name="Subtotal (line) 2 2 2 32" xfId="4850" xr:uid="{00000000-0005-0000-0000-0000AB810000}"/>
    <cellStyle name="Subtotal (line) 2 2 2 32 2" xfId="35223" xr:uid="{00000000-0005-0000-0000-0000AC810000}"/>
    <cellStyle name="Subtotal (line) 2 2 2 32 2 2" xfId="35224" xr:uid="{00000000-0005-0000-0000-0000AD810000}"/>
    <cellStyle name="Subtotal (line) 2 2 2 32 2 3" xfId="35225" xr:uid="{00000000-0005-0000-0000-0000AE810000}"/>
    <cellStyle name="Subtotal (line) 2 2 2 32 2 4" xfId="35226" xr:uid="{00000000-0005-0000-0000-0000AF810000}"/>
    <cellStyle name="Subtotal (line) 2 2 2 32 3" xfId="35227" xr:uid="{00000000-0005-0000-0000-0000B0810000}"/>
    <cellStyle name="Subtotal (line) 2 2 2 32 4" xfId="35228" xr:uid="{00000000-0005-0000-0000-0000B1810000}"/>
    <cellStyle name="Subtotal (line) 2 2 2 32 5" xfId="35229" xr:uid="{00000000-0005-0000-0000-0000B2810000}"/>
    <cellStyle name="Subtotal (line) 2 2 2 33" xfId="4851" xr:uid="{00000000-0005-0000-0000-0000B3810000}"/>
    <cellStyle name="Subtotal (line) 2 2 2 33 2" xfId="35230" xr:uid="{00000000-0005-0000-0000-0000B4810000}"/>
    <cellStyle name="Subtotal (line) 2 2 2 33 2 2" xfId="35231" xr:uid="{00000000-0005-0000-0000-0000B5810000}"/>
    <cellStyle name="Subtotal (line) 2 2 2 33 2 3" xfId="35232" xr:uid="{00000000-0005-0000-0000-0000B6810000}"/>
    <cellStyle name="Subtotal (line) 2 2 2 33 2 4" xfId="35233" xr:uid="{00000000-0005-0000-0000-0000B7810000}"/>
    <cellStyle name="Subtotal (line) 2 2 2 33 3" xfId="35234" xr:uid="{00000000-0005-0000-0000-0000B8810000}"/>
    <cellStyle name="Subtotal (line) 2 2 2 33 4" xfId="35235" xr:uid="{00000000-0005-0000-0000-0000B9810000}"/>
    <cellStyle name="Subtotal (line) 2 2 2 33 5" xfId="35236" xr:uid="{00000000-0005-0000-0000-0000BA810000}"/>
    <cellStyle name="Subtotal (line) 2 2 2 34" xfId="4852" xr:uid="{00000000-0005-0000-0000-0000BB810000}"/>
    <cellStyle name="Subtotal (line) 2 2 2 34 2" xfId="35237" xr:uid="{00000000-0005-0000-0000-0000BC810000}"/>
    <cellStyle name="Subtotal (line) 2 2 2 34 2 2" xfId="35238" xr:uid="{00000000-0005-0000-0000-0000BD810000}"/>
    <cellStyle name="Subtotal (line) 2 2 2 34 2 3" xfId="35239" xr:uid="{00000000-0005-0000-0000-0000BE810000}"/>
    <cellStyle name="Subtotal (line) 2 2 2 34 2 4" xfId="35240" xr:uid="{00000000-0005-0000-0000-0000BF810000}"/>
    <cellStyle name="Subtotal (line) 2 2 2 34 3" xfId="35241" xr:uid="{00000000-0005-0000-0000-0000C0810000}"/>
    <cellStyle name="Subtotal (line) 2 2 2 34 4" xfId="35242" xr:uid="{00000000-0005-0000-0000-0000C1810000}"/>
    <cellStyle name="Subtotal (line) 2 2 2 34 5" xfId="35243" xr:uid="{00000000-0005-0000-0000-0000C2810000}"/>
    <cellStyle name="Subtotal (line) 2 2 2 35" xfId="4853" xr:uid="{00000000-0005-0000-0000-0000C3810000}"/>
    <cellStyle name="Subtotal (line) 2 2 2 35 2" xfId="35244" xr:uid="{00000000-0005-0000-0000-0000C4810000}"/>
    <cellStyle name="Subtotal (line) 2 2 2 35 2 2" xfId="35245" xr:uid="{00000000-0005-0000-0000-0000C5810000}"/>
    <cellStyle name="Subtotal (line) 2 2 2 35 2 3" xfId="35246" xr:uid="{00000000-0005-0000-0000-0000C6810000}"/>
    <cellStyle name="Subtotal (line) 2 2 2 35 2 4" xfId="35247" xr:uid="{00000000-0005-0000-0000-0000C7810000}"/>
    <cellStyle name="Subtotal (line) 2 2 2 35 3" xfId="35248" xr:uid="{00000000-0005-0000-0000-0000C8810000}"/>
    <cellStyle name="Subtotal (line) 2 2 2 35 4" xfId="35249" xr:uid="{00000000-0005-0000-0000-0000C9810000}"/>
    <cellStyle name="Subtotal (line) 2 2 2 35 5" xfId="35250" xr:uid="{00000000-0005-0000-0000-0000CA810000}"/>
    <cellStyle name="Subtotal (line) 2 2 2 36" xfId="4854" xr:uid="{00000000-0005-0000-0000-0000CB810000}"/>
    <cellStyle name="Subtotal (line) 2 2 2 36 2" xfId="35251" xr:uid="{00000000-0005-0000-0000-0000CC810000}"/>
    <cellStyle name="Subtotal (line) 2 2 2 36 2 2" xfId="35252" xr:uid="{00000000-0005-0000-0000-0000CD810000}"/>
    <cellStyle name="Subtotal (line) 2 2 2 36 2 3" xfId="35253" xr:uid="{00000000-0005-0000-0000-0000CE810000}"/>
    <cellStyle name="Subtotal (line) 2 2 2 36 2 4" xfId="35254" xr:uid="{00000000-0005-0000-0000-0000CF810000}"/>
    <cellStyle name="Subtotal (line) 2 2 2 36 3" xfId="35255" xr:uid="{00000000-0005-0000-0000-0000D0810000}"/>
    <cellStyle name="Subtotal (line) 2 2 2 36 4" xfId="35256" xr:uid="{00000000-0005-0000-0000-0000D1810000}"/>
    <cellStyle name="Subtotal (line) 2 2 2 36 5" xfId="35257" xr:uid="{00000000-0005-0000-0000-0000D2810000}"/>
    <cellStyle name="Subtotal (line) 2 2 2 37" xfId="4855" xr:uid="{00000000-0005-0000-0000-0000D3810000}"/>
    <cellStyle name="Subtotal (line) 2 2 2 37 2" xfId="35258" xr:uid="{00000000-0005-0000-0000-0000D4810000}"/>
    <cellStyle name="Subtotal (line) 2 2 2 37 2 2" xfId="35259" xr:uid="{00000000-0005-0000-0000-0000D5810000}"/>
    <cellStyle name="Subtotal (line) 2 2 2 37 2 3" xfId="35260" xr:uid="{00000000-0005-0000-0000-0000D6810000}"/>
    <cellStyle name="Subtotal (line) 2 2 2 37 2 4" xfId="35261" xr:uid="{00000000-0005-0000-0000-0000D7810000}"/>
    <cellStyle name="Subtotal (line) 2 2 2 37 3" xfId="35262" xr:uid="{00000000-0005-0000-0000-0000D8810000}"/>
    <cellStyle name="Subtotal (line) 2 2 2 37 4" xfId="35263" xr:uid="{00000000-0005-0000-0000-0000D9810000}"/>
    <cellStyle name="Subtotal (line) 2 2 2 37 5" xfId="35264" xr:uid="{00000000-0005-0000-0000-0000DA810000}"/>
    <cellStyle name="Subtotal (line) 2 2 2 38" xfId="4856" xr:uid="{00000000-0005-0000-0000-0000DB810000}"/>
    <cellStyle name="Subtotal (line) 2 2 2 38 2" xfId="35265" xr:uid="{00000000-0005-0000-0000-0000DC810000}"/>
    <cellStyle name="Subtotal (line) 2 2 2 38 2 2" xfId="35266" xr:uid="{00000000-0005-0000-0000-0000DD810000}"/>
    <cellStyle name="Subtotal (line) 2 2 2 38 2 3" xfId="35267" xr:uid="{00000000-0005-0000-0000-0000DE810000}"/>
    <cellStyle name="Subtotal (line) 2 2 2 38 2 4" xfId="35268" xr:uid="{00000000-0005-0000-0000-0000DF810000}"/>
    <cellStyle name="Subtotal (line) 2 2 2 38 3" xfId="35269" xr:uid="{00000000-0005-0000-0000-0000E0810000}"/>
    <cellStyle name="Subtotal (line) 2 2 2 38 4" xfId="35270" xr:uid="{00000000-0005-0000-0000-0000E1810000}"/>
    <cellStyle name="Subtotal (line) 2 2 2 38 5" xfId="35271" xr:uid="{00000000-0005-0000-0000-0000E2810000}"/>
    <cellStyle name="Subtotal (line) 2 2 2 39" xfId="4857" xr:uid="{00000000-0005-0000-0000-0000E3810000}"/>
    <cellStyle name="Subtotal (line) 2 2 2 39 2" xfId="35272" xr:uid="{00000000-0005-0000-0000-0000E4810000}"/>
    <cellStyle name="Subtotal (line) 2 2 2 39 2 2" xfId="35273" xr:uid="{00000000-0005-0000-0000-0000E5810000}"/>
    <cellStyle name="Subtotal (line) 2 2 2 39 2 3" xfId="35274" xr:uid="{00000000-0005-0000-0000-0000E6810000}"/>
    <cellStyle name="Subtotal (line) 2 2 2 39 2 4" xfId="35275" xr:uid="{00000000-0005-0000-0000-0000E7810000}"/>
    <cellStyle name="Subtotal (line) 2 2 2 39 3" xfId="35276" xr:uid="{00000000-0005-0000-0000-0000E8810000}"/>
    <cellStyle name="Subtotal (line) 2 2 2 39 4" xfId="35277" xr:uid="{00000000-0005-0000-0000-0000E9810000}"/>
    <cellStyle name="Subtotal (line) 2 2 2 39 5" xfId="35278" xr:uid="{00000000-0005-0000-0000-0000EA810000}"/>
    <cellStyle name="Subtotal (line) 2 2 2 4" xfId="4858" xr:uid="{00000000-0005-0000-0000-0000EB810000}"/>
    <cellStyle name="Subtotal (line) 2 2 2 4 2" xfId="35279" xr:uid="{00000000-0005-0000-0000-0000EC810000}"/>
    <cellStyle name="Subtotal (line) 2 2 2 4 2 2" xfId="35280" xr:uid="{00000000-0005-0000-0000-0000ED810000}"/>
    <cellStyle name="Subtotal (line) 2 2 2 4 2 3" xfId="35281" xr:uid="{00000000-0005-0000-0000-0000EE810000}"/>
    <cellStyle name="Subtotal (line) 2 2 2 4 2 4" xfId="35282" xr:uid="{00000000-0005-0000-0000-0000EF810000}"/>
    <cellStyle name="Subtotal (line) 2 2 2 4 3" xfId="35283" xr:uid="{00000000-0005-0000-0000-0000F0810000}"/>
    <cellStyle name="Subtotal (line) 2 2 2 4 4" xfId="35284" xr:uid="{00000000-0005-0000-0000-0000F1810000}"/>
    <cellStyle name="Subtotal (line) 2 2 2 4 5" xfId="35285" xr:uid="{00000000-0005-0000-0000-0000F2810000}"/>
    <cellStyle name="Subtotal (line) 2 2 2 40" xfId="4859" xr:uid="{00000000-0005-0000-0000-0000F3810000}"/>
    <cellStyle name="Subtotal (line) 2 2 2 40 2" xfId="35286" xr:uid="{00000000-0005-0000-0000-0000F4810000}"/>
    <cellStyle name="Subtotal (line) 2 2 2 40 2 2" xfId="35287" xr:uid="{00000000-0005-0000-0000-0000F5810000}"/>
    <cellStyle name="Subtotal (line) 2 2 2 40 2 3" xfId="35288" xr:uid="{00000000-0005-0000-0000-0000F6810000}"/>
    <cellStyle name="Subtotal (line) 2 2 2 40 2 4" xfId="35289" xr:uid="{00000000-0005-0000-0000-0000F7810000}"/>
    <cellStyle name="Subtotal (line) 2 2 2 40 3" xfId="35290" xr:uid="{00000000-0005-0000-0000-0000F8810000}"/>
    <cellStyle name="Subtotal (line) 2 2 2 40 4" xfId="35291" xr:uid="{00000000-0005-0000-0000-0000F9810000}"/>
    <cellStyle name="Subtotal (line) 2 2 2 40 5" xfId="35292" xr:uid="{00000000-0005-0000-0000-0000FA810000}"/>
    <cellStyle name="Subtotal (line) 2 2 2 41" xfId="4860" xr:uid="{00000000-0005-0000-0000-0000FB810000}"/>
    <cellStyle name="Subtotal (line) 2 2 2 41 2" xfId="35293" xr:uid="{00000000-0005-0000-0000-0000FC810000}"/>
    <cellStyle name="Subtotal (line) 2 2 2 41 2 2" xfId="35294" xr:uid="{00000000-0005-0000-0000-0000FD810000}"/>
    <cellStyle name="Subtotal (line) 2 2 2 41 2 3" xfId="35295" xr:uid="{00000000-0005-0000-0000-0000FE810000}"/>
    <cellStyle name="Subtotal (line) 2 2 2 41 2 4" xfId="35296" xr:uid="{00000000-0005-0000-0000-0000FF810000}"/>
    <cellStyle name="Subtotal (line) 2 2 2 41 3" xfId="35297" xr:uid="{00000000-0005-0000-0000-000000820000}"/>
    <cellStyle name="Subtotal (line) 2 2 2 41 4" xfId="35298" xr:uid="{00000000-0005-0000-0000-000001820000}"/>
    <cellStyle name="Subtotal (line) 2 2 2 41 5" xfId="35299" xr:uid="{00000000-0005-0000-0000-000002820000}"/>
    <cellStyle name="Subtotal (line) 2 2 2 42" xfId="4861" xr:uid="{00000000-0005-0000-0000-000003820000}"/>
    <cellStyle name="Subtotal (line) 2 2 2 42 2" xfId="35300" xr:uid="{00000000-0005-0000-0000-000004820000}"/>
    <cellStyle name="Subtotal (line) 2 2 2 42 2 2" xfId="35301" xr:uid="{00000000-0005-0000-0000-000005820000}"/>
    <cellStyle name="Subtotal (line) 2 2 2 42 2 3" xfId="35302" xr:uid="{00000000-0005-0000-0000-000006820000}"/>
    <cellStyle name="Subtotal (line) 2 2 2 42 2 4" xfId="35303" xr:uid="{00000000-0005-0000-0000-000007820000}"/>
    <cellStyle name="Subtotal (line) 2 2 2 42 3" xfId="35304" xr:uid="{00000000-0005-0000-0000-000008820000}"/>
    <cellStyle name="Subtotal (line) 2 2 2 42 4" xfId="35305" xr:uid="{00000000-0005-0000-0000-000009820000}"/>
    <cellStyle name="Subtotal (line) 2 2 2 42 5" xfId="35306" xr:uid="{00000000-0005-0000-0000-00000A820000}"/>
    <cellStyle name="Subtotal (line) 2 2 2 43" xfId="4862" xr:uid="{00000000-0005-0000-0000-00000B820000}"/>
    <cellStyle name="Subtotal (line) 2 2 2 43 2" xfId="35307" xr:uid="{00000000-0005-0000-0000-00000C820000}"/>
    <cellStyle name="Subtotal (line) 2 2 2 43 2 2" xfId="35308" xr:uid="{00000000-0005-0000-0000-00000D820000}"/>
    <cellStyle name="Subtotal (line) 2 2 2 43 2 3" xfId="35309" xr:uid="{00000000-0005-0000-0000-00000E820000}"/>
    <cellStyle name="Subtotal (line) 2 2 2 43 2 4" xfId="35310" xr:uid="{00000000-0005-0000-0000-00000F820000}"/>
    <cellStyle name="Subtotal (line) 2 2 2 43 3" xfId="35311" xr:uid="{00000000-0005-0000-0000-000010820000}"/>
    <cellStyle name="Subtotal (line) 2 2 2 43 4" xfId="35312" xr:uid="{00000000-0005-0000-0000-000011820000}"/>
    <cellStyle name="Subtotal (line) 2 2 2 43 5" xfId="35313" xr:uid="{00000000-0005-0000-0000-000012820000}"/>
    <cellStyle name="Subtotal (line) 2 2 2 44" xfId="4863" xr:uid="{00000000-0005-0000-0000-000013820000}"/>
    <cellStyle name="Subtotal (line) 2 2 2 44 2" xfId="35314" xr:uid="{00000000-0005-0000-0000-000014820000}"/>
    <cellStyle name="Subtotal (line) 2 2 2 44 2 2" xfId="35315" xr:uid="{00000000-0005-0000-0000-000015820000}"/>
    <cellStyle name="Subtotal (line) 2 2 2 44 2 3" xfId="35316" xr:uid="{00000000-0005-0000-0000-000016820000}"/>
    <cellStyle name="Subtotal (line) 2 2 2 44 2 4" xfId="35317" xr:uid="{00000000-0005-0000-0000-000017820000}"/>
    <cellStyle name="Subtotal (line) 2 2 2 44 3" xfId="35318" xr:uid="{00000000-0005-0000-0000-000018820000}"/>
    <cellStyle name="Subtotal (line) 2 2 2 44 4" xfId="35319" xr:uid="{00000000-0005-0000-0000-000019820000}"/>
    <cellStyle name="Subtotal (line) 2 2 2 44 5" xfId="35320" xr:uid="{00000000-0005-0000-0000-00001A820000}"/>
    <cellStyle name="Subtotal (line) 2 2 2 45" xfId="35321" xr:uid="{00000000-0005-0000-0000-00001B820000}"/>
    <cellStyle name="Subtotal (line) 2 2 2 45 2" xfId="35322" xr:uid="{00000000-0005-0000-0000-00001C820000}"/>
    <cellStyle name="Subtotal (line) 2 2 2 45 3" xfId="35323" xr:uid="{00000000-0005-0000-0000-00001D820000}"/>
    <cellStyle name="Subtotal (line) 2 2 2 45 4" xfId="35324" xr:uid="{00000000-0005-0000-0000-00001E820000}"/>
    <cellStyle name="Subtotal (line) 2 2 2 46" xfId="35325" xr:uid="{00000000-0005-0000-0000-00001F820000}"/>
    <cellStyle name="Subtotal (line) 2 2 2 46 2" xfId="35326" xr:uid="{00000000-0005-0000-0000-000020820000}"/>
    <cellStyle name="Subtotal (line) 2 2 2 46 3" xfId="35327" xr:uid="{00000000-0005-0000-0000-000021820000}"/>
    <cellStyle name="Subtotal (line) 2 2 2 46 4" xfId="35328" xr:uid="{00000000-0005-0000-0000-000022820000}"/>
    <cellStyle name="Subtotal (line) 2 2 2 47" xfId="35329" xr:uid="{00000000-0005-0000-0000-000023820000}"/>
    <cellStyle name="Subtotal (line) 2 2 2 48" xfId="35330" xr:uid="{00000000-0005-0000-0000-000024820000}"/>
    <cellStyle name="Subtotal (line) 2 2 2 49" xfId="35331" xr:uid="{00000000-0005-0000-0000-000025820000}"/>
    <cellStyle name="Subtotal (line) 2 2 2 5" xfId="4864" xr:uid="{00000000-0005-0000-0000-000026820000}"/>
    <cellStyle name="Subtotal (line) 2 2 2 5 2" xfId="35332" xr:uid="{00000000-0005-0000-0000-000027820000}"/>
    <cellStyle name="Subtotal (line) 2 2 2 5 2 2" xfId="35333" xr:uid="{00000000-0005-0000-0000-000028820000}"/>
    <cellStyle name="Subtotal (line) 2 2 2 5 2 3" xfId="35334" xr:uid="{00000000-0005-0000-0000-000029820000}"/>
    <cellStyle name="Subtotal (line) 2 2 2 5 2 4" xfId="35335" xr:uid="{00000000-0005-0000-0000-00002A820000}"/>
    <cellStyle name="Subtotal (line) 2 2 2 5 3" xfId="35336" xr:uid="{00000000-0005-0000-0000-00002B820000}"/>
    <cellStyle name="Subtotal (line) 2 2 2 5 4" xfId="35337" xr:uid="{00000000-0005-0000-0000-00002C820000}"/>
    <cellStyle name="Subtotal (line) 2 2 2 5 5" xfId="35338" xr:uid="{00000000-0005-0000-0000-00002D820000}"/>
    <cellStyle name="Subtotal (line) 2 2 2 6" xfId="4865" xr:uid="{00000000-0005-0000-0000-00002E820000}"/>
    <cellStyle name="Subtotal (line) 2 2 2 6 2" xfId="35339" xr:uid="{00000000-0005-0000-0000-00002F820000}"/>
    <cellStyle name="Subtotal (line) 2 2 2 6 2 2" xfId="35340" xr:uid="{00000000-0005-0000-0000-000030820000}"/>
    <cellStyle name="Subtotal (line) 2 2 2 6 2 3" xfId="35341" xr:uid="{00000000-0005-0000-0000-000031820000}"/>
    <cellStyle name="Subtotal (line) 2 2 2 6 2 4" xfId="35342" xr:uid="{00000000-0005-0000-0000-000032820000}"/>
    <cellStyle name="Subtotal (line) 2 2 2 6 3" xfId="35343" xr:uid="{00000000-0005-0000-0000-000033820000}"/>
    <cellStyle name="Subtotal (line) 2 2 2 6 4" xfId="35344" xr:uid="{00000000-0005-0000-0000-000034820000}"/>
    <cellStyle name="Subtotal (line) 2 2 2 6 5" xfId="35345" xr:uid="{00000000-0005-0000-0000-000035820000}"/>
    <cellStyle name="Subtotal (line) 2 2 2 7" xfId="4866" xr:uid="{00000000-0005-0000-0000-000036820000}"/>
    <cellStyle name="Subtotal (line) 2 2 2 7 2" xfId="35346" xr:uid="{00000000-0005-0000-0000-000037820000}"/>
    <cellStyle name="Subtotal (line) 2 2 2 7 2 2" xfId="35347" xr:uid="{00000000-0005-0000-0000-000038820000}"/>
    <cellStyle name="Subtotal (line) 2 2 2 7 2 3" xfId="35348" xr:uid="{00000000-0005-0000-0000-000039820000}"/>
    <cellStyle name="Subtotal (line) 2 2 2 7 2 4" xfId="35349" xr:uid="{00000000-0005-0000-0000-00003A820000}"/>
    <cellStyle name="Subtotal (line) 2 2 2 7 3" xfId="35350" xr:uid="{00000000-0005-0000-0000-00003B820000}"/>
    <cellStyle name="Subtotal (line) 2 2 2 7 4" xfId="35351" xr:uid="{00000000-0005-0000-0000-00003C820000}"/>
    <cellStyle name="Subtotal (line) 2 2 2 7 5" xfId="35352" xr:uid="{00000000-0005-0000-0000-00003D820000}"/>
    <cellStyle name="Subtotal (line) 2 2 2 8" xfId="4867" xr:uid="{00000000-0005-0000-0000-00003E820000}"/>
    <cellStyle name="Subtotal (line) 2 2 2 8 2" xfId="35353" xr:uid="{00000000-0005-0000-0000-00003F820000}"/>
    <cellStyle name="Subtotal (line) 2 2 2 8 2 2" xfId="35354" xr:uid="{00000000-0005-0000-0000-000040820000}"/>
    <cellStyle name="Subtotal (line) 2 2 2 8 2 3" xfId="35355" xr:uid="{00000000-0005-0000-0000-000041820000}"/>
    <cellStyle name="Subtotal (line) 2 2 2 8 2 4" xfId="35356" xr:uid="{00000000-0005-0000-0000-000042820000}"/>
    <cellStyle name="Subtotal (line) 2 2 2 8 3" xfId="35357" xr:uid="{00000000-0005-0000-0000-000043820000}"/>
    <cellStyle name="Subtotal (line) 2 2 2 8 4" xfId="35358" xr:uid="{00000000-0005-0000-0000-000044820000}"/>
    <cellStyle name="Subtotal (line) 2 2 2 8 5" xfId="35359" xr:uid="{00000000-0005-0000-0000-000045820000}"/>
    <cellStyle name="Subtotal (line) 2 2 2 9" xfId="4868" xr:uid="{00000000-0005-0000-0000-000046820000}"/>
    <cellStyle name="Subtotal (line) 2 2 2 9 2" xfId="35360" xr:uid="{00000000-0005-0000-0000-000047820000}"/>
    <cellStyle name="Subtotal (line) 2 2 2 9 2 2" xfId="35361" xr:uid="{00000000-0005-0000-0000-000048820000}"/>
    <cellStyle name="Subtotal (line) 2 2 2 9 2 3" xfId="35362" xr:uid="{00000000-0005-0000-0000-000049820000}"/>
    <cellStyle name="Subtotal (line) 2 2 2 9 2 4" xfId="35363" xr:uid="{00000000-0005-0000-0000-00004A820000}"/>
    <cellStyle name="Subtotal (line) 2 2 2 9 3" xfId="35364" xr:uid="{00000000-0005-0000-0000-00004B820000}"/>
    <cellStyle name="Subtotal (line) 2 2 2 9 4" xfId="35365" xr:uid="{00000000-0005-0000-0000-00004C820000}"/>
    <cellStyle name="Subtotal (line) 2 2 2 9 5" xfId="35366" xr:uid="{00000000-0005-0000-0000-00004D820000}"/>
    <cellStyle name="Subtotal (line) 2 2 20" xfId="4869" xr:uid="{00000000-0005-0000-0000-00004E820000}"/>
    <cellStyle name="Subtotal (line) 2 2 20 2" xfId="35367" xr:uid="{00000000-0005-0000-0000-00004F820000}"/>
    <cellStyle name="Subtotal (line) 2 2 20 2 2" xfId="35368" xr:uid="{00000000-0005-0000-0000-000050820000}"/>
    <cellStyle name="Subtotal (line) 2 2 20 2 3" xfId="35369" xr:uid="{00000000-0005-0000-0000-000051820000}"/>
    <cellStyle name="Subtotal (line) 2 2 20 2 4" xfId="35370" xr:uid="{00000000-0005-0000-0000-000052820000}"/>
    <cellStyle name="Subtotal (line) 2 2 20 3" xfId="35371" xr:uid="{00000000-0005-0000-0000-000053820000}"/>
    <cellStyle name="Subtotal (line) 2 2 20 4" xfId="35372" xr:uid="{00000000-0005-0000-0000-000054820000}"/>
    <cellStyle name="Subtotal (line) 2 2 20 5" xfId="35373" xr:uid="{00000000-0005-0000-0000-000055820000}"/>
    <cellStyle name="Subtotal (line) 2 2 21" xfId="4870" xr:uid="{00000000-0005-0000-0000-000056820000}"/>
    <cellStyle name="Subtotal (line) 2 2 21 2" xfId="35374" xr:uid="{00000000-0005-0000-0000-000057820000}"/>
    <cellStyle name="Subtotal (line) 2 2 21 2 2" xfId="35375" xr:uid="{00000000-0005-0000-0000-000058820000}"/>
    <cellStyle name="Subtotal (line) 2 2 21 2 3" xfId="35376" xr:uid="{00000000-0005-0000-0000-000059820000}"/>
    <cellStyle name="Subtotal (line) 2 2 21 2 4" xfId="35377" xr:uid="{00000000-0005-0000-0000-00005A820000}"/>
    <cellStyle name="Subtotal (line) 2 2 21 3" xfId="35378" xr:uid="{00000000-0005-0000-0000-00005B820000}"/>
    <cellStyle name="Subtotal (line) 2 2 21 4" xfId="35379" xr:uid="{00000000-0005-0000-0000-00005C820000}"/>
    <cellStyle name="Subtotal (line) 2 2 21 5" xfId="35380" xr:uid="{00000000-0005-0000-0000-00005D820000}"/>
    <cellStyle name="Subtotal (line) 2 2 22" xfId="4871" xr:uid="{00000000-0005-0000-0000-00005E820000}"/>
    <cellStyle name="Subtotal (line) 2 2 22 2" xfId="35381" xr:uid="{00000000-0005-0000-0000-00005F820000}"/>
    <cellStyle name="Subtotal (line) 2 2 22 2 2" xfId="35382" xr:uid="{00000000-0005-0000-0000-000060820000}"/>
    <cellStyle name="Subtotal (line) 2 2 22 2 3" xfId="35383" xr:uid="{00000000-0005-0000-0000-000061820000}"/>
    <cellStyle name="Subtotal (line) 2 2 22 2 4" xfId="35384" xr:uid="{00000000-0005-0000-0000-000062820000}"/>
    <cellStyle name="Subtotal (line) 2 2 22 3" xfId="35385" xr:uid="{00000000-0005-0000-0000-000063820000}"/>
    <cellStyle name="Subtotal (line) 2 2 22 4" xfId="35386" xr:uid="{00000000-0005-0000-0000-000064820000}"/>
    <cellStyle name="Subtotal (line) 2 2 22 5" xfId="35387" xr:uid="{00000000-0005-0000-0000-000065820000}"/>
    <cellStyle name="Subtotal (line) 2 2 23" xfId="4872" xr:uid="{00000000-0005-0000-0000-000066820000}"/>
    <cellStyle name="Subtotal (line) 2 2 23 2" xfId="35388" xr:uid="{00000000-0005-0000-0000-000067820000}"/>
    <cellStyle name="Subtotal (line) 2 2 23 2 2" xfId="35389" xr:uid="{00000000-0005-0000-0000-000068820000}"/>
    <cellStyle name="Subtotal (line) 2 2 23 2 3" xfId="35390" xr:uid="{00000000-0005-0000-0000-000069820000}"/>
    <cellStyle name="Subtotal (line) 2 2 23 2 4" xfId="35391" xr:uid="{00000000-0005-0000-0000-00006A820000}"/>
    <cellStyle name="Subtotal (line) 2 2 23 3" xfId="35392" xr:uid="{00000000-0005-0000-0000-00006B820000}"/>
    <cellStyle name="Subtotal (line) 2 2 23 4" xfId="35393" xr:uid="{00000000-0005-0000-0000-00006C820000}"/>
    <cellStyle name="Subtotal (line) 2 2 23 5" xfId="35394" xr:uid="{00000000-0005-0000-0000-00006D820000}"/>
    <cellStyle name="Subtotal (line) 2 2 24" xfId="4873" xr:uid="{00000000-0005-0000-0000-00006E820000}"/>
    <cellStyle name="Subtotal (line) 2 2 24 2" xfId="35395" xr:uid="{00000000-0005-0000-0000-00006F820000}"/>
    <cellStyle name="Subtotal (line) 2 2 24 2 2" xfId="35396" xr:uid="{00000000-0005-0000-0000-000070820000}"/>
    <cellStyle name="Subtotal (line) 2 2 24 2 3" xfId="35397" xr:uid="{00000000-0005-0000-0000-000071820000}"/>
    <cellStyle name="Subtotal (line) 2 2 24 2 4" xfId="35398" xr:uid="{00000000-0005-0000-0000-000072820000}"/>
    <cellStyle name="Subtotal (line) 2 2 24 3" xfId="35399" xr:uid="{00000000-0005-0000-0000-000073820000}"/>
    <cellStyle name="Subtotal (line) 2 2 24 4" xfId="35400" xr:uid="{00000000-0005-0000-0000-000074820000}"/>
    <cellStyle name="Subtotal (line) 2 2 24 5" xfId="35401" xr:uid="{00000000-0005-0000-0000-000075820000}"/>
    <cellStyle name="Subtotal (line) 2 2 25" xfId="4874" xr:uid="{00000000-0005-0000-0000-000076820000}"/>
    <cellStyle name="Subtotal (line) 2 2 25 2" xfId="35402" xr:uid="{00000000-0005-0000-0000-000077820000}"/>
    <cellStyle name="Subtotal (line) 2 2 25 2 2" xfId="35403" xr:uid="{00000000-0005-0000-0000-000078820000}"/>
    <cellStyle name="Subtotal (line) 2 2 25 2 3" xfId="35404" xr:uid="{00000000-0005-0000-0000-000079820000}"/>
    <cellStyle name="Subtotal (line) 2 2 25 2 4" xfId="35405" xr:uid="{00000000-0005-0000-0000-00007A820000}"/>
    <cellStyle name="Subtotal (line) 2 2 25 3" xfId="35406" xr:uid="{00000000-0005-0000-0000-00007B820000}"/>
    <cellStyle name="Subtotal (line) 2 2 25 4" xfId="35407" xr:uid="{00000000-0005-0000-0000-00007C820000}"/>
    <cellStyle name="Subtotal (line) 2 2 25 5" xfId="35408" xr:uid="{00000000-0005-0000-0000-00007D820000}"/>
    <cellStyle name="Subtotal (line) 2 2 26" xfId="4875" xr:uid="{00000000-0005-0000-0000-00007E820000}"/>
    <cellStyle name="Subtotal (line) 2 2 26 2" xfId="35409" xr:uid="{00000000-0005-0000-0000-00007F820000}"/>
    <cellStyle name="Subtotal (line) 2 2 26 2 2" xfId="35410" xr:uid="{00000000-0005-0000-0000-000080820000}"/>
    <cellStyle name="Subtotal (line) 2 2 26 2 3" xfId="35411" xr:uid="{00000000-0005-0000-0000-000081820000}"/>
    <cellStyle name="Subtotal (line) 2 2 26 2 4" xfId="35412" xr:uid="{00000000-0005-0000-0000-000082820000}"/>
    <cellStyle name="Subtotal (line) 2 2 26 3" xfId="35413" xr:uid="{00000000-0005-0000-0000-000083820000}"/>
    <cellStyle name="Subtotal (line) 2 2 26 4" xfId="35414" xr:uid="{00000000-0005-0000-0000-000084820000}"/>
    <cellStyle name="Subtotal (line) 2 2 26 5" xfId="35415" xr:uid="{00000000-0005-0000-0000-000085820000}"/>
    <cellStyle name="Subtotal (line) 2 2 27" xfId="4876" xr:uid="{00000000-0005-0000-0000-000086820000}"/>
    <cellStyle name="Subtotal (line) 2 2 27 2" xfId="35416" xr:uid="{00000000-0005-0000-0000-000087820000}"/>
    <cellStyle name="Subtotal (line) 2 2 27 2 2" xfId="35417" xr:uid="{00000000-0005-0000-0000-000088820000}"/>
    <cellStyle name="Subtotal (line) 2 2 27 2 3" xfId="35418" xr:uid="{00000000-0005-0000-0000-000089820000}"/>
    <cellStyle name="Subtotal (line) 2 2 27 2 4" xfId="35419" xr:uid="{00000000-0005-0000-0000-00008A820000}"/>
    <cellStyle name="Subtotal (line) 2 2 27 3" xfId="35420" xr:uid="{00000000-0005-0000-0000-00008B820000}"/>
    <cellStyle name="Subtotal (line) 2 2 27 4" xfId="35421" xr:uid="{00000000-0005-0000-0000-00008C820000}"/>
    <cellStyle name="Subtotal (line) 2 2 27 5" xfId="35422" xr:uid="{00000000-0005-0000-0000-00008D820000}"/>
    <cellStyle name="Subtotal (line) 2 2 28" xfId="4877" xr:uid="{00000000-0005-0000-0000-00008E820000}"/>
    <cellStyle name="Subtotal (line) 2 2 28 2" xfId="35423" xr:uid="{00000000-0005-0000-0000-00008F820000}"/>
    <cellStyle name="Subtotal (line) 2 2 28 2 2" xfId="35424" xr:uid="{00000000-0005-0000-0000-000090820000}"/>
    <cellStyle name="Subtotal (line) 2 2 28 2 3" xfId="35425" xr:uid="{00000000-0005-0000-0000-000091820000}"/>
    <cellStyle name="Subtotal (line) 2 2 28 2 4" xfId="35426" xr:uid="{00000000-0005-0000-0000-000092820000}"/>
    <cellStyle name="Subtotal (line) 2 2 28 3" xfId="35427" xr:uid="{00000000-0005-0000-0000-000093820000}"/>
    <cellStyle name="Subtotal (line) 2 2 28 4" xfId="35428" xr:uid="{00000000-0005-0000-0000-000094820000}"/>
    <cellStyle name="Subtotal (line) 2 2 28 5" xfId="35429" xr:uid="{00000000-0005-0000-0000-000095820000}"/>
    <cellStyle name="Subtotal (line) 2 2 29" xfId="4878" xr:uid="{00000000-0005-0000-0000-000096820000}"/>
    <cellStyle name="Subtotal (line) 2 2 29 2" xfId="35430" xr:uid="{00000000-0005-0000-0000-000097820000}"/>
    <cellStyle name="Subtotal (line) 2 2 29 2 2" xfId="35431" xr:uid="{00000000-0005-0000-0000-000098820000}"/>
    <cellStyle name="Subtotal (line) 2 2 29 2 3" xfId="35432" xr:uid="{00000000-0005-0000-0000-000099820000}"/>
    <cellStyle name="Subtotal (line) 2 2 29 2 4" xfId="35433" xr:uid="{00000000-0005-0000-0000-00009A820000}"/>
    <cellStyle name="Subtotal (line) 2 2 29 3" xfId="35434" xr:uid="{00000000-0005-0000-0000-00009B820000}"/>
    <cellStyle name="Subtotal (line) 2 2 29 4" xfId="35435" xr:uid="{00000000-0005-0000-0000-00009C820000}"/>
    <cellStyle name="Subtotal (line) 2 2 29 5" xfId="35436" xr:uid="{00000000-0005-0000-0000-00009D820000}"/>
    <cellStyle name="Subtotal (line) 2 2 3" xfId="4879" xr:uid="{00000000-0005-0000-0000-00009E820000}"/>
    <cellStyle name="Subtotal (line) 2 2 3 2" xfId="35437" xr:uid="{00000000-0005-0000-0000-00009F820000}"/>
    <cellStyle name="Subtotal (line) 2 2 3 2 2" xfId="35438" xr:uid="{00000000-0005-0000-0000-0000A0820000}"/>
    <cellStyle name="Subtotal (line) 2 2 3 2 3" xfId="35439" xr:uid="{00000000-0005-0000-0000-0000A1820000}"/>
    <cellStyle name="Subtotal (line) 2 2 3 2 4" xfId="35440" xr:uid="{00000000-0005-0000-0000-0000A2820000}"/>
    <cellStyle name="Subtotal (line) 2 2 3 3" xfId="35441" xr:uid="{00000000-0005-0000-0000-0000A3820000}"/>
    <cellStyle name="Subtotal (line) 2 2 3 4" xfId="35442" xr:uid="{00000000-0005-0000-0000-0000A4820000}"/>
    <cellStyle name="Subtotal (line) 2 2 3 5" xfId="35443" xr:uid="{00000000-0005-0000-0000-0000A5820000}"/>
    <cellStyle name="Subtotal (line) 2 2 30" xfId="4880" xr:uid="{00000000-0005-0000-0000-0000A6820000}"/>
    <cellStyle name="Subtotal (line) 2 2 30 2" xfId="35444" xr:uid="{00000000-0005-0000-0000-0000A7820000}"/>
    <cellStyle name="Subtotal (line) 2 2 30 2 2" xfId="35445" xr:uid="{00000000-0005-0000-0000-0000A8820000}"/>
    <cellStyle name="Subtotal (line) 2 2 30 2 3" xfId="35446" xr:uid="{00000000-0005-0000-0000-0000A9820000}"/>
    <cellStyle name="Subtotal (line) 2 2 30 2 4" xfId="35447" xr:uid="{00000000-0005-0000-0000-0000AA820000}"/>
    <cellStyle name="Subtotal (line) 2 2 30 3" xfId="35448" xr:uid="{00000000-0005-0000-0000-0000AB820000}"/>
    <cellStyle name="Subtotal (line) 2 2 30 4" xfId="35449" xr:uid="{00000000-0005-0000-0000-0000AC820000}"/>
    <cellStyle name="Subtotal (line) 2 2 30 5" xfId="35450" xr:uid="{00000000-0005-0000-0000-0000AD820000}"/>
    <cellStyle name="Subtotal (line) 2 2 31" xfId="4881" xr:uid="{00000000-0005-0000-0000-0000AE820000}"/>
    <cellStyle name="Subtotal (line) 2 2 31 2" xfId="35451" xr:uid="{00000000-0005-0000-0000-0000AF820000}"/>
    <cellStyle name="Subtotal (line) 2 2 31 2 2" xfId="35452" xr:uid="{00000000-0005-0000-0000-0000B0820000}"/>
    <cellStyle name="Subtotal (line) 2 2 31 2 3" xfId="35453" xr:uid="{00000000-0005-0000-0000-0000B1820000}"/>
    <cellStyle name="Subtotal (line) 2 2 31 2 4" xfId="35454" xr:uid="{00000000-0005-0000-0000-0000B2820000}"/>
    <cellStyle name="Subtotal (line) 2 2 31 3" xfId="35455" xr:uid="{00000000-0005-0000-0000-0000B3820000}"/>
    <cellStyle name="Subtotal (line) 2 2 31 4" xfId="35456" xr:uid="{00000000-0005-0000-0000-0000B4820000}"/>
    <cellStyle name="Subtotal (line) 2 2 31 5" xfId="35457" xr:uid="{00000000-0005-0000-0000-0000B5820000}"/>
    <cellStyle name="Subtotal (line) 2 2 32" xfId="4882" xr:uid="{00000000-0005-0000-0000-0000B6820000}"/>
    <cellStyle name="Subtotal (line) 2 2 32 2" xfId="35458" xr:uid="{00000000-0005-0000-0000-0000B7820000}"/>
    <cellStyle name="Subtotal (line) 2 2 32 2 2" xfId="35459" xr:uid="{00000000-0005-0000-0000-0000B8820000}"/>
    <cellStyle name="Subtotal (line) 2 2 32 2 3" xfId="35460" xr:uid="{00000000-0005-0000-0000-0000B9820000}"/>
    <cellStyle name="Subtotal (line) 2 2 32 2 4" xfId="35461" xr:uid="{00000000-0005-0000-0000-0000BA820000}"/>
    <cellStyle name="Subtotal (line) 2 2 32 3" xfId="35462" xr:uid="{00000000-0005-0000-0000-0000BB820000}"/>
    <cellStyle name="Subtotal (line) 2 2 32 4" xfId="35463" xr:uid="{00000000-0005-0000-0000-0000BC820000}"/>
    <cellStyle name="Subtotal (line) 2 2 32 5" xfId="35464" xr:uid="{00000000-0005-0000-0000-0000BD820000}"/>
    <cellStyle name="Subtotal (line) 2 2 33" xfId="4883" xr:uid="{00000000-0005-0000-0000-0000BE820000}"/>
    <cellStyle name="Subtotal (line) 2 2 33 2" xfId="35465" xr:uid="{00000000-0005-0000-0000-0000BF820000}"/>
    <cellStyle name="Subtotal (line) 2 2 33 2 2" xfId="35466" xr:uid="{00000000-0005-0000-0000-0000C0820000}"/>
    <cellStyle name="Subtotal (line) 2 2 33 2 3" xfId="35467" xr:uid="{00000000-0005-0000-0000-0000C1820000}"/>
    <cellStyle name="Subtotal (line) 2 2 33 2 4" xfId="35468" xr:uid="{00000000-0005-0000-0000-0000C2820000}"/>
    <cellStyle name="Subtotal (line) 2 2 33 3" xfId="35469" xr:uid="{00000000-0005-0000-0000-0000C3820000}"/>
    <cellStyle name="Subtotal (line) 2 2 33 4" xfId="35470" xr:uid="{00000000-0005-0000-0000-0000C4820000}"/>
    <cellStyle name="Subtotal (line) 2 2 33 5" xfId="35471" xr:uid="{00000000-0005-0000-0000-0000C5820000}"/>
    <cellStyle name="Subtotal (line) 2 2 34" xfId="4884" xr:uid="{00000000-0005-0000-0000-0000C6820000}"/>
    <cellStyle name="Subtotal (line) 2 2 34 2" xfId="35472" xr:uid="{00000000-0005-0000-0000-0000C7820000}"/>
    <cellStyle name="Subtotal (line) 2 2 34 2 2" xfId="35473" xr:uid="{00000000-0005-0000-0000-0000C8820000}"/>
    <cellStyle name="Subtotal (line) 2 2 34 2 3" xfId="35474" xr:uid="{00000000-0005-0000-0000-0000C9820000}"/>
    <cellStyle name="Subtotal (line) 2 2 34 2 4" xfId="35475" xr:uid="{00000000-0005-0000-0000-0000CA820000}"/>
    <cellStyle name="Subtotal (line) 2 2 34 3" xfId="35476" xr:uid="{00000000-0005-0000-0000-0000CB820000}"/>
    <cellStyle name="Subtotal (line) 2 2 34 4" xfId="35477" xr:uid="{00000000-0005-0000-0000-0000CC820000}"/>
    <cellStyle name="Subtotal (line) 2 2 34 5" xfId="35478" xr:uid="{00000000-0005-0000-0000-0000CD820000}"/>
    <cellStyle name="Subtotal (line) 2 2 35" xfId="4885" xr:uid="{00000000-0005-0000-0000-0000CE820000}"/>
    <cellStyle name="Subtotal (line) 2 2 35 2" xfId="35479" xr:uid="{00000000-0005-0000-0000-0000CF820000}"/>
    <cellStyle name="Subtotal (line) 2 2 35 2 2" xfId="35480" xr:uid="{00000000-0005-0000-0000-0000D0820000}"/>
    <cellStyle name="Subtotal (line) 2 2 35 2 3" xfId="35481" xr:uid="{00000000-0005-0000-0000-0000D1820000}"/>
    <cellStyle name="Subtotal (line) 2 2 35 2 4" xfId="35482" xr:uid="{00000000-0005-0000-0000-0000D2820000}"/>
    <cellStyle name="Subtotal (line) 2 2 35 3" xfId="35483" xr:uid="{00000000-0005-0000-0000-0000D3820000}"/>
    <cellStyle name="Subtotal (line) 2 2 35 4" xfId="35484" xr:uid="{00000000-0005-0000-0000-0000D4820000}"/>
    <cellStyle name="Subtotal (line) 2 2 35 5" xfId="35485" xr:uid="{00000000-0005-0000-0000-0000D5820000}"/>
    <cellStyle name="Subtotal (line) 2 2 36" xfId="4886" xr:uid="{00000000-0005-0000-0000-0000D6820000}"/>
    <cellStyle name="Subtotal (line) 2 2 36 2" xfId="35486" xr:uid="{00000000-0005-0000-0000-0000D7820000}"/>
    <cellStyle name="Subtotal (line) 2 2 36 2 2" xfId="35487" xr:uid="{00000000-0005-0000-0000-0000D8820000}"/>
    <cellStyle name="Subtotal (line) 2 2 36 2 3" xfId="35488" xr:uid="{00000000-0005-0000-0000-0000D9820000}"/>
    <cellStyle name="Subtotal (line) 2 2 36 2 4" xfId="35489" xr:uid="{00000000-0005-0000-0000-0000DA820000}"/>
    <cellStyle name="Subtotal (line) 2 2 36 3" xfId="35490" xr:uid="{00000000-0005-0000-0000-0000DB820000}"/>
    <cellStyle name="Subtotal (line) 2 2 36 4" xfId="35491" xr:uid="{00000000-0005-0000-0000-0000DC820000}"/>
    <cellStyle name="Subtotal (line) 2 2 36 5" xfId="35492" xr:uid="{00000000-0005-0000-0000-0000DD820000}"/>
    <cellStyle name="Subtotal (line) 2 2 37" xfId="4887" xr:uid="{00000000-0005-0000-0000-0000DE820000}"/>
    <cellStyle name="Subtotal (line) 2 2 37 2" xfId="35493" xr:uid="{00000000-0005-0000-0000-0000DF820000}"/>
    <cellStyle name="Subtotal (line) 2 2 37 2 2" xfId="35494" xr:uid="{00000000-0005-0000-0000-0000E0820000}"/>
    <cellStyle name="Subtotal (line) 2 2 37 2 3" xfId="35495" xr:uid="{00000000-0005-0000-0000-0000E1820000}"/>
    <cellStyle name="Subtotal (line) 2 2 37 2 4" xfId="35496" xr:uid="{00000000-0005-0000-0000-0000E2820000}"/>
    <cellStyle name="Subtotal (line) 2 2 37 3" xfId="35497" xr:uid="{00000000-0005-0000-0000-0000E3820000}"/>
    <cellStyle name="Subtotal (line) 2 2 37 4" xfId="35498" xr:uid="{00000000-0005-0000-0000-0000E4820000}"/>
    <cellStyle name="Subtotal (line) 2 2 37 5" xfId="35499" xr:uid="{00000000-0005-0000-0000-0000E5820000}"/>
    <cellStyle name="Subtotal (line) 2 2 38" xfId="4888" xr:uid="{00000000-0005-0000-0000-0000E6820000}"/>
    <cellStyle name="Subtotal (line) 2 2 38 2" xfId="35500" xr:uid="{00000000-0005-0000-0000-0000E7820000}"/>
    <cellStyle name="Subtotal (line) 2 2 38 2 2" xfId="35501" xr:uid="{00000000-0005-0000-0000-0000E8820000}"/>
    <cellStyle name="Subtotal (line) 2 2 38 2 3" xfId="35502" xr:uid="{00000000-0005-0000-0000-0000E9820000}"/>
    <cellStyle name="Subtotal (line) 2 2 38 2 4" xfId="35503" xr:uid="{00000000-0005-0000-0000-0000EA820000}"/>
    <cellStyle name="Subtotal (line) 2 2 38 3" xfId="35504" xr:uid="{00000000-0005-0000-0000-0000EB820000}"/>
    <cellStyle name="Subtotal (line) 2 2 38 4" xfId="35505" xr:uid="{00000000-0005-0000-0000-0000EC820000}"/>
    <cellStyle name="Subtotal (line) 2 2 38 5" xfId="35506" xr:uid="{00000000-0005-0000-0000-0000ED820000}"/>
    <cellStyle name="Subtotal (line) 2 2 39" xfId="4889" xr:uid="{00000000-0005-0000-0000-0000EE820000}"/>
    <cellStyle name="Subtotal (line) 2 2 39 2" xfId="35507" xr:uid="{00000000-0005-0000-0000-0000EF820000}"/>
    <cellStyle name="Subtotal (line) 2 2 39 2 2" xfId="35508" xr:uid="{00000000-0005-0000-0000-0000F0820000}"/>
    <cellStyle name="Subtotal (line) 2 2 39 2 3" xfId="35509" xr:uid="{00000000-0005-0000-0000-0000F1820000}"/>
    <cellStyle name="Subtotal (line) 2 2 39 2 4" xfId="35510" xr:uid="{00000000-0005-0000-0000-0000F2820000}"/>
    <cellStyle name="Subtotal (line) 2 2 39 3" xfId="35511" xr:uid="{00000000-0005-0000-0000-0000F3820000}"/>
    <cellStyle name="Subtotal (line) 2 2 39 4" xfId="35512" xr:uid="{00000000-0005-0000-0000-0000F4820000}"/>
    <cellStyle name="Subtotal (line) 2 2 39 5" xfId="35513" xr:uid="{00000000-0005-0000-0000-0000F5820000}"/>
    <cellStyle name="Subtotal (line) 2 2 4" xfId="4890" xr:uid="{00000000-0005-0000-0000-0000F6820000}"/>
    <cellStyle name="Subtotal (line) 2 2 4 2" xfId="35514" xr:uid="{00000000-0005-0000-0000-0000F7820000}"/>
    <cellStyle name="Subtotal (line) 2 2 4 2 2" xfId="35515" xr:uid="{00000000-0005-0000-0000-0000F8820000}"/>
    <cellStyle name="Subtotal (line) 2 2 4 2 3" xfId="35516" xr:uid="{00000000-0005-0000-0000-0000F9820000}"/>
    <cellStyle name="Subtotal (line) 2 2 4 2 4" xfId="35517" xr:uid="{00000000-0005-0000-0000-0000FA820000}"/>
    <cellStyle name="Subtotal (line) 2 2 4 3" xfId="35518" xr:uid="{00000000-0005-0000-0000-0000FB820000}"/>
    <cellStyle name="Subtotal (line) 2 2 4 4" xfId="35519" xr:uid="{00000000-0005-0000-0000-0000FC820000}"/>
    <cellStyle name="Subtotal (line) 2 2 4 5" xfId="35520" xr:uid="{00000000-0005-0000-0000-0000FD820000}"/>
    <cellStyle name="Subtotal (line) 2 2 40" xfId="4891" xr:uid="{00000000-0005-0000-0000-0000FE820000}"/>
    <cellStyle name="Subtotal (line) 2 2 40 2" xfId="35521" xr:uid="{00000000-0005-0000-0000-0000FF820000}"/>
    <cellStyle name="Subtotal (line) 2 2 40 2 2" xfId="35522" xr:uid="{00000000-0005-0000-0000-000000830000}"/>
    <cellStyle name="Subtotal (line) 2 2 40 2 3" xfId="35523" xr:uid="{00000000-0005-0000-0000-000001830000}"/>
    <cellStyle name="Subtotal (line) 2 2 40 2 4" xfId="35524" xr:uid="{00000000-0005-0000-0000-000002830000}"/>
    <cellStyle name="Subtotal (line) 2 2 40 3" xfId="35525" xr:uid="{00000000-0005-0000-0000-000003830000}"/>
    <cellStyle name="Subtotal (line) 2 2 40 4" xfId="35526" xr:uid="{00000000-0005-0000-0000-000004830000}"/>
    <cellStyle name="Subtotal (line) 2 2 40 5" xfId="35527" xr:uid="{00000000-0005-0000-0000-000005830000}"/>
    <cellStyle name="Subtotal (line) 2 2 41" xfId="4892" xr:uid="{00000000-0005-0000-0000-000006830000}"/>
    <cellStyle name="Subtotal (line) 2 2 41 2" xfId="35528" xr:uid="{00000000-0005-0000-0000-000007830000}"/>
    <cellStyle name="Subtotal (line) 2 2 41 2 2" xfId="35529" xr:uid="{00000000-0005-0000-0000-000008830000}"/>
    <cellStyle name="Subtotal (line) 2 2 41 2 3" xfId="35530" xr:uid="{00000000-0005-0000-0000-000009830000}"/>
    <cellStyle name="Subtotal (line) 2 2 41 2 4" xfId="35531" xr:uid="{00000000-0005-0000-0000-00000A830000}"/>
    <cellStyle name="Subtotal (line) 2 2 41 3" xfId="35532" xr:uid="{00000000-0005-0000-0000-00000B830000}"/>
    <cellStyle name="Subtotal (line) 2 2 41 4" xfId="35533" xr:uid="{00000000-0005-0000-0000-00000C830000}"/>
    <cellStyle name="Subtotal (line) 2 2 41 5" xfId="35534" xr:uid="{00000000-0005-0000-0000-00000D830000}"/>
    <cellStyle name="Subtotal (line) 2 2 42" xfId="4893" xr:uid="{00000000-0005-0000-0000-00000E830000}"/>
    <cellStyle name="Subtotal (line) 2 2 42 2" xfId="35535" xr:uid="{00000000-0005-0000-0000-00000F830000}"/>
    <cellStyle name="Subtotal (line) 2 2 42 2 2" xfId="35536" xr:uid="{00000000-0005-0000-0000-000010830000}"/>
    <cellStyle name="Subtotal (line) 2 2 42 2 3" xfId="35537" xr:uid="{00000000-0005-0000-0000-000011830000}"/>
    <cellStyle name="Subtotal (line) 2 2 42 2 4" xfId="35538" xr:uid="{00000000-0005-0000-0000-000012830000}"/>
    <cellStyle name="Subtotal (line) 2 2 42 3" xfId="35539" xr:uid="{00000000-0005-0000-0000-000013830000}"/>
    <cellStyle name="Subtotal (line) 2 2 42 4" xfId="35540" xr:uid="{00000000-0005-0000-0000-000014830000}"/>
    <cellStyle name="Subtotal (line) 2 2 42 5" xfId="35541" xr:uid="{00000000-0005-0000-0000-000015830000}"/>
    <cellStyle name="Subtotal (line) 2 2 43" xfId="4894" xr:uid="{00000000-0005-0000-0000-000016830000}"/>
    <cellStyle name="Subtotal (line) 2 2 43 2" xfId="35542" xr:uid="{00000000-0005-0000-0000-000017830000}"/>
    <cellStyle name="Subtotal (line) 2 2 43 2 2" xfId="35543" xr:uid="{00000000-0005-0000-0000-000018830000}"/>
    <cellStyle name="Subtotal (line) 2 2 43 2 3" xfId="35544" xr:uid="{00000000-0005-0000-0000-000019830000}"/>
    <cellStyle name="Subtotal (line) 2 2 43 2 4" xfId="35545" xr:uid="{00000000-0005-0000-0000-00001A830000}"/>
    <cellStyle name="Subtotal (line) 2 2 43 3" xfId="35546" xr:uid="{00000000-0005-0000-0000-00001B830000}"/>
    <cellStyle name="Subtotal (line) 2 2 43 4" xfId="35547" xr:uid="{00000000-0005-0000-0000-00001C830000}"/>
    <cellStyle name="Subtotal (line) 2 2 43 5" xfId="35548" xr:uid="{00000000-0005-0000-0000-00001D830000}"/>
    <cellStyle name="Subtotal (line) 2 2 44" xfId="4895" xr:uid="{00000000-0005-0000-0000-00001E830000}"/>
    <cellStyle name="Subtotal (line) 2 2 44 2" xfId="35549" xr:uid="{00000000-0005-0000-0000-00001F830000}"/>
    <cellStyle name="Subtotal (line) 2 2 44 2 2" xfId="35550" xr:uid="{00000000-0005-0000-0000-000020830000}"/>
    <cellStyle name="Subtotal (line) 2 2 44 2 3" xfId="35551" xr:uid="{00000000-0005-0000-0000-000021830000}"/>
    <cellStyle name="Subtotal (line) 2 2 44 2 4" xfId="35552" xr:uid="{00000000-0005-0000-0000-000022830000}"/>
    <cellStyle name="Subtotal (line) 2 2 44 3" xfId="35553" xr:uid="{00000000-0005-0000-0000-000023830000}"/>
    <cellStyle name="Subtotal (line) 2 2 44 4" xfId="35554" xr:uid="{00000000-0005-0000-0000-000024830000}"/>
    <cellStyle name="Subtotal (line) 2 2 44 5" xfId="35555" xr:uid="{00000000-0005-0000-0000-000025830000}"/>
    <cellStyle name="Subtotal (line) 2 2 45" xfId="4896" xr:uid="{00000000-0005-0000-0000-000026830000}"/>
    <cellStyle name="Subtotal (line) 2 2 45 2" xfId="35556" xr:uid="{00000000-0005-0000-0000-000027830000}"/>
    <cellStyle name="Subtotal (line) 2 2 45 2 2" xfId="35557" xr:uid="{00000000-0005-0000-0000-000028830000}"/>
    <cellStyle name="Subtotal (line) 2 2 45 2 3" xfId="35558" xr:uid="{00000000-0005-0000-0000-000029830000}"/>
    <cellStyle name="Subtotal (line) 2 2 45 2 4" xfId="35559" xr:uid="{00000000-0005-0000-0000-00002A830000}"/>
    <cellStyle name="Subtotal (line) 2 2 45 3" xfId="35560" xr:uid="{00000000-0005-0000-0000-00002B830000}"/>
    <cellStyle name="Subtotal (line) 2 2 45 4" xfId="35561" xr:uid="{00000000-0005-0000-0000-00002C830000}"/>
    <cellStyle name="Subtotal (line) 2 2 45 5" xfId="35562" xr:uid="{00000000-0005-0000-0000-00002D830000}"/>
    <cellStyle name="Subtotal (line) 2 2 46" xfId="35563" xr:uid="{00000000-0005-0000-0000-00002E830000}"/>
    <cellStyle name="Subtotal (line) 2 2 46 2" xfId="35564" xr:uid="{00000000-0005-0000-0000-00002F830000}"/>
    <cellStyle name="Subtotal (line) 2 2 46 3" xfId="35565" xr:uid="{00000000-0005-0000-0000-000030830000}"/>
    <cellStyle name="Subtotal (line) 2 2 46 4" xfId="35566" xr:uid="{00000000-0005-0000-0000-000031830000}"/>
    <cellStyle name="Subtotal (line) 2 2 47" xfId="35567" xr:uid="{00000000-0005-0000-0000-000032830000}"/>
    <cellStyle name="Subtotal (line) 2 2 47 2" xfId="35568" xr:uid="{00000000-0005-0000-0000-000033830000}"/>
    <cellStyle name="Subtotal (line) 2 2 47 3" xfId="35569" xr:uid="{00000000-0005-0000-0000-000034830000}"/>
    <cellStyle name="Subtotal (line) 2 2 47 4" xfId="35570" xr:uid="{00000000-0005-0000-0000-000035830000}"/>
    <cellStyle name="Subtotal (line) 2 2 48" xfId="35571" xr:uid="{00000000-0005-0000-0000-000036830000}"/>
    <cellStyle name="Subtotal (line) 2 2 49" xfId="35572" xr:uid="{00000000-0005-0000-0000-000037830000}"/>
    <cellStyle name="Subtotal (line) 2 2 5" xfId="4897" xr:uid="{00000000-0005-0000-0000-000038830000}"/>
    <cellStyle name="Subtotal (line) 2 2 5 2" xfId="35573" xr:uid="{00000000-0005-0000-0000-000039830000}"/>
    <cellStyle name="Subtotal (line) 2 2 5 2 2" xfId="35574" xr:uid="{00000000-0005-0000-0000-00003A830000}"/>
    <cellStyle name="Subtotal (line) 2 2 5 2 3" xfId="35575" xr:uid="{00000000-0005-0000-0000-00003B830000}"/>
    <cellStyle name="Subtotal (line) 2 2 5 2 4" xfId="35576" xr:uid="{00000000-0005-0000-0000-00003C830000}"/>
    <cellStyle name="Subtotal (line) 2 2 5 3" xfId="35577" xr:uid="{00000000-0005-0000-0000-00003D830000}"/>
    <cellStyle name="Subtotal (line) 2 2 5 4" xfId="35578" xr:uid="{00000000-0005-0000-0000-00003E830000}"/>
    <cellStyle name="Subtotal (line) 2 2 5 5" xfId="35579" xr:uid="{00000000-0005-0000-0000-00003F830000}"/>
    <cellStyle name="Subtotal (line) 2 2 50" xfId="35580" xr:uid="{00000000-0005-0000-0000-000040830000}"/>
    <cellStyle name="Subtotal (line) 2 2 6" xfId="4898" xr:uid="{00000000-0005-0000-0000-000041830000}"/>
    <cellStyle name="Subtotal (line) 2 2 6 2" xfId="35581" xr:uid="{00000000-0005-0000-0000-000042830000}"/>
    <cellStyle name="Subtotal (line) 2 2 6 2 2" xfId="35582" xr:uid="{00000000-0005-0000-0000-000043830000}"/>
    <cellStyle name="Subtotal (line) 2 2 6 2 3" xfId="35583" xr:uid="{00000000-0005-0000-0000-000044830000}"/>
    <cellStyle name="Subtotal (line) 2 2 6 2 4" xfId="35584" xr:uid="{00000000-0005-0000-0000-000045830000}"/>
    <cellStyle name="Subtotal (line) 2 2 6 3" xfId="35585" xr:uid="{00000000-0005-0000-0000-000046830000}"/>
    <cellStyle name="Subtotal (line) 2 2 6 4" xfId="35586" xr:uid="{00000000-0005-0000-0000-000047830000}"/>
    <cellStyle name="Subtotal (line) 2 2 6 5" xfId="35587" xr:uid="{00000000-0005-0000-0000-000048830000}"/>
    <cellStyle name="Subtotal (line) 2 2 7" xfId="4899" xr:uid="{00000000-0005-0000-0000-000049830000}"/>
    <cellStyle name="Subtotal (line) 2 2 7 2" xfId="35588" xr:uid="{00000000-0005-0000-0000-00004A830000}"/>
    <cellStyle name="Subtotal (line) 2 2 7 2 2" xfId="35589" xr:uid="{00000000-0005-0000-0000-00004B830000}"/>
    <cellStyle name="Subtotal (line) 2 2 7 2 3" xfId="35590" xr:uid="{00000000-0005-0000-0000-00004C830000}"/>
    <cellStyle name="Subtotal (line) 2 2 7 2 4" xfId="35591" xr:uid="{00000000-0005-0000-0000-00004D830000}"/>
    <cellStyle name="Subtotal (line) 2 2 7 3" xfId="35592" xr:uid="{00000000-0005-0000-0000-00004E830000}"/>
    <cellStyle name="Subtotal (line) 2 2 7 4" xfId="35593" xr:uid="{00000000-0005-0000-0000-00004F830000}"/>
    <cellStyle name="Subtotal (line) 2 2 7 5" xfId="35594" xr:uid="{00000000-0005-0000-0000-000050830000}"/>
    <cellStyle name="Subtotal (line) 2 2 8" xfId="4900" xr:uid="{00000000-0005-0000-0000-000051830000}"/>
    <cellStyle name="Subtotal (line) 2 2 8 2" xfId="35595" xr:uid="{00000000-0005-0000-0000-000052830000}"/>
    <cellStyle name="Subtotal (line) 2 2 8 2 2" xfId="35596" xr:uid="{00000000-0005-0000-0000-000053830000}"/>
    <cellStyle name="Subtotal (line) 2 2 8 2 3" xfId="35597" xr:uid="{00000000-0005-0000-0000-000054830000}"/>
    <cellStyle name="Subtotal (line) 2 2 8 2 4" xfId="35598" xr:uid="{00000000-0005-0000-0000-000055830000}"/>
    <cellStyle name="Subtotal (line) 2 2 8 3" xfId="35599" xr:uid="{00000000-0005-0000-0000-000056830000}"/>
    <cellStyle name="Subtotal (line) 2 2 8 4" xfId="35600" xr:uid="{00000000-0005-0000-0000-000057830000}"/>
    <cellStyle name="Subtotal (line) 2 2 8 5" xfId="35601" xr:uid="{00000000-0005-0000-0000-000058830000}"/>
    <cellStyle name="Subtotal (line) 2 2 9" xfId="4901" xr:uid="{00000000-0005-0000-0000-000059830000}"/>
    <cellStyle name="Subtotal (line) 2 2 9 2" xfId="35602" xr:uid="{00000000-0005-0000-0000-00005A830000}"/>
    <cellStyle name="Subtotal (line) 2 2 9 2 2" xfId="35603" xr:uid="{00000000-0005-0000-0000-00005B830000}"/>
    <cellStyle name="Subtotal (line) 2 2 9 2 3" xfId="35604" xr:uid="{00000000-0005-0000-0000-00005C830000}"/>
    <cellStyle name="Subtotal (line) 2 2 9 2 4" xfId="35605" xr:uid="{00000000-0005-0000-0000-00005D830000}"/>
    <cellStyle name="Subtotal (line) 2 2 9 3" xfId="35606" xr:uid="{00000000-0005-0000-0000-00005E830000}"/>
    <cellStyle name="Subtotal (line) 2 2 9 4" xfId="35607" xr:uid="{00000000-0005-0000-0000-00005F830000}"/>
    <cellStyle name="Subtotal (line) 2 2 9 5" xfId="35608" xr:uid="{00000000-0005-0000-0000-000060830000}"/>
    <cellStyle name="Subtotal (line) 2 3" xfId="4902" xr:uid="{00000000-0005-0000-0000-000061830000}"/>
    <cellStyle name="Subtotal (line) 2 3 10" xfId="4903" xr:uid="{00000000-0005-0000-0000-000062830000}"/>
    <cellStyle name="Subtotal (line) 2 3 10 2" xfId="35609" xr:uid="{00000000-0005-0000-0000-000063830000}"/>
    <cellStyle name="Subtotal (line) 2 3 10 2 2" xfId="35610" xr:uid="{00000000-0005-0000-0000-000064830000}"/>
    <cellStyle name="Subtotal (line) 2 3 10 2 3" xfId="35611" xr:uid="{00000000-0005-0000-0000-000065830000}"/>
    <cellStyle name="Subtotal (line) 2 3 10 2 4" xfId="35612" xr:uid="{00000000-0005-0000-0000-000066830000}"/>
    <cellStyle name="Subtotal (line) 2 3 10 3" xfId="35613" xr:uid="{00000000-0005-0000-0000-000067830000}"/>
    <cellStyle name="Subtotal (line) 2 3 10 4" xfId="35614" xr:uid="{00000000-0005-0000-0000-000068830000}"/>
    <cellStyle name="Subtotal (line) 2 3 10 5" xfId="35615" xr:uid="{00000000-0005-0000-0000-000069830000}"/>
    <cellStyle name="Subtotal (line) 2 3 11" xfId="4904" xr:uid="{00000000-0005-0000-0000-00006A830000}"/>
    <cellStyle name="Subtotal (line) 2 3 11 2" xfId="35616" xr:uid="{00000000-0005-0000-0000-00006B830000}"/>
    <cellStyle name="Subtotal (line) 2 3 11 2 2" xfId="35617" xr:uid="{00000000-0005-0000-0000-00006C830000}"/>
    <cellStyle name="Subtotal (line) 2 3 11 2 3" xfId="35618" xr:uid="{00000000-0005-0000-0000-00006D830000}"/>
    <cellStyle name="Subtotal (line) 2 3 11 2 4" xfId="35619" xr:uid="{00000000-0005-0000-0000-00006E830000}"/>
    <cellStyle name="Subtotal (line) 2 3 11 3" xfId="35620" xr:uid="{00000000-0005-0000-0000-00006F830000}"/>
    <cellStyle name="Subtotal (line) 2 3 11 4" xfId="35621" xr:uid="{00000000-0005-0000-0000-000070830000}"/>
    <cellStyle name="Subtotal (line) 2 3 11 5" xfId="35622" xr:uid="{00000000-0005-0000-0000-000071830000}"/>
    <cellStyle name="Subtotal (line) 2 3 12" xfId="4905" xr:uid="{00000000-0005-0000-0000-000072830000}"/>
    <cellStyle name="Subtotal (line) 2 3 12 2" xfId="35623" xr:uid="{00000000-0005-0000-0000-000073830000}"/>
    <cellStyle name="Subtotal (line) 2 3 12 2 2" xfId="35624" xr:uid="{00000000-0005-0000-0000-000074830000}"/>
    <cellStyle name="Subtotal (line) 2 3 12 2 3" xfId="35625" xr:uid="{00000000-0005-0000-0000-000075830000}"/>
    <cellStyle name="Subtotal (line) 2 3 12 2 4" xfId="35626" xr:uid="{00000000-0005-0000-0000-000076830000}"/>
    <cellStyle name="Subtotal (line) 2 3 12 3" xfId="35627" xr:uid="{00000000-0005-0000-0000-000077830000}"/>
    <cellStyle name="Subtotal (line) 2 3 12 4" xfId="35628" xr:uid="{00000000-0005-0000-0000-000078830000}"/>
    <cellStyle name="Subtotal (line) 2 3 12 5" xfId="35629" xr:uid="{00000000-0005-0000-0000-000079830000}"/>
    <cellStyle name="Subtotal (line) 2 3 13" xfId="4906" xr:uid="{00000000-0005-0000-0000-00007A830000}"/>
    <cellStyle name="Subtotal (line) 2 3 13 2" xfId="35630" xr:uid="{00000000-0005-0000-0000-00007B830000}"/>
    <cellStyle name="Subtotal (line) 2 3 13 2 2" xfId="35631" xr:uid="{00000000-0005-0000-0000-00007C830000}"/>
    <cellStyle name="Subtotal (line) 2 3 13 2 3" xfId="35632" xr:uid="{00000000-0005-0000-0000-00007D830000}"/>
    <cellStyle name="Subtotal (line) 2 3 13 2 4" xfId="35633" xr:uid="{00000000-0005-0000-0000-00007E830000}"/>
    <cellStyle name="Subtotal (line) 2 3 13 3" xfId="35634" xr:uid="{00000000-0005-0000-0000-00007F830000}"/>
    <cellStyle name="Subtotal (line) 2 3 13 4" xfId="35635" xr:uid="{00000000-0005-0000-0000-000080830000}"/>
    <cellStyle name="Subtotal (line) 2 3 13 5" xfId="35636" xr:uid="{00000000-0005-0000-0000-000081830000}"/>
    <cellStyle name="Subtotal (line) 2 3 14" xfId="4907" xr:uid="{00000000-0005-0000-0000-000082830000}"/>
    <cellStyle name="Subtotal (line) 2 3 14 2" xfId="35637" xr:uid="{00000000-0005-0000-0000-000083830000}"/>
    <cellStyle name="Subtotal (line) 2 3 14 2 2" xfId="35638" xr:uid="{00000000-0005-0000-0000-000084830000}"/>
    <cellStyle name="Subtotal (line) 2 3 14 2 3" xfId="35639" xr:uid="{00000000-0005-0000-0000-000085830000}"/>
    <cellStyle name="Subtotal (line) 2 3 14 2 4" xfId="35640" xr:uid="{00000000-0005-0000-0000-000086830000}"/>
    <cellStyle name="Subtotal (line) 2 3 14 3" xfId="35641" xr:uid="{00000000-0005-0000-0000-000087830000}"/>
    <cellStyle name="Subtotal (line) 2 3 14 4" xfId="35642" xr:uid="{00000000-0005-0000-0000-000088830000}"/>
    <cellStyle name="Subtotal (line) 2 3 14 5" xfId="35643" xr:uid="{00000000-0005-0000-0000-000089830000}"/>
    <cellStyle name="Subtotal (line) 2 3 15" xfId="4908" xr:uid="{00000000-0005-0000-0000-00008A830000}"/>
    <cellStyle name="Subtotal (line) 2 3 15 2" xfId="35644" xr:uid="{00000000-0005-0000-0000-00008B830000}"/>
    <cellStyle name="Subtotal (line) 2 3 15 2 2" xfId="35645" xr:uid="{00000000-0005-0000-0000-00008C830000}"/>
    <cellStyle name="Subtotal (line) 2 3 15 2 3" xfId="35646" xr:uid="{00000000-0005-0000-0000-00008D830000}"/>
    <cellStyle name="Subtotal (line) 2 3 15 2 4" xfId="35647" xr:uid="{00000000-0005-0000-0000-00008E830000}"/>
    <cellStyle name="Subtotal (line) 2 3 15 3" xfId="35648" xr:uid="{00000000-0005-0000-0000-00008F830000}"/>
    <cellStyle name="Subtotal (line) 2 3 15 4" xfId="35649" xr:uid="{00000000-0005-0000-0000-000090830000}"/>
    <cellStyle name="Subtotal (line) 2 3 15 5" xfId="35650" xr:uid="{00000000-0005-0000-0000-000091830000}"/>
    <cellStyle name="Subtotal (line) 2 3 16" xfId="4909" xr:uid="{00000000-0005-0000-0000-000092830000}"/>
    <cellStyle name="Subtotal (line) 2 3 16 2" xfId="35651" xr:uid="{00000000-0005-0000-0000-000093830000}"/>
    <cellStyle name="Subtotal (line) 2 3 16 2 2" xfId="35652" xr:uid="{00000000-0005-0000-0000-000094830000}"/>
    <cellStyle name="Subtotal (line) 2 3 16 2 3" xfId="35653" xr:uid="{00000000-0005-0000-0000-000095830000}"/>
    <cellStyle name="Subtotal (line) 2 3 16 2 4" xfId="35654" xr:uid="{00000000-0005-0000-0000-000096830000}"/>
    <cellStyle name="Subtotal (line) 2 3 16 3" xfId="35655" xr:uid="{00000000-0005-0000-0000-000097830000}"/>
    <cellStyle name="Subtotal (line) 2 3 16 4" xfId="35656" xr:uid="{00000000-0005-0000-0000-000098830000}"/>
    <cellStyle name="Subtotal (line) 2 3 16 5" xfId="35657" xr:uid="{00000000-0005-0000-0000-000099830000}"/>
    <cellStyle name="Subtotal (line) 2 3 17" xfId="4910" xr:uid="{00000000-0005-0000-0000-00009A830000}"/>
    <cellStyle name="Subtotal (line) 2 3 17 2" xfId="35658" xr:uid="{00000000-0005-0000-0000-00009B830000}"/>
    <cellStyle name="Subtotal (line) 2 3 17 2 2" xfId="35659" xr:uid="{00000000-0005-0000-0000-00009C830000}"/>
    <cellStyle name="Subtotal (line) 2 3 17 2 3" xfId="35660" xr:uid="{00000000-0005-0000-0000-00009D830000}"/>
    <cellStyle name="Subtotal (line) 2 3 17 2 4" xfId="35661" xr:uid="{00000000-0005-0000-0000-00009E830000}"/>
    <cellStyle name="Subtotal (line) 2 3 17 3" xfId="35662" xr:uid="{00000000-0005-0000-0000-00009F830000}"/>
    <cellStyle name="Subtotal (line) 2 3 17 4" xfId="35663" xr:uid="{00000000-0005-0000-0000-0000A0830000}"/>
    <cellStyle name="Subtotal (line) 2 3 17 5" xfId="35664" xr:uid="{00000000-0005-0000-0000-0000A1830000}"/>
    <cellStyle name="Subtotal (line) 2 3 18" xfId="4911" xr:uid="{00000000-0005-0000-0000-0000A2830000}"/>
    <cellStyle name="Subtotal (line) 2 3 18 2" xfId="35665" xr:uid="{00000000-0005-0000-0000-0000A3830000}"/>
    <cellStyle name="Subtotal (line) 2 3 18 2 2" xfId="35666" xr:uid="{00000000-0005-0000-0000-0000A4830000}"/>
    <cellStyle name="Subtotal (line) 2 3 18 2 3" xfId="35667" xr:uid="{00000000-0005-0000-0000-0000A5830000}"/>
    <cellStyle name="Subtotal (line) 2 3 18 2 4" xfId="35668" xr:uid="{00000000-0005-0000-0000-0000A6830000}"/>
    <cellStyle name="Subtotal (line) 2 3 18 3" xfId="35669" xr:uid="{00000000-0005-0000-0000-0000A7830000}"/>
    <cellStyle name="Subtotal (line) 2 3 18 4" xfId="35670" xr:uid="{00000000-0005-0000-0000-0000A8830000}"/>
    <cellStyle name="Subtotal (line) 2 3 18 5" xfId="35671" xr:uid="{00000000-0005-0000-0000-0000A9830000}"/>
    <cellStyle name="Subtotal (line) 2 3 19" xfId="4912" xr:uid="{00000000-0005-0000-0000-0000AA830000}"/>
    <cellStyle name="Subtotal (line) 2 3 19 2" xfId="35672" xr:uid="{00000000-0005-0000-0000-0000AB830000}"/>
    <cellStyle name="Subtotal (line) 2 3 19 2 2" xfId="35673" xr:uid="{00000000-0005-0000-0000-0000AC830000}"/>
    <cellStyle name="Subtotal (line) 2 3 19 2 3" xfId="35674" xr:uid="{00000000-0005-0000-0000-0000AD830000}"/>
    <cellStyle name="Subtotal (line) 2 3 19 2 4" xfId="35675" xr:uid="{00000000-0005-0000-0000-0000AE830000}"/>
    <cellStyle name="Subtotal (line) 2 3 19 3" xfId="35676" xr:uid="{00000000-0005-0000-0000-0000AF830000}"/>
    <cellStyle name="Subtotal (line) 2 3 19 4" xfId="35677" xr:uid="{00000000-0005-0000-0000-0000B0830000}"/>
    <cellStyle name="Subtotal (line) 2 3 19 5" xfId="35678" xr:uid="{00000000-0005-0000-0000-0000B1830000}"/>
    <cellStyle name="Subtotal (line) 2 3 2" xfId="4913" xr:uid="{00000000-0005-0000-0000-0000B2830000}"/>
    <cellStyle name="Subtotal (line) 2 3 2 10" xfId="4914" xr:uid="{00000000-0005-0000-0000-0000B3830000}"/>
    <cellStyle name="Subtotal (line) 2 3 2 10 2" xfId="35679" xr:uid="{00000000-0005-0000-0000-0000B4830000}"/>
    <cellStyle name="Subtotal (line) 2 3 2 10 2 2" xfId="35680" xr:uid="{00000000-0005-0000-0000-0000B5830000}"/>
    <cellStyle name="Subtotal (line) 2 3 2 10 2 3" xfId="35681" xr:uid="{00000000-0005-0000-0000-0000B6830000}"/>
    <cellStyle name="Subtotal (line) 2 3 2 10 2 4" xfId="35682" xr:uid="{00000000-0005-0000-0000-0000B7830000}"/>
    <cellStyle name="Subtotal (line) 2 3 2 10 3" xfId="35683" xr:uid="{00000000-0005-0000-0000-0000B8830000}"/>
    <cellStyle name="Subtotal (line) 2 3 2 10 4" xfId="35684" xr:uid="{00000000-0005-0000-0000-0000B9830000}"/>
    <cellStyle name="Subtotal (line) 2 3 2 10 5" xfId="35685" xr:uid="{00000000-0005-0000-0000-0000BA830000}"/>
    <cellStyle name="Subtotal (line) 2 3 2 11" xfId="4915" xr:uid="{00000000-0005-0000-0000-0000BB830000}"/>
    <cellStyle name="Subtotal (line) 2 3 2 11 2" xfId="35686" xr:uid="{00000000-0005-0000-0000-0000BC830000}"/>
    <cellStyle name="Subtotal (line) 2 3 2 11 2 2" xfId="35687" xr:uid="{00000000-0005-0000-0000-0000BD830000}"/>
    <cellStyle name="Subtotal (line) 2 3 2 11 2 3" xfId="35688" xr:uid="{00000000-0005-0000-0000-0000BE830000}"/>
    <cellStyle name="Subtotal (line) 2 3 2 11 2 4" xfId="35689" xr:uid="{00000000-0005-0000-0000-0000BF830000}"/>
    <cellStyle name="Subtotal (line) 2 3 2 11 3" xfId="35690" xr:uid="{00000000-0005-0000-0000-0000C0830000}"/>
    <cellStyle name="Subtotal (line) 2 3 2 11 4" xfId="35691" xr:uid="{00000000-0005-0000-0000-0000C1830000}"/>
    <cellStyle name="Subtotal (line) 2 3 2 11 5" xfId="35692" xr:uid="{00000000-0005-0000-0000-0000C2830000}"/>
    <cellStyle name="Subtotal (line) 2 3 2 12" xfId="4916" xr:uid="{00000000-0005-0000-0000-0000C3830000}"/>
    <cellStyle name="Subtotal (line) 2 3 2 12 2" xfId="35693" xr:uid="{00000000-0005-0000-0000-0000C4830000}"/>
    <cellStyle name="Subtotal (line) 2 3 2 12 2 2" xfId="35694" xr:uid="{00000000-0005-0000-0000-0000C5830000}"/>
    <cellStyle name="Subtotal (line) 2 3 2 12 2 3" xfId="35695" xr:uid="{00000000-0005-0000-0000-0000C6830000}"/>
    <cellStyle name="Subtotal (line) 2 3 2 12 2 4" xfId="35696" xr:uid="{00000000-0005-0000-0000-0000C7830000}"/>
    <cellStyle name="Subtotal (line) 2 3 2 12 3" xfId="35697" xr:uid="{00000000-0005-0000-0000-0000C8830000}"/>
    <cellStyle name="Subtotal (line) 2 3 2 12 4" xfId="35698" xr:uid="{00000000-0005-0000-0000-0000C9830000}"/>
    <cellStyle name="Subtotal (line) 2 3 2 12 5" xfId="35699" xr:uid="{00000000-0005-0000-0000-0000CA830000}"/>
    <cellStyle name="Subtotal (line) 2 3 2 13" xfId="4917" xr:uid="{00000000-0005-0000-0000-0000CB830000}"/>
    <cellStyle name="Subtotal (line) 2 3 2 13 2" xfId="35700" xr:uid="{00000000-0005-0000-0000-0000CC830000}"/>
    <cellStyle name="Subtotal (line) 2 3 2 13 2 2" xfId="35701" xr:uid="{00000000-0005-0000-0000-0000CD830000}"/>
    <cellStyle name="Subtotal (line) 2 3 2 13 2 3" xfId="35702" xr:uid="{00000000-0005-0000-0000-0000CE830000}"/>
    <cellStyle name="Subtotal (line) 2 3 2 13 2 4" xfId="35703" xr:uid="{00000000-0005-0000-0000-0000CF830000}"/>
    <cellStyle name="Subtotal (line) 2 3 2 13 3" xfId="35704" xr:uid="{00000000-0005-0000-0000-0000D0830000}"/>
    <cellStyle name="Subtotal (line) 2 3 2 13 4" xfId="35705" xr:uid="{00000000-0005-0000-0000-0000D1830000}"/>
    <cellStyle name="Subtotal (line) 2 3 2 13 5" xfId="35706" xr:uid="{00000000-0005-0000-0000-0000D2830000}"/>
    <cellStyle name="Subtotal (line) 2 3 2 14" xfId="4918" xr:uid="{00000000-0005-0000-0000-0000D3830000}"/>
    <cellStyle name="Subtotal (line) 2 3 2 14 2" xfId="35707" xr:uid="{00000000-0005-0000-0000-0000D4830000}"/>
    <cellStyle name="Subtotal (line) 2 3 2 14 2 2" xfId="35708" xr:uid="{00000000-0005-0000-0000-0000D5830000}"/>
    <cellStyle name="Subtotal (line) 2 3 2 14 2 3" xfId="35709" xr:uid="{00000000-0005-0000-0000-0000D6830000}"/>
    <cellStyle name="Subtotal (line) 2 3 2 14 2 4" xfId="35710" xr:uid="{00000000-0005-0000-0000-0000D7830000}"/>
    <cellStyle name="Subtotal (line) 2 3 2 14 3" xfId="35711" xr:uid="{00000000-0005-0000-0000-0000D8830000}"/>
    <cellStyle name="Subtotal (line) 2 3 2 14 4" xfId="35712" xr:uid="{00000000-0005-0000-0000-0000D9830000}"/>
    <cellStyle name="Subtotal (line) 2 3 2 14 5" xfId="35713" xr:uid="{00000000-0005-0000-0000-0000DA830000}"/>
    <cellStyle name="Subtotal (line) 2 3 2 15" xfId="4919" xr:uid="{00000000-0005-0000-0000-0000DB830000}"/>
    <cellStyle name="Subtotal (line) 2 3 2 15 2" xfId="35714" xr:uid="{00000000-0005-0000-0000-0000DC830000}"/>
    <cellStyle name="Subtotal (line) 2 3 2 15 2 2" xfId="35715" xr:uid="{00000000-0005-0000-0000-0000DD830000}"/>
    <cellStyle name="Subtotal (line) 2 3 2 15 2 3" xfId="35716" xr:uid="{00000000-0005-0000-0000-0000DE830000}"/>
    <cellStyle name="Subtotal (line) 2 3 2 15 2 4" xfId="35717" xr:uid="{00000000-0005-0000-0000-0000DF830000}"/>
    <cellStyle name="Subtotal (line) 2 3 2 15 3" xfId="35718" xr:uid="{00000000-0005-0000-0000-0000E0830000}"/>
    <cellStyle name="Subtotal (line) 2 3 2 15 4" xfId="35719" xr:uid="{00000000-0005-0000-0000-0000E1830000}"/>
    <cellStyle name="Subtotal (line) 2 3 2 15 5" xfId="35720" xr:uid="{00000000-0005-0000-0000-0000E2830000}"/>
    <cellStyle name="Subtotal (line) 2 3 2 16" xfId="4920" xr:uid="{00000000-0005-0000-0000-0000E3830000}"/>
    <cellStyle name="Subtotal (line) 2 3 2 16 2" xfId="35721" xr:uid="{00000000-0005-0000-0000-0000E4830000}"/>
    <cellStyle name="Subtotal (line) 2 3 2 16 2 2" xfId="35722" xr:uid="{00000000-0005-0000-0000-0000E5830000}"/>
    <cellStyle name="Subtotal (line) 2 3 2 16 2 3" xfId="35723" xr:uid="{00000000-0005-0000-0000-0000E6830000}"/>
    <cellStyle name="Subtotal (line) 2 3 2 16 2 4" xfId="35724" xr:uid="{00000000-0005-0000-0000-0000E7830000}"/>
    <cellStyle name="Subtotal (line) 2 3 2 16 3" xfId="35725" xr:uid="{00000000-0005-0000-0000-0000E8830000}"/>
    <cellStyle name="Subtotal (line) 2 3 2 16 4" xfId="35726" xr:uid="{00000000-0005-0000-0000-0000E9830000}"/>
    <cellStyle name="Subtotal (line) 2 3 2 16 5" xfId="35727" xr:uid="{00000000-0005-0000-0000-0000EA830000}"/>
    <cellStyle name="Subtotal (line) 2 3 2 17" xfId="4921" xr:uid="{00000000-0005-0000-0000-0000EB830000}"/>
    <cellStyle name="Subtotal (line) 2 3 2 17 2" xfId="35728" xr:uid="{00000000-0005-0000-0000-0000EC830000}"/>
    <cellStyle name="Subtotal (line) 2 3 2 17 2 2" xfId="35729" xr:uid="{00000000-0005-0000-0000-0000ED830000}"/>
    <cellStyle name="Subtotal (line) 2 3 2 17 2 3" xfId="35730" xr:uid="{00000000-0005-0000-0000-0000EE830000}"/>
    <cellStyle name="Subtotal (line) 2 3 2 17 2 4" xfId="35731" xr:uid="{00000000-0005-0000-0000-0000EF830000}"/>
    <cellStyle name="Subtotal (line) 2 3 2 17 3" xfId="35732" xr:uid="{00000000-0005-0000-0000-0000F0830000}"/>
    <cellStyle name="Subtotal (line) 2 3 2 17 4" xfId="35733" xr:uid="{00000000-0005-0000-0000-0000F1830000}"/>
    <cellStyle name="Subtotal (line) 2 3 2 17 5" xfId="35734" xr:uid="{00000000-0005-0000-0000-0000F2830000}"/>
    <cellStyle name="Subtotal (line) 2 3 2 18" xfId="4922" xr:uid="{00000000-0005-0000-0000-0000F3830000}"/>
    <cellStyle name="Subtotal (line) 2 3 2 18 2" xfId="35735" xr:uid="{00000000-0005-0000-0000-0000F4830000}"/>
    <cellStyle name="Subtotal (line) 2 3 2 18 2 2" xfId="35736" xr:uid="{00000000-0005-0000-0000-0000F5830000}"/>
    <cellStyle name="Subtotal (line) 2 3 2 18 2 3" xfId="35737" xr:uid="{00000000-0005-0000-0000-0000F6830000}"/>
    <cellStyle name="Subtotal (line) 2 3 2 18 2 4" xfId="35738" xr:uid="{00000000-0005-0000-0000-0000F7830000}"/>
    <cellStyle name="Subtotal (line) 2 3 2 18 3" xfId="35739" xr:uid="{00000000-0005-0000-0000-0000F8830000}"/>
    <cellStyle name="Subtotal (line) 2 3 2 18 4" xfId="35740" xr:uid="{00000000-0005-0000-0000-0000F9830000}"/>
    <cellStyle name="Subtotal (line) 2 3 2 18 5" xfId="35741" xr:uid="{00000000-0005-0000-0000-0000FA830000}"/>
    <cellStyle name="Subtotal (line) 2 3 2 19" xfId="4923" xr:uid="{00000000-0005-0000-0000-0000FB830000}"/>
    <cellStyle name="Subtotal (line) 2 3 2 19 2" xfId="35742" xr:uid="{00000000-0005-0000-0000-0000FC830000}"/>
    <cellStyle name="Subtotal (line) 2 3 2 19 2 2" xfId="35743" xr:uid="{00000000-0005-0000-0000-0000FD830000}"/>
    <cellStyle name="Subtotal (line) 2 3 2 19 2 3" xfId="35744" xr:uid="{00000000-0005-0000-0000-0000FE830000}"/>
    <cellStyle name="Subtotal (line) 2 3 2 19 2 4" xfId="35745" xr:uid="{00000000-0005-0000-0000-0000FF830000}"/>
    <cellStyle name="Subtotal (line) 2 3 2 19 3" xfId="35746" xr:uid="{00000000-0005-0000-0000-000000840000}"/>
    <cellStyle name="Subtotal (line) 2 3 2 19 4" xfId="35747" xr:uid="{00000000-0005-0000-0000-000001840000}"/>
    <cellStyle name="Subtotal (line) 2 3 2 19 5" xfId="35748" xr:uid="{00000000-0005-0000-0000-000002840000}"/>
    <cellStyle name="Subtotal (line) 2 3 2 2" xfId="4924" xr:uid="{00000000-0005-0000-0000-000003840000}"/>
    <cellStyle name="Subtotal (line) 2 3 2 2 2" xfId="35749" xr:uid="{00000000-0005-0000-0000-000004840000}"/>
    <cellStyle name="Subtotal (line) 2 3 2 2 2 2" xfId="35750" xr:uid="{00000000-0005-0000-0000-000005840000}"/>
    <cellStyle name="Subtotal (line) 2 3 2 2 2 3" xfId="35751" xr:uid="{00000000-0005-0000-0000-000006840000}"/>
    <cellStyle name="Subtotal (line) 2 3 2 2 2 4" xfId="35752" xr:uid="{00000000-0005-0000-0000-000007840000}"/>
    <cellStyle name="Subtotal (line) 2 3 2 2 3" xfId="35753" xr:uid="{00000000-0005-0000-0000-000008840000}"/>
    <cellStyle name="Subtotal (line) 2 3 2 2 4" xfId="35754" xr:uid="{00000000-0005-0000-0000-000009840000}"/>
    <cellStyle name="Subtotal (line) 2 3 2 2 5" xfId="35755" xr:uid="{00000000-0005-0000-0000-00000A840000}"/>
    <cellStyle name="Subtotal (line) 2 3 2 20" xfId="4925" xr:uid="{00000000-0005-0000-0000-00000B840000}"/>
    <cellStyle name="Subtotal (line) 2 3 2 20 2" xfId="35756" xr:uid="{00000000-0005-0000-0000-00000C840000}"/>
    <cellStyle name="Subtotal (line) 2 3 2 20 2 2" xfId="35757" xr:uid="{00000000-0005-0000-0000-00000D840000}"/>
    <cellStyle name="Subtotal (line) 2 3 2 20 2 3" xfId="35758" xr:uid="{00000000-0005-0000-0000-00000E840000}"/>
    <cellStyle name="Subtotal (line) 2 3 2 20 2 4" xfId="35759" xr:uid="{00000000-0005-0000-0000-00000F840000}"/>
    <cellStyle name="Subtotal (line) 2 3 2 20 3" xfId="35760" xr:uid="{00000000-0005-0000-0000-000010840000}"/>
    <cellStyle name="Subtotal (line) 2 3 2 20 4" xfId="35761" xr:uid="{00000000-0005-0000-0000-000011840000}"/>
    <cellStyle name="Subtotal (line) 2 3 2 20 5" xfId="35762" xr:uid="{00000000-0005-0000-0000-000012840000}"/>
    <cellStyle name="Subtotal (line) 2 3 2 21" xfId="4926" xr:uid="{00000000-0005-0000-0000-000013840000}"/>
    <cellStyle name="Subtotal (line) 2 3 2 21 2" xfId="35763" xr:uid="{00000000-0005-0000-0000-000014840000}"/>
    <cellStyle name="Subtotal (line) 2 3 2 21 2 2" xfId="35764" xr:uid="{00000000-0005-0000-0000-000015840000}"/>
    <cellStyle name="Subtotal (line) 2 3 2 21 2 3" xfId="35765" xr:uid="{00000000-0005-0000-0000-000016840000}"/>
    <cellStyle name="Subtotal (line) 2 3 2 21 2 4" xfId="35766" xr:uid="{00000000-0005-0000-0000-000017840000}"/>
    <cellStyle name="Subtotal (line) 2 3 2 21 3" xfId="35767" xr:uid="{00000000-0005-0000-0000-000018840000}"/>
    <cellStyle name="Subtotal (line) 2 3 2 21 4" xfId="35768" xr:uid="{00000000-0005-0000-0000-000019840000}"/>
    <cellStyle name="Subtotal (line) 2 3 2 21 5" xfId="35769" xr:uid="{00000000-0005-0000-0000-00001A840000}"/>
    <cellStyle name="Subtotal (line) 2 3 2 22" xfId="4927" xr:uid="{00000000-0005-0000-0000-00001B840000}"/>
    <cellStyle name="Subtotal (line) 2 3 2 22 2" xfId="35770" xr:uid="{00000000-0005-0000-0000-00001C840000}"/>
    <cellStyle name="Subtotal (line) 2 3 2 22 2 2" xfId="35771" xr:uid="{00000000-0005-0000-0000-00001D840000}"/>
    <cellStyle name="Subtotal (line) 2 3 2 22 2 3" xfId="35772" xr:uid="{00000000-0005-0000-0000-00001E840000}"/>
    <cellStyle name="Subtotal (line) 2 3 2 22 2 4" xfId="35773" xr:uid="{00000000-0005-0000-0000-00001F840000}"/>
    <cellStyle name="Subtotal (line) 2 3 2 22 3" xfId="35774" xr:uid="{00000000-0005-0000-0000-000020840000}"/>
    <cellStyle name="Subtotal (line) 2 3 2 22 4" xfId="35775" xr:uid="{00000000-0005-0000-0000-000021840000}"/>
    <cellStyle name="Subtotal (line) 2 3 2 22 5" xfId="35776" xr:uid="{00000000-0005-0000-0000-000022840000}"/>
    <cellStyle name="Subtotal (line) 2 3 2 23" xfId="4928" xr:uid="{00000000-0005-0000-0000-000023840000}"/>
    <cellStyle name="Subtotal (line) 2 3 2 23 2" xfId="35777" xr:uid="{00000000-0005-0000-0000-000024840000}"/>
    <cellStyle name="Subtotal (line) 2 3 2 23 2 2" xfId="35778" xr:uid="{00000000-0005-0000-0000-000025840000}"/>
    <cellStyle name="Subtotal (line) 2 3 2 23 2 3" xfId="35779" xr:uid="{00000000-0005-0000-0000-000026840000}"/>
    <cellStyle name="Subtotal (line) 2 3 2 23 2 4" xfId="35780" xr:uid="{00000000-0005-0000-0000-000027840000}"/>
    <cellStyle name="Subtotal (line) 2 3 2 23 3" xfId="35781" xr:uid="{00000000-0005-0000-0000-000028840000}"/>
    <cellStyle name="Subtotal (line) 2 3 2 23 4" xfId="35782" xr:uid="{00000000-0005-0000-0000-000029840000}"/>
    <cellStyle name="Subtotal (line) 2 3 2 23 5" xfId="35783" xr:uid="{00000000-0005-0000-0000-00002A840000}"/>
    <cellStyle name="Subtotal (line) 2 3 2 24" xfId="4929" xr:uid="{00000000-0005-0000-0000-00002B840000}"/>
    <cellStyle name="Subtotal (line) 2 3 2 24 2" xfId="35784" xr:uid="{00000000-0005-0000-0000-00002C840000}"/>
    <cellStyle name="Subtotal (line) 2 3 2 24 2 2" xfId="35785" xr:uid="{00000000-0005-0000-0000-00002D840000}"/>
    <cellStyle name="Subtotal (line) 2 3 2 24 2 3" xfId="35786" xr:uid="{00000000-0005-0000-0000-00002E840000}"/>
    <cellStyle name="Subtotal (line) 2 3 2 24 2 4" xfId="35787" xr:uid="{00000000-0005-0000-0000-00002F840000}"/>
    <cellStyle name="Subtotal (line) 2 3 2 24 3" xfId="35788" xr:uid="{00000000-0005-0000-0000-000030840000}"/>
    <cellStyle name="Subtotal (line) 2 3 2 24 4" xfId="35789" xr:uid="{00000000-0005-0000-0000-000031840000}"/>
    <cellStyle name="Subtotal (line) 2 3 2 24 5" xfId="35790" xr:uid="{00000000-0005-0000-0000-000032840000}"/>
    <cellStyle name="Subtotal (line) 2 3 2 25" xfId="4930" xr:uid="{00000000-0005-0000-0000-000033840000}"/>
    <cellStyle name="Subtotal (line) 2 3 2 25 2" xfId="35791" xr:uid="{00000000-0005-0000-0000-000034840000}"/>
    <cellStyle name="Subtotal (line) 2 3 2 25 2 2" xfId="35792" xr:uid="{00000000-0005-0000-0000-000035840000}"/>
    <cellStyle name="Subtotal (line) 2 3 2 25 2 3" xfId="35793" xr:uid="{00000000-0005-0000-0000-000036840000}"/>
    <cellStyle name="Subtotal (line) 2 3 2 25 2 4" xfId="35794" xr:uid="{00000000-0005-0000-0000-000037840000}"/>
    <cellStyle name="Subtotal (line) 2 3 2 25 3" xfId="35795" xr:uid="{00000000-0005-0000-0000-000038840000}"/>
    <cellStyle name="Subtotal (line) 2 3 2 25 4" xfId="35796" xr:uid="{00000000-0005-0000-0000-000039840000}"/>
    <cellStyle name="Subtotal (line) 2 3 2 25 5" xfId="35797" xr:uid="{00000000-0005-0000-0000-00003A840000}"/>
    <cellStyle name="Subtotal (line) 2 3 2 26" xfId="4931" xr:uid="{00000000-0005-0000-0000-00003B840000}"/>
    <cellStyle name="Subtotal (line) 2 3 2 26 2" xfId="35798" xr:uid="{00000000-0005-0000-0000-00003C840000}"/>
    <cellStyle name="Subtotal (line) 2 3 2 26 2 2" xfId="35799" xr:uid="{00000000-0005-0000-0000-00003D840000}"/>
    <cellStyle name="Subtotal (line) 2 3 2 26 2 3" xfId="35800" xr:uid="{00000000-0005-0000-0000-00003E840000}"/>
    <cellStyle name="Subtotal (line) 2 3 2 26 2 4" xfId="35801" xr:uid="{00000000-0005-0000-0000-00003F840000}"/>
    <cellStyle name="Subtotal (line) 2 3 2 26 3" xfId="35802" xr:uid="{00000000-0005-0000-0000-000040840000}"/>
    <cellStyle name="Subtotal (line) 2 3 2 26 4" xfId="35803" xr:uid="{00000000-0005-0000-0000-000041840000}"/>
    <cellStyle name="Subtotal (line) 2 3 2 26 5" xfId="35804" xr:uid="{00000000-0005-0000-0000-000042840000}"/>
    <cellStyle name="Subtotal (line) 2 3 2 27" xfId="4932" xr:uid="{00000000-0005-0000-0000-000043840000}"/>
    <cellStyle name="Subtotal (line) 2 3 2 27 2" xfId="35805" xr:uid="{00000000-0005-0000-0000-000044840000}"/>
    <cellStyle name="Subtotal (line) 2 3 2 27 2 2" xfId="35806" xr:uid="{00000000-0005-0000-0000-000045840000}"/>
    <cellStyle name="Subtotal (line) 2 3 2 27 2 3" xfId="35807" xr:uid="{00000000-0005-0000-0000-000046840000}"/>
    <cellStyle name="Subtotal (line) 2 3 2 27 2 4" xfId="35808" xr:uid="{00000000-0005-0000-0000-000047840000}"/>
    <cellStyle name="Subtotal (line) 2 3 2 27 3" xfId="35809" xr:uid="{00000000-0005-0000-0000-000048840000}"/>
    <cellStyle name="Subtotal (line) 2 3 2 27 4" xfId="35810" xr:uid="{00000000-0005-0000-0000-000049840000}"/>
    <cellStyle name="Subtotal (line) 2 3 2 27 5" xfId="35811" xr:uid="{00000000-0005-0000-0000-00004A840000}"/>
    <cellStyle name="Subtotal (line) 2 3 2 28" xfId="4933" xr:uid="{00000000-0005-0000-0000-00004B840000}"/>
    <cellStyle name="Subtotal (line) 2 3 2 28 2" xfId="35812" xr:uid="{00000000-0005-0000-0000-00004C840000}"/>
    <cellStyle name="Subtotal (line) 2 3 2 28 2 2" xfId="35813" xr:uid="{00000000-0005-0000-0000-00004D840000}"/>
    <cellStyle name="Subtotal (line) 2 3 2 28 2 3" xfId="35814" xr:uid="{00000000-0005-0000-0000-00004E840000}"/>
    <cellStyle name="Subtotal (line) 2 3 2 28 2 4" xfId="35815" xr:uid="{00000000-0005-0000-0000-00004F840000}"/>
    <cellStyle name="Subtotal (line) 2 3 2 28 3" xfId="35816" xr:uid="{00000000-0005-0000-0000-000050840000}"/>
    <cellStyle name="Subtotal (line) 2 3 2 28 4" xfId="35817" xr:uid="{00000000-0005-0000-0000-000051840000}"/>
    <cellStyle name="Subtotal (line) 2 3 2 28 5" xfId="35818" xr:uid="{00000000-0005-0000-0000-000052840000}"/>
    <cellStyle name="Subtotal (line) 2 3 2 29" xfId="4934" xr:uid="{00000000-0005-0000-0000-000053840000}"/>
    <cellStyle name="Subtotal (line) 2 3 2 29 2" xfId="35819" xr:uid="{00000000-0005-0000-0000-000054840000}"/>
    <cellStyle name="Subtotal (line) 2 3 2 29 2 2" xfId="35820" xr:uid="{00000000-0005-0000-0000-000055840000}"/>
    <cellStyle name="Subtotal (line) 2 3 2 29 2 3" xfId="35821" xr:uid="{00000000-0005-0000-0000-000056840000}"/>
    <cellStyle name="Subtotal (line) 2 3 2 29 2 4" xfId="35822" xr:uid="{00000000-0005-0000-0000-000057840000}"/>
    <cellStyle name="Subtotal (line) 2 3 2 29 3" xfId="35823" xr:uid="{00000000-0005-0000-0000-000058840000}"/>
    <cellStyle name="Subtotal (line) 2 3 2 29 4" xfId="35824" xr:uid="{00000000-0005-0000-0000-000059840000}"/>
    <cellStyle name="Subtotal (line) 2 3 2 29 5" xfId="35825" xr:uid="{00000000-0005-0000-0000-00005A840000}"/>
    <cellStyle name="Subtotal (line) 2 3 2 3" xfId="4935" xr:uid="{00000000-0005-0000-0000-00005B840000}"/>
    <cellStyle name="Subtotal (line) 2 3 2 3 2" xfId="35826" xr:uid="{00000000-0005-0000-0000-00005C840000}"/>
    <cellStyle name="Subtotal (line) 2 3 2 3 2 2" xfId="35827" xr:uid="{00000000-0005-0000-0000-00005D840000}"/>
    <cellStyle name="Subtotal (line) 2 3 2 3 2 3" xfId="35828" xr:uid="{00000000-0005-0000-0000-00005E840000}"/>
    <cellStyle name="Subtotal (line) 2 3 2 3 2 4" xfId="35829" xr:uid="{00000000-0005-0000-0000-00005F840000}"/>
    <cellStyle name="Subtotal (line) 2 3 2 3 3" xfId="35830" xr:uid="{00000000-0005-0000-0000-000060840000}"/>
    <cellStyle name="Subtotal (line) 2 3 2 3 4" xfId="35831" xr:uid="{00000000-0005-0000-0000-000061840000}"/>
    <cellStyle name="Subtotal (line) 2 3 2 3 5" xfId="35832" xr:uid="{00000000-0005-0000-0000-000062840000}"/>
    <cellStyle name="Subtotal (line) 2 3 2 30" xfId="4936" xr:uid="{00000000-0005-0000-0000-000063840000}"/>
    <cellStyle name="Subtotal (line) 2 3 2 30 2" xfId="35833" xr:uid="{00000000-0005-0000-0000-000064840000}"/>
    <cellStyle name="Subtotal (line) 2 3 2 30 2 2" xfId="35834" xr:uid="{00000000-0005-0000-0000-000065840000}"/>
    <cellStyle name="Subtotal (line) 2 3 2 30 2 3" xfId="35835" xr:uid="{00000000-0005-0000-0000-000066840000}"/>
    <cellStyle name="Subtotal (line) 2 3 2 30 2 4" xfId="35836" xr:uid="{00000000-0005-0000-0000-000067840000}"/>
    <cellStyle name="Subtotal (line) 2 3 2 30 3" xfId="35837" xr:uid="{00000000-0005-0000-0000-000068840000}"/>
    <cellStyle name="Subtotal (line) 2 3 2 30 4" xfId="35838" xr:uid="{00000000-0005-0000-0000-000069840000}"/>
    <cellStyle name="Subtotal (line) 2 3 2 30 5" xfId="35839" xr:uid="{00000000-0005-0000-0000-00006A840000}"/>
    <cellStyle name="Subtotal (line) 2 3 2 31" xfId="4937" xr:uid="{00000000-0005-0000-0000-00006B840000}"/>
    <cellStyle name="Subtotal (line) 2 3 2 31 2" xfId="35840" xr:uid="{00000000-0005-0000-0000-00006C840000}"/>
    <cellStyle name="Subtotal (line) 2 3 2 31 2 2" xfId="35841" xr:uid="{00000000-0005-0000-0000-00006D840000}"/>
    <cellStyle name="Subtotal (line) 2 3 2 31 2 3" xfId="35842" xr:uid="{00000000-0005-0000-0000-00006E840000}"/>
    <cellStyle name="Subtotal (line) 2 3 2 31 2 4" xfId="35843" xr:uid="{00000000-0005-0000-0000-00006F840000}"/>
    <cellStyle name="Subtotal (line) 2 3 2 31 3" xfId="35844" xr:uid="{00000000-0005-0000-0000-000070840000}"/>
    <cellStyle name="Subtotal (line) 2 3 2 31 4" xfId="35845" xr:uid="{00000000-0005-0000-0000-000071840000}"/>
    <cellStyle name="Subtotal (line) 2 3 2 31 5" xfId="35846" xr:uid="{00000000-0005-0000-0000-000072840000}"/>
    <cellStyle name="Subtotal (line) 2 3 2 32" xfId="4938" xr:uid="{00000000-0005-0000-0000-000073840000}"/>
    <cellStyle name="Subtotal (line) 2 3 2 32 2" xfId="35847" xr:uid="{00000000-0005-0000-0000-000074840000}"/>
    <cellStyle name="Subtotal (line) 2 3 2 32 2 2" xfId="35848" xr:uid="{00000000-0005-0000-0000-000075840000}"/>
    <cellStyle name="Subtotal (line) 2 3 2 32 2 3" xfId="35849" xr:uid="{00000000-0005-0000-0000-000076840000}"/>
    <cellStyle name="Subtotal (line) 2 3 2 32 2 4" xfId="35850" xr:uid="{00000000-0005-0000-0000-000077840000}"/>
    <cellStyle name="Subtotal (line) 2 3 2 32 3" xfId="35851" xr:uid="{00000000-0005-0000-0000-000078840000}"/>
    <cellStyle name="Subtotal (line) 2 3 2 32 4" xfId="35852" xr:uid="{00000000-0005-0000-0000-000079840000}"/>
    <cellStyle name="Subtotal (line) 2 3 2 32 5" xfId="35853" xr:uid="{00000000-0005-0000-0000-00007A840000}"/>
    <cellStyle name="Subtotal (line) 2 3 2 33" xfId="4939" xr:uid="{00000000-0005-0000-0000-00007B840000}"/>
    <cellStyle name="Subtotal (line) 2 3 2 33 2" xfId="35854" xr:uid="{00000000-0005-0000-0000-00007C840000}"/>
    <cellStyle name="Subtotal (line) 2 3 2 33 2 2" xfId="35855" xr:uid="{00000000-0005-0000-0000-00007D840000}"/>
    <cellStyle name="Subtotal (line) 2 3 2 33 2 3" xfId="35856" xr:uid="{00000000-0005-0000-0000-00007E840000}"/>
    <cellStyle name="Subtotal (line) 2 3 2 33 2 4" xfId="35857" xr:uid="{00000000-0005-0000-0000-00007F840000}"/>
    <cellStyle name="Subtotal (line) 2 3 2 33 3" xfId="35858" xr:uid="{00000000-0005-0000-0000-000080840000}"/>
    <cellStyle name="Subtotal (line) 2 3 2 33 4" xfId="35859" xr:uid="{00000000-0005-0000-0000-000081840000}"/>
    <cellStyle name="Subtotal (line) 2 3 2 33 5" xfId="35860" xr:uid="{00000000-0005-0000-0000-000082840000}"/>
    <cellStyle name="Subtotal (line) 2 3 2 34" xfId="4940" xr:uid="{00000000-0005-0000-0000-000083840000}"/>
    <cellStyle name="Subtotal (line) 2 3 2 34 2" xfId="35861" xr:uid="{00000000-0005-0000-0000-000084840000}"/>
    <cellStyle name="Subtotal (line) 2 3 2 34 2 2" xfId="35862" xr:uid="{00000000-0005-0000-0000-000085840000}"/>
    <cellStyle name="Subtotal (line) 2 3 2 34 2 3" xfId="35863" xr:uid="{00000000-0005-0000-0000-000086840000}"/>
    <cellStyle name="Subtotal (line) 2 3 2 34 2 4" xfId="35864" xr:uid="{00000000-0005-0000-0000-000087840000}"/>
    <cellStyle name="Subtotal (line) 2 3 2 34 3" xfId="35865" xr:uid="{00000000-0005-0000-0000-000088840000}"/>
    <cellStyle name="Subtotal (line) 2 3 2 34 4" xfId="35866" xr:uid="{00000000-0005-0000-0000-000089840000}"/>
    <cellStyle name="Subtotal (line) 2 3 2 34 5" xfId="35867" xr:uid="{00000000-0005-0000-0000-00008A840000}"/>
    <cellStyle name="Subtotal (line) 2 3 2 35" xfId="4941" xr:uid="{00000000-0005-0000-0000-00008B840000}"/>
    <cellStyle name="Subtotal (line) 2 3 2 35 2" xfId="35868" xr:uid="{00000000-0005-0000-0000-00008C840000}"/>
    <cellStyle name="Subtotal (line) 2 3 2 35 2 2" xfId="35869" xr:uid="{00000000-0005-0000-0000-00008D840000}"/>
    <cellStyle name="Subtotal (line) 2 3 2 35 2 3" xfId="35870" xr:uid="{00000000-0005-0000-0000-00008E840000}"/>
    <cellStyle name="Subtotal (line) 2 3 2 35 2 4" xfId="35871" xr:uid="{00000000-0005-0000-0000-00008F840000}"/>
    <cellStyle name="Subtotal (line) 2 3 2 35 3" xfId="35872" xr:uid="{00000000-0005-0000-0000-000090840000}"/>
    <cellStyle name="Subtotal (line) 2 3 2 35 4" xfId="35873" xr:uid="{00000000-0005-0000-0000-000091840000}"/>
    <cellStyle name="Subtotal (line) 2 3 2 35 5" xfId="35874" xr:uid="{00000000-0005-0000-0000-000092840000}"/>
    <cellStyle name="Subtotal (line) 2 3 2 36" xfId="4942" xr:uid="{00000000-0005-0000-0000-000093840000}"/>
    <cellStyle name="Subtotal (line) 2 3 2 36 2" xfId="35875" xr:uid="{00000000-0005-0000-0000-000094840000}"/>
    <cellStyle name="Subtotal (line) 2 3 2 36 2 2" xfId="35876" xr:uid="{00000000-0005-0000-0000-000095840000}"/>
    <cellStyle name="Subtotal (line) 2 3 2 36 2 3" xfId="35877" xr:uid="{00000000-0005-0000-0000-000096840000}"/>
    <cellStyle name="Subtotal (line) 2 3 2 36 2 4" xfId="35878" xr:uid="{00000000-0005-0000-0000-000097840000}"/>
    <cellStyle name="Subtotal (line) 2 3 2 36 3" xfId="35879" xr:uid="{00000000-0005-0000-0000-000098840000}"/>
    <cellStyle name="Subtotal (line) 2 3 2 36 4" xfId="35880" xr:uid="{00000000-0005-0000-0000-000099840000}"/>
    <cellStyle name="Subtotal (line) 2 3 2 36 5" xfId="35881" xr:uid="{00000000-0005-0000-0000-00009A840000}"/>
    <cellStyle name="Subtotal (line) 2 3 2 37" xfId="4943" xr:uid="{00000000-0005-0000-0000-00009B840000}"/>
    <cellStyle name="Subtotal (line) 2 3 2 37 2" xfId="35882" xr:uid="{00000000-0005-0000-0000-00009C840000}"/>
    <cellStyle name="Subtotal (line) 2 3 2 37 2 2" xfId="35883" xr:uid="{00000000-0005-0000-0000-00009D840000}"/>
    <cellStyle name="Subtotal (line) 2 3 2 37 2 3" xfId="35884" xr:uid="{00000000-0005-0000-0000-00009E840000}"/>
    <cellStyle name="Subtotal (line) 2 3 2 37 2 4" xfId="35885" xr:uid="{00000000-0005-0000-0000-00009F840000}"/>
    <cellStyle name="Subtotal (line) 2 3 2 37 3" xfId="35886" xr:uid="{00000000-0005-0000-0000-0000A0840000}"/>
    <cellStyle name="Subtotal (line) 2 3 2 37 4" xfId="35887" xr:uid="{00000000-0005-0000-0000-0000A1840000}"/>
    <cellStyle name="Subtotal (line) 2 3 2 37 5" xfId="35888" xr:uid="{00000000-0005-0000-0000-0000A2840000}"/>
    <cellStyle name="Subtotal (line) 2 3 2 38" xfId="4944" xr:uid="{00000000-0005-0000-0000-0000A3840000}"/>
    <cellStyle name="Subtotal (line) 2 3 2 38 2" xfId="35889" xr:uid="{00000000-0005-0000-0000-0000A4840000}"/>
    <cellStyle name="Subtotal (line) 2 3 2 38 2 2" xfId="35890" xr:uid="{00000000-0005-0000-0000-0000A5840000}"/>
    <cellStyle name="Subtotal (line) 2 3 2 38 2 3" xfId="35891" xr:uid="{00000000-0005-0000-0000-0000A6840000}"/>
    <cellStyle name="Subtotal (line) 2 3 2 38 2 4" xfId="35892" xr:uid="{00000000-0005-0000-0000-0000A7840000}"/>
    <cellStyle name="Subtotal (line) 2 3 2 38 3" xfId="35893" xr:uid="{00000000-0005-0000-0000-0000A8840000}"/>
    <cellStyle name="Subtotal (line) 2 3 2 38 4" xfId="35894" xr:uid="{00000000-0005-0000-0000-0000A9840000}"/>
    <cellStyle name="Subtotal (line) 2 3 2 38 5" xfId="35895" xr:uid="{00000000-0005-0000-0000-0000AA840000}"/>
    <cellStyle name="Subtotal (line) 2 3 2 39" xfId="4945" xr:uid="{00000000-0005-0000-0000-0000AB840000}"/>
    <cellStyle name="Subtotal (line) 2 3 2 39 2" xfId="35896" xr:uid="{00000000-0005-0000-0000-0000AC840000}"/>
    <cellStyle name="Subtotal (line) 2 3 2 39 2 2" xfId="35897" xr:uid="{00000000-0005-0000-0000-0000AD840000}"/>
    <cellStyle name="Subtotal (line) 2 3 2 39 2 3" xfId="35898" xr:uid="{00000000-0005-0000-0000-0000AE840000}"/>
    <cellStyle name="Subtotal (line) 2 3 2 39 2 4" xfId="35899" xr:uid="{00000000-0005-0000-0000-0000AF840000}"/>
    <cellStyle name="Subtotal (line) 2 3 2 39 3" xfId="35900" xr:uid="{00000000-0005-0000-0000-0000B0840000}"/>
    <cellStyle name="Subtotal (line) 2 3 2 39 4" xfId="35901" xr:uid="{00000000-0005-0000-0000-0000B1840000}"/>
    <cellStyle name="Subtotal (line) 2 3 2 39 5" xfId="35902" xr:uid="{00000000-0005-0000-0000-0000B2840000}"/>
    <cellStyle name="Subtotal (line) 2 3 2 4" xfId="4946" xr:uid="{00000000-0005-0000-0000-0000B3840000}"/>
    <cellStyle name="Subtotal (line) 2 3 2 4 2" xfId="35903" xr:uid="{00000000-0005-0000-0000-0000B4840000}"/>
    <cellStyle name="Subtotal (line) 2 3 2 4 2 2" xfId="35904" xr:uid="{00000000-0005-0000-0000-0000B5840000}"/>
    <cellStyle name="Subtotal (line) 2 3 2 4 2 3" xfId="35905" xr:uid="{00000000-0005-0000-0000-0000B6840000}"/>
    <cellStyle name="Subtotal (line) 2 3 2 4 2 4" xfId="35906" xr:uid="{00000000-0005-0000-0000-0000B7840000}"/>
    <cellStyle name="Subtotal (line) 2 3 2 4 3" xfId="35907" xr:uid="{00000000-0005-0000-0000-0000B8840000}"/>
    <cellStyle name="Subtotal (line) 2 3 2 4 4" xfId="35908" xr:uid="{00000000-0005-0000-0000-0000B9840000}"/>
    <cellStyle name="Subtotal (line) 2 3 2 4 5" xfId="35909" xr:uid="{00000000-0005-0000-0000-0000BA840000}"/>
    <cellStyle name="Subtotal (line) 2 3 2 40" xfId="4947" xr:uid="{00000000-0005-0000-0000-0000BB840000}"/>
    <cellStyle name="Subtotal (line) 2 3 2 40 2" xfId="35910" xr:uid="{00000000-0005-0000-0000-0000BC840000}"/>
    <cellStyle name="Subtotal (line) 2 3 2 40 2 2" xfId="35911" xr:uid="{00000000-0005-0000-0000-0000BD840000}"/>
    <cellStyle name="Subtotal (line) 2 3 2 40 2 3" xfId="35912" xr:uid="{00000000-0005-0000-0000-0000BE840000}"/>
    <cellStyle name="Subtotal (line) 2 3 2 40 2 4" xfId="35913" xr:uid="{00000000-0005-0000-0000-0000BF840000}"/>
    <cellStyle name="Subtotal (line) 2 3 2 40 3" xfId="35914" xr:uid="{00000000-0005-0000-0000-0000C0840000}"/>
    <cellStyle name="Subtotal (line) 2 3 2 40 4" xfId="35915" xr:uid="{00000000-0005-0000-0000-0000C1840000}"/>
    <cellStyle name="Subtotal (line) 2 3 2 40 5" xfId="35916" xr:uid="{00000000-0005-0000-0000-0000C2840000}"/>
    <cellStyle name="Subtotal (line) 2 3 2 41" xfId="4948" xr:uid="{00000000-0005-0000-0000-0000C3840000}"/>
    <cellStyle name="Subtotal (line) 2 3 2 41 2" xfId="35917" xr:uid="{00000000-0005-0000-0000-0000C4840000}"/>
    <cellStyle name="Subtotal (line) 2 3 2 41 2 2" xfId="35918" xr:uid="{00000000-0005-0000-0000-0000C5840000}"/>
    <cellStyle name="Subtotal (line) 2 3 2 41 2 3" xfId="35919" xr:uid="{00000000-0005-0000-0000-0000C6840000}"/>
    <cellStyle name="Subtotal (line) 2 3 2 41 2 4" xfId="35920" xr:uid="{00000000-0005-0000-0000-0000C7840000}"/>
    <cellStyle name="Subtotal (line) 2 3 2 41 3" xfId="35921" xr:uid="{00000000-0005-0000-0000-0000C8840000}"/>
    <cellStyle name="Subtotal (line) 2 3 2 41 4" xfId="35922" xr:uid="{00000000-0005-0000-0000-0000C9840000}"/>
    <cellStyle name="Subtotal (line) 2 3 2 41 5" xfId="35923" xr:uid="{00000000-0005-0000-0000-0000CA840000}"/>
    <cellStyle name="Subtotal (line) 2 3 2 42" xfId="4949" xr:uid="{00000000-0005-0000-0000-0000CB840000}"/>
    <cellStyle name="Subtotal (line) 2 3 2 42 2" xfId="35924" xr:uid="{00000000-0005-0000-0000-0000CC840000}"/>
    <cellStyle name="Subtotal (line) 2 3 2 42 2 2" xfId="35925" xr:uid="{00000000-0005-0000-0000-0000CD840000}"/>
    <cellStyle name="Subtotal (line) 2 3 2 42 2 3" xfId="35926" xr:uid="{00000000-0005-0000-0000-0000CE840000}"/>
    <cellStyle name="Subtotal (line) 2 3 2 42 2 4" xfId="35927" xr:uid="{00000000-0005-0000-0000-0000CF840000}"/>
    <cellStyle name="Subtotal (line) 2 3 2 42 3" xfId="35928" xr:uid="{00000000-0005-0000-0000-0000D0840000}"/>
    <cellStyle name="Subtotal (line) 2 3 2 42 4" xfId="35929" xr:uid="{00000000-0005-0000-0000-0000D1840000}"/>
    <cellStyle name="Subtotal (line) 2 3 2 42 5" xfId="35930" xr:uid="{00000000-0005-0000-0000-0000D2840000}"/>
    <cellStyle name="Subtotal (line) 2 3 2 43" xfId="4950" xr:uid="{00000000-0005-0000-0000-0000D3840000}"/>
    <cellStyle name="Subtotal (line) 2 3 2 43 2" xfId="35931" xr:uid="{00000000-0005-0000-0000-0000D4840000}"/>
    <cellStyle name="Subtotal (line) 2 3 2 43 2 2" xfId="35932" xr:uid="{00000000-0005-0000-0000-0000D5840000}"/>
    <cellStyle name="Subtotal (line) 2 3 2 43 2 3" xfId="35933" xr:uid="{00000000-0005-0000-0000-0000D6840000}"/>
    <cellStyle name="Subtotal (line) 2 3 2 43 2 4" xfId="35934" xr:uid="{00000000-0005-0000-0000-0000D7840000}"/>
    <cellStyle name="Subtotal (line) 2 3 2 43 3" xfId="35935" xr:uid="{00000000-0005-0000-0000-0000D8840000}"/>
    <cellStyle name="Subtotal (line) 2 3 2 43 4" xfId="35936" xr:uid="{00000000-0005-0000-0000-0000D9840000}"/>
    <cellStyle name="Subtotal (line) 2 3 2 43 5" xfId="35937" xr:uid="{00000000-0005-0000-0000-0000DA840000}"/>
    <cellStyle name="Subtotal (line) 2 3 2 44" xfId="4951" xr:uid="{00000000-0005-0000-0000-0000DB840000}"/>
    <cellStyle name="Subtotal (line) 2 3 2 44 2" xfId="35938" xr:uid="{00000000-0005-0000-0000-0000DC840000}"/>
    <cellStyle name="Subtotal (line) 2 3 2 44 2 2" xfId="35939" xr:uid="{00000000-0005-0000-0000-0000DD840000}"/>
    <cellStyle name="Subtotal (line) 2 3 2 44 2 3" xfId="35940" xr:uid="{00000000-0005-0000-0000-0000DE840000}"/>
    <cellStyle name="Subtotal (line) 2 3 2 44 2 4" xfId="35941" xr:uid="{00000000-0005-0000-0000-0000DF840000}"/>
    <cellStyle name="Subtotal (line) 2 3 2 44 3" xfId="35942" xr:uid="{00000000-0005-0000-0000-0000E0840000}"/>
    <cellStyle name="Subtotal (line) 2 3 2 44 4" xfId="35943" xr:uid="{00000000-0005-0000-0000-0000E1840000}"/>
    <cellStyle name="Subtotal (line) 2 3 2 44 5" xfId="35944" xr:uid="{00000000-0005-0000-0000-0000E2840000}"/>
    <cellStyle name="Subtotal (line) 2 3 2 45" xfId="35945" xr:uid="{00000000-0005-0000-0000-0000E3840000}"/>
    <cellStyle name="Subtotal (line) 2 3 2 45 2" xfId="35946" xr:uid="{00000000-0005-0000-0000-0000E4840000}"/>
    <cellStyle name="Subtotal (line) 2 3 2 45 3" xfId="35947" xr:uid="{00000000-0005-0000-0000-0000E5840000}"/>
    <cellStyle name="Subtotal (line) 2 3 2 45 4" xfId="35948" xr:uid="{00000000-0005-0000-0000-0000E6840000}"/>
    <cellStyle name="Subtotal (line) 2 3 2 46" xfId="35949" xr:uid="{00000000-0005-0000-0000-0000E7840000}"/>
    <cellStyle name="Subtotal (line) 2 3 2 46 2" xfId="35950" xr:uid="{00000000-0005-0000-0000-0000E8840000}"/>
    <cellStyle name="Subtotal (line) 2 3 2 46 3" xfId="35951" xr:uid="{00000000-0005-0000-0000-0000E9840000}"/>
    <cellStyle name="Subtotal (line) 2 3 2 46 4" xfId="35952" xr:uid="{00000000-0005-0000-0000-0000EA840000}"/>
    <cellStyle name="Subtotal (line) 2 3 2 47" xfId="35953" xr:uid="{00000000-0005-0000-0000-0000EB840000}"/>
    <cellStyle name="Subtotal (line) 2 3 2 48" xfId="35954" xr:uid="{00000000-0005-0000-0000-0000EC840000}"/>
    <cellStyle name="Subtotal (line) 2 3 2 49" xfId="35955" xr:uid="{00000000-0005-0000-0000-0000ED840000}"/>
    <cellStyle name="Subtotal (line) 2 3 2 5" xfId="4952" xr:uid="{00000000-0005-0000-0000-0000EE840000}"/>
    <cellStyle name="Subtotal (line) 2 3 2 5 2" xfId="35956" xr:uid="{00000000-0005-0000-0000-0000EF840000}"/>
    <cellStyle name="Subtotal (line) 2 3 2 5 2 2" xfId="35957" xr:uid="{00000000-0005-0000-0000-0000F0840000}"/>
    <cellStyle name="Subtotal (line) 2 3 2 5 2 3" xfId="35958" xr:uid="{00000000-0005-0000-0000-0000F1840000}"/>
    <cellStyle name="Subtotal (line) 2 3 2 5 2 4" xfId="35959" xr:uid="{00000000-0005-0000-0000-0000F2840000}"/>
    <cellStyle name="Subtotal (line) 2 3 2 5 3" xfId="35960" xr:uid="{00000000-0005-0000-0000-0000F3840000}"/>
    <cellStyle name="Subtotal (line) 2 3 2 5 4" xfId="35961" xr:uid="{00000000-0005-0000-0000-0000F4840000}"/>
    <cellStyle name="Subtotal (line) 2 3 2 5 5" xfId="35962" xr:uid="{00000000-0005-0000-0000-0000F5840000}"/>
    <cellStyle name="Subtotal (line) 2 3 2 6" xfId="4953" xr:uid="{00000000-0005-0000-0000-0000F6840000}"/>
    <cellStyle name="Subtotal (line) 2 3 2 6 2" xfId="35963" xr:uid="{00000000-0005-0000-0000-0000F7840000}"/>
    <cellStyle name="Subtotal (line) 2 3 2 6 2 2" xfId="35964" xr:uid="{00000000-0005-0000-0000-0000F8840000}"/>
    <cellStyle name="Subtotal (line) 2 3 2 6 2 3" xfId="35965" xr:uid="{00000000-0005-0000-0000-0000F9840000}"/>
    <cellStyle name="Subtotal (line) 2 3 2 6 2 4" xfId="35966" xr:uid="{00000000-0005-0000-0000-0000FA840000}"/>
    <cellStyle name="Subtotal (line) 2 3 2 6 3" xfId="35967" xr:uid="{00000000-0005-0000-0000-0000FB840000}"/>
    <cellStyle name="Subtotal (line) 2 3 2 6 4" xfId="35968" xr:uid="{00000000-0005-0000-0000-0000FC840000}"/>
    <cellStyle name="Subtotal (line) 2 3 2 6 5" xfId="35969" xr:uid="{00000000-0005-0000-0000-0000FD840000}"/>
    <cellStyle name="Subtotal (line) 2 3 2 7" xfId="4954" xr:uid="{00000000-0005-0000-0000-0000FE840000}"/>
    <cellStyle name="Subtotal (line) 2 3 2 7 2" xfId="35970" xr:uid="{00000000-0005-0000-0000-0000FF840000}"/>
    <cellStyle name="Subtotal (line) 2 3 2 7 2 2" xfId="35971" xr:uid="{00000000-0005-0000-0000-000000850000}"/>
    <cellStyle name="Subtotal (line) 2 3 2 7 2 3" xfId="35972" xr:uid="{00000000-0005-0000-0000-000001850000}"/>
    <cellStyle name="Subtotal (line) 2 3 2 7 2 4" xfId="35973" xr:uid="{00000000-0005-0000-0000-000002850000}"/>
    <cellStyle name="Subtotal (line) 2 3 2 7 3" xfId="35974" xr:uid="{00000000-0005-0000-0000-000003850000}"/>
    <cellStyle name="Subtotal (line) 2 3 2 7 4" xfId="35975" xr:uid="{00000000-0005-0000-0000-000004850000}"/>
    <cellStyle name="Subtotal (line) 2 3 2 7 5" xfId="35976" xr:uid="{00000000-0005-0000-0000-000005850000}"/>
    <cellStyle name="Subtotal (line) 2 3 2 8" xfId="4955" xr:uid="{00000000-0005-0000-0000-000006850000}"/>
    <cellStyle name="Subtotal (line) 2 3 2 8 2" xfId="35977" xr:uid="{00000000-0005-0000-0000-000007850000}"/>
    <cellStyle name="Subtotal (line) 2 3 2 8 2 2" xfId="35978" xr:uid="{00000000-0005-0000-0000-000008850000}"/>
    <cellStyle name="Subtotal (line) 2 3 2 8 2 3" xfId="35979" xr:uid="{00000000-0005-0000-0000-000009850000}"/>
    <cellStyle name="Subtotal (line) 2 3 2 8 2 4" xfId="35980" xr:uid="{00000000-0005-0000-0000-00000A850000}"/>
    <cellStyle name="Subtotal (line) 2 3 2 8 3" xfId="35981" xr:uid="{00000000-0005-0000-0000-00000B850000}"/>
    <cellStyle name="Subtotal (line) 2 3 2 8 4" xfId="35982" xr:uid="{00000000-0005-0000-0000-00000C850000}"/>
    <cellStyle name="Subtotal (line) 2 3 2 8 5" xfId="35983" xr:uid="{00000000-0005-0000-0000-00000D850000}"/>
    <cellStyle name="Subtotal (line) 2 3 2 9" xfId="4956" xr:uid="{00000000-0005-0000-0000-00000E850000}"/>
    <cellStyle name="Subtotal (line) 2 3 2 9 2" xfId="35984" xr:uid="{00000000-0005-0000-0000-00000F850000}"/>
    <cellStyle name="Subtotal (line) 2 3 2 9 2 2" xfId="35985" xr:uid="{00000000-0005-0000-0000-000010850000}"/>
    <cellStyle name="Subtotal (line) 2 3 2 9 2 3" xfId="35986" xr:uid="{00000000-0005-0000-0000-000011850000}"/>
    <cellStyle name="Subtotal (line) 2 3 2 9 2 4" xfId="35987" xr:uid="{00000000-0005-0000-0000-000012850000}"/>
    <cellStyle name="Subtotal (line) 2 3 2 9 3" xfId="35988" xr:uid="{00000000-0005-0000-0000-000013850000}"/>
    <cellStyle name="Subtotal (line) 2 3 2 9 4" xfId="35989" xr:uid="{00000000-0005-0000-0000-000014850000}"/>
    <cellStyle name="Subtotal (line) 2 3 2 9 5" xfId="35990" xr:uid="{00000000-0005-0000-0000-000015850000}"/>
    <cellStyle name="Subtotal (line) 2 3 20" xfId="4957" xr:uid="{00000000-0005-0000-0000-000016850000}"/>
    <cellStyle name="Subtotal (line) 2 3 20 2" xfId="35991" xr:uid="{00000000-0005-0000-0000-000017850000}"/>
    <cellStyle name="Subtotal (line) 2 3 20 2 2" xfId="35992" xr:uid="{00000000-0005-0000-0000-000018850000}"/>
    <cellStyle name="Subtotal (line) 2 3 20 2 3" xfId="35993" xr:uid="{00000000-0005-0000-0000-000019850000}"/>
    <cellStyle name="Subtotal (line) 2 3 20 2 4" xfId="35994" xr:uid="{00000000-0005-0000-0000-00001A850000}"/>
    <cellStyle name="Subtotal (line) 2 3 20 3" xfId="35995" xr:uid="{00000000-0005-0000-0000-00001B850000}"/>
    <cellStyle name="Subtotal (line) 2 3 20 4" xfId="35996" xr:uid="{00000000-0005-0000-0000-00001C850000}"/>
    <cellStyle name="Subtotal (line) 2 3 20 5" xfId="35997" xr:uid="{00000000-0005-0000-0000-00001D850000}"/>
    <cellStyle name="Subtotal (line) 2 3 21" xfId="4958" xr:uid="{00000000-0005-0000-0000-00001E850000}"/>
    <cellStyle name="Subtotal (line) 2 3 21 2" xfId="35998" xr:uid="{00000000-0005-0000-0000-00001F850000}"/>
    <cellStyle name="Subtotal (line) 2 3 21 2 2" xfId="35999" xr:uid="{00000000-0005-0000-0000-000020850000}"/>
    <cellStyle name="Subtotal (line) 2 3 21 2 3" xfId="36000" xr:uid="{00000000-0005-0000-0000-000021850000}"/>
    <cellStyle name="Subtotal (line) 2 3 21 2 4" xfId="36001" xr:uid="{00000000-0005-0000-0000-000022850000}"/>
    <cellStyle name="Subtotal (line) 2 3 21 3" xfId="36002" xr:uid="{00000000-0005-0000-0000-000023850000}"/>
    <cellStyle name="Subtotal (line) 2 3 21 4" xfId="36003" xr:uid="{00000000-0005-0000-0000-000024850000}"/>
    <cellStyle name="Subtotal (line) 2 3 21 5" xfId="36004" xr:uid="{00000000-0005-0000-0000-000025850000}"/>
    <cellStyle name="Subtotal (line) 2 3 22" xfId="4959" xr:uid="{00000000-0005-0000-0000-000026850000}"/>
    <cellStyle name="Subtotal (line) 2 3 22 2" xfId="36005" xr:uid="{00000000-0005-0000-0000-000027850000}"/>
    <cellStyle name="Subtotal (line) 2 3 22 2 2" xfId="36006" xr:uid="{00000000-0005-0000-0000-000028850000}"/>
    <cellStyle name="Subtotal (line) 2 3 22 2 3" xfId="36007" xr:uid="{00000000-0005-0000-0000-000029850000}"/>
    <cellStyle name="Subtotal (line) 2 3 22 2 4" xfId="36008" xr:uid="{00000000-0005-0000-0000-00002A850000}"/>
    <cellStyle name="Subtotal (line) 2 3 22 3" xfId="36009" xr:uid="{00000000-0005-0000-0000-00002B850000}"/>
    <cellStyle name="Subtotal (line) 2 3 22 4" xfId="36010" xr:uid="{00000000-0005-0000-0000-00002C850000}"/>
    <cellStyle name="Subtotal (line) 2 3 22 5" xfId="36011" xr:uid="{00000000-0005-0000-0000-00002D850000}"/>
    <cellStyle name="Subtotal (line) 2 3 23" xfId="4960" xr:uid="{00000000-0005-0000-0000-00002E850000}"/>
    <cellStyle name="Subtotal (line) 2 3 23 2" xfId="36012" xr:uid="{00000000-0005-0000-0000-00002F850000}"/>
    <cellStyle name="Subtotal (line) 2 3 23 2 2" xfId="36013" xr:uid="{00000000-0005-0000-0000-000030850000}"/>
    <cellStyle name="Subtotal (line) 2 3 23 2 3" xfId="36014" xr:uid="{00000000-0005-0000-0000-000031850000}"/>
    <cellStyle name="Subtotal (line) 2 3 23 2 4" xfId="36015" xr:uid="{00000000-0005-0000-0000-000032850000}"/>
    <cellStyle name="Subtotal (line) 2 3 23 3" xfId="36016" xr:uid="{00000000-0005-0000-0000-000033850000}"/>
    <cellStyle name="Subtotal (line) 2 3 23 4" xfId="36017" xr:uid="{00000000-0005-0000-0000-000034850000}"/>
    <cellStyle name="Subtotal (line) 2 3 23 5" xfId="36018" xr:uid="{00000000-0005-0000-0000-000035850000}"/>
    <cellStyle name="Subtotal (line) 2 3 24" xfId="4961" xr:uid="{00000000-0005-0000-0000-000036850000}"/>
    <cellStyle name="Subtotal (line) 2 3 24 2" xfId="36019" xr:uid="{00000000-0005-0000-0000-000037850000}"/>
    <cellStyle name="Subtotal (line) 2 3 24 2 2" xfId="36020" xr:uid="{00000000-0005-0000-0000-000038850000}"/>
    <cellStyle name="Subtotal (line) 2 3 24 2 3" xfId="36021" xr:uid="{00000000-0005-0000-0000-000039850000}"/>
    <cellStyle name="Subtotal (line) 2 3 24 2 4" xfId="36022" xr:uid="{00000000-0005-0000-0000-00003A850000}"/>
    <cellStyle name="Subtotal (line) 2 3 24 3" xfId="36023" xr:uid="{00000000-0005-0000-0000-00003B850000}"/>
    <cellStyle name="Subtotal (line) 2 3 24 4" xfId="36024" xr:uid="{00000000-0005-0000-0000-00003C850000}"/>
    <cellStyle name="Subtotal (line) 2 3 24 5" xfId="36025" xr:uid="{00000000-0005-0000-0000-00003D850000}"/>
    <cellStyle name="Subtotal (line) 2 3 25" xfId="4962" xr:uid="{00000000-0005-0000-0000-00003E850000}"/>
    <cellStyle name="Subtotal (line) 2 3 25 2" xfId="36026" xr:uid="{00000000-0005-0000-0000-00003F850000}"/>
    <cellStyle name="Subtotal (line) 2 3 25 2 2" xfId="36027" xr:uid="{00000000-0005-0000-0000-000040850000}"/>
    <cellStyle name="Subtotal (line) 2 3 25 2 3" xfId="36028" xr:uid="{00000000-0005-0000-0000-000041850000}"/>
    <cellStyle name="Subtotal (line) 2 3 25 2 4" xfId="36029" xr:uid="{00000000-0005-0000-0000-000042850000}"/>
    <cellStyle name="Subtotal (line) 2 3 25 3" xfId="36030" xr:uid="{00000000-0005-0000-0000-000043850000}"/>
    <cellStyle name="Subtotal (line) 2 3 25 4" xfId="36031" xr:uid="{00000000-0005-0000-0000-000044850000}"/>
    <cellStyle name="Subtotal (line) 2 3 25 5" xfId="36032" xr:uid="{00000000-0005-0000-0000-000045850000}"/>
    <cellStyle name="Subtotal (line) 2 3 26" xfId="4963" xr:uid="{00000000-0005-0000-0000-000046850000}"/>
    <cellStyle name="Subtotal (line) 2 3 26 2" xfId="36033" xr:uid="{00000000-0005-0000-0000-000047850000}"/>
    <cellStyle name="Subtotal (line) 2 3 26 2 2" xfId="36034" xr:uid="{00000000-0005-0000-0000-000048850000}"/>
    <cellStyle name="Subtotal (line) 2 3 26 2 3" xfId="36035" xr:uid="{00000000-0005-0000-0000-000049850000}"/>
    <cellStyle name="Subtotal (line) 2 3 26 2 4" xfId="36036" xr:uid="{00000000-0005-0000-0000-00004A850000}"/>
    <cellStyle name="Subtotal (line) 2 3 26 3" xfId="36037" xr:uid="{00000000-0005-0000-0000-00004B850000}"/>
    <cellStyle name="Subtotal (line) 2 3 26 4" xfId="36038" xr:uid="{00000000-0005-0000-0000-00004C850000}"/>
    <cellStyle name="Subtotal (line) 2 3 26 5" xfId="36039" xr:uid="{00000000-0005-0000-0000-00004D850000}"/>
    <cellStyle name="Subtotal (line) 2 3 27" xfId="4964" xr:uid="{00000000-0005-0000-0000-00004E850000}"/>
    <cellStyle name="Subtotal (line) 2 3 27 2" xfId="36040" xr:uid="{00000000-0005-0000-0000-00004F850000}"/>
    <cellStyle name="Subtotal (line) 2 3 27 2 2" xfId="36041" xr:uid="{00000000-0005-0000-0000-000050850000}"/>
    <cellStyle name="Subtotal (line) 2 3 27 2 3" xfId="36042" xr:uid="{00000000-0005-0000-0000-000051850000}"/>
    <cellStyle name="Subtotal (line) 2 3 27 2 4" xfId="36043" xr:uid="{00000000-0005-0000-0000-000052850000}"/>
    <cellStyle name="Subtotal (line) 2 3 27 3" xfId="36044" xr:uid="{00000000-0005-0000-0000-000053850000}"/>
    <cellStyle name="Subtotal (line) 2 3 27 4" xfId="36045" xr:uid="{00000000-0005-0000-0000-000054850000}"/>
    <cellStyle name="Subtotal (line) 2 3 27 5" xfId="36046" xr:uid="{00000000-0005-0000-0000-000055850000}"/>
    <cellStyle name="Subtotal (line) 2 3 28" xfId="4965" xr:uid="{00000000-0005-0000-0000-000056850000}"/>
    <cellStyle name="Subtotal (line) 2 3 28 2" xfId="36047" xr:uid="{00000000-0005-0000-0000-000057850000}"/>
    <cellStyle name="Subtotal (line) 2 3 28 2 2" xfId="36048" xr:uid="{00000000-0005-0000-0000-000058850000}"/>
    <cellStyle name="Subtotal (line) 2 3 28 2 3" xfId="36049" xr:uid="{00000000-0005-0000-0000-000059850000}"/>
    <cellStyle name="Subtotal (line) 2 3 28 2 4" xfId="36050" xr:uid="{00000000-0005-0000-0000-00005A850000}"/>
    <cellStyle name="Subtotal (line) 2 3 28 3" xfId="36051" xr:uid="{00000000-0005-0000-0000-00005B850000}"/>
    <cellStyle name="Subtotal (line) 2 3 28 4" xfId="36052" xr:uid="{00000000-0005-0000-0000-00005C850000}"/>
    <cellStyle name="Subtotal (line) 2 3 28 5" xfId="36053" xr:uid="{00000000-0005-0000-0000-00005D850000}"/>
    <cellStyle name="Subtotal (line) 2 3 29" xfId="4966" xr:uid="{00000000-0005-0000-0000-00005E850000}"/>
    <cellStyle name="Subtotal (line) 2 3 29 2" xfId="36054" xr:uid="{00000000-0005-0000-0000-00005F850000}"/>
    <cellStyle name="Subtotal (line) 2 3 29 2 2" xfId="36055" xr:uid="{00000000-0005-0000-0000-000060850000}"/>
    <cellStyle name="Subtotal (line) 2 3 29 2 3" xfId="36056" xr:uid="{00000000-0005-0000-0000-000061850000}"/>
    <cellStyle name="Subtotal (line) 2 3 29 2 4" xfId="36057" xr:uid="{00000000-0005-0000-0000-000062850000}"/>
    <cellStyle name="Subtotal (line) 2 3 29 3" xfId="36058" xr:uid="{00000000-0005-0000-0000-000063850000}"/>
    <cellStyle name="Subtotal (line) 2 3 29 4" xfId="36059" xr:uid="{00000000-0005-0000-0000-000064850000}"/>
    <cellStyle name="Subtotal (line) 2 3 29 5" xfId="36060" xr:uid="{00000000-0005-0000-0000-000065850000}"/>
    <cellStyle name="Subtotal (line) 2 3 3" xfId="4967" xr:uid="{00000000-0005-0000-0000-000066850000}"/>
    <cellStyle name="Subtotal (line) 2 3 3 2" xfId="36061" xr:uid="{00000000-0005-0000-0000-000067850000}"/>
    <cellStyle name="Subtotal (line) 2 3 3 2 2" xfId="36062" xr:uid="{00000000-0005-0000-0000-000068850000}"/>
    <cellStyle name="Subtotal (line) 2 3 3 2 3" xfId="36063" xr:uid="{00000000-0005-0000-0000-000069850000}"/>
    <cellStyle name="Subtotal (line) 2 3 3 2 4" xfId="36064" xr:uid="{00000000-0005-0000-0000-00006A850000}"/>
    <cellStyle name="Subtotal (line) 2 3 3 3" xfId="36065" xr:uid="{00000000-0005-0000-0000-00006B850000}"/>
    <cellStyle name="Subtotal (line) 2 3 3 4" xfId="36066" xr:uid="{00000000-0005-0000-0000-00006C850000}"/>
    <cellStyle name="Subtotal (line) 2 3 3 5" xfId="36067" xr:uid="{00000000-0005-0000-0000-00006D850000}"/>
    <cellStyle name="Subtotal (line) 2 3 30" xfId="4968" xr:uid="{00000000-0005-0000-0000-00006E850000}"/>
    <cellStyle name="Subtotal (line) 2 3 30 2" xfId="36068" xr:uid="{00000000-0005-0000-0000-00006F850000}"/>
    <cellStyle name="Subtotal (line) 2 3 30 2 2" xfId="36069" xr:uid="{00000000-0005-0000-0000-000070850000}"/>
    <cellStyle name="Subtotal (line) 2 3 30 2 3" xfId="36070" xr:uid="{00000000-0005-0000-0000-000071850000}"/>
    <cellStyle name="Subtotal (line) 2 3 30 2 4" xfId="36071" xr:uid="{00000000-0005-0000-0000-000072850000}"/>
    <cellStyle name="Subtotal (line) 2 3 30 3" xfId="36072" xr:uid="{00000000-0005-0000-0000-000073850000}"/>
    <cellStyle name="Subtotal (line) 2 3 30 4" xfId="36073" xr:uid="{00000000-0005-0000-0000-000074850000}"/>
    <cellStyle name="Subtotal (line) 2 3 30 5" xfId="36074" xr:uid="{00000000-0005-0000-0000-000075850000}"/>
    <cellStyle name="Subtotal (line) 2 3 31" xfId="4969" xr:uid="{00000000-0005-0000-0000-000076850000}"/>
    <cellStyle name="Subtotal (line) 2 3 31 2" xfId="36075" xr:uid="{00000000-0005-0000-0000-000077850000}"/>
    <cellStyle name="Subtotal (line) 2 3 31 2 2" xfId="36076" xr:uid="{00000000-0005-0000-0000-000078850000}"/>
    <cellStyle name="Subtotal (line) 2 3 31 2 3" xfId="36077" xr:uid="{00000000-0005-0000-0000-000079850000}"/>
    <cellStyle name="Subtotal (line) 2 3 31 2 4" xfId="36078" xr:uid="{00000000-0005-0000-0000-00007A850000}"/>
    <cellStyle name="Subtotal (line) 2 3 31 3" xfId="36079" xr:uid="{00000000-0005-0000-0000-00007B850000}"/>
    <cellStyle name="Subtotal (line) 2 3 31 4" xfId="36080" xr:uid="{00000000-0005-0000-0000-00007C850000}"/>
    <cellStyle name="Subtotal (line) 2 3 31 5" xfId="36081" xr:uid="{00000000-0005-0000-0000-00007D850000}"/>
    <cellStyle name="Subtotal (line) 2 3 32" xfId="4970" xr:uid="{00000000-0005-0000-0000-00007E850000}"/>
    <cellStyle name="Subtotal (line) 2 3 32 2" xfId="36082" xr:uid="{00000000-0005-0000-0000-00007F850000}"/>
    <cellStyle name="Subtotal (line) 2 3 32 2 2" xfId="36083" xr:uid="{00000000-0005-0000-0000-000080850000}"/>
    <cellStyle name="Subtotal (line) 2 3 32 2 3" xfId="36084" xr:uid="{00000000-0005-0000-0000-000081850000}"/>
    <cellStyle name="Subtotal (line) 2 3 32 2 4" xfId="36085" xr:uid="{00000000-0005-0000-0000-000082850000}"/>
    <cellStyle name="Subtotal (line) 2 3 32 3" xfId="36086" xr:uid="{00000000-0005-0000-0000-000083850000}"/>
    <cellStyle name="Subtotal (line) 2 3 32 4" xfId="36087" xr:uid="{00000000-0005-0000-0000-000084850000}"/>
    <cellStyle name="Subtotal (line) 2 3 32 5" xfId="36088" xr:uid="{00000000-0005-0000-0000-000085850000}"/>
    <cellStyle name="Subtotal (line) 2 3 33" xfId="4971" xr:uid="{00000000-0005-0000-0000-000086850000}"/>
    <cellStyle name="Subtotal (line) 2 3 33 2" xfId="36089" xr:uid="{00000000-0005-0000-0000-000087850000}"/>
    <cellStyle name="Subtotal (line) 2 3 33 2 2" xfId="36090" xr:uid="{00000000-0005-0000-0000-000088850000}"/>
    <cellStyle name="Subtotal (line) 2 3 33 2 3" xfId="36091" xr:uid="{00000000-0005-0000-0000-000089850000}"/>
    <cellStyle name="Subtotal (line) 2 3 33 2 4" xfId="36092" xr:uid="{00000000-0005-0000-0000-00008A850000}"/>
    <cellStyle name="Subtotal (line) 2 3 33 3" xfId="36093" xr:uid="{00000000-0005-0000-0000-00008B850000}"/>
    <cellStyle name="Subtotal (line) 2 3 33 4" xfId="36094" xr:uid="{00000000-0005-0000-0000-00008C850000}"/>
    <cellStyle name="Subtotal (line) 2 3 33 5" xfId="36095" xr:uid="{00000000-0005-0000-0000-00008D850000}"/>
    <cellStyle name="Subtotal (line) 2 3 34" xfId="4972" xr:uid="{00000000-0005-0000-0000-00008E850000}"/>
    <cellStyle name="Subtotal (line) 2 3 34 2" xfId="36096" xr:uid="{00000000-0005-0000-0000-00008F850000}"/>
    <cellStyle name="Subtotal (line) 2 3 34 2 2" xfId="36097" xr:uid="{00000000-0005-0000-0000-000090850000}"/>
    <cellStyle name="Subtotal (line) 2 3 34 2 3" xfId="36098" xr:uid="{00000000-0005-0000-0000-000091850000}"/>
    <cellStyle name="Subtotal (line) 2 3 34 2 4" xfId="36099" xr:uid="{00000000-0005-0000-0000-000092850000}"/>
    <cellStyle name="Subtotal (line) 2 3 34 3" xfId="36100" xr:uid="{00000000-0005-0000-0000-000093850000}"/>
    <cellStyle name="Subtotal (line) 2 3 34 4" xfId="36101" xr:uid="{00000000-0005-0000-0000-000094850000}"/>
    <cellStyle name="Subtotal (line) 2 3 34 5" xfId="36102" xr:uid="{00000000-0005-0000-0000-000095850000}"/>
    <cellStyle name="Subtotal (line) 2 3 35" xfId="4973" xr:uid="{00000000-0005-0000-0000-000096850000}"/>
    <cellStyle name="Subtotal (line) 2 3 35 2" xfId="36103" xr:uid="{00000000-0005-0000-0000-000097850000}"/>
    <cellStyle name="Subtotal (line) 2 3 35 2 2" xfId="36104" xr:uid="{00000000-0005-0000-0000-000098850000}"/>
    <cellStyle name="Subtotal (line) 2 3 35 2 3" xfId="36105" xr:uid="{00000000-0005-0000-0000-000099850000}"/>
    <cellStyle name="Subtotal (line) 2 3 35 2 4" xfId="36106" xr:uid="{00000000-0005-0000-0000-00009A850000}"/>
    <cellStyle name="Subtotal (line) 2 3 35 3" xfId="36107" xr:uid="{00000000-0005-0000-0000-00009B850000}"/>
    <cellStyle name="Subtotal (line) 2 3 35 4" xfId="36108" xr:uid="{00000000-0005-0000-0000-00009C850000}"/>
    <cellStyle name="Subtotal (line) 2 3 35 5" xfId="36109" xr:uid="{00000000-0005-0000-0000-00009D850000}"/>
    <cellStyle name="Subtotal (line) 2 3 36" xfId="4974" xr:uid="{00000000-0005-0000-0000-00009E850000}"/>
    <cellStyle name="Subtotal (line) 2 3 36 2" xfId="36110" xr:uid="{00000000-0005-0000-0000-00009F850000}"/>
    <cellStyle name="Subtotal (line) 2 3 36 2 2" xfId="36111" xr:uid="{00000000-0005-0000-0000-0000A0850000}"/>
    <cellStyle name="Subtotal (line) 2 3 36 2 3" xfId="36112" xr:uid="{00000000-0005-0000-0000-0000A1850000}"/>
    <cellStyle name="Subtotal (line) 2 3 36 2 4" xfId="36113" xr:uid="{00000000-0005-0000-0000-0000A2850000}"/>
    <cellStyle name="Subtotal (line) 2 3 36 3" xfId="36114" xr:uid="{00000000-0005-0000-0000-0000A3850000}"/>
    <cellStyle name="Subtotal (line) 2 3 36 4" xfId="36115" xr:uid="{00000000-0005-0000-0000-0000A4850000}"/>
    <cellStyle name="Subtotal (line) 2 3 36 5" xfId="36116" xr:uid="{00000000-0005-0000-0000-0000A5850000}"/>
    <cellStyle name="Subtotal (line) 2 3 37" xfId="4975" xr:uid="{00000000-0005-0000-0000-0000A6850000}"/>
    <cellStyle name="Subtotal (line) 2 3 37 2" xfId="36117" xr:uid="{00000000-0005-0000-0000-0000A7850000}"/>
    <cellStyle name="Subtotal (line) 2 3 37 2 2" xfId="36118" xr:uid="{00000000-0005-0000-0000-0000A8850000}"/>
    <cellStyle name="Subtotal (line) 2 3 37 2 3" xfId="36119" xr:uid="{00000000-0005-0000-0000-0000A9850000}"/>
    <cellStyle name="Subtotal (line) 2 3 37 2 4" xfId="36120" xr:uid="{00000000-0005-0000-0000-0000AA850000}"/>
    <cellStyle name="Subtotal (line) 2 3 37 3" xfId="36121" xr:uid="{00000000-0005-0000-0000-0000AB850000}"/>
    <cellStyle name="Subtotal (line) 2 3 37 4" xfId="36122" xr:uid="{00000000-0005-0000-0000-0000AC850000}"/>
    <cellStyle name="Subtotal (line) 2 3 37 5" xfId="36123" xr:uid="{00000000-0005-0000-0000-0000AD850000}"/>
    <cellStyle name="Subtotal (line) 2 3 38" xfId="4976" xr:uid="{00000000-0005-0000-0000-0000AE850000}"/>
    <cellStyle name="Subtotal (line) 2 3 38 2" xfId="36124" xr:uid="{00000000-0005-0000-0000-0000AF850000}"/>
    <cellStyle name="Subtotal (line) 2 3 38 2 2" xfId="36125" xr:uid="{00000000-0005-0000-0000-0000B0850000}"/>
    <cellStyle name="Subtotal (line) 2 3 38 2 3" xfId="36126" xr:uid="{00000000-0005-0000-0000-0000B1850000}"/>
    <cellStyle name="Subtotal (line) 2 3 38 2 4" xfId="36127" xr:uid="{00000000-0005-0000-0000-0000B2850000}"/>
    <cellStyle name="Subtotal (line) 2 3 38 3" xfId="36128" xr:uid="{00000000-0005-0000-0000-0000B3850000}"/>
    <cellStyle name="Subtotal (line) 2 3 38 4" xfId="36129" xr:uid="{00000000-0005-0000-0000-0000B4850000}"/>
    <cellStyle name="Subtotal (line) 2 3 38 5" xfId="36130" xr:uid="{00000000-0005-0000-0000-0000B5850000}"/>
    <cellStyle name="Subtotal (line) 2 3 39" xfId="4977" xr:uid="{00000000-0005-0000-0000-0000B6850000}"/>
    <cellStyle name="Subtotal (line) 2 3 39 2" xfId="36131" xr:uid="{00000000-0005-0000-0000-0000B7850000}"/>
    <cellStyle name="Subtotal (line) 2 3 39 2 2" xfId="36132" xr:uid="{00000000-0005-0000-0000-0000B8850000}"/>
    <cellStyle name="Subtotal (line) 2 3 39 2 3" xfId="36133" xr:uid="{00000000-0005-0000-0000-0000B9850000}"/>
    <cellStyle name="Subtotal (line) 2 3 39 2 4" xfId="36134" xr:uid="{00000000-0005-0000-0000-0000BA850000}"/>
    <cellStyle name="Subtotal (line) 2 3 39 3" xfId="36135" xr:uid="{00000000-0005-0000-0000-0000BB850000}"/>
    <cellStyle name="Subtotal (line) 2 3 39 4" xfId="36136" xr:uid="{00000000-0005-0000-0000-0000BC850000}"/>
    <cellStyle name="Subtotal (line) 2 3 39 5" xfId="36137" xr:uid="{00000000-0005-0000-0000-0000BD850000}"/>
    <cellStyle name="Subtotal (line) 2 3 4" xfId="4978" xr:uid="{00000000-0005-0000-0000-0000BE850000}"/>
    <cellStyle name="Subtotal (line) 2 3 4 2" xfId="36138" xr:uid="{00000000-0005-0000-0000-0000BF850000}"/>
    <cellStyle name="Subtotal (line) 2 3 4 2 2" xfId="36139" xr:uid="{00000000-0005-0000-0000-0000C0850000}"/>
    <cellStyle name="Subtotal (line) 2 3 4 2 3" xfId="36140" xr:uid="{00000000-0005-0000-0000-0000C1850000}"/>
    <cellStyle name="Subtotal (line) 2 3 4 2 4" xfId="36141" xr:uid="{00000000-0005-0000-0000-0000C2850000}"/>
    <cellStyle name="Subtotal (line) 2 3 4 3" xfId="36142" xr:uid="{00000000-0005-0000-0000-0000C3850000}"/>
    <cellStyle name="Subtotal (line) 2 3 4 4" xfId="36143" xr:uid="{00000000-0005-0000-0000-0000C4850000}"/>
    <cellStyle name="Subtotal (line) 2 3 4 5" xfId="36144" xr:uid="{00000000-0005-0000-0000-0000C5850000}"/>
    <cellStyle name="Subtotal (line) 2 3 40" xfId="4979" xr:uid="{00000000-0005-0000-0000-0000C6850000}"/>
    <cellStyle name="Subtotal (line) 2 3 40 2" xfId="36145" xr:uid="{00000000-0005-0000-0000-0000C7850000}"/>
    <cellStyle name="Subtotal (line) 2 3 40 2 2" xfId="36146" xr:uid="{00000000-0005-0000-0000-0000C8850000}"/>
    <cellStyle name="Subtotal (line) 2 3 40 2 3" xfId="36147" xr:uid="{00000000-0005-0000-0000-0000C9850000}"/>
    <cellStyle name="Subtotal (line) 2 3 40 2 4" xfId="36148" xr:uid="{00000000-0005-0000-0000-0000CA850000}"/>
    <cellStyle name="Subtotal (line) 2 3 40 3" xfId="36149" xr:uid="{00000000-0005-0000-0000-0000CB850000}"/>
    <cellStyle name="Subtotal (line) 2 3 40 4" xfId="36150" xr:uid="{00000000-0005-0000-0000-0000CC850000}"/>
    <cellStyle name="Subtotal (line) 2 3 40 5" xfId="36151" xr:uid="{00000000-0005-0000-0000-0000CD850000}"/>
    <cellStyle name="Subtotal (line) 2 3 41" xfId="4980" xr:uid="{00000000-0005-0000-0000-0000CE850000}"/>
    <cellStyle name="Subtotal (line) 2 3 41 2" xfId="36152" xr:uid="{00000000-0005-0000-0000-0000CF850000}"/>
    <cellStyle name="Subtotal (line) 2 3 41 2 2" xfId="36153" xr:uid="{00000000-0005-0000-0000-0000D0850000}"/>
    <cellStyle name="Subtotal (line) 2 3 41 2 3" xfId="36154" xr:uid="{00000000-0005-0000-0000-0000D1850000}"/>
    <cellStyle name="Subtotal (line) 2 3 41 2 4" xfId="36155" xr:uid="{00000000-0005-0000-0000-0000D2850000}"/>
    <cellStyle name="Subtotal (line) 2 3 41 3" xfId="36156" xr:uid="{00000000-0005-0000-0000-0000D3850000}"/>
    <cellStyle name="Subtotal (line) 2 3 41 4" xfId="36157" xr:uid="{00000000-0005-0000-0000-0000D4850000}"/>
    <cellStyle name="Subtotal (line) 2 3 41 5" xfId="36158" xr:uid="{00000000-0005-0000-0000-0000D5850000}"/>
    <cellStyle name="Subtotal (line) 2 3 42" xfId="4981" xr:uid="{00000000-0005-0000-0000-0000D6850000}"/>
    <cellStyle name="Subtotal (line) 2 3 42 2" xfId="36159" xr:uid="{00000000-0005-0000-0000-0000D7850000}"/>
    <cellStyle name="Subtotal (line) 2 3 42 2 2" xfId="36160" xr:uid="{00000000-0005-0000-0000-0000D8850000}"/>
    <cellStyle name="Subtotal (line) 2 3 42 2 3" xfId="36161" xr:uid="{00000000-0005-0000-0000-0000D9850000}"/>
    <cellStyle name="Subtotal (line) 2 3 42 2 4" xfId="36162" xr:uid="{00000000-0005-0000-0000-0000DA850000}"/>
    <cellStyle name="Subtotal (line) 2 3 42 3" xfId="36163" xr:uid="{00000000-0005-0000-0000-0000DB850000}"/>
    <cellStyle name="Subtotal (line) 2 3 42 4" xfId="36164" xr:uid="{00000000-0005-0000-0000-0000DC850000}"/>
    <cellStyle name="Subtotal (line) 2 3 42 5" xfId="36165" xr:uid="{00000000-0005-0000-0000-0000DD850000}"/>
    <cellStyle name="Subtotal (line) 2 3 43" xfId="4982" xr:uid="{00000000-0005-0000-0000-0000DE850000}"/>
    <cellStyle name="Subtotal (line) 2 3 43 2" xfId="36166" xr:uid="{00000000-0005-0000-0000-0000DF850000}"/>
    <cellStyle name="Subtotal (line) 2 3 43 2 2" xfId="36167" xr:uid="{00000000-0005-0000-0000-0000E0850000}"/>
    <cellStyle name="Subtotal (line) 2 3 43 2 3" xfId="36168" xr:uid="{00000000-0005-0000-0000-0000E1850000}"/>
    <cellStyle name="Subtotal (line) 2 3 43 2 4" xfId="36169" xr:uid="{00000000-0005-0000-0000-0000E2850000}"/>
    <cellStyle name="Subtotal (line) 2 3 43 3" xfId="36170" xr:uid="{00000000-0005-0000-0000-0000E3850000}"/>
    <cellStyle name="Subtotal (line) 2 3 43 4" xfId="36171" xr:uid="{00000000-0005-0000-0000-0000E4850000}"/>
    <cellStyle name="Subtotal (line) 2 3 43 5" xfId="36172" xr:uid="{00000000-0005-0000-0000-0000E5850000}"/>
    <cellStyle name="Subtotal (line) 2 3 44" xfId="4983" xr:uid="{00000000-0005-0000-0000-0000E6850000}"/>
    <cellStyle name="Subtotal (line) 2 3 44 2" xfId="36173" xr:uid="{00000000-0005-0000-0000-0000E7850000}"/>
    <cellStyle name="Subtotal (line) 2 3 44 2 2" xfId="36174" xr:uid="{00000000-0005-0000-0000-0000E8850000}"/>
    <cellStyle name="Subtotal (line) 2 3 44 2 3" xfId="36175" xr:uid="{00000000-0005-0000-0000-0000E9850000}"/>
    <cellStyle name="Subtotal (line) 2 3 44 2 4" xfId="36176" xr:uid="{00000000-0005-0000-0000-0000EA850000}"/>
    <cellStyle name="Subtotal (line) 2 3 44 3" xfId="36177" xr:uid="{00000000-0005-0000-0000-0000EB850000}"/>
    <cellStyle name="Subtotal (line) 2 3 44 4" xfId="36178" xr:uid="{00000000-0005-0000-0000-0000EC850000}"/>
    <cellStyle name="Subtotal (line) 2 3 44 5" xfId="36179" xr:uid="{00000000-0005-0000-0000-0000ED850000}"/>
    <cellStyle name="Subtotal (line) 2 3 45" xfId="4984" xr:uid="{00000000-0005-0000-0000-0000EE850000}"/>
    <cellStyle name="Subtotal (line) 2 3 45 2" xfId="36180" xr:uid="{00000000-0005-0000-0000-0000EF850000}"/>
    <cellStyle name="Subtotal (line) 2 3 45 2 2" xfId="36181" xr:uid="{00000000-0005-0000-0000-0000F0850000}"/>
    <cellStyle name="Subtotal (line) 2 3 45 2 3" xfId="36182" xr:uid="{00000000-0005-0000-0000-0000F1850000}"/>
    <cellStyle name="Subtotal (line) 2 3 45 2 4" xfId="36183" xr:uid="{00000000-0005-0000-0000-0000F2850000}"/>
    <cellStyle name="Subtotal (line) 2 3 45 3" xfId="36184" xr:uid="{00000000-0005-0000-0000-0000F3850000}"/>
    <cellStyle name="Subtotal (line) 2 3 45 4" xfId="36185" xr:uid="{00000000-0005-0000-0000-0000F4850000}"/>
    <cellStyle name="Subtotal (line) 2 3 45 5" xfId="36186" xr:uid="{00000000-0005-0000-0000-0000F5850000}"/>
    <cellStyle name="Subtotal (line) 2 3 46" xfId="36187" xr:uid="{00000000-0005-0000-0000-0000F6850000}"/>
    <cellStyle name="Subtotal (line) 2 3 46 2" xfId="36188" xr:uid="{00000000-0005-0000-0000-0000F7850000}"/>
    <cellStyle name="Subtotal (line) 2 3 46 3" xfId="36189" xr:uid="{00000000-0005-0000-0000-0000F8850000}"/>
    <cellStyle name="Subtotal (line) 2 3 46 4" xfId="36190" xr:uid="{00000000-0005-0000-0000-0000F9850000}"/>
    <cellStyle name="Subtotal (line) 2 3 47" xfId="36191" xr:uid="{00000000-0005-0000-0000-0000FA850000}"/>
    <cellStyle name="Subtotal (line) 2 3 48" xfId="36192" xr:uid="{00000000-0005-0000-0000-0000FB850000}"/>
    <cellStyle name="Subtotal (line) 2 3 49" xfId="36193" xr:uid="{00000000-0005-0000-0000-0000FC850000}"/>
    <cellStyle name="Subtotal (line) 2 3 5" xfId="4985" xr:uid="{00000000-0005-0000-0000-0000FD850000}"/>
    <cellStyle name="Subtotal (line) 2 3 5 2" xfId="36194" xr:uid="{00000000-0005-0000-0000-0000FE850000}"/>
    <cellStyle name="Subtotal (line) 2 3 5 2 2" xfId="36195" xr:uid="{00000000-0005-0000-0000-0000FF850000}"/>
    <cellStyle name="Subtotal (line) 2 3 5 2 3" xfId="36196" xr:uid="{00000000-0005-0000-0000-000000860000}"/>
    <cellStyle name="Subtotal (line) 2 3 5 2 4" xfId="36197" xr:uid="{00000000-0005-0000-0000-000001860000}"/>
    <cellStyle name="Subtotal (line) 2 3 5 3" xfId="36198" xr:uid="{00000000-0005-0000-0000-000002860000}"/>
    <cellStyle name="Subtotal (line) 2 3 5 4" xfId="36199" xr:uid="{00000000-0005-0000-0000-000003860000}"/>
    <cellStyle name="Subtotal (line) 2 3 5 5" xfId="36200" xr:uid="{00000000-0005-0000-0000-000004860000}"/>
    <cellStyle name="Subtotal (line) 2 3 6" xfId="4986" xr:uid="{00000000-0005-0000-0000-000005860000}"/>
    <cellStyle name="Subtotal (line) 2 3 6 2" xfId="36201" xr:uid="{00000000-0005-0000-0000-000006860000}"/>
    <cellStyle name="Subtotal (line) 2 3 6 2 2" xfId="36202" xr:uid="{00000000-0005-0000-0000-000007860000}"/>
    <cellStyle name="Subtotal (line) 2 3 6 2 3" xfId="36203" xr:uid="{00000000-0005-0000-0000-000008860000}"/>
    <cellStyle name="Subtotal (line) 2 3 6 2 4" xfId="36204" xr:uid="{00000000-0005-0000-0000-000009860000}"/>
    <cellStyle name="Subtotal (line) 2 3 6 3" xfId="36205" xr:uid="{00000000-0005-0000-0000-00000A860000}"/>
    <cellStyle name="Subtotal (line) 2 3 6 4" xfId="36206" xr:uid="{00000000-0005-0000-0000-00000B860000}"/>
    <cellStyle name="Subtotal (line) 2 3 6 5" xfId="36207" xr:uid="{00000000-0005-0000-0000-00000C860000}"/>
    <cellStyle name="Subtotal (line) 2 3 7" xfId="4987" xr:uid="{00000000-0005-0000-0000-00000D860000}"/>
    <cellStyle name="Subtotal (line) 2 3 7 2" xfId="36208" xr:uid="{00000000-0005-0000-0000-00000E860000}"/>
    <cellStyle name="Subtotal (line) 2 3 7 2 2" xfId="36209" xr:uid="{00000000-0005-0000-0000-00000F860000}"/>
    <cellStyle name="Subtotal (line) 2 3 7 2 3" xfId="36210" xr:uid="{00000000-0005-0000-0000-000010860000}"/>
    <cellStyle name="Subtotal (line) 2 3 7 2 4" xfId="36211" xr:uid="{00000000-0005-0000-0000-000011860000}"/>
    <cellStyle name="Subtotal (line) 2 3 7 3" xfId="36212" xr:uid="{00000000-0005-0000-0000-000012860000}"/>
    <cellStyle name="Subtotal (line) 2 3 7 4" xfId="36213" xr:uid="{00000000-0005-0000-0000-000013860000}"/>
    <cellStyle name="Subtotal (line) 2 3 7 5" xfId="36214" xr:uid="{00000000-0005-0000-0000-000014860000}"/>
    <cellStyle name="Subtotal (line) 2 3 8" xfId="4988" xr:uid="{00000000-0005-0000-0000-000015860000}"/>
    <cellStyle name="Subtotal (line) 2 3 8 2" xfId="36215" xr:uid="{00000000-0005-0000-0000-000016860000}"/>
    <cellStyle name="Subtotal (line) 2 3 8 2 2" xfId="36216" xr:uid="{00000000-0005-0000-0000-000017860000}"/>
    <cellStyle name="Subtotal (line) 2 3 8 2 3" xfId="36217" xr:uid="{00000000-0005-0000-0000-000018860000}"/>
    <cellStyle name="Subtotal (line) 2 3 8 2 4" xfId="36218" xr:uid="{00000000-0005-0000-0000-000019860000}"/>
    <cellStyle name="Subtotal (line) 2 3 8 3" xfId="36219" xr:uid="{00000000-0005-0000-0000-00001A860000}"/>
    <cellStyle name="Subtotal (line) 2 3 8 4" xfId="36220" xr:uid="{00000000-0005-0000-0000-00001B860000}"/>
    <cellStyle name="Subtotal (line) 2 3 8 5" xfId="36221" xr:uid="{00000000-0005-0000-0000-00001C860000}"/>
    <cellStyle name="Subtotal (line) 2 3 9" xfId="4989" xr:uid="{00000000-0005-0000-0000-00001D860000}"/>
    <cellStyle name="Subtotal (line) 2 3 9 2" xfId="36222" xr:uid="{00000000-0005-0000-0000-00001E860000}"/>
    <cellStyle name="Subtotal (line) 2 3 9 2 2" xfId="36223" xr:uid="{00000000-0005-0000-0000-00001F860000}"/>
    <cellStyle name="Subtotal (line) 2 3 9 2 3" xfId="36224" xr:uid="{00000000-0005-0000-0000-000020860000}"/>
    <cellStyle name="Subtotal (line) 2 3 9 2 4" xfId="36225" xr:uid="{00000000-0005-0000-0000-000021860000}"/>
    <cellStyle name="Subtotal (line) 2 3 9 3" xfId="36226" xr:uid="{00000000-0005-0000-0000-000022860000}"/>
    <cellStyle name="Subtotal (line) 2 3 9 4" xfId="36227" xr:uid="{00000000-0005-0000-0000-000023860000}"/>
    <cellStyle name="Subtotal (line) 2 3 9 5" xfId="36228" xr:uid="{00000000-0005-0000-0000-000024860000}"/>
    <cellStyle name="Subtotal (line) 2 4" xfId="4990" xr:uid="{00000000-0005-0000-0000-000025860000}"/>
    <cellStyle name="Subtotal (line) 2 4 10" xfId="4991" xr:uid="{00000000-0005-0000-0000-000026860000}"/>
    <cellStyle name="Subtotal (line) 2 4 10 2" xfId="36229" xr:uid="{00000000-0005-0000-0000-000027860000}"/>
    <cellStyle name="Subtotal (line) 2 4 10 2 2" xfId="36230" xr:uid="{00000000-0005-0000-0000-000028860000}"/>
    <cellStyle name="Subtotal (line) 2 4 10 2 3" xfId="36231" xr:uid="{00000000-0005-0000-0000-000029860000}"/>
    <cellStyle name="Subtotal (line) 2 4 10 2 4" xfId="36232" xr:uid="{00000000-0005-0000-0000-00002A860000}"/>
    <cellStyle name="Subtotal (line) 2 4 10 3" xfId="36233" xr:uid="{00000000-0005-0000-0000-00002B860000}"/>
    <cellStyle name="Subtotal (line) 2 4 10 4" xfId="36234" xr:uid="{00000000-0005-0000-0000-00002C860000}"/>
    <cellStyle name="Subtotal (line) 2 4 10 5" xfId="36235" xr:uid="{00000000-0005-0000-0000-00002D860000}"/>
    <cellStyle name="Subtotal (line) 2 4 11" xfId="4992" xr:uid="{00000000-0005-0000-0000-00002E860000}"/>
    <cellStyle name="Subtotal (line) 2 4 11 2" xfId="36236" xr:uid="{00000000-0005-0000-0000-00002F860000}"/>
    <cellStyle name="Subtotal (line) 2 4 11 2 2" xfId="36237" xr:uid="{00000000-0005-0000-0000-000030860000}"/>
    <cellStyle name="Subtotal (line) 2 4 11 2 3" xfId="36238" xr:uid="{00000000-0005-0000-0000-000031860000}"/>
    <cellStyle name="Subtotal (line) 2 4 11 2 4" xfId="36239" xr:uid="{00000000-0005-0000-0000-000032860000}"/>
    <cellStyle name="Subtotal (line) 2 4 11 3" xfId="36240" xr:uid="{00000000-0005-0000-0000-000033860000}"/>
    <cellStyle name="Subtotal (line) 2 4 11 4" xfId="36241" xr:uid="{00000000-0005-0000-0000-000034860000}"/>
    <cellStyle name="Subtotal (line) 2 4 11 5" xfId="36242" xr:uid="{00000000-0005-0000-0000-000035860000}"/>
    <cellStyle name="Subtotal (line) 2 4 12" xfId="4993" xr:uid="{00000000-0005-0000-0000-000036860000}"/>
    <cellStyle name="Subtotal (line) 2 4 12 2" xfId="36243" xr:uid="{00000000-0005-0000-0000-000037860000}"/>
    <cellStyle name="Subtotal (line) 2 4 12 2 2" xfId="36244" xr:uid="{00000000-0005-0000-0000-000038860000}"/>
    <cellStyle name="Subtotal (line) 2 4 12 2 3" xfId="36245" xr:uid="{00000000-0005-0000-0000-000039860000}"/>
    <cellStyle name="Subtotal (line) 2 4 12 2 4" xfId="36246" xr:uid="{00000000-0005-0000-0000-00003A860000}"/>
    <cellStyle name="Subtotal (line) 2 4 12 3" xfId="36247" xr:uid="{00000000-0005-0000-0000-00003B860000}"/>
    <cellStyle name="Subtotal (line) 2 4 12 4" xfId="36248" xr:uid="{00000000-0005-0000-0000-00003C860000}"/>
    <cellStyle name="Subtotal (line) 2 4 12 5" xfId="36249" xr:uid="{00000000-0005-0000-0000-00003D860000}"/>
    <cellStyle name="Subtotal (line) 2 4 13" xfId="4994" xr:uid="{00000000-0005-0000-0000-00003E860000}"/>
    <cellStyle name="Subtotal (line) 2 4 13 2" xfId="36250" xr:uid="{00000000-0005-0000-0000-00003F860000}"/>
    <cellStyle name="Subtotal (line) 2 4 13 2 2" xfId="36251" xr:uid="{00000000-0005-0000-0000-000040860000}"/>
    <cellStyle name="Subtotal (line) 2 4 13 2 3" xfId="36252" xr:uid="{00000000-0005-0000-0000-000041860000}"/>
    <cellStyle name="Subtotal (line) 2 4 13 2 4" xfId="36253" xr:uid="{00000000-0005-0000-0000-000042860000}"/>
    <cellStyle name="Subtotal (line) 2 4 13 3" xfId="36254" xr:uid="{00000000-0005-0000-0000-000043860000}"/>
    <cellStyle name="Subtotal (line) 2 4 13 4" xfId="36255" xr:uid="{00000000-0005-0000-0000-000044860000}"/>
    <cellStyle name="Subtotal (line) 2 4 13 5" xfId="36256" xr:uid="{00000000-0005-0000-0000-000045860000}"/>
    <cellStyle name="Subtotal (line) 2 4 14" xfId="4995" xr:uid="{00000000-0005-0000-0000-000046860000}"/>
    <cellStyle name="Subtotal (line) 2 4 14 2" xfId="36257" xr:uid="{00000000-0005-0000-0000-000047860000}"/>
    <cellStyle name="Subtotal (line) 2 4 14 2 2" xfId="36258" xr:uid="{00000000-0005-0000-0000-000048860000}"/>
    <cellStyle name="Subtotal (line) 2 4 14 2 3" xfId="36259" xr:uid="{00000000-0005-0000-0000-000049860000}"/>
    <cellStyle name="Subtotal (line) 2 4 14 2 4" xfId="36260" xr:uid="{00000000-0005-0000-0000-00004A860000}"/>
    <cellStyle name="Subtotal (line) 2 4 14 3" xfId="36261" xr:uid="{00000000-0005-0000-0000-00004B860000}"/>
    <cellStyle name="Subtotal (line) 2 4 14 4" xfId="36262" xr:uid="{00000000-0005-0000-0000-00004C860000}"/>
    <cellStyle name="Subtotal (line) 2 4 14 5" xfId="36263" xr:uid="{00000000-0005-0000-0000-00004D860000}"/>
    <cellStyle name="Subtotal (line) 2 4 15" xfId="4996" xr:uid="{00000000-0005-0000-0000-00004E860000}"/>
    <cellStyle name="Subtotal (line) 2 4 15 2" xfId="36264" xr:uid="{00000000-0005-0000-0000-00004F860000}"/>
    <cellStyle name="Subtotal (line) 2 4 15 2 2" xfId="36265" xr:uid="{00000000-0005-0000-0000-000050860000}"/>
    <cellStyle name="Subtotal (line) 2 4 15 2 3" xfId="36266" xr:uid="{00000000-0005-0000-0000-000051860000}"/>
    <cellStyle name="Subtotal (line) 2 4 15 2 4" xfId="36267" xr:uid="{00000000-0005-0000-0000-000052860000}"/>
    <cellStyle name="Subtotal (line) 2 4 15 3" xfId="36268" xr:uid="{00000000-0005-0000-0000-000053860000}"/>
    <cellStyle name="Subtotal (line) 2 4 15 4" xfId="36269" xr:uid="{00000000-0005-0000-0000-000054860000}"/>
    <cellStyle name="Subtotal (line) 2 4 15 5" xfId="36270" xr:uid="{00000000-0005-0000-0000-000055860000}"/>
    <cellStyle name="Subtotal (line) 2 4 16" xfId="4997" xr:uid="{00000000-0005-0000-0000-000056860000}"/>
    <cellStyle name="Subtotal (line) 2 4 16 2" xfId="36271" xr:uid="{00000000-0005-0000-0000-000057860000}"/>
    <cellStyle name="Subtotal (line) 2 4 16 2 2" xfId="36272" xr:uid="{00000000-0005-0000-0000-000058860000}"/>
    <cellStyle name="Subtotal (line) 2 4 16 2 3" xfId="36273" xr:uid="{00000000-0005-0000-0000-000059860000}"/>
    <cellStyle name="Subtotal (line) 2 4 16 2 4" xfId="36274" xr:uid="{00000000-0005-0000-0000-00005A860000}"/>
    <cellStyle name="Subtotal (line) 2 4 16 3" xfId="36275" xr:uid="{00000000-0005-0000-0000-00005B860000}"/>
    <cellStyle name="Subtotal (line) 2 4 16 4" xfId="36276" xr:uid="{00000000-0005-0000-0000-00005C860000}"/>
    <cellStyle name="Subtotal (line) 2 4 16 5" xfId="36277" xr:uid="{00000000-0005-0000-0000-00005D860000}"/>
    <cellStyle name="Subtotal (line) 2 4 17" xfId="4998" xr:uid="{00000000-0005-0000-0000-00005E860000}"/>
    <cellStyle name="Subtotal (line) 2 4 17 2" xfId="36278" xr:uid="{00000000-0005-0000-0000-00005F860000}"/>
    <cellStyle name="Subtotal (line) 2 4 17 2 2" xfId="36279" xr:uid="{00000000-0005-0000-0000-000060860000}"/>
    <cellStyle name="Subtotal (line) 2 4 17 2 3" xfId="36280" xr:uid="{00000000-0005-0000-0000-000061860000}"/>
    <cellStyle name="Subtotal (line) 2 4 17 2 4" xfId="36281" xr:uid="{00000000-0005-0000-0000-000062860000}"/>
    <cellStyle name="Subtotal (line) 2 4 17 3" xfId="36282" xr:uid="{00000000-0005-0000-0000-000063860000}"/>
    <cellStyle name="Subtotal (line) 2 4 17 4" xfId="36283" xr:uid="{00000000-0005-0000-0000-000064860000}"/>
    <cellStyle name="Subtotal (line) 2 4 17 5" xfId="36284" xr:uid="{00000000-0005-0000-0000-000065860000}"/>
    <cellStyle name="Subtotal (line) 2 4 18" xfId="4999" xr:uid="{00000000-0005-0000-0000-000066860000}"/>
    <cellStyle name="Subtotal (line) 2 4 18 2" xfId="36285" xr:uid="{00000000-0005-0000-0000-000067860000}"/>
    <cellStyle name="Subtotal (line) 2 4 18 2 2" xfId="36286" xr:uid="{00000000-0005-0000-0000-000068860000}"/>
    <cellStyle name="Subtotal (line) 2 4 18 2 3" xfId="36287" xr:uid="{00000000-0005-0000-0000-000069860000}"/>
    <cellStyle name="Subtotal (line) 2 4 18 2 4" xfId="36288" xr:uid="{00000000-0005-0000-0000-00006A860000}"/>
    <cellStyle name="Subtotal (line) 2 4 18 3" xfId="36289" xr:uid="{00000000-0005-0000-0000-00006B860000}"/>
    <cellStyle name="Subtotal (line) 2 4 18 4" xfId="36290" xr:uid="{00000000-0005-0000-0000-00006C860000}"/>
    <cellStyle name="Subtotal (line) 2 4 18 5" xfId="36291" xr:uid="{00000000-0005-0000-0000-00006D860000}"/>
    <cellStyle name="Subtotal (line) 2 4 19" xfId="5000" xr:uid="{00000000-0005-0000-0000-00006E860000}"/>
    <cellStyle name="Subtotal (line) 2 4 19 2" xfId="36292" xr:uid="{00000000-0005-0000-0000-00006F860000}"/>
    <cellStyle name="Subtotal (line) 2 4 19 2 2" xfId="36293" xr:uid="{00000000-0005-0000-0000-000070860000}"/>
    <cellStyle name="Subtotal (line) 2 4 19 2 3" xfId="36294" xr:uid="{00000000-0005-0000-0000-000071860000}"/>
    <cellStyle name="Subtotal (line) 2 4 19 2 4" xfId="36295" xr:uid="{00000000-0005-0000-0000-000072860000}"/>
    <cellStyle name="Subtotal (line) 2 4 19 3" xfId="36296" xr:uid="{00000000-0005-0000-0000-000073860000}"/>
    <cellStyle name="Subtotal (line) 2 4 19 4" xfId="36297" xr:uid="{00000000-0005-0000-0000-000074860000}"/>
    <cellStyle name="Subtotal (line) 2 4 19 5" xfId="36298" xr:uid="{00000000-0005-0000-0000-000075860000}"/>
    <cellStyle name="Subtotal (line) 2 4 2" xfId="5001" xr:uid="{00000000-0005-0000-0000-000076860000}"/>
    <cellStyle name="Subtotal (line) 2 4 2 10" xfId="5002" xr:uid="{00000000-0005-0000-0000-000077860000}"/>
    <cellStyle name="Subtotal (line) 2 4 2 10 2" xfId="36299" xr:uid="{00000000-0005-0000-0000-000078860000}"/>
    <cellStyle name="Subtotal (line) 2 4 2 10 2 2" xfId="36300" xr:uid="{00000000-0005-0000-0000-000079860000}"/>
    <cellStyle name="Subtotal (line) 2 4 2 10 2 3" xfId="36301" xr:uid="{00000000-0005-0000-0000-00007A860000}"/>
    <cellStyle name="Subtotal (line) 2 4 2 10 2 4" xfId="36302" xr:uid="{00000000-0005-0000-0000-00007B860000}"/>
    <cellStyle name="Subtotal (line) 2 4 2 10 3" xfId="36303" xr:uid="{00000000-0005-0000-0000-00007C860000}"/>
    <cellStyle name="Subtotal (line) 2 4 2 10 4" xfId="36304" xr:uid="{00000000-0005-0000-0000-00007D860000}"/>
    <cellStyle name="Subtotal (line) 2 4 2 10 5" xfId="36305" xr:uid="{00000000-0005-0000-0000-00007E860000}"/>
    <cellStyle name="Subtotal (line) 2 4 2 11" xfId="5003" xr:uid="{00000000-0005-0000-0000-00007F860000}"/>
    <cellStyle name="Subtotal (line) 2 4 2 11 2" xfId="36306" xr:uid="{00000000-0005-0000-0000-000080860000}"/>
    <cellStyle name="Subtotal (line) 2 4 2 11 2 2" xfId="36307" xr:uid="{00000000-0005-0000-0000-000081860000}"/>
    <cellStyle name="Subtotal (line) 2 4 2 11 2 3" xfId="36308" xr:uid="{00000000-0005-0000-0000-000082860000}"/>
    <cellStyle name="Subtotal (line) 2 4 2 11 2 4" xfId="36309" xr:uid="{00000000-0005-0000-0000-000083860000}"/>
    <cellStyle name="Subtotal (line) 2 4 2 11 3" xfId="36310" xr:uid="{00000000-0005-0000-0000-000084860000}"/>
    <cellStyle name="Subtotal (line) 2 4 2 11 4" xfId="36311" xr:uid="{00000000-0005-0000-0000-000085860000}"/>
    <cellStyle name="Subtotal (line) 2 4 2 11 5" xfId="36312" xr:uid="{00000000-0005-0000-0000-000086860000}"/>
    <cellStyle name="Subtotal (line) 2 4 2 12" xfId="5004" xr:uid="{00000000-0005-0000-0000-000087860000}"/>
    <cellStyle name="Subtotal (line) 2 4 2 12 2" xfId="36313" xr:uid="{00000000-0005-0000-0000-000088860000}"/>
    <cellStyle name="Subtotal (line) 2 4 2 12 2 2" xfId="36314" xr:uid="{00000000-0005-0000-0000-000089860000}"/>
    <cellStyle name="Subtotal (line) 2 4 2 12 2 3" xfId="36315" xr:uid="{00000000-0005-0000-0000-00008A860000}"/>
    <cellStyle name="Subtotal (line) 2 4 2 12 2 4" xfId="36316" xr:uid="{00000000-0005-0000-0000-00008B860000}"/>
    <cellStyle name="Subtotal (line) 2 4 2 12 3" xfId="36317" xr:uid="{00000000-0005-0000-0000-00008C860000}"/>
    <cellStyle name="Subtotal (line) 2 4 2 12 4" xfId="36318" xr:uid="{00000000-0005-0000-0000-00008D860000}"/>
    <cellStyle name="Subtotal (line) 2 4 2 12 5" xfId="36319" xr:uid="{00000000-0005-0000-0000-00008E860000}"/>
    <cellStyle name="Subtotal (line) 2 4 2 13" xfId="5005" xr:uid="{00000000-0005-0000-0000-00008F860000}"/>
    <cellStyle name="Subtotal (line) 2 4 2 13 2" xfId="36320" xr:uid="{00000000-0005-0000-0000-000090860000}"/>
    <cellStyle name="Subtotal (line) 2 4 2 13 2 2" xfId="36321" xr:uid="{00000000-0005-0000-0000-000091860000}"/>
    <cellStyle name="Subtotal (line) 2 4 2 13 2 3" xfId="36322" xr:uid="{00000000-0005-0000-0000-000092860000}"/>
    <cellStyle name="Subtotal (line) 2 4 2 13 2 4" xfId="36323" xr:uid="{00000000-0005-0000-0000-000093860000}"/>
    <cellStyle name="Subtotal (line) 2 4 2 13 3" xfId="36324" xr:uid="{00000000-0005-0000-0000-000094860000}"/>
    <cellStyle name="Subtotal (line) 2 4 2 13 4" xfId="36325" xr:uid="{00000000-0005-0000-0000-000095860000}"/>
    <cellStyle name="Subtotal (line) 2 4 2 13 5" xfId="36326" xr:uid="{00000000-0005-0000-0000-000096860000}"/>
    <cellStyle name="Subtotal (line) 2 4 2 14" xfId="5006" xr:uid="{00000000-0005-0000-0000-000097860000}"/>
    <cellStyle name="Subtotal (line) 2 4 2 14 2" xfId="36327" xr:uid="{00000000-0005-0000-0000-000098860000}"/>
    <cellStyle name="Subtotal (line) 2 4 2 14 2 2" xfId="36328" xr:uid="{00000000-0005-0000-0000-000099860000}"/>
    <cellStyle name="Subtotal (line) 2 4 2 14 2 3" xfId="36329" xr:uid="{00000000-0005-0000-0000-00009A860000}"/>
    <cellStyle name="Subtotal (line) 2 4 2 14 2 4" xfId="36330" xr:uid="{00000000-0005-0000-0000-00009B860000}"/>
    <cellStyle name="Subtotal (line) 2 4 2 14 3" xfId="36331" xr:uid="{00000000-0005-0000-0000-00009C860000}"/>
    <cellStyle name="Subtotal (line) 2 4 2 14 4" xfId="36332" xr:uid="{00000000-0005-0000-0000-00009D860000}"/>
    <cellStyle name="Subtotal (line) 2 4 2 14 5" xfId="36333" xr:uid="{00000000-0005-0000-0000-00009E860000}"/>
    <cellStyle name="Subtotal (line) 2 4 2 15" xfId="5007" xr:uid="{00000000-0005-0000-0000-00009F860000}"/>
    <cellStyle name="Subtotal (line) 2 4 2 15 2" xfId="36334" xr:uid="{00000000-0005-0000-0000-0000A0860000}"/>
    <cellStyle name="Subtotal (line) 2 4 2 15 2 2" xfId="36335" xr:uid="{00000000-0005-0000-0000-0000A1860000}"/>
    <cellStyle name="Subtotal (line) 2 4 2 15 2 3" xfId="36336" xr:uid="{00000000-0005-0000-0000-0000A2860000}"/>
    <cellStyle name="Subtotal (line) 2 4 2 15 2 4" xfId="36337" xr:uid="{00000000-0005-0000-0000-0000A3860000}"/>
    <cellStyle name="Subtotal (line) 2 4 2 15 3" xfId="36338" xr:uid="{00000000-0005-0000-0000-0000A4860000}"/>
    <cellStyle name="Subtotal (line) 2 4 2 15 4" xfId="36339" xr:uid="{00000000-0005-0000-0000-0000A5860000}"/>
    <cellStyle name="Subtotal (line) 2 4 2 15 5" xfId="36340" xr:uid="{00000000-0005-0000-0000-0000A6860000}"/>
    <cellStyle name="Subtotal (line) 2 4 2 16" xfId="5008" xr:uid="{00000000-0005-0000-0000-0000A7860000}"/>
    <cellStyle name="Subtotal (line) 2 4 2 16 2" xfId="36341" xr:uid="{00000000-0005-0000-0000-0000A8860000}"/>
    <cellStyle name="Subtotal (line) 2 4 2 16 2 2" xfId="36342" xr:uid="{00000000-0005-0000-0000-0000A9860000}"/>
    <cellStyle name="Subtotal (line) 2 4 2 16 2 3" xfId="36343" xr:uid="{00000000-0005-0000-0000-0000AA860000}"/>
    <cellStyle name="Subtotal (line) 2 4 2 16 2 4" xfId="36344" xr:uid="{00000000-0005-0000-0000-0000AB860000}"/>
    <cellStyle name="Subtotal (line) 2 4 2 16 3" xfId="36345" xr:uid="{00000000-0005-0000-0000-0000AC860000}"/>
    <cellStyle name="Subtotal (line) 2 4 2 16 4" xfId="36346" xr:uid="{00000000-0005-0000-0000-0000AD860000}"/>
    <cellStyle name="Subtotal (line) 2 4 2 16 5" xfId="36347" xr:uid="{00000000-0005-0000-0000-0000AE860000}"/>
    <cellStyle name="Subtotal (line) 2 4 2 17" xfId="5009" xr:uid="{00000000-0005-0000-0000-0000AF860000}"/>
    <cellStyle name="Subtotal (line) 2 4 2 17 2" xfId="36348" xr:uid="{00000000-0005-0000-0000-0000B0860000}"/>
    <cellStyle name="Subtotal (line) 2 4 2 17 2 2" xfId="36349" xr:uid="{00000000-0005-0000-0000-0000B1860000}"/>
    <cellStyle name="Subtotal (line) 2 4 2 17 2 3" xfId="36350" xr:uid="{00000000-0005-0000-0000-0000B2860000}"/>
    <cellStyle name="Subtotal (line) 2 4 2 17 2 4" xfId="36351" xr:uid="{00000000-0005-0000-0000-0000B3860000}"/>
    <cellStyle name="Subtotal (line) 2 4 2 17 3" xfId="36352" xr:uid="{00000000-0005-0000-0000-0000B4860000}"/>
    <cellStyle name="Subtotal (line) 2 4 2 17 4" xfId="36353" xr:uid="{00000000-0005-0000-0000-0000B5860000}"/>
    <cellStyle name="Subtotal (line) 2 4 2 17 5" xfId="36354" xr:uid="{00000000-0005-0000-0000-0000B6860000}"/>
    <cellStyle name="Subtotal (line) 2 4 2 18" xfId="5010" xr:uid="{00000000-0005-0000-0000-0000B7860000}"/>
    <cellStyle name="Subtotal (line) 2 4 2 18 2" xfId="36355" xr:uid="{00000000-0005-0000-0000-0000B8860000}"/>
    <cellStyle name="Subtotal (line) 2 4 2 18 2 2" xfId="36356" xr:uid="{00000000-0005-0000-0000-0000B9860000}"/>
    <cellStyle name="Subtotal (line) 2 4 2 18 2 3" xfId="36357" xr:uid="{00000000-0005-0000-0000-0000BA860000}"/>
    <cellStyle name="Subtotal (line) 2 4 2 18 2 4" xfId="36358" xr:uid="{00000000-0005-0000-0000-0000BB860000}"/>
    <cellStyle name="Subtotal (line) 2 4 2 18 3" xfId="36359" xr:uid="{00000000-0005-0000-0000-0000BC860000}"/>
    <cellStyle name="Subtotal (line) 2 4 2 18 4" xfId="36360" xr:uid="{00000000-0005-0000-0000-0000BD860000}"/>
    <cellStyle name="Subtotal (line) 2 4 2 18 5" xfId="36361" xr:uid="{00000000-0005-0000-0000-0000BE860000}"/>
    <cellStyle name="Subtotal (line) 2 4 2 19" xfId="5011" xr:uid="{00000000-0005-0000-0000-0000BF860000}"/>
    <cellStyle name="Subtotal (line) 2 4 2 19 2" xfId="36362" xr:uid="{00000000-0005-0000-0000-0000C0860000}"/>
    <cellStyle name="Subtotal (line) 2 4 2 19 2 2" xfId="36363" xr:uid="{00000000-0005-0000-0000-0000C1860000}"/>
    <cellStyle name="Subtotal (line) 2 4 2 19 2 3" xfId="36364" xr:uid="{00000000-0005-0000-0000-0000C2860000}"/>
    <cellStyle name="Subtotal (line) 2 4 2 19 2 4" xfId="36365" xr:uid="{00000000-0005-0000-0000-0000C3860000}"/>
    <cellStyle name="Subtotal (line) 2 4 2 19 3" xfId="36366" xr:uid="{00000000-0005-0000-0000-0000C4860000}"/>
    <cellStyle name="Subtotal (line) 2 4 2 19 4" xfId="36367" xr:uid="{00000000-0005-0000-0000-0000C5860000}"/>
    <cellStyle name="Subtotal (line) 2 4 2 19 5" xfId="36368" xr:uid="{00000000-0005-0000-0000-0000C6860000}"/>
    <cellStyle name="Subtotal (line) 2 4 2 2" xfId="5012" xr:uid="{00000000-0005-0000-0000-0000C7860000}"/>
    <cellStyle name="Subtotal (line) 2 4 2 2 2" xfId="36369" xr:uid="{00000000-0005-0000-0000-0000C8860000}"/>
    <cellStyle name="Subtotal (line) 2 4 2 2 2 2" xfId="36370" xr:uid="{00000000-0005-0000-0000-0000C9860000}"/>
    <cellStyle name="Subtotal (line) 2 4 2 2 2 3" xfId="36371" xr:uid="{00000000-0005-0000-0000-0000CA860000}"/>
    <cellStyle name="Subtotal (line) 2 4 2 2 2 4" xfId="36372" xr:uid="{00000000-0005-0000-0000-0000CB860000}"/>
    <cellStyle name="Subtotal (line) 2 4 2 2 3" xfId="36373" xr:uid="{00000000-0005-0000-0000-0000CC860000}"/>
    <cellStyle name="Subtotal (line) 2 4 2 2 4" xfId="36374" xr:uid="{00000000-0005-0000-0000-0000CD860000}"/>
    <cellStyle name="Subtotal (line) 2 4 2 2 5" xfId="36375" xr:uid="{00000000-0005-0000-0000-0000CE860000}"/>
    <cellStyle name="Subtotal (line) 2 4 2 20" xfId="5013" xr:uid="{00000000-0005-0000-0000-0000CF860000}"/>
    <cellStyle name="Subtotal (line) 2 4 2 20 2" xfId="36376" xr:uid="{00000000-0005-0000-0000-0000D0860000}"/>
    <cellStyle name="Subtotal (line) 2 4 2 20 2 2" xfId="36377" xr:uid="{00000000-0005-0000-0000-0000D1860000}"/>
    <cellStyle name="Subtotal (line) 2 4 2 20 2 3" xfId="36378" xr:uid="{00000000-0005-0000-0000-0000D2860000}"/>
    <cellStyle name="Subtotal (line) 2 4 2 20 2 4" xfId="36379" xr:uid="{00000000-0005-0000-0000-0000D3860000}"/>
    <cellStyle name="Subtotal (line) 2 4 2 20 3" xfId="36380" xr:uid="{00000000-0005-0000-0000-0000D4860000}"/>
    <cellStyle name="Subtotal (line) 2 4 2 20 4" xfId="36381" xr:uid="{00000000-0005-0000-0000-0000D5860000}"/>
    <cellStyle name="Subtotal (line) 2 4 2 20 5" xfId="36382" xr:uid="{00000000-0005-0000-0000-0000D6860000}"/>
    <cellStyle name="Subtotal (line) 2 4 2 21" xfId="5014" xr:uid="{00000000-0005-0000-0000-0000D7860000}"/>
    <cellStyle name="Subtotal (line) 2 4 2 21 2" xfId="36383" xr:uid="{00000000-0005-0000-0000-0000D8860000}"/>
    <cellStyle name="Subtotal (line) 2 4 2 21 2 2" xfId="36384" xr:uid="{00000000-0005-0000-0000-0000D9860000}"/>
    <cellStyle name="Subtotal (line) 2 4 2 21 2 3" xfId="36385" xr:uid="{00000000-0005-0000-0000-0000DA860000}"/>
    <cellStyle name="Subtotal (line) 2 4 2 21 2 4" xfId="36386" xr:uid="{00000000-0005-0000-0000-0000DB860000}"/>
    <cellStyle name="Subtotal (line) 2 4 2 21 3" xfId="36387" xr:uid="{00000000-0005-0000-0000-0000DC860000}"/>
    <cellStyle name="Subtotal (line) 2 4 2 21 4" xfId="36388" xr:uid="{00000000-0005-0000-0000-0000DD860000}"/>
    <cellStyle name="Subtotal (line) 2 4 2 21 5" xfId="36389" xr:uid="{00000000-0005-0000-0000-0000DE860000}"/>
    <cellStyle name="Subtotal (line) 2 4 2 22" xfId="5015" xr:uid="{00000000-0005-0000-0000-0000DF860000}"/>
    <cellStyle name="Subtotal (line) 2 4 2 22 2" xfId="36390" xr:uid="{00000000-0005-0000-0000-0000E0860000}"/>
    <cellStyle name="Subtotal (line) 2 4 2 22 2 2" xfId="36391" xr:uid="{00000000-0005-0000-0000-0000E1860000}"/>
    <cellStyle name="Subtotal (line) 2 4 2 22 2 3" xfId="36392" xr:uid="{00000000-0005-0000-0000-0000E2860000}"/>
    <cellStyle name="Subtotal (line) 2 4 2 22 2 4" xfId="36393" xr:uid="{00000000-0005-0000-0000-0000E3860000}"/>
    <cellStyle name="Subtotal (line) 2 4 2 22 3" xfId="36394" xr:uid="{00000000-0005-0000-0000-0000E4860000}"/>
    <cellStyle name="Subtotal (line) 2 4 2 22 4" xfId="36395" xr:uid="{00000000-0005-0000-0000-0000E5860000}"/>
    <cellStyle name="Subtotal (line) 2 4 2 22 5" xfId="36396" xr:uid="{00000000-0005-0000-0000-0000E6860000}"/>
    <cellStyle name="Subtotal (line) 2 4 2 23" xfId="5016" xr:uid="{00000000-0005-0000-0000-0000E7860000}"/>
    <cellStyle name="Subtotal (line) 2 4 2 23 2" xfId="36397" xr:uid="{00000000-0005-0000-0000-0000E8860000}"/>
    <cellStyle name="Subtotal (line) 2 4 2 23 2 2" xfId="36398" xr:uid="{00000000-0005-0000-0000-0000E9860000}"/>
    <cellStyle name="Subtotal (line) 2 4 2 23 2 3" xfId="36399" xr:uid="{00000000-0005-0000-0000-0000EA860000}"/>
    <cellStyle name="Subtotal (line) 2 4 2 23 2 4" xfId="36400" xr:uid="{00000000-0005-0000-0000-0000EB860000}"/>
    <cellStyle name="Subtotal (line) 2 4 2 23 3" xfId="36401" xr:uid="{00000000-0005-0000-0000-0000EC860000}"/>
    <cellStyle name="Subtotal (line) 2 4 2 23 4" xfId="36402" xr:uid="{00000000-0005-0000-0000-0000ED860000}"/>
    <cellStyle name="Subtotal (line) 2 4 2 23 5" xfId="36403" xr:uid="{00000000-0005-0000-0000-0000EE860000}"/>
    <cellStyle name="Subtotal (line) 2 4 2 24" xfId="5017" xr:uid="{00000000-0005-0000-0000-0000EF860000}"/>
    <cellStyle name="Subtotal (line) 2 4 2 24 2" xfId="36404" xr:uid="{00000000-0005-0000-0000-0000F0860000}"/>
    <cellStyle name="Subtotal (line) 2 4 2 24 2 2" xfId="36405" xr:uid="{00000000-0005-0000-0000-0000F1860000}"/>
    <cellStyle name="Subtotal (line) 2 4 2 24 2 3" xfId="36406" xr:uid="{00000000-0005-0000-0000-0000F2860000}"/>
    <cellStyle name="Subtotal (line) 2 4 2 24 2 4" xfId="36407" xr:uid="{00000000-0005-0000-0000-0000F3860000}"/>
    <cellStyle name="Subtotal (line) 2 4 2 24 3" xfId="36408" xr:uid="{00000000-0005-0000-0000-0000F4860000}"/>
    <cellStyle name="Subtotal (line) 2 4 2 24 4" xfId="36409" xr:uid="{00000000-0005-0000-0000-0000F5860000}"/>
    <cellStyle name="Subtotal (line) 2 4 2 24 5" xfId="36410" xr:uid="{00000000-0005-0000-0000-0000F6860000}"/>
    <cellStyle name="Subtotal (line) 2 4 2 25" xfId="5018" xr:uid="{00000000-0005-0000-0000-0000F7860000}"/>
    <cellStyle name="Subtotal (line) 2 4 2 25 2" xfId="36411" xr:uid="{00000000-0005-0000-0000-0000F8860000}"/>
    <cellStyle name="Subtotal (line) 2 4 2 25 2 2" xfId="36412" xr:uid="{00000000-0005-0000-0000-0000F9860000}"/>
    <cellStyle name="Subtotal (line) 2 4 2 25 2 3" xfId="36413" xr:uid="{00000000-0005-0000-0000-0000FA860000}"/>
    <cellStyle name="Subtotal (line) 2 4 2 25 2 4" xfId="36414" xr:uid="{00000000-0005-0000-0000-0000FB860000}"/>
    <cellStyle name="Subtotal (line) 2 4 2 25 3" xfId="36415" xr:uid="{00000000-0005-0000-0000-0000FC860000}"/>
    <cellStyle name="Subtotal (line) 2 4 2 25 4" xfId="36416" xr:uid="{00000000-0005-0000-0000-0000FD860000}"/>
    <cellStyle name="Subtotal (line) 2 4 2 25 5" xfId="36417" xr:uid="{00000000-0005-0000-0000-0000FE860000}"/>
    <cellStyle name="Subtotal (line) 2 4 2 26" xfId="5019" xr:uid="{00000000-0005-0000-0000-0000FF860000}"/>
    <cellStyle name="Subtotal (line) 2 4 2 26 2" xfId="36418" xr:uid="{00000000-0005-0000-0000-000000870000}"/>
    <cellStyle name="Subtotal (line) 2 4 2 26 2 2" xfId="36419" xr:uid="{00000000-0005-0000-0000-000001870000}"/>
    <cellStyle name="Subtotal (line) 2 4 2 26 2 3" xfId="36420" xr:uid="{00000000-0005-0000-0000-000002870000}"/>
    <cellStyle name="Subtotal (line) 2 4 2 26 2 4" xfId="36421" xr:uid="{00000000-0005-0000-0000-000003870000}"/>
    <cellStyle name="Subtotal (line) 2 4 2 26 3" xfId="36422" xr:uid="{00000000-0005-0000-0000-000004870000}"/>
    <cellStyle name="Subtotal (line) 2 4 2 26 4" xfId="36423" xr:uid="{00000000-0005-0000-0000-000005870000}"/>
    <cellStyle name="Subtotal (line) 2 4 2 26 5" xfId="36424" xr:uid="{00000000-0005-0000-0000-000006870000}"/>
    <cellStyle name="Subtotal (line) 2 4 2 27" xfId="5020" xr:uid="{00000000-0005-0000-0000-000007870000}"/>
    <cellStyle name="Subtotal (line) 2 4 2 27 2" xfId="36425" xr:uid="{00000000-0005-0000-0000-000008870000}"/>
    <cellStyle name="Subtotal (line) 2 4 2 27 2 2" xfId="36426" xr:uid="{00000000-0005-0000-0000-000009870000}"/>
    <cellStyle name="Subtotal (line) 2 4 2 27 2 3" xfId="36427" xr:uid="{00000000-0005-0000-0000-00000A870000}"/>
    <cellStyle name="Subtotal (line) 2 4 2 27 2 4" xfId="36428" xr:uid="{00000000-0005-0000-0000-00000B870000}"/>
    <cellStyle name="Subtotal (line) 2 4 2 27 3" xfId="36429" xr:uid="{00000000-0005-0000-0000-00000C870000}"/>
    <cellStyle name="Subtotal (line) 2 4 2 27 4" xfId="36430" xr:uid="{00000000-0005-0000-0000-00000D870000}"/>
    <cellStyle name="Subtotal (line) 2 4 2 27 5" xfId="36431" xr:uid="{00000000-0005-0000-0000-00000E870000}"/>
    <cellStyle name="Subtotal (line) 2 4 2 28" xfId="5021" xr:uid="{00000000-0005-0000-0000-00000F870000}"/>
    <cellStyle name="Subtotal (line) 2 4 2 28 2" xfId="36432" xr:uid="{00000000-0005-0000-0000-000010870000}"/>
    <cellStyle name="Subtotal (line) 2 4 2 28 2 2" xfId="36433" xr:uid="{00000000-0005-0000-0000-000011870000}"/>
    <cellStyle name="Subtotal (line) 2 4 2 28 2 3" xfId="36434" xr:uid="{00000000-0005-0000-0000-000012870000}"/>
    <cellStyle name="Subtotal (line) 2 4 2 28 2 4" xfId="36435" xr:uid="{00000000-0005-0000-0000-000013870000}"/>
    <cellStyle name="Subtotal (line) 2 4 2 28 3" xfId="36436" xr:uid="{00000000-0005-0000-0000-000014870000}"/>
    <cellStyle name="Subtotal (line) 2 4 2 28 4" xfId="36437" xr:uid="{00000000-0005-0000-0000-000015870000}"/>
    <cellStyle name="Subtotal (line) 2 4 2 28 5" xfId="36438" xr:uid="{00000000-0005-0000-0000-000016870000}"/>
    <cellStyle name="Subtotal (line) 2 4 2 29" xfId="5022" xr:uid="{00000000-0005-0000-0000-000017870000}"/>
    <cellStyle name="Subtotal (line) 2 4 2 29 2" xfId="36439" xr:uid="{00000000-0005-0000-0000-000018870000}"/>
    <cellStyle name="Subtotal (line) 2 4 2 29 2 2" xfId="36440" xr:uid="{00000000-0005-0000-0000-000019870000}"/>
    <cellStyle name="Subtotal (line) 2 4 2 29 2 3" xfId="36441" xr:uid="{00000000-0005-0000-0000-00001A870000}"/>
    <cellStyle name="Subtotal (line) 2 4 2 29 2 4" xfId="36442" xr:uid="{00000000-0005-0000-0000-00001B870000}"/>
    <cellStyle name="Subtotal (line) 2 4 2 29 3" xfId="36443" xr:uid="{00000000-0005-0000-0000-00001C870000}"/>
    <cellStyle name="Subtotal (line) 2 4 2 29 4" xfId="36444" xr:uid="{00000000-0005-0000-0000-00001D870000}"/>
    <cellStyle name="Subtotal (line) 2 4 2 29 5" xfId="36445" xr:uid="{00000000-0005-0000-0000-00001E870000}"/>
    <cellStyle name="Subtotal (line) 2 4 2 3" xfId="5023" xr:uid="{00000000-0005-0000-0000-00001F870000}"/>
    <cellStyle name="Subtotal (line) 2 4 2 3 2" xfId="36446" xr:uid="{00000000-0005-0000-0000-000020870000}"/>
    <cellStyle name="Subtotal (line) 2 4 2 3 2 2" xfId="36447" xr:uid="{00000000-0005-0000-0000-000021870000}"/>
    <cellStyle name="Subtotal (line) 2 4 2 3 2 3" xfId="36448" xr:uid="{00000000-0005-0000-0000-000022870000}"/>
    <cellStyle name="Subtotal (line) 2 4 2 3 2 4" xfId="36449" xr:uid="{00000000-0005-0000-0000-000023870000}"/>
    <cellStyle name="Subtotal (line) 2 4 2 3 3" xfId="36450" xr:uid="{00000000-0005-0000-0000-000024870000}"/>
    <cellStyle name="Subtotal (line) 2 4 2 3 4" xfId="36451" xr:uid="{00000000-0005-0000-0000-000025870000}"/>
    <cellStyle name="Subtotal (line) 2 4 2 3 5" xfId="36452" xr:uid="{00000000-0005-0000-0000-000026870000}"/>
    <cellStyle name="Subtotal (line) 2 4 2 30" xfId="5024" xr:uid="{00000000-0005-0000-0000-000027870000}"/>
    <cellStyle name="Subtotal (line) 2 4 2 30 2" xfId="36453" xr:uid="{00000000-0005-0000-0000-000028870000}"/>
    <cellStyle name="Subtotal (line) 2 4 2 30 2 2" xfId="36454" xr:uid="{00000000-0005-0000-0000-000029870000}"/>
    <cellStyle name="Subtotal (line) 2 4 2 30 2 3" xfId="36455" xr:uid="{00000000-0005-0000-0000-00002A870000}"/>
    <cellStyle name="Subtotal (line) 2 4 2 30 2 4" xfId="36456" xr:uid="{00000000-0005-0000-0000-00002B870000}"/>
    <cellStyle name="Subtotal (line) 2 4 2 30 3" xfId="36457" xr:uid="{00000000-0005-0000-0000-00002C870000}"/>
    <cellStyle name="Subtotal (line) 2 4 2 30 4" xfId="36458" xr:uid="{00000000-0005-0000-0000-00002D870000}"/>
    <cellStyle name="Subtotal (line) 2 4 2 30 5" xfId="36459" xr:uid="{00000000-0005-0000-0000-00002E870000}"/>
    <cellStyle name="Subtotal (line) 2 4 2 31" xfId="5025" xr:uid="{00000000-0005-0000-0000-00002F870000}"/>
    <cellStyle name="Subtotal (line) 2 4 2 31 2" xfId="36460" xr:uid="{00000000-0005-0000-0000-000030870000}"/>
    <cellStyle name="Subtotal (line) 2 4 2 31 2 2" xfId="36461" xr:uid="{00000000-0005-0000-0000-000031870000}"/>
    <cellStyle name="Subtotal (line) 2 4 2 31 2 3" xfId="36462" xr:uid="{00000000-0005-0000-0000-000032870000}"/>
    <cellStyle name="Subtotal (line) 2 4 2 31 2 4" xfId="36463" xr:uid="{00000000-0005-0000-0000-000033870000}"/>
    <cellStyle name="Subtotal (line) 2 4 2 31 3" xfId="36464" xr:uid="{00000000-0005-0000-0000-000034870000}"/>
    <cellStyle name="Subtotal (line) 2 4 2 31 4" xfId="36465" xr:uid="{00000000-0005-0000-0000-000035870000}"/>
    <cellStyle name="Subtotal (line) 2 4 2 31 5" xfId="36466" xr:uid="{00000000-0005-0000-0000-000036870000}"/>
    <cellStyle name="Subtotal (line) 2 4 2 32" xfId="5026" xr:uid="{00000000-0005-0000-0000-000037870000}"/>
    <cellStyle name="Subtotal (line) 2 4 2 32 2" xfId="36467" xr:uid="{00000000-0005-0000-0000-000038870000}"/>
    <cellStyle name="Subtotal (line) 2 4 2 32 2 2" xfId="36468" xr:uid="{00000000-0005-0000-0000-000039870000}"/>
    <cellStyle name="Subtotal (line) 2 4 2 32 2 3" xfId="36469" xr:uid="{00000000-0005-0000-0000-00003A870000}"/>
    <cellStyle name="Subtotal (line) 2 4 2 32 2 4" xfId="36470" xr:uid="{00000000-0005-0000-0000-00003B870000}"/>
    <cellStyle name="Subtotal (line) 2 4 2 32 3" xfId="36471" xr:uid="{00000000-0005-0000-0000-00003C870000}"/>
    <cellStyle name="Subtotal (line) 2 4 2 32 4" xfId="36472" xr:uid="{00000000-0005-0000-0000-00003D870000}"/>
    <cellStyle name="Subtotal (line) 2 4 2 32 5" xfId="36473" xr:uid="{00000000-0005-0000-0000-00003E870000}"/>
    <cellStyle name="Subtotal (line) 2 4 2 33" xfId="5027" xr:uid="{00000000-0005-0000-0000-00003F870000}"/>
    <cellStyle name="Subtotal (line) 2 4 2 33 2" xfId="36474" xr:uid="{00000000-0005-0000-0000-000040870000}"/>
    <cellStyle name="Subtotal (line) 2 4 2 33 2 2" xfId="36475" xr:uid="{00000000-0005-0000-0000-000041870000}"/>
    <cellStyle name="Subtotal (line) 2 4 2 33 2 3" xfId="36476" xr:uid="{00000000-0005-0000-0000-000042870000}"/>
    <cellStyle name="Subtotal (line) 2 4 2 33 2 4" xfId="36477" xr:uid="{00000000-0005-0000-0000-000043870000}"/>
    <cellStyle name="Subtotal (line) 2 4 2 33 3" xfId="36478" xr:uid="{00000000-0005-0000-0000-000044870000}"/>
    <cellStyle name="Subtotal (line) 2 4 2 33 4" xfId="36479" xr:uid="{00000000-0005-0000-0000-000045870000}"/>
    <cellStyle name="Subtotal (line) 2 4 2 33 5" xfId="36480" xr:uid="{00000000-0005-0000-0000-000046870000}"/>
    <cellStyle name="Subtotal (line) 2 4 2 34" xfId="5028" xr:uid="{00000000-0005-0000-0000-000047870000}"/>
    <cellStyle name="Subtotal (line) 2 4 2 34 2" xfId="36481" xr:uid="{00000000-0005-0000-0000-000048870000}"/>
    <cellStyle name="Subtotal (line) 2 4 2 34 2 2" xfId="36482" xr:uid="{00000000-0005-0000-0000-000049870000}"/>
    <cellStyle name="Subtotal (line) 2 4 2 34 2 3" xfId="36483" xr:uid="{00000000-0005-0000-0000-00004A870000}"/>
    <cellStyle name="Subtotal (line) 2 4 2 34 2 4" xfId="36484" xr:uid="{00000000-0005-0000-0000-00004B870000}"/>
    <cellStyle name="Subtotal (line) 2 4 2 34 3" xfId="36485" xr:uid="{00000000-0005-0000-0000-00004C870000}"/>
    <cellStyle name="Subtotal (line) 2 4 2 34 4" xfId="36486" xr:uid="{00000000-0005-0000-0000-00004D870000}"/>
    <cellStyle name="Subtotal (line) 2 4 2 34 5" xfId="36487" xr:uid="{00000000-0005-0000-0000-00004E870000}"/>
    <cellStyle name="Subtotal (line) 2 4 2 35" xfId="5029" xr:uid="{00000000-0005-0000-0000-00004F870000}"/>
    <cellStyle name="Subtotal (line) 2 4 2 35 2" xfId="36488" xr:uid="{00000000-0005-0000-0000-000050870000}"/>
    <cellStyle name="Subtotal (line) 2 4 2 35 2 2" xfId="36489" xr:uid="{00000000-0005-0000-0000-000051870000}"/>
    <cellStyle name="Subtotal (line) 2 4 2 35 2 3" xfId="36490" xr:uid="{00000000-0005-0000-0000-000052870000}"/>
    <cellStyle name="Subtotal (line) 2 4 2 35 2 4" xfId="36491" xr:uid="{00000000-0005-0000-0000-000053870000}"/>
    <cellStyle name="Subtotal (line) 2 4 2 35 3" xfId="36492" xr:uid="{00000000-0005-0000-0000-000054870000}"/>
    <cellStyle name="Subtotal (line) 2 4 2 35 4" xfId="36493" xr:uid="{00000000-0005-0000-0000-000055870000}"/>
    <cellStyle name="Subtotal (line) 2 4 2 35 5" xfId="36494" xr:uid="{00000000-0005-0000-0000-000056870000}"/>
    <cellStyle name="Subtotal (line) 2 4 2 36" xfId="5030" xr:uid="{00000000-0005-0000-0000-000057870000}"/>
    <cellStyle name="Subtotal (line) 2 4 2 36 2" xfId="36495" xr:uid="{00000000-0005-0000-0000-000058870000}"/>
    <cellStyle name="Subtotal (line) 2 4 2 36 2 2" xfId="36496" xr:uid="{00000000-0005-0000-0000-000059870000}"/>
    <cellStyle name="Subtotal (line) 2 4 2 36 2 3" xfId="36497" xr:uid="{00000000-0005-0000-0000-00005A870000}"/>
    <cellStyle name="Subtotal (line) 2 4 2 36 2 4" xfId="36498" xr:uid="{00000000-0005-0000-0000-00005B870000}"/>
    <cellStyle name="Subtotal (line) 2 4 2 36 3" xfId="36499" xr:uid="{00000000-0005-0000-0000-00005C870000}"/>
    <cellStyle name="Subtotal (line) 2 4 2 36 4" xfId="36500" xr:uid="{00000000-0005-0000-0000-00005D870000}"/>
    <cellStyle name="Subtotal (line) 2 4 2 36 5" xfId="36501" xr:uid="{00000000-0005-0000-0000-00005E870000}"/>
    <cellStyle name="Subtotal (line) 2 4 2 37" xfId="5031" xr:uid="{00000000-0005-0000-0000-00005F870000}"/>
    <cellStyle name="Subtotal (line) 2 4 2 37 2" xfId="36502" xr:uid="{00000000-0005-0000-0000-000060870000}"/>
    <cellStyle name="Subtotal (line) 2 4 2 37 2 2" xfId="36503" xr:uid="{00000000-0005-0000-0000-000061870000}"/>
    <cellStyle name="Subtotal (line) 2 4 2 37 2 3" xfId="36504" xr:uid="{00000000-0005-0000-0000-000062870000}"/>
    <cellStyle name="Subtotal (line) 2 4 2 37 2 4" xfId="36505" xr:uid="{00000000-0005-0000-0000-000063870000}"/>
    <cellStyle name="Subtotal (line) 2 4 2 37 3" xfId="36506" xr:uid="{00000000-0005-0000-0000-000064870000}"/>
    <cellStyle name="Subtotal (line) 2 4 2 37 4" xfId="36507" xr:uid="{00000000-0005-0000-0000-000065870000}"/>
    <cellStyle name="Subtotal (line) 2 4 2 37 5" xfId="36508" xr:uid="{00000000-0005-0000-0000-000066870000}"/>
    <cellStyle name="Subtotal (line) 2 4 2 38" xfId="5032" xr:uid="{00000000-0005-0000-0000-000067870000}"/>
    <cellStyle name="Subtotal (line) 2 4 2 38 2" xfId="36509" xr:uid="{00000000-0005-0000-0000-000068870000}"/>
    <cellStyle name="Subtotal (line) 2 4 2 38 2 2" xfId="36510" xr:uid="{00000000-0005-0000-0000-000069870000}"/>
    <cellStyle name="Subtotal (line) 2 4 2 38 2 3" xfId="36511" xr:uid="{00000000-0005-0000-0000-00006A870000}"/>
    <cellStyle name="Subtotal (line) 2 4 2 38 2 4" xfId="36512" xr:uid="{00000000-0005-0000-0000-00006B870000}"/>
    <cellStyle name="Subtotal (line) 2 4 2 38 3" xfId="36513" xr:uid="{00000000-0005-0000-0000-00006C870000}"/>
    <cellStyle name="Subtotal (line) 2 4 2 38 4" xfId="36514" xr:uid="{00000000-0005-0000-0000-00006D870000}"/>
    <cellStyle name="Subtotal (line) 2 4 2 38 5" xfId="36515" xr:uid="{00000000-0005-0000-0000-00006E870000}"/>
    <cellStyle name="Subtotal (line) 2 4 2 39" xfId="5033" xr:uid="{00000000-0005-0000-0000-00006F870000}"/>
    <cellStyle name="Subtotal (line) 2 4 2 39 2" xfId="36516" xr:uid="{00000000-0005-0000-0000-000070870000}"/>
    <cellStyle name="Subtotal (line) 2 4 2 39 2 2" xfId="36517" xr:uid="{00000000-0005-0000-0000-000071870000}"/>
    <cellStyle name="Subtotal (line) 2 4 2 39 2 3" xfId="36518" xr:uid="{00000000-0005-0000-0000-000072870000}"/>
    <cellStyle name="Subtotal (line) 2 4 2 39 2 4" xfId="36519" xr:uid="{00000000-0005-0000-0000-000073870000}"/>
    <cellStyle name="Subtotal (line) 2 4 2 39 3" xfId="36520" xr:uid="{00000000-0005-0000-0000-000074870000}"/>
    <cellStyle name="Subtotal (line) 2 4 2 39 4" xfId="36521" xr:uid="{00000000-0005-0000-0000-000075870000}"/>
    <cellStyle name="Subtotal (line) 2 4 2 39 5" xfId="36522" xr:uid="{00000000-0005-0000-0000-000076870000}"/>
    <cellStyle name="Subtotal (line) 2 4 2 4" xfId="5034" xr:uid="{00000000-0005-0000-0000-000077870000}"/>
    <cellStyle name="Subtotal (line) 2 4 2 4 2" xfId="36523" xr:uid="{00000000-0005-0000-0000-000078870000}"/>
    <cellStyle name="Subtotal (line) 2 4 2 4 2 2" xfId="36524" xr:uid="{00000000-0005-0000-0000-000079870000}"/>
    <cellStyle name="Subtotal (line) 2 4 2 4 2 3" xfId="36525" xr:uid="{00000000-0005-0000-0000-00007A870000}"/>
    <cellStyle name="Subtotal (line) 2 4 2 4 2 4" xfId="36526" xr:uid="{00000000-0005-0000-0000-00007B870000}"/>
    <cellStyle name="Subtotal (line) 2 4 2 4 3" xfId="36527" xr:uid="{00000000-0005-0000-0000-00007C870000}"/>
    <cellStyle name="Subtotal (line) 2 4 2 4 4" xfId="36528" xr:uid="{00000000-0005-0000-0000-00007D870000}"/>
    <cellStyle name="Subtotal (line) 2 4 2 4 5" xfId="36529" xr:uid="{00000000-0005-0000-0000-00007E870000}"/>
    <cellStyle name="Subtotal (line) 2 4 2 40" xfId="5035" xr:uid="{00000000-0005-0000-0000-00007F870000}"/>
    <cellStyle name="Subtotal (line) 2 4 2 40 2" xfId="36530" xr:uid="{00000000-0005-0000-0000-000080870000}"/>
    <cellStyle name="Subtotal (line) 2 4 2 40 2 2" xfId="36531" xr:uid="{00000000-0005-0000-0000-000081870000}"/>
    <cellStyle name="Subtotal (line) 2 4 2 40 2 3" xfId="36532" xr:uid="{00000000-0005-0000-0000-000082870000}"/>
    <cellStyle name="Subtotal (line) 2 4 2 40 2 4" xfId="36533" xr:uid="{00000000-0005-0000-0000-000083870000}"/>
    <cellStyle name="Subtotal (line) 2 4 2 40 3" xfId="36534" xr:uid="{00000000-0005-0000-0000-000084870000}"/>
    <cellStyle name="Subtotal (line) 2 4 2 40 4" xfId="36535" xr:uid="{00000000-0005-0000-0000-000085870000}"/>
    <cellStyle name="Subtotal (line) 2 4 2 40 5" xfId="36536" xr:uid="{00000000-0005-0000-0000-000086870000}"/>
    <cellStyle name="Subtotal (line) 2 4 2 41" xfId="5036" xr:uid="{00000000-0005-0000-0000-000087870000}"/>
    <cellStyle name="Subtotal (line) 2 4 2 41 2" xfId="36537" xr:uid="{00000000-0005-0000-0000-000088870000}"/>
    <cellStyle name="Subtotal (line) 2 4 2 41 2 2" xfId="36538" xr:uid="{00000000-0005-0000-0000-000089870000}"/>
    <cellStyle name="Subtotal (line) 2 4 2 41 2 3" xfId="36539" xr:uid="{00000000-0005-0000-0000-00008A870000}"/>
    <cellStyle name="Subtotal (line) 2 4 2 41 2 4" xfId="36540" xr:uid="{00000000-0005-0000-0000-00008B870000}"/>
    <cellStyle name="Subtotal (line) 2 4 2 41 3" xfId="36541" xr:uid="{00000000-0005-0000-0000-00008C870000}"/>
    <cellStyle name="Subtotal (line) 2 4 2 41 4" xfId="36542" xr:uid="{00000000-0005-0000-0000-00008D870000}"/>
    <cellStyle name="Subtotal (line) 2 4 2 41 5" xfId="36543" xr:uid="{00000000-0005-0000-0000-00008E870000}"/>
    <cellStyle name="Subtotal (line) 2 4 2 42" xfId="5037" xr:uid="{00000000-0005-0000-0000-00008F870000}"/>
    <cellStyle name="Subtotal (line) 2 4 2 42 2" xfId="36544" xr:uid="{00000000-0005-0000-0000-000090870000}"/>
    <cellStyle name="Subtotal (line) 2 4 2 42 2 2" xfId="36545" xr:uid="{00000000-0005-0000-0000-000091870000}"/>
    <cellStyle name="Subtotal (line) 2 4 2 42 2 3" xfId="36546" xr:uid="{00000000-0005-0000-0000-000092870000}"/>
    <cellStyle name="Subtotal (line) 2 4 2 42 2 4" xfId="36547" xr:uid="{00000000-0005-0000-0000-000093870000}"/>
    <cellStyle name="Subtotal (line) 2 4 2 42 3" xfId="36548" xr:uid="{00000000-0005-0000-0000-000094870000}"/>
    <cellStyle name="Subtotal (line) 2 4 2 42 4" xfId="36549" xr:uid="{00000000-0005-0000-0000-000095870000}"/>
    <cellStyle name="Subtotal (line) 2 4 2 42 5" xfId="36550" xr:uid="{00000000-0005-0000-0000-000096870000}"/>
    <cellStyle name="Subtotal (line) 2 4 2 43" xfId="5038" xr:uid="{00000000-0005-0000-0000-000097870000}"/>
    <cellStyle name="Subtotal (line) 2 4 2 43 2" xfId="36551" xr:uid="{00000000-0005-0000-0000-000098870000}"/>
    <cellStyle name="Subtotal (line) 2 4 2 43 2 2" xfId="36552" xr:uid="{00000000-0005-0000-0000-000099870000}"/>
    <cellStyle name="Subtotal (line) 2 4 2 43 2 3" xfId="36553" xr:uid="{00000000-0005-0000-0000-00009A870000}"/>
    <cellStyle name="Subtotal (line) 2 4 2 43 2 4" xfId="36554" xr:uid="{00000000-0005-0000-0000-00009B870000}"/>
    <cellStyle name="Subtotal (line) 2 4 2 43 3" xfId="36555" xr:uid="{00000000-0005-0000-0000-00009C870000}"/>
    <cellStyle name="Subtotal (line) 2 4 2 43 4" xfId="36556" xr:uid="{00000000-0005-0000-0000-00009D870000}"/>
    <cellStyle name="Subtotal (line) 2 4 2 43 5" xfId="36557" xr:uid="{00000000-0005-0000-0000-00009E870000}"/>
    <cellStyle name="Subtotal (line) 2 4 2 44" xfId="5039" xr:uid="{00000000-0005-0000-0000-00009F870000}"/>
    <cellStyle name="Subtotal (line) 2 4 2 44 2" xfId="36558" xr:uid="{00000000-0005-0000-0000-0000A0870000}"/>
    <cellStyle name="Subtotal (line) 2 4 2 44 2 2" xfId="36559" xr:uid="{00000000-0005-0000-0000-0000A1870000}"/>
    <cellStyle name="Subtotal (line) 2 4 2 44 2 3" xfId="36560" xr:uid="{00000000-0005-0000-0000-0000A2870000}"/>
    <cellStyle name="Subtotal (line) 2 4 2 44 2 4" xfId="36561" xr:uid="{00000000-0005-0000-0000-0000A3870000}"/>
    <cellStyle name="Subtotal (line) 2 4 2 44 3" xfId="36562" xr:uid="{00000000-0005-0000-0000-0000A4870000}"/>
    <cellStyle name="Subtotal (line) 2 4 2 44 4" xfId="36563" xr:uid="{00000000-0005-0000-0000-0000A5870000}"/>
    <cellStyle name="Subtotal (line) 2 4 2 44 5" xfId="36564" xr:uid="{00000000-0005-0000-0000-0000A6870000}"/>
    <cellStyle name="Subtotal (line) 2 4 2 45" xfId="36565" xr:uid="{00000000-0005-0000-0000-0000A7870000}"/>
    <cellStyle name="Subtotal (line) 2 4 2 45 2" xfId="36566" xr:uid="{00000000-0005-0000-0000-0000A8870000}"/>
    <cellStyle name="Subtotal (line) 2 4 2 45 3" xfId="36567" xr:uid="{00000000-0005-0000-0000-0000A9870000}"/>
    <cellStyle name="Subtotal (line) 2 4 2 45 4" xfId="36568" xr:uid="{00000000-0005-0000-0000-0000AA870000}"/>
    <cellStyle name="Subtotal (line) 2 4 2 46" xfId="36569" xr:uid="{00000000-0005-0000-0000-0000AB870000}"/>
    <cellStyle name="Subtotal (line) 2 4 2 46 2" xfId="36570" xr:uid="{00000000-0005-0000-0000-0000AC870000}"/>
    <cellStyle name="Subtotal (line) 2 4 2 46 3" xfId="36571" xr:uid="{00000000-0005-0000-0000-0000AD870000}"/>
    <cellStyle name="Subtotal (line) 2 4 2 46 4" xfId="36572" xr:uid="{00000000-0005-0000-0000-0000AE870000}"/>
    <cellStyle name="Subtotal (line) 2 4 2 47" xfId="36573" xr:uid="{00000000-0005-0000-0000-0000AF870000}"/>
    <cellStyle name="Subtotal (line) 2 4 2 5" xfId="5040" xr:uid="{00000000-0005-0000-0000-0000B0870000}"/>
    <cellStyle name="Subtotal (line) 2 4 2 5 2" xfId="36574" xr:uid="{00000000-0005-0000-0000-0000B1870000}"/>
    <cellStyle name="Subtotal (line) 2 4 2 5 2 2" xfId="36575" xr:uid="{00000000-0005-0000-0000-0000B2870000}"/>
    <cellStyle name="Subtotal (line) 2 4 2 5 2 3" xfId="36576" xr:uid="{00000000-0005-0000-0000-0000B3870000}"/>
    <cellStyle name="Subtotal (line) 2 4 2 5 2 4" xfId="36577" xr:uid="{00000000-0005-0000-0000-0000B4870000}"/>
    <cellStyle name="Subtotal (line) 2 4 2 5 3" xfId="36578" xr:uid="{00000000-0005-0000-0000-0000B5870000}"/>
    <cellStyle name="Subtotal (line) 2 4 2 5 4" xfId="36579" xr:uid="{00000000-0005-0000-0000-0000B6870000}"/>
    <cellStyle name="Subtotal (line) 2 4 2 5 5" xfId="36580" xr:uid="{00000000-0005-0000-0000-0000B7870000}"/>
    <cellStyle name="Subtotal (line) 2 4 2 6" xfId="5041" xr:uid="{00000000-0005-0000-0000-0000B8870000}"/>
    <cellStyle name="Subtotal (line) 2 4 2 6 2" xfId="36581" xr:uid="{00000000-0005-0000-0000-0000B9870000}"/>
    <cellStyle name="Subtotal (line) 2 4 2 6 2 2" xfId="36582" xr:uid="{00000000-0005-0000-0000-0000BA870000}"/>
    <cellStyle name="Subtotal (line) 2 4 2 6 2 3" xfId="36583" xr:uid="{00000000-0005-0000-0000-0000BB870000}"/>
    <cellStyle name="Subtotal (line) 2 4 2 6 2 4" xfId="36584" xr:uid="{00000000-0005-0000-0000-0000BC870000}"/>
    <cellStyle name="Subtotal (line) 2 4 2 6 3" xfId="36585" xr:uid="{00000000-0005-0000-0000-0000BD870000}"/>
    <cellStyle name="Subtotal (line) 2 4 2 6 4" xfId="36586" xr:uid="{00000000-0005-0000-0000-0000BE870000}"/>
    <cellStyle name="Subtotal (line) 2 4 2 6 5" xfId="36587" xr:uid="{00000000-0005-0000-0000-0000BF870000}"/>
    <cellStyle name="Subtotal (line) 2 4 2 7" xfId="5042" xr:uid="{00000000-0005-0000-0000-0000C0870000}"/>
    <cellStyle name="Subtotal (line) 2 4 2 7 2" xfId="36588" xr:uid="{00000000-0005-0000-0000-0000C1870000}"/>
    <cellStyle name="Subtotal (line) 2 4 2 7 2 2" xfId="36589" xr:uid="{00000000-0005-0000-0000-0000C2870000}"/>
    <cellStyle name="Subtotal (line) 2 4 2 7 2 3" xfId="36590" xr:uid="{00000000-0005-0000-0000-0000C3870000}"/>
    <cellStyle name="Subtotal (line) 2 4 2 7 2 4" xfId="36591" xr:uid="{00000000-0005-0000-0000-0000C4870000}"/>
    <cellStyle name="Subtotal (line) 2 4 2 7 3" xfId="36592" xr:uid="{00000000-0005-0000-0000-0000C5870000}"/>
    <cellStyle name="Subtotal (line) 2 4 2 7 4" xfId="36593" xr:uid="{00000000-0005-0000-0000-0000C6870000}"/>
    <cellStyle name="Subtotal (line) 2 4 2 7 5" xfId="36594" xr:uid="{00000000-0005-0000-0000-0000C7870000}"/>
    <cellStyle name="Subtotal (line) 2 4 2 8" xfId="5043" xr:uid="{00000000-0005-0000-0000-0000C8870000}"/>
    <cellStyle name="Subtotal (line) 2 4 2 8 2" xfId="36595" xr:uid="{00000000-0005-0000-0000-0000C9870000}"/>
    <cellStyle name="Subtotal (line) 2 4 2 8 2 2" xfId="36596" xr:uid="{00000000-0005-0000-0000-0000CA870000}"/>
    <cellStyle name="Subtotal (line) 2 4 2 8 2 3" xfId="36597" xr:uid="{00000000-0005-0000-0000-0000CB870000}"/>
    <cellStyle name="Subtotal (line) 2 4 2 8 2 4" xfId="36598" xr:uid="{00000000-0005-0000-0000-0000CC870000}"/>
    <cellStyle name="Subtotal (line) 2 4 2 8 3" xfId="36599" xr:uid="{00000000-0005-0000-0000-0000CD870000}"/>
    <cellStyle name="Subtotal (line) 2 4 2 8 4" xfId="36600" xr:uid="{00000000-0005-0000-0000-0000CE870000}"/>
    <cellStyle name="Subtotal (line) 2 4 2 8 5" xfId="36601" xr:uid="{00000000-0005-0000-0000-0000CF870000}"/>
    <cellStyle name="Subtotal (line) 2 4 2 9" xfId="5044" xr:uid="{00000000-0005-0000-0000-0000D0870000}"/>
    <cellStyle name="Subtotal (line) 2 4 2 9 2" xfId="36602" xr:uid="{00000000-0005-0000-0000-0000D1870000}"/>
    <cellStyle name="Subtotal (line) 2 4 2 9 2 2" xfId="36603" xr:uid="{00000000-0005-0000-0000-0000D2870000}"/>
    <cellStyle name="Subtotal (line) 2 4 2 9 2 3" xfId="36604" xr:uid="{00000000-0005-0000-0000-0000D3870000}"/>
    <cellStyle name="Subtotal (line) 2 4 2 9 2 4" xfId="36605" xr:uid="{00000000-0005-0000-0000-0000D4870000}"/>
    <cellStyle name="Subtotal (line) 2 4 2 9 3" xfId="36606" xr:uid="{00000000-0005-0000-0000-0000D5870000}"/>
    <cellStyle name="Subtotal (line) 2 4 2 9 4" xfId="36607" xr:uid="{00000000-0005-0000-0000-0000D6870000}"/>
    <cellStyle name="Subtotal (line) 2 4 2 9 5" xfId="36608" xr:uid="{00000000-0005-0000-0000-0000D7870000}"/>
    <cellStyle name="Subtotal (line) 2 4 20" xfId="5045" xr:uid="{00000000-0005-0000-0000-0000D8870000}"/>
    <cellStyle name="Subtotal (line) 2 4 20 2" xfId="36609" xr:uid="{00000000-0005-0000-0000-0000D9870000}"/>
    <cellStyle name="Subtotal (line) 2 4 20 2 2" xfId="36610" xr:uid="{00000000-0005-0000-0000-0000DA870000}"/>
    <cellStyle name="Subtotal (line) 2 4 20 2 3" xfId="36611" xr:uid="{00000000-0005-0000-0000-0000DB870000}"/>
    <cellStyle name="Subtotal (line) 2 4 20 2 4" xfId="36612" xr:uid="{00000000-0005-0000-0000-0000DC870000}"/>
    <cellStyle name="Subtotal (line) 2 4 20 3" xfId="36613" xr:uid="{00000000-0005-0000-0000-0000DD870000}"/>
    <cellStyle name="Subtotal (line) 2 4 20 4" xfId="36614" xr:uid="{00000000-0005-0000-0000-0000DE870000}"/>
    <cellStyle name="Subtotal (line) 2 4 20 5" xfId="36615" xr:uid="{00000000-0005-0000-0000-0000DF870000}"/>
    <cellStyle name="Subtotal (line) 2 4 21" xfId="5046" xr:uid="{00000000-0005-0000-0000-0000E0870000}"/>
    <cellStyle name="Subtotal (line) 2 4 21 2" xfId="36616" xr:uid="{00000000-0005-0000-0000-0000E1870000}"/>
    <cellStyle name="Subtotal (line) 2 4 21 2 2" xfId="36617" xr:uid="{00000000-0005-0000-0000-0000E2870000}"/>
    <cellStyle name="Subtotal (line) 2 4 21 2 3" xfId="36618" xr:uid="{00000000-0005-0000-0000-0000E3870000}"/>
    <cellStyle name="Subtotal (line) 2 4 21 2 4" xfId="36619" xr:uid="{00000000-0005-0000-0000-0000E4870000}"/>
    <cellStyle name="Subtotal (line) 2 4 21 3" xfId="36620" xr:uid="{00000000-0005-0000-0000-0000E5870000}"/>
    <cellStyle name="Subtotal (line) 2 4 21 4" xfId="36621" xr:uid="{00000000-0005-0000-0000-0000E6870000}"/>
    <cellStyle name="Subtotal (line) 2 4 21 5" xfId="36622" xr:uid="{00000000-0005-0000-0000-0000E7870000}"/>
    <cellStyle name="Subtotal (line) 2 4 22" xfId="5047" xr:uid="{00000000-0005-0000-0000-0000E8870000}"/>
    <cellStyle name="Subtotal (line) 2 4 22 2" xfId="36623" xr:uid="{00000000-0005-0000-0000-0000E9870000}"/>
    <cellStyle name="Subtotal (line) 2 4 22 2 2" xfId="36624" xr:uid="{00000000-0005-0000-0000-0000EA870000}"/>
    <cellStyle name="Subtotal (line) 2 4 22 2 3" xfId="36625" xr:uid="{00000000-0005-0000-0000-0000EB870000}"/>
    <cellStyle name="Subtotal (line) 2 4 22 2 4" xfId="36626" xr:uid="{00000000-0005-0000-0000-0000EC870000}"/>
    <cellStyle name="Subtotal (line) 2 4 22 3" xfId="36627" xr:uid="{00000000-0005-0000-0000-0000ED870000}"/>
    <cellStyle name="Subtotal (line) 2 4 22 4" xfId="36628" xr:uid="{00000000-0005-0000-0000-0000EE870000}"/>
    <cellStyle name="Subtotal (line) 2 4 22 5" xfId="36629" xr:uid="{00000000-0005-0000-0000-0000EF870000}"/>
    <cellStyle name="Subtotal (line) 2 4 23" xfId="5048" xr:uid="{00000000-0005-0000-0000-0000F0870000}"/>
    <cellStyle name="Subtotal (line) 2 4 23 2" xfId="36630" xr:uid="{00000000-0005-0000-0000-0000F1870000}"/>
    <cellStyle name="Subtotal (line) 2 4 23 2 2" xfId="36631" xr:uid="{00000000-0005-0000-0000-0000F2870000}"/>
    <cellStyle name="Subtotal (line) 2 4 23 2 3" xfId="36632" xr:uid="{00000000-0005-0000-0000-0000F3870000}"/>
    <cellStyle name="Subtotal (line) 2 4 23 2 4" xfId="36633" xr:uid="{00000000-0005-0000-0000-0000F4870000}"/>
    <cellStyle name="Subtotal (line) 2 4 23 3" xfId="36634" xr:uid="{00000000-0005-0000-0000-0000F5870000}"/>
    <cellStyle name="Subtotal (line) 2 4 23 4" xfId="36635" xr:uid="{00000000-0005-0000-0000-0000F6870000}"/>
    <cellStyle name="Subtotal (line) 2 4 23 5" xfId="36636" xr:uid="{00000000-0005-0000-0000-0000F7870000}"/>
    <cellStyle name="Subtotal (line) 2 4 24" xfId="5049" xr:uid="{00000000-0005-0000-0000-0000F8870000}"/>
    <cellStyle name="Subtotal (line) 2 4 24 2" xfId="36637" xr:uid="{00000000-0005-0000-0000-0000F9870000}"/>
    <cellStyle name="Subtotal (line) 2 4 24 2 2" xfId="36638" xr:uid="{00000000-0005-0000-0000-0000FA870000}"/>
    <cellStyle name="Subtotal (line) 2 4 24 2 3" xfId="36639" xr:uid="{00000000-0005-0000-0000-0000FB870000}"/>
    <cellStyle name="Subtotal (line) 2 4 24 2 4" xfId="36640" xr:uid="{00000000-0005-0000-0000-0000FC870000}"/>
    <cellStyle name="Subtotal (line) 2 4 24 3" xfId="36641" xr:uid="{00000000-0005-0000-0000-0000FD870000}"/>
    <cellStyle name="Subtotal (line) 2 4 24 4" xfId="36642" xr:uid="{00000000-0005-0000-0000-0000FE870000}"/>
    <cellStyle name="Subtotal (line) 2 4 24 5" xfId="36643" xr:uid="{00000000-0005-0000-0000-0000FF870000}"/>
    <cellStyle name="Subtotal (line) 2 4 25" xfId="5050" xr:uid="{00000000-0005-0000-0000-000000880000}"/>
    <cellStyle name="Subtotal (line) 2 4 25 2" xfId="36644" xr:uid="{00000000-0005-0000-0000-000001880000}"/>
    <cellStyle name="Subtotal (line) 2 4 25 2 2" xfId="36645" xr:uid="{00000000-0005-0000-0000-000002880000}"/>
    <cellStyle name="Subtotal (line) 2 4 25 2 3" xfId="36646" xr:uid="{00000000-0005-0000-0000-000003880000}"/>
    <cellStyle name="Subtotal (line) 2 4 25 2 4" xfId="36647" xr:uid="{00000000-0005-0000-0000-000004880000}"/>
    <cellStyle name="Subtotal (line) 2 4 25 3" xfId="36648" xr:uid="{00000000-0005-0000-0000-000005880000}"/>
    <cellStyle name="Subtotal (line) 2 4 25 4" xfId="36649" xr:uid="{00000000-0005-0000-0000-000006880000}"/>
    <cellStyle name="Subtotal (line) 2 4 25 5" xfId="36650" xr:uid="{00000000-0005-0000-0000-000007880000}"/>
    <cellStyle name="Subtotal (line) 2 4 26" xfId="5051" xr:uid="{00000000-0005-0000-0000-000008880000}"/>
    <cellStyle name="Subtotal (line) 2 4 26 2" xfId="36651" xr:uid="{00000000-0005-0000-0000-000009880000}"/>
    <cellStyle name="Subtotal (line) 2 4 26 2 2" xfId="36652" xr:uid="{00000000-0005-0000-0000-00000A880000}"/>
    <cellStyle name="Subtotal (line) 2 4 26 2 3" xfId="36653" xr:uid="{00000000-0005-0000-0000-00000B880000}"/>
    <cellStyle name="Subtotal (line) 2 4 26 2 4" xfId="36654" xr:uid="{00000000-0005-0000-0000-00000C880000}"/>
    <cellStyle name="Subtotal (line) 2 4 26 3" xfId="36655" xr:uid="{00000000-0005-0000-0000-00000D880000}"/>
    <cellStyle name="Subtotal (line) 2 4 26 4" xfId="36656" xr:uid="{00000000-0005-0000-0000-00000E880000}"/>
    <cellStyle name="Subtotal (line) 2 4 26 5" xfId="36657" xr:uid="{00000000-0005-0000-0000-00000F880000}"/>
    <cellStyle name="Subtotal (line) 2 4 27" xfId="5052" xr:uid="{00000000-0005-0000-0000-000010880000}"/>
    <cellStyle name="Subtotal (line) 2 4 27 2" xfId="36658" xr:uid="{00000000-0005-0000-0000-000011880000}"/>
    <cellStyle name="Subtotal (line) 2 4 27 2 2" xfId="36659" xr:uid="{00000000-0005-0000-0000-000012880000}"/>
    <cellStyle name="Subtotal (line) 2 4 27 2 3" xfId="36660" xr:uid="{00000000-0005-0000-0000-000013880000}"/>
    <cellStyle name="Subtotal (line) 2 4 27 2 4" xfId="36661" xr:uid="{00000000-0005-0000-0000-000014880000}"/>
    <cellStyle name="Subtotal (line) 2 4 27 3" xfId="36662" xr:uid="{00000000-0005-0000-0000-000015880000}"/>
    <cellStyle name="Subtotal (line) 2 4 27 4" xfId="36663" xr:uid="{00000000-0005-0000-0000-000016880000}"/>
    <cellStyle name="Subtotal (line) 2 4 27 5" xfId="36664" xr:uid="{00000000-0005-0000-0000-000017880000}"/>
    <cellStyle name="Subtotal (line) 2 4 28" xfId="5053" xr:uid="{00000000-0005-0000-0000-000018880000}"/>
    <cellStyle name="Subtotal (line) 2 4 28 2" xfId="36665" xr:uid="{00000000-0005-0000-0000-000019880000}"/>
    <cellStyle name="Subtotal (line) 2 4 28 2 2" xfId="36666" xr:uid="{00000000-0005-0000-0000-00001A880000}"/>
    <cellStyle name="Subtotal (line) 2 4 28 2 3" xfId="36667" xr:uid="{00000000-0005-0000-0000-00001B880000}"/>
    <cellStyle name="Subtotal (line) 2 4 28 2 4" xfId="36668" xr:uid="{00000000-0005-0000-0000-00001C880000}"/>
    <cellStyle name="Subtotal (line) 2 4 28 3" xfId="36669" xr:uid="{00000000-0005-0000-0000-00001D880000}"/>
    <cellStyle name="Subtotal (line) 2 4 28 4" xfId="36670" xr:uid="{00000000-0005-0000-0000-00001E880000}"/>
    <cellStyle name="Subtotal (line) 2 4 28 5" xfId="36671" xr:uid="{00000000-0005-0000-0000-00001F880000}"/>
    <cellStyle name="Subtotal (line) 2 4 29" xfId="5054" xr:uid="{00000000-0005-0000-0000-000020880000}"/>
    <cellStyle name="Subtotal (line) 2 4 29 2" xfId="36672" xr:uid="{00000000-0005-0000-0000-000021880000}"/>
    <cellStyle name="Subtotal (line) 2 4 29 2 2" xfId="36673" xr:uid="{00000000-0005-0000-0000-000022880000}"/>
    <cellStyle name="Subtotal (line) 2 4 29 2 3" xfId="36674" xr:uid="{00000000-0005-0000-0000-000023880000}"/>
    <cellStyle name="Subtotal (line) 2 4 29 2 4" xfId="36675" xr:uid="{00000000-0005-0000-0000-000024880000}"/>
    <cellStyle name="Subtotal (line) 2 4 29 3" xfId="36676" xr:uid="{00000000-0005-0000-0000-000025880000}"/>
    <cellStyle name="Subtotal (line) 2 4 29 4" xfId="36677" xr:uid="{00000000-0005-0000-0000-000026880000}"/>
    <cellStyle name="Subtotal (line) 2 4 29 5" xfId="36678" xr:uid="{00000000-0005-0000-0000-000027880000}"/>
    <cellStyle name="Subtotal (line) 2 4 3" xfId="5055" xr:uid="{00000000-0005-0000-0000-000028880000}"/>
    <cellStyle name="Subtotal (line) 2 4 3 2" xfId="36679" xr:uid="{00000000-0005-0000-0000-000029880000}"/>
    <cellStyle name="Subtotal (line) 2 4 3 2 2" xfId="36680" xr:uid="{00000000-0005-0000-0000-00002A880000}"/>
    <cellStyle name="Subtotal (line) 2 4 3 2 3" xfId="36681" xr:uid="{00000000-0005-0000-0000-00002B880000}"/>
    <cellStyle name="Subtotal (line) 2 4 3 2 4" xfId="36682" xr:uid="{00000000-0005-0000-0000-00002C880000}"/>
    <cellStyle name="Subtotal (line) 2 4 3 3" xfId="36683" xr:uid="{00000000-0005-0000-0000-00002D880000}"/>
    <cellStyle name="Subtotal (line) 2 4 3 4" xfId="36684" xr:uid="{00000000-0005-0000-0000-00002E880000}"/>
    <cellStyle name="Subtotal (line) 2 4 3 5" xfId="36685" xr:uid="{00000000-0005-0000-0000-00002F880000}"/>
    <cellStyle name="Subtotal (line) 2 4 30" xfId="5056" xr:uid="{00000000-0005-0000-0000-000030880000}"/>
    <cellStyle name="Subtotal (line) 2 4 30 2" xfId="36686" xr:uid="{00000000-0005-0000-0000-000031880000}"/>
    <cellStyle name="Subtotal (line) 2 4 30 2 2" xfId="36687" xr:uid="{00000000-0005-0000-0000-000032880000}"/>
    <cellStyle name="Subtotal (line) 2 4 30 2 3" xfId="36688" xr:uid="{00000000-0005-0000-0000-000033880000}"/>
    <cellStyle name="Subtotal (line) 2 4 30 2 4" xfId="36689" xr:uid="{00000000-0005-0000-0000-000034880000}"/>
    <cellStyle name="Subtotal (line) 2 4 30 3" xfId="36690" xr:uid="{00000000-0005-0000-0000-000035880000}"/>
    <cellStyle name="Subtotal (line) 2 4 30 4" xfId="36691" xr:uid="{00000000-0005-0000-0000-000036880000}"/>
    <cellStyle name="Subtotal (line) 2 4 30 5" xfId="36692" xr:uid="{00000000-0005-0000-0000-000037880000}"/>
    <cellStyle name="Subtotal (line) 2 4 31" xfId="5057" xr:uid="{00000000-0005-0000-0000-000038880000}"/>
    <cellStyle name="Subtotal (line) 2 4 31 2" xfId="36693" xr:uid="{00000000-0005-0000-0000-000039880000}"/>
    <cellStyle name="Subtotal (line) 2 4 31 2 2" xfId="36694" xr:uid="{00000000-0005-0000-0000-00003A880000}"/>
    <cellStyle name="Subtotal (line) 2 4 31 2 3" xfId="36695" xr:uid="{00000000-0005-0000-0000-00003B880000}"/>
    <cellStyle name="Subtotal (line) 2 4 31 2 4" xfId="36696" xr:uid="{00000000-0005-0000-0000-00003C880000}"/>
    <cellStyle name="Subtotal (line) 2 4 31 3" xfId="36697" xr:uid="{00000000-0005-0000-0000-00003D880000}"/>
    <cellStyle name="Subtotal (line) 2 4 31 4" xfId="36698" xr:uid="{00000000-0005-0000-0000-00003E880000}"/>
    <cellStyle name="Subtotal (line) 2 4 31 5" xfId="36699" xr:uid="{00000000-0005-0000-0000-00003F880000}"/>
    <cellStyle name="Subtotal (line) 2 4 32" xfId="5058" xr:uid="{00000000-0005-0000-0000-000040880000}"/>
    <cellStyle name="Subtotal (line) 2 4 32 2" xfId="36700" xr:uid="{00000000-0005-0000-0000-000041880000}"/>
    <cellStyle name="Subtotal (line) 2 4 32 2 2" xfId="36701" xr:uid="{00000000-0005-0000-0000-000042880000}"/>
    <cellStyle name="Subtotal (line) 2 4 32 2 3" xfId="36702" xr:uid="{00000000-0005-0000-0000-000043880000}"/>
    <cellStyle name="Subtotal (line) 2 4 32 2 4" xfId="36703" xr:uid="{00000000-0005-0000-0000-000044880000}"/>
    <cellStyle name="Subtotal (line) 2 4 32 3" xfId="36704" xr:uid="{00000000-0005-0000-0000-000045880000}"/>
    <cellStyle name="Subtotal (line) 2 4 32 4" xfId="36705" xr:uid="{00000000-0005-0000-0000-000046880000}"/>
    <cellStyle name="Subtotal (line) 2 4 32 5" xfId="36706" xr:uid="{00000000-0005-0000-0000-000047880000}"/>
    <cellStyle name="Subtotal (line) 2 4 33" xfId="5059" xr:uid="{00000000-0005-0000-0000-000048880000}"/>
    <cellStyle name="Subtotal (line) 2 4 33 2" xfId="36707" xr:uid="{00000000-0005-0000-0000-000049880000}"/>
    <cellStyle name="Subtotal (line) 2 4 33 2 2" xfId="36708" xr:uid="{00000000-0005-0000-0000-00004A880000}"/>
    <cellStyle name="Subtotal (line) 2 4 33 2 3" xfId="36709" xr:uid="{00000000-0005-0000-0000-00004B880000}"/>
    <cellStyle name="Subtotal (line) 2 4 33 2 4" xfId="36710" xr:uid="{00000000-0005-0000-0000-00004C880000}"/>
    <cellStyle name="Subtotal (line) 2 4 33 3" xfId="36711" xr:uid="{00000000-0005-0000-0000-00004D880000}"/>
    <cellStyle name="Subtotal (line) 2 4 33 4" xfId="36712" xr:uid="{00000000-0005-0000-0000-00004E880000}"/>
    <cellStyle name="Subtotal (line) 2 4 33 5" xfId="36713" xr:uid="{00000000-0005-0000-0000-00004F880000}"/>
    <cellStyle name="Subtotal (line) 2 4 34" xfId="5060" xr:uid="{00000000-0005-0000-0000-000050880000}"/>
    <cellStyle name="Subtotal (line) 2 4 34 2" xfId="36714" xr:uid="{00000000-0005-0000-0000-000051880000}"/>
    <cellStyle name="Subtotal (line) 2 4 34 2 2" xfId="36715" xr:uid="{00000000-0005-0000-0000-000052880000}"/>
    <cellStyle name="Subtotal (line) 2 4 34 2 3" xfId="36716" xr:uid="{00000000-0005-0000-0000-000053880000}"/>
    <cellStyle name="Subtotal (line) 2 4 34 2 4" xfId="36717" xr:uid="{00000000-0005-0000-0000-000054880000}"/>
    <cellStyle name="Subtotal (line) 2 4 34 3" xfId="36718" xr:uid="{00000000-0005-0000-0000-000055880000}"/>
    <cellStyle name="Subtotal (line) 2 4 34 4" xfId="36719" xr:uid="{00000000-0005-0000-0000-000056880000}"/>
    <cellStyle name="Subtotal (line) 2 4 34 5" xfId="36720" xr:uid="{00000000-0005-0000-0000-000057880000}"/>
    <cellStyle name="Subtotal (line) 2 4 35" xfId="5061" xr:uid="{00000000-0005-0000-0000-000058880000}"/>
    <cellStyle name="Subtotal (line) 2 4 35 2" xfId="36721" xr:uid="{00000000-0005-0000-0000-000059880000}"/>
    <cellStyle name="Subtotal (line) 2 4 35 2 2" xfId="36722" xr:uid="{00000000-0005-0000-0000-00005A880000}"/>
    <cellStyle name="Subtotal (line) 2 4 35 2 3" xfId="36723" xr:uid="{00000000-0005-0000-0000-00005B880000}"/>
    <cellStyle name="Subtotal (line) 2 4 35 2 4" xfId="36724" xr:uid="{00000000-0005-0000-0000-00005C880000}"/>
    <cellStyle name="Subtotal (line) 2 4 35 3" xfId="36725" xr:uid="{00000000-0005-0000-0000-00005D880000}"/>
    <cellStyle name="Subtotal (line) 2 4 35 4" xfId="36726" xr:uid="{00000000-0005-0000-0000-00005E880000}"/>
    <cellStyle name="Subtotal (line) 2 4 35 5" xfId="36727" xr:uid="{00000000-0005-0000-0000-00005F880000}"/>
    <cellStyle name="Subtotal (line) 2 4 36" xfId="5062" xr:uid="{00000000-0005-0000-0000-000060880000}"/>
    <cellStyle name="Subtotal (line) 2 4 36 2" xfId="36728" xr:uid="{00000000-0005-0000-0000-000061880000}"/>
    <cellStyle name="Subtotal (line) 2 4 36 2 2" xfId="36729" xr:uid="{00000000-0005-0000-0000-000062880000}"/>
    <cellStyle name="Subtotal (line) 2 4 36 2 3" xfId="36730" xr:uid="{00000000-0005-0000-0000-000063880000}"/>
    <cellStyle name="Subtotal (line) 2 4 36 2 4" xfId="36731" xr:uid="{00000000-0005-0000-0000-000064880000}"/>
    <cellStyle name="Subtotal (line) 2 4 36 3" xfId="36732" xr:uid="{00000000-0005-0000-0000-000065880000}"/>
    <cellStyle name="Subtotal (line) 2 4 36 4" xfId="36733" xr:uid="{00000000-0005-0000-0000-000066880000}"/>
    <cellStyle name="Subtotal (line) 2 4 36 5" xfId="36734" xr:uid="{00000000-0005-0000-0000-000067880000}"/>
    <cellStyle name="Subtotal (line) 2 4 37" xfId="5063" xr:uid="{00000000-0005-0000-0000-000068880000}"/>
    <cellStyle name="Subtotal (line) 2 4 37 2" xfId="36735" xr:uid="{00000000-0005-0000-0000-000069880000}"/>
    <cellStyle name="Subtotal (line) 2 4 37 2 2" xfId="36736" xr:uid="{00000000-0005-0000-0000-00006A880000}"/>
    <cellStyle name="Subtotal (line) 2 4 37 2 3" xfId="36737" xr:uid="{00000000-0005-0000-0000-00006B880000}"/>
    <cellStyle name="Subtotal (line) 2 4 37 2 4" xfId="36738" xr:uid="{00000000-0005-0000-0000-00006C880000}"/>
    <cellStyle name="Subtotal (line) 2 4 37 3" xfId="36739" xr:uid="{00000000-0005-0000-0000-00006D880000}"/>
    <cellStyle name="Subtotal (line) 2 4 37 4" xfId="36740" xr:uid="{00000000-0005-0000-0000-00006E880000}"/>
    <cellStyle name="Subtotal (line) 2 4 37 5" xfId="36741" xr:uid="{00000000-0005-0000-0000-00006F880000}"/>
    <cellStyle name="Subtotal (line) 2 4 38" xfId="5064" xr:uid="{00000000-0005-0000-0000-000070880000}"/>
    <cellStyle name="Subtotal (line) 2 4 38 2" xfId="36742" xr:uid="{00000000-0005-0000-0000-000071880000}"/>
    <cellStyle name="Subtotal (line) 2 4 38 2 2" xfId="36743" xr:uid="{00000000-0005-0000-0000-000072880000}"/>
    <cellStyle name="Subtotal (line) 2 4 38 2 3" xfId="36744" xr:uid="{00000000-0005-0000-0000-000073880000}"/>
    <cellStyle name="Subtotal (line) 2 4 38 2 4" xfId="36745" xr:uid="{00000000-0005-0000-0000-000074880000}"/>
    <cellStyle name="Subtotal (line) 2 4 38 3" xfId="36746" xr:uid="{00000000-0005-0000-0000-000075880000}"/>
    <cellStyle name="Subtotal (line) 2 4 38 4" xfId="36747" xr:uid="{00000000-0005-0000-0000-000076880000}"/>
    <cellStyle name="Subtotal (line) 2 4 38 5" xfId="36748" xr:uid="{00000000-0005-0000-0000-000077880000}"/>
    <cellStyle name="Subtotal (line) 2 4 39" xfId="5065" xr:uid="{00000000-0005-0000-0000-000078880000}"/>
    <cellStyle name="Subtotal (line) 2 4 39 2" xfId="36749" xr:uid="{00000000-0005-0000-0000-000079880000}"/>
    <cellStyle name="Subtotal (line) 2 4 39 2 2" xfId="36750" xr:uid="{00000000-0005-0000-0000-00007A880000}"/>
    <cellStyle name="Subtotal (line) 2 4 39 2 3" xfId="36751" xr:uid="{00000000-0005-0000-0000-00007B880000}"/>
    <cellStyle name="Subtotal (line) 2 4 39 2 4" xfId="36752" xr:uid="{00000000-0005-0000-0000-00007C880000}"/>
    <cellStyle name="Subtotal (line) 2 4 39 3" xfId="36753" xr:uid="{00000000-0005-0000-0000-00007D880000}"/>
    <cellStyle name="Subtotal (line) 2 4 39 4" xfId="36754" xr:uid="{00000000-0005-0000-0000-00007E880000}"/>
    <cellStyle name="Subtotal (line) 2 4 39 5" xfId="36755" xr:uid="{00000000-0005-0000-0000-00007F880000}"/>
    <cellStyle name="Subtotal (line) 2 4 4" xfId="5066" xr:uid="{00000000-0005-0000-0000-000080880000}"/>
    <cellStyle name="Subtotal (line) 2 4 4 2" xfId="36756" xr:uid="{00000000-0005-0000-0000-000081880000}"/>
    <cellStyle name="Subtotal (line) 2 4 4 2 2" xfId="36757" xr:uid="{00000000-0005-0000-0000-000082880000}"/>
    <cellStyle name="Subtotal (line) 2 4 4 2 3" xfId="36758" xr:uid="{00000000-0005-0000-0000-000083880000}"/>
    <cellStyle name="Subtotal (line) 2 4 4 2 4" xfId="36759" xr:uid="{00000000-0005-0000-0000-000084880000}"/>
    <cellStyle name="Subtotal (line) 2 4 4 3" xfId="36760" xr:uid="{00000000-0005-0000-0000-000085880000}"/>
    <cellStyle name="Subtotal (line) 2 4 4 4" xfId="36761" xr:uid="{00000000-0005-0000-0000-000086880000}"/>
    <cellStyle name="Subtotal (line) 2 4 4 5" xfId="36762" xr:uid="{00000000-0005-0000-0000-000087880000}"/>
    <cellStyle name="Subtotal (line) 2 4 40" xfId="5067" xr:uid="{00000000-0005-0000-0000-000088880000}"/>
    <cellStyle name="Subtotal (line) 2 4 40 2" xfId="36763" xr:uid="{00000000-0005-0000-0000-000089880000}"/>
    <cellStyle name="Subtotal (line) 2 4 40 2 2" xfId="36764" xr:uid="{00000000-0005-0000-0000-00008A880000}"/>
    <cellStyle name="Subtotal (line) 2 4 40 2 3" xfId="36765" xr:uid="{00000000-0005-0000-0000-00008B880000}"/>
    <cellStyle name="Subtotal (line) 2 4 40 2 4" xfId="36766" xr:uid="{00000000-0005-0000-0000-00008C880000}"/>
    <cellStyle name="Subtotal (line) 2 4 40 3" xfId="36767" xr:uid="{00000000-0005-0000-0000-00008D880000}"/>
    <cellStyle name="Subtotal (line) 2 4 40 4" xfId="36768" xr:uid="{00000000-0005-0000-0000-00008E880000}"/>
    <cellStyle name="Subtotal (line) 2 4 40 5" xfId="36769" xr:uid="{00000000-0005-0000-0000-00008F880000}"/>
    <cellStyle name="Subtotal (line) 2 4 41" xfId="5068" xr:uid="{00000000-0005-0000-0000-000090880000}"/>
    <cellStyle name="Subtotal (line) 2 4 41 2" xfId="36770" xr:uid="{00000000-0005-0000-0000-000091880000}"/>
    <cellStyle name="Subtotal (line) 2 4 41 2 2" xfId="36771" xr:uid="{00000000-0005-0000-0000-000092880000}"/>
    <cellStyle name="Subtotal (line) 2 4 41 2 3" xfId="36772" xr:uid="{00000000-0005-0000-0000-000093880000}"/>
    <cellStyle name="Subtotal (line) 2 4 41 2 4" xfId="36773" xr:uid="{00000000-0005-0000-0000-000094880000}"/>
    <cellStyle name="Subtotal (line) 2 4 41 3" xfId="36774" xr:uid="{00000000-0005-0000-0000-000095880000}"/>
    <cellStyle name="Subtotal (line) 2 4 41 4" xfId="36775" xr:uid="{00000000-0005-0000-0000-000096880000}"/>
    <cellStyle name="Subtotal (line) 2 4 41 5" xfId="36776" xr:uid="{00000000-0005-0000-0000-000097880000}"/>
    <cellStyle name="Subtotal (line) 2 4 42" xfId="5069" xr:uid="{00000000-0005-0000-0000-000098880000}"/>
    <cellStyle name="Subtotal (line) 2 4 42 2" xfId="36777" xr:uid="{00000000-0005-0000-0000-000099880000}"/>
    <cellStyle name="Subtotal (line) 2 4 42 2 2" xfId="36778" xr:uid="{00000000-0005-0000-0000-00009A880000}"/>
    <cellStyle name="Subtotal (line) 2 4 42 2 3" xfId="36779" xr:uid="{00000000-0005-0000-0000-00009B880000}"/>
    <cellStyle name="Subtotal (line) 2 4 42 2 4" xfId="36780" xr:uid="{00000000-0005-0000-0000-00009C880000}"/>
    <cellStyle name="Subtotal (line) 2 4 42 3" xfId="36781" xr:uid="{00000000-0005-0000-0000-00009D880000}"/>
    <cellStyle name="Subtotal (line) 2 4 42 4" xfId="36782" xr:uid="{00000000-0005-0000-0000-00009E880000}"/>
    <cellStyle name="Subtotal (line) 2 4 42 5" xfId="36783" xr:uid="{00000000-0005-0000-0000-00009F880000}"/>
    <cellStyle name="Subtotal (line) 2 4 43" xfId="5070" xr:uid="{00000000-0005-0000-0000-0000A0880000}"/>
    <cellStyle name="Subtotal (line) 2 4 43 2" xfId="36784" xr:uid="{00000000-0005-0000-0000-0000A1880000}"/>
    <cellStyle name="Subtotal (line) 2 4 43 2 2" xfId="36785" xr:uid="{00000000-0005-0000-0000-0000A2880000}"/>
    <cellStyle name="Subtotal (line) 2 4 43 2 3" xfId="36786" xr:uid="{00000000-0005-0000-0000-0000A3880000}"/>
    <cellStyle name="Subtotal (line) 2 4 43 2 4" xfId="36787" xr:uid="{00000000-0005-0000-0000-0000A4880000}"/>
    <cellStyle name="Subtotal (line) 2 4 43 3" xfId="36788" xr:uid="{00000000-0005-0000-0000-0000A5880000}"/>
    <cellStyle name="Subtotal (line) 2 4 43 4" xfId="36789" xr:uid="{00000000-0005-0000-0000-0000A6880000}"/>
    <cellStyle name="Subtotal (line) 2 4 43 5" xfId="36790" xr:uid="{00000000-0005-0000-0000-0000A7880000}"/>
    <cellStyle name="Subtotal (line) 2 4 44" xfId="5071" xr:uid="{00000000-0005-0000-0000-0000A8880000}"/>
    <cellStyle name="Subtotal (line) 2 4 44 2" xfId="36791" xr:uid="{00000000-0005-0000-0000-0000A9880000}"/>
    <cellStyle name="Subtotal (line) 2 4 44 2 2" xfId="36792" xr:uid="{00000000-0005-0000-0000-0000AA880000}"/>
    <cellStyle name="Subtotal (line) 2 4 44 2 3" xfId="36793" xr:uid="{00000000-0005-0000-0000-0000AB880000}"/>
    <cellStyle name="Subtotal (line) 2 4 44 2 4" xfId="36794" xr:uid="{00000000-0005-0000-0000-0000AC880000}"/>
    <cellStyle name="Subtotal (line) 2 4 44 3" xfId="36795" xr:uid="{00000000-0005-0000-0000-0000AD880000}"/>
    <cellStyle name="Subtotal (line) 2 4 44 4" xfId="36796" xr:uid="{00000000-0005-0000-0000-0000AE880000}"/>
    <cellStyle name="Subtotal (line) 2 4 44 5" xfId="36797" xr:uid="{00000000-0005-0000-0000-0000AF880000}"/>
    <cellStyle name="Subtotal (line) 2 4 45" xfId="5072" xr:uid="{00000000-0005-0000-0000-0000B0880000}"/>
    <cellStyle name="Subtotal (line) 2 4 45 2" xfId="36798" xr:uid="{00000000-0005-0000-0000-0000B1880000}"/>
    <cellStyle name="Subtotal (line) 2 4 45 2 2" xfId="36799" xr:uid="{00000000-0005-0000-0000-0000B2880000}"/>
    <cellStyle name="Subtotal (line) 2 4 45 2 3" xfId="36800" xr:uid="{00000000-0005-0000-0000-0000B3880000}"/>
    <cellStyle name="Subtotal (line) 2 4 45 2 4" xfId="36801" xr:uid="{00000000-0005-0000-0000-0000B4880000}"/>
    <cellStyle name="Subtotal (line) 2 4 45 3" xfId="36802" xr:uid="{00000000-0005-0000-0000-0000B5880000}"/>
    <cellStyle name="Subtotal (line) 2 4 45 4" xfId="36803" xr:uid="{00000000-0005-0000-0000-0000B6880000}"/>
    <cellStyle name="Subtotal (line) 2 4 45 5" xfId="36804" xr:uid="{00000000-0005-0000-0000-0000B7880000}"/>
    <cellStyle name="Subtotal (line) 2 4 46" xfId="36805" xr:uid="{00000000-0005-0000-0000-0000B8880000}"/>
    <cellStyle name="Subtotal (line) 2 4 46 2" xfId="36806" xr:uid="{00000000-0005-0000-0000-0000B9880000}"/>
    <cellStyle name="Subtotal (line) 2 4 46 3" xfId="36807" xr:uid="{00000000-0005-0000-0000-0000BA880000}"/>
    <cellStyle name="Subtotal (line) 2 4 46 4" xfId="36808" xr:uid="{00000000-0005-0000-0000-0000BB880000}"/>
    <cellStyle name="Subtotal (line) 2 4 47" xfId="36809" xr:uid="{00000000-0005-0000-0000-0000BC880000}"/>
    <cellStyle name="Subtotal (line) 2 4 5" xfId="5073" xr:uid="{00000000-0005-0000-0000-0000BD880000}"/>
    <cellStyle name="Subtotal (line) 2 4 5 2" xfId="36810" xr:uid="{00000000-0005-0000-0000-0000BE880000}"/>
    <cellStyle name="Subtotal (line) 2 4 5 2 2" xfId="36811" xr:uid="{00000000-0005-0000-0000-0000BF880000}"/>
    <cellStyle name="Subtotal (line) 2 4 5 2 3" xfId="36812" xr:uid="{00000000-0005-0000-0000-0000C0880000}"/>
    <cellStyle name="Subtotal (line) 2 4 5 2 4" xfId="36813" xr:uid="{00000000-0005-0000-0000-0000C1880000}"/>
    <cellStyle name="Subtotal (line) 2 4 5 3" xfId="36814" xr:uid="{00000000-0005-0000-0000-0000C2880000}"/>
    <cellStyle name="Subtotal (line) 2 4 5 4" xfId="36815" xr:uid="{00000000-0005-0000-0000-0000C3880000}"/>
    <cellStyle name="Subtotal (line) 2 4 5 5" xfId="36816" xr:uid="{00000000-0005-0000-0000-0000C4880000}"/>
    <cellStyle name="Subtotal (line) 2 4 6" xfId="5074" xr:uid="{00000000-0005-0000-0000-0000C5880000}"/>
    <cellStyle name="Subtotal (line) 2 4 6 2" xfId="36817" xr:uid="{00000000-0005-0000-0000-0000C6880000}"/>
    <cellStyle name="Subtotal (line) 2 4 6 2 2" xfId="36818" xr:uid="{00000000-0005-0000-0000-0000C7880000}"/>
    <cellStyle name="Subtotal (line) 2 4 6 2 3" xfId="36819" xr:uid="{00000000-0005-0000-0000-0000C8880000}"/>
    <cellStyle name="Subtotal (line) 2 4 6 2 4" xfId="36820" xr:uid="{00000000-0005-0000-0000-0000C9880000}"/>
    <cellStyle name="Subtotal (line) 2 4 6 3" xfId="36821" xr:uid="{00000000-0005-0000-0000-0000CA880000}"/>
    <cellStyle name="Subtotal (line) 2 4 6 4" xfId="36822" xr:uid="{00000000-0005-0000-0000-0000CB880000}"/>
    <cellStyle name="Subtotal (line) 2 4 6 5" xfId="36823" xr:uid="{00000000-0005-0000-0000-0000CC880000}"/>
    <cellStyle name="Subtotal (line) 2 4 7" xfId="5075" xr:uid="{00000000-0005-0000-0000-0000CD880000}"/>
    <cellStyle name="Subtotal (line) 2 4 7 2" xfId="36824" xr:uid="{00000000-0005-0000-0000-0000CE880000}"/>
    <cellStyle name="Subtotal (line) 2 4 7 2 2" xfId="36825" xr:uid="{00000000-0005-0000-0000-0000CF880000}"/>
    <cellStyle name="Subtotal (line) 2 4 7 2 3" xfId="36826" xr:uid="{00000000-0005-0000-0000-0000D0880000}"/>
    <cellStyle name="Subtotal (line) 2 4 7 2 4" xfId="36827" xr:uid="{00000000-0005-0000-0000-0000D1880000}"/>
    <cellStyle name="Subtotal (line) 2 4 7 3" xfId="36828" xr:uid="{00000000-0005-0000-0000-0000D2880000}"/>
    <cellStyle name="Subtotal (line) 2 4 7 4" xfId="36829" xr:uid="{00000000-0005-0000-0000-0000D3880000}"/>
    <cellStyle name="Subtotal (line) 2 4 7 5" xfId="36830" xr:uid="{00000000-0005-0000-0000-0000D4880000}"/>
    <cellStyle name="Subtotal (line) 2 4 8" xfId="5076" xr:uid="{00000000-0005-0000-0000-0000D5880000}"/>
    <cellStyle name="Subtotal (line) 2 4 8 2" xfId="36831" xr:uid="{00000000-0005-0000-0000-0000D6880000}"/>
    <cellStyle name="Subtotal (line) 2 4 8 2 2" xfId="36832" xr:uid="{00000000-0005-0000-0000-0000D7880000}"/>
    <cellStyle name="Subtotal (line) 2 4 8 2 3" xfId="36833" xr:uid="{00000000-0005-0000-0000-0000D8880000}"/>
    <cellStyle name="Subtotal (line) 2 4 8 2 4" xfId="36834" xr:uid="{00000000-0005-0000-0000-0000D9880000}"/>
    <cellStyle name="Subtotal (line) 2 4 8 3" xfId="36835" xr:uid="{00000000-0005-0000-0000-0000DA880000}"/>
    <cellStyle name="Subtotal (line) 2 4 8 4" xfId="36836" xr:uid="{00000000-0005-0000-0000-0000DB880000}"/>
    <cellStyle name="Subtotal (line) 2 4 8 5" xfId="36837" xr:uid="{00000000-0005-0000-0000-0000DC880000}"/>
    <cellStyle name="Subtotal (line) 2 4 9" xfId="5077" xr:uid="{00000000-0005-0000-0000-0000DD880000}"/>
    <cellStyle name="Subtotal (line) 2 4 9 2" xfId="36838" xr:uid="{00000000-0005-0000-0000-0000DE880000}"/>
    <cellStyle name="Subtotal (line) 2 4 9 2 2" xfId="36839" xr:uid="{00000000-0005-0000-0000-0000DF880000}"/>
    <cellStyle name="Subtotal (line) 2 4 9 2 3" xfId="36840" xr:uid="{00000000-0005-0000-0000-0000E0880000}"/>
    <cellStyle name="Subtotal (line) 2 4 9 2 4" xfId="36841" xr:uid="{00000000-0005-0000-0000-0000E1880000}"/>
    <cellStyle name="Subtotal (line) 2 4 9 3" xfId="36842" xr:uid="{00000000-0005-0000-0000-0000E2880000}"/>
    <cellStyle name="Subtotal (line) 2 4 9 4" xfId="36843" xr:uid="{00000000-0005-0000-0000-0000E3880000}"/>
    <cellStyle name="Subtotal (line) 2 4 9 5" xfId="36844" xr:uid="{00000000-0005-0000-0000-0000E4880000}"/>
    <cellStyle name="Subtotal (line) 2 5" xfId="5078" xr:uid="{00000000-0005-0000-0000-0000E5880000}"/>
    <cellStyle name="Subtotal (line) 2 5 10" xfId="5079" xr:uid="{00000000-0005-0000-0000-0000E6880000}"/>
    <cellStyle name="Subtotal (line) 2 5 10 2" xfId="36845" xr:uid="{00000000-0005-0000-0000-0000E7880000}"/>
    <cellStyle name="Subtotal (line) 2 5 10 2 2" xfId="36846" xr:uid="{00000000-0005-0000-0000-0000E8880000}"/>
    <cellStyle name="Subtotal (line) 2 5 10 2 3" xfId="36847" xr:uid="{00000000-0005-0000-0000-0000E9880000}"/>
    <cellStyle name="Subtotal (line) 2 5 10 2 4" xfId="36848" xr:uid="{00000000-0005-0000-0000-0000EA880000}"/>
    <cellStyle name="Subtotal (line) 2 5 10 3" xfId="36849" xr:uid="{00000000-0005-0000-0000-0000EB880000}"/>
    <cellStyle name="Subtotal (line) 2 5 10 4" xfId="36850" xr:uid="{00000000-0005-0000-0000-0000EC880000}"/>
    <cellStyle name="Subtotal (line) 2 5 10 5" xfId="36851" xr:uid="{00000000-0005-0000-0000-0000ED880000}"/>
    <cellStyle name="Subtotal (line) 2 5 11" xfId="5080" xr:uid="{00000000-0005-0000-0000-0000EE880000}"/>
    <cellStyle name="Subtotal (line) 2 5 11 2" xfId="36852" xr:uid="{00000000-0005-0000-0000-0000EF880000}"/>
    <cellStyle name="Subtotal (line) 2 5 11 2 2" xfId="36853" xr:uid="{00000000-0005-0000-0000-0000F0880000}"/>
    <cellStyle name="Subtotal (line) 2 5 11 2 3" xfId="36854" xr:uid="{00000000-0005-0000-0000-0000F1880000}"/>
    <cellStyle name="Subtotal (line) 2 5 11 2 4" xfId="36855" xr:uid="{00000000-0005-0000-0000-0000F2880000}"/>
    <cellStyle name="Subtotal (line) 2 5 11 3" xfId="36856" xr:uid="{00000000-0005-0000-0000-0000F3880000}"/>
    <cellStyle name="Subtotal (line) 2 5 11 4" xfId="36857" xr:uid="{00000000-0005-0000-0000-0000F4880000}"/>
    <cellStyle name="Subtotal (line) 2 5 11 5" xfId="36858" xr:uid="{00000000-0005-0000-0000-0000F5880000}"/>
    <cellStyle name="Subtotal (line) 2 5 12" xfId="5081" xr:uid="{00000000-0005-0000-0000-0000F6880000}"/>
    <cellStyle name="Subtotal (line) 2 5 12 2" xfId="36859" xr:uid="{00000000-0005-0000-0000-0000F7880000}"/>
    <cellStyle name="Subtotal (line) 2 5 12 2 2" xfId="36860" xr:uid="{00000000-0005-0000-0000-0000F8880000}"/>
    <cellStyle name="Subtotal (line) 2 5 12 2 3" xfId="36861" xr:uid="{00000000-0005-0000-0000-0000F9880000}"/>
    <cellStyle name="Subtotal (line) 2 5 12 2 4" xfId="36862" xr:uid="{00000000-0005-0000-0000-0000FA880000}"/>
    <cellStyle name="Subtotal (line) 2 5 12 3" xfId="36863" xr:uid="{00000000-0005-0000-0000-0000FB880000}"/>
    <cellStyle name="Subtotal (line) 2 5 12 4" xfId="36864" xr:uid="{00000000-0005-0000-0000-0000FC880000}"/>
    <cellStyle name="Subtotal (line) 2 5 12 5" xfId="36865" xr:uid="{00000000-0005-0000-0000-0000FD880000}"/>
    <cellStyle name="Subtotal (line) 2 5 13" xfId="5082" xr:uid="{00000000-0005-0000-0000-0000FE880000}"/>
    <cellStyle name="Subtotal (line) 2 5 13 2" xfId="36866" xr:uid="{00000000-0005-0000-0000-0000FF880000}"/>
    <cellStyle name="Subtotal (line) 2 5 13 2 2" xfId="36867" xr:uid="{00000000-0005-0000-0000-000000890000}"/>
    <cellStyle name="Subtotal (line) 2 5 13 2 3" xfId="36868" xr:uid="{00000000-0005-0000-0000-000001890000}"/>
    <cellStyle name="Subtotal (line) 2 5 13 2 4" xfId="36869" xr:uid="{00000000-0005-0000-0000-000002890000}"/>
    <cellStyle name="Subtotal (line) 2 5 13 3" xfId="36870" xr:uid="{00000000-0005-0000-0000-000003890000}"/>
    <cellStyle name="Subtotal (line) 2 5 13 4" xfId="36871" xr:uid="{00000000-0005-0000-0000-000004890000}"/>
    <cellStyle name="Subtotal (line) 2 5 13 5" xfId="36872" xr:uid="{00000000-0005-0000-0000-000005890000}"/>
    <cellStyle name="Subtotal (line) 2 5 14" xfId="5083" xr:uid="{00000000-0005-0000-0000-000006890000}"/>
    <cellStyle name="Subtotal (line) 2 5 14 2" xfId="36873" xr:uid="{00000000-0005-0000-0000-000007890000}"/>
    <cellStyle name="Subtotal (line) 2 5 14 2 2" xfId="36874" xr:uid="{00000000-0005-0000-0000-000008890000}"/>
    <cellStyle name="Subtotal (line) 2 5 14 2 3" xfId="36875" xr:uid="{00000000-0005-0000-0000-000009890000}"/>
    <cellStyle name="Subtotal (line) 2 5 14 2 4" xfId="36876" xr:uid="{00000000-0005-0000-0000-00000A890000}"/>
    <cellStyle name="Subtotal (line) 2 5 14 3" xfId="36877" xr:uid="{00000000-0005-0000-0000-00000B890000}"/>
    <cellStyle name="Subtotal (line) 2 5 14 4" xfId="36878" xr:uid="{00000000-0005-0000-0000-00000C890000}"/>
    <cellStyle name="Subtotal (line) 2 5 14 5" xfId="36879" xr:uid="{00000000-0005-0000-0000-00000D890000}"/>
    <cellStyle name="Subtotal (line) 2 5 15" xfId="5084" xr:uid="{00000000-0005-0000-0000-00000E890000}"/>
    <cellStyle name="Subtotal (line) 2 5 15 2" xfId="36880" xr:uid="{00000000-0005-0000-0000-00000F890000}"/>
    <cellStyle name="Subtotal (line) 2 5 15 2 2" xfId="36881" xr:uid="{00000000-0005-0000-0000-000010890000}"/>
    <cellStyle name="Subtotal (line) 2 5 15 2 3" xfId="36882" xr:uid="{00000000-0005-0000-0000-000011890000}"/>
    <cellStyle name="Subtotal (line) 2 5 15 2 4" xfId="36883" xr:uid="{00000000-0005-0000-0000-000012890000}"/>
    <cellStyle name="Subtotal (line) 2 5 15 3" xfId="36884" xr:uid="{00000000-0005-0000-0000-000013890000}"/>
    <cellStyle name="Subtotal (line) 2 5 15 4" xfId="36885" xr:uid="{00000000-0005-0000-0000-000014890000}"/>
    <cellStyle name="Subtotal (line) 2 5 15 5" xfId="36886" xr:uid="{00000000-0005-0000-0000-000015890000}"/>
    <cellStyle name="Subtotal (line) 2 5 16" xfId="5085" xr:uid="{00000000-0005-0000-0000-000016890000}"/>
    <cellStyle name="Subtotal (line) 2 5 16 2" xfId="36887" xr:uid="{00000000-0005-0000-0000-000017890000}"/>
    <cellStyle name="Subtotal (line) 2 5 16 2 2" xfId="36888" xr:uid="{00000000-0005-0000-0000-000018890000}"/>
    <cellStyle name="Subtotal (line) 2 5 16 2 3" xfId="36889" xr:uid="{00000000-0005-0000-0000-000019890000}"/>
    <cellStyle name="Subtotal (line) 2 5 16 2 4" xfId="36890" xr:uid="{00000000-0005-0000-0000-00001A890000}"/>
    <cellStyle name="Subtotal (line) 2 5 16 3" xfId="36891" xr:uid="{00000000-0005-0000-0000-00001B890000}"/>
    <cellStyle name="Subtotal (line) 2 5 16 4" xfId="36892" xr:uid="{00000000-0005-0000-0000-00001C890000}"/>
    <cellStyle name="Subtotal (line) 2 5 16 5" xfId="36893" xr:uid="{00000000-0005-0000-0000-00001D890000}"/>
    <cellStyle name="Subtotal (line) 2 5 17" xfId="5086" xr:uid="{00000000-0005-0000-0000-00001E890000}"/>
    <cellStyle name="Subtotal (line) 2 5 17 2" xfId="36894" xr:uid="{00000000-0005-0000-0000-00001F890000}"/>
    <cellStyle name="Subtotal (line) 2 5 17 2 2" xfId="36895" xr:uid="{00000000-0005-0000-0000-000020890000}"/>
    <cellStyle name="Subtotal (line) 2 5 17 2 3" xfId="36896" xr:uid="{00000000-0005-0000-0000-000021890000}"/>
    <cellStyle name="Subtotal (line) 2 5 17 2 4" xfId="36897" xr:uid="{00000000-0005-0000-0000-000022890000}"/>
    <cellStyle name="Subtotal (line) 2 5 17 3" xfId="36898" xr:uid="{00000000-0005-0000-0000-000023890000}"/>
    <cellStyle name="Subtotal (line) 2 5 17 4" xfId="36899" xr:uid="{00000000-0005-0000-0000-000024890000}"/>
    <cellStyle name="Subtotal (line) 2 5 17 5" xfId="36900" xr:uid="{00000000-0005-0000-0000-000025890000}"/>
    <cellStyle name="Subtotal (line) 2 5 18" xfId="5087" xr:uid="{00000000-0005-0000-0000-000026890000}"/>
    <cellStyle name="Subtotal (line) 2 5 18 2" xfId="36901" xr:uid="{00000000-0005-0000-0000-000027890000}"/>
    <cellStyle name="Subtotal (line) 2 5 18 2 2" xfId="36902" xr:uid="{00000000-0005-0000-0000-000028890000}"/>
    <cellStyle name="Subtotal (line) 2 5 18 2 3" xfId="36903" xr:uid="{00000000-0005-0000-0000-000029890000}"/>
    <cellStyle name="Subtotal (line) 2 5 18 2 4" xfId="36904" xr:uid="{00000000-0005-0000-0000-00002A890000}"/>
    <cellStyle name="Subtotal (line) 2 5 18 3" xfId="36905" xr:uid="{00000000-0005-0000-0000-00002B890000}"/>
    <cellStyle name="Subtotal (line) 2 5 18 4" xfId="36906" xr:uid="{00000000-0005-0000-0000-00002C890000}"/>
    <cellStyle name="Subtotal (line) 2 5 18 5" xfId="36907" xr:uid="{00000000-0005-0000-0000-00002D890000}"/>
    <cellStyle name="Subtotal (line) 2 5 19" xfId="5088" xr:uid="{00000000-0005-0000-0000-00002E890000}"/>
    <cellStyle name="Subtotal (line) 2 5 19 2" xfId="36908" xr:uid="{00000000-0005-0000-0000-00002F890000}"/>
    <cellStyle name="Subtotal (line) 2 5 19 2 2" xfId="36909" xr:uid="{00000000-0005-0000-0000-000030890000}"/>
    <cellStyle name="Subtotal (line) 2 5 19 2 3" xfId="36910" xr:uid="{00000000-0005-0000-0000-000031890000}"/>
    <cellStyle name="Subtotal (line) 2 5 19 2 4" xfId="36911" xr:uid="{00000000-0005-0000-0000-000032890000}"/>
    <cellStyle name="Subtotal (line) 2 5 19 3" xfId="36912" xr:uid="{00000000-0005-0000-0000-000033890000}"/>
    <cellStyle name="Subtotal (line) 2 5 19 4" xfId="36913" xr:uid="{00000000-0005-0000-0000-000034890000}"/>
    <cellStyle name="Subtotal (line) 2 5 19 5" xfId="36914" xr:uid="{00000000-0005-0000-0000-000035890000}"/>
    <cellStyle name="Subtotal (line) 2 5 2" xfId="5089" xr:uid="{00000000-0005-0000-0000-000036890000}"/>
    <cellStyle name="Subtotal (line) 2 5 2 2" xfId="36915" xr:uid="{00000000-0005-0000-0000-000037890000}"/>
    <cellStyle name="Subtotal (line) 2 5 2 2 2" xfId="36916" xr:uid="{00000000-0005-0000-0000-000038890000}"/>
    <cellStyle name="Subtotal (line) 2 5 2 2 3" xfId="36917" xr:uid="{00000000-0005-0000-0000-000039890000}"/>
    <cellStyle name="Subtotal (line) 2 5 2 2 4" xfId="36918" xr:uid="{00000000-0005-0000-0000-00003A890000}"/>
    <cellStyle name="Subtotal (line) 2 5 2 3" xfId="36919" xr:uid="{00000000-0005-0000-0000-00003B890000}"/>
    <cellStyle name="Subtotal (line) 2 5 2 4" xfId="36920" xr:uid="{00000000-0005-0000-0000-00003C890000}"/>
    <cellStyle name="Subtotal (line) 2 5 2 5" xfId="36921" xr:uid="{00000000-0005-0000-0000-00003D890000}"/>
    <cellStyle name="Subtotal (line) 2 5 20" xfId="5090" xr:uid="{00000000-0005-0000-0000-00003E890000}"/>
    <cellStyle name="Subtotal (line) 2 5 20 2" xfId="36922" xr:uid="{00000000-0005-0000-0000-00003F890000}"/>
    <cellStyle name="Subtotal (line) 2 5 20 2 2" xfId="36923" xr:uid="{00000000-0005-0000-0000-000040890000}"/>
    <cellStyle name="Subtotal (line) 2 5 20 2 3" xfId="36924" xr:uid="{00000000-0005-0000-0000-000041890000}"/>
    <cellStyle name="Subtotal (line) 2 5 20 2 4" xfId="36925" xr:uid="{00000000-0005-0000-0000-000042890000}"/>
    <cellStyle name="Subtotal (line) 2 5 20 3" xfId="36926" xr:uid="{00000000-0005-0000-0000-000043890000}"/>
    <cellStyle name="Subtotal (line) 2 5 20 4" xfId="36927" xr:uid="{00000000-0005-0000-0000-000044890000}"/>
    <cellStyle name="Subtotal (line) 2 5 20 5" xfId="36928" xr:uid="{00000000-0005-0000-0000-000045890000}"/>
    <cellStyle name="Subtotal (line) 2 5 21" xfId="5091" xr:uid="{00000000-0005-0000-0000-000046890000}"/>
    <cellStyle name="Subtotal (line) 2 5 21 2" xfId="36929" xr:uid="{00000000-0005-0000-0000-000047890000}"/>
    <cellStyle name="Subtotal (line) 2 5 21 2 2" xfId="36930" xr:uid="{00000000-0005-0000-0000-000048890000}"/>
    <cellStyle name="Subtotal (line) 2 5 21 2 3" xfId="36931" xr:uid="{00000000-0005-0000-0000-000049890000}"/>
    <cellStyle name="Subtotal (line) 2 5 21 2 4" xfId="36932" xr:uid="{00000000-0005-0000-0000-00004A890000}"/>
    <cellStyle name="Subtotal (line) 2 5 21 3" xfId="36933" xr:uid="{00000000-0005-0000-0000-00004B890000}"/>
    <cellStyle name="Subtotal (line) 2 5 21 4" xfId="36934" xr:uid="{00000000-0005-0000-0000-00004C890000}"/>
    <cellStyle name="Subtotal (line) 2 5 21 5" xfId="36935" xr:uid="{00000000-0005-0000-0000-00004D890000}"/>
    <cellStyle name="Subtotal (line) 2 5 22" xfId="5092" xr:uid="{00000000-0005-0000-0000-00004E890000}"/>
    <cellStyle name="Subtotal (line) 2 5 22 2" xfId="36936" xr:uid="{00000000-0005-0000-0000-00004F890000}"/>
    <cellStyle name="Subtotal (line) 2 5 22 2 2" xfId="36937" xr:uid="{00000000-0005-0000-0000-000050890000}"/>
    <cellStyle name="Subtotal (line) 2 5 22 2 3" xfId="36938" xr:uid="{00000000-0005-0000-0000-000051890000}"/>
    <cellStyle name="Subtotal (line) 2 5 22 2 4" xfId="36939" xr:uid="{00000000-0005-0000-0000-000052890000}"/>
    <cellStyle name="Subtotal (line) 2 5 22 3" xfId="36940" xr:uid="{00000000-0005-0000-0000-000053890000}"/>
    <cellStyle name="Subtotal (line) 2 5 22 4" xfId="36941" xr:uid="{00000000-0005-0000-0000-000054890000}"/>
    <cellStyle name="Subtotal (line) 2 5 22 5" xfId="36942" xr:uid="{00000000-0005-0000-0000-000055890000}"/>
    <cellStyle name="Subtotal (line) 2 5 23" xfId="5093" xr:uid="{00000000-0005-0000-0000-000056890000}"/>
    <cellStyle name="Subtotal (line) 2 5 23 2" xfId="36943" xr:uid="{00000000-0005-0000-0000-000057890000}"/>
    <cellStyle name="Subtotal (line) 2 5 23 2 2" xfId="36944" xr:uid="{00000000-0005-0000-0000-000058890000}"/>
    <cellStyle name="Subtotal (line) 2 5 23 2 3" xfId="36945" xr:uid="{00000000-0005-0000-0000-000059890000}"/>
    <cellStyle name="Subtotal (line) 2 5 23 2 4" xfId="36946" xr:uid="{00000000-0005-0000-0000-00005A890000}"/>
    <cellStyle name="Subtotal (line) 2 5 23 3" xfId="36947" xr:uid="{00000000-0005-0000-0000-00005B890000}"/>
    <cellStyle name="Subtotal (line) 2 5 23 4" xfId="36948" xr:uid="{00000000-0005-0000-0000-00005C890000}"/>
    <cellStyle name="Subtotal (line) 2 5 23 5" xfId="36949" xr:uid="{00000000-0005-0000-0000-00005D890000}"/>
    <cellStyle name="Subtotal (line) 2 5 24" xfId="5094" xr:uid="{00000000-0005-0000-0000-00005E890000}"/>
    <cellStyle name="Subtotal (line) 2 5 24 2" xfId="36950" xr:uid="{00000000-0005-0000-0000-00005F890000}"/>
    <cellStyle name="Subtotal (line) 2 5 24 2 2" xfId="36951" xr:uid="{00000000-0005-0000-0000-000060890000}"/>
    <cellStyle name="Subtotal (line) 2 5 24 2 3" xfId="36952" xr:uid="{00000000-0005-0000-0000-000061890000}"/>
    <cellStyle name="Subtotal (line) 2 5 24 2 4" xfId="36953" xr:uid="{00000000-0005-0000-0000-000062890000}"/>
    <cellStyle name="Subtotal (line) 2 5 24 3" xfId="36954" xr:uid="{00000000-0005-0000-0000-000063890000}"/>
    <cellStyle name="Subtotal (line) 2 5 24 4" xfId="36955" xr:uid="{00000000-0005-0000-0000-000064890000}"/>
    <cellStyle name="Subtotal (line) 2 5 24 5" xfId="36956" xr:uid="{00000000-0005-0000-0000-000065890000}"/>
    <cellStyle name="Subtotal (line) 2 5 25" xfId="5095" xr:uid="{00000000-0005-0000-0000-000066890000}"/>
    <cellStyle name="Subtotal (line) 2 5 25 2" xfId="36957" xr:uid="{00000000-0005-0000-0000-000067890000}"/>
    <cellStyle name="Subtotal (line) 2 5 25 2 2" xfId="36958" xr:uid="{00000000-0005-0000-0000-000068890000}"/>
    <cellStyle name="Subtotal (line) 2 5 25 2 3" xfId="36959" xr:uid="{00000000-0005-0000-0000-000069890000}"/>
    <cellStyle name="Subtotal (line) 2 5 25 2 4" xfId="36960" xr:uid="{00000000-0005-0000-0000-00006A890000}"/>
    <cellStyle name="Subtotal (line) 2 5 25 3" xfId="36961" xr:uid="{00000000-0005-0000-0000-00006B890000}"/>
    <cellStyle name="Subtotal (line) 2 5 25 4" xfId="36962" xr:uid="{00000000-0005-0000-0000-00006C890000}"/>
    <cellStyle name="Subtotal (line) 2 5 25 5" xfId="36963" xr:uid="{00000000-0005-0000-0000-00006D890000}"/>
    <cellStyle name="Subtotal (line) 2 5 26" xfId="5096" xr:uid="{00000000-0005-0000-0000-00006E890000}"/>
    <cellStyle name="Subtotal (line) 2 5 26 2" xfId="36964" xr:uid="{00000000-0005-0000-0000-00006F890000}"/>
    <cellStyle name="Subtotal (line) 2 5 26 2 2" xfId="36965" xr:uid="{00000000-0005-0000-0000-000070890000}"/>
    <cellStyle name="Subtotal (line) 2 5 26 2 3" xfId="36966" xr:uid="{00000000-0005-0000-0000-000071890000}"/>
    <cellStyle name="Subtotal (line) 2 5 26 2 4" xfId="36967" xr:uid="{00000000-0005-0000-0000-000072890000}"/>
    <cellStyle name="Subtotal (line) 2 5 26 3" xfId="36968" xr:uid="{00000000-0005-0000-0000-000073890000}"/>
    <cellStyle name="Subtotal (line) 2 5 26 4" xfId="36969" xr:uid="{00000000-0005-0000-0000-000074890000}"/>
    <cellStyle name="Subtotal (line) 2 5 26 5" xfId="36970" xr:uid="{00000000-0005-0000-0000-000075890000}"/>
    <cellStyle name="Subtotal (line) 2 5 27" xfId="5097" xr:uid="{00000000-0005-0000-0000-000076890000}"/>
    <cellStyle name="Subtotal (line) 2 5 27 2" xfId="36971" xr:uid="{00000000-0005-0000-0000-000077890000}"/>
    <cellStyle name="Subtotal (line) 2 5 27 2 2" xfId="36972" xr:uid="{00000000-0005-0000-0000-000078890000}"/>
    <cellStyle name="Subtotal (line) 2 5 27 2 3" xfId="36973" xr:uid="{00000000-0005-0000-0000-000079890000}"/>
    <cellStyle name="Subtotal (line) 2 5 27 2 4" xfId="36974" xr:uid="{00000000-0005-0000-0000-00007A890000}"/>
    <cellStyle name="Subtotal (line) 2 5 27 3" xfId="36975" xr:uid="{00000000-0005-0000-0000-00007B890000}"/>
    <cellStyle name="Subtotal (line) 2 5 27 4" xfId="36976" xr:uid="{00000000-0005-0000-0000-00007C890000}"/>
    <cellStyle name="Subtotal (line) 2 5 27 5" xfId="36977" xr:uid="{00000000-0005-0000-0000-00007D890000}"/>
    <cellStyle name="Subtotal (line) 2 5 28" xfId="5098" xr:uid="{00000000-0005-0000-0000-00007E890000}"/>
    <cellStyle name="Subtotal (line) 2 5 28 2" xfId="36978" xr:uid="{00000000-0005-0000-0000-00007F890000}"/>
    <cellStyle name="Subtotal (line) 2 5 28 2 2" xfId="36979" xr:uid="{00000000-0005-0000-0000-000080890000}"/>
    <cellStyle name="Subtotal (line) 2 5 28 2 3" xfId="36980" xr:uid="{00000000-0005-0000-0000-000081890000}"/>
    <cellStyle name="Subtotal (line) 2 5 28 2 4" xfId="36981" xr:uid="{00000000-0005-0000-0000-000082890000}"/>
    <cellStyle name="Subtotal (line) 2 5 28 3" xfId="36982" xr:uid="{00000000-0005-0000-0000-000083890000}"/>
    <cellStyle name="Subtotal (line) 2 5 28 4" xfId="36983" xr:uid="{00000000-0005-0000-0000-000084890000}"/>
    <cellStyle name="Subtotal (line) 2 5 28 5" xfId="36984" xr:uid="{00000000-0005-0000-0000-000085890000}"/>
    <cellStyle name="Subtotal (line) 2 5 29" xfId="5099" xr:uid="{00000000-0005-0000-0000-000086890000}"/>
    <cellStyle name="Subtotal (line) 2 5 29 2" xfId="36985" xr:uid="{00000000-0005-0000-0000-000087890000}"/>
    <cellStyle name="Subtotal (line) 2 5 29 2 2" xfId="36986" xr:uid="{00000000-0005-0000-0000-000088890000}"/>
    <cellStyle name="Subtotal (line) 2 5 29 2 3" xfId="36987" xr:uid="{00000000-0005-0000-0000-000089890000}"/>
    <cellStyle name="Subtotal (line) 2 5 29 2 4" xfId="36988" xr:uid="{00000000-0005-0000-0000-00008A890000}"/>
    <cellStyle name="Subtotal (line) 2 5 29 3" xfId="36989" xr:uid="{00000000-0005-0000-0000-00008B890000}"/>
    <cellStyle name="Subtotal (line) 2 5 29 4" xfId="36990" xr:uid="{00000000-0005-0000-0000-00008C890000}"/>
    <cellStyle name="Subtotal (line) 2 5 29 5" xfId="36991" xr:uid="{00000000-0005-0000-0000-00008D890000}"/>
    <cellStyle name="Subtotal (line) 2 5 3" xfId="5100" xr:uid="{00000000-0005-0000-0000-00008E890000}"/>
    <cellStyle name="Subtotal (line) 2 5 3 2" xfId="36992" xr:uid="{00000000-0005-0000-0000-00008F890000}"/>
    <cellStyle name="Subtotal (line) 2 5 3 2 2" xfId="36993" xr:uid="{00000000-0005-0000-0000-000090890000}"/>
    <cellStyle name="Subtotal (line) 2 5 3 2 3" xfId="36994" xr:uid="{00000000-0005-0000-0000-000091890000}"/>
    <cellStyle name="Subtotal (line) 2 5 3 2 4" xfId="36995" xr:uid="{00000000-0005-0000-0000-000092890000}"/>
    <cellStyle name="Subtotal (line) 2 5 3 3" xfId="36996" xr:uid="{00000000-0005-0000-0000-000093890000}"/>
    <cellStyle name="Subtotal (line) 2 5 3 4" xfId="36997" xr:uid="{00000000-0005-0000-0000-000094890000}"/>
    <cellStyle name="Subtotal (line) 2 5 3 5" xfId="36998" xr:uid="{00000000-0005-0000-0000-000095890000}"/>
    <cellStyle name="Subtotal (line) 2 5 30" xfId="5101" xr:uid="{00000000-0005-0000-0000-000096890000}"/>
    <cellStyle name="Subtotal (line) 2 5 30 2" xfId="36999" xr:uid="{00000000-0005-0000-0000-000097890000}"/>
    <cellStyle name="Subtotal (line) 2 5 30 2 2" xfId="37000" xr:uid="{00000000-0005-0000-0000-000098890000}"/>
    <cellStyle name="Subtotal (line) 2 5 30 2 3" xfId="37001" xr:uid="{00000000-0005-0000-0000-000099890000}"/>
    <cellStyle name="Subtotal (line) 2 5 30 2 4" xfId="37002" xr:uid="{00000000-0005-0000-0000-00009A890000}"/>
    <cellStyle name="Subtotal (line) 2 5 30 3" xfId="37003" xr:uid="{00000000-0005-0000-0000-00009B890000}"/>
    <cellStyle name="Subtotal (line) 2 5 30 4" xfId="37004" xr:uid="{00000000-0005-0000-0000-00009C890000}"/>
    <cellStyle name="Subtotal (line) 2 5 30 5" xfId="37005" xr:uid="{00000000-0005-0000-0000-00009D890000}"/>
    <cellStyle name="Subtotal (line) 2 5 31" xfId="5102" xr:uid="{00000000-0005-0000-0000-00009E890000}"/>
    <cellStyle name="Subtotal (line) 2 5 31 2" xfId="37006" xr:uid="{00000000-0005-0000-0000-00009F890000}"/>
    <cellStyle name="Subtotal (line) 2 5 31 2 2" xfId="37007" xr:uid="{00000000-0005-0000-0000-0000A0890000}"/>
    <cellStyle name="Subtotal (line) 2 5 31 2 3" xfId="37008" xr:uid="{00000000-0005-0000-0000-0000A1890000}"/>
    <cellStyle name="Subtotal (line) 2 5 31 2 4" xfId="37009" xr:uid="{00000000-0005-0000-0000-0000A2890000}"/>
    <cellStyle name="Subtotal (line) 2 5 31 3" xfId="37010" xr:uid="{00000000-0005-0000-0000-0000A3890000}"/>
    <cellStyle name="Subtotal (line) 2 5 31 4" xfId="37011" xr:uid="{00000000-0005-0000-0000-0000A4890000}"/>
    <cellStyle name="Subtotal (line) 2 5 31 5" xfId="37012" xr:uid="{00000000-0005-0000-0000-0000A5890000}"/>
    <cellStyle name="Subtotal (line) 2 5 32" xfId="5103" xr:uid="{00000000-0005-0000-0000-0000A6890000}"/>
    <cellStyle name="Subtotal (line) 2 5 32 2" xfId="37013" xr:uid="{00000000-0005-0000-0000-0000A7890000}"/>
    <cellStyle name="Subtotal (line) 2 5 32 2 2" xfId="37014" xr:uid="{00000000-0005-0000-0000-0000A8890000}"/>
    <cellStyle name="Subtotal (line) 2 5 32 2 3" xfId="37015" xr:uid="{00000000-0005-0000-0000-0000A9890000}"/>
    <cellStyle name="Subtotal (line) 2 5 32 2 4" xfId="37016" xr:uid="{00000000-0005-0000-0000-0000AA890000}"/>
    <cellStyle name="Subtotal (line) 2 5 32 3" xfId="37017" xr:uid="{00000000-0005-0000-0000-0000AB890000}"/>
    <cellStyle name="Subtotal (line) 2 5 32 4" xfId="37018" xr:uid="{00000000-0005-0000-0000-0000AC890000}"/>
    <cellStyle name="Subtotal (line) 2 5 32 5" xfId="37019" xr:uid="{00000000-0005-0000-0000-0000AD890000}"/>
    <cellStyle name="Subtotal (line) 2 5 33" xfId="5104" xr:uid="{00000000-0005-0000-0000-0000AE890000}"/>
    <cellStyle name="Subtotal (line) 2 5 33 2" xfId="37020" xr:uid="{00000000-0005-0000-0000-0000AF890000}"/>
    <cellStyle name="Subtotal (line) 2 5 33 2 2" xfId="37021" xr:uid="{00000000-0005-0000-0000-0000B0890000}"/>
    <cellStyle name="Subtotal (line) 2 5 33 2 3" xfId="37022" xr:uid="{00000000-0005-0000-0000-0000B1890000}"/>
    <cellStyle name="Subtotal (line) 2 5 33 2 4" xfId="37023" xr:uid="{00000000-0005-0000-0000-0000B2890000}"/>
    <cellStyle name="Subtotal (line) 2 5 33 3" xfId="37024" xr:uid="{00000000-0005-0000-0000-0000B3890000}"/>
    <cellStyle name="Subtotal (line) 2 5 33 4" xfId="37025" xr:uid="{00000000-0005-0000-0000-0000B4890000}"/>
    <cellStyle name="Subtotal (line) 2 5 33 5" xfId="37026" xr:uid="{00000000-0005-0000-0000-0000B5890000}"/>
    <cellStyle name="Subtotal (line) 2 5 34" xfId="5105" xr:uid="{00000000-0005-0000-0000-0000B6890000}"/>
    <cellStyle name="Subtotal (line) 2 5 34 2" xfId="37027" xr:uid="{00000000-0005-0000-0000-0000B7890000}"/>
    <cellStyle name="Subtotal (line) 2 5 34 2 2" xfId="37028" xr:uid="{00000000-0005-0000-0000-0000B8890000}"/>
    <cellStyle name="Subtotal (line) 2 5 34 2 3" xfId="37029" xr:uid="{00000000-0005-0000-0000-0000B9890000}"/>
    <cellStyle name="Subtotal (line) 2 5 34 2 4" xfId="37030" xr:uid="{00000000-0005-0000-0000-0000BA890000}"/>
    <cellStyle name="Subtotal (line) 2 5 34 3" xfId="37031" xr:uid="{00000000-0005-0000-0000-0000BB890000}"/>
    <cellStyle name="Subtotal (line) 2 5 34 4" xfId="37032" xr:uid="{00000000-0005-0000-0000-0000BC890000}"/>
    <cellStyle name="Subtotal (line) 2 5 34 5" xfId="37033" xr:uid="{00000000-0005-0000-0000-0000BD890000}"/>
    <cellStyle name="Subtotal (line) 2 5 35" xfId="5106" xr:uid="{00000000-0005-0000-0000-0000BE890000}"/>
    <cellStyle name="Subtotal (line) 2 5 35 2" xfId="37034" xr:uid="{00000000-0005-0000-0000-0000BF890000}"/>
    <cellStyle name="Subtotal (line) 2 5 35 2 2" xfId="37035" xr:uid="{00000000-0005-0000-0000-0000C0890000}"/>
    <cellStyle name="Subtotal (line) 2 5 35 2 3" xfId="37036" xr:uid="{00000000-0005-0000-0000-0000C1890000}"/>
    <cellStyle name="Subtotal (line) 2 5 35 2 4" xfId="37037" xr:uid="{00000000-0005-0000-0000-0000C2890000}"/>
    <cellStyle name="Subtotal (line) 2 5 35 3" xfId="37038" xr:uid="{00000000-0005-0000-0000-0000C3890000}"/>
    <cellStyle name="Subtotal (line) 2 5 35 4" xfId="37039" xr:uid="{00000000-0005-0000-0000-0000C4890000}"/>
    <cellStyle name="Subtotal (line) 2 5 35 5" xfId="37040" xr:uid="{00000000-0005-0000-0000-0000C5890000}"/>
    <cellStyle name="Subtotal (line) 2 5 36" xfId="5107" xr:uid="{00000000-0005-0000-0000-0000C6890000}"/>
    <cellStyle name="Subtotal (line) 2 5 36 2" xfId="37041" xr:uid="{00000000-0005-0000-0000-0000C7890000}"/>
    <cellStyle name="Subtotal (line) 2 5 36 2 2" xfId="37042" xr:uid="{00000000-0005-0000-0000-0000C8890000}"/>
    <cellStyle name="Subtotal (line) 2 5 36 2 3" xfId="37043" xr:uid="{00000000-0005-0000-0000-0000C9890000}"/>
    <cellStyle name="Subtotal (line) 2 5 36 2 4" xfId="37044" xr:uid="{00000000-0005-0000-0000-0000CA890000}"/>
    <cellStyle name="Subtotal (line) 2 5 36 3" xfId="37045" xr:uid="{00000000-0005-0000-0000-0000CB890000}"/>
    <cellStyle name="Subtotal (line) 2 5 36 4" xfId="37046" xr:uid="{00000000-0005-0000-0000-0000CC890000}"/>
    <cellStyle name="Subtotal (line) 2 5 36 5" xfId="37047" xr:uid="{00000000-0005-0000-0000-0000CD890000}"/>
    <cellStyle name="Subtotal (line) 2 5 37" xfId="5108" xr:uid="{00000000-0005-0000-0000-0000CE890000}"/>
    <cellStyle name="Subtotal (line) 2 5 37 2" xfId="37048" xr:uid="{00000000-0005-0000-0000-0000CF890000}"/>
    <cellStyle name="Subtotal (line) 2 5 37 2 2" xfId="37049" xr:uid="{00000000-0005-0000-0000-0000D0890000}"/>
    <cellStyle name="Subtotal (line) 2 5 37 2 3" xfId="37050" xr:uid="{00000000-0005-0000-0000-0000D1890000}"/>
    <cellStyle name="Subtotal (line) 2 5 37 2 4" xfId="37051" xr:uid="{00000000-0005-0000-0000-0000D2890000}"/>
    <cellStyle name="Subtotal (line) 2 5 37 3" xfId="37052" xr:uid="{00000000-0005-0000-0000-0000D3890000}"/>
    <cellStyle name="Subtotal (line) 2 5 37 4" xfId="37053" xr:uid="{00000000-0005-0000-0000-0000D4890000}"/>
    <cellStyle name="Subtotal (line) 2 5 37 5" xfId="37054" xr:uid="{00000000-0005-0000-0000-0000D5890000}"/>
    <cellStyle name="Subtotal (line) 2 5 38" xfId="5109" xr:uid="{00000000-0005-0000-0000-0000D6890000}"/>
    <cellStyle name="Subtotal (line) 2 5 38 2" xfId="37055" xr:uid="{00000000-0005-0000-0000-0000D7890000}"/>
    <cellStyle name="Subtotal (line) 2 5 38 2 2" xfId="37056" xr:uid="{00000000-0005-0000-0000-0000D8890000}"/>
    <cellStyle name="Subtotal (line) 2 5 38 2 3" xfId="37057" xr:uid="{00000000-0005-0000-0000-0000D9890000}"/>
    <cellStyle name="Subtotal (line) 2 5 38 2 4" xfId="37058" xr:uid="{00000000-0005-0000-0000-0000DA890000}"/>
    <cellStyle name="Subtotal (line) 2 5 38 3" xfId="37059" xr:uid="{00000000-0005-0000-0000-0000DB890000}"/>
    <cellStyle name="Subtotal (line) 2 5 38 4" xfId="37060" xr:uid="{00000000-0005-0000-0000-0000DC890000}"/>
    <cellStyle name="Subtotal (line) 2 5 38 5" xfId="37061" xr:uid="{00000000-0005-0000-0000-0000DD890000}"/>
    <cellStyle name="Subtotal (line) 2 5 39" xfId="5110" xr:uid="{00000000-0005-0000-0000-0000DE890000}"/>
    <cellStyle name="Subtotal (line) 2 5 39 2" xfId="37062" xr:uid="{00000000-0005-0000-0000-0000DF890000}"/>
    <cellStyle name="Subtotal (line) 2 5 39 2 2" xfId="37063" xr:uid="{00000000-0005-0000-0000-0000E0890000}"/>
    <cellStyle name="Subtotal (line) 2 5 39 2 3" xfId="37064" xr:uid="{00000000-0005-0000-0000-0000E1890000}"/>
    <cellStyle name="Subtotal (line) 2 5 39 2 4" xfId="37065" xr:uid="{00000000-0005-0000-0000-0000E2890000}"/>
    <cellStyle name="Subtotal (line) 2 5 39 3" xfId="37066" xr:uid="{00000000-0005-0000-0000-0000E3890000}"/>
    <cellStyle name="Subtotal (line) 2 5 39 4" xfId="37067" xr:uid="{00000000-0005-0000-0000-0000E4890000}"/>
    <cellStyle name="Subtotal (line) 2 5 39 5" xfId="37068" xr:uid="{00000000-0005-0000-0000-0000E5890000}"/>
    <cellStyle name="Subtotal (line) 2 5 4" xfId="5111" xr:uid="{00000000-0005-0000-0000-0000E6890000}"/>
    <cellStyle name="Subtotal (line) 2 5 4 2" xfId="37069" xr:uid="{00000000-0005-0000-0000-0000E7890000}"/>
    <cellStyle name="Subtotal (line) 2 5 4 2 2" xfId="37070" xr:uid="{00000000-0005-0000-0000-0000E8890000}"/>
    <cellStyle name="Subtotal (line) 2 5 4 2 3" xfId="37071" xr:uid="{00000000-0005-0000-0000-0000E9890000}"/>
    <cellStyle name="Subtotal (line) 2 5 4 2 4" xfId="37072" xr:uid="{00000000-0005-0000-0000-0000EA890000}"/>
    <cellStyle name="Subtotal (line) 2 5 4 3" xfId="37073" xr:uid="{00000000-0005-0000-0000-0000EB890000}"/>
    <cellStyle name="Subtotal (line) 2 5 4 4" xfId="37074" xr:uid="{00000000-0005-0000-0000-0000EC890000}"/>
    <cellStyle name="Subtotal (line) 2 5 4 5" xfId="37075" xr:uid="{00000000-0005-0000-0000-0000ED890000}"/>
    <cellStyle name="Subtotal (line) 2 5 40" xfId="5112" xr:uid="{00000000-0005-0000-0000-0000EE890000}"/>
    <cellStyle name="Subtotal (line) 2 5 40 2" xfId="37076" xr:uid="{00000000-0005-0000-0000-0000EF890000}"/>
    <cellStyle name="Subtotal (line) 2 5 40 2 2" xfId="37077" xr:uid="{00000000-0005-0000-0000-0000F0890000}"/>
    <cellStyle name="Subtotal (line) 2 5 40 2 3" xfId="37078" xr:uid="{00000000-0005-0000-0000-0000F1890000}"/>
    <cellStyle name="Subtotal (line) 2 5 40 2 4" xfId="37079" xr:uid="{00000000-0005-0000-0000-0000F2890000}"/>
    <cellStyle name="Subtotal (line) 2 5 40 3" xfId="37080" xr:uid="{00000000-0005-0000-0000-0000F3890000}"/>
    <cellStyle name="Subtotal (line) 2 5 40 4" xfId="37081" xr:uid="{00000000-0005-0000-0000-0000F4890000}"/>
    <cellStyle name="Subtotal (line) 2 5 40 5" xfId="37082" xr:uid="{00000000-0005-0000-0000-0000F5890000}"/>
    <cellStyle name="Subtotal (line) 2 5 41" xfId="5113" xr:uid="{00000000-0005-0000-0000-0000F6890000}"/>
    <cellStyle name="Subtotal (line) 2 5 41 2" xfId="37083" xr:uid="{00000000-0005-0000-0000-0000F7890000}"/>
    <cellStyle name="Subtotal (line) 2 5 41 2 2" xfId="37084" xr:uid="{00000000-0005-0000-0000-0000F8890000}"/>
    <cellStyle name="Subtotal (line) 2 5 41 2 3" xfId="37085" xr:uid="{00000000-0005-0000-0000-0000F9890000}"/>
    <cellStyle name="Subtotal (line) 2 5 41 2 4" xfId="37086" xr:uid="{00000000-0005-0000-0000-0000FA890000}"/>
    <cellStyle name="Subtotal (line) 2 5 41 3" xfId="37087" xr:uid="{00000000-0005-0000-0000-0000FB890000}"/>
    <cellStyle name="Subtotal (line) 2 5 41 4" xfId="37088" xr:uid="{00000000-0005-0000-0000-0000FC890000}"/>
    <cellStyle name="Subtotal (line) 2 5 41 5" xfId="37089" xr:uid="{00000000-0005-0000-0000-0000FD890000}"/>
    <cellStyle name="Subtotal (line) 2 5 42" xfId="5114" xr:uid="{00000000-0005-0000-0000-0000FE890000}"/>
    <cellStyle name="Subtotal (line) 2 5 42 2" xfId="37090" xr:uid="{00000000-0005-0000-0000-0000FF890000}"/>
    <cellStyle name="Subtotal (line) 2 5 42 2 2" xfId="37091" xr:uid="{00000000-0005-0000-0000-0000008A0000}"/>
    <cellStyle name="Subtotal (line) 2 5 42 2 3" xfId="37092" xr:uid="{00000000-0005-0000-0000-0000018A0000}"/>
    <cellStyle name="Subtotal (line) 2 5 42 2 4" xfId="37093" xr:uid="{00000000-0005-0000-0000-0000028A0000}"/>
    <cellStyle name="Subtotal (line) 2 5 42 3" xfId="37094" xr:uid="{00000000-0005-0000-0000-0000038A0000}"/>
    <cellStyle name="Subtotal (line) 2 5 42 4" xfId="37095" xr:uid="{00000000-0005-0000-0000-0000048A0000}"/>
    <cellStyle name="Subtotal (line) 2 5 42 5" xfId="37096" xr:uid="{00000000-0005-0000-0000-0000058A0000}"/>
    <cellStyle name="Subtotal (line) 2 5 43" xfId="5115" xr:uid="{00000000-0005-0000-0000-0000068A0000}"/>
    <cellStyle name="Subtotal (line) 2 5 43 2" xfId="37097" xr:uid="{00000000-0005-0000-0000-0000078A0000}"/>
    <cellStyle name="Subtotal (line) 2 5 43 2 2" xfId="37098" xr:uid="{00000000-0005-0000-0000-0000088A0000}"/>
    <cellStyle name="Subtotal (line) 2 5 43 2 3" xfId="37099" xr:uid="{00000000-0005-0000-0000-0000098A0000}"/>
    <cellStyle name="Subtotal (line) 2 5 43 2 4" xfId="37100" xr:uid="{00000000-0005-0000-0000-00000A8A0000}"/>
    <cellStyle name="Subtotal (line) 2 5 43 3" xfId="37101" xr:uid="{00000000-0005-0000-0000-00000B8A0000}"/>
    <cellStyle name="Subtotal (line) 2 5 43 4" xfId="37102" xr:uid="{00000000-0005-0000-0000-00000C8A0000}"/>
    <cellStyle name="Subtotal (line) 2 5 43 5" xfId="37103" xr:uid="{00000000-0005-0000-0000-00000D8A0000}"/>
    <cellStyle name="Subtotal (line) 2 5 44" xfId="5116" xr:uid="{00000000-0005-0000-0000-00000E8A0000}"/>
    <cellStyle name="Subtotal (line) 2 5 44 2" xfId="37104" xr:uid="{00000000-0005-0000-0000-00000F8A0000}"/>
    <cellStyle name="Subtotal (line) 2 5 44 2 2" xfId="37105" xr:uid="{00000000-0005-0000-0000-0000108A0000}"/>
    <cellStyle name="Subtotal (line) 2 5 44 2 3" xfId="37106" xr:uid="{00000000-0005-0000-0000-0000118A0000}"/>
    <cellStyle name="Subtotal (line) 2 5 44 2 4" xfId="37107" xr:uid="{00000000-0005-0000-0000-0000128A0000}"/>
    <cellStyle name="Subtotal (line) 2 5 44 3" xfId="37108" xr:uid="{00000000-0005-0000-0000-0000138A0000}"/>
    <cellStyle name="Subtotal (line) 2 5 44 4" xfId="37109" xr:uid="{00000000-0005-0000-0000-0000148A0000}"/>
    <cellStyle name="Subtotal (line) 2 5 44 5" xfId="37110" xr:uid="{00000000-0005-0000-0000-0000158A0000}"/>
    <cellStyle name="Subtotal (line) 2 5 45" xfId="37111" xr:uid="{00000000-0005-0000-0000-0000168A0000}"/>
    <cellStyle name="Subtotal (line) 2 5 45 2" xfId="37112" xr:uid="{00000000-0005-0000-0000-0000178A0000}"/>
    <cellStyle name="Subtotal (line) 2 5 45 3" xfId="37113" xr:uid="{00000000-0005-0000-0000-0000188A0000}"/>
    <cellStyle name="Subtotal (line) 2 5 45 4" xfId="37114" xr:uid="{00000000-0005-0000-0000-0000198A0000}"/>
    <cellStyle name="Subtotal (line) 2 5 46" xfId="37115" xr:uid="{00000000-0005-0000-0000-00001A8A0000}"/>
    <cellStyle name="Subtotal (line) 2 5 46 2" xfId="37116" xr:uid="{00000000-0005-0000-0000-00001B8A0000}"/>
    <cellStyle name="Subtotal (line) 2 5 46 3" xfId="37117" xr:uid="{00000000-0005-0000-0000-00001C8A0000}"/>
    <cellStyle name="Subtotal (line) 2 5 46 4" xfId="37118" xr:uid="{00000000-0005-0000-0000-00001D8A0000}"/>
    <cellStyle name="Subtotal (line) 2 5 47" xfId="37119" xr:uid="{00000000-0005-0000-0000-00001E8A0000}"/>
    <cellStyle name="Subtotal (line) 2 5 48" xfId="37120" xr:uid="{00000000-0005-0000-0000-00001F8A0000}"/>
    <cellStyle name="Subtotal (line) 2 5 49" xfId="37121" xr:uid="{00000000-0005-0000-0000-0000208A0000}"/>
    <cellStyle name="Subtotal (line) 2 5 5" xfId="5117" xr:uid="{00000000-0005-0000-0000-0000218A0000}"/>
    <cellStyle name="Subtotal (line) 2 5 5 2" xfId="37122" xr:uid="{00000000-0005-0000-0000-0000228A0000}"/>
    <cellStyle name="Subtotal (line) 2 5 5 2 2" xfId="37123" xr:uid="{00000000-0005-0000-0000-0000238A0000}"/>
    <cellStyle name="Subtotal (line) 2 5 5 2 3" xfId="37124" xr:uid="{00000000-0005-0000-0000-0000248A0000}"/>
    <cellStyle name="Subtotal (line) 2 5 5 2 4" xfId="37125" xr:uid="{00000000-0005-0000-0000-0000258A0000}"/>
    <cellStyle name="Subtotal (line) 2 5 5 3" xfId="37126" xr:uid="{00000000-0005-0000-0000-0000268A0000}"/>
    <cellStyle name="Subtotal (line) 2 5 5 4" xfId="37127" xr:uid="{00000000-0005-0000-0000-0000278A0000}"/>
    <cellStyle name="Subtotal (line) 2 5 5 5" xfId="37128" xr:uid="{00000000-0005-0000-0000-0000288A0000}"/>
    <cellStyle name="Subtotal (line) 2 5 6" xfId="5118" xr:uid="{00000000-0005-0000-0000-0000298A0000}"/>
    <cellStyle name="Subtotal (line) 2 5 6 2" xfId="37129" xr:uid="{00000000-0005-0000-0000-00002A8A0000}"/>
    <cellStyle name="Subtotal (line) 2 5 6 2 2" xfId="37130" xr:uid="{00000000-0005-0000-0000-00002B8A0000}"/>
    <cellStyle name="Subtotal (line) 2 5 6 2 3" xfId="37131" xr:uid="{00000000-0005-0000-0000-00002C8A0000}"/>
    <cellStyle name="Subtotal (line) 2 5 6 2 4" xfId="37132" xr:uid="{00000000-0005-0000-0000-00002D8A0000}"/>
    <cellStyle name="Subtotal (line) 2 5 6 3" xfId="37133" xr:uid="{00000000-0005-0000-0000-00002E8A0000}"/>
    <cellStyle name="Subtotal (line) 2 5 6 4" xfId="37134" xr:uid="{00000000-0005-0000-0000-00002F8A0000}"/>
    <cellStyle name="Subtotal (line) 2 5 6 5" xfId="37135" xr:uid="{00000000-0005-0000-0000-0000308A0000}"/>
    <cellStyle name="Subtotal (line) 2 5 7" xfId="5119" xr:uid="{00000000-0005-0000-0000-0000318A0000}"/>
    <cellStyle name="Subtotal (line) 2 5 7 2" xfId="37136" xr:uid="{00000000-0005-0000-0000-0000328A0000}"/>
    <cellStyle name="Subtotal (line) 2 5 7 2 2" xfId="37137" xr:uid="{00000000-0005-0000-0000-0000338A0000}"/>
    <cellStyle name="Subtotal (line) 2 5 7 2 3" xfId="37138" xr:uid="{00000000-0005-0000-0000-0000348A0000}"/>
    <cellStyle name="Subtotal (line) 2 5 7 2 4" xfId="37139" xr:uid="{00000000-0005-0000-0000-0000358A0000}"/>
    <cellStyle name="Subtotal (line) 2 5 7 3" xfId="37140" xr:uid="{00000000-0005-0000-0000-0000368A0000}"/>
    <cellStyle name="Subtotal (line) 2 5 7 4" xfId="37141" xr:uid="{00000000-0005-0000-0000-0000378A0000}"/>
    <cellStyle name="Subtotal (line) 2 5 7 5" xfId="37142" xr:uid="{00000000-0005-0000-0000-0000388A0000}"/>
    <cellStyle name="Subtotal (line) 2 5 8" xfId="5120" xr:uid="{00000000-0005-0000-0000-0000398A0000}"/>
    <cellStyle name="Subtotal (line) 2 5 8 2" xfId="37143" xr:uid="{00000000-0005-0000-0000-00003A8A0000}"/>
    <cellStyle name="Subtotal (line) 2 5 8 2 2" xfId="37144" xr:uid="{00000000-0005-0000-0000-00003B8A0000}"/>
    <cellStyle name="Subtotal (line) 2 5 8 2 3" xfId="37145" xr:uid="{00000000-0005-0000-0000-00003C8A0000}"/>
    <cellStyle name="Subtotal (line) 2 5 8 2 4" xfId="37146" xr:uid="{00000000-0005-0000-0000-00003D8A0000}"/>
    <cellStyle name="Subtotal (line) 2 5 8 3" xfId="37147" xr:uid="{00000000-0005-0000-0000-00003E8A0000}"/>
    <cellStyle name="Subtotal (line) 2 5 8 4" xfId="37148" xr:uid="{00000000-0005-0000-0000-00003F8A0000}"/>
    <cellStyle name="Subtotal (line) 2 5 8 5" xfId="37149" xr:uid="{00000000-0005-0000-0000-0000408A0000}"/>
    <cellStyle name="Subtotal (line) 2 5 9" xfId="5121" xr:uid="{00000000-0005-0000-0000-0000418A0000}"/>
    <cellStyle name="Subtotal (line) 2 5 9 2" xfId="37150" xr:uid="{00000000-0005-0000-0000-0000428A0000}"/>
    <cellStyle name="Subtotal (line) 2 5 9 2 2" xfId="37151" xr:uid="{00000000-0005-0000-0000-0000438A0000}"/>
    <cellStyle name="Subtotal (line) 2 5 9 2 3" xfId="37152" xr:uid="{00000000-0005-0000-0000-0000448A0000}"/>
    <cellStyle name="Subtotal (line) 2 5 9 2 4" xfId="37153" xr:uid="{00000000-0005-0000-0000-0000458A0000}"/>
    <cellStyle name="Subtotal (line) 2 5 9 3" xfId="37154" xr:uid="{00000000-0005-0000-0000-0000468A0000}"/>
    <cellStyle name="Subtotal (line) 2 5 9 4" xfId="37155" xr:uid="{00000000-0005-0000-0000-0000478A0000}"/>
    <cellStyle name="Subtotal (line) 2 5 9 5" xfId="37156" xr:uid="{00000000-0005-0000-0000-0000488A0000}"/>
    <cellStyle name="Subtotal (line) 2 6" xfId="5122" xr:uid="{00000000-0005-0000-0000-0000498A0000}"/>
    <cellStyle name="Subtotal (line) 2 6 2" xfId="37157" xr:uid="{00000000-0005-0000-0000-00004A8A0000}"/>
    <cellStyle name="Subtotal (line) 2 6 2 2" xfId="37158" xr:uid="{00000000-0005-0000-0000-00004B8A0000}"/>
    <cellStyle name="Subtotal (line) 2 6 2 3" xfId="37159" xr:uid="{00000000-0005-0000-0000-00004C8A0000}"/>
    <cellStyle name="Subtotal (line) 2 6 2 4" xfId="37160" xr:uid="{00000000-0005-0000-0000-00004D8A0000}"/>
    <cellStyle name="Subtotal (line) 2 6 3" xfId="37161" xr:uid="{00000000-0005-0000-0000-00004E8A0000}"/>
    <cellStyle name="Subtotal (line) 2 6 4" xfId="37162" xr:uid="{00000000-0005-0000-0000-00004F8A0000}"/>
    <cellStyle name="Subtotal (line) 2 6 5" xfId="37163" xr:uid="{00000000-0005-0000-0000-0000508A0000}"/>
    <cellStyle name="Subtotal (line) 2 7" xfId="5123" xr:uid="{00000000-0005-0000-0000-0000518A0000}"/>
    <cellStyle name="Subtotal (line) 2 7 2" xfId="37164" xr:uid="{00000000-0005-0000-0000-0000528A0000}"/>
    <cellStyle name="Subtotal (line) 2 7 2 2" xfId="37165" xr:uid="{00000000-0005-0000-0000-0000538A0000}"/>
    <cellStyle name="Subtotal (line) 2 7 2 3" xfId="37166" xr:uid="{00000000-0005-0000-0000-0000548A0000}"/>
    <cellStyle name="Subtotal (line) 2 7 2 4" xfId="37167" xr:uid="{00000000-0005-0000-0000-0000558A0000}"/>
    <cellStyle name="Subtotal (line) 2 7 3" xfId="37168" xr:uid="{00000000-0005-0000-0000-0000568A0000}"/>
    <cellStyle name="Subtotal (line) 2 7 4" xfId="37169" xr:uid="{00000000-0005-0000-0000-0000578A0000}"/>
    <cellStyle name="Subtotal (line) 2 7 5" xfId="37170" xr:uid="{00000000-0005-0000-0000-0000588A0000}"/>
    <cellStyle name="Subtotal (line) 2 8" xfId="5124" xr:uid="{00000000-0005-0000-0000-0000598A0000}"/>
    <cellStyle name="Subtotal (line) 2 8 2" xfId="37171" xr:uid="{00000000-0005-0000-0000-00005A8A0000}"/>
    <cellStyle name="Subtotal (line) 2 8 2 2" xfId="37172" xr:uid="{00000000-0005-0000-0000-00005B8A0000}"/>
    <cellStyle name="Subtotal (line) 2 8 2 3" xfId="37173" xr:uid="{00000000-0005-0000-0000-00005C8A0000}"/>
    <cellStyle name="Subtotal (line) 2 8 2 4" xfId="37174" xr:uid="{00000000-0005-0000-0000-00005D8A0000}"/>
    <cellStyle name="Subtotal (line) 2 8 3" xfId="37175" xr:uid="{00000000-0005-0000-0000-00005E8A0000}"/>
    <cellStyle name="Subtotal (line) 2 8 4" xfId="37176" xr:uid="{00000000-0005-0000-0000-00005F8A0000}"/>
    <cellStyle name="Subtotal (line) 2 8 5" xfId="37177" xr:uid="{00000000-0005-0000-0000-0000608A0000}"/>
    <cellStyle name="Subtotal (line) 2 9" xfId="5125" xr:uid="{00000000-0005-0000-0000-0000618A0000}"/>
    <cellStyle name="Subtotal (line) 2 9 2" xfId="37178" xr:uid="{00000000-0005-0000-0000-0000628A0000}"/>
    <cellStyle name="Subtotal (line) 2 9 2 2" xfId="37179" xr:uid="{00000000-0005-0000-0000-0000638A0000}"/>
    <cellStyle name="Subtotal (line) 2 9 2 3" xfId="37180" xr:uid="{00000000-0005-0000-0000-0000648A0000}"/>
    <cellStyle name="Subtotal (line) 2 9 2 4" xfId="37181" xr:uid="{00000000-0005-0000-0000-0000658A0000}"/>
    <cellStyle name="Subtotal (line) 2 9 3" xfId="37182" xr:uid="{00000000-0005-0000-0000-0000668A0000}"/>
    <cellStyle name="Subtotal (line) 2 9 4" xfId="37183" xr:uid="{00000000-0005-0000-0000-0000678A0000}"/>
    <cellStyle name="Subtotal (line) 2 9 5" xfId="37184" xr:uid="{00000000-0005-0000-0000-0000688A0000}"/>
    <cellStyle name="Subtotal (line) 20" xfId="37185" xr:uid="{00000000-0005-0000-0000-0000698A0000}"/>
    <cellStyle name="Subtotal (line) 3" xfId="5126" xr:uid="{00000000-0005-0000-0000-00006A8A0000}"/>
    <cellStyle name="Subtotal (line) 3 10" xfId="5127" xr:uid="{00000000-0005-0000-0000-00006B8A0000}"/>
    <cellStyle name="Subtotal (line) 3 10 2" xfId="37186" xr:uid="{00000000-0005-0000-0000-00006C8A0000}"/>
    <cellStyle name="Subtotal (line) 3 10 2 2" xfId="37187" xr:uid="{00000000-0005-0000-0000-00006D8A0000}"/>
    <cellStyle name="Subtotal (line) 3 10 2 3" xfId="37188" xr:uid="{00000000-0005-0000-0000-00006E8A0000}"/>
    <cellStyle name="Subtotal (line) 3 10 2 4" xfId="37189" xr:uid="{00000000-0005-0000-0000-00006F8A0000}"/>
    <cellStyle name="Subtotal (line) 3 10 3" xfId="37190" xr:uid="{00000000-0005-0000-0000-0000708A0000}"/>
    <cellStyle name="Subtotal (line) 3 10 4" xfId="37191" xr:uid="{00000000-0005-0000-0000-0000718A0000}"/>
    <cellStyle name="Subtotal (line) 3 10 5" xfId="37192" xr:uid="{00000000-0005-0000-0000-0000728A0000}"/>
    <cellStyle name="Subtotal (line) 3 11" xfId="5128" xr:uid="{00000000-0005-0000-0000-0000738A0000}"/>
    <cellStyle name="Subtotal (line) 3 11 2" xfId="37193" xr:uid="{00000000-0005-0000-0000-0000748A0000}"/>
    <cellStyle name="Subtotal (line) 3 11 2 2" xfId="37194" xr:uid="{00000000-0005-0000-0000-0000758A0000}"/>
    <cellStyle name="Subtotal (line) 3 11 2 3" xfId="37195" xr:uid="{00000000-0005-0000-0000-0000768A0000}"/>
    <cellStyle name="Subtotal (line) 3 11 2 4" xfId="37196" xr:uid="{00000000-0005-0000-0000-0000778A0000}"/>
    <cellStyle name="Subtotal (line) 3 11 3" xfId="37197" xr:uid="{00000000-0005-0000-0000-0000788A0000}"/>
    <cellStyle name="Subtotal (line) 3 11 4" xfId="37198" xr:uid="{00000000-0005-0000-0000-0000798A0000}"/>
    <cellStyle name="Subtotal (line) 3 11 5" xfId="37199" xr:uid="{00000000-0005-0000-0000-00007A8A0000}"/>
    <cellStyle name="Subtotal (line) 3 12" xfId="5129" xr:uid="{00000000-0005-0000-0000-00007B8A0000}"/>
    <cellStyle name="Subtotal (line) 3 12 2" xfId="37200" xr:uid="{00000000-0005-0000-0000-00007C8A0000}"/>
    <cellStyle name="Subtotal (line) 3 12 2 2" xfId="37201" xr:uid="{00000000-0005-0000-0000-00007D8A0000}"/>
    <cellStyle name="Subtotal (line) 3 12 2 3" xfId="37202" xr:uid="{00000000-0005-0000-0000-00007E8A0000}"/>
    <cellStyle name="Subtotal (line) 3 12 2 4" xfId="37203" xr:uid="{00000000-0005-0000-0000-00007F8A0000}"/>
    <cellStyle name="Subtotal (line) 3 12 3" xfId="37204" xr:uid="{00000000-0005-0000-0000-0000808A0000}"/>
    <cellStyle name="Subtotal (line) 3 12 4" xfId="37205" xr:uid="{00000000-0005-0000-0000-0000818A0000}"/>
    <cellStyle name="Subtotal (line) 3 12 5" xfId="37206" xr:uid="{00000000-0005-0000-0000-0000828A0000}"/>
    <cellStyle name="Subtotal (line) 3 13" xfId="5130" xr:uid="{00000000-0005-0000-0000-0000838A0000}"/>
    <cellStyle name="Subtotal (line) 3 13 2" xfId="37207" xr:uid="{00000000-0005-0000-0000-0000848A0000}"/>
    <cellStyle name="Subtotal (line) 3 13 2 2" xfId="37208" xr:uid="{00000000-0005-0000-0000-0000858A0000}"/>
    <cellStyle name="Subtotal (line) 3 13 2 3" xfId="37209" xr:uid="{00000000-0005-0000-0000-0000868A0000}"/>
    <cellStyle name="Subtotal (line) 3 13 2 4" xfId="37210" xr:uid="{00000000-0005-0000-0000-0000878A0000}"/>
    <cellStyle name="Subtotal (line) 3 13 3" xfId="37211" xr:uid="{00000000-0005-0000-0000-0000888A0000}"/>
    <cellStyle name="Subtotal (line) 3 13 4" xfId="37212" xr:uid="{00000000-0005-0000-0000-0000898A0000}"/>
    <cellStyle name="Subtotal (line) 3 13 5" xfId="37213" xr:uid="{00000000-0005-0000-0000-00008A8A0000}"/>
    <cellStyle name="Subtotal (line) 3 14" xfId="5131" xr:uid="{00000000-0005-0000-0000-00008B8A0000}"/>
    <cellStyle name="Subtotal (line) 3 14 2" xfId="37214" xr:uid="{00000000-0005-0000-0000-00008C8A0000}"/>
    <cellStyle name="Subtotal (line) 3 14 2 2" xfId="37215" xr:uid="{00000000-0005-0000-0000-00008D8A0000}"/>
    <cellStyle name="Subtotal (line) 3 14 2 3" xfId="37216" xr:uid="{00000000-0005-0000-0000-00008E8A0000}"/>
    <cellStyle name="Subtotal (line) 3 14 2 4" xfId="37217" xr:uid="{00000000-0005-0000-0000-00008F8A0000}"/>
    <cellStyle name="Subtotal (line) 3 14 3" xfId="37218" xr:uid="{00000000-0005-0000-0000-0000908A0000}"/>
    <cellStyle name="Subtotal (line) 3 14 4" xfId="37219" xr:uid="{00000000-0005-0000-0000-0000918A0000}"/>
    <cellStyle name="Subtotal (line) 3 14 5" xfId="37220" xr:uid="{00000000-0005-0000-0000-0000928A0000}"/>
    <cellStyle name="Subtotal (line) 3 15" xfId="5132" xr:uid="{00000000-0005-0000-0000-0000938A0000}"/>
    <cellStyle name="Subtotal (line) 3 15 2" xfId="37221" xr:uid="{00000000-0005-0000-0000-0000948A0000}"/>
    <cellStyle name="Subtotal (line) 3 15 2 2" xfId="37222" xr:uid="{00000000-0005-0000-0000-0000958A0000}"/>
    <cellStyle name="Subtotal (line) 3 15 2 3" xfId="37223" xr:uid="{00000000-0005-0000-0000-0000968A0000}"/>
    <cellStyle name="Subtotal (line) 3 15 2 4" xfId="37224" xr:uid="{00000000-0005-0000-0000-0000978A0000}"/>
    <cellStyle name="Subtotal (line) 3 15 3" xfId="37225" xr:uid="{00000000-0005-0000-0000-0000988A0000}"/>
    <cellStyle name="Subtotal (line) 3 15 4" xfId="37226" xr:uid="{00000000-0005-0000-0000-0000998A0000}"/>
    <cellStyle name="Subtotal (line) 3 15 5" xfId="37227" xr:uid="{00000000-0005-0000-0000-00009A8A0000}"/>
    <cellStyle name="Subtotal (line) 3 16" xfId="5133" xr:uid="{00000000-0005-0000-0000-00009B8A0000}"/>
    <cellStyle name="Subtotal (line) 3 16 2" xfId="37228" xr:uid="{00000000-0005-0000-0000-00009C8A0000}"/>
    <cellStyle name="Subtotal (line) 3 16 2 2" xfId="37229" xr:uid="{00000000-0005-0000-0000-00009D8A0000}"/>
    <cellStyle name="Subtotal (line) 3 16 2 3" xfId="37230" xr:uid="{00000000-0005-0000-0000-00009E8A0000}"/>
    <cellStyle name="Subtotal (line) 3 16 2 4" xfId="37231" xr:uid="{00000000-0005-0000-0000-00009F8A0000}"/>
    <cellStyle name="Subtotal (line) 3 16 3" xfId="37232" xr:uid="{00000000-0005-0000-0000-0000A08A0000}"/>
    <cellStyle name="Subtotal (line) 3 16 4" xfId="37233" xr:uid="{00000000-0005-0000-0000-0000A18A0000}"/>
    <cellStyle name="Subtotal (line) 3 16 5" xfId="37234" xr:uid="{00000000-0005-0000-0000-0000A28A0000}"/>
    <cellStyle name="Subtotal (line) 3 17" xfId="37235" xr:uid="{00000000-0005-0000-0000-0000A38A0000}"/>
    <cellStyle name="Subtotal (line) 3 2" xfId="5134" xr:uid="{00000000-0005-0000-0000-0000A48A0000}"/>
    <cellStyle name="Subtotal (line) 3 2 10" xfId="5135" xr:uid="{00000000-0005-0000-0000-0000A58A0000}"/>
    <cellStyle name="Subtotal (line) 3 2 10 2" xfId="37236" xr:uid="{00000000-0005-0000-0000-0000A68A0000}"/>
    <cellStyle name="Subtotal (line) 3 2 10 2 2" xfId="37237" xr:uid="{00000000-0005-0000-0000-0000A78A0000}"/>
    <cellStyle name="Subtotal (line) 3 2 10 2 3" xfId="37238" xr:uid="{00000000-0005-0000-0000-0000A88A0000}"/>
    <cellStyle name="Subtotal (line) 3 2 10 2 4" xfId="37239" xr:uid="{00000000-0005-0000-0000-0000A98A0000}"/>
    <cellStyle name="Subtotal (line) 3 2 10 3" xfId="37240" xr:uid="{00000000-0005-0000-0000-0000AA8A0000}"/>
    <cellStyle name="Subtotal (line) 3 2 10 4" xfId="37241" xr:uid="{00000000-0005-0000-0000-0000AB8A0000}"/>
    <cellStyle name="Subtotal (line) 3 2 10 5" xfId="37242" xr:uid="{00000000-0005-0000-0000-0000AC8A0000}"/>
    <cellStyle name="Subtotal (line) 3 2 11" xfId="5136" xr:uid="{00000000-0005-0000-0000-0000AD8A0000}"/>
    <cellStyle name="Subtotal (line) 3 2 11 2" xfId="37243" xr:uid="{00000000-0005-0000-0000-0000AE8A0000}"/>
    <cellStyle name="Subtotal (line) 3 2 11 2 2" xfId="37244" xr:uid="{00000000-0005-0000-0000-0000AF8A0000}"/>
    <cellStyle name="Subtotal (line) 3 2 11 2 3" xfId="37245" xr:uid="{00000000-0005-0000-0000-0000B08A0000}"/>
    <cellStyle name="Subtotal (line) 3 2 11 2 4" xfId="37246" xr:uid="{00000000-0005-0000-0000-0000B18A0000}"/>
    <cellStyle name="Subtotal (line) 3 2 11 3" xfId="37247" xr:uid="{00000000-0005-0000-0000-0000B28A0000}"/>
    <cellStyle name="Subtotal (line) 3 2 11 4" xfId="37248" xr:uid="{00000000-0005-0000-0000-0000B38A0000}"/>
    <cellStyle name="Subtotal (line) 3 2 11 5" xfId="37249" xr:uid="{00000000-0005-0000-0000-0000B48A0000}"/>
    <cellStyle name="Subtotal (line) 3 2 12" xfId="5137" xr:uid="{00000000-0005-0000-0000-0000B58A0000}"/>
    <cellStyle name="Subtotal (line) 3 2 12 2" xfId="37250" xr:uid="{00000000-0005-0000-0000-0000B68A0000}"/>
    <cellStyle name="Subtotal (line) 3 2 12 2 2" xfId="37251" xr:uid="{00000000-0005-0000-0000-0000B78A0000}"/>
    <cellStyle name="Subtotal (line) 3 2 12 2 3" xfId="37252" xr:uid="{00000000-0005-0000-0000-0000B88A0000}"/>
    <cellStyle name="Subtotal (line) 3 2 12 2 4" xfId="37253" xr:uid="{00000000-0005-0000-0000-0000B98A0000}"/>
    <cellStyle name="Subtotal (line) 3 2 12 3" xfId="37254" xr:uid="{00000000-0005-0000-0000-0000BA8A0000}"/>
    <cellStyle name="Subtotal (line) 3 2 12 4" xfId="37255" xr:uid="{00000000-0005-0000-0000-0000BB8A0000}"/>
    <cellStyle name="Subtotal (line) 3 2 12 5" xfId="37256" xr:uid="{00000000-0005-0000-0000-0000BC8A0000}"/>
    <cellStyle name="Subtotal (line) 3 2 13" xfId="5138" xr:uid="{00000000-0005-0000-0000-0000BD8A0000}"/>
    <cellStyle name="Subtotal (line) 3 2 13 2" xfId="37257" xr:uid="{00000000-0005-0000-0000-0000BE8A0000}"/>
    <cellStyle name="Subtotal (line) 3 2 13 2 2" xfId="37258" xr:uid="{00000000-0005-0000-0000-0000BF8A0000}"/>
    <cellStyle name="Subtotal (line) 3 2 13 2 3" xfId="37259" xr:uid="{00000000-0005-0000-0000-0000C08A0000}"/>
    <cellStyle name="Subtotal (line) 3 2 13 2 4" xfId="37260" xr:uid="{00000000-0005-0000-0000-0000C18A0000}"/>
    <cellStyle name="Subtotal (line) 3 2 13 3" xfId="37261" xr:uid="{00000000-0005-0000-0000-0000C28A0000}"/>
    <cellStyle name="Subtotal (line) 3 2 13 4" xfId="37262" xr:uid="{00000000-0005-0000-0000-0000C38A0000}"/>
    <cellStyle name="Subtotal (line) 3 2 13 5" xfId="37263" xr:uid="{00000000-0005-0000-0000-0000C48A0000}"/>
    <cellStyle name="Subtotal (line) 3 2 14" xfId="5139" xr:uid="{00000000-0005-0000-0000-0000C58A0000}"/>
    <cellStyle name="Subtotal (line) 3 2 14 2" xfId="37264" xr:uid="{00000000-0005-0000-0000-0000C68A0000}"/>
    <cellStyle name="Subtotal (line) 3 2 14 2 2" xfId="37265" xr:uid="{00000000-0005-0000-0000-0000C78A0000}"/>
    <cellStyle name="Subtotal (line) 3 2 14 2 3" xfId="37266" xr:uid="{00000000-0005-0000-0000-0000C88A0000}"/>
    <cellStyle name="Subtotal (line) 3 2 14 2 4" xfId="37267" xr:uid="{00000000-0005-0000-0000-0000C98A0000}"/>
    <cellStyle name="Subtotal (line) 3 2 14 3" xfId="37268" xr:uid="{00000000-0005-0000-0000-0000CA8A0000}"/>
    <cellStyle name="Subtotal (line) 3 2 14 4" xfId="37269" xr:uid="{00000000-0005-0000-0000-0000CB8A0000}"/>
    <cellStyle name="Subtotal (line) 3 2 14 5" xfId="37270" xr:uid="{00000000-0005-0000-0000-0000CC8A0000}"/>
    <cellStyle name="Subtotal (line) 3 2 15" xfId="5140" xr:uid="{00000000-0005-0000-0000-0000CD8A0000}"/>
    <cellStyle name="Subtotal (line) 3 2 15 2" xfId="37271" xr:uid="{00000000-0005-0000-0000-0000CE8A0000}"/>
    <cellStyle name="Subtotal (line) 3 2 15 2 2" xfId="37272" xr:uid="{00000000-0005-0000-0000-0000CF8A0000}"/>
    <cellStyle name="Subtotal (line) 3 2 15 2 3" xfId="37273" xr:uid="{00000000-0005-0000-0000-0000D08A0000}"/>
    <cellStyle name="Subtotal (line) 3 2 15 2 4" xfId="37274" xr:uid="{00000000-0005-0000-0000-0000D18A0000}"/>
    <cellStyle name="Subtotal (line) 3 2 15 3" xfId="37275" xr:uid="{00000000-0005-0000-0000-0000D28A0000}"/>
    <cellStyle name="Subtotal (line) 3 2 15 4" xfId="37276" xr:uid="{00000000-0005-0000-0000-0000D38A0000}"/>
    <cellStyle name="Subtotal (line) 3 2 15 5" xfId="37277" xr:uid="{00000000-0005-0000-0000-0000D48A0000}"/>
    <cellStyle name="Subtotal (line) 3 2 16" xfId="5141" xr:uid="{00000000-0005-0000-0000-0000D58A0000}"/>
    <cellStyle name="Subtotal (line) 3 2 16 2" xfId="37278" xr:uid="{00000000-0005-0000-0000-0000D68A0000}"/>
    <cellStyle name="Subtotal (line) 3 2 16 2 2" xfId="37279" xr:uid="{00000000-0005-0000-0000-0000D78A0000}"/>
    <cellStyle name="Subtotal (line) 3 2 16 2 3" xfId="37280" xr:uid="{00000000-0005-0000-0000-0000D88A0000}"/>
    <cellStyle name="Subtotal (line) 3 2 16 2 4" xfId="37281" xr:uid="{00000000-0005-0000-0000-0000D98A0000}"/>
    <cellStyle name="Subtotal (line) 3 2 16 3" xfId="37282" xr:uid="{00000000-0005-0000-0000-0000DA8A0000}"/>
    <cellStyle name="Subtotal (line) 3 2 16 4" xfId="37283" xr:uid="{00000000-0005-0000-0000-0000DB8A0000}"/>
    <cellStyle name="Subtotal (line) 3 2 16 5" xfId="37284" xr:uid="{00000000-0005-0000-0000-0000DC8A0000}"/>
    <cellStyle name="Subtotal (line) 3 2 17" xfId="5142" xr:uid="{00000000-0005-0000-0000-0000DD8A0000}"/>
    <cellStyle name="Subtotal (line) 3 2 17 2" xfId="37285" xr:uid="{00000000-0005-0000-0000-0000DE8A0000}"/>
    <cellStyle name="Subtotal (line) 3 2 17 2 2" xfId="37286" xr:uid="{00000000-0005-0000-0000-0000DF8A0000}"/>
    <cellStyle name="Subtotal (line) 3 2 17 2 3" xfId="37287" xr:uid="{00000000-0005-0000-0000-0000E08A0000}"/>
    <cellStyle name="Subtotal (line) 3 2 17 2 4" xfId="37288" xr:uid="{00000000-0005-0000-0000-0000E18A0000}"/>
    <cellStyle name="Subtotal (line) 3 2 17 3" xfId="37289" xr:uid="{00000000-0005-0000-0000-0000E28A0000}"/>
    <cellStyle name="Subtotal (line) 3 2 17 4" xfId="37290" xr:uid="{00000000-0005-0000-0000-0000E38A0000}"/>
    <cellStyle name="Subtotal (line) 3 2 17 5" xfId="37291" xr:uid="{00000000-0005-0000-0000-0000E48A0000}"/>
    <cellStyle name="Subtotal (line) 3 2 18" xfId="5143" xr:uid="{00000000-0005-0000-0000-0000E58A0000}"/>
    <cellStyle name="Subtotal (line) 3 2 18 2" xfId="37292" xr:uid="{00000000-0005-0000-0000-0000E68A0000}"/>
    <cellStyle name="Subtotal (line) 3 2 18 2 2" xfId="37293" xr:uid="{00000000-0005-0000-0000-0000E78A0000}"/>
    <cellStyle name="Subtotal (line) 3 2 18 2 3" xfId="37294" xr:uid="{00000000-0005-0000-0000-0000E88A0000}"/>
    <cellStyle name="Subtotal (line) 3 2 18 2 4" xfId="37295" xr:uid="{00000000-0005-0000-0000-0000E98A0000}"/>
    <cellStyle name="Subtotal (line) 3 2 18 3" xfId="37296" xr:uid="{00000000-0005-0000-0000-0000EA8A0000}"/>
    <cellStyle name="Subtotal (line) 3 2 18 4" xfId="37297" xr:uid="{00000000-0005-0000-0000-0000EB8A0000}"/>
    <cellStyle name="Subtotal (line) 3 2 18 5" xfId="37298" xr:uid="{00000000-0005-0000-0000-0000EC8A0000}"/>
    <cellStyle name="Subtotal (line) 3 2 19" xfId="5144" xr:uid="{00000000-0005-0000-0000-0000ED8A0000}"/>
    <cellStyle name="Subtotal (line) 3 2 19 2" xfId="37299" xr:uid="{00000000-0005-0000-0000-0000EE8A0000}"/>
    <cellStyle name="Subtotal (line) 3 2 19 2 2" xfId="37300" xr:uid="{00000000-0005-0000-0000-0000EF8A0000}"/>
    <cellStyle name="Subtotal (line) 3 2 19 2 3" xfId="37301" xr:uid="{00000000-0005-0000-0000-0000F08A0000}"/>
    <cellStyle name="Subtotal (line) 3 2 19 2 4" xfId="37302" xr:uid="{00000000-0005-0000-0000-0000F18A0000}"/>
    <cellStyle name="Subtotal (line) 3 2 19 3" xfId="37303" xr:uid="{00000000-0005-0000-0000-0000F28A0000}"/>
    <cellStyle name="Subtotal (line) 3 2 19 4" xfId="37304" xr:uid="{00000000-0005-0000-0000-0000F38A0000}"/>
    <cellStyle name="Subtotal (line) 3 2 19 5" xfId="37305" xr:uid="{00000000-0005-0000-0000-0000F48A0000}"/>
    <cellStyle name="Subtotal (line) 3 2 2" xfId="5145" xr:uid="{00000000-0005-0000-0000-0000F58A0000}"/>
    <cellStyle name="Subtotal (line) 3 2 2 10" xfId="5146" xr:uid="{00000000-0005-0000-0000-0000F68A0000}"/>
    <cellStyle name="Subtotal (line) 3 2 2 10 2" xfId="37306" xr:uid="{00000000-0005-0000-0000-0000F78A0000}"/>
    <cellStyle name="Subtotal (line) 3 2 2 10 2 2" xfId="37307" xr:uid="{00000000-0005-0000-0000-0000F88A0000}"/>
    <cellStyle name="Subtotal (line) 3 2 2 10 2 3" xfId="37308" xr:uid="{00000000-0005-0000-0000-0000F98A0000}"/>
    <cellStyle name="Subtotal (line) 3 2 2 10 2 4" xfId="37309" xr:uid="{00000000-0005-0000-0000-0000FA8A0000}"/>
    <cellStyle name="Subtotal (line) 3 2 2 10 3" xfId="37310" xr:uid="{00000000-0005-0000-0000-0000FB8A0000}"/>
    <cellStyle name="Subtotal (line) 3 2 2 10 4" xfId="37311" xr:uid="{00000000-0005-0000-0000-0000FC8A0000}"/>
    <cellStyle name="Subtotal (line) 3 2 2 10 5" xfId="37312" xr:uid="{00000000-0005-0000-0000-0000FD8A0000}"/>
    <cellStyle name="Subtotal (line) 3 2 2 11" xfId="5147" xr:uid="{00000000-0005-0000-0000-0000FE8A0000}"/>
    <cellStyle name="Subtotal (line) 3 2 2 11 2" xfId="37313" xr:uid="{00000000-0005-0000-0000-0000FF8A0000}"/>
    <cellStyle name="Subtotal (line) 3 2 2 11 2 2" xfId="37314" xr:uid="{00000000-0005-0000-0000-0000008B0000}"/>
    <cellStyle name="Subtotal (line) 3 2 2 11 2 3" xfId="37315" xr:uid="{00000000-0005-0000-0000-0000018B0000}"/>
    <cellStyle name="Subtotal (line) 3 2 2 11 2 4" xfId="37316" xr:uid="{00000000-0005-0000-0000-0000028B0000}"/>
    <cellStyle name="Subtotal (line) 3 2 2 11 3" xfId="37317" xr:uid="{00000000-0005-0000-0000-0000038B0000}"/>
    <cellStyle name="Subtotal (line) 3 2 2 11 4" xfId="37318" xr:uid="{00000000-0005-0000-0000-0000048B0000}"/>
    <cellStyle name="Subtotal (line) 3 2 2 11 5" xfId="37319" xr:uid="{00000000-0005-0000-0000-0000058B0000}"/>
    <cellStyle name="Subtotal (line) 3 2 2 12" xfId="5148" xr:uid="{00000000-0005-0000-0000-0000068B0000}"/>
    <cellStyle name="Subtotal (line) 3 2 2 12 2" xfId="37320" xr:uid="{00000000-0005-0000-0000-0000078B0000}"/>
    <cellStyle name="Subtotal (line) 3 2 2 12 2 2" xfId="37321" xr:uid="{00000000-0005-0000-0000-0000088B0000}"/>
    <cellStyle name="Subtotal (line) 3 2 2 12 2 3" xfId="37322" xr:uid="{00000000-0005-0000-0000-0000098B0000}"/>
    <cellStyle name="Subtotal (line) 3 2 2 12 2 4" xfId="37323" xr:uid="{00000000-0005-0000-0000-00000A8B0000}"/>
    <cellStyle name="Subtotal (line) 3 2 2 12 3" xfId="37324" xr:uid="{00000000-0005-0000-0000-00000B8B0000}"/>
    <cellStyle name="Subtotal (line) 3 2 2 12 4" xfId="37325" xr:uid="{00000000-0005-0000-0000-00000C8B0000}"/>
    <cellStyle name="Subtotal (line) 3 2 2 12 5" xfId="37326" xr:uid="{00000000-0005-0000-0000-00000D8B0000}"/>
    <cellStyle name="Subtotal (line) 3 2 2 13" xfId="5149" xr:uid="{00000000-0005-0000-0000-00000E8B0000}"/>
    <cellStyle name="Subtotal (line) 3 2 2 13 2" xfId="37327" xr:uid="{00000000-0005-0000-0000-00000F8B0000}"/>
    <cellStyle name="Subtotal (line) 3 2 2 13 2 2" xfId="37328" xr:uid="{00000000-0005-0000-0000-0000108B0000}"/>
    <cellStyle name="Subtotal (line) 3 2 2 13 2 3" xfId="37329" xr:uid="{00000000-0005-0000-0000-0000118B0000}"/>
    <cellStyle name="Subtotal (line) 3 2 2 13 2 4" xfId="37330" xr:uid="{00000000-0005-0000-0000-0000128B0000}"/>
    <cellStyle name="Subtotal (line) 3 2 2 13 3" xfId="37331" xr:uid="{00000000-0005-0000-0000-0000138B0000}"/>
    <cellStyle name="Subtotal (line) 3 2 2 13 4" xfId="37332" xr:uid="{00000000-0005-0000-0000-0000148B0000}"/>
    <cellStyle name="Subtotal (line) 3 2 2 13 5" xfId="37333" xr:uid="{00000000-0005-0000-0000-0000158B0000}"/>
    <cellStyle name="Subtotal (line) 3 2 2 14" xfId="5150" xr:uid="{00000000-0005-0000-0000-0000168B0000}"/>
    <cellStyle name="Subtotal (line) 3 2 2 14 2" xfId="37334" xr:uid="{00000000-0005-0000-0000-0000178B0000}"/>
    <cellStyle name="Subtotal (line) 3 2 2 14 2 2" xfId="37335" xr:uid="{00000000-0005-0000-0000-0000188B0000}"/>
    <cellStyle name="Subtotal (line) 3 2 2 14 2 3" xfId="37336" xr:uid="{00000000-0005-0000-0000-0000198B0000}"/>
    <cellStyle name="Subtotal (line) 3 2 2 14 2 4" xfId="37337" xr:uid="{00000000-0005-0000-0000-00001A8B0000}"/>
    <cellStyle name="Subtotal (line) 3 2 2 14 3" xfId="37338" xr:uid="{00000000-0005-0000-0000-00001B8B0000}"/>
    <cellStyle name="Subtotal (line) 3 2 2 14 4" xfId="37339" xr:uid="{00000000-0005-0000-0000-00001C8B0000}"/>
    <cellStyle name="Subtotal (line) 3 2 2 14 5" xfId="37340" xr:uid="{00000000-0005-0000-0000-00001D8B0000}"/>
    <cellStyle name="Subtotal (line) 3 2 2 15" xfId="5151" xr:uid="{00000000-0005-0000-0000-00001E8B0000}"/>
    <cellStyle name="Subtotal (line) 3 2 2 15 2" xfId="37341" xr:uid="{00000000-0005-0000-0000-00001F8B0000}"/>
    <cellStyle name="Subtotal (line) 3 2 2 15 2 2" xfId="37342" xr:uid="{00000000-0005-0000-0000-0000208B0000}"/>
    <cellStyle name="Subtotal (line) 3 2 2 15 2 3" xfId="37343" xr:uid="{00000000-0005-0000-0000-0000218B0000}"/>
    <cellStyle name="Subtotal (line) 3 2 2 15 2 4" xfId="37344" xr:uid="{00000000-0005-0000-0000-0000228B0000}"/>
    <cellStyle name="Subtotal (line) 3 2 2 15 3" xfId="37345" xr:uid="{00000000-0005-0000-0000-0000238B0000}"/>
    <cellStyle name="Subtotal (line) 3 2 2 15 4" xfId="37346" xr:uid="{00000000-0005-0000-0000-0000248B0000}"/>
    <cellStyle name="Subtotal (line) 3 2 2 15 5" xfId="37347" xr:uid="{00000000-0005-0000-0000-0000258B0000}"/>
    <cellStyle name="Subtotal (line) 3 2 2 16" xfId="5152" xr:uid="{00000000-0005-0000-0000-0000268B0000}"/>
    <cellStyle name="Subtotal (line) 3 2 2 16 2" xfId="37348" xr:uid="{00000000-0005-0000-0000-0000278B0000}"/>
    <cellStyle name="Subtotal (line) 3 2 2 16 2 2" xfId="37349" xr:uid="{00000000-0005-0000-0000-0000288B0000}"/>
    <cellStyle name="Subtotal (line) 3 2 2 16 2 3" xfId="37350" xr:uid="{00000000-0005-0000-0000-0000298B0000}"/>
    <cellStyle name="Subtotal (line) 3 2 2 16 2 4" xfId="37351" xr:uid="{00000000-0005-0000-0000-00002A8B0000}"/>
    <cellStyle name="Subtotal (line) 3 2 2 16 3" xfId="37352" xr:uid="{00000000-0005-0000-0000-00002B8B0000}"/>
    <cellStyle name="Subtotal (line) 3 2 2 16 4" xfId="37353" xr:uid="{00000000-0005-0000-0000-00002C8B0000}"/>
    <cellStyle name="Subtotal (line) 3 2 2 16 5" xfId="37354" xr:uid="{00000000-0005-0000-0000-00002D8B0000}"/>
    <cellStyle name="Subtotal (line) 3 2 2 17" xfId="5153" xr:uid="{00000000-0005-0000-0000-00002E8B0000}"/>
    <cellStyle name="Subtotal (line) 3 2 2 17 2" xfId="37355" xr:uid="{00000000-0005-0000-0000-00002F8B0000}"/>
    <cellStyle name="Subtotal (line) 3 2 2 17 2 2" xfId="37356" xr:uid="{00000000-0005-0000-0000-0000308B0000}"/>
    <cellStyle name="Subtotal (line) 3 2 2 17 2 3" xfId="37357" xr:uid="{00000000-0005-0000-0000-0000318B0000}"/>
    <cellStyle name="Subtotal (line) 3 2 2 17 2 4" xfId="37358" xr:uid="{00000000-0005-0000-0000-0000328B0000}"/>
    <cellStyle name="Subtotal (line) 3 2 2 17 3" xfId="37359" xr:uid="{00000000-0005-0000-0000-0000338B0000}"/>
    <cellStyle name="Subtotal (line) 3 2 2 17 4" xfId="37360" xr:uid="{00000000-0005-0000-0000-0000348B0000}"/>
    <cellStyle name="Subtotal (line) 3 2 2 17 5" xfId="37361" xr:uid="{00000000-0005-0000-0000-0000358B0000}"/>
    <cellStyle name="Subtotal (line) 3 2 2 18" xfId="5154" xr:uid="{00000000-0005-0000-0000-0000368B0000}"/>
    <cellStyle name="Subtotal (line) 3 2 2 18 2" xfId="37362" xr:uid="{00000000-0005-0000-0000-0000378B0000}"/>
    <cellStyle name="Subtotal (line) 3 2 2 18 2 2" xfId="37363" xr:uid="{00000000-0005-0000-0000-0000388B0000}"/>
    <cellStyle name="Subtotal (line) 3 2 2 18 2 3" xfId="37364" xr:uid="{00000000-0005-0000-0000-0000398B0000}"/>
    <cellStyle name="Subtotal (line) 3 2 2 18 2 4" xfId="37365" xr:uid="{00000000-0005-0000-0000-00003A8B0000}"/>
    <cellStyle name="Subtotal (line) 3 2 2 18 3" xfId="37366" xr:uid="{00000000-0005-0000-0000-00003B8B0000}"/>
    <cellStyle name="Subtotal (line) 3 2 2 18 4" xfId="37367" xr:uid="{00000000-0005-0000-0000-00003C8B0000}"/>
    <cellStyle name="Subtotal (line) 3 2 2 18 5" xfId="37368" xr:uid="{00000000-0005-0000-0000-00003D8B0000}"/>
    <cellStyle name="Subtotal (line) 3 2 2 19" xfId="5155" xr:uid="{00000000-0005-0000-0000-00003E8B0000}"/>
    <cellStyle name="Subtotal (line) 3 2 2 19 2" xfId="37369" xr:uid="{00000000-0005-0000-0000-00003F8B0000}"/>
    <cellStyle name="Subtotal (line) 3 2 2 19 2 2" xfId="37370" xr:uid="{00000000-0005-0000-0000-0000408B0000}"/>
    <cellStyle name="Subtotal (line) 3 2 2 19 2 3" xfId="37371" xr:uid="{00000000-0005-0000-0000-0000418B0000}"/>
    <cellStyle name="Subtotal (line) 3 2 2 19 2 4" xfId="37372" xr:uid="{00000000-0005-0000-0000-0000428B0000}"/>
    <cellStyle name="Subtotal (line) 3 2 2 19 3" xfId="37373" xr:uid="{00000000-0005-0000-0000-0000438B0000}"/>
    <cellStyle name="Subtotal (line) 3 2 2 19 4" xfId="37374" xr:uid="{00000000-0005-0000-0000-0000448B0000}"/>
    <cellStyle name="Subtotal (line) 3 2 2 19 5" xfId="37375" xr:uid="{00000000-0005-0000-0000-0000458B0000}"/>
    <cellStyle name="Subtotal (line) 3 2 2 2" xfId="5156" xr:uid="{00000000-0005-0000-0000-0000468B0000}"/>
    <cellStyle name="Subtotal (line) 3 2 2 2 2" xfId="37376" xr:uid="{00000000-0005-0000-0000-0000478B0000}"/>
    <cellStyle name="Subtotal (line) 3 2 2 2 2 2" xfId="37377" xr:uid="{00000000-0005-0000-0000-0000488B0000}"/>
    <cellStyle name="Subtotal (line) 3 2 2 2 2 3" xfId="37378" xr:uid="{00000000-0005-0000-0000-0000498B0000}"/>
    <cellStyle name="Subtotal (line) 3 2 2 2 2 4" xfId="37379" xr:uid="{00000000-0005-0000-0000-00004A8B0000}"/>
    <cellStyle name="Subtotal (line) 3 2 2 2 3" xfId="37380" xr:uid="{00000000-0005-0000-0000-00004B8B0000}"/>
    <cellStyle name="Subtotal (line) 3 2 2 2 4" xfId="37381" xr:uid="{00000000-0005-0000-0000-00004C8B0000}"/>
    <cellStyle name="Subtotal (line) 3 2 2 2 5" xfId="37382" xr:uid="{00000000-0005-0000-0000-00004D8B0000}"/>
    <cellStyle name="Subtotal (line) 3 2 2 20" xfId="5157" xr:uid="{00000000-0005-0000-0000-00004E8B0000}"/>
    <cellStyle name="Subtotal (line) 3 2 2 20 2" xfId="37383" xr:uid="{00000000-0005-0000-0000-00004F8B0000}"/>
    <cellStyle name="Subtotal (line) 3 2 2 20 2 2" xfId="37384" xr:uid="{00000000-0005-0000-0000-0000508B0000}"/>
    <cellStyle name="Subtotal (line) 3 2 2 20 2 3" xfId="37385" xr:uid="{00000000-0005-0000-0000-0000518B0000}"/>
    <cellStyle name="Subtotal (line) 3 2 2 20 2 4" xfId="37386" xr:uid="{00000000-0005-0000-0000-0000528B0000}"/>
    <cellStyle name="Subtotal (line) 3 2 2 20 3" xfId="37387" xr:uid="{00000000-0005-0000-0000-0000538B0000}"/>
    <cellStyle name="Subtotal (line) 3 2 2 20 4" xfId="37388" xr:uid="{00000000-0005-0000-0000-0000548B0000}"/>
    <cellStyle name="Subtotal (line) 3 2 2 20 5" xfId="37389" xr:uid="{00000000-0005-0000-0000-0000558B0000}"/>
    <cellStyle name="Subtotal (line) 3 2 2 21" xfId="5158" xr:uid="{00000000-0005-0000-0000-0000568B0000}"/>
    <cellStyle name="Subtotal (line) 3 2 2 21 2" xfId="37390" xr:uid="{00000000-0005-0000-0000-0000578B0000}"/>
    <cellStyle name="Subtotal (line) 3 2 2 21 2 2" xfId="37391" xr:uid="{00000000-0005-0000-0000-0000588B0000}"/>
    <cellStyle name="Subtotal (line) 3 2 2 21 2 3" xfId="37392" xr:uid="{00000000-0005-0000-0000-0000598B0000}"/>
    <cellStyle name="Subtotal (line) 3 2 2 21 2 4" xfId="37393" xr:uid="{00000000-0005-0000-0000-00005A8B0000}"/>
    <cellStyle name="Subtotal (line) 3 2 2 21 3" xfId="37394" xr:uid="{00000000-0005-0000-0000-00005B8B0000}"/>
    <cellStyle name="Subtotal (line) 3 2 2 21 4" xfId="37395" xr:uid="{00000000-0005-0000-0000-00005C8B0000}"/>
    <cellStyle name="Subtotal (line) 3 2 2 21 5" xfId="37396" xr:uid="{00000000-0005-0000-0000-00005D8B0000}"/>
    <cellStyle name="Subtotal (line) 3 2 2 22" xfId="5159" xr:uid="{00000000-0005-0000-0000-00005E8B0000}"/>
    <cellStyle name="Subtotal (line) 3 2 2 22 2" xfId="37397" xr:uid="{00000000-0005-0000-0000-00005F8B0000}"/>
    <cellStyle name="Subtotal (line) 3 2 2 22 2 2" xfId="37398" xr:uid="{00000000-0005-0000-0000-0000608B0000}"/>
    <cellStyle name="Subtotal (line) 3 2 2 22 2 3" xfId="37399" xr:uid="{00000000-0005-0000-0000-0000618B0000}"/>
    <cellStyle name="Subtotal (line) 3 2 2 22 2 4" xfId="37400" xr:uid="{00000000-0005-0000-0000-0000628B0000}"/>
    <cellStyle name="Subtotal (line) 3 2 2 22 3" xfId="37401" xr:uid="{00000000-0005-0000-0000-0000638B0000}"/>
    <cellStyle name="Subtotal (line) 3 2 2 22 4" xfId="37402" xr:uid="{00000000-0005-0000-0000-0000648B0000}"/>
    <cellStyle name="Subtotal (line) 3 2 2 22 5" xfId="37403" xr:uid="{00000000-0005-0000-0000-0000658B0000}"/>
    <cellStyle name="Subtotal (line) 3 2 2 23" xfId="5160" xr:uid="{00000000-0005-0000-0000-0000668B0000}"/>
    <cellStyle name="Subtotal (line) 3 2 2 23 2" xfId="37404" xr:uid="{00000000-0005-0000-0000-0000678B0000}"/>
    <cellStyle name="Subtotal (line) 3 2 2 23 2 2" xfId="37405" xr:uid="{00000000-0005-0000-0000-0000688B0000}"/>
    <cellStyle name="Subtotal (line) 3 2 2 23 2 3" xfId="37406" xr:uid="{00000000-0005-0000-0000-0000698B0000}"/>
    <cellStyle name="Subtotal (line) 3 2 2 23 2 4" xfId="37407" xr:uid="{00000000-0005-0000-0000-00006A8B0000}"/>
    <cellStyle name="Subtotal (line) 3 2 2 23 3" xfId="37408" xr:uid="{00000000-0005-0000-0000-00006B8B0000}"/>
    <cellStyle name="Subtotal (line) 3 2 2 23 4" xfId="37409" xr:uid="{00000000-0005-0000-0000-00006C8B0000}"/>
    <cellStyle name="Subtotal (line) 3 2 2 23 5" xfId="37410" xr:uid="{00000000-0005-0000-0000-00006D8B0000}"/>
    <cellStyle name="Subtotal (line) 3 2 2 24" xfId="5161" xr:uid="{00000000-0005-0000-0000-00006E8B0000}"/>
    <cellStyle name="Subtotal (line) 3 2 2 24 2" xfId="37411" xr:uid="{00000000-0005-0000-0000-00006F8B0000}"/>
    <cellStyle name="Subtotal (line) 3 2 2 24 2 2" xfId="37412" xr:uid="{00000000-0005-0000-0000-0000708B0000}"/>
    <cellStyle name="Subtotal (line) 3 2 2 24 2 3" xfId="37413" xr:uid="{00000000-0005-0000-0000-0000718B0000}"/>
    <cellStyle name="Subtotal (line) 3 2 2 24 2 4" xfId="37414" xr:uid="{00000000-0005-0000-0000-0000728B0000}"/>
    <cellStyle name="Subtotal (line) 3 2 2 24 3" xfId="37415" xr:uid="{00000000-0005-0000-0000-0000738B0000}"/>
    <cellStyle name="Subtotal (line) 3 2 2 24 4" xfId="37416" xr:uid="{00000000-0005-0000-0000-0000748B0000}"/>
    <cellStyle name="Subtotal (line) 3 2 2 24 5" xfId="37417" xr:uid="{00000000-0005-0000-0000-0000758B0000}"/>
    <cellStyle name="Subtotal (line) 3 2 2 25" xfId="5162" xr:uid="{00000000-0005-0000-0000-0000768B0000}"/>
    <cellStyle name="Subtotal (line) 3 2 2 25 2" xfId="37418" xr:uid="{00000000-0005-0000-0000-0000778B0000}"/>
    <cellStyle name="Subtotal (line) 3 2 2 25 2 2" xfId="37419" xr:uid="{00000000-0005-0000-0000-0000788B0000}"/>
    <cellStyle name="Subtotal (line) 3 2 2 25 2 3" xfId="37420" xr:uid="{00000000-0005-0000-0000-0000798B0000}"/>
    <cellStyle name="Subtotal (line) 3 2 2 25 2 4" xfId="37421" xr:uid="{00000000-0005-0000-0000-00007A8B0000}"/>
    <cellStyle name="Subtotal (line) 3 2 2 25 3" xfId="37422" xr:uid="{00000000-0005-0000-0000-00007B8B0000}"/>
    <cellStyle name="Subtotal (line) 3 2 2 25 4" xfId="37423" xr:uid="{00000000-0005-0000-0000-00007C8B0000}"/>
    <cellStyle name="Subtotal (line) 3 2 2 25 5" xfId="37424" xr:uid="{00000000-0005-0000-0000-00007D8B0000}"/>
    <cellStyle name="Subtotal (line) 3 2 2 26" xfId="5163" xr:uid="{00000000-0005-0000-0000-00007E8B0000}"/>
    <cellStyle name="Subtotal (line) 3 2 2 26 2" xfId="37425" xr:uid="{00000000-0005-0000-0000-00007F8B0000}"/>
    <cellStyle name="Subtotal (line) 3 2 2 26 2 2" xfId="37426" xr:uid="{00000000-0005-0000-0000-0000808B0000}"/>
    <cellStyle name="Subtotal (line) 3 2 2 26 2 3" xfId="37427" xr:uid="{00000000-0005-0000-0000-0000818B0000}"/>
    <cellStyle name="Subtotal (line) 3 2 2 26 2 4" xfId="37428" xr:uid="{00000000-0005-0000-0000-0000828B0000}"/>
    <cellStyle name="Subtotal (line) 3 2 2 26 3" xfId="37429" xr:uid="{00000000-0005-0000-0000-0000838B0000}"/>
    <cellStyle name="Subtotal (line) 3 2 2 26 4" xfId="37430" xr:uid="{00000000-0005-0000-0000-0000848B0000}"/>
    <cellStyle name="Subtotal (line) 3 2 2 26 5" xfId="37431" xr:uid="{00000000-0005-0000-0000-0000858B0000}"/>
    <cellStyle name="Subtotal (line) 3 2 2 27" xfId="5164" xr:uid="{00000000-0005-0000-0000-0000868B0000}"/>
    <cellStyle name="Subtotal (line) 3 2 2 27 2" xfId="37432" xr:uid="{00000000-0005-0000-0000-0000878B0000}"/>
    <cellStyle name="Subtotal (line) 3 2 2 27 2 2" xfId="37433" xr:uid="{00000000-0005-0000-0000-0000888B0000}"/>
    <cellStyle name="Subtotal (line) 3 2 2 27 2 3" xfId="37434" xr:uid="{00000000-0005-0000-0000-0000898B0000}"/>
    <cellStyle name="Subtotal (line) 3 2 2 27 2 4" xfId="37435" xr:uid="{00000000-0005-0000-0000-00008A8B0000}"/>
    <cellStyle name="Subtotal (line) 3 2 2 27 3" xfId="37436" xr:uid="{00000000-0005-0000-0000-00008B8B0000}"/>
    <cellStyle name="Subtotal (line) 3 2 2 27 4" xfId="37437" xr:uid="{00000000-0005-0000-0000-00008C8B0000}"/>
    <cellStyle name="Subtotal (line) 3 2 2 27 5" xfId="37438" xr:uid="{00000000-0005-0000-0000-00008D8B0000}"/>
    <cellStyle name="Subtotal (line) 3 2 2 28" xfId="5165" xr:uid="{00000000-0005-0000-0000-00008E8B0000}"/>
    <cellStyle name="Subtotal (line) 3 2 2 28 2" xfId="37439" xr:uid="{00000000-0005-0000-0000-00008F8B0000}"/>
    <cellStyle name="Subtotal (line) 3 2 2 28 2 2" xfId="37440" xr:uid="{00000000-0005-0000-0000-0000908B0000}"/>
    <cellStyle name="Subtotal (line) 3 2 2 28 2 3" xfId="37441" xr:uid="{00000000-0005-0000-0000-0000918B0000}"/>
    <cellStyle name="Subtotal (line) 3 2 2 28 2 4" xfId="37442" xr:uid="{00000000-0005-0000-0000-0000928B0000}"/>
    <cellStyle name="Subtotal (line) 3 2 2 28 3" xfId="37443" xr:uid="{00000000-0005-0000-0000-0000938B0000}"/>
    <cellStyle name="Subtotal (line) 3 2 2 28 4" xfId="37444" xr:uid="{00000000-0005-0000-0000-0000948B0000}"/>
    <cellStyle name="Subtotal (line) 3 2 2 28 5" xfId="37445" xr:uid="{00000000-0005-0000-0000-0000958B0000}"/>
    <cellStyle name="Subtotal (line) 3 2 2 29" xfId="5166" xr:uid="{00000000-0005-0000-0000-0000968B0000}"/>
    <cellStyle name="Subtotal (line) 3 2 2 29 2" xfId="37446" xr:uid="{00000000-0005-0000-0000-0000978B0000}"/>
    <cellStyle name="Subtotal (line) 3 2 2 29 2 2" xfId="37447" xr:uid="{00000000-0005-0000-0000-0000988B0000}"/>
    <cellStyle name="Subtotal (line) 3 2 2 29 2 3" xfId="37448" xr:uid="{00000000-0005-0000-0000-0000998B0000}"/>
    <cellStyle name="Subtotal (line) 3 2 2 29 2 4" xfId="37449" xr:uid="{00000000-0005-0000-0000-00009A8B0000}"/>
    <cellStyle name="Subtotal (line) 3 2 2 29 3" xfId="37450" xr:uid="{00000000-0005-0000-0000-00009B8B0000}"/>
    <cellStyle name="Subtotal (line) 3 2 2 29 4" xfId="37451" xr:uid="{00000000-0005-0000-0000-00009C8B0000}"/>
    <cellStyle name="Subtotal (line) 3 2 2 29 5" xfId="37452" xr:uid="{00000000-0005-0000-0000-00009D8B0000}"/>
    <cellStyle name="Subtotal (line) 3 2 2 3" xfId="5167" xr:uid="{00000000-0005-0000-0000-00009E8B0000}"/>
    <cellStyle name="Subtotal (line) 3 2 2 3 2" xfId="37453" xr:uid="{00000000-0005-0000-0000-00009F8B0000}"/>
    <cellStyle name="Subtotal (line) 3 2 2 3 2 2" xfId="37454" xr:uid="{00000000-0005-0000-0000-0000A08B0000}"/>
    <cellStyle name="Subtotal (line) 3 2 2 3 2 3" xfId="37455" xr:uid="{00000000-0005-0000-0000-0000A18B0000}"/>
    <cellStyle name="Subtotal (line) 3 2 2 3 2 4" xfId="37456" xr:uid="{00000000-0005-0000-0000-0000A28B0000}"/>
    <cellStyle name="Subtotal (line) 3 2 2 3 3" xfId="37457" xr:uid="{00000000-0005-0000-0000-0000A38B0000}"/>
    <cellStyle name="Subtotal (line) 3 2 2 3 4" xfId="37458" xr:uid="{00000000-0005-0000-0000-0000A48B0000}"/>
    <cellStyle name="Subtotal (line) 3 2 2 3 5" xfId="37459" xr:uid="{00000000-0005-0000-0000-0000A58B0000}"/>
    <cellStyle name="Subtotal (line) 3 2 2 30" xfId="5168" xr:uid="{00000000-0005-0000-0000-0000A68B0000}"/>
    <cellStyle name="Subtotal (line) 3 2 2 30 2" xfId="37460" xr:uid="{00000000-0005-0000-0000-0000A78B0000}"/>
    <cellStyle name="Subtotal (line) 3 2 2 30 2 2" xfId="37461" xr:uid="{00000000-0005-0000-0000-0000A88B0000}"/>
    <cellStyle name="Subtotal (line) 3 2 2 30 2 3" xfId="37462" xr:uid="{00000000-0005-0000-0000-0000A98B0000}"/>
    <cellStyle name="Subtotal (line) 3 2 2 30 2 4" xfId="37463" xr:uid="{00000000-0005-0000-0000-0000AA8B0000}"/>
    <cellStyle name="Subtotal (line) 3 2 2 30 3" xfId="37464" xr:uid="{00000000-0005-0000-0000-0000AB8B0000}"/>
    <cellStyle name="Subtotal (line) 3 2 2 30 4" xfId="37465" xr:uid="{00000000-0005-0000-0000-0000AC8B0000}"/>
    <cellStyle name="Subtotal (line) 3 2 2 30 5" xfId="37466" xr:uid="{00000000-0005-0000-0000-0000AD8B0000}"/>
    <cellStyle name="Subtotal (line) 3 2 2 31" xfId="5169" xr:uid="{00000000-0005-0000-0000-0000AE8B0000}"/>
    <cellStyle name="Subtotal (line) 3 2 2 31 2" xfId="37467" xr:uid="{00000000-0005-0000-0000-0000AF8B0000}"/>
    <cellStyle name="Subtotal (line) 3 2 2 31 2 2" xfId="37468" xr:uid="{00000000-0005-0000-0000-0000B08B0000}"/>
    <cellStyle name="Subtotal (line) 3 2 2 31 2 3" xfId="37469" xr:uid="{00000000-0005-0000-0000-0000B18B0000}"/>
    <cellStyle name="Subtotal (line) 3 2 2 31 2 4" xfId="37470" xr:uid="{00000000-0005-0000-0000-0000B28B0000}"/>
    <cellStyle name="Subtotal (line) 3 2 2 31 3" xfId="37471" xr:uid="{00000000-0005-0000-0000-0000B38B0000}"/>
    <cellStyle name="Subtotal (line) 3 2 2 31 4" xfId="37472" xr:uid="{00000000-0005-0000-0000-0000B48B0000}"/>
    <cellStyle name="Subtotal (line) 3 2 2 31 5" xfId="37473" xr:uid="{00000000-0005-0000-0000-0000B58B0000}"/>
    <cellStyle name="Subtotal (line) 3 2 2 32" xfId="5170" xr:uid="{00000000-0005-0000-0000-0000B68B0000}"/>
    <cellStyle name="Subtotal (line) 3 2 2 32 2" xfId="37474" xr:uid="{00000000-0005-0000-0000-0000B78B0000}"/>
    <cellStyle name="Subtotal (line) 3 2 2 32 2 2" xfId="37475" xr:uid="{00000000-0005-0000-0000-0000B88B0000}"/>
    <cellStyle name="Subtotal (line) 3 2 2 32 2 3" xfId="37476" xr:uid="{00000000-0005-0000-0000-0000B98B0000}"/>
    <cellStyle name="Subtotal (line) 3 2 2 32 2 4" xfId="37477" xr:uid="{00000000-0005-0000-0000-0000BA8B0000}"/>
    <cellStyle name="Subtotal (line) 3 2 2 32 3" xfId="37478" xr:uid="{00000000-0005-0000-0000-0000BB8B0000}"/>
    <cellStyle name="Subtotal (line) 3 2 2 32 4" xfId="37479" xr:uid="{00000000-0005-0000-0000-0000BC8B0000}"/>
    <cellStyle name="Subtotal (line) 3 2 2 32 5" xfId="37480" xr:uid="{00000000-0005-0000-0000-0000BD8B0000}"/>
    <cellStyle name="Subtotal (line) 3 2 2 33" xfId="5171" xr:uid="{00000000-0005-0000-0000-0000BE8B0000}"/>
    <cellStyle name="Subtotal (line) 3 2 2 33 2" xfId="37481" xr:uid="{00000000-0005-0000-0000-0000BF8B0000}"/>
    <cellStyle name="Subtotal (line) 3 2 2 33 2 2" xfId="37482" xr:uid="{00000000-0005-0000-0000-0000C08B0000}"/>
    <cellStyle name="Subtotal (line) 3 2 2 33 2 3" xfId="37483" xr:uid="{00000000-0005-0000-0000-0000C18B0000}"/>
    <cellStyle name="Subtotal (line) 3 2 2 33 2 4" xfId="37484" xr:uid="{00000000-0005-0000-0000-0000C28B0000}"/>
    <cellStyle name="Subtotal (line) 3 2 2 33 3" xfId="37485" xr:uid="{00000000-0005-0000-0000-0000C38B0000}"/>
    <cellStyle name="Subtotal (line) 3 2 2 33 4" xfId="37486" xr:uid="{00000000-0005-0000-0000-0000C48B0000}"/>
    <cellStyle name="Subtotal (line) 3 2 2 33 5" xfId="37487" xr:uid="{00000000-0005-0000-0000-0000C58B0000}"/>
    <cellStyle name="Subtotal (line) 3 2 2 34" xfId="5172" xr:uid="{00000000-0005-0000-0000-0000C68B0000}"/>
    <cellStyle name="Subtotal (line) 3 2 2 34 2" xfId="37488" xr:uid="{00000000-0005-0000-0000-0000C78B0000}"/>
    <cellStyle name="Subtotal (line) 3 2 2 34 2 2" xfId="37489" xr:uid="{00000000-0005-0000-0000-0000C88B0000}"/>
    <cellStyle name="Subtotal (line) 3 2 2 34 2 3" xfId="37490" xr:uid="{00000000-0005-0000-0000-0000C98B0000}"/>
    <cellStyle name="Subtotal (line) 3 2 2 34 2 4" xfId="37491" xr:uid="{00000000-0005-0000-0000-0000CA8B0000}"/>
    <cellStyle name="Subtotal (line) 3 2 2 34 3" xfId="37492" xr:uid="{00000000-0005-0000-0000-0000CB8B0000}"/>
    <cellStyle name="Subtotal (line) 3 2 2 34 4" xfId="37493" xr:uid="{00000000-0005-0000-0000-0000CC8B0000}"/>
    <cellStyle name="Subtotal (line) 3 2 2 34 5" xfId="37494" xr:uid="{00000000-0005-0000-0000-0000CD8B0000}"/>
    <cellStyle name="Subtotal (line) 3 2 2 35" xfId="5173" xr:uid="{00000000-0005-0000-0000-0000CE8B0000}"/>
    <cellStyle name="Subtotal (line) 3 2 2 35 2" xfId="37495" xr:uid="{00000000-0005-0000-0000-0000CF8B0000}"/>
    <cellStyle name="Subtotal (line) 3 2 2 35 2 2" xfId="37496" xr:uid="{00000000-0005-0000-0000-0000D08B0000}"/>
    <cellStyle name="Subtotal (line) 3 2 2 35 2 3" xfId="37497" xr:uid="{00000000-0005-0000-0000-0000D18B0000}"/>
    <cellStyle name="Subtotal (line) 3 2 2 35 2 4" xfId="37498" xr:uid="{00000000-0005-0000-0000-0000D28B0000}"/>
    <cellStyle name="Subtotal (line) 3 2 2 35 3" xfId="37499" xr:uid="{00000000-0005-0000-0000-0000D38B0000}"/>
    <cellStyle name="Subtotal (line) 3 2 2 35 4" xfId="37500" xr:uid="{00000000-0005-0000-0000-0000D48B0000}"/>
    <cellStyle name="Subtotal (line) 3 2 2 35 5" xfId="37501" xr:uid="{00000000-0005-0000-0000-0000D58B0000}"/>
    <cellStyle name="Subtotal (line) 3 2 2 36" xfId="5174" xr:uid="{00000000-0005-0000-0000-0000D68B0000}"/>
    <cellStyle name="Subtotal (line) 3 2 2 36 2" xfId="37502" xr:uid="{00000000-0005-0000-0000-0000D78B0000}"/>
    <cellStyle name="Subtotal (line) 3 2 2 36 2 2" xfId="37503" xr:uid="{00000000-0005-0000-0000-0000D88B0000}"/>
    <cellStyle name="Subtotal (line) 3 2 2 36 2 3" xfId="37504" xr:uid="{00000000-0005-0000-0000-0000D98B0000}"/>
    <cellStyle name="Subtotal (line) 3 2 2 36 2 4" xfId="37505" xr:uid="{00000000-0005-0000-0000-0000DA8B0000}"/>
    <cellStyle name="Subtotal (line) 3 2 2 36 3" xfId="37506" xr:uid="{00000000-0005-0000-0000-0000DB8B0000}"/>
    <cellStyle name="Subtotal (line) 3 2 2 36 4" xfId="37507" xr:uid="{00000000-0005-0000-0000-0000DC8B0000}"/>
    <cellStyle name="Subtotal (line) 3 2 2 36 5" xfId="37508" xr:uid="{00000000-0005-0000-0000-0000DD8B0000}"/>
    <cellStyle name="Subtotal (line) 3 2 2 37" xfId="5175" xr:uid="{00000000-0005-0000-0000-0000DE8B0000}"/>
    <cellStyle name="Subtotal (line) 3 2 2 37 2" xfId="37509" xr:uid="{00000000-0005-0000-0000-0000DF8B0000}"/>
    <cellStyle name="Subtotal (line) 3 2 2 37 2 2" xfId="37510" xr:uid="{00000000-0005-0000-0000-0000E08B0000}"/>
    <cellStyle name="Subtotal (line) 3 2 2 37 2 3" xfId="37511" xr:uid="{00000000-0005-0000-0000-0000E18B0000}"/>
    <cellStyle name="Subtotal (line) 3 2 2 37 2 4" xfId="37512" xr:uid="{00000000-0005-0000-0000-0000E28B0000}"/>
    <cellStyle name="Subtotal (line) 3 2 2 37 3" xfId="37513" xr:uid="{00000000-0005-0000-0000-0000E38B0000}"/>
    <cellStyle name="Subtotal (line) 3 2 2 37 4" xfId="37514" xr:uid="{00000000-0005-0000-0000-0000E48B0000}"/>
    <cellStyle name="Subtotal (line) 3 2 2 37 5" xfId="37515" xr:uid="{00000000-0005-0000-0000-0000E58B0000}"/>
    <cellStyle name="Subtotal (line) 3 2 2 38" xfId="5176" xr:uid="{00000000-0005-0000-0000-0000E68B0000}"/>
    <cellStyle name="Subtotal (line) 3 2 2 38 2" xfId="37516" xr:uid="{00000000-0005-0000-0000-0000E78B0000}"/>
    <cellStyle name="Subtotal (line) 3 2 2 38 2 2" xfId="37517" xr:uid="{00000000-0005-0000-0000-0000E88B0000}"/>
    <cellStyle name="Subtotal (line) 3 2 2 38 2 3" xfId="37518" xr:uid="{00000000-0005-0000-0000-0000E98B0000}"/>
    <cellStyle name="Subtotal (line) 3 2 2 38 2 4" xfId="37519" xr:uid="{00000000-0005-0000-0000-0000EA8B0000}"/>
    <cellStyle name="Subtotal (line) 3 2 2 38 3" xfId="37520" xr:uid="{00000000-0005-0000-0000-0000EB8B0000}"/>
    <cellStyle name="Subtotal (line) 3 2 2 38 4" xfId="37521" xr:uid="{00000000-0005-0000-0000-0000EC8B0000}"/>
    <cellStyle name="Subtotal (line) 3 2 2 38 5" xfId="37522" xr:uid="{00000000-0005-0000-0000-0000ED8B0000}"/>
    <cellStyle name="Subtotal (line) 3 2 2 39" xfId="5177" xr:uid="{00000000-0005-0000-0000-0000EE8B0000}"/>
    <cellStyle name="Subtotal (line) 3 2 2 39 2" xfId="37523" xr:uid="{00000000-0005-0000-0000-0000EF8B0000}"/>
    <cellStyle name="Subtotal (line) 3 2 2 39 2 2" xfId="37524" xr:uid="{00000000-0005-0000-0000-0000F08B0000}"/>
    <cellStyle name="Subtotal (line) 3 2 2 39 2 3" xfId="37525" xr:uid="{00000000-0005-0000-0000-0000F18B0000}"/>
    <cellStyle name="Subtotal (line) 3 2 2 39 2 4" xfId="37526" xr:uid="{00000000-0005-0000-0000-0000F28B0000}"/>
    <cellStyle name="Subtotal (line) 3 2 2 39 3" xfId="37527" xr:uid="{00000000-0005-0000-0000-0000F38B0000}"/>
    <cellStyle name="Subtotal (line) 3 2 2 39 4" xfId="37528" xr:uid="{00000000-0005-0000-0000-0000F48B0000}"/>
    <cellStyle name="Subtotal (line) 3 2 2 39 5" xfId="37529" xr:uid="{00000000-0005-0000-0000-0000F58B0000}"/>
    <cellStyle name="Subtotal (line) 3 2 2 4" xfId="5178" xr:uid="{00000000-0005-0000-0000-0000F68B0000}"/>
    <cellStyle name="Subtotal (line) 3 2 2 4 2" xfId="37530" xr:uid="{00000000-0005-0000-0000-0000F78B0000}"/>
    <cellStyle name="Subtotal (line) 3 2 2 4 2 2" xfId="37531" xr:uid="{00000000-0005-0000-0000-0000F88B0000}"/>
    <cellStyle name="Subtotal (line) 3 2 2 4 2 3" xfId="37532" xr:uid="{00000000-0005-0000-0000-0000F98B0000}"/>
    <cellStyle name="Subtotal (line) 3 2 2 4 2 4" xfId="37533" xr:uid="{00000000-0005-0000-0000-0000FA8B0000}"/>
    <cellStyle name="Subtotal (line) 3 2 2 4 3" xfId="37534" xr:uid="{00000000-0005-0000-0000-0000FB8B0000}"/>
    <cellStyle name="Subtotal (line) 3 2 2 4 4" xfId="37535" xr:uid="{00000000-0005-0000-0000-0000FC8B0000}"/>
    <cellStyle name="Subtotal (line) 3 2 2 4 5" xfId="37536" xr:uid="{00000000-0005-0000-0000-0000FD8B0000}"/>
    <cellStyle name="Subtotal (line) 3 2 2 40" xfId="5179" xr:uid="{00000000-0005-0000-0000-0000FE8B0000}"/>
    <cellStyle name="Subtotal (line) 3 2 2 40 2" xfId="37537" xr:uid="{00000000-0005-0000-0000-0000FF8B0000}"/>
    <cellStyle name="Subtotal (line) 3 2 2 40 2 2" xfId="37538" xr:uid="{00000000-0005-0000-0000-0000008C0000}"/>
    <cellStyle name="Subtotal (line) 3 2 2 40 2 3" xfId="37539" xr:uid="{00000000-0005-0000-0000-0000018C0000}"/>
    <cellStyle name="Subtotal (line) 3 2 2 40 2 4" xfId="37540" xr:uid="{00000000-0005-0000-0000-0000028C0000}"/>
    <cellStyle name="Subtotal (line) 3 2 2 40 3" xfId="37541" xr:uid="{00000000-0005-0000-0000-0000038C0000}"/>
    <cellStyle name="Subtotal (line) 3 2 2 40 4" xfId="37542" xr:uid="{00000000-0005-0000-0000-0000048C0000}"/>
    <cellStyle name="Subtotal (line) 3 2 2 40 5" xfId="37543" xr:uid="{00000000-0005-0000-0000-0000058C0000}"/>
    <cellStyle name="Subtotal (line) 3 2 2 41" xfId="5180" xr:uid="{00000000-0005-0000-0000-0000068C0000}"/>
    <cellStyle name="Subtotal (line) 3 2 2 41 2" xfId="37544" xr:uid="{00000000-0005-0000-0000-0000078C0000}"/>
    <cellStyle name="Subtotal (line) 3 2 2 41 2 2" xfId="37545" xr:uid="{00000000-0005-0000-0000-0000088C0000}"/>
    <cellStyle name="Subtotal (line) 3 2 2 41 2 3" xfId="37546" xr:uid="{00000000-0005-0000-0000-0000098C0000}"/>
    <cellStyle name="Subtotal (line) 3 2 2 41 2 4" xfId="37547" xr:uid="{00000000-0005-0000-0000-00000A8C0000}"/>
    <cellStyle name="Subtotal (line) 3 2 2 41 3" xfId="37548" xr:uid="{00000000-0005-0000-0000-00000B8C0000}"/>
    <cellStyle name="Subtotal (line) 3 2 2 41 4" xfId="37549" xr:uid="{00000000-0005-0000-0000-00000C8C0000}"/>
    <cellStyle name="Subtotal (line) 3 2 2 41 5" xfId="37550" xr:uid="{00000000-0005-0000-0000-00000D8C0000}"/>
    <cellStyle name="Subtotal (line) 3 2 2 42" xfId="5181" xr:uid="{00000000-0005-0000-0000-00000E8C0000}"/>
    <cellStyle name="Subtotal (line) 3 2 2 42 2" xfId="37551" xr:uid="{00000000-0005-0000-0000-00000F8C0000}"/>
    <cellStyle name="Subtotal (line) 3 2 2 42 2 2" xfId="37552" xr:uid="{00000000-0005-0000-0000-0000108C0000}"/>
    <cellStyle name="Subtotal (line) 3 2 2 42 2 3" xfId="37553" xr:uid="{00000000-0005-0000-0000-0000118C0000}"/>
    <cellStyle name="Subtotal (line) 3 2 2 42 2 4" xfId="37554" xr:uid="{00000000-0005-0000-0000-0000128C0000}"/>
    <cellStyle name="Subtotal (line) 3 2 2 42 3" xfId="37555" xr:uid="{00000000-0005-0000-0000-0000138C0000}"/>
    <cellStyle name="Subtotal (line) 3 2 2 42 4" xfId="37556" xr:uid="{00000000-0005-0000-0000-0000148C0000}"/>
    <cellStyle name="Subtotal (line) 3 2 2 42 5" xfId="37557" xr:uid="{00000000-0005-0000-0000-0000158C0000}"/>
    <cellStyle name="Subtotal (line) 3 2 2 43" xfId="5182" xr:uid="{00000000-0005-0000-0000-0000168C0000}"/>
    <cellStyle name="Subtotal (line) 3 2 2 43 2" xfId="37558" xr:uid="{00000000-0005-0000-0000-0000178C0000}"/>
    <cellStyle name="Subtotal (line) 3 2 2 43 2 2" xfId="37559" xr:uid="{00000000-0005-0000-0000-0000188C0000}"/>
    <cellStyle name="Subtotal (line) 3 2 2 43 2 3" xfId="37560" xr:uid="{00000000-0005-0000-0000-0000198C0000}"/>
    <cellStyle name="Subtotal (line) 3 2 2 43 2 4" xfId="37561" xr:uid="{00000000-0005-0000-0000-00001A8C0000}"/>
    <cellStyle name="Subtotal (line) 3 2 2 43 3" xfId="37562" xr:uid="{00000000-0005-0000-0000-00001B8C0000}"/>
    <cellStyle name="Subtotal (line) 3 2 2 43 4" xfId="37563" xr:uid="{00000000-0005-0000-0000-00001C8C0000}"/>
    <cellStyle name="Subtotal (line) 3 2 2 43 5" xfId="37564" xr:uid="{00000000-0005-0000-0000-00001D8C0000}"/>
    <cellStyle name="Subtotal (line) 3 2 2 44" xfId="5183" xr:uid="{00000000-0005-0000-0000-00001E8C0000}"/>
    <cellStyle name="Subtotal (line) 3 2 2 44 2" xfId="37565" xr:uid="{00000000-0005-0000-0000-00001F8C0000}"/>
    <cellStyle name="Subtotal (line) 3 2 2 44 2 2" xfId="37566" xr:uid="{00000000-0005-0000-0000-0000208C0000}"/>
    <cellStyle name="Subtotal (line) 3 2 2 44 2 3" xfId="37567" xr:uid="{00000000-0005-0000-0000-0000218C0000}"/>
    <cellStyle name="Subtotal (line) 3 2 2 44 2 4" xfId="37568" xr:uid="{00000000-0005-0000-0000-0000228C0000}"/>
    <cellStyle name="Subtotal (line) 3 2 2 44 3" xfId="37569" xr:uid="{00000000-0005-0000-0000-0000238C0000}"/>
    <cellStyle name="Subtotal (line) 3 2 2 44 4" xfId="37570" xr:uid="{00000000-0005-0000-0000-0000248C0000}"/>
    <cellStyle name="Subtotal (line) 3 2 2 44 5" xfId="37571" xr:uid="{00000000-0005-0000-0000-0000258C0000}"/>
    <cellStyle name="Subtotal (line) 3 2 2 45" xfId="37572" xr:uid="{00000000-0005-0000-0000-0000268C0000}"/>
    <cellStyle name="Subtotal (line) 3 2 2 45 2" xfId="37573" xr:uid="{00000000-0005-0000-0000-0000278C0000}"/>
    <cellStyle name="Subtotal (line) 3 2 2 45 3" xfId="37574" xr:uid="{00000000-0005-0000-0000-0000288C0000}"/>
    <cellStyle name="Subtotal (line) 3 2 2 45 4" xfId="37575" xr:uid="{00000000-0005-0000-0000-0000298C0000}"/>
    <cellStyle name="Subtotal (line) 3 2 2 46" xfId="37576" xr:uid="{00000000-0005-0000-0000-00002A8C0000}"/>
    <cellStyle name="Subtotal (line) 3 2 2 46 2" xfId="37577" xr:uid="{00000000-0005-0000-0000-00002B8C0000}"/>
    <cellStyle name="Subtotal (line) 3 2 2 46 3" xfId="37578" xr:uid="{00000000-0005-0000-0000-00002C8C0000}"/>
    <cellStyle name="Subtotal (line) 3 2 2 46 4" xfId="37579" xr:uid="{00000000-0005-0000-0000-00002D8C0000}"/>
    <cellStyle name="Subtotal (line) 3 2 2 47" xfId="37580" xr:uid="{00000000-0005-0000-0000-00002E8C0000}"/>
    <cellStyle name="Subtotal (line) 3 2 2 48" xfId="37581" xr:uid="{00000000-0005-0000-0000-00002F8C0000}"/>
    <cellStyle name="Subtotal (line) 3 2 2 49" xfId="37582" xr:uid="{00000000-0005-0000-0000-0000308C0000}"/>
    <cellStyle name="Subtotal (line) 3 2 2 5" xfId="5184" xr:uid="{00000000-0005-0000-0000-0000318C0000}"/>
    <cellStyle name="Subtotal (line) 3 2 2 5 2" xfId="37583" xr:uid="{00000000-0005-0000-0000-0000328C0000}"/>
    <cellStyle name="Subtotal (line) 3 2 2 5 2 2" xfId="37584" xr:uid="{00000000-0005-0000-0000-0000338C0000}"/>
    <cellStyle name="Subtotal (line) 3 2 2 5 2 3" xfId="37585" xr:uid="{00000000-0005-0000-0000-0000348C0000}"/>
    <cellStyle name="Subtotal (line) 3 2 2 5 2 4" xfId="37586" xr:uid="{00000000-0005-0000-0000-0000358C0000}"/>
    <cellStyle name="Subtotal (line) 3 2 2 5 3" xfId="37587" xr:uid="{00000000-0005-0000-0000-0000368C0000}"/>
    <cellStyle name="Subtotal (line) 3 2 2 5 4" xfId="37588" xr:uid="{00000000-0005-0000-0000-0000378C0000}"/>
    <cellStyle name="Subtotal (line) 3 2 2 5 5" xfId="37589" xr:uid="{00000000-0005-0000-0000-0000388C0000}"/>
    <cellStyle name="Subtotal (line) 3 2 2 6" xfId="5185" xr:uid="{00000000-0005-0000-0000-0000398C0000}"/>
    <cellStyle name="Subtotal (line) 3 2 2 6 2" xfId="37590" xr:uid="{00000000-0005-0000-0000-00003A8C0000}"/>
    <cellStyle name="Subtotal (line) 3 2 2 6 2 2" xfId="37591" xr:uid="{00000000-0005-0000-0000-00003B8C0000}"/>
    <cellStyle name="Subtotal (line) 3 2 2 6 2 3" xfId="37592" xr:uid="{00000000-0005-0000-0000-00003C8C0000}"/>
    <cellStyle name="Subtotal (line) 3 2 2 6 2 4" xfId="37593" xr:uid="{00000000-0005-0000-0000-00003D8C0000}"/>
    <cellStyle name="Subtotal (line) 3 2 2 6 3" xfId="37594" xr:uid="{00000000-0005-0000-0000-00003E8C0000}"/>
    <cellStyle name="Subtotal (line) 3 2 2 6 4" xfId="37595" xr:uid="{00000000-0005-0000-0000-00003F8C0000}"/>
    <cellStyle name="Subtotal (line) 3 2 2 6 5" xfId="37596" xr:uid="{00000000-0005-0000-0000-0000408C0000}"/>
    <cellStyle name="Subtotal (line) 3 2 2 7" xfId="5186" xr:uid="{00000000-0005-0000-0000-0000418C0000}"/>
    <cellStyle name="Subtotal (line) 3 2 2 7 2" xfId="37597" xr:uid="{00000000-0005-0000-0000-0000428C0000}"/>
    <cellStyle name="Subtotal (line) 3 2 2 7 2 2" xfId="37598" xr:uid="{00000000-0005-0000-0000-0000438C0000}"/>
    <cellStyle name="Subtotal (line) 3 2 2 7 2 3" xfId="37599" xr:uid="{00000000-0005-0000-0000-0000448C0000}"/>
    <cellStyle name="Subtotal (line) 3 2 2 7 2 4" xfId="37600" xr:uid="{00000000-0005-0000-0000-0000458C0000}"/>
    <cellStyle name="Subtotal (line) 3 2 2 7 3" xfId="37601" xr:uid="{00000000-0005-0000-0000-0000468C0000}"/>
    <cellStyle name="Subtotal (line) 3 2 2 7 4" xfId="37602" xr:uid="{00000000-0005-0000-0000-0000478C0000}"/>
    <cellStyle name="Subtotal (line) 3 2 2 7 5" xfId="37603" xr:uid="{00000000-0005-0000-0000-0000488C0000}"/>
    <cellStyle name="Subtotal (line) 3 2 2 8" xfId="5187" xr:uid="{00000000-0005-0000-0000-0000498C0000}"/>
    <cellStyle name="Subtotal (line) 3 2 2 8 2" xfId="37604" xr:uid="{00000000-0005-0000-0000-00004A8C0000}"/>
    <cellStyle name="Subtotal (line) 3 2 2 8 2 2" xfId="37605" xr:uid="{00000000-0005-0000-0000-00004B8C0000}"/>
    <cellStyle name="Subtotal (line) 3 2 2 8 2 3" xfId="37606" xr:uid="{00000000-0005-0000-0000-00004C8C0000}"/>
    <cellStyle name="Subtotal (line) 3 2 2 8 2 4" xfId="37607" xr:uid="{00000000-0005-0000-0000-00004D8C0000}"/>
    <cellStyle name="Subtotal (line) 3 2 2 8 3" xfId="37608" xr:uid="{00000000-0005-0000-0000-00004E8C0000}"/>
    <cellStyle name="Subtotal (line) 3 2 2 8 4" xfId="37609" xr:uid="{00000000-0005-0000-0000-00004F8C0000}"/>
    <cellStyle name="Subtotal (line) 3 2 2 8 5" xfId="37610" xr:uid="{00000000-0005-0000-0000-0000508C0000}"/>
    <cellStyle name="Subtotal (line) 3 2 2 9" xfId="5188" xr:uid="{00000000-0005-0000-0000-0000518C0000}"/>
    <cellStyle name="Subtotal (line) 3 2 2 9 2" xfId="37611" xr:uid="{00000000-0005-0000-0000-0000528C0000}"/>
    <cellStyle name="Subtotal (line) 3 2 2 9 2 2" xfId="37612" xr:uid="{00000000-0005-0000-0000-0000538C0000}"/>
    <cellStyle name="Subtotal (line) 3 2 2 9 2 3" xfId="37613" xr:uid="{00000000-0005-0000-0000-0000548C0000}"/>
    <cellStyle name="Subtotal (line) 3 2 2 9 2 4" xfId="37614" xr:uid="{00000000-0005-0000-0000-0000558C0000}"/>
    <cellStyle name="Subtotal (line) 3 2 2 9 3" xfId="37615" xr:uid="{00000000-0005-0000-0000-0000568C0000}"/>
    <cellStyle name="Subtotal (line) 3 2 2 9 4" xfId="37616" xr:uid="{00000000-0005-0000-0000-0000578C0000}"/>
    <cellStyle name="Subtotal (line) 3 2 2 9 5" xfId="37617" xr:uid="{00000000-0005-0000-0000-0000588C0000}"/>
    <cellStyle name="Subtotal (line) 3 2 20" xfId="5189" xr:uid="{00000000-0005-0000-0000-0000598C0000}"/>
    <cellStyle name="Subtotal (line) 3 2 20 2" xfId="37618" xr:uid="{00000000-0005-0000-0000-00005A8C0000}"/>
    <cellStyle name="Subtotal (line) 3 2 20 2 2" xfId="37619" xr:uid="{00000000-0005-0000-0000-00005B8C0000}"/>
    <cellStyle name="Subtotal (line) 3 2 20 2 3" xfId="37620" xr:uid="{00000000-0005-0000-0000-00005C8C0000}"/>
    <cellStyle name="Subtotal (line) 3 2 20 2 4" xfId="37621" xr:uid="{00000000-0005-0000-0000-00005D8C0000}"/>
    <cellStyle name="Subtotal (line) 3 2 20 3" xfId="37622" xr:uid="{00000000-0005-0000-0000-00005E8C0000}"/>
    <cellStyle name="Subtotal (line) 3 2 20 4" xfId="37623" xr:uid="{00000000-0005-0000-0000-00005F8C0000}"/>
    <cellStyle name="Subtotal (line) 3 2 20 5" xfId="37624" xr:uid="{00000000-0005-0000-0000-0000608C0000}"/>
    <cellStyle name="Subtotal (line) 3 2 21" xfId="5190" xr:uid="{00000000-0005-0000-0000-0000618C0000}"/>
    <cellStyle name="Subtotal (line) 3 2 21 2" xfId="37625" xr:uid="{00000000-0005-0000-0000-0000628C0000}"/>
    <cellStyle name="Subtotal (line) 3 2 21 2 2" xfId="37626" xr:uid="{00000000-0005-0000-0000-0000638C0000}"/>
    <cellStyle name="Subtotal (line) 3 2 21 2 3" xfId="37627" xr:uid="{00000000-0005-0000-0000-0000648C0000}"/>
    <cellStyle name="Subtotal (line) 3 2 21 2 4" xfId="37628" xr:uid="{00000000-0005-0000-0000-0000658C0000}"/>
    <cellStyle name="Subtotal (line) 3 2 21 3" xfId="37629" xr:uid="{00000000-0005-0000-0000-0000668C0000}"/>
    <cellStyle name="Subtotal (line) 3 2 21 4" xfId="37630" xr:uid="{00000000-0005-0000-0000-0000678C0000}"/>
    <cellStyle name="Subtotal (line) 3 2 21 5" xfId="37631" xr:uid="{00000000-0005-0000-0000-0000688C0000}"/>
    <cellStyle name="Subtotal (line) 3 2 22" xfId="5191" xr:uid="{00000000-0005-0000-0000-0000698C0000}"/>
    <cellStyle name="Subtotal (line) 3 2 22 2" xfId="37632" xr:uid="{00000000-0005-0000-0000-00006A8C0000}"/>
    <cellStyle name="Subtotal (line) 3 2 22 2 2" xfId="37633" xr:uid="{00000000-0005-0000-0000-00006B8C0000}"/>
    <cellStyle name="Subtotal (line) 3 2 22 2 3" xfId="37634" xr:uid="{00000000-0005-0000-0000-00006C8C0000}"/>
    <cellStyle name="Subtotal (line) 3 2 22 2 4" xfId="37635" xr:uid="{00000000-0005-0000-0000-00006D8C0000}"/>
    <cellStyle name="Subtotal (line) 3 2 22 3" xfId="37636" xr:uid="{00000000-0005-0000-0000-00006E8C0000}"/>
    <cellStyle name="Subtotal (line) 3 2 22 4" xfId="37637" xr:uid="{00000000-0005-0000-0000-00006F8C0000}"/>
    <cellStyle name="Subtotal (line) 3 2 22 5" xfId="37638" xr:uid="{00000000-0005-0000-0000-0000708C0000}"/>
    <cellStyle name="Subtotal (line) 3 2 23" xfId="5192" xr:uid="{00000000-0005-0000-0000-0000718C0000}"/>
    <cellStyle name="Subtotal (line) 3 2 23 2" xfId="37639" xr:uid="{00000000-0005-0000-0000-0000728C0000}"/>
    <cellStyle name="Subtotal (line) 3 2 23 2 2" xfId="37640" xr:uid="{00000000-0005-0000-0000-0000738C0000}"/>
    <cellStyle name="Subtotal (line) 3 2 23 2 3" xfId="37641" xr:uid="{00000000-0005-0000-0000-0000748C0000}"/>
    <cellStyle name="Subtotal (line) 3 2 23 2 4" xfId="37642" xr:uid="{00000000-0005-0000-0000-0000758C0000}"/>
    <cellStyle name="Subtotal (line) 3 2 23 3" xfId="37643" xr:uid="{00000000-0005-0000-0000-0000768C0000}"/>
    <cellStyle name="Subtotal (line) 3 2 23 4" xfId="37644" xr:uid="{00000000-0005-0000-0000-0000778C0000}"/>
    <cellStyle name="Subtotal (line) 3 2 23 5" xfId="37645" xr:uid="{00000000-0005-0000-0000-0000788C0000}"/>
    <cellStyle name="Subtotal (line) 3 2 24" xfId="5193" xr:uid="{00000000-0005-0000-0000-0000798C0000}"/>
    <cellStyle name="Subtotal (line) 3 2 24 2" xfId="37646" xr:uid="{00000000-0005-0000-0000-00007A8C0000}"/>
    <cellStyle name="Subtotal (line) 3 2 24 2 2" xfId="37647" xr:uid="{00000000-0005-0000-0000-00007B8C0000}"/>
    <cellStyle name="Subtotal (line) 3 2 24 2 3" xfId="37648" xr:uid="{00000000-0005-0000-0000-00007C8C0000}"/>
    <cellStyle name="Subtotal (line) 3 2 24 2 4" xfId="37649" xr:uid="{00000000-0005-0000-0000-00007D8C0000}"/>
    <cellStyle name="Subtotal (line) 3 2 24 3" xfId="37650" xr:uid="{00000000-0005-0000-0000-00007E8C0000}"/>
    <cellStyle name="Subtotal (line) 3 2 24 4" xfId="37651" xr:uid="{00000000-0005-0000-0000-00007F8C0000}"/>
    <cellStyle name="Subtotal (line) 3 2 24 5" xfId="37652" xr:uid="{00000000-0005-0000-0000-0000808C0000}"/>
    <cellStyle name="Subtotal (line) 3 2 25" xfId="5194" xr:uid="{00000000-0005-0000-0000-0000818C0000}"/>
    <cellStyle name="Subtotal (line) 3 2 25 2" xfId="37653" xr:uid="{00000000-0005-0000-0000-0000828C0000}"/>
    <cellStyle name="Subtotal (line) 3 2 25 2 2" xfId="37654" xr:uid="{00000000-0005-0000-0000-0000838C0000}"/>
    <cellStyle name="Subtotal (line) 3 2 25 2 3" xfId="37655" xr:uid="{00000000-0005-0000-0000-0000848C0000}"/>
    <cellStyle name="Subtotal (line) 3 2 25 2 4" xfId="37656" xr:uid="{00000000-0005-0000-0000-0000858C0000}"/>
    <cellStyle name="Subtotal (line) 3 2 25 3" xfId="37657" xr:uid="{00000000-0005-0000-0000-0000868C0000}"/>
    <cellStyle name="Subtotal (line) 3 2 25 4" xfId="37658" xr:uid="{00000000-0005-0000-0000-0000878C0000}"/>
    <cellStyle name="Subtotal (line) 3 2 25 5" xfId="37659" xr:uid="{00000000-0005-0000-0000-0000888C0000}"/>
    <cellStyle name="Subtotal (line) 3 2 26" xfId="5195" xr:uid="{00000000-0005-0000-0000-0000898C0000}"/>
    <cellStyle name="Subtotal (line) 3 2 26 2" xfId="37660" xr:uid="{00000000-0005-0000-0000-00008A8C0000}"/>
    <cellStyle name="Subtotal (line) 3 2 26 2 2" xfId="37661" xr:uid="{00000000-0005-0000-0000-00008B8C0000}"/>
    <cellStyle name="Subtotal (line) 3 2 26 2 3" xfId="37662" xr:uid="{00000000-0005-0000-0000-00008C8C0000}"/>
    <cellStyle name="Subtotal (line) 3 2 26 2 4" xfId="37663" xr:uid="{00000000-0005-0000-0000-00008D8C0000}"/>
    <cellStyle name="Subtotal (line) 3 2 26 3" xfId="37664" xr:uid="{00000000-0005-0000-0000-00008E8C0000}"/>
    <cellStyle name="Subtotal (line) 3 2 26 4" xfId="37665" xr:uid="{00000000-0005-0000-0000-00008F8C0000}"/>
    <cellStyle name="Subtotal (line) 3 2 26 5" xfId="37666" xr:uid="{00000000-0005-0000-0000-0000908C0000}"/>
    <cellStyle name="Subtotal (line) 3 2 27" xfId="5196" xr:uid="{00000000-0005-0000-0000-0000918C0000}"/>
    <cellStyle name="Subtotal (line) 3 2 27 2" xfId="37667" xr:uid="{00000000-0005-0000-0000-0000928C0000}"/>
    <cellStyle name="Subtotal (line) 3 2 27 2 2" xfId="37668" xr:uid="{00000000-0005-0000-0000-0000938C0000}"/>
    <cellStyle name="Subtotal (line) 3 2 27 2 3" xfId="37669" xr:uid="{00000000-0005-0000-0000-0000948C0000}"/>
    <cellStyle name="Subtotal (line) 3 2 27 2 4" xfId="37670" xr:uid="{00000000-0005-0000-0000-0000958C0000}"/>
    <cellStyle name="Subtotal (line) 3 2 27 3" xfId="37671" xr:uid="{00000000-0005-0000-0000-0000968C0000}"/>
    <cellStyle name="Subtotal (line) 3 2 27 4" xfId="37672" xr:uid="{00000000-0005-0000-0000-0000978C0000}"/>
    <cellStyle name="Subtotal (line) 3 2 27 5" xfId="37673" xr:uid="{00000000-0005-0000-0000-0000988C0000}"/>
    <cellStyle name="Subtotal (line) 3 2 28" xfId="5197" xr:uid="{00000000-0005-0000-0000-0000998C0000}"/>
    <cellStyle name="Subtotal (line) 3 2 28 2" xfId="37674" xr:uid="{00000000-0005-0000-0000-00009A8C0000}"/>
    <cellStyle name="Subtotal (line) 3 2 28 2 2" xfId="37675" xr:uid="{00000000-0005-0000-0000-00009B8C0000}"/>
    <cellStyle name="Subtotal (line) 3 2 28 2 3" xfId="37676" xr:uid="{00000000-0005-0000-0000-00009C8C0000}"/>
    <cellStyle name="Subtotal (line) 3 2 28 2 4" xfId="37677" xr:uid="{00000000-0005-0000-0000-00009D8C0000}"/>
    <cellStyle name="Subtotal (line) 3 2 28 3" xfId="37678" xr:uid="{00000000-0005-0000-0000-00009E8C0000}"/>
    <cellStyle name="Subtotal (line) 3 2 28 4" xfId="37679" xr:uid="{00000000-0005-0000-0000-00009F8C0000}"/>
    <cellStyle name="Subtotal (line) 3 2 28 5" xfId="37680" xr:uid="{00000000-0005-0000-0000-0000A08C0000}"/>
    <cellStyle name="Subtotal (line) 3 2 29" xfId="5198" xr:uid="{00000000-0005-0000-0000-0000A18C0000}"/>
    <cellStyle name="Subtotal (line) 3 2 29 2" xfId="37681" xr:uid="{00000000-0005-0000-0000-0000A28C0000}"/>
    <cellStyle name="Subtotal (line) 3 2 29 2 2" xfId="37682" xr:uid="{00000000-0005-0000-0000-0000A38C0000}"/>
    <cellStyle name="Subtotal (line) 3 2 29 2 3" xfId="37683" xr:uid="{00000000-0005-0000-0000-0000A48C0000}"/>
    <cellStyle name="Subtotal (line) 3 2 29 2 4" xfId="37684" xr:uid="{00000000-0005-0000-0000-0000A58C0000}"/>
    <cellStyle name="Subtotal (line) 3 2 29 3" xfId="37685" xr:uid="{00000000-0005-0000-0000-0000A68C0000}"/>
    <cellStyle name="Subtotal (line) 3 2 29 4" xfId="37686" xr:uid="{00000000-0005-0000-0000-0000A78C0000}"/>
    <cellStyle name="Subtotal (line) 3 2 29 5" xfId="37687" xr:uid="{00000000-0005-0000-0000-0000A88C0000}"/>
    <cellStyle name="Subtotal (line) 3 2 3" xfId="5199" xr:uid="{00000000-0005-0000-0000-0000A98C0000}"/>
    <cellStyle name="Subtotal (line) 3 2 3 2" xfId="37688" xr:uid="{00000000-0005-0000-0000-0000AA8C0000}"/>
    <cellStyle name="Subtotal (line) 3 2 3 2 2" xfId="37689" xr:uid="{00000000-0005-0000-0000-0000AB8C0000}"/>
    <cellStyle name="Subtotal (line) 3 2 3 2 3" xfId="37690" xr:uid="{00000000-0005-0000-0000-0000AC8C0000}"/>
    <cellStyle name="Subtotal (line) 3 2 3 2 4" xfId="37691" xr:uid="{00000000-0005-0000-0000-0000AD8C0000}"/>
    <cellStyle name="Subtotal (line) 3 2 3 3" xfId="37692" xr:uid="{00000000-0005-0000-0000-0000AE8C0000}"/>
    <cellStyle name="Subtotal (line) 3 2 3 4" xfId="37693" xr:uid="{00000000-0005-0000-0000-0000AF8C0000}"/>
    <cellStyle name="Subtotal (line) 3 2 3 5" xfId="37694" xr:uid="{00000000-0005-0000-0000-0000B08C0000}"/>
    <cellStyle name="Subtotal (line) 3 2 30" xfId="5200" xr:uid="{00000000-0005-0000-0000-0000B18C0000}"/>
    <cellStyle name="Subtotal (line) 3 2 30 2" xfId="37695" xr:uid="{00000000-0005-0000-0000-0000B28C0000}"/>
    <cellStyle name="Subtotal (line) 3 2 30 2 2" xfId="37696" xr:uid="{00000000-0005-0000-0000-0000B38C0000}"/>
    <cellStyle name="Subtotal (line) 3 2 30 2 3" xfId="37697" xr:uid="{00000000-0005-0000-0000-0000B48C0000}"/>
    <cellStyle name="Subtotal (line) 3 2 30 2 4" xfId="37698" xr:uid="{00000000-0005-0000-0000-0000B58C0000}"/>
    <cellStyle name="Subtotal (line) 3 2 30 3" xfId="37699" xr:uid="{00000000-0005-0000-0000-0000B68C0000}"/>
    <cellStyle name="Subtotal (line) 3 2 30 4" xfId="37700" xr:uid="{00000000-0005-0000-0000-0000B78C0000}"/>
    <cellStyle name="Subtotal (line) 3 2 30 5" xfId="37701" xr:uid="{00000000-0005-0000-0000-0000B88C0000}"/>
    <cellStyle name="Subtotal (line) 3 2 31" xfId="5201" xr:uid="{00000000-0005-0000-0000-0000B98C0000}"/>
    <cellStyle name="Subtotal (line) 3 2 31 2" xfId="37702" xr:uid="{00000000-0005-0000-0000-0000BA8C0000}"/>
    <cellStyle name="Subtotal (line) 3 2 31 2 2" xfId="37703" xr:uid="{00000000-0005-0000-0000-0000BB8C0000}"/>
    <cellStyle name="Subtotal (line) 3 2 31 2 3" xfId="37704" xr:uid="{00000000-0005-0000-0000-0000BC8C0000}"/>
    <cellStyle name="Subtotal (line) 3 2 31 2 4" xfId="37705" xr:uid="{00000000-0005-0000-0000-0000BD8C0000}"/>
    <cellStyle name="Subtotal (line) 3 2 31 3" xfId="37706" xr:uid="{00000000-0005-0000-0000-0000BE8C0000}"/>
    <cellStyle name="Subtotal (line) 3 2 31 4" xfId="37707" xr:uid="{00000000-0005-0000-0000-0000BF8C0000}"/>
    <cellStyle name="Subtotal (line) 3 2 31 5" xfId="37708" xr:uid="{00000000-0005-0000-0000-0000C08C0000}"/>
    <cellStyle name="Subtotal (line) 3 2 32" xfId="5202" xr:uid="{00000000-0005-0000-0000-0000C18C0000}"/>
    <cellStyle name="Subtotal (line) 3 2 32 2" xfId="37709" xr:uid="{00000000-0005-0000-0000-0000C28C0000}"/>
    <cellStyle name="Subtotal (line) 3 2 32 2 2" xfId="37710" xr:uid="{00000000-0005-0000-0000-0000C38C0000}"/>
    <cellStyle name="Subtotal (line) 3 2 32 2 3" xfId="37711" xr:uid="{00000000-0005-0000-0000-0000C48C0000}"/>
    <cellStyle name="Subtotal (line) 3 2 32 2 4" xfId="37712" xr:uid="{00000000-0005-0000-0000-0000C58C0000}"/>
    <cellStyle name="Subtotal (line) 3 2 32 3" xfId="37713" xr:uid="{00000000-0005-0000-0000-0000C68C0000}"/>
    <cellStyle name="Subtotal (line) 3 2 32 4" xfId="37714" xr:uid="{00000000-0005-0000-0000-0000C78C0000}"/>
    <cellStyle name="Subtotal (line) 3 2 32 5" xfId="37715" xr:uid="{00000000-0005-0000-0000-0000C88C0000}"/>
    <cellStyle name="Subtotal (line) 3 2 33" xfId="5203" xr:uid="{00000000-0005-0000-0000-0000C98C0000}"/>
    <cellStyle name="Subtotal (line) 3 2 33 2" xfId="37716" xr:uid="{00000000-0005-0000-0000-0000CA8C0000}"/>
    <cellStyle name="Subtotal (line) 3 2 33 2 2" xfId="37717" xr:uid="{00000000-0005-0000-0000-0000CB8C0000}"/>
    <cellStyle name="Subtotal (line) 3 2 33 2 3" xfId="37718" xr:uid="{00000000-0005-0000-0000-0000CC8C0000}"/>
    <cellStyle name="Subtotal (line) 3 2 33 2 4" xfId="37719" xr:uid="{00000000-0005-0000-0000-0000CD8C0000}"/>
    <cellStyle name="Subtotal (line) 3 2 33 3" xfId="37720" xr:uid="{00000000-0005-0000-0000-0000CE8C0000}"/>
    <cellStyle name="Subtotal (line) 3 2 33 4" xfId="37721" xr:uid="{00000000-0005-0000-0000-0000CF8C0000}"/>
    <cellStyle name="Subtotal (line) 3 2 33 5" xfId="37722" xr:uid="{00000000-0005-0000-0000-0000D08C0000}"/>
    <cellStyle name="Subtotal (line) 3 2 34" xfId="5204" xr:uid="{00000000-0005-0000-0000-0000D18C0000}"/>
    <cellStyle name="Subtotal (line) 3 2 34 2" xfId="37723" xr:uid="{00000000-0005-0000-0000-0000D28C0000}"/>
    <cellStyle name="Subtotal (line) 3 2 34 2 2" xfId="37724" xr:uid="{00000000-0005-0000-0000-0000D38C0000}"/>
    <cellStyle name="Subtotal (line) 3 2 34 2 3" xfId="37725" xr:uid="{00000000-0005-0000-0000-0000D48C0000}"/>
    <cellStyle name="Subtotal (line) 3 2 34 2 4" xfId="37726" xr:uid="{00000000-0005-0000-0000-0000D58C0000}"/>
    <cellStyle name="Subtotal (line) 3 2 34 3" xfId="37727" xr:uid="{00000000-0005-0000-0000-0000D68C0000}"/>
    <cellStyle name="Subtotal (line) 3 2 34 4" xfId="37728" xr:uid="{00000000-0005-0000-0000-0000D78C0000}"/>
    <cellStyle name="Subtotal (line) 3 2 34 5" xfId="37729" xr:uid="{00000000-0005-0000-0000-0000D88C0000}"/>
    <cellStyle name="Subtotal (line) 3 2 35" xfId="5205" xr:uid="{00000000-0005-0000-0000-0000D98C0000}"/>
    <cellStyle name="Subtotal (line) 3 2 35 2" xfId="37730" xr:uid="{00000000-0005-0000-0000-0000DA8C0000}"/>
    <cellStyle name="Subtotal (line) 3 2 35 2 2" xfId="37731" xr:uid="{00000000-0005-0000-0000-0000DB8C0000}"/>
    <cellStyle name="Subtotal (line) 3 2 35 2 3" xfId="37732" xr:uid="{00000000-0005-0000-0000-0000DC8C0000}"/>
    <cellStyle name="Subtotal (line) 3 2 35 2 4" xfId="37733" xr:uid="{00000000-0005-0000-0000-0000DD8C0000}"/>
    <cellStyle name="Subtotal (line) 3 2 35 3" xfId="37734" xr:uid="{00000000-0005-0000-0000-0000DE8C0000}"/>
    <cellStyle name="Subtotal (line) 3 2 35 4" xfId="37735" xr:uid="{00000000-0005-0000-0000-0000DF8C0000}"/>
    <cellStyle name="Subtotal (line) 3 2 35 5" xfId="37736" xr:uid="{00000000-0005-0000-0000-0000E08C0000}"/>
    <cellStyle name="Subtotal (line) 3 2 36" xfId="5206" xr:uid="{00000000-0005-0000-0000-0000E18C0000}"/>
    <cellStyle name="Subtotal (line) 3 2 36 2" xfId="37737" xr:uid="{00000000-0005-0000-0000-0000E28C0000}"/>
    <cellStyle name="Subtotal (line) 3 2 36 2 2" xfId="37738" xr:uid="{00000000-0005-0000-0000-0000E38C0000}"/>
    <cellStyle name="Subtotal (line) 3 2 36 2 3" xfId="37739" xr:uid="{00000000-0005-0000-0000-0000E48C0000}"/>
    <cellStyle name="Subtotal (line) 3 2 36 2 4" xfId="37740" xr:uid="{00000000-0005-0000-0000-0000E58C0000}"/>
    <cellStyle name="Subtotal (line) 3 2 36 3" xfId="37741" xr:uid="{00000000-0005-0000-0000-0000E68C0000}"/>
    <cellStyle name="Subtotal (line) 3 2 36 4" xfId="37742" xr:uid="{00000000-0005-0000-0000-0000E78C0000}"/>
    <cellStyle name="Subtotal (line) 3 2 36 5" xfId="37743" xr:uid="{00000000-0005-0000-0000-0000E88C0000}"/>
    <cellStyle name="Subtotal (line) 3 2 37" xfId="5207" xr:uid="{00000000-0005-0000-0000-0000E98C0000}"/>
    <cellStyle name="Subtotal (line) 3 2 37 2" xfId="37744" xr:uid="{00000000-0005-0000-0000-0000EA8C0000}"/>
    <cellStyle name="Subtotal (line) 3 2 37 2 2" xfId="37745" xr:uid="{00000000-0005-0000-0000-0000EB8C0000}"/>
    <cellStyle name="Subtotal (line) 3 2 37 2 3" xfId="37746" xr:uid="{00000000-0005-0000-0000-0000EC8C0000}"/>
    <cellStyle name="Subtotal (line) 3 2 37 2 4" xfId="37747" xr:uid="{00000000-0005-0000-0000-0000ED8C0000}"/>
    <cellStyle name="Subtotal (line) 3 2 37 3" xfId="37748" xr:uid="{00000000-0005-0000-0000-0000EE8C0000}"/>
    <cellStyle name="Subtotal (line) 3 2 37 4" xfId="37749" xr:uid="{00000000-0005-0000-0000-0000EF8C0000}"/>
    <cellStyle name="Subtotal (line) 3 2 37 5" xfId="37750" xr:uid="{00000000-0005-0000-0000-0000F08C0000}"/>
    <cellStyle name="Subtotal (line) 3 2 38" xfId="5208" xr:uid="{00000000-0005-0000-0000-0000F18C0000}"/>
    <cellStyle name="Subtotal (line) 3 2 38 2" xfId="37751" xr:uid="{00000000-0005-0000-0000-0000F28C0000}"/>
    <cellStyle name="Subtotal (line) 3 2 38 2 2" xfId="37752" xr:uid="{00000000-0005-0000-0000-0000F38C0000}"/>
    <cellStyle name="Subtotal (line) 3 2 38 2 3" xfId="37753" xr:uid="{00000000-0005-0000-0000-0000F48C0000}"/>
    <cellStyle name="Subtotal (line) 3 2 38 2 4" xfId="37754" xr:uid="{00000000-0005-0000-0000-0000F58C0000}"/>
    <cellStyle name="Subtotal (line) 3 2 38 3" xfId="37755" xr:uid="{00000000-0005-0000-0000-0000F68C0000}"/>
    <cellStyle name="Subtotal (line) 3 2 38 4" xfId="37756" xr:uid="{00000000-0005-0000-0000-0000F78C0000}"/>
    <cellStyle name="Subtotal (line) 3 2 38 5" xfId="37757" xr:uid="{00000000-0005-0000-0000-0000F88C0000}"/>
    <cellStyle name="Subtotal (line) 3 2 39" xfId="5209" xr:uid="{00000000-0005-0000-0000-0000F98C0000}"/>
    <cellStyle name="Subtotal (line) 3 2 39 2" xfId="37758" xr:uid="{00000000-0005-0000-0000-0000FA8C0000}"/>
    <cellStyle name="Subtotal (line) 3 2 39 2 2" xfId="37759" xr:uid="{00000000-0005-0000-0000-0000FB8C0000}"/>
    <cellStyle name="Subtotal (line) 3 2 39 2 3" xfId="37760" xr:uid="{00000000-0005-0000-0000-0000FC8C0000}"/>
    <cellStyle name="Subtotal (line) 3 2 39 2 4" xfId="37761" xr:uid="{00000000-0005-0000-0000-0000FD8C0000}"/>
    <cellStyle name="Subtotal (line) 3 2 39 3" xfId="37762" xr:uid="{00000000-0005-0000-0000-0000FE8C0000}"/>
    <cellStyle name="Subtotal (line) 3 2 39 4" xfId="37763" xr:uid="{00000000-0005-0000-0000-0000FF8C0000}"/>
    <cellStyle name="Subtotal (line) 3 2 39 5" xfId="37764" xr:uid="{00000000-0005-0000-0000-0000008D0000}"/>
    <cellStyle name="Subtotal (line) 3 2 4" xfId="5210" xr:uid="{00000000-0005-0000-0000-0000018D0000}"/>
    <cellStyle name="Subtotal (line) 3 2 4 2" xfId="37765" xr:uid="{00000000-0005-0000-0000-0000028D0000}"/>
    <cellStyle name="Subtotal (line) 3 2 4 2 2" xfId="37766" xr:uid="{00000000-0005-0000-0000-0000038D0000}"/>
    <cellStyle name="Subtotal (line) 3 2 4 2 3" xfId="37767" xr:uid="{00000000-0005-0000-0000-0000048D0000}"/>
    <cellStyle name="Subtotal (line) 3 2 4 2 4" xfId="37768" xr:uid="{00000000-0005-0000-0000-0000058D0000}"/>
    <cellStyle name="Subtotal (line) 3 2 4 3" xfId="37769" xr:uid="{00000000-0005-0000-0000-0000068D0000}"/>
    <cellStyle name="Subtotal (line) 3 2 4 4" xfId="37770" xr:uid="{00000000-0005-0000-0000-0000078D0000}"/>
    <cellStyle name="Subtotal (line) 3 2 4 5" xfId="37771" xr:uid="{00000000-0005-0000-0000-0000088D0000}"/>
    <cellStyle name="Subtotal (line) 3 2 40" xfId="5211" xr:uid="{00000000-0005-0000-0000-0000098D0000}"/>
    <cellStyle name="Subtotal (line) 3 2 40 2" xfId="37772" xr:uid="{00000000-0005-0000-0000-00000A8D0000}"/>
    <cellStyle name="Subtotal (line) 3 2 40 2 2" xfId="37773" xr:uid="{00000000-0005-0000-0000-00000B8D0000}"/>
    <cellStyle name="Subtotal (line) 3 2 40 2 3" xfId="37774" xr:uid="{00000000-0005-0000-0000-00000C8D0000}"/>
    <cellStyle name="Subtotal (line) 3 2 40 2 4" xfId="37775" xr:uid="{00000000-0005-0000-0000-00000D8D0000}"/>
    <cellStyle name="Subtotal (line) 3 2 40 3" xfId="37776" xr:uid="{00000000-0005-0000-0000-00000E8D0000}"/>
    <cellStyle name="Subtotal (line) 3 2 40 4" xfId="37777" xr:uid="{00000000-0005-0000-0000-00000F8D0000}"/>
    <cellStyle name="Subtotal (line) 3 2 40 5" xfId="37778" xr:uid="{00000000-0005-0000-0000-0000108D0000}"/>
    <cellStyle name="Subtotal (line) 3 2 41" xfId="5212" xr:uid="{00000000-0005-0000-0000-0000118D0000}"/>
    <cellStyle name="Subtotal (line) 3 2 41 2" xfId="37779" xr:uid="{00000000-0005-0000-0000-0000128D0000}"/>
    <cellStyle name="Subtotal (line) 3 2 41 2 2" xfId="37780" xr:uid="{00000000-0005-0000-0000-0000138D0000}"/>
    <cellStyle name="Subtotal (line) 3 2 41 2 3" xfId="37781" xr:uid="{00000000-0005-0000-0000-0000148D0000}"/>
    <cellStyle name="Subtotal (line) 3 2 41 2 4" xfId="37782" xr:uid="{00000000-0005-0000-0000-0000158D0000}"/>
    <cellStyle name="Subtotal (line) 3 2 41 3" xfId="37783" xr:uid="{00000000-0005-0000-0000-0000168D0000}"/>
    <cellStyle name="Subtotal (line) 3 2 41 4" xfId="37784" xr:uid="{00000000-0005-0000-0000-0000178D0000}"/>
    <cellStyle name="Subtotal (line) 3 2 41 5" xfId="37785" xr:uid="{00000000-0005-0000-0000-0000188D0000}"/>
    <cellStyle name="Subtotal (line) 3 2 42" xfId="5213" xr:uid="{00000000-0005-0000-0000-0000198D0000}"/>
    <cellStyle name="Subtotal (line) 3 2 42 2" xfId="37786" xr:uid="{00000000-0005-0000-0000-00001A8D0000}"/>
    <cellStyle name="Subtotal (line) 3 2 42 2 2" xfId="37787" xr:uid="{00000000-0005-0000-0000-00001B8D0000}"/>
    <cellStyle name="Subtotal (line) 3 2 42 2 3" xfId="37788" xr:uid="{00000000-0005-0000-0000-00001C8D0000}"/>
    <cellStyle name="Subtotal (line) 3 2 42 2 4" xfId="37789" xr:uid="{00000000-0005-0000-0000-00001D8D0000}"/>
    <cellStyle name="Subtotal (line) 3 2 42 3" xfId="37790" xr:uid="{00000000-0005-0000-0000-00001E8D0000}"/>
    <cellStyle name="Subtotal (line) 3 2 42 4" xfId="37791" xr:uid="{00000000-0005-0000-0000-00001F8D0000}"/>
    <cellStyle name="Subtotal (line) 3 2 42 5" xfId="37792" xr:uid="{00000000-0005-0000-0000-0000208D0000}"/>
    <cellStyle name="Subtotal (line) 3 2 43" xfId="5214" xr:uid="{00000000-0005-0000-0000-0000218D0000}"/>
    <cellStyle name="Subtotal (line) 3 2 43 2" xfId="37793" xr:uid="{00000000-0005-0000-0000-0000228D0000}"/>
    <cellStyle name="Subtotal (line) 3 2 43 2 2" xfId="37794" xr:uid="{00000000-0005-0000-0000-0000238D0000}"/>
    <cellStyle name="Subtotal (line) 3 2 43 2 3" xfId="37795" xr:uid="{00000000-0005-0000-0000-0000248D0000}"/>
    <cellStyle name="Subtotal (line) 3 2 43 2 4" xfId="37796" xr:uid="{00000000-0005-0000-0000-0000258D0000}"/>
    <cellStyle name="Subtotal (line) 3 2 43 3" xfId="37797" xr:uid="{00000000-0005-0000-0000-0000268D0000}"/>
    <cellStyle name="Subtotal (line) 3 2 43 4" xfId="37798" xr:uid="{00000000-0005-0000-0000-0000278D0000}"/>
    <cellStyle name="Subtotal (line) 3 2 43 5" xfId="37799" xr:uid="{00000000-0005-0000-0000-0000288D0000}"/>
    <cellStyle name="Subtotal (line) 3 2 44" xfId="5215" xr:uid="{00000000-0005-0000-0000-0000298D0000}"/>
    <cellStyle name="Subtotal (line) 3 2 44 2" xfId="37800" xr:uid="{00000000-0005-0000-0000-00002A8D0000}"/>
    <cellStyle name="Subtotal (line) 3 2 44 2 2" xfId="37801" xr:uid="{00000000-0005-0000-0000-00002B8D0000}"/>
    <cellStyle name="Subtotal (line) 3 2 44 2 3" xfId="37802" xr:uid="{00000000-0005-0000-0000-00002C8D0000}"/>
    <cellStyle name="Subtotal (line) 3 2 44 2 4" xfId="37803" xr:uid="{00000000-0005-0000-0000-00002D8D0000}"/>
    <cellStyle name="Subtotal (line) 3 2 44 3" xfId="37804" xr:uid="{00000000-0005-0000-0000-00002E8D0000}"/>
    <cellStyle name="Subtotal (line) 3 2 44 4" xfId="37805" xr:uid="{00000000-0005-0000-0000-00002F8D0000}"/>
    <cellStyle name="Subtotal (line) 3 2 44 5" xfId="37806" xr:uid="{00000000-0005-0000-0000-0000308D0000}"/>
    <cellStyle name="Subtotal (line) 3 2 45" xfId="5216" xr:uid="{00000000-0005-0000-0000-0000318D0000}"/>
    <cellStyle name="Subtotal (line) 3 2 45 2" xfId="37807" xr:uid="{00000000-0005-0000-0000-0000328D0000}"/>
    <cellStyle name="Subtotal (line) 3 2 45 2 2" xfId="37808" xr:uid="{00000000-0005-0000-0000-0000338D0000}"/>
    <cellStyle name="Subtotal (line) 3 2 45 2 3" xfId="37809" xr:uid="{00000000-0005-0000-0000-0000348D0000}"/>
    <cellStyle name="Subtotal (line) 3 2 45 2 4" xfId="37810" xr:uid="{00000000-0005-0000-0000-0000358D0000}"/>
    <cellStyle name="Subtotal (line) 3 2 45 3" xfId="37811" xr:uid="{00000000-0005-0000-0000-0000368D0000}"/>
    <cellStyle name="Subtotal (line) 3 2 45 4" xfId="37812" xr:uid="{00000000-0005-0000-0000-0000378D0000}"/>
    <cellStyle name="Subtotal (line) 3 2 45 5" xfId="37813" xr:uid="{00000000-0005-0000-0000-0000388D0000}"/>
    <cellStyle name="Subtotal (line) 3 2 46" xfId="37814" xr:uid="{00000000-0005-0000-0000-0000398D0000}"/>
    <cellStyle name="Subtotal (line) 3 2 46 2" xfId="37815" xr:uid="{00000000-0005-0000-0000-00003A8D0000}"/>
    <cellStyle name="Subtotal (line) 3 2 46 3" xfId="37816" xr:uid="{00000000-0005-0000-0000-00003B8D0000}"/>
    <cellStyle name="Subtotal (line) 3 2 46 4" xfId="37817" xr:uid="{00000000-0005-0000-0000-00003C8D0000}"/>
    <cellStyle name="Subtotal (line) 3 2 47" xfId="37818" xr:uid="{00000000-0005-0000-0000-00003D8D0000}"/>
    <cellStyle name="Subtotal (line) 3 2 47 2" xfId="37819" xr:uid="{00000000-0005-0000-0000-00003E8D0000}"/>
    <cellStyle name="Subtotal (line) 3 2 47 3" xfId="37820" xr:uid="{00000000-0005-0000-0000-00003F8D0000}"/>
    <cellStyle name="Subtotal (line) 3 2 47 4" xfId="37821" xr:uid="{00000000-0005-0000-0000-0000408D0000}"/>
    <cellStyle name="Subtotal (line) 3 2 48" xfId="37822" xr:uid="{00000000-0005-0000-0000-0000418D0000}"/>
    <cellStyle name="Subtotal (line) 3 2 49" xfId="37823" xr:uid="{00000000-0005-0000-0000-0000428D0000}"/>
    <cellStyle name="Subtotal (line) 3 2 5" xfId="5217" xr:uid="{00000000-0005-0000-0000-0000438D0000}"/>
    <cellStyle name="Subtotal (line) 3 2 5 2" xfId="37824" xr:uid="{00000000-0005-0000-0000-0000448D0000}"/>
    <cellStyle name="Subtotal (line) 3 2 5 2 2" xfId="37825" xr:uid="{00000000-0005-0000-0000-0000458D0000}"/>
    <cellStyle name="Subtotal (line) 3 2 5 2 3" xfId="37826" xr:uid="{00000000-0005-0000-0000-0000468D0000}"/>
    <cellStyle name="Subtotal (line) 3 2 5 2 4" xfId="37827" xr:uid="{00000000-0005-0000-0000-0000478D0000}"/>
    <cellStyle name="Subtotal (line) 3 2 5 3" xfId="37828" xr:uid="{00000000-0005-0000-0000-0000488D0000}"/>
    <cellStyle name="Subtotal (line) 3 2 5 4" xfId="37829" xr:uid="{00000000-0005-0000-0000-0000498D0000}"/>
    <cellStyle name="Subtotal (line) 3 2 5 5" xfId="37830" xr:uid="{00000000-0005-0000-0000-00004A8D0000}"/>
    <cellStyle name="Subtotal (line) 3 2 50" xfId="37831" xr:uid="{00000000-0005-0000-0000-00004B8D0000}"/>
    <cellStyle name="Subtotal (line) 3 2 6" xfId="5218" xr:uid="{00000000-0005-0000-0000-00004C8D0000}"/>
    <cellStyle name="Subtotal (line) 3 2 6 2" xfId="37832" xr:uid="{00000000-0005-0000-0000-00004D8D0000}"/>
    <cellStyle name="Subtotal (line) 3 2 6 2 2" xfId="37833" xr:uid="{00000000-0005-0000-0000-00004E8D0000}"/>
    <cellStyle name="Subtotal (line) 3 2 6 2 3" xfId="37834" xr:uid="{00000000-0005-0000-0000-00004F8D0000}"/>
    <cellStyle name="Subtotal (line) 3 2 6 2 4" xfId="37835" xr:uid="{00000000-0005-0000-0000-0000508D0000}"/>
    <cellStyle name="Subtotal (line) 3 2 6 3" xfId="37836" xr:uid="{00000000-0005-0000-0000-0000518D0000}"/>
    <cellStyle name="Subtotal (line) 3 2 6 4" xfId="37837" xr:uid="{00000000-0005-0000-0000-0000528D0000}"/>
    <cellStyle name="Subtotal (line) 3 2 6 5" xfId="37838" xr:uid="{00000000-0005-0000-0000-0000538D0000}"/>
    <cellStyle name="Subtotal (line) 3 2 7" xfId="5219" xr:uid="{00000000-0005-0000-0000-0000548D0000}"/>
    <cellStyle name="Subtotal (line) 3 2 7 2" xfId="37839" xr:uid="{00000000-0005-0000-0000-0000558D0000}"/>
    <cellStyle name="Subtotal (line) 3 2 7 2 2" xfId="37840" xr:uid="{00000000-0005-0000-0000-0000568D0000}"/>
    <cellStyle name="Subtotal (line) 3 2 7 2 3" xfId="37841" xr:uid="{00000000-0005-0000-0000-0000578D0000}"/>
    <cellStyle name="Subtotal (line) 3 2 7 2 4" xfId="37842" xr:uid="{00000000-0005-0000-0000-0000588D0000}"/>
    <cellStyle name="Subtotal (line) 3 2 7 3" xfId="37843" xr:uid="{00000000-0005-0000-0000-0000598D0000}"/>
    <cellStyle name="Subtotal (line) 3 2 7 4" xfId="37844" xr:uid="{00000000-0005-0000-0000-00005A8D0000}"/>
    <cellStyle name="Subtotal (line) 3 2 7 5" xfId="37845" xr:uid="{00000000-0005-0000-0000-00005B8D0000}"/>
    <cellStyle name="Subtotal (line) 3 2 8" xfId="5220" xr:uid="{00000000-0005-0000-0000-00005C8D0000}"/>
    <cellStyle name="Subtotal (line) 3 2 8 2" xfId="37846" xr:uid="{00000000-0005-0000-0000-00005D8D0000}"/>
    <cellStyle name="Subtotal (line) 3 2 8 2 2" xfId="37847" xr:uid="{00000000-0005-0000-0000-00005E8D0000}"/>
    <cellStyle name="Subtotal (line) 3 2 8 2 3" xfId="37848" xr:uid="{00000000-0005-0000-0000-00005F8D0000}"/>
    <cellStyle name="Subtotal (line) 3 2 8 2 4" xfId="37849" xr:uid="{00000000-0005-0000-0000-0000608D0000}"/>
    <cellStyle name="Subtotal (line) 3 2 8 3" xfId="37850" xr:uid="{00000000-0005-0000-0000-0000618D0000}"/>
    <cellStyle name="Subtotal (line) 3 2 8 4" xfId="37851" xr:uid="{00000000-0005-0000-0000-0000628D0000}"/>
    <cellStyle name="Subtotal (line) 3 2 8 5" xfId="37852" xr:uid="{00000000-0005-0000-0000-0000638D0000}"/>
    <cellStyle name="Subtotal (line) 3 2 9" xfId="5221" xr:uid="{00000000-0005-0000-0000-0000648D0000}"/>
    <cellStyle name="Subtotal (line) 3 2 9 2" xfId="37853" xr:uid="{00000000-0005-0000-0000-0000658D0000}"/>
    <cellStyle name="Subtotal (line) 3 2 9 2 2" xfId="37854" xr:uid="{00000000-0005-0000-0000-0000668D0000}"/>
    <cellStyle name="Subtotal (line) 3 2 9 2 3" xfId="37855" xr:uid="{00000000-0005-0000-0000-0000678D0000}"/>
    <cellStyle name="Subtotal (line) 3 2 9 2 4" xfId="37856" xr:uid="{00000000-0005-0000-0000-0000688D0000}"/>
    <cellStyle name="Subtotal (line) 3 2 9 3" xfId="37857" xr:uid="{00000000-0005-0000-0000-0000698D0000}"/>
    <cellStyle name="Subtotal (line) 3 2 9 4" xfId="37858" xr:uid="{00000000-0005-0000-0000-00006A8D0000}"/>
    <cellStyle name="Subtotal (line) 3 2 9 5" xfId="37859" xr:uid="{00000000-0005-0000-0000-00006B8D0000}"/>
    <cellStyle name="Subtotal (line) 3 3" xfId="5222" xr:uid="{00000000-0005-0000-0000-00006C8D0000}"/>
    <cellStyle name="Subtotal (line) 3 3 10" xfId="5223" xr:uid="{00000000-0005-0000-0000-00006D8D0000}"/>
    <cellStyle name="Subtotal (line) 3 3 10 2" xfId="37860" xr:uid="{00000000-0005-0000-0000-00006E8D0000}"/>
    <cellStyle name="Subtotal (line) 3 3 10 2 2" xfId="37861" xr:uid="{00000000-0005-0000-0000-00006F8D0000}"/>
    <cellStyle name="Subtotal (line) 3 3 10 2 3" xfId="37862" xr:uid="{00000000-0005-0000-0000-0000708D0000}"/>
    <cellStyle name="Subtotal (line) 3 3 10 2 4" xfId="37863" xr:uid="{00000000-0005-0000-0000-0000718D0000}"/>
    <cellStyle name="Subtotal (line) 3 3 10 3" xfId="37864" xr:uid="{00000000-0005-0000-0000-0000728D0000}"/>
    <cellStyle name="Subtotal (line) 3 3 10 4" xfId="37865" xr:uid="{00000000-0005-0000-0000-0000738D0000}"/>
    <cellStyle name="Subtotal (line) 3 3 10 5" xfId="37866" xr:uid="{00000000-0005-0000-0000-0000748D0000}"/>
    <cellStyle name="Subtotal (line) 3 3 11" xfId="5224" xr:uid="{00000000-0005-0000-0000-0000758D0000}"/>
    <cellStyle name="Subtotal (line) 3 3 11 2" xfId="37867" xr:uid="{00000000-0005-0000-0000-0000768D0000}"/>
    <cellStyle name="Subtotal (line) 3 3 11 2 2" xfId="37868" xr:uid="{00000000-0005-0000-0000-0000778D0000}"/>
    <cellStyle name="Subtotal (line) 3 3 11 2 3" xfId="37869" xr:uid="{00000000-0005-0000-0000-0000788D0000}"/>
    <cellStyle name="Subtotal (line) 3 3 11 2 4" xfId="37870" xr:uid="{00000000-0005-0000-0000-0000798D0000}"/>
    <cellStyle name="Subtotal (line) 3 3 11 3" xfId="37871" xr:uid="{00000000-0005-0000-0000-00007A8D0000}"/>
    <cellStyle name="Subtotal (line) 3 3 11 4" xfId="37872" xr:uid="{00000000-0005-0000-0000-00007B8D0000}"/>
    <cellStyle name="Subtotal (line) 3 3 11 5" xfId="37873" xr:uid="{00000000-0005-0000-0000-00007C8D0000}"/>
    <cellStyle name="Subtotal (line) 3 3 12" xfId="5225" xr:uid="{00000000-0005-0000-0000-00007D8D0000}"/>
    <cellStyle name="Subtotal (line) 3 3 12 2" xfId="37874" xr:uid="{00000000-0005-0000-0000-00007E8D0000}"/>
    <cellStyle name="Subtotal (line) 3 3 12 2 2" xfId="37875" xr:uid="{00000000-0005-0000-0000-00007F8D0000}"/>
    <cellStyle name="Subtotal (line) 3 3 12 2 3" xfId="37876" xr:uid="{00000000-0005-0000-0000-0000808D0000}"/>
    <cellStyle name="Subtotal (line) 3 3 12 2 4" xfId="37877" xr:uid="{00000000-0005-0000-0000-0000818D0000}"/>
    <cellStyle name="Subtotal (line) 3 3 12 3" xfId="37878" xr:uid="{00000000-0005-0000-0000-0000828D0000}"/>
    <cellStyle name="Subtotal (line) 3 3 12 4" xfId="37879" xr:uid="{00000000-0005-0000-0000-0000838D0000}"/>
    <cellStyle name="Subtotal (line) 3 3 12 5" xfId="37880" xr:uid="{00000000-0005-0000-0000-0000848D0000}"/>
    <cellStyle name="Subtotal (line) 3 3 13" xfId="5226" xr:uid="{00000000-0005-0000-0000-0000858D0000}"/>
    <cellStyle name="Subtotal (line) 3 3 13 2" xfId="37881" xr:uid="{00000000-0005-0000-0000-0000868D0000}"/>
    <cellStyle name="Subtotal (line) 3 3 13 2 2" xfId="37882" xr:uid="{00000000-0005-0000-0000-0000878D0000}"/>
    <cellStyle name="Subtotal (line) 3 3 13 2 3" xfId="37883" xr:uid="{00000000-0005-0000-0000-0000888D0000}"/>
    <cellStyle name="Subtotal (line) 3 3 13 2 4" xfId="37884" xr:uid="{00000000-0005-0000-0000-0000898D0000}"/>
    <cellStyle name="Subtotal (line) 3 3 13 3" xfId="37885" xr:uid="{00000000-0005-0000-0000-00008A8D0000}"/>
    <cellStyle name="Subtotal (line) 3 3 13 4" xfId="37886" xr:uid="{00000000-0005-0000-0000-00008B8D0000}"/>
    <cellStyle name="Subtotal (line) 3 3 13 5" xfId="37887" xr:uid="{00000000-0005-0000-0000-00008C8D0000}"/>
    <cellStyle name="Subtotal (line) 3 3 14" xfId="5227" xr:uid="{00000000-0005-0000-0000-00008D8D0000}"/>
    <cellStyle name="Subtotal (line) 3 3 14 2" xfId="37888" xr:uid="{00000000-0005-0000-0000-00008E8D0000}"/>
    <cellStyle name="Subtotal (line) 3 3 14 2 2" xfId="37889" xr:uid="{00000000-0005-0000-0000-00008F8D0000}"/>
    <cellStyle name="Subtotal (line) 3 3 14 2 3" xfId="37890" xr:uid="{00000000-0005-0000-0000-0000908D0000}"/>
    <cellStyle name="Subtotal (line) 3 3 14 2 4" xfId="37891" xr:uid="{00000000-0005-0000-0000-0000918D0000}"/>
    <cellStyle name="Subtotal (line) 3 3 14 3" xfId="37892" xr:uid="{00000000-0005-0000-0000-0000928D0000}"/>
    <cellStyle name="Subtotal (line) 3 3 14 4" xfId="37893" xr:uid="{00000000-0005-0000-0000-0000938D0000}"/>
    <cellStyle name="Subtotal (line) 3 3 14 5" xfId="37894" xr:uid="{00000000-0005-0000-0000-0000948D0000}"/>
    <cellStyle name="Subtotal (line) 3 3 15" xfId="5228" xr:uid="{00000000-0005-0000-0000-0000958D0000}"/>
    <cellStyle name="Subtotal (line) 3 3 15 2" xfId="37895" xr:uid="{00000000-0005-0000-0000-0000968D0000}"/>
    <cellStyle name="Subtotal (line) 3 3 15 2 2" xfId="37896" xr:uid="{00000000-0005-0000-0000-0000978D0000}"/>
    <cellStyle name="Subtotal (line) 3 3 15 2 3" xfId="37897" xr:uid="{00000000-0005-0000-0000-0000988D0000}"/>
    <cellStyle name="Subtotal (line) 3 3 15 2 4" xfId="37898" xr:uid="{00000000-0005-0000-0000-0000998D0000}"/>
    <cellStyle name="Subtotal (line) 3 3 15 3" xfId="37899" xr:uid="{00000000-0005-0000-0000-00009A8D0000}"/>
    <cellStyle name="Subtotal (line) 3 3 15 4" xfId="37900" xr:uid="{00000000-0005-0000-0000-00009B8D0000}"/>
    <cellStyle name="Subtotal (line) 3 3 15 5" xfId="37901" xr:uid="{00000000-0005-0000-0000-00009C8D0000}"/>
    <cellStyle name="Subtotal (line) 3 3 16" xfId="5229" xr:uid="{00000000-0005-0000-0000-00009D8D0000}"/>
    <cellStyle name="Subtotal (line) 3 3 16 2" xfId="37902" xr:uid="{00000000-0005-0000-0000-00009E8D0000}"/>
    <cellStyle name="Subtotal (line) 3 3 16 2 2" xfId="37903" xr:uid="{00000000-0005-0000-0000-00009F8D0000}"/>
    <cellStyle name="Subtotal (line) 3 3 16 2 3" xfId="37904" xr:uid="{00000000-0005-0000-0000-0000A08D0000}"/>
    <cellStyle name="Subtotal (line) 3 3 16 2 4" xfId="37905" xr:uid="{00000000-0005-0000-0000-0000A18D0000}"/>
    <cellStyle name="Subtotal (line) 3 3 16 3" xfId="37906" xr:uid="{00000000-0005-0000-0000-0000A28D0000}"/>
    <cellStyle name="Subtotal (line) 3 3 16 4" xfId="37907" xr:uid="{00000000-0005-0000-0000-0000A38D0000}"/>
    <cellStyle name="Subtotal (line) 3 3 16 5" xfId="37908" xr:uid="{00000000-0005-0000-0000-0000A48D0000}"/>
    <cellStyle name="Subtotal (line) 3 3 17" xfId="5230" xr:uid="{00000000-0005-0000-0000-0000A58D0000}"/>
    <cellStyle name="Subtotal (line) 3 3 17 2" xfId="37909" xr:uid="{00000000-0005-0000-0000-0000A68D0000}"/>
    <cellStyle name="Subtotal (line) 3 3 17 2 2" xfId="37910" xr:uid="{00000000-0005-0000-0000-0000A78D0000}"/>
    <cellStyle name="Subtotal (line) 3 3 17 2 3" xfId="37911" xr:uid="{00000000-0005-0000-0000-0000A88D0000}"/>
    <cellStyle name="Subtotal (line) 3 3 17 2 4" xfId="37912" xr:uid="{00000000-0005-0000-0000-0000A98D0000}"/>
    <cellStyle name="Subtotal (line) 3 3 17 3" xfId="37913" xr:uid="{00000000-0005-0000-0000-0000AA8D0000}"/>
    <cellStyle name="Subtotal (line) 3 3 17 4" xfId="37914" xr:uid="{00000000-0005-0000-0000-0000AB8D0000}"/>
    <cellStyle name="Subtotal (line) 3 3 17 5" xfId="37915" xr:uid="{00000000-0005-0000-0000-0000AC8D0000}"/>
    <cellStyle name="Subtotal (line) 3 3 18" xfId="5231" xr:uid="{00000000-0005-0000-0000-0000AD8D0000}"/>
    <cellStyle name="Subtotal (line) 3 3 18 2" xfId="37916" xr:uid="{00000000-0005-0000-0000-0000AE8D0000}"/>
    <cellStyle name="Subtotal (line) 3 3 18 2 2" xfId="37917" xr:uid="{00000000-0005-0000-0000-0000AF8D0000}"/>
    <cellStyle name="Subtotal (line) 3 3 18 2 3" xfId="37918" xr:uid="{00000000-0005-0000-0000-0000B08D0000}"/>
    <cellStyle name="Subtotal (line) 3 3 18 2 4" xfId="37919" xr:uid="{00000000-0005-0000-0000-0000B18D0000}"/>
    <cellStyle name="Subtotal (line) 3 3 18 3" xfId="37920" xr:uid="{00000000-0005-0000-0000-0000B28D0000}"/>
    <cellStyle name="Subtotal (line) 3 3 18 4" xfId="37921" xr:uid="{00000000-0005-0000-0000-0000B38D0000}"/>
    <cellStyle name="Subtotal (line) 3 3 18 5" xfId="37922" xr:uid="{00000000-0005-0000-0000-0000B48D0000}"/>
    <cellStyle name="Subtotal (line) 3 3 19" xfId="5232" xr:uid="{00000000-0005-0000-0000-0000B58D0000}"/>
    <cellStyle name="Subtotal (line) 3 3 19 2" xfId="37923" xr:uid="{00000000-0005-0000-0000-0000B68D0000}"/>
    <cellStyle name="Subtotal (line) 3 3 19 2 2" xfId="37924" xr:uid="{00000000-0005-0000-0000-0000B78D0000}"/>
    <cellStyle name="Subtotal (line) 3 3 19 2 3" xfId="37925" xr:uid="{00000000-0005-0000-0000-0000B88D0000}"/>
    <cellStyle name="Subtotal (line) 3 3 19 2 4" xfId="37926" xr:uid="{00000000-0005-0000-0000-0000B98D0000}"/>
    <cellStyle name="Subtotal (line) 3 3 19 3" xfId="37927" xr:uid="{00000000-0005-0000-0000-0000BA8D0000}"/>
    <cellStyle name="Subtotal (line) 3 3 19 4" xfId="37928" xr:uid="{00000000-0005-0000-0000-0000BB8D0000}"/>
    <cellStyle name="Subtotal (line) 3 3 19 5" xfId="37929" xr:uid="{00000000-0005-0000-0000-0000BC8D0000}"/>
    <cellStyle name="Subtotal (line) 3 3 2" xfId="5233" xr:uid="{00000000-0005-0000-0000-0000BD8D0000}"/>
    <cellStyle name="Subtotal (line) 3 3 2 10" xfId="5234" xr:uid="{00000000-0005-0000-0000-0000BE8D0000}"/>
    <cellStyle name="Subtotal (line) 3 3 2 10 2" xfId="37930" xr:uid="{00000000-0005-0000-0000-0000BF8D0000}"/>
    <cellStyle name="Subtotal (line) 3 3 2 10 2 2" xfId="37931" xr:uid="{00000000-0005-0000-0000-0000C08D0000}"/>
    <cellStyle name="Subtotal (line) 3 3 2 10 2 3" xfId="37932" xr:uid="{00000000-0005-0000-0000-0000C18D0000}"/>
    <cellStyle name="Subtotal (line) 3 3 2 10 2 4" xfId="37933" xr:uid="{00000000-0005-0000-0000-0000C28D0000}"/>
    <cellStyle name="Subtotal (line) 3 3 2 10 3" xfId="37934" xr:uid="{00000000-0005-0000-0000-0000C38D0000}"/>
    <cellStyle name="Subtotal (line) 3 3 2 10 4" xfId="37935" xr:uid="{00000000-0005-0000-0000-0000C48D0000}"/>
    <cellStyle name="Subtotal (line) 3 3 2 10 5" xfId="37936" xr:uid="{00000000-0005-0000-0000-0000C58D0000}"/>
    <cellStyle name="Subtotal (line) 3 3 2 11" xfId="5235" xr:uid="{00000000-0005-0000-0000-0000C68D0000}"/>
    <cellStyle name="Subtotal (line) 3 3 2 11 2" xfId="37937" xr:uid="{00000000-0005-0000-0000-0000C78D0000}"/>
    <cellStyle name="Subtotal (line) 3 3 2 11 2 2" xfId="37938" xr:uid="{00000000-0005-0000-0000-0000C88D0000}"/>
    <cellStyle name="Subtotal (line) 3 3 2 11 2 3" xfId="37939" xr:uid="{00000000-0005-0000-0000-0000C98D0000}"/>
    <cellStyle name="Subtotal (line) 3 3 2 11 2 4" xfId="37940" xr:uid="{00000000-0005-0000-0000-0000CA8D0000}"/>
    <cellStyle name="Subtotal (line) 3 3 2 11 3" xfId="37941" xr:uid="{00000000-0005-0000-0000-0000CB8D0000}"/>
    <cellStyle name="Subtotal (line) 3 3 2 11 4" xfId="37942" xr:uid="{00000000-0005-0000-0000-0000CC8D0000}"/>
    <cellStyle name="Subtotal (line) 3 3 2 11 5" xfId="37943" xr:uid="{00000000-0005-0000-0000-0000CD8D0000}"/>
    <cellStyle name="Subtotal (line) 3 3 2 12" xfId="5236" xr:uid="{00000000-0005-0000-0000-0000CE8D0000}"/>
    <cellStyle name="Subtotal (line) 3 3 2 12 2" xfId="37944" xr:uid="{00000000-0005-0000-0000-0000CF8D0000}"/>
    <cellStyle name="Subtotal (line) 3 3 2 12 2 2" xfId="37945" xr:uid="{00000000-0005-0000-0000-0000D08D0000}"/>
    <cellStyle name="Subtotal (line) 3 3 2 12 2 3" xfId="37946" xr:uid="{00000000-0005-0000-0000-0000D18D0000}"/>
    <cellStyle name="Subtotal (line) 3 3 2 12 2 4" xfId="37947" xr:uid="{00000000-0005-0000-0000-0000D28D0000}"/>
    <cellStyle name="Subtotal (line) 3 3 2 12 3" xfId="37948" xr:uid="{00000000-0005-0000-0000-0000D38D0000}"/>
    <cellStyle name="Subtotal (line) 3 3 2 12 4" xfId="37949" xr:uid="{00000000-0005-0000-0000-0000D48D0000}"/>
    <cellStyle name="Subtotal (line) 3 3 2 12 5" xfId="37950" xr:uid="{00000000-0005-0000-0000-0000D58D0000}"/>
    <cellStyle name="Subtotal (line) 3 3 2 13" xfId="5237" xr:uid="{00000000-0005-0000-0000-0000D68D0000}"/>
    <cellStyle name="Subtotal (line) 3 3 2 13 2" xfId="37951" xr:uid="{00000000-0005-0000-0000-0000D78D0000}"/>
    <cellStyle name="Subtotal (line) 3 3 2 13 2 2" xfId="37952" xr:uid="{00000000-0005-0000-0000-0000D88D0000}"/>
    <cellStyle name="Subtotal (line) 3 3 2 13 2 3" xfId="37953" xr:uid="{00000000-0005-0000-0000-0000D98D0000}"/>
    <cellStyle name="Subtotal (line) 3 3 2 13 2 4" xfId="37954" xr:uid="{00000000-0005-0000-0000-0000DA8D0000}"/>
    <cellStyle name="Subtotal (line) 3 3 2 13 3" xfId="37955" xr:uid="{00000000-0005-0000-0000-0000DB8D0000}"/>
    <cellStyle name="Subtotal (line) 3 3 2 13 4" xfId="37956" xr:uid="{00000000-0005-0000-0000-0000DC8D0000}"/>
    <cellStyle name="Subtotal (line) 3 3 2 13 5" xfId="37957" xr:uid="{00000000-0005-0000-0000-0000DD8D0000}"/>
    <cellStyle name="Subtotal (line) 3 3 2 14" xfId="5238" xr:uid="{00000000-0005-0000-0000-0000DE8D0000}"/>
    <cellStyle name="Subtotal (line) 3 3 2 14 2" xfId="37958" xr:uid="{00000000-0005-0000-0000-0000DF8D0000}"/>
    <cellStyle name="Subtotal (line) 3 3 2 14 2 2" xfId="37959" xr:uid="{00000000-0005-0000-0000-0000E08D0000}"/>
    <cellStyle name="Subtotal (line) 3 3 2 14 2 3" xfId="37960" xr:uid="{00000000-0005-0000-0000-0000E18D0000}"/>
    <cellStyle name="Subtotal (line) 3 3 2 14 2 4" xfId="37961" xr:uid="{00000000-0005-0000-0000-0000E28D0000}"/>
    <cellStyle name="Subtotal (line) 3 3 2 14 3" xfId="37962" xr:uid="{00000000-0005-0000-0000-0000E38D0000}"/>
    <cellStyle name="Subtotal (line) 3 3 2 14 4" xfId="37963" xr:uid="{00000000-0005-0000-0000-0000E48D0000}"/>
    <cellStyle name="Subtotal (line) 3 3 2 14 5" xfId="37964" xr:uid="{00000000-0005-0000-0000-0000E58D0000}"/>
    <cellStyle name="Subtotal (line) 3 3 2 15" xfId="5239" xr:uid="{00000000-0005-0000-0000-0000E68D0000}"/>
    <cellStyle name="Subtotal (line) 3 3 2 15 2" xfId="37965" xr:uid="{00000000-0005-0000-0000-0000E78D0000}"/>
    <cellStyle name="Subtotal (line) 3 3 2 15 2 2" xfId="37966" xr:uid="{00000000-0005-0000-0000-0000E88D0000}"/>
    <cellStyle name="Subtotal (line) 3 3 2 15 2 3" xfId="37967" xr:uid="{00000000-0005-0000-0000-0000E98D0000}"/>
    <cellStyle name="Subtotal (line) 3 3 2 15 2 4" xfId="37968" xr:uid="{00000000-0005-0000-0000-0000EA8D0000}"/>
    <cellStyle name="Subtotal (line) 3 3 2 15 3" xfId="37969" xr:uid="{00000000-0005-0000-0000-0000EB8D0000}"/>
    <cellStyle name="Subtotal (line) 3 3 2 15 4" xfId="37970" xr:uid="{00000000-0005-0000-0000-0000EC8D0000}"/>
    <cellStyle name="Subtotal (line) 3 3 2 15 5" xfId="37971" xr:uid="{00000000-0005-0000-0000-0000ED8D0000}"/>
    <cellStyle name="Subtotal (line) 3 3 2 16" xfId="5240" xr:uid="{00000000-0005-0000-0000-0000EE8D0000}"/>
    <cellStyle name="Subtotal (line) 3 3 2 16 2" xfId="37972" xr:uid="{00000000-0005-0000-0000-0000EF8D0000}"/>
    <cellStyle name="Subtotal (line) 3 3 2 16 2 2" xfId="37973" xr:uid="{00000000-0005-0000-0000-0000F08D0000}"/>
    <cellStyle name="Subtotal (line) 3 3 2 16 2 3" xfId="37974" xr:uid="{00000000-0005-0000-0000-0000F18D0000}"/>
    <cellStyle name="Subtotal (line) 3 3 2 16 2 4" xfId="37975" xr:uid="{00000000-0005-0000-0000-0000F28D0000}"/>
    <cellStyle name="Subtotal (line) 3 3 2 16 3" xfId="37976" xr:uid="{00000000-0005-0000-0000-0000F38D0000}"/>
    <cellStyle name="Subtotal (line) 3 3 2 16 4" xfId="37977" xr:uid="{00000000-0005-0000-0000-0000F48D0000}"/>
    <cellStyle name="Subtotal (line) 3 3 2 16 5" xfId="37978" xr:uid="{00000000-0005-0000-0000-0000F58D0000}"/>
    <cellStyle name="Subtotal (line) 3 3 2 17" xfId="5241" xr:uid="{00000000-0005-0000-0000-0000F68D0000}"/>
    <cellStyle name="Subtotal (line) 3 3 2 17 2" xfId="37979" xr:uid="{00000000-0005-0000-0000-0000F78D0000}"/>
    <cellStyle name="Subtotal (line) 3 3 2 17 2 2" xfId="37980" xr:uid="{00000000-0005-0000-0000-0000F88D0000}"/>
    <cellStyle name="Subtotal (line) 3 3 2 17 2 3" xfId="37981" xr:uid="{00000000-0005-0000-0000-0000F98D0000}"/>
    <cellStyle name="Subtotal (line) 3 3 2 17 2 4" xfId="37982" xr:uid="{00000000-0005-0000-0000-0000FA8D0000}"/>
    <cellStyle name="Subtotal (line) 3 3 2 17 3" xfId="37983" xr:uid="{00000000-0005-0000-0000-0000FB8D0000}"/>
    <cellStyle name="Subtotal (line) 3 3 2 17 4" xfId="37984" xr:uid="{00000000-0005-0000-0000-0000FC8D0000}"/>
    <cellStyle name="Subtotal (line) 3 3 2 17 5" xfId="37985" xr:uid="{00000000-0005-0000-0000-0000FD8D0000}"/>
    <cellStyle name="Subtotal (line) 3 3 2 18" xfId="5242" xr:uid="{00000000-0005-0000-0000-0000FE8D0000}"/>
    <cellStyle name="Subtotal (line) 3 3 2 18 2" xfId="37986" xr:uid="{00000000-0005-0000-0000-0000FF8D0000}"/>
    <cellStyle name="Subtotal (line) 3 3 2 18 2 2" xfId="37987" xr:uid="{00000000-0005-0000-0000-0000008E0000}"/>
    <cellStyle name="Subtotal (line) 3 3 2 18 2 3" xfId="37988" xr:uid="{00000000-0005-0000-0000-0000018E0000}"/>
    <cellStyle name="Subtotal (line) 3 3 2 18 2 4" xfId="37989" xr:uid="{00000000-0005-0000-0000-0000028E0000}"/>
    <cellStyle name="Subtotal (line) 3 3 2 18 3" xfId="37990" xr:uid="{00000000-0005-0000-0000-0000038E0000}"/>
    <cellStyle name="Subtotal (line) 3 3 2 18 4" xfId="37991" xr:uid="{00000000-0005-0000-0000-0000048E0000}"/>
    <cellStyle name="Subtotal (line) 3 3 2 18 5" xfId="37992" xr:uid="{00000000-0005-0000-0000-0000058E0000}"/>
    <cellStyle name="Subtotal (line) 3 3 2 19" xfId="5243" xr:uid="{00000000-0005-0000-0000-0000068E0000}"/>
    <cellStyle name="Subtotal (line) 3 3 2 19 2" xfId="37993" xr:uid="{00000000-0005-0000-0000-0000078E0000}"/>
    <cellStyle name="Subtotal (line) 3 3 2 19 2 2" xfId="37994" xr:uid="{00000000-0005-0000-0000-0000088E0000}"/>
    <cellStyle name="Subtotal (line) 3 3 2 19 2 3" xfId="37995" xr:uid="{00000000-0005-0000-0000-0000098E0000}"/>
    <cellStyle name="Subtotal (line) 3 3 2 19 2 4" xfId="37996" xr:uid="{00000000-0005-0000-0000-00000A8E0000}"/>
    <cellStyle name="Subtotal (line) 3 3 2 19 3" xfId="37997" xr:uid="{00000000-0005-0000-0000-00000B8E0000}"/>
    <cellStyle name="Subtotal (line) 3 3 2 19 4" xfId="37998" xr:uid="{00000000-0005-0000-0000-00000C8E0000}"/>
    <cellStyle name="Subtotal (line) 3 3 2 19 5" xfId="37999" xr:uid="{00000000-0005-0000-0000-00000D8E0000}"/>
    <cellStyle name="Subtotal (line) 3 3 2 2" xfId="5244" xr:uid="{00000000-0005-0000-0000-00000E8E0000}"/>
    <cellStyle name="Subtotal (line) 3 3 2 2 2" xfId="38000" xr:uid="{00000000-0005-0000-0000-00000F8E0000}"/>
    <cellStyle name="Subtotal (line) 3 3 2 2 2 2" xfId="38001" xr:uid="{00000000-0005-0000-0000-0000108E0000}"/>
    <cellStyle name="Subtotal (line) 3 3 2 2 2 3" xfId="38002" xr:uid="{00000000-0005-0000-0000-0000118E0000}"/>
    <cellStyle name="Subtotal (line) 3 3 2 2 2 4" xfId="38003" xr:uid="{00000000-0005-0000-0000-0000128E0000}"/>
    <cellStyle name="Subtotal (line) 3 3 2 2 3" xfId="38004" xr:uid="{00000000-0005-0000-0000-0000138E0000}"/>
    <cellStyle name="Subtotal (line) 3 3 2 2 4" xfId="38005" xr:uid="{00000000-0005-0000-0000-0000148E0000}"/>
    <cellStyle name="Subtotal (line) 3 3 2 2 5" xfId="38006" xr:uid="{00000000-0005-0000-0000-0000158E0000}"/>
    <cellStyle name="Subtotal (line) 3 3 2 20" xfId="5245" xr:uid="{00000000-0005-0000-0000-0000168E0000}"/>
    <cellStyle name="Subtotal (line) 3 3 2 20 2" xfId="38007" xr:uid="{00000000-0005-0000-0000-0000178E0000}"/>
    <cellStyle name="Subtotal (line) 3 3 2 20 2 2" xfId="38008" xr:uid="{00000000-0005-0000-0000-0000188E0000}"/>
    <cellStyle name="Subtotal (line) 3 3 2 20 2 3" xfId="38009" xr:uid="{00000000-0005-0000-0000-0000198E0000}"/>
    <cellStyle name="Subtotal (line) 3 3 2 20 2 4" xfId="38010" xr:uid="{00000000-0005-0000-0000-00001A8E0000}"/>
    <cellStyle name="Subtotal (line) 3 3 2 20 3" xfId="38011" xr:uid="{00000000-0005-0000-0000-00001B8E0000}"/>
    <cellStyle name="Subtotal (line) 3 3 2 20 4" xfId="38012" xr:uid="{00000000-0005-0000-0000-00001C8E0000}"/>
    <cellStyle name="Subtotal (line) 3 3 2 20 5" xfId="38013" xr:uid="{00000000-0005-0000-0000-00001D8E0000}"/>
    <cellStyle name="Subtotal (line) 3 3 2 21" xfId="5246" xr:uid="{00000000-0005-0000-0000-00001E8E0000}"/>
    <cellStyle name="Subtotal (line) 3 3 2 21 2" xfId="38014" xr:uid="{00000000-0005-0000-0000-00001F8E0000}"/>
    <cellStyle name="Subtotal (line) 3 3 2 21 2 2" xfId="38015" xr:uid="{00000000-0005-0000-0000-0000208E0000}"/>
    <cellStyle name="Subtotal (line) 3 3 2 21 2 3" xfId="38016" xr:uid="{00000000-0005-0000-0000-0000218E0000}"/>
    <cellStyle name="Subtotal (line) 3 3 2 21 2 4" xfId="38017" xr:uid="{00000000-0005-0000-0000-0000228E0000}"/>
    <cellStyle name="Subtotal (line) 3 3 2 21 3" xfId="38018" xr:uid="{00000000-0005-0000-0000-0000238E0000}"/>
    <cellStyle name="Subtotal (line) 3 3 2 21 4" xfId="38019" xr:uid="{00000000-0005-0000-0000-0000248E0000}"/>
    <cellStyle name="Subtotal (line) 3 3 2 21 5" xfId="38020" xr:uid="{00000000-0005-0000-0000-0000258E0000}"/>
    <cellStyle name="Subtotal (line) 3 3 2 22" xfId="5247" xr:uid="{00000000-0005-0000-0000-0000268E0000}"/>
    <cellStyle name="Subtotal (line) 3 3 2 22 2" xfId="38021" xr:uid="{00000000-0005-0000-0000-0000278E0000}"/>
    <cellStyle name="Subtotal (line) 3 3 2 22 2 2" xfId="38022" xr:uid="{00000000-0005-0000-0000-0000288E0000}"/>
    <cellStyle name="Subtotal (line) 3 3 2 22 2 3" xfId="38023" xr:uid="{00000000-0005-0000-0000-0000298E0000}"/>
    <cellStyle name="Subtotal (line) 3 3 2 22 2 4" xfId="38024" xr:uid="{00000000-0005-0000-0000-00002A8E0000}"/>
    <cellStyle name="Subtotal (line) 3 3 2 22 3" xfId="38025" xr:uid="{00000000-0005-0000-0000-00002B8E0000}"/>
    <cellStyle name="Subtotal (line) 3 3 2 22 4" xfId="38026" xr:uid="{00000000-0005-0000-0000-00002C8E0000}"/>
    <cellStyle name="Subtotal (line) 3 3 2 22 5" xfId="38027" xr:uid="{00000000-0005-0000-0000-00002D8E0000}"/>
    <cellStyle name="Subtotal (line) 3 3 2 23" xfId="5248" xr:uid="{00000000-0005-0000-0000-00002E8E0000}"/>
    <cellStyle name="Subtotal (line) 3 3 2 23 2" xfId="38028" xr:uid="{00000000-0005-0000-0000-00002F8E0000}"/>
    <cellStyle name="Subtotal (line) 3 3 2 23 2 2" xfId="38029" xr:uid="{00000000-0005-0000-0000-0000308E0000}"/>
    <cellStyle name="Subtotal (line) 3 3 2 23 2 3" xfId="38030" xr:uid="{00000000-0005-0000-0000-0000318E0000}"/>
    <cellStyle name="Subtotal (line) 3 3 2 23 2 4" xfId="38031" xr:uid="{00000000-0005-0000-0000-0000328E0000}"/>
    <cellStyle name="Subtotal (line) 3 3 2 23 3" xfId="38032" xr:uid="{00000000-0005-0000-0000-0000338E0000}"/>
    <cellStyle name="Subtotal (line) 3 3 2 23 4" xfId="38033" xr:uid="{00000000-0005-0000-0000-0000348E0000}"/>
    <cellStyle name="Subtotal (line) 3 3 2 23 5" xfId="38034" xr:uid="{00000000-0005-0000-0000-0000358E0000}"/>
    <cellStyle name="Subtotal (line) 3 3 2 24" xfId="5249" xr:uid="{00000000-0005-0000-0000-0000368E0000}"/>
    <cellStyle name="Subtotal (line) 3 3 2 24 2" xfId="38035" xr:uid="{00000000-0005-0000-0000-0000378E0000}"/>
    <cellStyle name="Subtotal (line) 3 3 2 24 2 2" xfId="38036" xr:uid="{00000000-0005-0000-0000-0000388E0000}"/>
    <cellStyle name="Subtotal (line) 3 3 2 24 2 3" xfId="38037" xr:uid="{00000000-0005-0000-0000-0000398E0000}"/>
    <cellStyle name="Subtotal (line) 3 3 2 24 2 4" xfId="38038" xr:uid="{00000000-0005-0000-0000-00003A8E0000}"/>
    <cellStyle name="Subtotal (line) 3 3 2 24 3" xfId="38039" xr:uid="{00000000-0005-0000-0000-00003B8E0000}"/>
    <cellStyle name="Subtotal (line) 3 3 2 24 4" xfId="38040" xr:uid="{00000000-0005-0000-0000-00003C8E0000}"/>
    <cellStyle name="Subtotal (line) 3 3 2 24 5" xfId="38041" xr:uid="{00000000-0005-0000-0000-00003D8E0000}"/>
    <cellStyle name="Subtotal (line) 3 3 2 25" xfId="5250" xr:uid="{00000000-0005-0000-0000-00003E8E0000}"/>
    <cellStyle name="Subtotal (line) 3 3 2 25 2" xfId="38042" xr:uid="{00000000-0005-0000-0000-00003F8E0000}"/>
    <cellStyle name="Subtotal (line) 3 3 2 25 2 2" xfId="38043" xr:uid="{00000000-0005-0000-0000-0000408E0000}"/>
    <cellStyle name="Subtotal (line) 3 3 2 25 2 3" xfId="38044" xr:uid="{00000000-0005-0000-0000-0000418E0000}"/>
    <cellStyle name="Subtotal (line) 3 3 2 25 2 4" xfId="38045" xr:uid="{00000000-0005-0000-0000-0000428E0000}"/>
    <cellStyle name="Subtotal (line) 3 3 2 25 3" xfId="38046" xr:uid="{00000000-0005-0000-0000-0000438E0000}"/>
    <cellStyle name="Subtotal (line) 3 3 2 25 4" xfId="38047" xr:uid="{00000000-0005-0000-0000-0000448E0000}"/>
    <cellStyle name="Subtotal (line) 3 3 2 25 5" xfId="38048" xr:uid="{00000000-0005-0000-0000-0000458E0000}"/>
    <cellStyle name="Subtotal (line) 3 3 2 26" xfId="5251" xr:uid="{00000000-0005-0000-0000-0000468E0000}"/>
    <cellStyle name="Subtotal (line) 3 3 2 26 2" xfId="38049" xr:uid="{00000000-0005-0000-0000-0000478E0000}"/>
    <cellStyle name="Subtotal (line) 3 3 2 26 2 2" xfId="38050" xr:uid="{00000000-0005-0000-0000-0000488E0000}"/>
    <cellStyle name="Subtotal (line) 3 3 2 26 2 3" xfId="38051" xr:uid="{00000000-0005-0000-0000-0000498E0000}"/>
    <cellStyle name="Subtotal (line) 3 3 2 26 2 4" xfId="38052" xr:uid="{00000000-0005-0000-0000-00004A8E0000}"/>
    <cellStyle name="Subtotal (line) 3 3 2 26 3" xfId="38053" xr:uid="{00000000-0005-0000-0000-00004B8E0000}"/>
    <cellStyle name="Subtotal (line) 3 3 2 26 4" xfId="38054" xr:uid="{00000000-0005-0000-0000-00004C8E0000}"/>
    <cellStyle name="Subtotal (line) 3 3 2 26 5" xfId="38055" xr:uid="{00000000-0005-0000-0000-00004D8E0000}"/>
    <cellStyle name="Subtotal (line) 3 3 2 27" xfId="5252" xr:uid="{00000000-0005-0000-0000-00004E8E0000}"/>
    <cellStyle name="Subtotal (line) 3 3 2 27 2" xfId="38056" xr:uid="{00000000-0005-0000-0000-00004F8E0000}"/>
    <cellStyle name="Subtotal (line) 3 3 2 27 2 2" xfId="38057" xr:uid="{00000000-0005-0000-0000-0000508E0000}"/>
    <cellStyle name="Subtotal (line) 3 3 2 27 2 3" xfId="38058" xr:uid="{00000000-0005-0000-0000-0000518E0000}"/>
    <cellStyle name="Subtotal (line) 3 3 2 27 2 4" xfId="38059" xr:uid="{00000000-0005-0000-0000-0000528E0000}"/>
    <cellStyle name="Subtotal (line) 3 3 2 27 3" xfId="38060" xr:uid="{00000000-0005-0000-0000-0000538E0000}"/>
    <cellStyle name="Subtotal (line) 3 3 2 27 4" xfId="38061" xr:uid="{00000000-0005-0000-0000-0000548E0000}"/>
    <cellStyle name="Subtotal (line) 3 3 2 27 5" xfId="38062" xr:uid="{00000000-0005-0000-0000-0000558E0000}"/>
    <cellStyle name="Subtotal (line) 3 3 2 28" xfId="5253" xr:uid="{00000000-0005-0000-0000-0000568E0000}"/>
    <cellStyle name="Subtotal (line) 3 3 2 28 2" xfId="38063" xr:uid="{00000000-0005-0000-0000-0000578E0000}"/>
    <cellStyle name="Subtotal (line) 3 3 2 28 2 2" xfId="38064" xr:uid="{00000000-0005-0000-0000-0000588E0000}"/>
    <cellStyle name="Subtotal (line) 3 3 2 28 2 3" xfId="38065" xr:uid="{00000000-0005-0000-0000-0000598E0000}"/>
    <cellStyle name="Subtotal (line) 3 3 2 28 2 4" xfId="38066" xr:uid="{00000000-0005-0000-0000-00005A8E0000}"/>
    <cellStyle name="Subtotal (line) 3 3 2 28 3" xfId="38067" xr:uid="{00000000-0005-0000-0000-00005B8E0000}"/>
    <cellStyle name="Subtotal (line) 3 3 2 28 4" xfId="38068" xr:uid="{00000000-0005-0000-0000-00005C8E0000}"/>
    <cellStyle name="Subtotal (line) 3 3 2 28 5" xfId="38069" xr:uid="{00000000-0005-0000-0000-00005D8E0000}"/>
    <cellStyle name="Subtotal (line) 3 3 2 29" xfId="5254" xr:uid="{00000000-0005-0000-0000-00005E8E0000}"/>
    <cellStyle name="Subtotal (line) 3 3 2 29 2" xfId="38070" xr:uid="{00000000-0005-0000-0000-00005F8E0000}"/>
    <cellStyle name="Subtotal (line) 3 3 2 29 2 2" xfId="38071" xr:uid="{00000000-0005-0000-0000-0000608E0000}"/>
    <cellStyle name="Subtotal (line) 3 3 2 29 2 3" xfId="38072" xr:uid="{00000000-0005-0000-0000-0000618E0000}"/>
    <cellStyle name="Subtotal (line) 3 3 2 29 2 4" xfId="38073" xr:uid="{00000000-0005-0000-0000-0000628E0000}"/>
    <cellStyle name="Subtotal (line) 3 3 2 29 3" xfId="38074" xr:uid="{00000000-0005-0000-0000-0000638E0000}"/>
    <cellStyle name="Subtotal (line) 3 3 2 29 4" xfId="38075" xr:uid="{00000000-0005-0000-0000-0000648E0000}"/>
    <cellStyle name="Subtotal (line) 3 3 2 29 5" xfId="38076" xr:uid="{00000000-0005-0000-0000-0000658E0000}"/>
    <cellStyle name="Subtotal (line) 3 3 2 3" xfId="5255" xr:uid="{00000000-0005-0000-0000-0000668E0000}"/>
    <cellStyle name="Subtotal (line) 3 3 2 3 2" xfId="38077" xr:uid="{00000000-0005-0000-0000-0000678E0000}"/>
    <cellStyle name="Subtotal (line) 3 3 2 3 2 2" xfId="38078" xr:uid="{00000000-0005-0000-0000-0000688E0000}"/>
    <cellStyle name="Subtotal (line) 3 3 2 3 2 3" xfId="38079" xr:uid="{00000000-0005-0000-0000-0000698E0000}"/>
    <cellStyle name="Subtotal (line) 3 3 2 3 2 4" xfId="38080" xr:uid="{00000000-0005-0000-0000-00006A8E0000}"/>
    <cellStyle name="Subtotal (line) 3 3 2 3 3" xfId="38081" xr:uid="{00000000-0005-0000-0000-00006B8E0000}"/>
    <cellStyle name="Subtotal (line) 3 3 2 3 4" xfId="38082" xr:uid="{00000000-0005-0000-0000-00006C8E0000}"/>
    <cellStyle name="Subtotal (line) 3 3 2 3 5" xfId="38083" xr:uid="{00000000-0005-0000-0000-00006D8E0000}"/>
    <cellStyle name="Subtotal (line) 3 3 2 30" xfId="5256" xr:uid="{00000000-0005-0000-0000-00006E8E0000}"/>
    <cellStyle name="Subtotal (line) 3 3 2 30 2" xfId="38084" xr:uid="{00000000-0005-0000-0000-00006F8E0000}"/>
    <cellStyle name="Subtotal (line) 3 3 2 30 2 2" xfId="38085" xr:uid="{00000000-0005-0000-0000-0000708E0000}"/>
    <cellStyle name="Subtotal (line) 3 3 2 30 2 3" xfId="38086" xr:uid="{00000000-0005-0000-0000-0000718E0000}"/>
    <cellStyle name="Subtotal (line) 3 3 2 30 2 4" xfId="38087" xr:uid="{00000000-0005-0000-0000-0000728E0000}"/>
    <cellStyle name="Subtotal (line) 3 3 2 30 3" xfId="38088" xr:uid="{00000000-0005-0000-0000-0000738E0000}"/>
    <cellStyle name="Subtotal (line) 3 3 2 30 4" xfId="38089" xr:uid="{00000000-0005-0000-0000-0000748E0000}"/>
    <cellStyle name="Subtotal (line) 3 3 2 30 5" xfId="38090" xr:uid="{00000000-0005-0000-0000-0000758E0000}"/>
    <cellStyle name="Subtotal (line) 3 3 2 31" xfId="5257" xr:uid="{00000000-0005-0000-0000-0000768E0000}"/>
    <cellStyle name="Subtotal (line) 3 3 2 31 2" xfId="38091" xr:uid="{00000000-0005-0000-0000-0000778E0000}"/>
    <cellStyle name="Subtotal (line) 3 3 2 31 2 2" xfId="38092" xr:uid="{00000000-0005-0000-0000-0000788E0000}"/>
    <cellStyle name="Subtotal (line) 3 3 2 31 2 3" xfId="38093" xr:uid="{00000000-0005-0000-0000-0000798E0000}"/>
    <cellStyle name="Subtotal (line) 3 3 2 31 2 4" xfId="38094" xr:uid="{00000000-0005-0000-0000-00007A8E0000}"/>
    <cellStyle name="Subtotal (line) 3 3 2 31 3" xfId="38095" xr:uid="{00000000-0005-0000-0000-00007B8E0000}"/>
    <cellStyle name="Subtotal (line) 3 3 2 31 4" xfId="38096" xr:uid="{00000000-0005-0000-0000-00007C8E0000}"/>
    <cellStyle name="Subtotal (line) 3 3 2 31 5" xfId="38097" xr:uid="{00000000-0005-0000-0000-00007D8E0000}"/>
    <cellStyle name="Subtotal (line) 3 3 2 32" xfId="5258" xr:uid="{00000000-0005-0000-0000-00007E8E0000}"/>
    <cellStyle name="Subtotal (line) 3 3 2 32 2" xfId="38098" xr:uid="{00000000-0005-0000-0000-00007F8E0000}"/>
    <cellStyle name="Subtotal (line) 3 3 2 32 2 2" xfId="38099" xr:uid="{00000000-0005-0000-0000-0000808E0000}"/>
    <cellStyle name="Subtotal (line) 3 3 2 32 2 3" xfId="38100" xr:uid="{00000000-0005-0000-0000-0000818E0000}"/>
    <cellStyle name="Subtotal (line) 3 3 2 32 2 4" xfId="38101" xr:uid="{00000000-0005-0000-0000-0000828E0000}"/>
    <cellStyle name="Subtotal (line) 3 3 2 32 3" xfId="38102" xr:uid="{00000000-0005-0000-0000-0000838E0000}"/>
    <cellStyle name="Subtotal (line) 3 3 2 32 4" xfId="38103" xr:uid="{00000000-0005-0000-0000-0000848E0000}"/>
    <cellStyle name="Subtotal (line) 3 3 2 32 5" xfId="38104" xr:uid="{00000000-0005-0000-0000-0000858E0000}"/>
    <cellStyle name="Subtotal (line) 3 3 2 33" xfId="5259" xr:uid="{00000000-0005-0000-0000-0000868E0000}"/>
    <cellStyle name="Subtotal (line) 3 3 2 33 2" xfId="38105" xr:uid="{00000000-0005-0000-0000-0000878E0000}"/>
    <cellStyle name="Subtotal (line) 3 3 2 33 2 2" xfId="38106" xr:uid="{00000000-0005-0000-0000-0000888E0000}"/>
    <cellStyle name="Subtotal (line) 3 3 2 33 2 3" xfId="38107" xr:uid="{00000000-0005-0000-0000-0000898E0000}"/>
    <cellStyle name="Subtotal (line) 3 3 2 33 2 4" xfId="38108" xr:uid="{00000000-0005-0000-0000-00008A8E0000}"/>
    <cellStyle name="Subtotal (line) 3 3 2 33 3" xfId="38109" xr:uid="{00000000-0005-0000-0000-00008B8E0000}"/>
    <cellStyle name="Subtotal (line) 3 3 2 33 4" xfId="38110" xr:uid="{00000000-0005-0000-0000-00008C8E0000}"/>
    <cellStyle name="Subtotal (line) 3 3 2 33 5" xfId="38111" xr:uid="{00000000-0005-0000-0000-00008D8E0000}"/>
    <cellStyle name="Subtotal (line) 3 3 2 34" xfId="5260" xr:uid="{00000000-0005-0000-0000-00008E8E0000}"/>
    <cellStyle name="Subtotal (line) 3 3 2 34 2" xfId="38112" xr:uid="{00000000-0005-0000-0000-00008F8E0000}"/>
    <cellStyle name="Subtotal (line) 3 3 2 34 2 2" xfId="38113" xr:uid="{00000000-0005-0000-0000-0000908E0000}"/>
    <cellStyle name="Subtotal (line) 3 3 2 34 2 3" xfId="38114" xr:uid="{00000000-0005-0000-0000-0000918E0000}"/>
    <cellStyle name="Subtotal (line) 3 3 2 34 2 4" xfId="38115" xr:uid="{00000000-0005-0000-0000-0000928E0000}"/>
    <cellStyle name="Subtotal (line) 3 3 2 34 3" xfId="38116" xr:uid="{00000000-0005-0000-0000-0000938E0000}"/>
    <cellStyle name="Subtotal (line) 3 3 2 34 4" xfId="38117" xr:uid="{00000000-0005-0000-0000-0000948E0000}"/>
    <cellStyle name="Subtotal (line) 3 3 2 34 5" xfId="38118" xr:uid="{00000000-0005-0000-0000-0000958E0000}"/>
    <cellStyle name="Subtotal (line) 3 3 2 35" xfId="5261" xr:uid="{00000000-0005-0000-0000-0000968E0000}"/>
    <cellStyle name="Subtotal (line) 3 3 2 35 2" xfId="38119" xr:uid="{00000000-0005-0000-0000-0000978E0000}"/>
    <cellStyle name="Subtotal (line) 3 3 2 35 2 2" xfId="38120" xr:uid="{00000000-0005-0000-0000-0000988E0000}"/>
    <cellStyle name="Subtotal (line) 3 3 2 35 2 3" xfId="38121" xr:uid="{00000000-0005-0000-0000-0000998E0000}"/>
    <cellStyle name="Subtotal (line) 3 3 2 35 2 4" xfId="38122" xr:uid="{00000000-0005-0000-0000-00009A8E0000}"/>
    <cellStyle name="Subtotal (line) 3 3 2 35 3" xfId="38123" xr:uid="{00000000-0005-0000-0000-00009B8E0000}"/>
    <cellStyle name="Subtotal (line) 3 3 2 35 4" xfId="38124" xr:uid="{00000000-0005-0000-0000-00009C8E0000}"/>
    <cellStyle name="Subtotal (line) 3 3 2 35 5" xfId="38125" xr:uid="{00000000-0005-0000-0000-00009D8E0000}"/>
    <cellStyle name="Subtotal (line) 3 3 2 36" xfId="5262" xr:uid="{00000000-0005-0000-0000-00009E8E0000}"/>
    <cellStyle name="Subtotal (line) 3 3 2 36 2" xfId="38126" xr:uid="{00000000-0005-0000-0000-00009F8E0000}"/>
    <cellStyle name="Subtotal (line) 3 3 2 36 2 2" xfId="38127" xr:uid="{00000000-0005-0000-0000-0000A08E0000}"/>
    <cellStyle name="Subtotal (line) 3 3 2 36 2 3" xfId="38128" xr:uid="{00000000-0005-0000-0000-0000A18E0000}"/>
    <cellStyle name="Subtotal (line) 3 3 2 36 2 4" xfId="38129" xr:uid="{00000000-0005-0000-0000-0000A28E0000}"/>
    <cellStyle name="Subtotal (line) 3 3 2 36 3" xfId="38130" xr:uid="{00000000-0005-0000-0000-0000A38E0000}"/>
    <cellStyle name="Subtotal (line) 3 3 2 36 4" xfId="38131" xr:uid="{00000000-0005-0000-0000-0000A48E0000}"/>
    <cellStyle name="Subtotal (line) 3 3 2 36 5" xfId="38132" xr:uid="{00000000-0005-0000-0000-0000A58E0000}"/>
    <cellStyle name="Subtotal (line) 3 3 2 37" xfId="5263" xr:uid="{00000000-0005-0000-0000-0000A68E0000}"/>
    <cellStyle name="Subtotal (line) 3 3 2 37 2" xfId="38133" xr:uid="{00000000-0005-0000-0000-0000A78E0000}"/>
    <cellStyle name="Subtotal (line) 3 3 2 37 2 2" xfId="38134" xr:uid="{00000000-0005-0000-0000-0000A88E0000}"/>
    <cellStyle name="Subtotal (line) 3 3 2 37 2 3" xfId="38135" xr:uid="{00000000-0005-0000-0000-0000A98E0000}"/>
    <cellStyle name="Subtotal (line) 3 3 2 37 2 4" xfId="38136" xr:uid="{00000000-0005-0000-0000-0000AA8E0000}"/>
    <cellStyle name="Subtotal (line) 3 3 2 37 3" xfId="38137" xr:uid="{00000000-0005-0000-0000-0000AB8E0000}"/>
    <cellStyle name="Subtotal (line) 3 3 2 37 4" xfId="38138" xr:uid="{00000000-0005-0000-0000-0000AC8E0000}"/>
    <cellStyle name="Subtotal (line) 3 3 2 37 5" xfId="38139" xr:uid="{00000000-0005-0000-0000-0000AD8E0000}"/>
    <cellStyle name="Subtotal (line) 3 3 2 38" xfId="5264" xr:uid="{00000000-0005-0000-0000-0000AE8E0000}"/>
    <cellStyle name="Subtotal (line) 3 3 2 38 2" xfId="38140" xr:uid="{00000000-0005-0000-0000-0000AF8E0000}"/>
    <cellStyle name="Subtotal (line) 3 3 2 38 2 2" xfId="38141" xr:uid="{00000000-0005-0000-0000-0000B08E0000}"/>
    <cellStyle name="Subtotal (line) 3 3 2 38 2 3" xfId="38142" xr:uid="{00000000-0005-0000-0000-0000B18E0000}"/>
    <cellStyle name="Subtotal (line) 3 3 2 38 2 4" xfId="38143" xr:uid="{00000000-0005-0000-0000-0000B28E0000}"/>
    <cellStyle name="Subtotal (line) 3 3 2 38 3" xfId="38144" xr:uid="{00000000-0005-0000-0000-0000B38E0000}"/>
    <cellStyle name="Subtotal (line) 3 3 2 38 4" xfId="38145" xr:uid="{00000000-0005-0000-0000-0000B48E0000}"/>
    <cellStyle name="Subtotal (line) 3 3 2 38 5" xfId="38146" xr:uid="{00000000-0005-0000-0000-0000B58E0000}"/>
    <cellStyle name="Subtotal (line) 3 3 2 39" xfId="5265" xr:uid="{00000000-0005-0000-0000-0000B68E0000}"/>
    <cellStyle name="Subtotal (line) 3 3 2 39 2" xfId="38147" xr:uid="{00000000-0005-0000-0000-0000B78E0000}"/>
    <cellStyle name="Subtotal (line) 3 3 2 39 2 2" xfId="38148" xr:uid="{00000000-0005-0000-0000-0000B88E0000}"/>
    <cellStyle name="Subtotal (line) 3 3 2 39 2 3" xfId="38149" xr:uid="{00000000-0005-0000-0000-0000B98E0000}"/>
    <cellStyle name="Subtotal (line) 3 3 2 39 2 4" xfId="38150" xr:uid="{00000000-0005-0000-0000-0000BA8E0000}"/>
    <cellStyle name="Subtotal (line) 3 3 2 39 3" xfId="38151" xr:uid="{00000000-0005-0000-0000-0000BB8E0000}"/>
    <cellStyle name="Subtotal (line) 3 3 2 39 4" xfId="38152" xr:uid="{00000000-0005-0000-0000-0000BC8E0000}"/>
    <cellStyle name="Subtotal (line) 3 3 2 39 5" xfId="38153" xr:uid="{00000000-0005-0000-0000-0000BD8E0000}"/>
    <cellStyle name="Subtotal (line) 3 3 2 4" xfId="5266" xr:uid="{00000000-0005-0000-0000-0000BE8E0000}"/>
    <cellStyle name="Subtotal (line) 3 3 2 4 2" xfId="38154" xr:uid="{00000000-0005-0000-0000-0000BF8E0000}"/>
    <cellStyle name="Subtotal (line) 3 3 2 4 2 2" xfId="38155" xr:uid="{00000000-0005-0000-0000-0000C08E0000}"/>
    <cellStyle name="Subtotal (line) 3 3 2 4 2 3" xfId="38156" xr:uid="{00000000-0005-0000-0000-0000C18E0000}"/>
    <cellStyle name="Subtotal (line) 3 3 2 4 2 4" xfId="38157" xr:uid="{00000000-0005-0000-0000-0000C28E0000}"/>
    <cellStyle name="Subtotal (line) 3 3 2 4 3" xfId="38158" xr:uid="{00000000-0005-0000-0000-0000C38E0000}"/>
    <cellStyle name="Subtotal (line) 3 3 2 4 4" xfId="38159" xr:uid="{00000000-0005-0000-0000-0000C48E0000}"/>
    <cellStyle name="Subtotal (line) 3 3 2 4 5" xfId="38160" xr:uid="{00000000-0005-0000-0000-0000C58E0000}"/>
    <cellStyle name="Subtotal (line) 3 3 2 40" xfId="5267" xr:uid="{00000000-0005-0000-0000-0000C68E0000}"/>
    <cellStyle name="Subtotal (line) 3 3 2 40 2" xfId="38161" xr:uid="{00000000-0005-0000-0000-0000C78E0000}"/>
    <cellStyle name="Subtotal (line) 3 3 2 40 2 2" xfId="38162" xr:uid="{00000000-0005-0000-0000-0000C88E0000}"/>
    <cellStyle name="Subtotal (line) 3 3 2 40 2 3" xfId="38163" xr:uid="{00000000-0005-0000-0000-0000C98E0000}"/>
    <cellStyle name="Subtotal (line) 3 3 2 40 2 4" xfId="38164" xr:uid="{00000000-0005-0000-0000-0000CA8E0000}"/>
    <cellStyle name="Subtotal (line) 3 3 2 40 3" xfId="38165" xr:uid="{00000000-0005-0000-0000-0000CB8E0000}"/>
    <cellStyle name="Subtotal (line) 3 3 2 40 4" xfId="38166" xr:uid="{00000000-0005-0000-0000-0000CC8E0000}"/>
    <cellStyle name="Subtotal (line) 3 3 2 40 5" xfId="38167" xr:uid="{00000000-0005-0000-0000-0000CD8E0000}"/>
    <cellStyle name="Subtotal (line) 3 3 2 41" xfId="5268" xr:uid="{00000000-0005-0000-0000-0000CE8E0000}"/>
    <cellStyle name="Subtotal (line) 3 3 2 41 2" xfId="38168" xr:uid="{00000000-0005-0000-0000-0000CF8E0000}"/>
    <cellStyle name="Subtotal (line) 3 3 2 41 2 2" xfId="38169" xr:uid="{00000000-0005-0000-0000-0000D08E0000}"/>
    <cellStyle name="Subtotal (line) 3 3 2 41 2 3" xfId="38170" xr:uid="{00000000-0005-0000-0000-0000D18E0000}"/>
    <cellStyle name="Subtotal (line) 3 3 2 41 2 4" xfId="38171" xr:uid="{00000000-0005-0000-0000-0000D28E0000}"/>
    <cellStyle name="Subtotal (line) 3 3 2 41 3" xfId="38172" xr:uid="{00000000-0005-0000-0000-0000D38E0000}"/>
    <cellStyle name="Subtotal (line) 3 3 2 41 4" xfId="38173" xr:uid="{00000000-0005-0000-0000-0000D48E0000}"/>
    <cellStyle name="Subtotal (line) 3 3 2 41 5" xfId="38174" xr:uid="{00000000-0005-0000-0000-0000D58E0000}"/>
    <cellStyle name="Subtotal (line) 3 3 2 42" xfId="5269" xr:uid="{00000000-0005-0000-0000-0000D68E0000}"/>
    <cellStyle name="Subtotal (line) 3 3 2 42 2" xfId="38175" xr:uid="{00000000-0005-0000-0000-0000D78E0000}"/>
    <cellStyle name="Subtotal (line) 3 3 2 42 2 2" xfId="38176" xr:uid="{00000000-0005-0000-0000-0000D88E0000}"/>
    <cellStyle name="Subtotal (line) 3 3 2 42 2 3" xfId="38177" xr:uid="{00000000-0005-0000-0000-0000D98E0000}"/>
    <cellStyle name="Subtotal (line) 3 3 2 42 2 4" xfId="38178" xr:uid="{00000000-0005-0000-0000-0000DA8E0000}"/>
    <cellStyle name="Subtotal (line) 3 3 2 42 3" xfId="38179" xr:uid="{00000000-0005-0000-0000-0000DB8E0000}"/>
    <cellStyle name="Subtotal (line) 3 3 2 42 4" xfId="38180" xr:uid="{00000000-0005-0000-0000-0000DC8E0000}"/>
    <cellStyle name="Subtotal (line) 3 3 2 42 5" xfId="38181" xr:uid="{00000000-0005-0000-0000-0000DD8E0000}"/>
    <cellStyle name="Subtotal (line) 3 3 2 43" xfId="5270" xr:uid="{00000000-0005-0000-0000-0000DE8E0000}"/>
    <cellStyle name="Subtotal (line) 3 3 2 43 2" xfId="38182" xr:uid="{00000000-0005-0000-0000-0000DF8E0000}"/>
    <cellStyle name="Subtotal (line) 3 3 2 43 2 2" xfId="38183" xr:uid="{00000000-0005-0000-0000-0000E08E0000}"/>
    <cellStyle name="Subtotal (line) 3 3 2 43 2 3" xfId="38184" xr:uid="{00000000-0005-0000-0000-0000E18E0000}"/>
    <cellStyle name="Subtotal (line) 3 3 2 43 2 4" xfId="38185" xr:uid="{00000000-0005-0000-0000-0000E28E0000}"/>
    <cellStyle name="Subtotal (line) 3 3 2 43 3" xfId="38186" xr:uid="{00000000-0005-0000-0000-0000E38E0000}"/>
    <cellStyle name="Subtotal (line) 3 3 2 43 4" xfId="38187" xr:uid="{00000000-0005-0000-0000-0000E48E0000}"/>
    <cellStyle name="Subtotal (line) 3 3 2 43 5" xfId="38188" xr:uid="{00000000-0005-0000-0000-0000E58E0000}"/>
    <cellStyle name="Subtotal (line) 3 3 2 44" xfId="5271" xr:uid="{00000000-0005-0000-0000-0000E68E0000}"/>
    <cellStyle name="Subtotal (line) 3 3 2 44 2" xfId="38189" xr:uid="{00000000-0005-0000-0000-0000E78E0000}"/>
    <cellStyle name="Subtotal (line) 3 3 2 44 2 2" xfId="38190" xr:uid="{00000000-0005-0000-0000-0000E88E0000}"/>
    <cellStyle name="Subtotal (line) 3 3 2 44 2 3" xfId="38191" xr:uid="{00000000-0005-0000-0000-0000E98E0000}"/>
    <cellStyle name="Subtotal (line) 3 3 2 44 2 4" xfId="38192" xr:uid="{00000000-0005-0000-0000-0000EA8E0000}"/>
    <cellStyle name="Subtotal (line) 3 3 2 44 3" xfId="38193" xr:uid="{00000000-0005-0000-0000-0000EB8E0000}"/>
    <cellStyle name="Subtotal (line) 3 3 2 44 4" xfId="38194" xr:uid="{00000000-0005-0000-0000-0000EC8E0000}"/>
    <cellStyle name="Subtotal (line) 3 3 2 44 5" xfId="38195" xr:uid="{00000000-0005-0000-0000-0000ED8E0000}"/>
    <cellStyle name="Subtotal (line) 3 3 2 45" xfId="38196" xr:uid="{00000000-0005-0000-0000-0000EE8E0000}"/>
    <cellStyle name="Subtotal (line) 3 3 2 45 2" xfId="38197" xr:uid="{00000000-0005-0000-0000-0000EF8E0000}"/>
    <cellStyle name="Subtotal (line) 3 3 2 45 3" xfId="38198" xr:uid="{00000000-0005-0000-0000-0000F08E0000}"/>
    <cellStyle name="Subtotal (line) 3 3 2 45 4" xfId="38199" xr:uid="{00000000-0005-0000-0000-0000F18E0000}"/>
    <cellStyle name="Subtotal (line) 3 3 2 46" xfId="38200" xr:uid="{00000000-0005-0000-0000-0000F28E0000}"/>
    <cellStyle name="Subtotal (line) 3 3 2 46 2" xfId="38201" xr:uid="{00000000-0005-0000-0000-0000F38E0000}"/>
    <cellStyle name="Subtotal (line) 3 3 2 46 3" xfId="38202" xr:uid="{00000000-0005-0000-0000-0000F48E0000}"/>
    <cellStyle name="Subtotal (line) 3 3 2 46 4" xfId="38203" xr:uid="{00000000-0005-0000-0000-0000F58E0000}"/>
    <cellStyle name="Subtotal (line) 3 3 2 47" xfId="38204" xr:uid="{00000000-0005-0000-0000-0000F68E0000}"/>
    <cellStyle name="Subtotal (line) 3 3 2 48" xfId="38205" xr:uid="{00000000-0005-0000-0000-0000F78E0000}"/>
    <cellStyle name="Subtotal (line) 3 3 2 49" xfId="38206" xr:uid="{00000000-0005-0000-0000-0000F88E0000}"/>
    <cellStyle name="Subtotal (line) 3 3 2 5" xfId="5272" xr:uid="{00000000-0005-0000-0000-0000F98E0000}"/>
    <cellStyle name="Subtotal (line) 3 3 2 5 2" xfId="38207" xr:uid="{00000000-0005-0000-0000-0000FA8E0000}"/>
    <cellStyle name="Subtotal (line) 3 3 2 5 2 2" xfId="38208" xr:uid="{00000000-0005-0000-0000-0000FB8E0000}"/>
    <cellStyle name="Subtotal (line) 3 3 2 5 2 3" xfId="38209" xr:uid="{00000000-0005-0000-0000-0000FC8E0000}"/>
    <cellStyle name="Subtotal (line) 3 3 2 5 2 4" xfId="38210" xr:uid="{00000000-0005-0000-0000-0000FD8E0000}"/>
    <cellStyle name="Subtotal (line) 3 3 2 5 3" xfId="38211" xr:uid="{00000000-0005-0000-0000-0000FE8E0000}"/>
    <cellStyle name="Subtotal (line) 3 3 2 5 4" xfId="38212" xr:uid="{00000000-0005-0000-0000-0000FF8E0000}"/>
    <cellStyle name="Subtotal (line) 3 3 2 5 5" xfId="38213" xr:uid="{00000000-0005-0000-0000-0000008F0000}"/>
    <cellStyle name="Subtotal (line) 3 3 2 6" xfId="5273" xr:uid="{00000000-0005-0000-0000-0000018F0000}"/>
    <cellStyle name="Subtotal (line) 3 3 2 6 2" xfId="38214" xr:uid="{00000000-0005-0000-0000-0000028F0000}"/>
    <cellStyle name="Subtotal (line) 3 3 2 6 2 2" xfId="38215" xr:uid="{00000000-0005-0000-0000-0000038F0000}"/>
    <cellStyle name="Subtotal (line) 3 3 2 6 2 3" xfId="38216" xr:uid="{00000000-0005-0000-0000-0000048F0000}"/>
    <cellStyle name="Subtotal (line) 3 3 2 6 2 4" xfId="38217" xr:uid="{00000000-0005-0000-0000-0000058F0000}"/>
    <cellStyle name="Subtotal (line) 3 3 2 6 3" xfId="38218" xr:uid="{00000000-0005-0000-0000-0000068F0000}"/>
    <cellStyle name="Subtotal (line) 3 3 2 6 4" xfId="38219" xr:uid="{00000000-0005-0000-0000-0000078F0000}"/>
    <cellStyle name="Subtotal (line) 3 3 2 6 5" xfId="38220" xr:uid="{00000000-0005-0000-0000-0000088F0000}"/>
    <cellStyle name="Subtotal (line) 3 3 2 7" xfId="5274" xr:uid="{00000000-0005-0000-0000-0000098F0000}"/>
    <cellStyle name="Subtotal (line) 3 3 2 7 2" xfId="38221" xr:uid="{00000000-0005-0000-0000-00000A8F0000}"/>
    <cellStyle name="Subtotal (line) 3 3 2 7 2 2" xfId="38222" xr:uid="{00000000-0005-0000-0000-00000B8F0000}"/>
    <cellStyle name="Subtotal (line) 3 3 2 7 2 3" xfId="38223" xr:uid="{00000000-0005-0000-0000-00000C8F0000}"/>
    <cellStyle name="Subtotal (line) 3 3 2 7 2 4" xfId="38224" xr:uid="{00000000-0005-0000-0000-00000D8F0000}"/>
    <cellStyle name="Subtotal (line) 3 3 2 7 3" xfId="38225" xr:uid="{00000000-0005-0000-0000-00000E8F0000}"/>
    <cellStyle name="Subtotal (line) 3 3 2 7 4" xfId="38226" xr:uid="{00000000-0005-0000-0000-00000F8F0000}"/>
    <cellStyle name="Subtotal (line) 3 3 2 7 5" xfId="38227" xr:uid="{00000000-0005-0000-0000-0000108F0000}"/>
    <cellStyle name="Subtotal (line) 3 3 2 8" xfId="5275" xr:uid="{00000000-0005-0000-0000-0000118F0000}"/>
    <cellStyle name="Subtotal (line) 3 3 2 8 2" xfId="38228" xr:uid="{00000000-0005-0000-0000-0000128F0000}"/>
    <cellStyle name="Subtotal (line) 3 3 2 8 2 2" xfId="38229" xr:uid="{00000000-0005-0000-0000-0000138F0000}"/>
    <cellStyle name="Subtotal (line) 3 3 2 8 2 3" xfId="38230" xr:uid="{00000000-0005-0000-0000-0000148F0000}"/>
    <cellStyle name="Subtotal (line) 3 3 2 8 2 4" xfId="38231" xr:uid="{00000000-0005-0000-0000-0000158F0000}"/>
    <cellStyle name="Subtotal (line) 3 3 2 8 3" xfId="38232" xr:uid="{00000000-0005-0000-0000-0000168F0000}"/>
    <cellStyle name="Subtotal (line) 3 3 2 8 4" xfId="38233" xr:uid="{00000000-0005-0000-0000-0000178F0000}"/>
    <cellStyle name="Subtotal (line) 3 3 2 8 5" xfId="38234" xr:uid="{00000000-0005-0000-0000-0000188F0000}"/>
    <cellStyle name="Subtotal (line) 3 3 2 9" xfId="5276" xr:uid="{00000000-0005-0000-0000-0000198F0000}"/>
    <cellStyle name="Subtotal (line) 3 3 2 9 2" xfId="38235" xr:uid="{00000000-0005-0000-0000-00001A8F0000}"/>
    <cellStyle name="Subtotal (line) 3 3 2 9 2 2" xfId="38236" xr:uid="{00000000-0005-0000-0000-00001B8F0000}"/>
    <cellStyle name="Subtotal (line) 3 3 2 9 2 3" xfId="38237" xr:uid="{00000000-0005-0000-0000-00001C8F0000}"/>
    <cellStyle name="Subtotal (line) 3 3 2 9 2 4" xfId="38238" xr:uid="{00000000-0005-0000-0000-00001D8F0000}"/>
    <cellStyle name="Subtotal (line) 3 3 2 9 3" xfId="38239" xr:uid="{00000000-0005-0000-0000-00001E8F0000}"/>
    <cellStyle name="Subtotal (line) 3 3 2 9 4" xfId="38240" xr:uid="{00000000-0005-0000-0000-00001F8F0000}"/>
    <cellStyle name="Subtotal (line) 3 3 2 9 5" xfId="38241" xr:uid="{00000000-0005-0000-0000-0000208F0000}"/>
    <cellStyle name="Subtotal (line) 3 3 20" xfId="5277" xr:uid="{00000000-0005-0000-0000-0000218F0000}"/>
    <cellStyle name="Subtotal (line) 3 3 20 2" xfId="38242" xr:uid="{00000000-0005-0000-0000-0000228F0000}"/>
    <cellStyle name="Subtotal (line) 3 3 20 2 2" xfId="38243" xr:uid="{00000000-0005-0000-0000-0000238F0000}"/>
    <cellStyle name="Subtotal (line) 3 3 20 2 3" xfId="38244" xr:uid="{00000000-0005-0000-0000-0000248F0000}"/>
    <cellStyle name="Subtotal (line) 3 3 20 2 4" xfId="38245" xr:uid="{00000000-0005-0000-0000-0000258F0000}"/>
    <cellStyle name="Subtotal (line) 3 3 20 3" xfId="38246" xr:uid="{00000000-0005-0000-0000-0000268F0000}"/>
    <cellStyle name="Subtotal (line) 3 3 20 4" xfId="38247" xr:uid="{00000000-0005-0000-0000-0000278F0000}"/>
    <cellStyle name="Subtotal (line) 3 3 20 5" xfId="38248" xr:uid="{00000000-0005-0000-0000-0000288F0000}"/>
    <cellStyle name="Subtotal (line) 3 3 21" xfId="5278" xr:uid="{00000000-0005-0000-0000-0000298F0000}"/>
    <cellStyle name="Subtotal (line) 3 3 21 2" xfId="38249" xr:uid="{00000000-0005-0000-0000-00002A8F0000}"/>
    <cellStyle name="Subtotal (line) 3 3 21 2 2" xfId="38250" xr:uid="{00000000-0005-0000-0000-00002B8F0000}"/>
    <cellStyle name="Subtotal (line) 3 3 21 2 3" xfId="38251" xr:uid="{00000000-0005-0000-0000-00002C8F0000}"/>
    <cellStyle name="Subtotal (line) 3 3 21 2 4" xfId="38252" xr:uid="{00000000-0005-0000-0000-00002D8F0000}"/>
    <cellStyle name="Subtotal (line) 3 3 21 3" xfId="38253" xr:uid="{00000000-0005-0000-0000-00002E8F0000}"/>
    <cellStyle name="Subtotal (line) 3 3 21 4" xfId="38254" xr:uid="{00000000-0005-0000-0000-00002F8F0000}"/>
    <cellStyle name="Subtotal (line) 3 3 21 5" xfId="38255" xr:uid="{00000000-0005-0000-0000-0000308F0000}"/>
    <cellStyle name="Subtotal (line) 3 3 22" xfId="5279" xr:uid="{00000000-0005-0000-0000-0000318F0000}"/>
    <cellStyle name="Subtotal (line) 3 3 22 2" xfId="38256" xr:uid="{00000000-0005-0000-0000-0000328F0000}"/>
    <cellStyle name="Subtotal (line) 3 3 22 2 2" xfId="38257" xr:uid="{00000000-0005-0000-0000-0000338F0000}"/>
    <cellStyle name="Subtotal (line) 3 3 22 2 3" xfId="38258" xr:uid="{00000000-0005-0000-0000-0000348F0000}"/>
    <cellStyle name="Subtotal (line) 3 3 22 2 4" xfId="38259" xr:uid="{00000000-0005-0000-0000-0000358F0000}"/>
    <cellStyle name="Subtotal (line) 3 3 22 3" xfId="38260" xr:uid="{00000000-0005-0000-0000-0000368F0000}"/>
    <cellStyle name="Subtotal (line) 3 3 22 4" xfId="38261" xr:uid="{00000000-0005-0000-0000-0000378F0000}"/>
    <cellStyle name="Subtotal (line) 3 3 22 5" xfId="38262" xr:uid="{00000000-0005-0000-0000-0000388F0000}"/>
    <cellStyle name="Subtotal (line) 3 3 23" xfId="5280" xr:uid="{00000000-0005-0000-0000-0000398F0000}"/>
    <cellStyle name="Subtotal (line) 3 3 23 2" xfId="38263" xr:uid="{00000000-0005-0000-0000-00003A8F0000}"/>
    <cellStyle name="Subtotal (line) 3 3 23 2 2" xfId="38264" xr:uid="{00000000-0005-0000-0000-00003B8F0000}"/>
    <cellStyle name="Subtotal (line) 3 3 23 2 3" xfId="38265" xr:uid="{00000000-0005-0000-0000-00003C8F0000}"/>
    <cellStyle name="Subtotal (line) 3 3 23 2 4" xfId="38266" xr:uid="{00000000-0005-0000-0000-00003D8F0000}"/>
    <cellStyle name="Subtotal (line) 3 3 23 3" xfId="38267" xr:uid="{00000000-0005-0000-0000-00003E8F0000}"/>
    <cellStyle name="Subtotal (line) 3 3 23 4" xfId="38268" xr:uid="{00000000-0005-0000-0000-00003F8F0000}"/>
    <cellStyle name="Subtotal (line) 3 3 23 5" xfId="38269" xr:uid="{00000000-0005-0000-0000-0000408F0000}"/>
    <cellStyle name="Subtotal (line) 3 3 24" xfId="5281" xr:uid="{00000000-0005-0000-0000-0000418F0000}"/>
    <cellStyle name="Subtotal (line) 3 3 24 2" xfId="38270" xr:uid="{00000000-0005-0000-0000-0000428F0000}"/>
    <cellStyle name="Subtotal (line) 3 3 24 2 2" xfId="38271" xr:uid="{00000000-0005-0000-0000-0000438F0000}"/>
    <cellStyle name="Subtotal (line) 3 3 24 2 3" xfId="38272" xr:uid="{00000000-0005-0000-0000-0000448F0000}"/>
    <cellStyle name="Subtotal (line) 3 3 24 2 4" xfId="38273" xr:uid="{00000000-0005-0000-0000-0000458F0000}"/>
    <cellStyle name="Subtotal (line) 3 3 24 3" xfId="38274" xr:uid="{00000000-0005-0000-0000-0000468F0000}"/>
    <cellStyle name="Subtotal (line) 3 3 24 4" xfId="38275" xr:uid="{00000000-0005-0000-0000-0000478F0000}"/>
    <cellStyle name="Subtotal (line) 3 3 24 5" xfId="38276" xr:uid="{00000000-0005-0000-0000-0000488F0000}"/>
    <cellStyle name="Subtotal (line) 3 3 25" xfId="5282" xr:uid="{00000000-0005-0000-0000-0000498F0000}"/>
    <cellStyle name="Subtotal (line) 3 3 25 2" xfId="38277" xr:uid="{00000000-0005-0000-0000-00004A8F0000}"/>
    <cellStyle name="Subtotal (line) 3 3 25 2 2" xfId="38278" xr:uid="{00000000-0005-0000-0000-00004B8F0000}"/>
    <cellStyle name="Subtotal (line) 3 3 25 2 3" xfId="38279" xr:uid="{00000000-0005-0000-0000-00004C8F0000}"/>
    <cellStyle name="Subtotal (line) 3 3 25 2 4" xfId="38280" xr:uid="{00000000-0005-0000-0000-00004D8F0000}"/>
    <cellStyle name="Subtotal (line) 3 3 25 3" xfId="38281" xr:uid="{00000000-0005-0000-0000-00004E8F0000}"/>
    <cellStyle name="Subtotal (line) 3 3 25 4" xfId="38282" xr:uid="{00000000-0005-0000-0000-00004F8F0000}"/>
    <cellStyle name="Subtotal (line) 3 3 25 5" xfId="38283" xr:uid="{00000000-0005-0000-0000-0000508F0000}"/>
    <cellStyle name="Subtotal (line) 3 3 26" xfId="5283" xr:uid="{00000000-0005-0000-0000-0000518F0000}"/>
    <cellStyle name="Subtotal (line) 3 3 26 2" xfId="38284" xr:uid="{00000000-0005-0000-0000-0000528F0000}"/>
    <cellStyle name="Subtotal (line) 3 3 26 2 2" xfId="38285" xr:uid="{00000000-0005-0000-0000-0000538F0000}"/>
    <cellStyle name="Subtotal (line) 3 3 26 2 3" xfId="38286" xr:uid="{00000000-0005-0000-0000-0000548F0000}"/>
    <cellStyle name="Subtotal (line) 3 3 26 2 4" xfId="38287" xr:uid="{00000000-0005-0000-0000-0000558F0000}"/>
    <cellStyle name="Subtotal (line) 3 3 26 3" xfId="38288" xr:uid="{00000000-0005-0000-0000-0000568F0000}"/>
    <cellStyle name="Subtotal (line) 3 3 26 4" xfId="38289" xr:uid="{00000000-0005-0000-0000-0000578F0000}"/>
    <cellStyle name="Subtotal (line) 3 3 26 5" xfId="38290" xr:uid="{00000000-0005-0000-0000-0000588F0000}"/>
    <cellStyle name="Subtotal (line) 3 3 27" xfId="5284" xr:uid="{00000000-0005-0000-0000-0000598F0000}"/>
    <cellStyle name="Subtotal (line) 3 3 27 2" xfId="38291" xr:uid="{00000000-0005-0000-0000-00005A8F0000}"/>
    <cellStyle name="Subtotal (line) 3 3 27 2 2" xfId="38292" xr:uid="{00000000-0005-0000-0000-00005B8F0000}"/>
    <cellStyle name="Subtotal (line) 3 3 27 2 3" xfId="38293" xr:uid="{00000000-0005-0000-0000-00005C8F0000}"/>
    <cellStyle name="Subtotal (line) 3 3 27 2 4" xfId="38294" xr:uid="{00000000-0005-0000-0000-00005D8F0000}"/>
    <cellStyle name="Subtotal (line) 3 3 27 3" xfId="38295" xr:uid="{00000000-0005-0000-0000-00005E8F0000}"/>
    <cellStyle name="Subtotal (line) 3 3 27 4" xfId="38296" xr:uid="{00000000-0005-0000-0000-00005F8F0000}"/>
    <cellStyle name="Subtotal (line) 3 3 27 5" xfId="38297" xr:uid="{00000000-0005-0000-0000-0000608F0000}"/>
    <cellStyle name="Subtotal (line) 3 3 28" xfId="5285" xr:uid="{00000000-0005-0000-0000-0000618F0000}"/>
    <cellStyle name="Subtotal (line) 3 3 28 2" xfId="38298" xr:uid="{00000000-0005-0000-0000-0000628F0000}"/>
    <cellStyle name="Subtotal (line) 3 3 28 2 2" xfId="38299" xr:uid="{00000000-0005-0000-0000-0000638F0000}"/>
    <cellStyle name="Subtotal (line) 3 3 28 2 3" xfId="38300" xr:uid="{00000000-0005-0000-0000-0000648F0000}"/>
    <cellStyle name="Subtotal (line) 3 3 28 2 4" xfId="38301" xr:uid="{00000000-0005-0000-0000-0000658F0000}"/>
    <cellStyle name="Subtotal (line) 3 3 28 3" xfId="38302" xr:uid="{00000000-0005-0000-0000-0000668F0000}"/>
    <cellStyle name="Subtotal (line) 3 3 28 4" xfId="38303" xr:uid="{00000000-0005-0000-0000-0000678F0000}"/>
    <cellStyle name="Subtotal (line) 3 3 28 5" xfId="38304" xr:uid="{00000000-0005-0000-0000-0000688F0000}"/>
    <cellStyle name="Subtotal (line) 3 3 29" xfId="5286" xr:uid="{00000000-0005-0000-0000-0000698F0000}"/>
    <cellStyle name="Subtotal (line) 3 3 29 2" xfId="38305" xr:uid="{00000000-0005-0000-0000-00006A8F0000}"/>
    <cellStyle name="Subtotal (line) 3 3 29 2 2" xfId="38306" xr:uid="{00000000-0005-0000-0000-00006B8F0000}"/>
    <cellStyle name="Subtotal (line) 3 3 29 2 3" xfId="38307" xr:uid="{00000000-0005-0000-0000-00006C8F0000}"/>
    <cellStyle name="Subtotal (line) 3 3 29 2 4" xfId="38308" xr:uid="{00000000-0005-0000-0000-00006D8F0000}"/>
    <cellStyle name="Subtotal (line) 3 3 29 3" xfId="38309" xr:uid="{00000000-0005-0000-0000-00006E8F0000}"/>
    <cellStyle name="Subtotal (line) 3 3 29 4" xfId="38310" xr:uid="{00000000-0005-0000-0000-00006F8F0000}"/>
    <cellStyle name="Subtotal (line) 3 3 29 5" xfId="38311" xr:uid="{00000000-0005-0000-0000-0000708F0000}"/>
    <cellStyle name="Subtotal (line) 3 3 3" xfId="5287" xr:uid="{00000000-0005-0000-0000-0000718F0000}"/>
    <cellStyle name="Subtotal (line) 3 3 3 2" xfId="38312" xr:uid="{00000000-0005-0000-0000-0000728F0000}"/>
    <cellStyle name="Subtotal (line) 3 3 3 2 2" xfId="38313" xr:uid="{00000000-0005-0000-0000-0000738F0000}"/>
    <cellStyle name="Subtotal (line) 3 3 3 2 3" xfId="38314" xr:uid="{00000000-0005-0000-0000-0000748F0000}"/>
    <cellStyle name="Subtotal (line) 3 3 3 2 4" xfId="38315" xr:uid="{00000000-0005-0000-0000-0000758F0000}"/>
    <cellStyle name="Subtotal (line) 3 3 3 3" xfId="38316" xr:uid="{00000000-0005-0000-0000-0000768F0000}"/>
    <cellStyle name="Subtotal (line) 3 3 3 4" xfId="38317" xr:uid="{00000000-0005-0000-0000-0000778F0000}"/>
    <cellStyle name="Subtotal (line) 3 3 3 5" xfId="38318" xr:uid="{00000000-0005-0000-0000-0000788F0000}"/>
    <cellStyle name="Subtotal (line) 3 3 30" xfId="5288" xr:uid="{00000000-0005-0000-0000-0000798F0000}"/>
    <cellStyle name="Subtotal (line) 3 3 30 2" xfId="38319" xr:uid="{00000000-0005-0000-0000-00007A8F0000}"/>
    <cellStyle name="Subtotal (line) 3 3 30 2 2" xfId="38320" xr:uid="{00000000-0005-0000-0000-00007B8F0000}"/>
    <cellStyle name="Subtotal (line) 3 3 30 2 3" xfId="38321" xr:uid="{00000000-0005-0000-0000-00007C8F0000}"/>
    <cellStyle name="Subtotal (line) 3 3 30 2 4" xfId="38322" xr:uid="{00000000-0005-0000-0000-00007D8F0000}"/>
    <cellStyle name="Subtotal (line) 3 3 30 3" xfId="38323" xr:uid="{00000000-0005-0000-0000-00007E8F0000}"/>
    <cellStyle name="Subtotal (line) 3 3 30 4" xfId="38324" xr:uid="{00000000-0005-0000-0000-00007F8F0000}"/>
    <cellStyle name="Subtotal (line) 3 3 30 5" xfId="38325" xr:uid="{00000000-0005-0000-0000-0000808F0000}"/>
    <cellStyle name="Subtotal (line) 3 3 31" xfId="5289" xr:uid="{00000000-0005-0000-0000-0000818F0000}"/>
    <cellStyle name="Subtotal (line) 3 3 31 2" xfId="38326" xr:uid="{00000000-0005-0000-0000-0000828F0000}"/>
    <cellStyle name="Subtotal (line) 3 3 31 2 2" xfId="38327" xr:uid="{00000000-0005-0000-0000-0000838F0000}"/>
    <cellStyle name="Subtotal (line) 3 3 31 2 3" xfId="38328" xr:uid="{00000000-0005-0000-0000-0000848F0000}"/>
    <cellStyle name="Subtotal (line) 3 3 31 2 4" xfId="38329" xr:uid="{00000000-0005-0000-0000-0000858F0000}"/>
    <cellStyle name="Subtotal (line) 3 3 31 3" xfId="38330" xr:uid="{00000000-0005-0000-0000-0000868F0000}"/>
    <cellStyle name="Subtotal (line) 3 3 31 4" xfId="38331" xr:uid="{00000000-0005-0000-0000-0000878F0000}"/>
    <cellStyle name="Subtotal (line) 3 3 31 5" xfId="38332" xr:uid="{00000000-0005-0000-0000-0000888F0000}"/>
    <cellStyle name="Subtotal (line) 3 3 32" xfId="5290" xr:uid="{00000000-0005-0000-0000-0000898F0000}"/>
    <cellStyle name="Subtotal (line) 3 3 32 2" xfId="38333" xr:uid="{00000000-0005-0000-0000-00008A8F0000}"/>
    <cellStyle name="Subtotal (line) 3 3 32 2 2" xfId="38334" xr:uid="{00000000-0005-0000-0000-00008B8F0000}"/>
    <cellStyle name="Subtotal (line) 3 3 32 2 3" xfId="38335" xr:uid="{00000000-0005-0000-0000-00008C8F0000}"/>
    <cellStyle name="Subtotal (line) 3 3 32 2 4" xfId="38336" xr:uid="{00000000-0005-0000-0000-00008D8F0000}"/>
    <cellStyle name="Subtotal (line) 3 3 32 3" xfId="38337" xr:uid="{00000000-0005-0000-0000-00008E8F0000}"/>
    <cellStyle name="Subtotal (line) 3 3 32 4" xfId="38338" xr:uid="{00000000-0005-0000-0000-00008F8F0000}"/>
    <cellStyle name="Subtotal (line) 3 3 32 5" xfId="38339" xr:uid="{00000000-0005-0000-0000-0000908F0000}"/>
    <cellStyle name="Subtotal (line) 3 3 33" xfId="5291" xr:uid="{00000000-0005-0000-0000-0000918F0000}"/>
    <cellStyle name="Subtotal (line) 3 3 33 2" xfId="38340" xr:uid="{00000000-0005-0000-0000-0000928F0000}"/>
    <cellStyle name="Subtotal (line) 3 3 33 2 2" xfId="38341" xr:uid="{00000000-0005-0000-0000-0000938F0000}"/>
    <cellStyle name="Subtotal (line) 3 3 33 2 3" xfId="38342" xr:uid="{00000000-0005-0000-0000-0000948F0000}"/>
    <cellStyle name="Subtotal (line) 3 3 33 2 4" xfId="38343" xr:uid="{00000000-0005-0000-0000-0000958F0000}"/>
    <cellStyle name="Subtotal (line) 3 3 33 3" xfId="38344" xr:uid="{00000000-0005-0000-0000-0000968F0000}"/>
    <cellStyle name="Subtotal (line) 3 3 33 4" xfId="38345" xr:uid="{00000000-0005-0000-0000-0000978F0000}"/>
    <cellStyle name="Subtotal (line) 3 3 33 5" xfId="38346" xr:uid="{00000000-0005-0000-0000-0000988F0000}"/>
    <cellStyle name="Subtotal (line) 3 3 34" xfId="5292" xr:uid="{00000000-0005-0000-0000-0000998F0000}"/>
    <cellStyle name="Subtotal (line) 3 3 34 2" xfId="38347" xr:uid="{00000000-0005-0000-0000-00009A8F0000}"/>
    <cellStyle name="Subtotal (line) 3 3 34 2 2" xfId="38348" xr:uid="{00000000-0005-0000-0000-00009B8F0000}"/>
    <cellStyle name="Subtotal (line) 3 3 34 2 3" xfId="38349" xr:uid="{00000000-0005-0000-0000-00009C8F0000}"/>
    <cellStyle name="Subtotal (line) 3 3 34 2 4" xfId="38350" xr:uid="{00000000-0005-0000-0000-00009D8F0000}"/>
    <cellStyle name="Subtotal (line) 3 3 34 3" xfId="38351" xr:uid="{00000000-0005-0000-0000-00009E8F0000}"/>
    <cellStyle name="Subtotal (line) 3 3 34 4" xfId="38352" xr:uid="{00000000-0005-0000-0000-00009F8F0000}"/>
    <cellStyle name="Subtotal (line) 3 3 34 5" xfId="38353" xr:uid="{00000000-0005-0000-0000-0000A08F0000}"/>
    <cellStyle name="Subtotal (line) 3 3 35" xfId="5293" xr:uid="{00000000-0005-0000-0000-0000A18F0000}"/>
    <cellStyle name="Subtotal (line) 3 3 35 2" xfId="38354" xr:uid="{00000000-0005-0000-0000-0000A28F0000}"/>
    <cellStyle name="Subtotal (line) 3 3 35 2 2" xfId="38355" xr:uid="{00000000-0005-0000-0000-0000A38F0000}"/>
    <cellStyle name="Subtotal (line) 3 3 35 2 3" xfId="38356" xr:uid="{00000000-0005-0000-0000-0000A48F0000}"/>
    <cellStyle name="Subtotal (line) 3 3 35 2 4" xfId="38357" xr:uid="{00000000-0005-0000-0000-0000A58F0000}"/>
    <cellStyle name="Subtotal (line) 3 3 35 3" xfId="38358" xr:uid="{00000000-0005-0000-0000-0000A68F0000}"/>
    <cellStyle name="Subtotal (line) 3 3 35 4" xfId="38359" xr:uid="{00000000-0005-0000-0000-0000A78F0000}"/>
    <cellStyle name="Subtotal (line) 3 3 35 5" xfId="38360" xr:uid="{00000000-0005-0000-0000-0000A88F0000}"/>
    <cellStyle name="Subtotal (line) 3 3 36" xfId="5294" xr:uid="{00000000-0005-0000-0000-0000A98F0000}"/>
    <cellStyle name="Subtotal (line) 3 3 36 2" xfId="38361" xr:uid="{00000000-0005-0000-0000-0000AA8F0000}"/>
    <cellStyle name="Subtotal (line) 3 3 36 2 2" xfId="38362" xr:uid="{00000000-0005-0000-0000-0000AB8F0000}"/>
    <cellStyle name="Subtotal (line) 3 3 36 2 3" xfId="38363" xr:uid="{00000000-0005-0000-0000-0000AC8F0000}"/>
    <cellStyle name="Subtotal (line) 3 3 36 2 4" xfId="38364" xr:uid="{00000000-0005-0000-0000-0000AD8F0000}"/>
    <cellStyle name="Subtotal (line) 3 3 36 3" xfId="38365" xr:uid="{00000000-0005-0000-0000-0000AE8F0000}"/>
    <cellStyle name="Subtotal (line) 3 3 36 4" xfId="38366" xr:uid="{00000000-0005-0000-0000-0000AF8F0000}"/>
    <cellStyle name="Subtotal (line) 3 3 36 5" xfId="38367" xr:uid="{00000000-0005-0000-0000-0000B08F0000}"/>
    <cellStyle name="Subtotal (line) 3 3 37" xfId="5295" xr:uid="{00000000-0005-0000-0000-0000B18F0000}"/>
    <cellStyle name="Subtotal (line) 3 3 37 2" xfId="38368" xr:uid="{00000000-0005-0000-0000-0000B28F0000}"/>
    <cellStyle name="Subtotal (line) 3 3 37 2 2" xfId="38369" xr:uid="{00000000-0005-0000-0000-0000B38F0000}"/>
    <cellStyle name="Subtotal (line) 3 3 37 2 3" xfId="38370" xr:uid="{00000000-0005-0000-0000-0000B48F0000}"/>
    <cellStyle name="Subtotal (line) 3 3 37 2 4" xfId="38371" xr:uid="{00000000-0005-0000-0000-0000B58F0000}"/>
    <cellStyle name="Subtotal (line) 3 3 37 3" xfId="38372" xr:uid="{00000000-0005-0000-0000-0000B68F0000}"/>
    <cellStyle name="Subtotal (line) 3 3 37 4" xfId="38373" xr:uid="{00000000-0005-0000-0000-0000B78F0000}"/>
    <cellStyle name="Subtotal (line) 3 3 37 5" xfId="38374" xr:uid="{00000000-0005-0000-0000-0000B88F0000}"/>
    <cellStyle name="Subtotal (line) 3 3 38" xfId="5296" xr:uid="{00000000-0005-0000-0000-0000B98F0000}"/>
    <cellStyle name="Subtotal (line) 3 3 38 2" xfId="38375" xr:uid="{00000000-0005-0000-0000-0000BA8F0000}"/>
    <cellStyle name="Subtotal (line) 3 3 38 2 2" xfId="38376" xr:uid="{00000000-0005-0000-0000-0000BB8F0000}"/>
    <cellStyle name="Subtotal (line) 3 3 38 2 3" xfId="38377" xr:uid="{00000000-0005-0000-0000-0000BC8F0000}"/>
    <cellStyle name="Subtotal (line) 3 3 38 2 4" xfId="38378" xr:uid="{00000000-0005-0000-0000-0000BD8F0000}"/>
    <cellStyle name="Subtotal (line) 3 3 38 3" xfId="38379" xr:uid="{00000000-0005-0000-0000-0000BE8F0000}"/>
    <cellStyle name="Subtotal (line) 3 3 38 4" xfId="38380" xr:uid="{00000000-0005-0000-0000-0000BF8F0000}"/>
    <cellStyle name="Subtotal (line) 3 3 38 5" xfId="38381" xr:uid="{00000000-0005-0000-0000-0000C08F0000}"/>
    <cellStyle name="Subtotal (line) 3 3 39" xfId="5297" xr:uid="{00000000-0005-0000-0000-0000C18F0000}"/>
    <cellStyle name="Subtotal (line) 3 3 39 2" xfId="38382" xr:uid="{00000000-0005-0000-0000-0000C28F0000}"/>
    <cellStyle name="Subtotal (line) 3 3 39 2 2" xfId="38383" xr:uid="{00000000-0005-0000-0000-0000C38F0000}"/>
    <cellStyle name="Subtotal (line) 3 3 39 2 3" xfId="38384" xr:uid="{00000000-0005-0000-0000-0000C48F0000}"/>
    <cellStyle name="Subtotal (line) 3 3 39 2 4" xfId="38385" xr:uid="{00000000-0005-0000-0000-0000C58F0000}"/>
    <cellStyle name="Subtotal (line) 3 3 39 3" xfId="38386" xr:uid="{00000000-0005-0000-0000-0000C68F0000}"/>
    <cellStyle name="Subtotal (line) 3 3 39 4" xfId="38387" xr:uid="{00000000-0005-0000-0000-0000C78F0000}"/>
    <cellStyle name="Subtotal (line) 3 3 39 5" xfId="38388" xr:uid="{00000000-0005-0000-0000-0000C88F0000}"/>
    <cellStyle name="Subtotal (line) 3 3 4" xfId="5298" xr:uid="{00000000-0005-0000-0000-0000C98F0000}"/>
    <cellStyle name="Subtotal (line) 3 3 4 2" xfId="38389" xr:uid="{00000000-0005-0000-0000-0000CA8F0000}"/>
    <cellStyle name="Subtotal (line) 3 3 4 2 2" xfId="38390" xr:uid="{00000000-0005-0000-0000-0000CB8F0000}"/>
    <cellStyle name="Subtotal (line) 3 3 4 2 3" xfId="38391" xr:uid="{00000000-0005-0000-0000-0000CC8F0000}"/>
    <cellStyle name="Subtotal (line) 3 3 4 2 4" xfId="38392" xr:uid="{00000000-0005-0000-0000-0000CD8F0000}"/>
    <cellStyle name="Subtotal (line) 3 3 4 3" xfId="38393" xr:uid="{00000000-0005-0000-0000-0000CE8F0000}"/>
    <cellStyle name="Subtotal (line) 3 3 4 4" xfId="38394" xr:uid="{00000000-0005-0000-0000-0000CF8F0000}"/>
    <cellStyle name="Subtotal (line) 3 3 4 5" xfId="38395" xr:uid="{00000000-0005-0000-0000-0000D08F0000}"/>
    <cellStyle name="Subtotal (line) 3 3 40" xfId="5299" xr:uid="{00000000-0005-0000-0000-0000D18F0000}"/>
    <cellStyle name="Subtotal (line) 3 3 40 2" xfId="38396" xr:uid="{00000000-0005-0000-0000-0000D28F0000}"/>
    <cellStyle name="Subtotal (line) 3 3 40 2 2" xfId="38397" xr:uid="{00000000-0005-0000-0000-0000D38F0000}"/>
    <cellStyle name="Subtotal (line) 3 3 40 2 3" xfId="38398" xr:uid="{00000000-0005-0000-0000-0000D48F0000}"/>
    <cellStyle name="Subtotal (line) 3 3 40 2 4" xfId="38399" xr:uid="{00000000-0005-0000-0000-0000D58F0000}"/>
    <cellStyle name="Subtotal (line) 3 3 40 3" xfId="38400" xr:uid="{00000000-0005-0000-0000-0000D68F0000}"/>
    <cellStyle name="Subtotal (line) 3 3 40 4" xfId="38401" xr:uid="{00000000-0005-0000-0000-0000D78F0000}"/>
    <cellStyle name="Subtotal (line) 3 3 40 5" xfId="38402" xr:uid="{00000000-0005-0000-0000-0000D88F0000}"/>
    <cellStyle name="Subtotal (line) 3 3 41" xfId="5300" xr:uid="{00000000-0005-0000-0000-0000D98F0000}"/>
    <cellStyle name="Subtotal (line) 3 3 41 2" xfId="38403" xr:uid="{00000000-0005-0000-0000-0000DA8F0000}"/>
    <cellStyle name="Subtotal (line) 3 3 41 2 2" xfId="38404" xr:uid="{00000000-0005-0000-0000-0000DB8F0000}"/>
    <cellStyle name="Subtotal (line) 3 3 41 2 3" xfId="38405" xr:uid="{00000000-0005-0000-0000-0000DC8F0000}"/>
    <cellStyle name="Subtotal (line) 3 3 41 2 4" xfId="38406" xr:uid="{00000000-0005-0000-0000-0000DD8F0000}"/>
    <cellStyle name="Subtotal (line) 3 3 41 3" xfId="38407" xr:uid="{00000000-0005-0000-0000-0000DE8F0000}"/>
    <cellStyle name="Subtotal (line) 3 3 41 4" xfId="38408" xr:uid="{00000000-0005-0000-0000-0000DF8F0000}"/>
    <cellStyle name="Subtotal (line) 3 3 41 5" xfId="38409" xr:uid="{00000000-0005-0000-0000-0000E08F0000}"/>
    <cellStyle name="Subtotal (line) 3 3 42" xfId="5301" xr:uid="{00000000-0005-0000-0000-0000E18F0000}"/>
    <cellStyle name="Subtotal (line) 3 3 42 2" xfId="38410" xr:uid="{00000000-0005-0000-0000-0000E28F0000}"/>
    <cellStyle name="Subtotal (line) 3 3 42 2 2" xfId="38411" xr:uid="{00000000-0005-0000-0000-0000E38F0000}"/>
    <cellStyle name="Subtotal (line) 3 3 42 2 3" xfId="38412" xr:uid="{00000000-0005-0000-0000-0000E48F0000}"/>
    <cellStyle name="Subtotal (line) 3 3 42 2 4" xfId="38413" xr:uid="{00000000-0005-0000-0000-0000E58F0000}"/>
    <cellStyle name="Subtotal (line) 3 3 42 3" xfId="38414" xr:uid="{00000000-0005-0000-0000-0000E68F0000}"/>
    <cellStyle name="Subtotal (line) 3 3 42 4" xfId="38415" xr:uid="{00000000-0005-0000-0000-0000E78F0000}"/>
    <cellStyle name="Subtotal (line) 3 3 42 5" xfId="38416" xr:uid="{00000000-0005-0000-0000-0000E88F0000}"/>
    <cellStyle name="Subtotal (line) 3 3 43" xfId="5302" xr:uid="{00000000-0005-0000-0000-0000E98F0000}"/>
    <cellStyle name="Subtotal (line) 3 3 43 2" xfId="38417" xr:uid="{00000000-0005-0000-0000-0000EA8F0000}"/>
    <cellStyle name="Subtotal (line) 3 3 43 2 2" xfId="38418" xr:uid="{00000000-0005-0000-0000-0000EB8F0000}"/>
    <cellStyle name="Subtotal (line) 3 3 43 2 3" xfId="38419" xr:uid="{00000000-0005-0000-0000-0000EC8F0000}"/>
    <cellStyle name="Subtotal (line) 3 3 43 2 4" xfId="38420" xr:uid="{00000000-0005-0000-0000-0000ED8F0000}"/>
    <cellStyle name="Subtotal (line) 3 3 43 3" xfId="38421" xr:uid="{00000000-0005-0000-0000-0000EE8F0000}"/>
    <cellStyle name="Subtotal (line) 3 3 43 4" xfId="38422" xr:uid="{00000000-0005-0000-0000-0000EF8F0000}"/>
    <cellStyle name="Subtotal (line) 3 3 43 5" xfId="38423" xr:uid="{00000000-0005-0000-0000-0000F08F0000}"/>
    <cellStyle name="Subtotal (line) 3 3 44" xfId="5303" xr:uid="{00000000-0005-0000-0000-0000F18F0000}"/>
    <cellStyle name="Subtotal (line) 3 3 44 2" xfId="38424" xr:uid="{00000000-0005-0000-0000-0000F28F0000}"/>
    <cellStyle name="Subtotal (line) 3 3 44 2 2" xfId="38425" xr:uid="{00000000-0005-0000-0000-0000F38F0000}"/>
    <cellStyle name="Subtotal (line) 3 3 44 2 3" xfId="38426" xr:uid="{00000000-0005-0000-0000-0000F48F0000}"/>
    <cellStyle name="Subtotal (line) 3 3 44 2 4" xfId="38427" xr:uid="{00000000-0005-0000-0000-0000F58F0000}"/>
    <cellStyle name="Subtotal (line) 3 3 44 3" xfId="38428" xr:uid="{00000000-0005-0000-0000-0000F68F0000}"/>
    <cellStyle name="Subtotal (line) 3 3 44 4" xfId="38429" xr:uid="{00000000-0005-0000-0000-0000F78F0000}"/>
    <cellStyle name="Subtotal (line) 3 3 44 5" xfId="38430" xr:uid="{00000000-0005-0000-0000-0000F88F0000}"/>
    <cellStyle name="Subtotal (line) 3 3 45" xfId="5304" xr:uid="{00000000-0005-0000-0000-0000F98F0000}"/>
    <cellStyle name="Subtotal (line) 3 3 45 2" xfId="38431" xr:uid="{00000000-0005-0000-0000-0000FA8F0000}"/>
    <cellStyle name="Subtotal (line) 3 3 45 2 2" xfId="38432" xr:uid="{00000000-0005-0000-0000-0000FB8F0000}"/>
    <cellStyle name="Subtotal (line) 3 3 45 2 3" xfId="38433" xr:uid="{00000000-0005-0000-0000-0000FC8F0000}"/>
    <cellStyle name="Subtotal (line) 3 3 45 2 4" xfId="38434" xr:uid="{00000000-0005-0000-0000-0000FD8F0000}"/>
    <cellStyle name="Subtotal (line) 3 3 45 3" xfId="38435" xr:uid="{00000000-0005-0000-0000-0000FE8F0000}"/>
    <cellStyle name="Subtotal (line) 3 3 45 4" xfId="38436" xr:uid="{00000000-0005-0000-0000-0000FF8F0000}"/>
    <cellStyle name="Subtotal (line) 3 3 45 5" xfId="38437" xr:uid="{00000000-0005-0000-0000-000000900000}"/>
    <cellStyle name="Subtotal (line) 3 3 46" xfId="38438" xr:uid="{00000000-0005-0000-0000-000001900000}"/>
    <cellStyle name="Subtotal (line) 3 3 46 2" xfId="38439" xr:uid="{00000000-0005-0000-0000-000002900000}"/>
    <cellStyle name="Subtotal (line) 3 3 46 3" xfId="38440" xr:uid="{00000000-0005-0000-0000-000003900000}"/>
    <cellStyle name="Subtotal (line) 3 3 46 4" xfId="38441" xr:uid="{00000000-0005-0000-0000-000004900000}"/>
    <cellStyle name="Subtotal (line) 3 3 47" xfId="38442" xr:uid="{00000000-0005-0000-0000-000005900000}"/>
    <cellStyle name="Subtotal (line) 3 3 48" xfId="38443" xr:uid="{00000000-0005-0000-0000-000006900000}"/>
    <cellStyle name="Subtotal (line) 3 3 49" xfId="38444" xr:uid="{00000000-0005-0000-0000-000007900000}"/>
    <cellStyle name="Subtotal (line) 3 3 5" xfId="5305" xr:uid="{00000000-0005-0000-0000-000008900000}"/>
    <cellStyle name="Subtotal (line) 3 3 5 2" xfId="38445" xr:uid="{00000000-0005-0000-0000-000009900000}"/>
    <cellStyle name="Subtotal (line) 3 3 5 2 2" xfId="38446" xr:uid="{00000000-0005-0000-0000-00000A900000}"/>
    <cellStyle name="Subtotal (line) 3 3 5 2 3" xfId="38447" xr:uid="{00000000-0005-0000-0000-00000B900000}"/>
    <cellStyle name="Subtotal (line) 3 3 5 2 4" xfId="38448" xr:uid="{00000000-0005-0000-0000-00000C900000}"/>
    <cellStyle name="Subtotal (line) 3 3 5 3" xfId="38449" xr:uid="{00000000-0005-0000-0000-00000D900000}"/>
    <cellStyle name="Subtotal (line) 3 3 5 4" xfId="38450" xr:uid="{00000000-0005-0000-0000-00000E900000}"/>
    <cellStyle name="Subtotal (line) 3 3 5 5" xfId="38451" xr:uid="{00000000-0005-0000-0000-00000F900000}"/>
    <cellStyle name="Subtotal (line) 3 3 6" xfId="5306" xr:uid="{00000000-0005-0000-0000-000010900000}"/>
    <cellStyle name="Subtotal (line) 3 3 6 2" xfId="38452" xr:uid="{00000000-0005-0000-0000-000011900000}"/>
    <cellStyle name="Subtotal (line) 3 3 6 2 2" xfId="38453" xr:uid="{00000000-0005-0000-0000-000012900000}"/>
    <cellStyle name="Subtotal (line) 3 3 6 2 3" xfId="38454" xr:uid="{00000000-0005-0000-0000-000013900000}"/>
    <cellStyle name="Subtotal (line) 3 3 6 2 4" xfId="38455" xr:uid="{00000000-0005-0000-0000-000014900000}"/>
    <cellStyle name="Subtotal (line) 3 3 6 3" xfId="38456" xr:uid="{00000000-0005-0000-0000-000015900000}"/>
    <cellStyle name="Subtotal (line) 3 3 6 4" xfId="38457" xr:uid="{00000000-0005-0000-0000-000016900000}"/>
    <cellStyle name="Subtotal (line) 3 3 6 5" xfId="38458" xr:uid="{00000000-0005-0000-0000-000017900000}"/>
    <cellStyle name="Subtotal (line) 3 3 7" xfId="5307" xr:uid="{00000000-0005-0000-0000-000018900000}"/>
    <cellStyle name="Subtotal (line) 3 3 7 2" xfId="38459" xr:uid="{00000000-0005-0000-0000-000019900000}"/>
    <cellStyle name="Subtotal (line) 3 3 7 2 2" xfId="38460" xr:uid="{00000000-0005-0000-0000-00001A900000}"/>
    <cellStyle name="Subtotal (line) 3 3 7 2 3" xfId="38461" xr:uid="{00000000-0005-0000-0000-00001B900000}"/>
    <cellStyle name="Subtotal (line) 3 3 7 2 4" xfId="38462" xr:uid="{00000000-0005-0000-0000-00001C900000}"/>
    <cellStyle name="Subtotal (line) 3 3 7 3" xfId="38463" xr:uid="{00000000-0005-0000-0000-00001D900000}"/>
    <cellStyle name="Subtotal (line) 3 3 7 4" xfId="38464" xr:uid="{00000000-0005-0000-0000-00001E900000}"/>
    <cellStyle name="Subtotal (line) 3 3 7 5" xfId="38465" xr:uid="{00000000-0005-0000-0000-00001F900000}"/>
    <cellStyle name="Subtotal (line) 3 3 8" xfId="5308" xr:uid="{00000000-0005-0000-0000-000020900000}"/>
    <cellStyle name="Subtotal (line) 3 3 8 2" xfId="38466" xr:uid="{00000000-0005-0000-0000-000021900000}"/>
    <cellStyle name="Subtotal (line) 3 3 8 2 2" xfId="38467" xr:uid="{00000000-0005-0000-0000-000022900000}"/>
    <cellStyle name="Subtotal (line) 3 3 8 2 3" xfId="38468" xr:uid="{00000000-0005-0000-0000-000023900000}"/>
    <cellStyle name="Subtotal (line) 3 3 8 2 4" xfId="38469" xr:uid="{00000000-0005-0000-0000-000024900000}"/>
    <cellStyle name="Subtotal (line) 3 3 8 3" xfId="38470" xr:uid="{00000000-0005-0000-0000-000025900000}"/>
    <cellStyle name="Subtotal (line) 3 3 8 4" xfId="38471" xr:uid="{00000000-0005-0000-0000-000026900000}"/>
    <cellStyle name="Subtotal (line) 3 3 8 5" xfId="38472" xr:uid="{00000000-0005-0000-0000-000027900000}"/>
    <cellStyle name="Subtotal (line) 3 3 9" xfId="5309" xr:uid="{00000000-0005-0000-0000-000028900000}"/>
    <cellStyle name="Subtotal (line) 3 3 9 2" xfId="38473" xr:uid="{00000000-0005-0000-0000-000029900000}"/>
    <cellStyle name="Subtotal (line) 3 3 9 2 2" xfId="38474" xr:uid="{00000000-0005-0000-0000-00002A900000}"/>
    <cellStyle name="Subtotal (line) 3 3 9 2 3" xfId="38475" xr:uid="{00000000-0005-0000-0000-00002B900000}"/>
    <cellStyle name="Subtotal (line) 3 3 9 2 4" xfId="38476" xr:uid="{00000000-0005-0000-0000-00002C900000}"/>
    <cellStyle name="Subtotal (line) 3 3 9 3" xfId="38477" xr:uid="{00000000-0005-0000-0000-00002D900000}"/>
    <cellStyle name="Subtotal (line) 3 3 9 4" xfId="38478" xr:uid="{00000000-0005-0000-0000-00002E900000}"/>
    <cellStyle name="Subtotal (line) 3 3 9 5" xfId="38479" xr:uid="{00000000-0005-0000-0000-00002F900000}"/>
    <cellStyle name="Subtotal (line) 3 4" xfId="5310" xr:uid="{00000000-0005-0000-0000-000030900000}"/>
    <cellStyle name="Subtotal (line) 3 4 10" xfId="5311" xr:uid="{00000000-0005-0000-0000-000031900000}"/>
    <cellStyle name="Subtotal (line) 3 4 10 2" xfId="38480" xr:uid="{00000000-0005-0000-0000-000032900000}"/>
    <cellStyle name="Subtotal (line) 3 4 10 2 2" xfId="38481" xr:uid="{00000000-0005-0000-0000-000033900000}"/>
    <cellStyle name="Subtotal (line) 3 4 10 2 3" xfId="38482" xr:uid="{00000000-0005-0000-0000-000034900000}"/>
    <cellStyle name="Subtotal (line) 3 4 10 2 4" xfId="38483" xr:uid="{00000000-0005-0000-0000-000035900000}"/>
    <cellStyle name="Subtotal (line) 3 4 10 3" xfId="38484" xr:uid="{00000000-0005-0000-0000-000036900000}"/>
    <cellStyle name="Subtotal (line) 3 4 10 4" xfId="38485" xr:uid="{00000000-0005-0000-0000-000037900000}"/>
    <cellStyle name="Subtotal (line) 3 4 10 5" xfId="38486" xr:uid="{00000000-0005-0000-0000-000038900000}"/>
    <cellStyle name="Subtotal (line) 3 4 11" xfId="5312" xr:uid="{00000000-0005-0000-0000-000039900000}"/>
    <cellStyle name="Subtotal (line) 3 4 11 2" xfId="38487" xr:uid="{00000000-0005-0000-0000-00003A900000}"/>
    <cellStyle name="Subtotal (line) 3 4 11 2 2" xfId="38488" xr:uid="{00000000-0005-0000-0000-00003B900000}"/>
    <cellStyle name="Subtotal (line) 3 4 11 2 3" xfId="38489" xr:uid="{00000000-0005-0000-0000-00003C900000}"/>
    <cellStyle name="Subtotal (line) 3 4 11 2 4" xfId="38490" xr:uid="{00000000-0005-0000-0000-00003D900000}"/>
    <cellStyle name="Subtotal (line) 3 4 11 3" xfId="38491" xr:uid="{00000000-0005-0000-0000-00003E900000}"/>
    <cellStyle name="Subtotal (line) 3 4 11 4" xfId="38492" xr:uid="{00000000-0005-0000-0000-00003F900000}"/>
    <cellStyle name="Subtotal (line) 3 4 11 5" xfId="38493" xr:uid="{00000000-0005-0000-0000-000040900000}"/>
    <cellStyle name="Subtotal (line) 3 4 12" xfId="5313" xr:uid="{00000000-0005-0000-0000-000041900000}"/>
    <cellStyle name="Subtotal (line) 3 4 12 2" xfId="38494" xr:uid="{00000000-0005-0000-0000-000042900000}"/>
    <cellStyle name="Subtotal (line) 3 4 12 2 2" xfId="38495" xr:uid="{00000000-0005-0000-0000-000043900000}"/>
    <cellStyle name="Subtotal (line) 3 4 12 2 3" xfId="38496" xr:uid="{00000000-0005-0000-0000-000044900000}"/>
    <cellStyle name="Subtotal (line) 3 4 12 2 4" xfId="38497" xr:uid="{00000000-0005-0000-0000-000045900000}"/>
    <cellStyle name="Subtotal (line) 3 4 12 3" xfId="38498" xr:uid="{00000000-0005-0000-0000-000046900000}"/>
    <cellStyle name="Subtotal (line) 3 4 12 4" xfId="38499" xr:uid="{00000000-0005-0000-0000-000047900000}"/>
    <cellStyle name="Subtotal (line) 3 4 12 5" xfId="38500" xr:uid="{00000000-0005-0000-0000-000048900000}"/>
    <cellStyle name="Subtotal (line) 3 4 13" xfId="5314" xr:uid="{00000000-0005-0000-0000-000049900000}"/>
    <cellStyle name="Subtotal (line) 3 4 13 2" xfId="38501" xr:uid="{00000000-0005-0000-0000-00004A900000}"/>
    <cellStyle name="Subtotal (line) 3 4 13 2 2" xfId="38502" xr:uid="{00000000-0005-0000-0000-00004B900000}"/>
    <cellStyle name="Subtotal (line) 3 4 13 2 3" xfId="38503" xr:uid="{00000000-0005-0000-0000-00004C900000}"/>
    <cellStyle name="Subtotal (line) 3 4 13 2 4" xfId="38504" xr:uid="{00000000-0005-0000-0000-00004D900000}"/>
    <cellStyle name="Subtotal (line) 3 4 13 3" xfId="38505" xr:uid="{00000000-0005-0000-0000-00004E900000}"/>
    <cellStyle name="Subtotal (line) 3 4 13 4" xfId="38506" xr:uid="{00000000-0005-0000-0000-00004F900000}"/>
    <cellStyle name="Subtotal (line) 3 4 13 5" xfId="38507" xr:uid="{00000000-0005-0000-0000-000050900000}"/>
    <cellStyle name="Subtotal (line) 3 4 14" xfId="5315" xr:uid="{00000000-0005-0000-0000-000051900000}"/>
    <cellStyle name="Subtotal (line) 3 4 14 2" xfId="38508" xr:uid="{00000000-0005-0000-0000-000052900000}"/>
    <cellStyle name="Subtotal (line) 3 4 14 2 2" xfId="38509" xr:uid="{00000000-0005-0000-0000-000053900000}"/>
    <cellStyle name="Subtotal (line) 3 4 14 2 3" xfId="38510" xr:uid="{00000000-0005-0000-0000-000054900000}"/>
    <cellStyle name="Subtotal (line) 3 4 14 2 4" xfId="38511" xr:uid="{00000000-0005-0000-0000-000055900000}"/>
    <cellStyle name="Subtotal (line) 3 4 14 3" xfId="38512" xr:uid="{00000000-0005-0000-0000-000056900000}"/>
    <cellStyle name="Subtotal (line) 3 4 14 4" xfId="38513" xr:uid="{00000000-0005-0000-0000-000057900000}"/>
    <cellStyle name="Subtotal (line) 3 4 14 5" xfId="38514" xr:uid="{00000000-0005-0000-0000-000058900000}"/>
    <cellStyle name="Subtotal (line) 3 4 15" xfId="5316" xr:uid="{00000000-0005-0000-0000-000059900000}"/>
    <cellStyle name="Subtotal (line) 3 4 15 2" xfId="38515" xr:uid="{00000000-0005-0000-0000-00005A900000}"/>
    <cellStyle name="Subtotal (line) 3 4 15 2 2" xfId="38516" xr:uid="{00000000-0005-0000-0000-00005B900000}"/>
    <cellStyle name="Subtotal (line) 3 4 15 2 3" xfId="38517" xr:uid="{00000000-0005-0000-0000-00005C900000}"/>
    <cellStyle name="Subtotal (line) 3 4 15 2 4" xfId="38518" xr:uid="{00000000-0005-0000-0000-00005D900000}"/>
    <cellStyle name="Subtotal (line) 3 4 15 3" xfId="38519" xr:uid="{00000000-0005-0000-0000-00005E900000}"/>
    <cellStyle name="Subtotal (line) 3 4 15 4" xfId="38520" xr:uid="{00000000-0005-0000-0000-00005F900000}"/>
    <cellStyle name="Subtotal (line) 3 4 15 5" xfId="38521" xr:uid="{00000000-0005-0000-0000-000060900000}"/>
    <cellStyle name="Subtotal (line) 3 4 16" xfId="5317" xr:uid="{00000000-0005-0000-0000-000061900000}"/>
    <cellStyle name="Subtotal (line) 3 4 16 2" xfId="38522" xr:uid="{00000000-0005-0000-0000-000062900000}"/>
    <cellStyle name="Subtotal (line) 3 4 16 2 2" xfId="38523" xr:uid="{00000000-0005-0000-0000-000063900000}"/>
    <cellStyle name="Subtotal (line) 3 4 16 2 3" xfId="38524" xr:uid="{00000000-0005-0000-0000-000064900000}"/>
    <cellStyle name="Subtotal (line) 3 4 16 2 4" xfId="38525" xr:uid="{00000000-0005-0000-0000-000065900000}"/>
    <cellStyle name="Subtotal (line) 3 4 16 3" xfId="38526" xr:uid="{00000000-0005-0000-0000-000066900000}"/>
    <cellStyle name="Subtotal (line) 3 4 16 4" xfId="38527" xr:uid="{00000000-0005-0000-0000-000067900000}"/>
    <cellStyle name="Subtotal (line) 3 4 16 5" xfId="38528" xr:uid="{00000000-0005-0000-0000-000068900000}"/>
    <cellStyle name="Subtotal (line) 3 4 17" xfId="5318" xr:uid="{00000000-0005-0000-0000-000069900000}"/>
    <cellStyle name="Subtotal (line) 3 4 17 2" xfId="38529" xr:uid="{00000000-0005-0000-0000-00006A900000}"/>
    <cellStyle name="Subtotal (line) 3 4 17 2 2" xfId="38530" xr:uid="{00000000-0005-0000-0000-00006B900000}"/>
    <cellStyle name="Subtotal (line) 3 4 17 2 3" xfId="38531" xr:uid="{00000000-0005-0000-0000-00006C900000}"/>
    <cellStyle name="Subtotal (line) 3 4 17 2 4" xfId="38532" xr:uid="{00000000-0005-0000-0000-00006D900000}"/>
    <cellStyle name="Subtotal (line) 3 4 17 3" xfId="38533" xr:uid="{00000000-0005-0000-0000-00006E900000}"/>
    <cellStyle name="Subtotal (line) 3 4 17 4" xfId="38534" xr:uid="{00000000-0005-0000-0000-00006F900000}"/>
    <cellStyle name="Subtotal (line) 3 4 17 5" xfId="38535" xr:uid="{00000000-0005-0000-0000-000070900000}"/>
    <cellStyle name="Subtotal (line) 3 4 18" xfId="5319" xr:uid="{00000000-0005-0000-0000-000071900000}"/>
    <cellStyle name="Subtotal (line) 3 4 18 2" xfId="38536" xr:uid="{00000000-0005-0000-0000-000072900000}"/>
    <cellStyle name="Subtotal (line) 3 4 18 2 2" xfId="38537" xr:uid="{00000000-0005-0000-0000-000073900000}"/>
    <cellStyle name="Subtotal (line) 3 4 18 2 3" xfId="38538" xr:uid="{00000000-0005-0000-0000-000074900000}"/>
    <cellStyle name="Subtotal (line) 3 4 18 2 4" xfId="38539" xr:uid="{00000000-0005-0000-0000-000075900000}"/>
    <cellStyle name="Subtotal (line) 3 4 18 3" xfId="38540" xr:uid="{00000000-0005-0000-0000-000076900000}"/>
    <cellStyle name="Subtotal (line) 3 4 18 4" xfId="38541" xr:uid="{00000000-0005-0000-0000-000077900000}"/>
    <cellStyle name="Subtotal (line) 3 4 18 5" xfId="38542" xr:uid="{00000000-0005-0000-0000-000078900000}"/>
    <cellStyle name="Subtotal (line) 3 4 19" xfId="5320" xr:uid="{00000000-0005-0000-0000-000079900000}"/>
    <cellStyle name="Subtotal (line) 3 4 19 2" xfId="38543" xr:uid="{00000000-0005-0000-0000-00007A900000}"/>
    <cellStyle name="Subtotal (line) 3 4 19 2 2" xfId="38544" xr:uid="{00000000-0005-0000-0000-00007B900000}"/>
    <cellStyle name="Subtotal (line) 3 4 19 2 3" xfId="38545" xr:uid="{00000000-0005-0000-0000-00007C900000}"/>
    <cellStyle name="Subtotal (line) 3 4 19 2 4" xfId="38546" xr:uid="{00000000-0005-0000-0000-00007D900000}"/>
    <cellStyle name="Subtotal (line) 3 4 19 3" xfId="38547" xr:uid="{00000000-0005-0000-0000-00007E900000}"/>
    <cellStyle name="Subtotal (line) 3 4 19 4" xfId="38548" xr:uid="{00000000-0005-0000-0000-00007F900000}"/>
    <cellStyle name="Subtotal (line) 3 4 19 5" xfId="38549" xr:uid="{00000000-0005-0000-0000-000080900000}"/>
    <cellStyle name="Subtotal (line) 3 4 2" xfId="5321" xr:uid="{00000000-0005-0000-0000-000081900000}"/>
    <cellStyle name="Subtotal (line) 3 4 2 10" xfId="5322" xr:uid="{00000000-0005-0000-0000-000082900000}"/>
    <cellStyle name="Subtotal (line) 3 4 2 10 2" xfId="38550" xr:uid="{00000000-0005-0000-0000-000083900000}"/>
    <cellStyle name="Subtotal (line) 3 4 2 10 2 2" xfId="38551" xr:uid="{00000000-0005-0000-0000-000084900000}"/>
    <cellStyle name="Subtotal (line) 3 4 2 10 2 3" xfId="38552" xr:uid="{00000000-0005-0000-0000-000085900000}"/>
    <cellStyle name="Subtotal (line) 3 4 2 10 2 4" xfId="38553" xr:uid="{00000000-0005-0000-0000-000086900000}"/>
    <cellStyle name="Subtotal (line) 3 4 2 10 3" xfId="38554" xr:uid="{00000000-0005-0000-0000-000087900000}"/>
    <cellStyle name="Subtotal (line) 3 4 2 10 4" xfId="38555" xr:uid="{00000000-0005-0000-0000-000088900000}"/>
    <cellStyle name="Subtotal (line) 3 4 2 10 5" xfId="38556" xr:uid="{00000000-0005-0000-0000-000089900000}"/>
    <cellStyle name="Subtotal (line) 3 4 2 11" xfId="5323" xr:uid="{00000000-0005-0000-0000-00008A900000}"/>
    <cellStyle name="Subtotal (line) 3 4 2 11 2" xfId="38557" xr:uid="{00000000-0005-0000-0000-00008B900000}"/>
    <cellStyle name="Subtotal (line) 3 4 2 11 2 2" xfId="38558" xr:uid="{00000000-0005-0000-0000-00008C900000}"/>
    <cellStyle name="Subtotal (line) 3 4 2 11 2 3" xfId="38559" xr:uid="{00000000-0005-0000-0000-00008D900000}"/>
    <cellStyle name="Subtotal (line) 3 4 2 11 2 4" xfId="38560" xr:uid="{00000000-0005-0000-0000-00008E900000}"/>
    <cellStyle name="Subtotal (line) 3 4 2 11 3" xfId="38561" xr:uid="{00000000-0005-0000-0000-00008F900000}"/>
    <cellStyle name="Subtotal (line) 3 4 2 11 4" xfId="38562" xr:uid="{00000000-0005-0000-0000-000090900000}"/>
    <cellStyle name="Subtotal (line) 3 4 2 11 5" xfId="38563" xr:uid="{00000000-0005-0000-0000-000091900000}"/>
    <cellStyle name="Subtotal (line) 3 4 2 12" xfId="5324" xr:uid="{00000000-0005-0000-0000-000092900000}"/>
    <cellStyle name="Subtotal (line) 3 4 2 12 2" xfId="38564" xr:uid="{00000000-0005-0000-0000-000093900000}"/>
    <cellStyle name="Subtotal (line) 3 4 2 12 2 2" xfId="38565" xr:uid="{00000000-0005-0000-0000-000094900000}"/>
    <cellStyle name="Subtotal (line) 3 4 2 12 2 3" xfId="38566" xr:uid="{00000000-0005-0000-0000-000095900000}"/>
    <cellStyle name="Subtotal (line) 3 4 2 12 2 4" xfId="38567" xr:uid="{00000000-0005-0000-0000-000096900000}"/>
    <cellStyle name="Subtotal (line) 3 4 2 12 3" xfId="38568" xr:uid="{00000000-0005-0000-0000-000097900000}"/>
    <cellStyle name="Subtotal (line) 3 4 2 12 4" xfId="38569" xr:uid="{00000000-0005-0000-0000-000098900000}"/>
    <cellStyle name="Subtotal (line) 3 4 2 12 5" xfId="38570" xr:uid="{00000000-0005-0000-0000-000099900000}"/>
    <cellStyle name="Subtotal (line) 3 4 2 13" xfId="5325" xr:uid="{00000000-0005-0000-0000-00009A900000}"/>
    <cellStyle name="Subtotal (line) 3 4 2 13 2" xfId="38571" xr:uid="{00000000-0005-0000-0000-00009B900000}"/>
    <cellStyle name="Subtotal (line) 3 4 2 13 2 2" xfId="38572" xr:uid="{00000000-0005-0000-0000-00009C900000}"/>
    <cellStyle name="Subtotal (line) 3 4 2 13 2 3" xfId="38573" xr:uid="{00000000-0005-0000-0000-00009D900000}"/>
    <cellStyle name="Subtotal (line) 3 4 2 13 2 4" xfId="38574" xr:uid="{00000000-0005-0000-0000-00009E900000}"/>
    <cellStyle name="Subtotal (line) 3 4 2 13 3" xfId="38575" xr:uid="{00000000-0005-0000-0000-00009F900000}"/>
    <cellStyle name="Subtotal (line) 3 4 2 13 4" xfId="38576" xr:uid="{00000000-0005-0000-0000-0000A0900000}"/>
    <cellStyle name="Subtotal (line) 3 4 2 13 5" xfId="38577" xr:uid="{00000000-0005-0000-0000-0000A1900000}"/>
    <cellStyle name="Subtotal (line) 3 4 2 14" xfId="5326" xr:uid="{00000000-0005-0000-0000-0000A2900000}"/>
    <cellStyle name="Subtotal (line) 3 4 2 14 2" xfId="38578" xr:uid="{00000000-0005-0000-0000-0000A3900000}"/>
    <cellStyle name="Subtotal (line) 3 4 2 14 2 2" xfId="38579" xr:uid="{00000000-0005-0000-0000-0000A4900000}"/>
    <cellStyle name="Subtotal (line) 3 4 2 14 2 3" xfId="38580" xr:uid="{00000000-0005-0000-0000-0000A5900000}"/>
    <cellStyle name="Subtotal (line) 3 4 2 14 2 4" xfId="38581" xr:uid="{00000000-0005-0000-0000-0000A6900000}"/>
    <cellStyle name="Subtotal (line) 3 4 2 14 3" xfId="38582" xr:uid="{00000000-0005-0000-0000-0000A7900000}"/>
    <cellStyle name="Subtotal (line) 3 4 2 14 4" xfId="38583" xr:uid="{00000000-0005-0000-0000-0000A8900000}"/>
    <cellStyle name="Subtotal (line) 3 4 2 14 5" xfId="38584" xr:uid="{00000000-0005-0000-0000-0000A9900000}"/>
    <cellStyle name="Subtotal (line) 3 4 2 15" xfId="5327" xr:uid="{00000000-0005-0000-0000-0000AA900000}"/>
    <cellStyle name="Subtotal (line) 3 4 2 15 2" xfId="38585" xr:uid="{00000000-0005-0000-0000-0000AB900000}"/>
    <cellStyle name="Subtotal (line) 3 4 2 15 2 2" xfId="38586" xr:uid="{00000000-0005-0000-0000-0000AC900000}"/>
    <cellStyle name="Subtotal (line) 3 4 2 15 2 3" xfId="38587" xr:uid="{00000000-0005-0000-0000-0000AD900000}"/>
    <cellStyle name="Subtotal (line) 3 4 2 15 2 4" xfId="38588" xr:uid="{00000000-0005-0000-0000-0000AE900000}"/>
    <cellStyle name="Subtotal (line) 3 4 2 15 3" xfId="38589" xr:uid="{00000000-0005-0000-0000-0000AF900000}"/>
    <cellStyle name="Subtotal (line) 3 4 2 15 4" xfId="38590" xr:uid="{00000000-0005-0000-0000-0000B0900000}"/>
    <cellStyle name="Subtotal (line) 3 4 2 15 5" xfId="38591" xr:uid="{00000000-0005-0000-0000-0000B1900000}"/>
    <cellStyle name="Subtotal (line) 3 4 2 16" xfId="5328" xr:uid="{00000000-0005-0000-0000-0000B2900000}"/>
    <cellStyle name="Subtotal (line) 3 4 2 16 2" xfId="38592" xr:uid="{00000000-0005-0000-0000-0000B3900000}"/>
    <cellStyle name="Subtotal (line) 3 4 2 16 2 2" xfId="38593" xr:uid="{00000000-0005-0000-0000-0000B4900000}"/>
    <cellStyle name="Subtotal (line) 3 4 2 16 2 3" xfId="38594" xr:uid="{00000000-0005-0000-0000-0000B5900000}"/>
    <cellStyle name="Subtotal (line) 3 4 2 16 2 4" xfId="38595" xr:uid="{00000000-0005-0000-0000-0000B6900000}"/>
    <cellStyle name="Subtotal (line) 3 4 2 16 3" xfId="38596" xr:uid="{00000000-0005-0000-0000-0000B7900000}"/>
    <cellStyle name="Subtotal (line) 3 4 2 16 4" xfId="38597" xr:uid="{00000000-0005-0000-0000-0000B8900000}"/>
    <cellStyle name="Subtotal (line) 3 4 2 16 5" xfId="38598" xr:uid="{00000000-0005-0000-0000-0000B9900000}"/>
    <cellStyle name="Subtotal (line) 3 4 2 17" xfId="5329" xr:uid="{00000000-0005-0000-0000-0000BA900000}"/>
    <cellStyle name="Subtotal (line) 3 4 2 17 2" xfId="38599" xr:uid="{00000000-0005-0000-0000-0000BB900000}"/>
    <cellStyle name="Subtotal (line) 3 4 2 17 2 2" xfId="38600" xr:uid="{00000000-0005-0000-0000-0000BC900000}"/>
    <cellStyle name="Subtotal (line) 3 4 2 17 2 3" xfId="38601" xr:uid="{00000000-0005-0000-0000-0000BD900000}"/>
    <cellStyle name="Subtotal (line) 3 4 2 17 2 4" xfId="38602" xr:uid="{00000000-0005-0000-0000-0000BE900000}"/>
    <cellStyle name="Subtotal (line) 3 4 2 17 3" xfId="38603" xr:uid="{00000000-0005-0000-0000-0000BF900000}"/>
    <cellStyle name="Subtotal (line) 3 4 2 17 4" xfId="38604" xr:uid="{00000000-0005-0000-0000-0000C0900000}"/>
    <cellStyle name="Subtotal (line) 3 4 2 17 5" xfId="38605" xr:uid="{00000000-0005-0000-0000-0000C1900000}"/>
    <cellStyle name="Subtotal (line) 3 4 2 18" xfId="5330" xr:uid="{00000000-0005-0000-0000-0000C2900000}"/>
    <cellStyle name="Subtotal (line) 3 4 2 18 2" xfId="38606" xr:uid="{00000000-0005-0000-0000-0000C3900000}"/>
    <cellStyle name="Subtotal (line) 3 4 2 18 2 2" xfId="38607" xr:uid="{00000000-0005-0000-0000-0000C4900000}"/>
    <cellStyle name="Subtotal (line) 3 4 2 18 2 3" xfId="38608" xr:uid="{00000000-0005-0000-0000-0000C5900000}"/>
    <cellStyle name="Subtotal (line) 3 4 2 18 2 4" xfId="38609" xr:uid="{00000000-0005-0000-0000-0000C6900000}"/>
    <cellStyle name="Subtotal (line) 3 4 2 18 3" xfId="38610" xr:uid="{00000000-0005-0000-0000-0000C7900000}"/>
    <cellStyle name="Subtotal (line) 3 4 2 18 4" xfId="38611" xr:uid="{00000000-0005-0000-0000-0000C8900000}"/>
    <cellStyle name="Subtotal (line) 3 4 2 18 5" xfId="38612" xr:uid="{00000000-0005-0000-0000-0000C9900000}"/>
    <cellStyle name="Subtotal (line) 3 4 2 19" xfId="5331" xr:uid="{00000000-0005-0000-0000-0000CA900000}"/>
    <cellStyle name="Subtotal (line) 3 4 2 19 2" xfId="38613" xr:uid="{00000000-0005-0000-0000-0000CB900000}"/>
    <cellStyle name="Subtotal (line) 3 4 2 19 2 2" xfId="38614" xr:uid="{00000000-0005-0000-0000-0000CC900000}"/>
    <cellStyle name="Subtotal (line) 3 4 2 19 2 3" xfId="38615" xr:uid="{00000000-0005-0000-0000-0000CD900000}"/>
    <cellStyle name="Subtotal (line) 3 4 2 19 2 4" xfId="38616" xr:uid="{00000000-0005-0000-0000-0000CE900000}"/>
    <cellStyle name="Subtotal (line) 3 4 2 19 3" xfId="38617" xr:uid="{00000000-0005-0000-0000-0000CF900000}"/>
    <cellStyle name="Subtotal (line) 3 4 2 19 4" xfId="38618" xr:uid="{00000000-0005-0000-0000-0000D0900000}"/>
    <cellStyle name="Subtotal (line) 3 4 2 19 5" xfId="38619" xr:uid="{00000000-0005-0000-0000-0000D1900000}"/>
    <cellStyle name="Subtotal (line) 3 4 2 2" xfId="5332" xr:uid="{00000000-0005-0000-0000-0000D2900000}"/>
    <cellStyle name="Subtotal (line) 3 4 2 2 2" xfId="38620" xr:uid="{00000000-0005-0000-0000-0000D3900000}"/>
    <cellStyle name="Subtotal (line) 3 4 2 2 2 2" xfId="38621" xr:uid="{00000000-0005-0000-0000-0000D4900000}"/>
    <cellStyle name="Subtotal (line) 3 4 2 2 2 3" xfId="38622" xr:uid="{00000000-0005-0000-0000-0000D5900000}"/>
    <cellStyle name="Subtotal (line) 3 4 2 2 2 4" xfId="38623" xr:uid="{00000000-0005-0000-0000-0000D6900000}"/>
    <cellStyle name="Subtotal (line) 3 4 2 2 3" xfId="38624" xr:uid="{00000000-0005-0000-0000-0000D7900000}"/>
    <cellStyle name="Subtotal (line) 3 4 2 2 4" xfId="38625" xr:uid="{00000000-0005-0000-0000-0000D8900000}"/>
    <cellStyle name="Subtotal (line) 3 4 2 2 5" xfId="38626" xr:uid="{00000000-0005-0000-0000-0000D9900000}"/>
    <cellStyle name="Subtotal (line) 3 4 2 20" xfId="5333" xr:uid="{00000000-0005-0000-0000-0000DA900000}"/>
    <cellStyle name="Subtotal (line) 3 4 2 20 2" xfId="38627" xr:uid="{00000000-0005-0000-0000-0000DB900000}"/>
    <cellStyle name="Subtotal (line) 3 4 2 20 2 2" xfId="38628" xr:uid="{00000000-0005-0000-0000-0000DC900000}"/>
    <cellStyle name="Subtotal (line) 3 4 2 20 2 3" xfId="38629" xr:uid="{00000000-0005-0000-0000-0000DD900000}"/>
    <cellStyle name="Subtotal (line) 3 4 2 20 2 4" xfId="38630" xr:uid="{00000000-0005-0000-0000-0000DE900000}"/>
    <cellStyle name="Subtotal (line) 3 4 2 20 3" xfId="38631" xr:uid="{00000000-0005-0000-0000-0000DF900000}"/>
    <cellStyle name="Subtotal (line) 3 4 2 20 4" xfId="38632" xr:uid="{00000000-0005-0000-0000-0000E0900000}"/>
    <cellStyle name="Subtotal (line) 3 4 2 20 5" xfId="38633" xr:uid="{00000000-0005-0000-0000-0000E1900000}"/>
    <cellStyle name="Subtotal (line) 3 4 2 21" xfId="5334" xr:uid="{00000000-0005-0000-0000-0000E2900000}"/>
    <cellStyle name="Subtotal (line) 3 4 2 21 2" xfId="38634" xr:uid="{00000000-0005-0000-0000-0000E3900000}"/>
    <cellStyle name="Subtotal (line) 3 4 2 21 2 2" xfId="38635" xr:uid="{00000000-0005-0000-0000-0000E4900000}"/>
    <cellStyle name="Subtotal (line) 3 4 2 21 2 3" xfId="38636" xr:uid="{00000000-0005-0000-0000-0000E5900000}"/>
    <cellStyle name="Subtotal (line) 3 4 2 21 2 4" xfId="38637" xr:uid="{00000000-0005-0000-0000-0000E6900000}"/>
    <cellStyle name="Subtotal (line) 3 4 2 21 3" xfId="38638" xr:uid="{00000000-0005-0000-0000-0000E7900000}"/>
    <cellStyle name="Subtotal (line) 3 4 2 21 4" xfId="38639" xr:uid="{00000000-0005-0000-0000-0000E8900000}"/>
    <cellStyle name="Subtotal (line) 3 4 2 21 5" xfId="38640" xr:uid="{00000000-0005-0000-0000-0000E9900000}"/>
    <cellStyle name="Subtotal (line) 3 4 2 22" xfId="5335" xr:uid="{00000000-0005-0000-0000-0000EA900000}"/>
    <cellStyle name="Subtotal (line) 3 4 2 22 2" xfId="38641" xr:uid="{00000000-0005-0000-0000-0000EB900000}"/>
    <cellStyle name="Subtotal (line) 3 4 2 22 2 2" xfId="38642" xr:uid="{00000000-0005-0000-0000-0000EC900000}"/>
    <cellStyle name="Subtotal (line) 3 4 2 22 2 3" xfId="38643" xr:uid="{00000000-0005-0000-0000-0000ED900000}"/>
    <cellStyle name="Subtotal (line) 3 4 2 22 2 4" xfId="38644" xr:uid="{00000000-0005-0000-0000-0000EE900000}"/>
    <cellStyle name="Subtotal (line) 3 4 2 22 3" xfId="38645" xr:uid="{00000000-0005-0000-0000-0000EF900000}"/>
    <cellStyle name="Subtotal (line) 3 4 2 22 4" xfId="38646" xr:uid="{00000000-0005-0000-0000-0000F0900000}"/>
    <cellStyle name="Subtotal (line) 3 4 2 22 5" xfId="38647" xr:uid="{00000000-0005-0000-0000-0000F1900000}"/>
    <cellStyle name="Subtotal (line) 3 4 2 23" xfId="5336" xr:uid="{00000000-0005-0000-0000-0000F2900000}"/>
    <cellStyle name="Subtotal (line) 3 4 2 23 2" xfId="38648" xr:uid="{00000000-0005-0000-0000-0000F3900000}"/>
    <cellStyle name="Subtotal (line) 3 4 2 23 2 2" xfId="38649" xr:uid="{00000000-0005-0000-0000-0000F4900000}"/>
    <cellStyle name="Subtotal (line) 3 4 2 23 2 3" xfId="38650" xr:uid="{00000000-0005-0000-0000-0000F5900000}"/>
    <cellStyle name="Subtotal (line) 3 4 2 23 2 4" xfId="38651" xr:uid="{00000000-0005-0000-0000-0000F6900000}"/>
    <cellStyle name="Subtotal (line) 3 4 2 23 3" xfId="38652" xr:uid="{00000000-0005-0000-0000-0000F7900000}"/>
    <cellStyle name="Subtotal (line) 3 4 2 23 4" xfId="38653" xr:uid="{00000000-0005-0000-0000-0000F8900000}"/>
    <cellStyle name="Subtotal (line) 3 4 2 23 5" xfId="38654" xr:uid="{00000000-0005-0000-0000-0000F9900000}"/>
    <cellStyle name="Subtotal (line) 3 4 2 24" xfId="5337" xr:uid="{00000000-0005-0000-0000-0000FA900000}"/>
    <cellStyle name="Subtotal (line) 3 4 2 24 2" xfId="38655" xr:uid="{00000000-0005-0000-0000-0000FB900000}"/>
    <cellStyle name="Subtotal (line) 3 4 2 24 2 2" xfId="38656" xr:uid="{00000000-0005-0000-0000-0000FC900000}"/>
    <cellStyle name="Subtotal (line) 3 4 2 24 2 3" xfId="38657" xr:uid="{00000000-0005-0000-0000-0000FD900000}"/>
    <cellStyle name="Subtotal (line) 3 4 2 24 2 4" xfId="38658" xr:uid="{00000000-0005-0000-0000-0000FE900000}"/>
    <cellStyle name="Subtotal (line) 3 4 2 24 3" xfId="38659" xr:uid="{00000000-0005-0000-0000-0000FF900000}"/>
    <cellStyle name="Subtotal (line) 3 4 2 24 4" xfId="38660" xr:uid="{00000000-0005-0000-0000-000000910000}"/>
    <cellStyle name="Subtotal (line) 3 4 2 24 5" xfId="38661" xr:uid="{00000000-0005-0000-0000-000001910000}"/>
    <cellStyle name="Subtotal (line) 3 4 2 25" xfId="5338" xr:uid="{00000000-0005-0000-0000-000002910000}"/>
    <cellStyle name="Subtotal (line) 3 4 2 25 2" xfId="38662" xr:uid="{00000000-0005-0000-0000-000003910000}"/>
    <cellStyle name="Subtotal (line) 3 4 2 25 2 2" xfId="38663" xr:uid="{00000000-0005-0000-0000-000004910000}"/>
    <cellStyle name="Subtotal (line) 3 4 2 25 2 3" xfId="38664" xr:uid="{00000000-0005-0000-0000-000005910000}"/>
    <cellStyle name="Subtotal (line) 3 4 2 25 2 4" xfId="38665" xr:uid="{00000000-0005-0000-0000-000006910000}"/>
    <cellStyle name="Subtotal (line) 3 4 2 25 3" xfId="38666" xr:uid="{00000000-0005-0000-0000-000007910000}"/>
    <cellStyle name="Subtotal (line) 3 4 2 25 4" xfId="38667" xr:uid="{00000000-0005-0000-0000-000008910000}"/>
    <cellStyle name="Subtotal (line) 3 4 2 25 5" xfId="38668" xr:uid="{00000000-0005-0000-0000-000009910000}"/>
    <cellStyle name="Subtotal (line) 3 4 2 26" xfId="5339" xr:uid="{00000000-0005-0000-0000-00000A910000}"/>
    <cellStyle name="Subtotal (line) 3 4 2 26 2" xfId="38669" xr:uid="{00000000-0005-0000-0000-00000B910000}"/>
    <cellStyle name="Subtotal (line) 3 4 2 26 2 2" xfId="38670" xr:uid="{00000000-0005-0000-0000-00000C910000}"/>
    <cellStyle name="Subtotal (line) 3 4 2 26 2 3" xfId="38671" xr:uid="{00000000-0005-0000-0000-00000D910000}"/>
    <cellStyle name="Subtotal (line) 3 4 2 26 2 4" xfId="38672" xr:uid="{00000000-0005-0000-0000-00000E910000}"/>
    <cellStyle name="Subtotal (line) 3 4 2 26 3" xfId="38673" xr:uid="{00000000-0005-0000-0000-00000F910000}"/>
    <cellStyle name="Subtotal (line) 3 4 2 26 4" xfId="38674" xr:uid="{00000000-0005-0000-0000-000010910000}"/>
    <cellStyle name="Subtotal (line) 3 4 2 26 5" xfId="38675" xr:uid="{00000000-0005-0000-0000-000011910000}"/>
    <cellStyle name="Subtotal (line) 3 4 2 27" xfId="5340" xr:uid="{00000000-0005-0000-0000-000012910000}"/>
    <cellStyle name="Subtotal (line) 3 4 2 27 2" xfId="38676" xr:uid="{00000000-0005-0000-0000-000013910000}"/>
    <cellStyle name="Subtotal (line) 3 4 2 27 2 2" xfId="38677" xr:uid="{00000000-0005-0000-0000-000014910000}"/>
    <cellStyle name="Subtotal (line) 3 4 2 27 2 3" xfId="38678" xr:uid="{00000000-0005-0000-0000-000015910000}"/>
    <cellStyle name="Subtotal (line) 3 4 2 27 2 4" xfId="38679" xr:uid="{00000000-0005-0000-0000-000016910000}"/>
    <cellStyle name="Subtotal (line) 3 4 2 27 3" xfId="38680" xr:uid="{00000000-0005-0000-0000-000017910000}"/>
    <cellStyle name="Subtotal (line) 3 4 2 27 4" xfId="38681" xr:uid="{00000000-0005-0000-0000-000018910000}"/>
    <cellStyle name="Subtotal (line) 3 4 2 27 5" xfId="38682" xr:uid="{00000000-0005-0000-0000-000019910000}"/>
    <cellStyle name="Subtotal (line) 3 4 2 28" xfId="5341" xr:uid="{00000000-0005-0000-0000-00001A910000}"/>
    <cellStyle name="Subtotal (line) 3 4 2 28 2" xfId="38683" xr:uid="{00000000-0005-0000-0000-00001B910000}"/>
    <cellStyle name="Subtotal (line) 3 4 2 28 2 2" xfId="38684" xr:uid="{00000000-0005-0000-0000-00001C910000}"/>
    <cellStyle name="Subtotal (line) 3 4 2 28 2 3" xfId="38685" xr:uid="{00000000-0005-0000-0000-00001D910000}"/>
    <cellStyle name="Subtotal (line) 3 4 2 28 2 4" xfId="38686" xr:uid="{00000000-0005-0000-0000-00001E910000}"/>
    <cellStyle name="Subtotal (line) 3 4 2 28 3" xfId="38687" xr:uid="{00000000-0005-0000-0000-00001F910000}"/>
    <cellStyle name="Subtotal (line) 3 4 2 28 4" xfId="38688" xr:uid="{00000000-0005-0000-0000-000020910000}"/>
    <cellStyle name="Subtotal (line) 3 4 2 28 5" xfId="38689" xr:uid="{00000000-0005-0000-0000-000021910000}"/>
    <cellStyle name="Subtotal (line) 3 4 2 29" xfId="5342" xr:uid="{00000000-0005-0000-0000-000022910000}"/>
    <cellStyle name="Subtotal (line) 3 4 2 29 2" xfId="38690" xr:uid="{00000000-0005-0000-0000-000023910000}"/>
    <cellStyle name="Subtotal (line) 3 4 2 29 2 2" xfId="38691" xr:uid="{00000000-0005-0000-0000-000024910000}"/>
    <cellStyle name="Subtotal (line) 3 4 2 29 2 3" xfId="38692" xr:uid="{00000000-0005-0000-0000-000025910000}"/>
    <cellStyle name="Subtotal (line) 3 4 2 29 2 4" xfId="38693" xr:uid="{00000000-0005-0000-0000-000026910000}"/>
    <cellStyle name="Subtotal (line) 3 4 2 29 3" xfId="38694" xr:uid="{00000000-0005-0000-0000-000027910000}"/>
    <cellStyle name="Subtotal (line) 3 4 2 29 4" xfId="38695" xr:uid="{00000000-0005-0000-0000-000028910000}"/>
    <cellStyle name="Subtotal (line) 3 4 2 29 5" xfId="38696" xr:uid="{00000000-0005-0000-0000-000029910000}"/>
    <cellStyle name="Subtotal (line) 3 4 2 3" xfId="5343" xr:uid="{00000000-0005-0000-0000-00002A910000}"/>
    <cellStyle name="Subtotal (line) 3 4 2 3 2" xfId="38697" xr:uid="{00000000-0005-0000-0000-00002B910000}"/>
    <cellStyle name="Subtotal (line) 3 4 2 3 2 2" xfId="38698" xr:uid="{00000000-0005-0000-0000-00002C910000}"/>
    <cellStyle name="Subtotal (line) 3 4 2 3 2 3" xfId="38699" xr:uid="{00000000-0005-0000-0000-00002D910000}"/>
    <cellStyle name="Subtotal (line) 3 4 2 3 2 4" xfId="38700" xr:uid="{00000000-0005-0000-0000-00002E910000}"/>
    <cellStyle name="Subtotal (line) 3 4 2 3 3" xfId="38701" xr:uid="{00000000-0005-0000-0000-00002F910000}"/>
    <cellStyle name="Subtotal (line) 3 4 2 3 4" xfId="38702" xr:uid="{00000000-0005-0000-0000-000030910000}"/>
    <cellStyle name="Subtotal (line) 3 4 2 3 5" xfId="38703" xr:uid="{00000000-0005-0000-0000-000031910000}"/>
    <cellStyle name="Subtotal (line) 3 4 2 30" xfId="5344" xr:uid="{00000000-0005-0000-0000-000032910000}"/>
    <cellStyle name="Subtotal (line) 3 4 2 30 2" xfId="38704" xr:uid="{00000000-0005-0000-0000-000033910000}"/>
    <cellStyle name="Subtotal (line) 3 4 2 30 2 2" xfId="38705" xr:uid="{00000000-0005-0000-0000-000034910000}"/>
    <cellStyle name="Subtotal (line) 3 4 2 30 2 3" xfId="38706" xr:uid="{00000000-0005-0000-0000-000035910000}"/>
    <cellStyle name="Subtotal (line) 3 4 2 30 2 4" xfId="38707" xr:uid="{00000000-0005-0000-0000-000036910000}"/>
    <cellStyle name="Subtotal (line) 3 4 2 30 3" xfId="38708" xr:uid="{00000000-0005-0000-0000-000037910000}"/>
    <cellStyle name="Subtotal (line) 3 4 2 30 4" xfId="38709" xr:uid="{00000000-0005-0000-0000-000038910000}"/>
    <cellStyle name="Subtotal (line) 3 4 2 30 5" xfId="38710" xr:uid="{00000000-0005-0000-0000-000039910000}"/>
    <cellStyle name="Subtotal (line) 3 4 2 31" xfId="5345" xr:uid="{00000000-0005-0000-0000-00003A910000}"/>
    <cellStyle name="Subtotal (line) 3 4 2 31 2" xfId="38711" xr:uid="{00000000-0005-0000-0000-00003B910000}"/>
    <cellStyle name="Subtotal (line) 3 4 2 31 2 2" xfId="38712" xr:uid="{00000000-0005-0000-0000-00003C910000}"/>
    <cellStyle name="Subtotal (line) 3 4 2 31 2 3" xfId="38713" xr:uid="{00000000-0005-0000-0000-00003D910000}"/>
    <cellStyle name="Subtotal (line) 3 4 2 31 2 4" xfId="38714" xr:uid="{00000000-0005-0000-0000-00003E910000}"/>
    <cellStyle name="Subtotal (line) 3 4 2 31 3" xfId="38715" xr:uid="{00000000-0005-0000-0000-00003F910000}"/>
    <cellStyle name="Subtotal (line) 3 4 2 31 4" xfId="38716" xr:uid="{00000000-0005-0000-0000-000040910000}"/>
    <cellStyle name="Subtotal (line) 3 4 2 31 5" xfId="38717" xr:uid="{00000000-0005-0000-0000-000041910000}"/>
    <cellStyle name="Subtotal (line) 3 4 2 32" xfId="5346" xr:uid="{00000000-0005-0000-0000-000042910000}"/>
    <cellStyle name="Subtotal (line) 3 4 2 32 2" xfId="38718" xr:uid="{00000000-0005-0000-0000-000043910000}"/>
    <cellStyle name="Subtotal (line) 3 4 2 32 2 2" xfId="38719" xr:uid="{00000000-0005-0000-0000-000044910000}"/>
    <cellStyle name="Subtotal (line) 3 4 2 32 2 3" xfId="38720" xr:uid="{00000000-0005-0000-0000-000045910000}"/>
    <cellStyle name="Subtotal (line) 3 4 2 32 2 4" xfId="38721" xr:uid="{00000000-0005-0000-0000-000046910000}"/>
    <cellStyle name="Subtotal (line) 3 4 2 32 3" xfId="38722" xr:uid="{00000000-0005-0000-0000-000047910000}"/>
    <cellStyle name="Subtotal (line) 3 4 2 32 4" xfId="38723" xr:uid="{00000000-0005-0000-0000-000048910000}"/>
    <cellStyle name="Subtotal (line) 3 4 2 32 5" xfId="38724" xr:uid="{00000000-0005-0000-0000-000049910000}"/>
    <cellStyle name="Subtotal (line) 3 4 2 33" xfId="5347" xr:uid="{00000000-0005-0000-0000-00004A910000}"/>
    <cellStyle name="Subtotal (line) 3 4 2 33 2" xfId="38725" xr:uid="{00000000-0005-0000-0000-00004B910000}"/>
    <cellStyle name="Subtotal (line) 3 4 2 33 2 2" xfId="38726" xr:uid="{00000000-0005-0000-0000-00004C910000}"/>
    <cellStyle name="Subtotal (line) 3 4 2 33 2 3" xfId="38727" xr:uid="{00000000-0005-0000-0000-00004D910000}"/>
    <cellStyle name="Subtotal (line) 3 4 2 33 2 4" xfId="38728" xr:uid="{00000000-0005-0000-0000-00004E910000}"/>
    <cellStyle name="Subtotal (line) 3 4 2 33 3" xfId="38729" xr:uid="{00000000-0005-0000-0000-00004F910000}"/>
    <cellStyle name="Subtotal (line) 3 4 2 33 4" xfId="38730" xr:uid="{00000000-0005-0000-0000-000050910000}"/>
    <cellStyle name="Subtotal (line) 3 4 2 33 5" xfId="38731" xr:uid="{00000000-0005-0000-0000-000051910000}"/>
    <cellStyle name="Subtotal (line) 3 4 2 34" xfId="5348" xr:uid="{00000000-0005-0000-0000-000052910000}"/>
    <cellStyle name="Subtotal (line) 3 4 2 34 2" xfId="38732" xr:uid="{00000000-0005-0000-0000-000053910000}"/>
    <cellStyle name="Subtotal (line) 3 4 2 34 2 2" xfId="38733" xr:uid="{00000000-0005-0000-0000-000054910000}"/>
    <cellStyle name="Subtotal (line) 3 4 2 34 2 3" xfId="38734" xr:uid="{00000000-0005-0000-0000-000055910000}"/>
    <cellStyle name="Subtotal (line) 3 4 2 34 2 4" xfId="38735" xr:uid="{00000000-0005-0000-0000-000056910000}"/>
    <cellStyle name="Subtotal (line) 3 4 2 34 3" xfId="38736" xr:uid="{00000000-0005-0000-0000-000057910000}"/>
    <cellStyle name="Subtotal (line) 3 4 2 34 4" xfId="38737" xr:uid="{00000000-0005-0000-0000-000058910000}"/>
    <cellStyle name="Subtotal (line) 3 4 2 34 5" xfId="38738" xr:uid="{00000000-0005-0000-0000-000059910000}"/>
    <cellStyle name="Subtotal (line) 3 4 2 35" xfId="5349" xr:uid="{00000000-0005-0000-0000-00005A910000}"/>
    <cellStyle name="Subtotal (line) 3 4 2 35 2" xfId="38739" xr:uid="{00000000-0005-0000-0000-00005B910000}"/>
    <cellStyle name="Subtotal (line) 3 4 2 35 2 2" xfId="38740" xr:uid="{00000000-0005-0000-0000-00005C910000}"/>
    <cellStyle name="Subtotal (line) 3 4 2 35 2 3" xfId="38741" xr:uid="{00000000-0005-0000-0000-00005D910000}"/>
    <cellStyle name="Subtotal (line) 3 4 2 35 2 4" xfId="38742" xr:uid="{00000000-0005-0000-0000-00005E910000}"/>
    <cellStyle name="Subtotal (line) 3 4 2 35 3" xfId="38743" xr:uid="{00000000-0005-0000-0000-00005F910000}"/>
    <cellStyle name="Subtotal (line) 3 4 2 35 4" xfId="38744" xr:uid="{00000000-0005-0000-0000-000060910000}"/>
    <cellStyle name="Subtotal (line) 3 4 2 35 5" xfId="38745" xr:uid="{00000000-0005-0000-0000-000061910000}"/>
    <cellStyle name="Subtotal (line) 3 4 2 36" xfId="5350" xr:uid="{00000000-0005-0000-0000-000062910000}"/>
    <cellStyle name="Subtotal (line) 3 4 2 36 2" xfId="38746" xr:uid="{00000000-0005-0000-0000-000063910000}"/>
    <cellStyle name="Subtotal (line) 3 4 2 36 2 2" xfId="38747" xr:uid="{00000000-0005-0000-0000-000064910000}"/>
    <cellStyle name="Subtotal (line) 3 4 2 36 2 3" xfId="38748" xr:uid="{00000000-0005-0000-0000-000065910000}"/>
    <cellStyle name="Subtotal (line) 3 4 2 36 2 4" xfId="38749" xr:uid="{00000000-0005-0000-0000-000066910000}"/>
    <cellStyle name="Subtotal (line) 3 4 2 36 3" xfId="38750" xr:uid="{00000000-0005-0000-0000-000067910000}"/>
    <cellStyle name="Subtotal (line) 3 4 2 36 4" xfId="38751" xr:uid="{00000000-0005-0000-0000-000068910000}"/>
    <cellStyle name="Subtotal (line) 3 4 2 36 5" xfId="38752" xr:uid="{00000000-0005-0000-0000-000069910000}"/>
    <cellStyle name="Subtotal (line) 3 4 2 37" xfId="5351" xr:uid="{00000000-0005-0000-0000-00006A910000}"/>
    <cellStyle name="Subtotal (line) 3 4 2 37 2" xfId="38753" xr:uid="{00000000-0005-0000-0000-00006B910000}"/>
    <cellStyle name="Subtotal (line) 3 4 2 37 2 2" xfId="38754" xr:uid="{00000000-0005-0000-0000-00006C910000}"/>
    <cellStyle name="Subtotal (line) 3 4 2 37 2 3" xfId="38755" xr:uid="{00000000-0005-0000-0000-00006D910000}"/>
    <cellStyle name="Subtotal (line) 3 4 2 37 2 4" xfId="38756" xr:uid="{00000000-0005-0000-0000-00006E910000}"/>
    <cellStyle name="Subtotal (line) 3 4 2 37 3" xfId="38757" xr:uid="{00000000-0005-0000-0000-00006F910000}"/>
    <cellStyle name="Subtotal (line) 3 4 2 37 4" xfId="38758" xr:uid="{00000000-0005-0000-0000-000070910000}"/>
    <cellStyle name="Subtotal (line) 3 4 2 37 5" xfId="38759" xr:uid="{00000000-0005-0000-0000-000071910000}"/>
    <cellStyle name="Subtotal (line) 3 4 2 38" xfId="5352" xr:uid="{00000000-0005-0000-0000-000072910000}"/>
    <cellStyle name="Subtotal (line) 3 4 2 38 2" xfId="38760" xr:uid="{00000000-0005-0000-0000-000073910000}"/>
    <cellStyle name="Subtotal (line) 3 4 2 38 2 2" xfId="38761" xr:uid="{00000000-0005-0000-0000-000074910000}"/>
    <cellStyle name="Subtotal (line) 3 4 2 38 2 3" xfId="38762" xr:uid="{00000000-0005-0000-0000-000075910000}"/>
    <cellStyle name="Subtotal (line) 3 4 2 38 2 4" xfId="38763" xr:uid="{00000000-0005-0000-0000-000076910000}"/>
    <cellStyle name="Subtotal (line) 3 4 2 38 3" xfId="38764" xr:uid="{00000000-0005-0000-0000-000077910000}"/>
    <cellStyle name="Subtotal (line) 3 4 2 38 4" xfId="38765" xr:uid="{00000000-0005-0000-0000-000078910000}"/>
    <cellStyle name="Subtotal (line) 3 4 2 38 5" xfId="38766" xr:uid="{00000000-0005-0000-0000-000079910000}"/>
    <cellStyle name="Subtotal (line) 3 4 2 39" xfId="5353" xr:uid="{00000000-0005-0000-0000-00007A910000}"/>
    <cellStyle name="Subtotal (line) 3 4 2 39 2" xfId="38767" xr:uid="{00000000-0005-0000-0000-00007B910000}"/>
    <cellStyle name="Subtotal (line) 3 4 2 39 2 2" xfId="38768" xr:uid="{00000000-0005-0000-0000-00007C910000}"/>
    <cellStyle name="Subtotal (line) 3 4 2 39 2 3" xfId="38769" xr:uid="{00000000-0005-0000-0000-00007D910000}"/>
    <cellStyle name="Subtotal (line) 3 4 2 39 2 4" xfId="38770" xr:uid="{00000000-0005-0000-0000-00007E910000}"/>
    <cellStyle name="Subtotal (line) 3 4 2 39 3" xfId="38771" xr:uid="{00000000-0005-0000-0000-00007F910000}"/>
    <cellStyle name="Subtotal (line) 3 4 2 39 4" xfId="38772" xr:uid="{00000000-0005-0000-0000-000080910000}"/>
    <cellStyle name="Subtotal (line) 3 4 2 39 5" xfId="38773" xr:uid="{00000000-0005-0000-0000-000081910000}"/>
    <cellStyle name="Subtotal (line) 3 4 2 4" xfId="5354" xr:uid="{00000000-0005-0000-0000-000082910000}"/>
    <cellStyle name="Subtotal (line) 3 4 2 4 2" xfId="38774" xr:uid="{00000000-0005-0000-0000-000083910000}"/>
    <cellStyle name="Subtotal (line) 3 4 2 4 2 2" xfId="38775" xr:uid="{00000000-0005-0000-0000-000084910000}"/>
    <cellStyle name="Subtotal (line) 3 4 2 4 2 3" xfId="38776" xr:uid="{00000000-0005-0000-0000-000085910000}"/>
    <cellStyle name="Subtotal (line) 3 4 2 4 2 4" xfId="38777" xr:uid="{00000000-0005-0000-0000-000086910000}"/>
    <cellStyle name="Subtotal (line) 3 4 2 4 3" xfId="38778" xr:uid="{00000000-0005-0000-0000-000087910000}"/>
    <cellStyle name="Subtotal (line) 3 4 2 4 4" xfId="38779" xr:uid="{00000000-0005-0000-0000-000088910000}"/>
    <cellStyle name="Subtotal (line) 3 4 2 4 5" xfId="38780" xr:uid="{00000000-0005-0000-0000-000089910000}"/>
    <cellStyle name="Subtotal (line) 3 4 2 40" xfId="5355" xr:uid="{00000000-0005-0000-0000-00008A910000}"/>
    <cellStyle name="Subtotal (line) 3 4 2 40 2" xfId="38781" xr:uid="{00000000-0005-0000-0000-00008B910000}"/>
    <cellStyle name="Subtotal (line) 3 4 2 40 2 2" xfId="38782" xr:uid="{00000000-0005-0000-0000-00008C910000}"/>
    <cellStyle name="Subtotal (line) 3 4 2 40 2 3" xfId="38783" xr:uid="{00000000-0005-0000-0000-00008D910000}"/>
    <cellStyle name="Subtotal (line) 3 4 2 40 2 4" xfId="38784" xr:uid="{00000000-0005-0000-0000-00008E910000}"/>
    <cellStyle name="Subtotal (line) 3 4 2 40 3" xfId="38785" xr:uid="{00000000-0005-0000-0000-00008F910000}"/>
    <cellStyle name="Subtotal (line) 3 4 2 40 4" xfId="38786" xr:uid="{00000000-0005-0000-0000-000090910000}"/>
    <cellStyle name="Subtotal (line) 3 4 2 40 5" xfId="38787" xr:uid="{00000000-0005-0000-0000-000091910000}"/>
    <cellStyle name="Subtotal (line) 3 4 2 41" xfId="5356" xr:uid="{00000000-0005-0000-0000-000092910000}"/>
    <cellStyle name="Subtotal (line) 3 4 2 41 2" xfId="38788" xr:uid="{00000000-0005-0000-0000-000093910000}"/>
    <cellStyle name="Subtotal (line) 3 4 2 41 2 2" xfId="38789" xr:uid="{00000000-0005-0000-0000-000094910000}"/>
    <cellStyle name="Subtotal (line) 3 4 2 41 2 3" xfId="38790" xr:uid="{00000000-0005-0000-0000-000095910000}"/>
    <cellStyle name="Subtotal (line) 3 4 2 41 2 4" xfId="38791" xr:uid="{00000000-0005-0000-0000-000096910000}"/>
    <cellStyle name="Subtotal (line) 3 4 2 41 3" xfId="38792" xr:uid="{00000000-0005-0000-0000-000097910000}"/>
    <cellStyle name="Subtotal (line) 3 4 2 41 4" xfId="38793" xr:uid="{00000000-0005-0000-0000-000098910000}"/>
    <cellStyle name="Subtotal (line) 3 4 2 41 5" xfId="38794" xr:uid="{00000000-0005-0000-0000-000099910000}"/>
    <cellStyle name="Subtotal (line) 3 4 2 42" xfId="5357" xr:uid="{00000000-0005-0000-0000-00009A910000}"/>
    <cellStyle name="Subtotal (line) 3 4 2 42 2" xfId="38795" xr:uid="{00000000-0005-0000-0000-00009B910000}"/>
    <cellStyle name="Subtotal (line) 3 4 2 42 2 2" xfId="38796" xr:uid="{00000000-0005-0000-0000-00009C910000}"/>
    <cellStyle name="Subtotal (line) 3 4 2 42 2 3" xfId="38797" xr:uid="{00000000-0005-0000-0000-00009D910000}"/>
    <cellStyle name="Subtotal (line) 3 4 2 42 2 4" xfId="38798" xr:uid="{00000000-0005-0000-0000-00009E910000}"/>
    <cellStyle name="Subtotal (line) 3 4 2 42 3" xfId="38799" xr:uid="{00000000-0005-0000-0000-00009F910000}"/>
    <cellStyle name="Subtotal (line) 3 4 2 42 4" xfId="38800" xr:uid="{00000000-0005-0000-0000-0000A0910000}"/>
    <cellStyle name="Subtotal (line) 3 4 2 42 5" xfId="38801" xr:uid="{00000000-0005-0000-0000-0000A1910000}"/>
    <cellStyle name="Subtotal (line) 3 4 2 43" xfId="5358" xr:uid="{00000000-0005-0000-0000-0000A2910000}"/>
    <cellStyle name="Subtotal (line) 3 4 2 43 2" xfId="38802" xr:uid="{00000000-0005-0000-0000-0000A3910000}"/>
    <cellStyle name="Subtotal (line) 3 4 2 43 2 2" xfId="38803" xr:uid="{00000000-0005-0000-0000-0000A4910000}"/>
    <cellStyle name="Subtotal (line) 3 4 2 43 2 3" xfId="38804" xr:uid="{00000000-0005-0000-0000-0000A5910000}"/>
    <cellStyle name="Subtotal (line) 3 4 2 43 2 4" xfId="38805" xr:uid="{00000000-0005-0000-0000-0000A6910000}"/>
    <cellStyle name="Subtotal (line) 3 4 2 43 3" xfId="38806" xr:uid="{00000000-0005-0000-0000-0000A7910000}"/>
    <cellStyle name="Subtotal (line) 3 4 2 43 4" xfId="38807" xr:uid="{00000000-0005-0000-0000-0000A8910000}"/>
    <cellStyle name="Subtotal (line) 3 4 2 43 5" xfId="38808" xr:uid="{00000000-0005-0000-0000-0000A9910000}"/>
    <cellStyle name="Subtotal (line) 3 4 2 44" xfId="5359" xr:uid="{00000000-0005-0000-0000-0000AA910000}"/>
    <cellStyle name="Subtotal (line) 3 4 2 44 2" xfId="38809" xr:uid="{00000000-0005-0000-0000-0000AB910000}"/>
    <cellStyle name="Subtotal (line) 3 4 2 44 2 2" xfId="38810" xr:uid="{00000000-0005-0000-0000-0000AC910000}"/>
    <cellStyle name="Subtotal (line) 3 4 2 44 2 3" xfId="38811" xr:uid="{00000000-0005-0000-0000-0000AD910000}"/>
    <cellStyle name="Subtotal (line) 3 4 2 44 2 4" xfId="38812" xr:uid="{00000000-0005-0000-0000-0000AE910000}"/>
    <cellStyle name="Subtotal (line) 3 4 2 44 3" xfId="38813" xr:uid="{00000000-0005-0000-0000-0000AF910000}"/>
    <cellStyle name="Subtotal (line) 3 4 2 44 4" xfId="38814" xr:uid="{00000000-0005-0000-0000-0000B0910000}"/>
    <cellStyle name="Subtotal (line) 3 4 2 44 5" xfId="38815" xr:uid="{00000000-0005-0000-0000-0000B1910000}"/>
    <cellStyle name="Subtotal (line) 3 4 2 45" xfId="38816" xr:uid="{00000000-0005-0000-0000-0000B2910000}"/>
    <cellStyle name="Subtotal (line) 3 4 2 45 2" xfId="38817" xr:uid="{00000000-0005-0000-0000-0000B3910000}"/>
    <cellStyle name="Subtotal (line) 3 4 2 45 3" xfId="38818" xr:uid="{00000000-0005-0000-0000-0000B4910000}"/>
    <cellStyle name="Subtotal (line) 3 4 2 45 4" xfId="38819" xr:uid="{00000000-0005-0000-0000-0000B5910000}"/>
    <cellStyle name="Subtotal (line) 3 4 2 46" xfId="38820" xr:uid="{00000000-0005-0000-0000-0000B6910000}"/>
    <cellStyle name="Subtotal (line) 3 4 2 46 2" xfId="38821" xr:uid="{00000000-0005-0000-0000-0000B7910000}"/>
    <cellStyle name="Subtotal (line) 3 4 2 46 3" xfId="38822" xr:uid="{00000000-0005-0000-0000-0000B8910000}"/>
    <cellStyle name="Subtotal (line) 3 4 2 46 4" xfId="38823" xr:uid="{00000000-0005-0000-0000-0000B9910000}"/>
    <cellStyle name="Subtotal (line) 3 4 2 47" xfId="38824" xr:uid="{00000000-0005-0000-0000-0000BA910000}"/>
    <cellStyle name="Subtotal (line) 3 4 2 5" xfId="5360" xr:uid="{00000000-0005-0000-0000-0000BB910000}"/>
    <cellStyle name="Subtotal (line) 3 4 2 5 2" xfId="38825" xr:uid="{00000000-0005-0000-0000-0000BC910000}"/>
    <cellStyle name="Subtotal (line) 3 4 2 5 2 2" xfId="38826" xr:uid="{00000000-0005-0000-0000-0000BD910000}"/>
    <cellStyle name="Subtotal (line) 3 4 2 5 2 3" xfId="38827" xr:uid="{00000000-0005-0000-0000-0000BE910000}"/>
    <cellStyle name="Subtotal (line) 3 4 2 5 2 4" xfId="38828" xr:uid="{00000000-0005-0000-0000-0000BF910000}"/>
    <cellStyle name="Subtotal (line) 3 4 2 5 3" xfId="38829" xr:uid="{00000000-0005-0000-0000-0000C0910000}"/>
    <cellStyle name="Subtotal (line) 3 4 2 5 4" xfId="38830" xr:uid="{00000000-0005-0000-0000-0000C1910000}"/>
    <cellStyle name="Subtotal (line) 3 4 2 5 5" xfId="38831" xr:uid="{00000000-0005-0000-0000-0000C2910000}"/>
    <cellStyle name="Subtotal (line) 3 4 2 6" xfId="5361" xr:uid="{00000000-0005-0000-0000-0000C3910000}"/>
    <cellStyle name="Subtotal (line) 3 4 2 6 2" xfId="38832" xr:uid="{00000000-0005-0000-0000-0000C4910000}"/>
    <cellStyle name="Subtotal (line) 3 4 2 6 2 2" xfId="38833" xr:uid="{00000000-0005-0000-0000-0000C5910000}"/>
    <cellStyle name="Subtotal (line) 3 4 2 6 2 3" xfId="38834" xr:uid="{00000000-0005-0000-0000-0000C6910000}"/>
    <cellStyle name="Subtotal (line) 3 4 2 6 2 4" xfId="38835" xr:uid="{00000000-0005-0000-0000-0000C7910000}"/>
    <cellStyle name="Subtotal (line) 3 4 2 6 3" xfId="38836" xr:uid="{00000000-0005-0000-0000-0000C8910000}"/>
    <cellStyle name="Subtotal (line) 3 4 2 6 4" xfId="38837" xr:uid="{00000000-0005-0000-0000-0000C9910000}"/>
    <cellStyle name="Subtotal (line) 3 4 2 6 5" xfId="38838" xr:uid="{00000000-0005-0000-0000-0000CA910000}"/>
    <cellStyle name="Subtotal (line) 3 4 2 7" xfId="5362" xr:uid="{00000000-0005-0000-0000-0000CB910000}"/>
    <cellStyle name="Subtotal (line) 3 4 2 7 2" xfId="38839" xr:uid="{00000000-0005-0000-0000-0000CC910000}"/>
    <cellStyle name="Subtotal (line) 3 4 2 7 2 2" xfId="38840" xr:uid="{00000000-0005-0000-0000-0000CD910000}"/>
    <cellStyle name="Subtotal (line) 3 4 2 7 2 3" xfId="38841" xr:uid="{00000000-0005-0000-0000-0000CE910000}"/>
    <cellStyle name="Subtotal (line) 3 4 2 7 2 4" xfId="38842" xr:uid="{00000000-0005-0000-0000-0000CF910000}"/>
    <cellStyle name="Subtotal (line) 3 4 2 7 3" xfId="38843" xr:uid="{00000000-0005-0000-0000-0000D0910000}"/>
    <cellStyle name="Subtotal (line) 3 4 2 7 4" xfId="38844" xr:uid="{00000000-0005-0000-0000-0000D1910000}"/>
    <cellStyle name="Subtotal (line) 3 4 2 7 5" xfId="38845" xr:uid="{00000000-0005-0000-0000-0000D2910000}"/>
    <cellStyle name="Subtotal (line) 3 4 2 8" xfId="5363" xr:uid="{00000000-0005-0000-0000-0000D3910000}"/>
    <cellStyle name="Subtotal (line) 3 4 2 8 2" xfId="38846" xr:uid="{00000000-0005-0000-0000-0000D4910000}"/>
    <cellStyle name="Subtotal (line) 3 4 2 8 2 2" xfId="38847" xr:uid="{00000000-0005-0000-0000-0000D5910000}"/>
    <cellStyle name="Subtotal (line) 3 4 2 8 2 3" xfId="38848" xr:uid="{00000000-0005-0000-0000-0000D6910000}"/>
    <cellStyle name="Subtotal (line) 3 4 2 8 2 4" xfId="38849" xr:uid="{00000000-0005-0000-0000-0000D7910000}"/>
    <cellStyle name="Subtotal (line) 3 4 2 8 3" xfId="38850" xr:uid="{00000000-0005-0000-0000-0000D8910000}"/>
    <cellStyle name="Subtotal (line) 3 4 2 8 4" xfId="38851" xr:uid="{00000000-0005-0000-0000-0000D9910000}"/>
    <cellStyle name="Subtotal (line) 3 4 2 8 5" xfId="38852" xr:uid="{00000000-0005-0000-0000-0000DA910000}"/>
    <cellStyle name="Subtotal (line) 3 4 2 9" xfId="5364" xr:uid="{00000000-0005-0000-0000-0000DB910000}"/>
    <cellStyle name="Subtotal (line) 3 4 2 9 2" xfId="38853" xr:uid="{00000000-0005-0000-0000-0000DC910000}"/>
    <cellStyle name="Subtotal (line) 3 4 2 9 2 2" xfId="38854" xr:uid="{00000000-0005-0000-0000-0000DD910000}"/>
    <cellStyle name="Subtotal (line) 3 4 2 9 2 3" xfId="38855" xr:uid="{00000000-0005-0000-0000-0000DE910000}"/>
    <cellStyle name="Subtotal (line) 3 4 2 9 2 4" xfId="38856" xr:uid="{00000000-0005-0000-0000-0000DF910000}"/>
    <cellStyle name="Subtotal (line) 3 4 2 9 3" xfId="38857" xr:uid="{00000000-0005-0000-0000-0000E0910000}"/>
    <cellStyle name="Subtotal (line) 3 4 2 9 4" xfId="38858" xr:uid="{00000000-0005-0000-0000-0000E1910000}"/>
    <cellStyle name="Subtotal (line) 3 4 2 9 5" xfId="38859" xr:uid="{00000000-0005-0000-0000-0000E2910000}"/>
    <cellStyle name="Subtotal (line) 3 4 20" xfId="5365" xr:uid="{00000000-0005-0000-0000-0000E3910000}"/>
    <cellStyle name="Subtotal (line) 3 4 20 2" xfId="38860" xr:uid="{00000000-0005-0000-0000-0000E4910000}"/>
    <cellStyle name="Subtotal (line) 3 4 20 2 2" xfId="38861" xr:uid="{00000000-0005-0000-0000-0000E5910000}"/>
    <cellStyle name="Subtotal (line) 3 4 20 2 3" xfId="38862" xr:uid="{00000000-0005-0000-0000-0000E6910000}"/>
    <cellStyle name="Subtotal (line) 3 4 20 2 4" xfId="38863" xr:uid="{00000000-0005-0000-0000-0000E7910000}"/>
    <cellStyle name="Subtotal (line) 3 4 20 3" xfId="38864" xr:uid="{00000000-0005-0000-0000-0000E8910000}"/>
    <cellStyle name="Subtotal (line) 3 4 20 4" xfId="38865" xr:uid="{00000000-0005-0000-0000-0000E9910000}"/>
    <cellStyle name="Subtotal (line) 3 4 20 5" xfId="38866" xr:uid="{00000000-0005-0000-0000-0000EA910000}"/>
    <cellStyle name="Subtotal (line) 3 4 21" xfId="5366" xr:uid="{00000000-0005-0000-0000-0000EB910000}"/>
    <cellStyle name="Subtotal (line) 3 4 21 2" xfId="38867" xr:uid="{00000000-0005-0000-0000-0000EC910000}"/>
    <cellStyle name="Subtotal (line) 3 4 21 2 2" xfId="38868" xr:uid="{00000000-0005-0000-0000-0000ED910000}"/>
    <cellStyle name="Subtotal (line) 3 4 21 2 3" xfId="38869" xr:uid="{00000000-0005-0000-0000-0000EE910000}"/>
    <cellStyle name="Subtotal (line) 3 4 21 2 4" xfId="38870" xr:uid="{00000000-0005-0000-0000-0000EF910000}"/>
    <cellStyle name="Subtotal (line) 3 4 21 3" xfId="38871" xr:uid="{00000000-0005-0000-0000-0000F0910000}"/>
    <cellStyle name="Subtotal (line) 3 4 21 4" xfId="38872" xr:uid="{00000000-0005-0000-0000-0000F1910000}"/>
    <cellStyle name="Subtotal (line) 3 4 21 5" xfId="38873" xr:uid="{00000000-0005-0000-0000-0000F2910000}"/>
    <cellStyle name="Subtotal (line) 3 4 22" xfId="5367" xr:uid="{00000000-0005-0000-0000-0000F3910000}"/>
    <cellStyle name="Subtotal (line) 3 4 22 2" xfId="38874" xr:uid="{00000000-0005-0000-0000-0000F4910000}"/>
    <cellStyle name="Subtotal (line) 3 4 22 2 2" xfId="38875" xr:uid="{00000000-0005-0000-0000-0000F5910000}"/>
    <cellStyle name="Subtotal (line) 3 4 22 2 3" xfId="38876" xr:uid="{00000000-0005-0000-0000-0000F6910000}"/>
    <cellStyle name="Subtotal (line) 3 4 22 2 4" xfId="38877" xr:uid="{00000000-0005-0000-0000-0000F7910000}"/>
    <cellStyle name="Subtotal (line) 3 4 22 3" xfId="38878" xr:uid="{00000000-0005-0000-0000-0000F8910000}"/>
    <cellStyle name="Subtotal (line) 3 4 22 4" xfId="38879" xr:uid="{00000000-0005-0000-0000-0000F9910000}"/>
    <cellStyle name="Subtotal (line) 3 4 22 5" xfId="38880" xr:uid="{00000000-0005-0000-0000-0000FA910000}"/>
    <cellStyle name="Subtotal (line) 3 4 23" xfId="5368" xr:uid="{00000000-0005-0000-0000-0000FB910000}"/>
    <cellStyle name="Subtotal (line) 3 4 23 2" xfId="38881" xr:uid="{00000000-0005-0000-0000-0000FC910000}"/>
    <cellStyle name="Subtotal (line) 3 4 23 2 2" xfId="38882" xr:uid="{00000000-0005-0000-0000-0000FD910000}"/>
    <cellStyle name="Subtotal (line) 3 4 23 2 3" xfId="38883" xr:uid="{00000000-0005-0000-0000-0000FE910000}"/>
    <cellStyle name="Subtotal (line) 3 4 23 2 4" xfId="38884" xr:uid="{00000000-0005-0000-0000-0000FF910000}"/>
    <cellStyle name="Subtotal (line) 3 4 23 3" xfId="38885" xr:uid="{00000000-0005-0000-0000-000000920000}"/>
    <cellStyle name="Subtotal (line) 3 4 23 4" xfId="38886" xr:uid="{00000000-0005-0000-0000-000001920000}"/>
    <cellStyle name="Subtotal (line) 3 4 23 5" xfId="38887" xr:uid="{00000000-0005-0000-0000-000002920000}"/>
    <cellStyle name="Subtotal (line) 3 4 24" xfId="5369" xr:uid="{00000000-0005-0000-0000-000003920000}"/>
    <cellStyle name="Subtotal (line) 3 4 24 2" xfId="38888" xr:uid="{00000000-0005-0000-0000-000004920000}"/>
    <cellStyle name="Subtotal (line) 3 4 24 2 2" xfId="38889" xr:uid="{00000000-0005-0000-0000-000005920000}"/>
    <cellStyle name="Subtotal (line) 3 4 24 2 3" xfId="38890" xr:uid="{00000000-0005-0000-0000-000006920000}"/>
    <cellStyle name="Subtotal (line) 3 4 24 2 4" xfId="38891" xr:uid="{00000000-0005-0000-0000-000007920000}"/>
    <cellStyle name="Subtotal (line) 3 4 24 3" xfId="38892" xr:uid="{00000000-0005-0000-0000-000008920000}"/>
    <cellStyle name="Subtotal (line) 3 4 24 4" xfId="38893" xr:uid="{00000000-0005-0000-0000-000009920000}"/>
    <cellStyle name="Subtotal (line) 3 4 24 5" xfId="38894" xr:uid="{00000000-0005-0000-0000-00000A920000}"/>
    <cellStyle name="Subtotal (line) 3 4 25" xfId="5370" xr:uid="{00000000-0005-0000-0000-00000B920000}"/>
    <cellStyle name="Subtotal (line) 3 4 25 2" xfId="38895" xr:uid="{00000000-0005-0000-0000-00000C920000}"/>
    <cellStyle name="Subtotal (line) 3 4 25 2 2" xfId="38896" xr:uid="{00000000-0005-0000-0000-00000D920000}"/>
    <cellStyle name="Subtotal (line) 3 4 25 2 3" xfId="38897" xr:uid="{00000000-0005-0000-0000-00000E920000}"/>
    <cellStyle name="Subtotal (line) 3 4 25 2 4" xfId="38898" xr:uid="{00000000-0005-0000-0000-00000F920000}"/>
    <cellStyle name="Subtotal (line) 3 4 25 3" xfId="38899" xr:uid="{00000000-0005-0000-0000-000010920000}"/>
    <cellStyle name="Subtotal (line) 3 4 25 4" xfId="38900" xr:uid="{00000000-0005-0000-0000-000011920000}"/>
    <cellStyle name="Subtotal (line) 3 4 25 5" xfId="38901" xr:uid="{00000000-0005-0000-0000-000012920000}"/>
    <cellStyle name="Subtotal (line) 3 4 26" xfId="5371" xr:uid="{00000000-0005-0000-0000-000013920000}"/>
    <cellStyle name="Subtotal (line) 3 4 26 2" xfId="38902" xr:uid="{00000000-0005-0000-0000-000014920000}"/>
    <cellStyle name="Subtotal (line) 3 4 26 2 2" xfId="38903" xr:uid="{00000000-0005-0000-0000-000015920000}"/>
    <cellStyle name="Subtotal (line) 3 4 26 2 3" xfId="38904" xr:uid="{00000000-0005-0000-0000-000016920000}"/>
    <cellStyle name="Subtotal (line) 3 4 26 2 4" xfId="38905" xr:uid="{00000000-0005-0000-0000-000017920000}"/>
    <cellStyle name="Subtotal (line) 3 4 26 3" xfId="38906" xr:uid="{00000000-0005-0000-0000-000018920000}"/>
    <cellStyle name="Subtotal (line) 3 4 26 4" xfId="38907" xr:uid="{00000000-0005-0000-0000-000019920000}"/>
    <cellStyle name="Subtotal (line) 3 4 26 5" xfId="38908" xr:uid="{00000000-0005-0000-0000-00001A920000}"/>
    <cellStyle name="Subtotal (line) 3 4 27" xfId="5372" xr:uid="{00000000-0005-0000-0000-00001B920000}"/>
    <cellStyle name="Subtotal (line) 3 4 27 2" xfId="38909" xr:uid="{00000000-0005-0000-0000-00001C920000}"/>
    <cellStyle name="Subtotal (line) 3 4 27 2 2" xfId="38910" xr:uid="{00000000-0005-0000-0000-00001D920000}"/>
    <cellStyle name="Subtotal (line) 3 4 27 2 3" xfId="38911" xr:uid="{00000000-0005-0000-0000-00001E920000}"/>
    <cellStyle name="Subtotal (line) 3 4 27 2 4" xfId="38912" xr:uid="{00000000-0005-0000-0000-00001F920000}"/>
    <cellStyle name="Subtotal (line) 3 4 27 3" xfId="38913" xr:uid="{00000000-0005-0000-0000-000020920000}"/>
    <cellStyle name="Subtotal (line) 3 4 27 4" xfId="38914" xr:uid="{00000000-0005-0000-0000-000021920000}"/>
    <cellStyle name="Subtotal (line) 3 4 27 5" xfId="38915" xr:uid="{00000000-0005-0000-0000-000022920000}"/>
    <cellStyle name="Subtotal (line) 3 4 28" xfId="5373" xr:uid="{00000000-0005-0000-0000-000023920000}"/>
    <cellStyle name="Subtotal (line) 3 4 28 2" xfId="38916" xr:uid="{00000000-0005-0000-0000-000024920000}"/>
    <cellStyle name="Subtotal (line) 3 4 28 2 2" xfId="38917" xr:uid="{00000000-0005-0000-0000-000025920000}"/>
    <cellStyle name="Subtotal (line) 3 4 28 2 3" xfId="38918" xr:uid="{00000000-0005-0000-0000-000026920000}"/>
    <cellStyle name="Subtotal (line) 3 4 28 2 4" xfId="38919" xr:uid="{00000000-0005-0000-0000-000027920000}"/>
    <cellStyle name="Subtotal (line) 3 4 28 3" xfId="38920" xr:uid="{00000000-0005-0000-0000-000028920000}"/>
    <cellStyle name="Subtotal (line) 3 4 28 4" xfId="38921" xr:uid="{00000000-0005-0000-0000-000029920000}"/>
    <cellStyle name="Subtotal (line) 3 4 28 5" xfId="38922" xr:uid="{00000000-0005-0000-0000-00002A920000}"/>
    <cellStyle name="Subtotal (line) 3 4 29" xfId="5374" xr:uid="{00000000-0005-0000-0000-00002B920000}"/>
    <cellStyle name="Subtotal (line) 3 4 29 2" xfId="38923" xr:uid="{00000000-0005-0000-0000-00002C920000}"/>
    <cellStyle name="Subtotal (line) 3 4 29 2 2" xfId="38924" xr:uid="{00000000-0005-0000-0000-00002D920000}"/>
    <cellStyle name="Subtotal (line) 3 4 29 2 3" xfId="38925" xr:uid="{00000000-0005-0000-0000-00002E920000}"/>
    <cellStyle name="Subtotal (line) 3 4 29 2 4" xfId="38926" xr:uid="{00000000-0005-0000-0000-00002F920000}"/>
    <cellStyle name="Subtotal (line) 3 4 29 3" xfId="38927" xr:uid="{00000000-0005-0000-0000-000030920000}"/>
    <cellStyle name="Subtotal (line) 3 4 29 4" xfId="38928" xr:uid="{00000000-0005-0000-0000-000031920000}"/>
    <cellStyle name="Subtotal (line) 3 4 29 5" xfId="38929" xr:uid="{00000000-0005-0000-0000-000032920000}"/>
    <cellStyle name="Subtotal (line) 3 4 3" xfId="5375" xr:uid="{00000000-0005-0000-0000-000033920000}"/>
    <cellStyle name="Subtotal (line) 3 4 3 2" xfId="38930" xr:uid="{00000000-0005-0000-0000-000034920000}"/>
    <cellStyle name="Subtotal (line) 3 4 3 2 2" xfId="38931" xr:uid="{00000000-0005-0000-0000-000035920000}"/>
    <cellStyle name="Subtotal (line) 3 4 3 2 3" xfId="38932" xr:uid="{00000000-0005-0000-0000-000036920000}"/>
    <cellStyle name="Subtotal (line) 3 4 3 2 4" xfId="38933" xr:uid="{00000000-0005-0000-0000-000037920000}"/>
    <cellStyle name="Subtotal (line) 3 4 3 3" xfId="38934" xr:uid="{00000000-0005-0000-0000-000038920000}"/>
    <cellStyle name="Subtotal (line) 3 4 3 4" xfId="38935" xr:uid="{00000000-0005-0000-0000-000039920000}"/>
    <cellStyle name="Subtotal (line) 3 4 3 5" xfId="38936" xr:uid="{00000000-0005-0000-0000-00003A920000}"/>
    <cellStyle name="Subtotal (line) 3 4 30" xfId="5376" xr:uid="{00000000-0005-0000-0000-00003B920000}"/>
    <cellStyle name="Subtotal (line) 3 4 30 2" xfId="38937" xr:uid="{00000000-0005-0000-0000-00003C920000}"/>
    <cellStyle name="Subtotal (line) 3 4 30 2 2" xfId="38938" xr:uid="{00000000-0005-0000-0000-00003D920000}"/>
    <cellStyle name="Subtotal (line) 3 4 30 2 3" xfId="38939" xr:uid="{00000000-0005-0000-0000-00003E920000}"/>
    <cellStyle name="Subtotal (line) 3 4 30 2 4" xfId="38940" xr:uid="{00000000-0005-0000-0000-00003F920000}"/>
    <cellStyle name="Subtotal (line) 3 4 30 3" xfId="38941" xr:uid="{00000000-0005-0000-0000-000040920000}"/>
    <cellStyle name="Subtotal (line) 3 4 30 4" xfId="38942" xr:uid="{00000000-0005-0000-0000-000041920000}"/>
    <cellStyle name="Subtotal (line) 3 4 30 5" xfId="38943" xr:uid="{00000000-0005-0000-0000-000042920000}"/>
    <cellStyle name="Subtotal (line) 3 4 31" xfId="5377" xr:uid="{00000000-0005-0000-0000-000043920000}"/>
    <cellStyle name="Subtotal (line) 3 4 31 2" xfId="38944" xr:uid="{00000000-0005-0000-0000-000044920000}"/>
    <cellStyle name="Subtotal (line) 3 4 31 2 2" xfId="38945" xr:uid="{00000000-0005-0000-0000-000045920000}"/>
    <cellStyle name="Subtotal (line) 3 4 31 2 3" xfId="38946" xr:uid="{00000000-0005-0000-0000-000046920000}"/>
    <cellStyle name="Subtotal (line) 3 4 31 2 4" xfId="38947" xr:uid="{00000000-0005-0000-0000-000047920000}"/>
    <cellStyle name="Subtotal (line) 3 4 31 3" xfId="38948" xr:uid="{00000000-0005-0000-0000-000048920000}"/>
    <cellStyle name="Subtotal (line) 3 4 31 4" xfId="38949" xr:uid="{00000000-0005-0000-0000-000049920000}"/>
    <cellStyle name="Subtotal (line) 3 4 31 5" xfId="38950" xr:uid="{00000000-0005-0000-0000-00004A920000}"/>
    <cellStyle name="Subtotal (line) 3 4 32" xfId="5378" xr:uid="{00000000-0005-0000-0000-00004B920000}"/>
    <cellStyle name="Subtotal (line) 3 4 32 2" xfId="38951" xr:uid="{00000000-0005-0000-0000-00004C920000}"/>
    <cellStyle name="Subtotal (line) 3 4 32 2 2" xfId="38952" xr:uid="{00000000-0005-0000-0000-00004D920000}"/>
    <cellStyle name="Subtotal (line) 3 4 32 2 3" xfId="38953" xr:uid="{00000000-0005-0000-0000-00004E920000}"/>
    <cellStyle name="Subtotal (line) 3 4 32 2 4" xfId="38954" xr:uid="{00000000-0005-0000-0000-00004F920000}"/>
    <cellStyle name="Subtotal (line) 3 4 32 3" xfId="38955" xr:uid="{00000000-0005-0000-0000-000050920000}"/>
    <cellStyle name="Subtotal (line) 3 4 32 4" xfId="38956" xr:uid="{00000000-0005-0000-0000-000051920000}"/>
    <cellStyle name="Subtotal (line) 3 4 32 5" xfId="38957" xr:uid="{00000000-0005-0000-0000-000052920000}"/>
    <cellStyle name="Subtotal (line) 3 4 33" xfId="5379" xr:uid="{00000000-0005-0000-0000-000053920000}"/>
    <cellStyle name="Subtotal (line) 3 4 33 2" xfId="38958" xr:uid="{00000000-0005-0000-0000-000054920000}"/>
    <cellStyle name="Subtotal (line) 3 4 33 2 2" xfId="38959" xr:uid="{00000000-0005-0000-0000-000055920000}"/>
    <cellStyle name="Subtotal (line) 3 4 33 2 3" xfId="38960" xr:uid="{00000000-0005-0000-0000-000056920000}"/>
    <cellStyle name="Subtotal (line) 3 4 33 2 4" xfId="38961" xr:uid="{00000000-0005-0000-0000-000057920000}"/>
    <cellStyle name="Subtotal (line) 3 4 33 3" xfId="38962" xr:uid="{00000000-0005-0000-0000-000058920000}"/>
    <cellStyle name="Subtotal (line) 3 4 33 4" xfId="38963" xr:uid="{00000000-0005-0000-0000-000059920000}"/>
    <cellStyle name="Subtotal (line) 3 4 33 5" xfId="38964" xr:uid="{00000000-0005-0000-0000-00005A920000}"/>
    <cellStyle name="Subtotal (line) 3 4 34" xfId="5380" xr:uid="{00000000-0005-0000-0000-00005B920000}"/>
    <cellStyle name="Subtotal (line) 3 4 34 2" xfId="38965" xr:uid="{00000000-0005-0000-0000-00005C920000}"/>
    <cellStyle name="Subtotal (line) 3 4 34 2 2" xfId="38966" xr:uid="{00000000-0005-0000-0000-00005D920000}"/>
    <cellStyle name="Subtotal (line) 3 4 34 2 3" xfId="38967" xr:uid="{00000000-0005-0000-0000-00005E920000}"/>
    <cellStyle name="Subtotal (line) 3 4 34 2 4" xfId="38968" xr:uid="{00000000-0005-0000-0000-00005F920000}"/>
    <cellStyle name="Subtotal (line) 3 4 34 3" xfId="38969" xr:uid="{00000000-0005-0000-0000-000060920000}"/>
    <cellStyle name="Subtotal (line) 3 4 34 4" xfId="38970" xr:uid="{00000000-0005-0000-0000-000061920000}"/>
    <cellStyle name="Subtotal (line) 3 4 34 5" xfId="38971" xr:uid="{00000000-0005-0000-0000-000062920000}"/>
    <cellStyle name="Subtotal (line) 3 4 35" xfId="5381" xr:uid="{00000000-0005-0000-0000-000063920000}"/>
    <cellStyle name="Subtotal (line) 3 4 35 2" xfId="38972" xr:uid="{00000000-0005-0000-0000-000064920000}"/>
    <cellStyle name="Subtotal (line) 3 4 35 2 2" xfId="38973" xr:uid="{00000000-0005-0000-0000-000065920000}"/>
    <cellStyle name="Subtotal (line) 3 4 35 2 3" xfId="38974" xr:uid="{00000000-0005-0000-0000-000066920000}"/>
    <cellStyle name="Subtotal (line) 3 4 35 2 4" xfId="38975" xr:uid="{00000000-0005-0000-0000-000067920000}"/>
    <cellStyle name="Subtotal (line) 3 4 35 3" xfId="38976" xr:uid="{00000000-0005-0000-0000-000068920000}"/>
    <cellStyle name="Subtotal (line) 3 4 35 4" xfId="38977" xr:uid="{00000000-0005-0000-0000-000069920000}"/>
    <cellStyle name="Subtotal (line) 3 4 35 5" xfId="38978" xr:uid="{00000000-0005-0000-0000-00006A920000}"/>
    <cellStyle name="Subtotal (line) 3 4 36" xfId="5382" xr:uid="{00000000-0005-0000-0000-00006B920000}"/>
    <cellStyle name="Subtotal (line) 3 4 36 2" xfId="38979" xr:uid="{00000000-0005-0000-0000-00006C920000}"/>
    <cellStyle name="Subtotal (line) 3 4 36 2 2" xfId="38980" xr:uid="{00000000-0005-0000-0000-00006D920000}"/>
    <cellStyle name="Subtotal (line) 3 4 36 2 3" xfId="38981" xr:uid="{00000000-0005-0000-0000-00006E920000}"/>
    <cellStyle name="Subtotal (line) 3 4 36 2 4" xfId="38982" xr:uid="{00000000-0005-0000-0000-00006F920000}"/>
    <cellStyle name="Subtotal (line) 3 4 36 3" xfId="38983" xr:uid="{00000000-0005-0000-0000-000070920000}"/>
    <cellStyle name="Subtotal (line) 3 4 36 4" xfId="38984" xr:uid="{00000000-0005-0000-0000-000071920000}"/>
    <cellStyle name="Subtotal (line) 3 4 36 5" xfId="38985" xr:uid="{00000000-0005-0000-0000-000072920000}"/>
    <cellStyle name="Subtotal (line) 3 4 37" xfId="5383" xr:uid="{00000000-0005-0000-0000-000073920000}"/>
    <cellStyle name="Subtotal (line) 3 4 37 2" xfId="38986" xr:uid="{00000000-0005-0000-0000-000074920000}"/>
    <cellStyle name="Subtotal (line) 3 4 37 2 2" xfId="38987" xr:uid="{00000000-0005-0000-0000-000075920000}"/>
    <cellStyle name="Subtotal (line) 3 4 37 2 3" xfId="38988" xr:uid="{00000000-0005-0000-0000-000076920000}"/>
    <cellStyle name="Subtotal (line) 3 4 37 2 4" xfId="38989" xr:uid="{00000000-0005-0000-0000-000077920000}"/>
    <cellStyle name="Subtotal (line) 3 4 37 3" xfId="38990" xr:uid="{00000000-0005-0000-0000-000078920000}"/>
    <cellStyle name="Subtotal (line) 3 4 37 4" xfId="38991" xr:uid="{00000000-0005-0000-0000-000079920000}"/>
    <cellStyle name="Subtotal (line) 3 4 37 5" xfId="38992" xr:uid="{00000000-0005-0000-0000-00007A920000}"/>
    <cellStyle name="Subtotal (line) 3 4 38" xfId="5384" xr:uid="{00000000-0005-0000-0000-00007B920000}"/>
    <cellStyle name="Subtotal (line) 3 4 38 2" xfId="38993" xr:uid="{00000000-0005-0000-0000-00007C920000}"/>
    <cellStyle name="Subtotal (line) 3 4 38 2 2" xfId="38994" xr:uid="{00000000-0005-0000-0000-00007D920000}"/>
    <cellStyle name="Subtotal (line) 3 4 38 2 3" xfId="38995" xr:uid="{00000000-0005-0000-0000-00007E920000}"/>
    <cellStyle name="Subtotal (line) 3 4 38 2 4" xfId="38996" xr:uid="{00000000-0005-0000-0000-00007F920000}"/>
    <cellStyle name="Subtotal (line) 3 4 38 3" xfId="38997" xr:uid="{00000000-0005-0000-0000-000080920000}"/>
    <cellStyle name="Subtotal (line) 3 4 38 4" xfId="38998" xr:uid="{00000000-0005-0000-0000-000081920000}"/>
    <cellStyle name="Subtotal (line) 3 4 38 5" xfId="38999" xr:uid="{00000000-0005-0000-0000-000082920000}"/>
    <cellStyle name="Subtotal (line) 3 4 39" xfId="5385" xr:uid="{00000000-0005-0000-0000-000083920000}"/>
    <cellStyle name="Subtotal (line) 3 4 39 2" xfId="39000" xr:uid="{00000000-0005-0000-0000-000084920000}"/>
    <cellStyle name="Subtotal (line) 3 4 39 2 2" xfId="39001" xr:uid="{00000000-0005-0000-0000-000085920000}"/>
    <cellStyle name="Subtotal (line) 3 4 39 2 3" xfId="39002" xr:uid="{00000000-0005-0000-0000-000086920000}"/>
    <cellStyle name="Subtotal (line) 3 4 39 2 4" xfId="39003" xr:uid="{00000000-0005-0000-0000-000087920000}"/>
    <cellStyle name="Subtotal (line) 3 4 39 3" xfId="39004" xr:uid="{00000000-0005-0000-0000-000088920000}"/>
    <cellStyle name="Subtotal (line) 3 4 39 4" xfId="39005" xr:uid="{00000000-0005-0000-0000-000089920000}"/>
    <cellStyle name="Subtotal (line) 3 4 39 5" xfId="39006" xr:uid="{00000000-0005-0000-0000-00008A920000}"/>
    <cellStyle name="Subtotal (line) 3 4 4" xfId="5386" xr:uid="{00000000-0005-0000-0000-00008B920000}"/>
    <cellStyle name="Subtotal (line) 3 4 4 2" xfId="39007" xr:uid="{00000000-0005-0000-0000-00008C920000}"/>
    <cellStyle name="Subtotal (line) 3 4 4 2 2" xfId="39008" xr:uid="{00000000-0005-0000-0000-00008D920000}"/>
    <cellStyle name="Subtotal (line) 3 4 4 2 3" xfId="39009" xr:uid="{00000000-0005-0000-0000-00008E920000}"/>
    <cellStyle name="Subtotal (line) 3 4 4 2 4" xfId="39010" xr:uid="{00000000-0005-0000-0000-00008F920000}"/>
    <cellStyle name="Subtotal (line) 3 4 4 3" xfId="39011" xr:uid="{00000000-0005-0000-0000-000090920000}"/>
    <cellStyle name="Subtotal (line) 3 4 4 4" xfId="39012" xr:uid="{00000000-0005-0000-0000-000091920000}"/>
    <cellStyle name="Subtotal (line) 3 4 4 5" xfId="39013" xr:uid="{00000000-0005-0000-0000-000092920000}"/>
    <cellStyle name="Subtotal (line) 3 4 40" xfId="5387" xr:uid="{00000000-0005-0000-0000-000093920000}"/>
    <cellStyle name="Subtotal (line) 3 4 40 2" xfId="39014" xr:uid="{00000000-0005-0000-0000-000094920000}"/>
    <cellStyle name="Subtotal (line) 3 4 40 2 2" xfId="39015" xr:uid="{00000000-0005-0000-0000-000095920000}"/>
    <cellStyle name="Subtotal (line) 3 4 40 2 3" xfId="39016" xr:uid="{00000000-0005-0000-0000-000096920000}"/>
    <cellStyle name="Subtotal (line) 3 4 40 2 4" xfId="39017" xr:uid="{00000000-0005-0000-0000-000097920000}"/>
    <cellStyle name="Subtotal (line) 3 4 40 3" xfId="39018" xr:uid="{00000000-0005-0000-0000-000098920000}"/>
    <cellStyle name="Subtotal (line) 3 4 40 4" xfId="39019" xr:uid="{00000000-0005-0000-0000-000099920000}"/>
    <cellStyle name="Subtotal (line) 3 4 40 5" xfId="39020" xr:uid="{00000000-0005-0000-0000-00009A920000}"/>
    <cellStyle name="Subtotal (line) 3 4 41" xfId="5388" xr:uid="{00000000-0005-0000-0000-00009B920000}"/>
    <cellStyle name="Subtotal (line) 3 4 41 2" xfId="39021" xr:uid="{00000000-0005-0000-0000-00009C920000}"/>
    <cellStyle name="Subtotal (line) 3 4 41 2 2" xfId="39022" xr:uid="{00000000-0005-0000-0000-00009D920000}"/>
    <cellStyle name="Subtotal (line) 3 4 41 2 3" xfId="39023" xr:uid="{00000000-0005-0000-0000-00009E920000}"/>
    <cellStyle name="Subtotal (line) 3 4 41 2 4" xfId="39024" xr:uid="{00000000-0005-0000-0000-00009F920000}"/>
    <cellStyle name="Subtotal (line) 3 4 41 3" xfId="39025" xr:uid="{00000000-0005-0000-0000-0000A0920000}"/>
    <cellStyle name="Subtotal (line) 3 4 41 4" xfId="39026" xr:uid="{00000000-0005-0000-0000-0000A1920000}"/>
    <cellStyle name="Subtotal (line) 3 4 41 5" xfId="39027" xr:uid="{00000000-0005-0000-0000-0000A2920000}"/>
    <cellStyle name="Subtotal (line) 3 4 42" xfId="5389" xr:uid="{00000000-0005-0000-0000-0000A3920000}"/>
    <cellStyle name="Subtotal (line) 3 4 42 2" xfId="39028" xr:uid="{00000000-0005-0000-0000-0000A4920000}"/>
    <cellStyle name="Subtotal (line) 3 4 42 2 2" xfId="39029" xr:uid="{00000000-0005-0000-0000-0000A5920000}"/>
    <cellStyle name="Subtotal (line) 3 4 42 2 3" xfId="39030" xr:uid="{00000000-0005-0000-0000-0000A6920000}"/>
    <cellStyle name="Subtotal (line) 3 4 42 2 4" xfId="39031" xr:uid="{00000000-0005-0000-0000-0000A7920000}"/>
    <cellStyle name="Subtotal (line) 3 4 42 3" xfId="39032" xr:uid="{00000000-0005-0000-0000-0000A8920000}"/>
    <cellStyle name="Subtotal (line) 3 4 42 4" xfId="39033" xr:uid="{00000000-0005-0000-0000-0000A9920000}"/>
    <cellStyle name="Subtotal (line) 3 4 42 5" xfId="39034" xr:uid="{00000000-0005-0000-0000-0000AA920000}"/>
    <cellStyle name="Subtotal (line) 3 4 43" xfId="5390" xr:uid="{00000000-0005-0000-0000-0000AB920000}"/>
    <cellStyle name="Subtotal (line) 3 4 43 2" xfId="39035" xr:uid="{00000000-0005-0000-0000-0000AC920000}"/>
    <cellStyle name="Subtotal (line) 3 4 43 2 2" xfId="39036" xr:uid="{00000000-0005-0000-0000-0000AD920000}"/>
    <cellStyle name="Subtotal (line) 3 4 43 2 3" xfId="39037" xr:uid="{00000000-0005-0000-0000-0000AE920000}"/>
    <cellStyle name="Subtotal (line) 3 4 43 2 4" xfId="39038" xr:uid="{00000000-0005-0000-0000-0000AF920000}"/>
    <cellStyle name="Subtotal (line) 3 4 43 3" xfId="39039" xr:uid="{00000000-0005-0000-0000-0000B0920000}"/>
    <cellStyle name="Subtotal (line) 3 4 43 4" xfId="39040" xr:uid="{00000000-0005-0000-0000-0000B1920000}"/>
    <cellStyle name="Subtotal (line) 3 4 43 5" xfId="39041" xr:uid="{00000000-0005-0000-0000-0000B2920000}"/>
    <cellStyle name="Subtotal (line) 3 4 44" xfId="5391" xr:uid="{00000000-0005-0000-0000-0000B3920000}"/>
    <cellStyle name="Subtotal (line) 3 4 44 2" xfId="39042" xr:uid="{00000000-0005-0000-0000-0000B4920000}"/>
    <cellStyle name="Subtotal (line) 3 4 44 2 2" xfId="39043" xr:uid="{00000000-0005-0000-0000-0000B5920000}"/>
    <cellStyle name="Subtotal (line) 3 4 44 2 3" xfId="39044" xr:uid="{00000000-0005-0000-0000-0000B6920000}"/>
    <cellStyle name="Subtotal (line) 3 4 44 2 4" xfId="39045" xr:uid="{00000000-0005-0000-0000-0000B7920000}"/>
    <cellStyle name="Subtotal (line) 3 4 44 3" xfId="39046" xr:uid="{00000000-0005-0000-0000-0000B8920000}"/>
    <cellStyle name="Subtotal (line) 3 4 44 4" xfId="39047" xr:uid="{00000000-0005-0000-0000-0000B9920000}"/>
    <cellStyle name="Subtotal (line) 3 4 44 5" xfId="39048" xr:uid="{00000000-0005-0000-0000-0000BA920000}"/>
    <cellStyle name="Subtotal (line) 3 4 45" xfId="5392" xr:uid="{00000000-0005-0000-0000-0000BB920000}"/>
    <cellStyle name="Subtotal (line) 3 4 45 2" xfId="39049" xr:uid="{00000000-0005-0000-0000-0000BC920000}"/>
    <cellStyle name="Subtotal (line) 3 4 45 2 2" xfId="39050" xr:uid="{00000000-0005-0000-0000-0000BD920000}"/>
    <cellStyle name="Subtotal (line) 3 4 45 2 3" xfId="39051" xr:uid="{00000000-0005-0000-0000-0000BE920000}"/>
    <cellStyle name="Subtotal (line) 3 4 45 2 4" xfId="39052" xr:uid="{00000000-0005-0000-0000-0000BF920000}"/>
    <cellStyle name="Subtotal (line) 3 4 45 3" xfId="39053" xr:uid="{00000000-0005-0000-0000-0000C0920000}"/>
    <cellStyle name="Subtotal (line) 3 4 45 4" xfId="39054" xr:uid="{00000000-0005-0000-0000-0000C1920000}"/>
    <cellStyle name="Subtotal (line) 3 4 45 5" xfId="39055" xr:uid="{00000000-0005-0000-0000-0000C2920000}"/>
    <cellStyle name="Subtotal (line) 3 4 46" xfId="39056" xr:uid="{00000000-0005-0000-0000-0000C3920000}"/>
    <cellStyle name="Subtotal (line) 3 4 46 2" xfId="39057" xr:uid="{00000000-0005-0000-0000-0000C4920000}"/>
    <cellStyle name="Subtotal (line) 3 4 46 3" xfId="39058" xr:uid="{00000000-0005-0000-0000-0000C5920000}"/>
    <cellStyle name="Subtotal (line) 3 4 46 4" xfId="39059" xr:uid="{00000000-0005-0000-0000-0000C6920000}"/>
    <cellStyle name="Subtotal (line) 3 4 47" xfId="39060" xr:uid="{00000000-0005-0000-0000-0000C7920000}"/>
    <cellStyle name="Subtotal (line) 3 4 5" xfId="5393" xr:uid="{00000000-0005-0000-0000-0000C8920000}"/>
    <cellStyle name="Subtotal (line) 3 4 5 2" xfId="39061" xr:uid="{00000000-0005-0000-0000-0000C9920000}"/>
    <cellStyle name="Subtotal (line) 3 4 5 2 2" xfId="39062" xr:uid="{00000000-0005-0000-0000-0000CA920000}"/>
    <cellStyle name="Subtotal (line) 3 4 5 2 3" xfId="39063" xr:uid="{00000000-0005-0000-0000-0000CB920000}"/>
    <cellStyle name="Subtotal (line) 3 4 5 2 4" xfId="39064" xr:uid="{00000000-0005-0000-0000-0000CC920000}"/>
    <cellStyle name="Subtotal (line) 3 4 5 3" xfId="39065" xr:uid="{00000000-0005-0000-0000-0000CD920000}"/>
    <cellStyle name="Subtotal (line) 3 4 5 4" xfId="39066" xr:uid="{00000000-0005-0000-0000-0000CE920000}"/>
    <cellStyle name="Subtotal (line) 3 4 5 5" xfId="39067" xr:uid="{00000000-0005-0000-0000-0000CF920000}"/>
    <cellStyle name="Subtotal (line) 3 4 6" xfId="5394" xr:uid="{00000000-0005-0000-0000-0000D0920000}"/>
    <cellStyle name="Subtotal (line) 3 4 6 2" xfId="39068" xr:uid="{00000000-0005-0000-0000-0000D1920000}"/>
    <cellStyle name="Subtotal (line) 3 4 6 2 2" xfId="39069" xr:uid="{00000000-0005-0000-0000-0000D2920000}"/>
    <cellStyle name="Subtotal (line) 3 4 6 2 3" xfId="39070" xr:uid="{00000000-0005-0000-0000-0000D3920000}"/>
    <cellStyle name="Subtotal (line) 3 4 6 2 4" xfId="39071" xr:uid="{00000000-0005-0000-0000-0000D4920000}"/>
    <cellStyle name="Subtotal (line) 3 4 6 3" xfId="39072" xr:uid="{00000000-0005-0000-0000-0000D5920000}"/>
    <cellStyle name="Subtotal (line) 3 4 6 4" xfId="39073" xr:uid="{00000000-0005-0000-0000-0000D6920000}"/>
    <cellStyle name="Subtotal (line) 3 4 6 5" xfId="39074" xr:uid="{00000000-0005-0000-0000-0000D7920000}"/>
    <cellStyle name="Subtotal (line) 3 4 7" xfId="5395" xr:uid="{00000000-0005-0000-0000-0000D8920000}"/>
    <cellStyle name="Subtotal (line) 3 4 7 2" xfId="39075" xr:uid="{00000000-0005-0000-0000-0000D9920000}"/>
    <cellStyle name="Subtotal (line) 3 4 7 2 2" xfId="39076" xr:uid="{00000000-0005-0000-0000-0000DA920000}"/>
    <cellStyle name="Subtotal (line) 3 4 7 2 3" xfId="39077" xr:uid="{00000000-0005-0000-0000-0000DB920000}"/>
    <cellStyle name="Subtotal (line) 3 4 7 2 4" xfId="39078" xr:uid="{00000000-0005-0000-0000-0000DC920000}"/>
    <cellStyle name="Subtotal (line) 3 4 7 3" xfId="39079" xr:uid="{00000000-0005-0000-0000-0000DD920000}"/>
    <cellStyle name="Subtotal (line) 3 4 7 4" xfId="39080" xr:uid="{00000000-0005-0000-0000-0000DE920000}"/>
    <cellStyle name="Subtotal (line) 3 4 7 5" xfId="39081" xr:uid="{00000000-0005-0000-0000-0000DF920000}"/>
    <cellStyle name="Subtotal (line) 3 4 8" xfId="5396" xr:uid="{00000000-0005-0000-0000-0000E0920000}"/>
    <cellStyle name="Subtotal (line) 3 4 8 2" xfId="39082" xr:uid="{00000000-0005-0000-0000-0000E1920000}"/>
    <cellStyle name="Subtotal (line) 3 4 8 2 2" xfId="39083" xr:uid="{00000000-0005-0000-0000-0000E2920000}"/>
    <cellStyle name="Subtotal (line) 3 4 8 2 3" xfId="39084" xr:uid="{00000000-0005-0000-0000-0000E3920000}"/>
    <cellStyle name="Subtotal (line) 3 4 8 2 4" xfId="39085" xr:uid="{00000000-0005-0000-0000-0000E4920000}"/>
    <cellStyle name="Subtotal (line) 3 4 8 3" xfId="39086" xr:uid="{00000000-0005-0000-0000-0000E5920000}"/>
    <cellStyle name="Subtotal (line) 3 4 8 4" xfId="39087" xr:uid="{00000000-0005-0000-0000-0000E6920000}"/>
    <cellStyle name="Subtotal (line) 3 4 8 5" xfId="39088" xr:uid="{00000000-0005-0000-0000-0000E7920000}"/>
    <cellStyle name="Subtotal (line) 3 4 9" xfId="5397" xr:uid="{00000000-0005-0000-0000-0000E8920000}"/>
    <cellStyle name="Subtotal (line) 3 4 9 2" xfId="39089" xr:uid="{00000000-0005-0000-0000-0000E9920000}"/>
    <cellStyle name="Subtotal (line) 3 4 9 2 2" xfId="39090" xr:uid="{00000000-0005-0000-0000-0000EA920000}"/>
    <cellStyle name="Subtotal (line) 3 4 9 2 3" xfId="39091" xr:uid="{00000000-0005-0000-0000-0000EB920000}"/>
    <cellStyle name="Subtotal (line) 3 4 9 2 4" xfId="39092" xr:uid="{00000000-0005-0000-0000-0000EC920000}"/>
    <cellStyle name="Subtotal (line) 3 4 9 3" xfId="39093" xr:uid="{00000000-0005-0000-0000-0000ED920000}"/>
    <cellStyle name="Subtotal (line) 3 4 9 4" xfId="39094" xr:uid="{00000000-0005-0000-0000-0000EE920000}"/>
    <cellStyle name="Subtotal (line) 3 4 9 5" xfId="39095" xr:uid="{00000000-0005-0000-0000-0000EF920000}"/>
    <cellStyle name="Subtotal (line) 3 5" xfId="5398" xr:uid="{00000000-0005-0000-0000-0000F0920000}"/>
    <cellStyle name="Subtotal (line) 3 5 10" xfId="5399" xr:uid="{00000000-0005-0000-0000-0000F1920000}"/>
    <cellStyle name="Subtotal (line) 3 5 10 2" xfId="39096" xr:uid="{00000000-0005-0000-0000-0000F2920000}"/>
    <cellStyle name="Subtotal (line) 3 5 10 2 2" xfId="39097" xr:uid="{00000000-0005-0000-0000-0000F3920000}"/>
    <cellStyle name="Subtotal (line) 3 5 10 2 3" xfId="39098" xr:uid="{00000000-0005-0000-0000-0000F4920000}"/>
    <cellStyle name="Subtotal (line) 3 5 10 2 4" xfId="39099" xr:uid="{00000000-0005-0000-0000-0000F5920000}"/>
    <cellStyle name="Subtotal (line) 3 5 10 3" xfId="39100" xr:uid="{00000000-0005-0000-0000-0000F6920000}"/>
    <cellStyle name="Subtotal (line) 3 5 10 4" xfId="39101" xr:uid="{00000000-0005-0000-0000-0000F7920000}"/>
    <cellStyle name="Subtotal (line) 3 5 10 5" xfId="39102" xr:uid="{00000000-0005-0000-0000-0000F8920000}"/>
    <cellStyle name="Subtotal (line) 3 5 11" xfId="5400" xr:uid="{00000000-0005-0000-0000-0000F9920000}"/>
    <cellStyle name="Subtotal (line) 3 5 11 2" xfId="39103" xr:uid="{00000000-0005-0000-0000-0000FA920000}"/>
    <cellStyle name="Subtotal (line) 3 5 11 2 2" xfId="39104" xr:uid="{00000000-0005-0000-0000-0000FB920000}"/>
    <cellStyle name="Subtotal (line) 3 5 11 2 3" xfId="39105" xr:uid="{00000000-0005-0000-0000-0000FC920000}"/>
    <cellStyle name="Subtotal (line) 3 5 11 2 4" xfId="39106" xr:uid="{00000000-0005-0000-0000-0000FD920000}"/>
    <cellStyle name="Subtotal (line) 3 5 11 3" xfId="39107" xr:uid="{00000000-0005-0000-0000-0000FE920000}"/>
    <cellStyle name="Subtotal (line) 3 5 11 4" xfId="39108" xr:uid="{00000000-0005-0000-0000-0000FF920000}"/>
    <cellStyle name="Subtotal (line) 3 5 11 5" xfId="39109" xr:uid="{00000000-0005-0000-0000-000000930000}"/>
    <cellStyle name="Subtotal (line) 3 5 12" xfId="5401" xr:uid="{00000000-0005-0000-0000-000001930000}"/>
    <cellStyle name="Subtotal (line) 3 5 12 2" xfId="39110" xr:uid="{00000000-0005-0000-0000-000002930000}"/>
    <cellStyle name="Subtotal (line) 3 5 12 2 2" xfId="39111" xr:uid="{00000000-0005-0000-0000-000003930000}"/>
    <cellStyle name="Subtotal (line) 3 5 12 2 3" xfId="39112" xr:uid="{00000000-0005-0000-0000-000004930000}"/>
    <cellStyle name="Subtotal (line) 3 5 12 2 4" xfId="39113" xr:uid="{00000000-0005-0000-0000-000005930000}"/>
    <cellStyle name="Subtotal (line) 3 5 12 3" xfId="39114" xr:uid="{00000000-0005-0000-0000-000006930000}"/>
    <cellStyle name="Subtotal (line) 3 5 12 4" xfId="39115" xr:uid="{00000000-0005-0000-0000-000007930000}"/>
    <cellStyle name="Subtotal (line) 3 5 12 5" xfId="39116" xr:uid="{00000000-0005-0000-0000-000008930000}"/>
    <cellStyle name="Subtotal (line) 3 5 13" xfId="5402" xr:uid="{00000000-0005-0000-0000-000009930000}"/>
    <cellStyle name="Subtotal (line) 3 5 13 2" xfId="39117" xr:uid="{00000000-0005-0000-0000-00000A930000}"/>
    <cellStyle name="Subtotal (line) 3 5 13 2 2" xfId="39118" xr:uid="{00000000-0005-0000-0000-00000B930000}"/>
    <cellStyle name="Subtotal (line) 3 5 13 2 3" xfId="39119" xr:uid="{00000000-0005-0000-0000-00000C930000}"/>
    <cellStyle name="Subtotal (line) 3 5 13 2 4" xfId="39120" xr:uid="{00000000-0005-0000-0000-00000D930000}"/>
    <cellStyle name="Subtotal (line) 3 5 13 3" xfId="39121" xr:uid="{00000000-0005-0000-0000-00000E930000}"/>
    <cellStyle name="Subtotal (line) 3 5 13 4" xfId="39122" xr:uid="{00000000-0005-0000-0000-00000F930000}"/>
    <cellStyle name="Subtotal (line) 3 5 13 5" xfId="39123" xr:uid="{00000000-0005-0000-0000-000010930000}"/>
    <cellStyle name="Subtotal (line) 3 5 14" xfId="5403" xr:uid="{00000000-0005-0000-0000-000011930000}"/>
    <cellStyle name="Subtotal (line) 3 5 14 2" xfId="39124" xr:uid="{00000000-0005-0000-0000-000012930000}"/>
    <cellStyle name="Subtotal (line) 3 5 14 2 2" xfId="39125" xr:uid="{00000000-0005-0000-0000-000013930000}"/>
    <cellStyle name="Subtotal (line) 3 5 14 2 3" xfId="39126" xr:uid="{00000000-0005-0000-0000-000014930000}"/>
    <cellStyle name="Subtotal (line) 3 5 14 2 4" xfId="39127" xr:uid="{00000000-0005-0000-0000-000015930000}"/>
    <cellStyle name="Subtotal (line) 3 5 14 3" xfId="39128" xr:uid="{00000000-0005-0000-0000-000016930000}"/>
    <cellStyle name="Subtotal (line) 3 5 14 4" xfId="39129" xr:uid="{00000000-0005-0000-0000-000017930000}"/>
    <cellStyle name="Subtotal (line) 3 5 14 5" xfId="39130" xr:uid="{00000000-0005-0000-0000-000018930000}"/>
    <cellStyle name="Subtotal (line) 3 5 15" xfId="5404" xr:uid="{00000000-0005-0000-0000-000019930000}"/>
    <cellStyle name="Subtotal (line) 3 5 15 2" xfId="39131" xr:uid="{00000000-0005-0000-0000-00001A930000}"/>
    <cellStyle name="Subtotal (line) 3 5 15 2 2" xfId="39132" xr:uid="{00000000-0005-0000-0000-00001B930000}"/>
    <cellStyle name="Subtotal (line) 3 5 15 2 3" xfId="39133" xr:uid="{00000000-0005-0000-0000-00001C930000}"/>
    <cellStyle name="Subtotal (line) 3 5 15 2 4" xfId="39134" xr:uid="{00000000-0005-0000-0000-00001D930000}"/>
    <cellStyle name="Subtotal (line) 3 5 15 3" xfId="39135" xr:uid="{00000000-0005-0000-0000-00001E930000}"/>
    <cellStyle name="Subtotal (line) 3 5 15 4" xfId="39136" xr:uid="{00000000-0005-0000-0000-00001F930000}"/>
    <cellStyle name="Subtotal (line) 3 5 15 5" xfId="39137" xr:uid="{00000000-0005-0000-0000-000020930000}"/>
    <cellStyle name="Subtotal (line) 3 5 16" xfId="5405" xr:uid="{00000000-0005-0000-0000-000021930000}"/>
    <cellStyle name="Subtotal (line) 3 5 16 2" xfId="39138" xr:uid="{00000000-0005-0000-0000-000022930000}"/>
    <cellStyle name="Subtotal (line) 3 5 16 2 2" xfId="39139" xr:uid="{00000000-0005-0000-0000-000023930000}"/>
    <cellStyle name="Subtotal (line) 3 5 16 2 3" xfId="39140" xr:uid="{00000000-0005-0000-0000-000024930000}"/>
    <cellStyle name="Subtotal (line) 3 5 16 2 4" xfId="39141" xr:uid="{00000000-0005-0000-0000-000025930000}"/>
    <cellStyle name="Subtotal (line) 3 5 16 3" xfId="39142" xr:uid="{00000000-0005-0000-0000-000026930000}"/>
    <cellStyle name="Subtotal (line) 3 5 16 4" xfId="39143" xr:uid="{00000000-0005-0000-0000-000027930000}"/>
    <cellStyle name="Subtotal (line) 3 5 16 5" xfId="39144" xr:uid="{00000000-0005-0000-0000-000028930000}"/>
    <cellStyle name="Subtotal (line) 3 5 17" xfId="5406" xr:uid="{00000000-0005-0000-0000-000029930000}"/>
    <cellStyle name="Subtotal (line) 3 5 17 2" xfId="39145" xr:uid="{00000000-0005-0000-0000-00002A930000}"/>
    <cellStyle name="Subtotal (line) 3 5 17 2 2" xfId="39146" xr:uid="{00000000-0005-0000-0000-00002B930000}"/>
    <cellStyle name="Subtotal (line) 3 5 17 2 3" xfId="39147" xr:uid="{00000000-0005-0000-0000-00002C930000}"/>
    <cellStyle name="Subtotal (line) 3 5 17 2 4" xfId="39148" xr:uid="{00000000-0005-0000-0000-00002D930000}"/>
    <cellStyle name="Subtotal (line) 3 5 17 3" xfId="39149" xr:uid="{00000000-0005-0000-0000-00002E930000}"/>
    <cellStyle name="Subtotal (line) 3 5 17 4" xfId="39150" xr:uid="{00000000-0005-0000-0000-00002F930000}"/>
    <cellStyle name="Subtotal (line) 3 5 17 5" xfId="39151" xr:uid="{00000000-0005-0000-0000-000030930000}"/>
    <cellStyle name="Subtotal (line) 3 5 18" xfId="5407" xr:uid="{00000000-0005-0000-0000-000031930000}"/>
    <cellStyle name="Subtotal (line) 3 5 18 2" xfId="39152" xr:uid="{00000000-0005-0000-0000-000032930000}"/>
    <cellStyle name="Subtotal (line) 3 5 18 2 2" xfId="39153" xr:uid="{00000000-0005-0000-0000-000033930000}"/>
    <cellStyle name="Subtotal (line) 3 5 18 2 3" xfId="39154" xr:uid="{00000000-0005-0000-0000-000034930000}"/>
    <cellStyle name="Subtotal (line) 3 5 18 2 4" xfId="39155" xr:uid="{00000000-0005-0000-0000-000035930000}"/>
    <cellStyle name="Subtotal (line) 3 5 18 3" xfId="39156" xr:uid="{00000000-0005-0000-0000-000036930000}"/>
    <cellStyle name="Subtotal (line) 3 5 18 4" xfId="39157" xr:uid="{00000000-0005-0000-0000-000037930000}"/>
    <cellStyle name="Subtotal (line) 3 5 18 5" xfId="39158" xr:uid="{00000000-0005-0000-0000-000038930000}"/>
    <cellStyle name="Subtotal (line) 3 5 19" xfId="5408" xr:uid="{00000000-0005-0000-0000-000039930000}"/>
    <cellStyle name="Subtotal (line) 3 5 19 2" xfId="39159" xr:uid="{00000000-0005-0000-0000-00003A930000}"/>
    <cellStyle name="Subtotal (line) 3 5 19 2 2" xfId="39160" xr:uid="{00000000-0005-0000-0000-00003B930000}"/>
    <cellStyle name="Subtotal (line) 3 5 19 2 3" xfId="39161" xr:uid="{00000000-0005-0000-0000-00003C930000}"/>
    <cellStyle name="Subtotal (line) 3 5 19 2 4" xfId="39162" xr:uid="{00000000-0005-0000-0000-00003D930000}"/>
    <cellStyle name="Subtotal (line) 3 5 19 3" xfId="39163" xr:uid="{00000000-0005-0000-0000-00003E930000}"/>
    <cellStyle name="Subtotal (line) 3 5 19 4" xfId="39164" xr:uid="{00000000-0005-0000-0000-00003F930000}"/>
    <cellStyle name="Subtotal (line) 3 5 19 5" xfId="39165" xr:uid="{00000000-0005-0000-0000-000040930000}"/>
    <cellStyle name="Subtotal (line) 3 5 2" xfId="5409" xr:uid="{00000000-0005-0000-0000-000041930000}"/>
    <cellStyle name="Subtotal (line) 3 5 2 2" xfId="39166" xr:uid="{00000000-0005-0000-0000-000042930000}"/>
    <cellStyle name="Subtotal (line) 3 5 2 2 2" xfId="39167" xr:uid="{00000000-0005-0000-0000-000043930000}"/>
    <cellStyle name="Subtotal (line) 3 5 2 2 3" xfId="39168" xr:uid="{00000000-0005-0000-0000-000044930000}"/>
    <cellStyle name="Subtotal (line) 3 5 2 2 4" xfId="39169" xr:uid="{00000000-0005-0000-0000-000045930000}"/>
    <cellStyle name="Subtotal (line) 3 5 2 3" xfId="39170" xr:uid="{00000000-0005-0000-0000-000046930000}"/>
    <cellStyle name="Subtotal (line) 3 5 2 4" xfId="39171" xr:uid="{00000000-0005-0000-0000-000047930000}"/>
    <cellStyle name="Subtotal (line) 3 5 2 5" xfId="39172" xr:uid="{00000000-0005-0000-0000-000048930000}"/>
    <cellStyle name="Subtotal (line) 3 5 20" xfId="5410" xr:uid="{00000000-0005-0000-0000-000049930000}"/>
    <cellStyle name="Subtotal (line) 3 5 20 2" xfId="39173" xr:uid="{00000000-0005-0000-0000-00004A930000}"/>
    <cellStyle name="Subtotal (line) 3 5 20 2 2" xfId="39174" xr:uid="{00000000-0005-0000-0000-00004B930000}"/>
    <cellStyle name="Subtotal (line) 3 5 20 2 3" xfId="39175" xr:uid="{00000000-0005-0000-0000-00004C930000}"/>
    <cellStyle name="Subtotal (line) 3 5 20 2 4" xfId="39176" xr:uid="{00000000-0005-0000-0000-00004D930000}"/>
    <cellStyle name="Subtotal (line) 3 5 20 3" xfId="39177" xr:uid="{00000000-0005-0000-0000-00004E930000}"/>
    <cellStyle name="Subtotal (line) 3 5 20 4" xfId="39178" xr:uid="{00000000-0005-0000-0000-00004F930000}"/>
    <cellStyle name="Subtotal (line) 3 5 20 5" xfId="39179" xr:uid="{00000000-0005-0000-0000-000050930000}"/>
    <cellStyle name="Subtotal (line) 3 5 21" xfId="5411" xr:uid="{00000000-0005-0000-0000-000051930000}"/>
    <cellStyle name="Subtotal (line) 3 5 21 2" xfId="39180" xr:uid="{00000000-0005-0000-0000-000052930000}"/>
    <cellStyle name="Subtotal (line) 3 5 21 2 2" xfId="39181" xr:uid="{00000000-0005-0000-0000-000053930000}"/>
    <cellStyle name="Subtotal (line) 3 5 21 2 3" xfId="39182" xr:uid="{00000000-0005-0000-0000-000054930000}"/>
    <cellStyle name="Subtotal (line) 3 5 21 2 4" xfId="39183" xr:uid="{00000000-0005-0000-0000-000055930000}"/>
    <cellStyle name="Subtotal (line) 3 5 21 3" xfId="39184" xr:uid="{00000000-0005-0000-0000-000056930000}"/>
    <cellStyle name="Subtotal (line) 3 5 21 4" xfId="39185" xr:uid="{00000000-0005-0000-0000-000057930000}"/>
    <cellStyle name="Subtotal (line) 3 5 21 5" xfId="39186" xr:uid="{00000000-0005-0000-0000-000058930000}"/>
    <cellStyle name="Subtotal (line) 3 5 22" xfId="5412" xr:uid="{00000000-0005-0000-0000-000059930000}"/>
    <cellStyle name="Subtotal (line) 3 5 22 2" xfId="39187" xr:uid="{00000000-0005-0000-0000-00005A930000}"/>
    <cellStyle name="Subtotal (line) 3 5 22 2 2" xfId="39188" xr:uid="{00000000-0005-0000-0000-00005B930000}"/>
    <cellStyle name="Subtotal (line) 3 5 22 2 3" xfId="39189" xr:uid="{00000000-0005-0000-0000-00005C930000}"/>
    <cellStyle name="Subtotal (line) 3 5 22 2 4" xfId="39190" xr:uid="{00000000-0005-0000-0000-00005D930000}"/>
    <cellStyle name="Subtotal (line) 3 5 22 3" xfId="39191" xr:uid="{00000000-0005-0000-0000-00005E930000}"/>
    <cellStyle name="Subtotal (line) 3 5 22 4" xfId="39192" xr:uid="{00000000-0005-0000-0000-00005F930000}"/>
    <cellStyle name="Subtotal (line) 3 5 22 5" xfId="39193" xr:uid="{00000000-0005-0000-0000-000060930000}"/>
    <cellStyle name="Subtotal (line) 3 5 23" xfId="5413" xr:uid="{00000000-0005-0000-0000-000061930000}"/>
    <cellStyle name="Subtotal (line) 3 5 23 2" xfId="39194" xr:uid="{00000000-0005-0000-0000-000062930000}"/>
    <cellStyle name="Subtotal (line) 3 5 23 2 2" xfId="39195" xr:uid="{00000000-0005-0000-0000-000063930000}"/>
    <cellStyle name="Subtotal (line) 3 5 23 2 3" xfId="39196" xr:uid="{00000000-0005-0000-0000-000064930000}"/>
    <cellStyle name="Subtotal (line) 3 5 23 2 4" xfId="39197" xr:uid="{00000000-0005-0000-0000-000065930000}"/>
    <cellStyle name="Subtotal (line) 3 5 23 3" xfId="39198" xr:uid="{00000000-0005-0000-0000-000066930000}"/>
    <cellStyle name="Subtotal (line) 3 5 23 4" xfId="39199" xr:uid="{00000000-0005-0000-0000-000067930000}"/>
    <cellStyle name="Subtotal (line) 3 5 23 5" xfId="39200" xr:uid="{00000000-0005-0000-0000-000068930000}"/>
    <cellStyle name="Subtotal (line) 3 5 24" xfId="5414" xr:uid="{00000000-0005-0000-0000-000069930000}"/>
    <cellStyle name="Subtotal (line) 3 5 24 2" xfId="39201" xr:uid="{00000000-0005-0000-0000-00006A930000}"/>
    <cellStyle name="Subtotal (line) 3 5 24 2 2" xfId="39202" xr:uid="{00000000-0005-0000-0000-00006B930000}"/>
    <cellStyle name="Subtotal (line) 3 5 24 2 3" xfId="39203" xr:uid="{00000000-0005-0000-0000-00006C930000}"/>
    <cellStyle name="Subtotal (line) 3 5 24 2 4" xfId="39204" xr:uid="{00000000-0005-0000-0000-00006D930000}"/>
    <cellStyle name="Subtotal (line) 3 5 24 3" xfId="39205" xr:uid="{00000000-0005-0000-0000-00006E930000}"/>
    <cellStyle name="Subtotal (line) 3 5 24 4" xfId="39206" xr:uid="{00000000-0005-0000-0000-00006F930000}"/>
    <cellStyle name="Subtotal (line) 3 5 24 5" xfId="39207" xr:uid="{00000000-0005-0000-0000-000070930000}"/>
    <cellStyle name="Subtotal (line) 3 5 25" xfId="5415" xr:uid="{00000000-0005-0000-0000-000071930000}"/>
    <cellStyle name="Subtotal (line) 3 5 25 2" xfId="39208" xr:uid="{00000000-0005-0000-0000-000072930000}"/>
    <cellStyle name="Subtotal (line) 3 5 25 2 2" xfId="39209" xr:uid="{00000000-0005-0000-0000-000073930000}"/>
    <cellStyle name="Subtotal (line) 3 5 25 2 3" xfId="39210" xr:uid="{00000000-0005-0000-0000-000074930000}"/>
    <cellStyle name="Subtotal (line) 3 5 25 2 4" xfId="39211" xr:uid="{00000000-0005-0000-0000-000075930000}"/>
    <cellStyle name="Subtotal (line) 3 5 25 3" xfId="39212" xr:uid="{00000000-0005-0000-0000-000076930000}"/>
    <cellStyle name="Subtotal (line) 3 5 25 4" xfId="39213" xr:uid="{00000000-0005-0000-0000-000077930000}"/>
    <cellStyle name="Subtotal (line) 3 5 25 5" xfId="39214" xr:uid="{00000000-0005-0000-0000-000078930000}"/>
    <cellStyle name="Subtotal (line) 3 5 26" xfId="5416" xr:uid="{00000000-0005-0000-0000-000079930000}"/>
    <cellStyle name="Subtotal (line) 3 5 26 2" xfId="39215" xr:uid="{00000000-0005-0000-0000-00007A930000}"/>
    <cellStyle name="Subtotal (line) 3 5 26 2 2" xfId="39216" xr:uid="{00000000-0005-0000-0000-00007B930000}"/>
    <cellStyle name="Subtotal (line) 3 5 26 2 3" xfId="39217" xr:uid="{00000000-0005-0000-0000-00007C930000}"/>
    <cellStyle name="Subtotal (line) 3 5 26 2 4" xfId="39218" xr:uid="{00000000-0005-0000-0000-00007D930000}"/>
    <cellStyle name="Subtotal (line) 3 5 26 3" xfId="39219" xr:uid="{00000000-0005-0000-0000-00007E930000}"/>
    <cellStyle name="Subtotal (line) 3 5 26 4" xfId="39220" xr:uid="{00000000-0005-0000-0000-00007F930000}"/>
    <cellStyle name="Subtotal (line) 3 5 26 5" xfId="39221" xr:uid="{00000000-0005-0000-0000-000080930000}"/>
    <cellStyle name="Subtotal (line) 3 5 27" xfId="5417" xr:uid="{00000000-0005-0000-0000-000081930000}"/>
    <cellStyle name="Subtotal (line) 3 5 27 2" xfId="39222" xr:uid="{00000000-0005-0000-0000-000082930000}"/>
    <cellStyle name="Subtotal (line) 3 5 27 2 2" xfId="39223" xr:uid="{00000000-0005-0000-0000-000083930000}"/>
    <cellStyle name="Subtotal (line) 3 5 27 2 3" xfId="39224" xr:uid="{00000000-0005-0000-0000-000084930000}"/>
    <cellStyle name="Subtotal (line) 3 5 27 2 4" xfId="39225" xr:uid="{00000000-0005-0000-0000-000085930000}"/>
    <cellStyle name="Subtotal (line) 3 5 27 3" xfId="39226" xr:uid="{00000000-0005-0000-0000-000086930000}"/>
    <cellStyle name="Subtotal (line) 3 5 27 4" xfId="39227" xr:uid="{00000000-0005-0000-0000-000087930000}"/>
    <cellStyle name="Subtotal (line) 3 5 27 5" xfId="39228" xr:uid="{00000000-0005-0000-0000-000088930000}"/>
    <cellStyle name="Subtotal (line) 3 5 28" xfId="5418" xr:uid="{00000000-0005-0000-0000-000089930000}"/>
    <cellStyle name="Subtotal (line) 3 5 28 2" xfId="39229" xr:uid="{00000000-0005-0000-0000-00008A930000}"/>
    <cellStyle name="Subtotal (line) 3 5 28 2 2" xfId="39230" xr:uid="{00000000-0005-0000-0000-00008B930000}"/>
    <cellStyle name="Subtotal (line) 3 5 28 2 3" xfId="39231" xr:uid="{00000000-0005-0000-0000-00008C930000}"/>
    <cellStyle name="Subtotal (line) 3 5 28 2 4" xfId="39232" xr:uid="{00000000-0005-0000-0000-00008D930000}"/>
    <cellStyle name="Subtotal (line) 3 5 28 3" xfId="39233" xr:uid="{00000000-0005-0000-0000-00008E930000}"/>
    <cellStyle name="Subtotal (line) 3 5 28 4" xfId="39234" xr:uid="{00000000-0005-0000-0000-00008F930000}"/>
    <cellStyle name="Subtotal (line) 3 5 28 5" xfId="39235" xr:uid="{00000000-0005-0000-0000-000090930000}"/>
    <cellStyle name="Subtotal (line) 3 5 29" xfId="5419" xr:uid="{00000000-0005-0000-0000-000091930000}"/>
    <cellStyle name="Subtotal (line) 3 5 29 2" xfId="39236" xr:uid="{00000000-0005-0000-0000-000092930000}"/>
    <cellStyle name="Subtotal (line) 3 5 29 2 2" xfId="39237" xr:uid="{00000000-0005-0000-0000-000093930000}"/>
    <cellStyle name="Subtotal (line) 3 5 29 2 3" xfId="39238" xr:uid="{00000000-0005-0000-0000-000094930000}"/>
    <cellStyle name="Subtotal (line) 3 5 29 2 4" xfId="39239" xr:uid="{00000000-0005-0000-0000-000095930000}"/>
    <cellStyle name="Subtotal (line) 3 5 29 3" xfId="39240" xr:uid="{00000000-0005-0000-0000-000096930000}"/>
    <cellStyle name="Subtotal (line) 3 5 29 4" xfId="39241" xr:uid="{00000000-0005-0000-0000-000097930000}"/>
    <cellStyle name="Subtotal (line) 3 5 29 5" xfId="39242" xr:uid="{00000000-0005-0000-0000-000098930000}"/>
    <cellStyle name="Subtotal (line) 3 5 3" xfId="5420" xr:uid="{00000000-0005-0000-0000-000099930000}"/>
    <cellStyle name="Subtotal (line) 3 5 3 2" xfId="39243" xr:uid="{00000000-0005-0000-0000-00009A930000}"/>
    <cellStyle name="Subtotal (line) 3 5 3 2 2" xfId="39244" xr:uid="{00000000-0005-0000-0000-00009B930000}"/>
    <cellStyle name="Subtotal (line) 3 5 3 2 3" xfId="39245" xr:uid="{00000000-0005-0000-0000-00009C930000}"/>
    <cellStyle name="Subtotal (line) 3 5 3 2 4" xfId="39246" xr:uid="{00000000-0005-0000-0000-00009D930000}"/>
    <cellStyle name="Subtotal (line) 3 5 3 3" xfId="39247" xr:uid="{00000000-0005-0000-0000-00009E930000}"/>
    <cellStyle name="Subtotal (line) 3 5 3 4" xfId="39248" xr:uid="{00000000-0005-0000-0000-00009F930000}"/>
    <cellStyle name="Subtotal (line) 3 5 3 5" xfId="39249" xr:uid="{00000000-0005-0000-0000-0000A0930000}"/>
    <cellStyle name="Subtotal (line) 3 5 30" xfId="5421" xr:uid="{00000000-0005-0000-0000-0000A1930000}"/>
    <cellStyle name="Subtotal (line) 3 5 30 2" xfId="39250" xr:uid="{00000000-0005-0000-0000-0000A2930000}"/>
    <cellStyle name="Subtotal (line) 3 5 30 2 2" xfId="39251" xr:uid="{00000000-0005-0000-0000-0000A3930000}"/>
    <cellStyle name="Subtotal (line) 3 5 30 2 3" xfId="39252" xr:uid="{00000000-0005-0000-0000-0000A4930000}"/>
    <cellStyle name="Subtotal (line) 3 5 30 2 4" xfId="39253" xr:uid="{00000000-0005-0000-0000-0000A5930000}"/>
    <cellStyle name="Subtotal (line) 3 5 30 3" xfId="39254" xr:uid="{00000000-0005-0000-0000-0000A6930000}"/>
    <cellStyle name="Subtotal (line) 3 5 30 4" xfId="39255" xr:uid="{00000000-0005-0000-0000-0000A7930000}"/>
    <cellStyle name="Subtotal (line) 3 5 30 5" xfId="39256" xr:uid="{00000000-0005-0000-0000-0000A8930000}"/>
    <cellStyle name="Subtotal (line) 3 5 31" xfId="5422" xr:uid="{00000000-0005-0000-0000-0000A9930000}"/>
    <cellStyle name="Subtotal (line) 3 5 31 2" xfId="39257" xr:uid="{00000000-0005-0000-0000-0000AA930000}"/>
    <cellStyle name="Subtotal (line) 3 5 31 2 2" xfId="39258" xr:uid="{00000000-0005-0000-0000-0000AB930000}"/>
    <cellStyle name="Subtotal (line) 3 5 31 2 3" xfId="39259" xr:uid="{00000000-0005-0000-0000-0000AC930000}"/>
    <cellStyle name="Subtotal (line) 3 5 31 2 4" xfId="39260" xr:uid="{00000000-0005-0000-0000-0000AD930000}"/>
    <cellStyle name="Subtotal (line) 3 5 31 3" xfId="39261" xr:uid="{00000000-0005-0000-0000-0000AE930000}"/>
    <cellStyle name="Subtotal (line) 3 5 31 4" xfId="39262" xr:uid="{00000000-0005-0000-0000-0000AF930000}"/>
    <cellStyle name="Subtotal (line) 3 5 31 5" xfId="39263" xr:uid="{00000000-0005-0000-0000-0000B0930000}"/>
    <cellStyle name="Subtotal (line) 3 5 32" xfId="5423" xr:uid="{00000000-0005-0000-0000-0000B1930000}"/>
    <cellStyle name="Subtotal (line) 3 5 32 2" xfId="39264" xr:uid="{00000000-0005-0000-0000-0000B2930000}"/>
    <cellStyle name="Subtotal (line) 3 5 32 2 2" xfId="39265" xr:uid="{00000000-0005-0000-0000-0000B3930000}"/>
    <cellStyle name="Subtotal (line) 3 5 32 2 3" xfId="39266" xr:uid="{00000000-0005-0000-0000-0000B4930000}"/>
    <cellStyle name="Subtotal (line) 3 5 32 2 4" xfId="39267" xr:uid="{00000000-0005-0000-0000-0000B5930000}"/>
    <cellStyle name="Subtotal (line) 3 5 32 3" xfId="39268" xr:uid="{00000000-0005-0000-0000-0000B6930000}"/>
    <cellStyle name="Subtotal (line) 3 5 32 4" xfId="39269" xr:uid="{00000000-0005-0000-0000-0000B7930000}"/>
    <cellStyle name="Subtotal (line) 3 5 32 5" xfId="39270" xr:uid="{00000000-0005-0000-0000-0000B8930000}"/>
    <cellStyle name="Subtotal (line) 3 5 33" xfId="5424" xr:uid="{00000000-0005-0000-0000-0000B9930000}"/>
    <cellStyle name="Subtotal (line) 3 5 33 2" xfId="39271" xr:uid="{00000000-0005-0000-0000-0000BA930000}"/>
    <cellStyle name="Subtotal (line) 3 5 33 2 2" xfId="39272" xr:uid="{00000000-0005-0000-0000-0000BB930000}"/>
    <cellStyle name="Subtotal (line) 3 5 33 2 3" xfId="39273" xr:uid="{00000000-0005-0000-0000-0000BC930000}"/>
    <cellStyle name="Subtotal (line) 3 5 33 2 4" xfId="39274" xr:uid="{00000000-0005-0000-0000-0000BD930000}"/>
    <cellStyle name="Subtotal (line) 3 5 33 3" xfId="39275" xr:uid="{00000000-0005-0000-0000-0000BE930000}"/>
    <cellStyle name="Subtotal (line) 3 5 33 4" xfId="39276" xr:uid="{00000000-0005-0000-0000-0000BF930000}"/>
    <cellStyle name="Subtotal (line) 3 5 33 5" xfId="39277" xr:uid="{00000000-0005-0000-0000-0000C0930000}"/>
    <cellStyle name="Subtotal (line) 3 5 34" xfId="5425" xr:uid="{00000000-0005-0000-0000-0000C1930000}"/>
    <cellStyle name="Subtotal (line) 3 5 34 2" xfId="39278" xr:uid="{00000000-0005-0000-0000-0000C2930000}"/>
    <cellStyle name="Subtotal (line) 3 5 34 2 2" xfId="39279" xr:uid="{00000000-0005-0000-0000-0000C3930000}"/>
    <cellStyle name="Subtotal (line) 3 5 34 2 3" xfId="39280" xr:uid="{00000000-0005-0000-0000-0000C4930000}"/>
    <cellStyle name="Subtotal (line) 3 5 34 2 4" xfId="39281" xr:uid="{00000000-0005-0000-0000-0000C5930000}"/>
    <cellStyle name="Subtotal (line) 3 5 34 3" xfId="39282" xr:uid="{00000000-0005-0000-0000-0000C6930000}"/>
    <cellStyle name="Subtotal (line) 3 5 34 4" xfId="39283" xr:uid="{00000000-0005-0000-0000-0000C7930000}"/>
    <cellStyle name="Subtotal (line) 3 5 34 5" xfId="39284" xr:uid="{00000000-0005-0000-0000-0000C8930000}"/>
    <cellStyle name="Subtotal (line) 3 5 35" xfId="5426" xr:uid="{00000000-0005-0000-0000-0000C9930000}"/>
    <cellStyle name="Subtotal (line) 3 5 35 2" xfId="39285" xr:uid="{00000000-0005-0000-0000-0000CA930000}"/>
    <cellStyle name="Subtotal (line) 3 5 35 2 2" xfId="39286" xr:uid="{00000000-0005-0000-0000-0000CB930000}"/>
    <cellStyle name="Subtotal (line) 3 5 35 2 3" xfId="39287" xr:uid="{00000000-0005-0000-0000-0000CC930000}"/>
    <cellStyle name="Subtotal (line) 3 5 35 2 4" xfId="39288" xr:uid="{00000000-0005-0000-0000-0000CD930000}"/>
    <cellStyle name="Subtotal (line) 3 5 35 3" xfId="39289" xr:uid="{00000000-0005-0000-0000-0000CE930000}"/>
    <cellStyle name="Subtotal (line) 3 5 35 4" xfId="39290" xr:uid="{00000000-0005-0000-0000-0000CF930000}"/>
    <cellStyle name="Subtotal (line) 3 5 35 5" xfId="39291" xr:uid="{00000000-0005-0000-0000-0000D0930000}"/>
    <cellStyle name="Subtotal (line) 3 5 36" xfId="5427" xr:uid="{00000000-0005-0000-0000-0000D1930000}"/>
    <cellStyle name="Subtotal (line) 3 5 36 2" xfId="39292" xr:uid="{00000000-0005-0000-0000-0000D2930000}"/>
    <cellStyle name="Subtotal (line) 3 5 36 2 2" xfId="39293" xr:uid="{00000000-0005-0000-0000-0000D3930000}"/>
    <cellStyle name="Subtotal (line) 3 5 36 2 3" xfId="39294" xr:uid="{00000000-0005-0000-0000-0000D4930000}"/>
    <cellStyle name="Subtotal (line) 3 5 36 2 4" xfId="39295" xr:uid="{00000000-0005-0000-0000-0000D5930000}"/>
    <cellStyle name="Subtotal (line) 3 5 36 3" xfId="39296" xr:uid="{00000000-0005-0000-0000-0000D6930000}"/>
    <cellStyle name="Subtotal (line) 3 5 36 4" xfId="39297" xr:uid="{00000000-0005-0000-0000-0000D7930000}"/>
    <cellStyle name="Subtotal (line) 3 5 36 5" xfId="39298" xr:uid="{00000000-0005-0000-0000-0000D8930000}"/>
    <cellStyle name="Subtotal (line) 3 5 37" xfId="5428" xr:uid="{00000000-0005-0000-0000-0000D9930000}"/>
    <cellStyle name="Subtotal (line) 3 5 37 2" xfId="39299" xr:uid="{00000000-0005-0000-0000-0000DA930000}"/>
    <cellStyle name="Subtotal (line) 3 5 37 2 2" xfId="39300" xr:uid="{00000000-0005-0000-0000-0000DB930000}"/>
    <cellStyle name="Subtotal (line) 3 5 37 2 3" xfId="39301" xr:uid="{00000000-0005-0000-0000-0000DC930000}"/>
    <cellStyle name="Subtotal (line) 3 5 37 2 4" xfId="39302" xr:uid="{00000000-0005-0000-0000-0000DD930000}"/>
    <cellStyle name="Subtotal (line) 3 5 37 3" xfId="39303" xr:uid="{00000000-0005-0000-0000-0000DE930000}"/>
    <cellStyle name="Subtotal (line) 3 5 37 4" xfId="39304" xr:uid="{00000000-0005-0000-0000-0000DF930000}"/>
    <cellStyle name="Subtotal (line) 3 5 37 5" xfId="39305" xr:uid="{00000000-0005-0000-0000-0000E0930000}"/>
    <cellStyle name="Subtotal (line) 3 5 38" xfId="5429" xr:uid="{00000000-0005-0000-0000-0000E1930000}"/>
    <cellStyle name="Subtotal (line) 3 5 38 2" xfId="39306" xr:uid="{00000000-0005-0000-0000-0000E2930000}"/>
    <cellStyle name="Subtotal (line) 3 5 38 2 2" xfId="39307" xr:uid="{00000000-0005-0000-0000-0000E3930000}"/>
    <cellStyle name="Subtotal (line) 3 5 38 2 3" xfId="39308" xr:uid="{00000000-0005-0000-0000-0000E4930000}"/>
    <cellStyle name="Subtotal (line) 3 5 38 2 4" xfId="39309" xr:uid="{00000000-0005-0000-0000-0000E5930000}"/>
    <cellStyle name="Subtotal (line) 3 5 38 3" xfId="39310" xr:uid="{00000000-0005-0000-0000-0000E6930000}"/>
    <cellStyle name="Subtotal (line) 3 5 38 4" xfId="39311" xr:uid="{00000000-0005-0000-0000-0000E7930000}"/>
    <cellStyle name="Subtotal (line) 3 5 38 5" xfId="39312" xr:uid="{00000000-0005-0000-0000-0000E8930000}"/>
    <cellStyle name="Subtotal (line) 3 5 39" xfId="5430" xr:uid="{00000000-0005-0000-0000-0000E9930000}"/>
    <cellStyle name="Subtotal (line) 3 5 39 2" xfId="39313" xr:uid="{00000000-0005-0000-0000-0000EA930000}"/>
    <cellStyle name="Subtotal (line) 3 5 39 2 2" xfId="39314" xr:uid="{00000000-0005-0000-0000-0000EB930000}"/>
    <cellStyle name="Subtotal (line) 3 5 39 2 3" xfId="39315" xr:uid="{00000000-0005-0000-0000-0000EC930000}"/>
    <cellStyle name="Subtotal (line) 3 5 39 2 4" xfId="39316" xr:uid="{00000000-0005-0000-0000-0000ED930000}"/>
    <cellStyle name="Subtotal (line) 3 5 39 3" xfId="39317" xr:uid="{00000000-0005-0000-0000-0000EE930000}"/>
    <cellStyle name="Subtotal (line) 3 5 39 4" xfId="39318" xr:uid="{00000000-0005-0000-0000-0000EF930000}"/>
    <cellStyle name="Subtotal (line) 3 5 39 5" xfId="39319" xr:uid="{00000000-0005-0000-0000-0000F0930000}"/>
    <cellStyle name="Subtotal (line) 3 5 4" xfId="5431" xr:uid="{00000000-0005-0000-0000-0000F1930000}"/>
    <cellStyle name="Subtotal (line) 3 5 4 2" xfId="39320" xr:uid="{00000000-0005-0000-0000-0000F2930000}"/>
    <cellStyle name="Subtotal (line) 3 5 4 2 2" xfId="39321" xr:uid="{00000000-0005-0000-0000-0000F3930000}"/>
    <cellStyle name="Subtotal (line) 3 5 4 2 3" xfId="39322" xr:uid="{00000000-0005-0000-0000-0000F4930000}"/>
    <cellStyle name="Subtotal (line) 3 5 4 2 4" xfId="39323" xr:uid="{00000000-0005-0000-0000-0000F5930000}"/>
    <cellStyle name="Subtotal (line) 3 5 4 3" xfId="39324" xr:uid="{00000000-0005-0000-0000-0000F6930000}"/>
    <cellStyle name="Subtotal (line) 3 5 4 4" xfId="39325" xr:uid="{00000000-0005-0000-0000-0000F7930000}"/>
    <cellStyle name="Subtotal (line) 3 5 4 5" xfId="39326" xr:uid="{00000000-0005-0000-0000-0000F8930000}"/>
    <cellStyle name="Subtotal (line) 3 5 40" xfId="5432" xr:uid="{00000000-0005-0000-0000-0000F9930000}"/>
    <cellStyle name="Subtotal (line) 3 5 40 2" xfId="39327" xr:uid="{00000000-0005-0000-0000-0000FA930000}"/>
    <cellStyle name="Subtotal (line) 3 5 40 2 2" xfId="39328" xr:uid="{00000000-0005-0000-0000-0000FB930000}"/>
    <cellStyle name="Subtotal (line) 3 5 40 2 3" xfId="39329" xr:uid="{00000000-0005-0000-0000-0000FC930000}"/>
    <cellStyle name="Subtotal (line) 3 5 40 2 4" xfId="39330" xr:uid="{00000000-0005-0000-0000-0000FD930000}"/>
    <cellStyle name="Subtotal (line) 3 5 40 3" xfId="39331" xr:uid="{00000000-0005-0000-0000-0000FE930000}"/>
    <cellStyle name="Subtotal (line) 3 5 40 4" xfId="39332" xr:uid="{00000000-0005-0000-0000-0000FF930000}"/>
    <cellStyle name="Subtotal (line) 3 5 40 5" xfId="39333" xr:uid="{00000000-0005-0000-0000-000000940000}"/>
    <cellStyle name="Subtotal (line) 3 5 41" xfId="5433" xr:uid="{00000000-0005-0000-0000-000001940000}"/>
    <cellStyle name="Subtotal (line) 3 5 41 2" xfId="39334" xr:uid="{00000000-0005-0000-0000-000002940000}"/>
    <cellStyle name="Subtotal (line) 3 5 41 2 2" xfId="39335" xr:uid="{00000000-0005-0000-0000-000003940000}"/>
    <cellStyle name="Subtotal (line) 3 5 41 2 3" xfId="39336" xr:uid="{00000000-0005-0000-0000-000004940000}"/>
    <cellStyle name="Subtotal (line) 3 5 41 2 4" xfId="39337" xr:uid="{00000000-0005-0000-0000-000005940000}"/>
    <cellStyle name="Subtotal (line) 3 5 41 3" xfId="39338" xr:uid="{00000000-0005-0000-0000-000006940000}"/>
    <cellStyle name="Subtotal (line) 3 5 41 4" xfId="39339" xr:uid="{00000000-0005-0000-0000-000007940000}"/>
    <cellStyle name="Subtotal (line) 3 5 41 5" xfId="39340" xr:uid="{00000000-0005-0000-0000-000008940000}"/>
    <cellStyle name="Subtotal (line) 3 5 42" xfId="5434" xr:uid="{00000000-0005-0000-0000-000009940000}"/>
    <cellStyle name="Subtotal (line) 3 5 42 2" xfId="39341" xr:uid="{00000000-0005-0000-0000-00000A940000}"/>
    <cellStyle name="Subtotal (line) 3 5 42 2 2" xfId="39342" xr:uid="{00000000-0005-0000-0000-00000B940000}"/>
    <cellStyle name="Subtotal (line) 3 5 42 2 3" xfId="39343" xr:uid="{00000000-0005-0000-0000-00000C940000}"/>
    <cellStyle name="Subtotal (line) 3 5 42 2 4" xfId="39344" xr:uid="{00000000-0005-0000-0000-00000D940000}"/>
    <cellStyle name="Subtotal (line) 3 5 42 3" xfId="39345" xr:uid="{00000000-0005-0000-0000-00000E940000}"/>
    <cellStyle name="Subtotal (line) 3 5 42 4" xfId="39346" xr:uid="{00000000-0005-0000-0000-00000F940000}"/>
    <cellStyle name="Subtotal (line) 3 5 42 5" xfId="39347" xr:uid="{00000000-0005-0000-0000-000010940000}"/>
    <cellStyle name="Subtotal (line) 3 5 43" xfId="5435" xr:uid="{00000000-0005-0000-0000-000011940000}"/>
    <cellStyle name="Subtotal (line) 3 5 43 2" xfId="39348" xr:uid="{00000000-0005-0000-0000-000012940000}"/>
    <cellStyle name="Subtotal (line) 3 5 43 2 2" xfId="39349" xr:uid="{00000000-0005-0000-0000-000013940000}"/>
    <cellStyle name="Subtotal (line) 3 5 43 2 3" xfId="39350" xr:uid="{00000000-0005-0000-0000-000014940000}"/>
    <cellStyle name="Subtotal (line) 3 5 43 2 4" xfId="39351" xr:uid="{00000000-0005-0000-0000-000015940000}"/>
    <cellStyle name="Subtotal (line) 3 5 43 3" xfId="39352" xr:uid="{00000000-0005-0000-0000-000016940000}"/>
    <cellStyle name="Subtotal (line) 3 5 43 4" xfId="39353" xr:uid="{00000000-0005-0000-0000-000017940000}"/>
    <cellStyle name="Subtotal (line) 3 5 43 5" xfId="39354" xr:uid="{00000000-0005-0000-0000-000018940000}"/>
    <cellStyle name="Subtotal (line) 3 5 44" xfId="5436" xr:uid="{00000000-0005-0000-0000-000019940000}"/>
    <cellStyle name="Subtotal (line) 3 5 44 2" xfId="39355" xr:uid="{00000000-0005-0000-0000-00001A940000}"/>
    <cellStyle name="Subtotal (line) 3 5 44 2 2" xfId="39356" xr:uid="{00000000-0005-0000-0000-00001B940000}"/>
    <cellStyle name="Subtotal (line) 3 5 44 2 3" xfId="39357" xr:uid="{00000000-0005-0000-0000-00001C940000}"/>
    <cellStyle name="Subtotal (line) 3 5 44 2 4" xfId="39358" xr:uid="{00000000-0005-0000-0000-00001D940000}"/>
    <cellStyle name="Subtotal (line) 3 5 44 3" xfId="39359" xr:uid="{00000000-0005-0000-0000-00001E940000}"/>
    <cellStyle name="Subtotal (line) 3 5 44 4" xfId="39360" xr:uid="{00000000-0005-0000-0000-00001F940000}"/>
    <cellStyle name="Subtotal (line) 3 5 44 5" xfId="39361" xr:uid="{00000000-0005-0000-0000-000020940000}"/>
    <cellStyle name="Subtotal (line) 3 5 45" xfId="39362" xr:uid="{00000000-0005-0000-0000-000021940000}"/>
    <cellStyle name="Subtotal (line) 3 5 45 2" xfId="39363" xr:uid="{00000000-0005-0000-0000-000022940000}"/>
    <cellStyle name="Subtotal (line) 3 5 45 3" xfId="39364" xr:uid="{00000000-0005-0000-0000-000023940000}"/>
    <cellStyle name="Subtotal (line) 3 5 45 4" xfId="39365" xr:uid="{00000000-0005-0000-0000-000024940000}"/>
    <cellStyle name="Subtotal (line) 3 5 46" xfId="39366" xr:uid="{00000000-0005-0000-0000-000025940000}"/>
    <cellStyle name="Subtotal (line) 3 5 46 2" xfId="39367" xr:uid="{00000000-0005-0000-0000-000026940000}"/>
    <cellStyle name="Subtotal (line) 3 5 46 3" xfId="39368" xr:uid="{00000000-0005-0000-0000-000027940000}"/>
    <cellStyle name="Subtotal (line) 3 5 46 4" xfId="39369" xr:uid="{00000000-0005-0000-0000-000028940000}"/>
    <cellStyle name="Subtotal (line) 3 5 47" xfId="39370" xr:uid="{00000000-0005-0000-0000-000029940000}"/>
    <cellStyle name="Subtotal (line) 3 5 48" xfId="39371" xr:uid="{00000000-0005-0000-0000-00002A940000}"/>
    <cellStyle name="Subtotal (line) 3 5 49" xfId="39372" xr:uid="{00000000-0005-0000-0000-00002B940000}"/>
    <cellStyle name="Subtotal (line) 3 5 5" xfId="5437" xr:uid="{00000000-0005-0000-0000-00002C940000}"/>
    <cellStyle name="Subtotal (line) 3 5 5 2" xfId="39373" xr:uid="{00000000-0005-0000-0000-00002D940000}"/>
    <cellStyle name="Subtotal (line) 3 5 5 2 2" xfId="39374" xr:uid="{00000000-0005-0000-0000-00002E940000}"/>
    <cellStyle name="Subtotal (line) 3 5 5 2 3" xfId="39375" xr:uid="{00000000-0005-0000-0000-00002F940000}"/>
    <cellStyle name="Subtotal (line) 3 5 5 2 4" xfId="39376" xr:uid="{00000000-0005-0000-0000-000030940000}"/>
    <cellStyle name="Subtotal (line) 3 5 5 3" xfId="39377" xr:uid="{00000000-0005-0000-0000-000031940000}"/>
    <cellStyle name="Subtotal (line) 3 5 5 4" xfId="39378" xr:uid="{00000000-0005-0000-0000-000032940000}"/>
    <cellStyle name="Subtotal (line) 3 5 5 5" xfId="39379" xr:uid="{00000000-0005-0000-0000-000033940000}"/>
    <cellStyle name="Subtotal (line) 3 5 6" xfId="5438" xr:uid="{00000000-0005-0000-0000-000034940000}"/>
    <cellStyle name="Subtotal (line) 3 5 6 2" xfId="39380" xr:uid="{00000000-0005-0000-0000-000035940000}"/>
    <cellStyle name="Subtotal (line) 3 5 6 2 2" xfId="39381" xr:uid="{00000000-0005-0000-0000-000036940000}"/>
    <cellStyle name="Subtotal (line) 3 5 6 2 3" xfId="39382" xr:uid="{00000000-0005-0000-0000-000037940000}"/>
    <cellStyle name="Subtotal (line) 3 5 6 2 4" xfId="39383" xr:uid="{00000000-0005-0000-0000-000038940000}"/>
    <cellStyle name="Subtotal (line) 3 5 6 3" xfId="39384" xr:uid="{00000000-0005-0000-0000-000039940000}"/>
    <cellStyle name="Subtotal (line) 3 5 6 4" xfId="39385" xr:uid="{00000000-0005-0000-0000-00003A940000}"/>
    <cellStyle name="Subtotal (line) 3 5 6 5" xfId="39386" xr:uid="{00000000-0005-0000-0000-00003B940000}"/>
    <cellStyle name="Subtotal (line) 3 5 7" xfId="5439" xr:uid="{00000000-0005-0000-0000-00003C940000}"/>
    <cellStyle name="Subtotal (line) 3 5 7 2" xfId="39387" xr:uid="{00000000-0005-0000-0000-00003D940000}"/>
    <cellStyle name="Subtotal (line) 3 5 7 2 2" xfId="39388" xr:uid="{00000000-0005-0000-0000-00003E940000}"/>
    <cellStyle name="Subtotal (line) 3 5 7 2 3" xfId="39389" xr:uid="{00000000-0005-0000-0000-00003F940000}"/>
    <cellStyle name="Subtotal (line) 3 5 7 2 4" xfId="39390" xr:uid="{00000000-0005-0000-0000-000040940000}"/>
    <cellStyle name="Subtotal (line) 3 5 7 3" xfId="39391" xr:uid="{00000000-0005-0000-0000-000041940000}"/>
    <cellStyle name="Subtotal (line) 3 5 7 4" xfId="39392" xr:uid="{00000000-0005-0000-0000-000042940000}"/>
    <cellStyle name="Subtotal (line) 3 5 7 5" xfId="39393" xr:uid="{00000000-0005-0000-0000-000043940000}"/>
    <cellStyle name="Subtotal (line) 3 5 8" xfId="5440" xr:uid="{00000000-0005-0000-0000-000044940000}"/>
    <cellStyle name="Subtotal (line) 3 5 8 2" xfId="39394" xr:uid="{00000000-0005-0000-0000-000045940000}"/>
    <cellStyle name="Subtotal (line) 3 5 8 2 2" xfId="39395" xr:uid="{00000000-0005-0000-0000-000046940000}"/>
    <cellStyle name="Subtotal (line) 3 5 8 2 3" xfId="39396" xr:uid="{00000000-0005-0000-0000-000047940000}"/>
    <cellStyle name="Subtotal (line) 3 5 8 2 4" xfId="39397" xr:uid="{00000000-0005-0000-0000-000048940000}"/>
    <cellStyle name="Subtotal (line) 3 5 8 3" xfId="39398" xr:uid="{00000000-0005-0000-0000-000049940000}"/>
    <cellStyle name="Subtotal (line) 3 5 8 4" xfId="39399" xr:uid="{00000000-0005-0000-0000-00004A940000}"/>
    <cellStyle name="Subtotal (line) 3 5 8 5" xfId="39400" xr:uid="{00000000-0005-0000-0000-00004B940000}"/>
    <cellStyle name="Subtotal (line) 3 5 9" xfId="5441" xr:uid="{00000000-0005-0000-0000-00004C940000}"/>
    <cellStyle name="Subtotal (line) 3 5 9 2" xfId="39401" xr:uid="{00000000-0005-0000-0000-00004D940000}"/>
    <cellStyle name="Subtotal (line) 3 5 9 2 2" xfId="39402" xr:uid="{00000000-0005-0000-0000-00004E940000}"/>
    <cellStyle name="Subtotal (line) 3 5 9 2 3" xfId="39403" xr:uid="{00000000-0005-0000-0000-00004F940000}"/>
    <cellStyle name="Subtotal (line) 3 5 9 2 4" xfId="39404" xr:uid="{00000000-0005-0000-0000-000050940000}"/>
    <cellStyle name="Subtotal (line) 3 5 9 3" xfId="39405" xr:uid="{00000000-0005-0000-0000-000051940000}"/>
    <cellStyle name="Subtotal (line) 3 5 9 4" xfId="39406" xr:uid="{00000000-0005-0000-0000-000052940000}"/>
    <cellStyle name="Subtotal (line) 3 5 9 5" xfId="39407" xr:uid="{00000000-0005-0000-0000-000053940000}"/>
    <cellStyle name="Subtotal (line) 3 6" xfId="5442" xr:uid="{00000000-0005-0000-0000-000054940000}"/>
    <cellStyle name="Subtotal (line) 3 6 2" xfId="39408" xr:uid="{00000000-0005-0000-0000-000055940000}"/>
    <cellStyle name="Subtotal (line) 3 6 2 2" xfId="39409" xr:uid="{00000000-0005-0000-0000-000056940000}"/>
    <cellStyle name="Subtotal (line) 3 6 2 3" xfId="39410" xr:uid="{00000000-0005-0000-0000-000057940000}"/>
    <cellStyle name="Subtotal (line) 3 6 2 4" xfId="39411" xr:uid="{00000000-0005-0000-0000-000058940000}"/>
    <cellStyle name="Subtotal (line) 3 6 3" xfId="39412" xr:uid="{00000000-0005-0000-0000-000059940000}"/>
    <cellStyle name="Subtotal (line) 3 6 4" xfId="39413" xr:uid="{00000000-0005-0000-0000-00005A940000}"/>
    <cellStyle name="Subtotal (line) 3 6 5" xfId="39414" xr:uid="{00000000-0005-0000-0000-00005B940000}"/>
    <cellStyle name="Subtotal (line) 3 7" xfId="5443" xr:uid="{00000000-0005-0000-0000-00005C940000}"/>
    <cellStyle name="Subtotal (line) 3 7 2" xfId="39415" xr:uid="{00000000-0005-0000-0000-00005D940000}"/>
    <cellStyle name="Subtotal (line) 3 7 2 2" xfId="39416" xr:uid="{00000000-0005-0000-0000-00005E940000}"/>
    <cellStyle name="Subtotal (line) 3 7 2 3" xfId="39417" xr:uid="{00000000-0005-0000-0000-00005F940000}"/>
    <cellStyle name="Subtotal (line) 3 7 2 4" xfId="39418" xr:uid="{00000000-0005-0000-0000-000060940000}"/>
    <cellStyle name="Subtotal (line) 3 7 3" xfId="39419" xr:uid="{00000000-0005-0000-0000-000061940000}"/>
    <cellStyle name="Subtotal (line) 3 7 4" xfId="39420" xr:uid="{00000000-0005-0000-0000-000062940000}"/>
    <cellStyle name="Subtotal (line) 3 7 5" xfId="39421" xr:uid="{00000000-0005-0000-0000-000063940000}"/>
    <cellStyle name="Subtotal (line) 3 8" xfId="5444" xr:uid="{00000000-0005-0000-0000-000064940000}"/>
    <cellStyle name="Subtotal (line) 3 8 2" xfId="39422" xr:uid="{00000000-0005-0000-0000-000065940000}"/>
    <cellStyle name="Subtotal (line) 3 8 2 2" xfId="39423" xr:uid="{00000000-0005-0000-0000-000066940000}"/>
    <cellStyle name="Subtotal (line) 3 8 2 3" xfId="39424" xr:uid="{00000000-0005-0000-0000-000067940000}"/>
    <cellStyle name="Subtotal (line) 3 8 2 4" xfId="39425" xr:uid="{00000000-0005-0000-0000-000068940000}"/>
    <cellStyle name="Subtotal (line) 3 8 3" xfId="39426" xr:uid="{00000000-0005-0000-0000-000069940000}"/>
    <cellStyle name="Subtotal (line) 3 8 4" xfId="39427" xr:uid="{00000000-0005-0000-0000-00006A940000}"/>
    <cellStyle name="Subtotal (line) 3 8 5" xfId="39428" xr:uid="{00000000-0005-0000-0000-00006B940000}"/>
    <cellStyle name="Subtotal (line) 3 9" xfId="5445" xr:uid="{00000000-0005-0000-0000-00006C940000}"/>
    <cellStyle name="Subtotal (line) 3 9 2" xfId="39429" xr:uid="{00000000-0005-0000-0000-00006D940000}"/>
    <cellStyle name="Subtotal (line) 3 9 2 2" xfId="39430" xr:uid="{00000000-0005-0000-0000-00006E940000}"/>
    <cellStyle name="Subtotal (line) 3 9 2 3" xfId="39431" xr:uid="{00000000-0005-0000-0000-00006F940000}"/>
    <cellStyle name="Subtotal (line) 3 9 2 4" xfId="39432" xr:uid="{00000000-0005-0000-0000-000070940000}"/>
    <cellStyle name="Subtotal (line) 3 9 3" xfId="39433" xr:uid="{00000000-0005-0000-0000-000071940000}"/>
    <cellStyle name="Subtotal (line) 3 9 4" xfId="39434" xr:uid="{00000000-0005-0000-0000-000072940000}"/>
    <cellStyle name="Subtotal (line) 3 9 5" xfId="39435" xr:uid="{00000000-0005-0000-0000-000073940000}"/>
    <cellStyle name="Subtotal (line) 4" xfId="5446" xr:uid="{00000000-0005-0000-0000-000074940000}"/>
    <cellStyle name="Subtotal (line) 4 10" xfId="5447" xr:uid="{00000000-0005-0000-0000-000075940000}"/>
    <cellStyle name="Subtotal (line) 4 10 2" xfId="39436" xr:uid="{00000000-0005-0000-0000-000076940000}"/>
    <cellStyle name="Subtotal (line) 4 10 2 2" xfId="39437" xr:uid="{00000000-0005-0000-0000-000077940000}"/>
    <cellStyle name="Subtotal (line) 4 10 2 3" xfId="39438" xr:uid="{00000000-0005-0000-0000-000078940000}"/>
    <cellStyle name="Subtotal (line) 4 10 2 4" xfId="39439" xr:uid="{00000000-0005-0000-0000-000079940000}"/>
    <cellStyle name="Subtotal (line) 4 10 3" xfId="39440" xr:uid="{00000000-0005-0000-0000-00007A940000}"/>
    <cellStyle name="Subtotal (line) 4 10 4" xfId="39441" xr:uid="{00000000-0005-0000-0000-00007B940000}"/>
    <cellStyle name="Subtotal (line) 4 10 5" xfId="39442" xr:uid="{00000000-0005-0000-0000-00007C940000}"/>
    <cellStyle name="Subtotal (line) 4 11" xfId="5448" xr:uid="{00000000-0005-0000-0000-00007D940000}"/>
    <cellStyle name="Subtotal (line) 4 11 2" xfId="39443" xr:uid="{00000000-0005-0000-0000-00007E940000}"/>
    <cellStyle name="Subtotal (line) 4 11 2 2" xfId="39444" xr:uid="{00000000-0005-0000-0000-00007F940000}"/>
    <cellStyle name="Subtotal (line) 4 11 2 3" xfId="39445" xr:uid="{00000000-0005-0000-0000-000080940000}"/>
    <cellStyle name="Subtotal (line) 4 11 2 4" xfId="39446" xr:uid="{00000000-0005-0000-0000-000081940000}"/>
    <cellStyle name="Subtotal (line) 4 11 3" xfId="39447" xr:uid="{00000000-0005-0000-0000-000082940000}"/>
    <cellStyle name="Subtotal (line) 4 11 4" xfId="39448" xr:uid="{00000000-0005-0000-0000-000083940000}"/>
    <cellStyle name="Subtotal (line) 4 11 5" xfId="39449" xr:uid="{00000000-0005-0000-0000-000084940000}"/>
    <cellStyle name="Subtotal (line) 4 12" xfId="5449" xr:uid="{00000000-0005-0000-0000-000085940000}"/>
    <cellStyle name="Subtotal (line) 4 12 2" xfId="39450" xr:uid="{00000000-0005-0000-0000-000086940000}"/>
    <cellStyle name="Subtotal (line) 4 12 2 2" xfId="39451" xr:uid="{00000000-0005-0000-0000-000087940000}"/>
    <cellStyle name="Subtotal (line) 4 12 2 3" xfId="39452" xr:uid="{00000000-0005-0000-0000-000088940000}"/>
    <cellStyle name="Subtotal (line) 4 12 2 4" xfId="39453" xr:uid="{00000000-0005-0000-0000-000089940000}"/>
    <cellStyle name="Subtotal (line) 4 12 3" xfId="39454" xr:uid="{00000000-0005-0000-0000-00008A940000}"/>
    <cellStyle name="Subtotal (line) 4 12 4" xfId="39455" xr:uid="{00000000-0005-0000-0000-00008B940000}"/>
    <cellStyle name="Subtotal (line) 4 12 5" xfId="39456" xr:uid="{00000000-0005-0000-0000-00008C940000}"/>
    <cellStyle name="Subtotal (line) 4 13" xfId="5450" xr:uid="{00000000-0005-0000-0000-00008D940000}"/>
    <cellStyle name="Subtotal (line) 4 13 2" xfId="39457" xr:uid="{00000000-0005-0000-0000-00008E940000}"/>
    <cellStyle name="Subtotal (line) 4 13 2 2" xfId="39458" xr:uid="{00000000-0005-0000-0000-00008F940000}"/>
    <cellStyle name="Subtotal (line) 4 13 2 3" xfId="39459" xr:uid="{00000000-0005-0000-0000-000090940000}"/>
    <cellStyle name="Subtotal (line) 4 13 2 4" xfId="39460" xr:uid="{00000000-0005-0000-0000-000091940000}"/>
    <cellStyle name="Subtotal (line) 4 13 3" xfId="39461" xr:uid="{00000000-0005-0000-0000-000092940000}"/>
    <cellStyle name="Subtotal (line) 4 13 4" xfId="39462" xr:uid="{00000000-0005-0000-0000-000093940000}"/>
    <cellStyle name="Subtotal (line) 4 13 5" xfId="39463" xr:uid="{00000000-0005-0000-0000-000094940000}"/>
    <cellStyle name="Subtotal (line) 4 14" xfId="5451" xr:uid="{00000000-0005-0000-0000-000095940000}"/>
    <cellStyle name="Subtotal (line) 4 14 2" xfId="39464" xr:uid="{00000000-0005-0000-0000-000096940000}"/>
    <cellStyle name="Subtotal (line) 4 14 2 2" xfId="39465" xr:uid="{00000000-0005-0000-0000-000097940000}"/>
    <cellStyle name="Subtotal (line) 4 14 2 3" xfId="39466" xr:uid="{00000000-0005-0000-0000-000098940000}"/>
    <cellStyle name="Subtotal (line) 4 14 2 4" xfId="39467" xr:uid="{00000000-0005-0000-0000-000099940000}"/>
    <cellStyle name="Subtotal (line) 4 14 3" xfId="39468" xr:uid="{00000000-0005-0000-0000-00009A940000}"/>
    <cellStyle name="Subtotal (line) 4 14 4" xfId="39469" xr:uid="{00000000-0005-0000-0000-00009B940000}"/>
    <cellStyle name="Subtotal (line) 4 14 5" xfId="39470" xr:uid="{00000000-0005-0000-0000-00009C940000}"/>
    <cellStyle name="Subtotal (line) 4 15" xfId="5452" xr:uid="{00000000-0005-0000-0000-00009D940000}"/>
    <cellStyle name="Subtotal (line) 4 15 2" xfId="39471" xr:uid="{00000000-0005-0000-0000-00009E940000}"/>
    <cellStyle name="Subtotal (line) 4 15 2 2" xfId="39472" xr:uid="{00000000-0005-0000-0000-00009F940000}"/>
    <cellStyle name="Subtotal (line) 4 15 2 3" xfId="39473" xr:uid="{00000000-0005-0000-0000-0000A0940000}"/>
    <cellStyle name="Subtotal (line) 4 15 2 4" xfId="39474" xr:uid="{00000000-0005-0000-0000-0000A1940000}"/>
    <cellStyle name="Subtotal (line) 4 15 3" xfId="39475" xr:uid="{00000000-0005-0000-0000-0000A2940000}"/>
    <cellStyle name="Subtotal (line) 4 15 4" xfId="39476" xr:uid="{00000000-0005-0000-0000-0000A3940000}"/>
    <cellStyle name="Subtotal (line) 4 15 5" xfId="39477" xr:uid="{00000000-0005-0000-0000-0000A4940000}"/>
    <cellStyle name="Subtotal (line) 4 16" xfId="5453" xr:uid="{00000000-0005-0000-0000-0000A5940000}"/>
    <cellStyle name="Subtotal (line) 4 16 2" xfId="39478" xr:uid="{00000000-0005-0000-0000-0000A6940000}"/>
    <cellStyle name="Subtotal (line) 4 16 2 2" xfId="39479" xr:uid="{00000000-0005-0000-0000-0000A7940000}"/>
    <cellStyle name="Subtotal (line) 4 16 2 3" xfId="39480" xr:uid="{00000000-0005-0000-0000-0000A8940000}"/>
    <cellStyle name="Subtotal (line) 4 16 2 4" xfId="39481" xr:uid="{00000000-0005-0000-0000-0000A9940000}"/>
    <cellStyle name="Subtotal (line) 4 16 3" xfId="39482" xr:uid="{00000000-0005-0000-0000-0000AA940000}"/>
    <cellStyle name="Subtotal (line) 4 16 4" xfId="39483" xr:uid="{00000000-0005-0000-0000-0000AB940000}"/>
    <cellStyle name="Subtotal (line) 4 16 5" xfId="39484" xr:uid="{00000000-0005-0000-0000-0000AC940000}"/>
    <cellStyle name="Subtotal (line) 4 17" xfId="39485" xr:uid="{00000000-0005-0000-0000-0000AD940000}"/>
    <cellStyle name="Subtotal (line) 4 2" xfId="5454" xr:uid="{00000000-0005-0000-0000-0000AE940000}"/>
    <cellStyle name="Subtotal (line) 4 2 10" xfId="5455" xr:uid="{00000000-0005-0000-0000-0000AF940000}"/>
    <cellStyle name="Subtotal (line) 4 2 10 2" xfId="39486" xr:uid="{00000000-0005-0000-0000-0000B0940000}"/>
    <cellStyle name="Subtotal (line) 4 2 10 2 2" xfId="39487" xr:uid="{00000000-0005-0000-0000-0000B1940000}"/>
    <cellStyle name="Subtotal (line) 4 2 10 2 3" xfId="39488" xr:uid="{00000000-0005-0000-0000-0000B2940000}"/>
    <cellStyle name="Subtotal (line) 4 2 10 2 4" xfId="39489" xr:uid="{00000000-0005-0000-0000-0000B3940000}"/>
    <cellStyle name="Subtotal (line) 4 2 10 3" xfId="39490" xr:uid="{00000000-0005-0000-0000-0000B4940000}"/>
    <cellStyle name="Subtotal (line) 4 2 10 4" xfId="39491" xr:uid="{00000000-0005-0000-0000-0000B5940000}"/>
    <cellStyle name="Subtotal (line) 4 2 10 5" xfId="39492" xr:uid="{00000000-0005-0000-0000-0000B6940000}"/>
    <cellStyle name="Subtotal (line) 4 2 11" xfId="5456" xr:uid="{00000000-0005-0000-0000-0000B7940000}"/>
    <cellStyle name="Subtotal (line) 4 2 11 2" xfId="39493" xr:uid="{00000000-0005-0000-0000-0000B8940000}"/>
    <cellStyle name="Subtotal (line) 4 2 11 2 2" xfId="39494" xr:uid="{00000000-0005-0000-0000-0000B9940000}"/>
    <cellStyle name="Subtotal (line) 4 2 11 2 3" xfId="39495" xr:uid="{00000000-0005-0000-0000-0000BA940000}"/>
    <cellStyle name="Subtotal (line) 4 2 11 2 4" xfId="39496" xr:uid="{00000000-0005-0000-0000-0000BB940000}"/>
    <cellStyle name="Subtotal (line) 4 2 11 3" xfId="39497" xr:uid="{00000000-0005-0000-0000-0000BC940000}"/>
    <cellStyle name="Subtotal (line) 4 2 11 4" xfId="39498" xr:uid="{00000000-0005-0000-0000-0000BD940000}"/>
    <cellStyle name="Subtotal (line) 4 2 11 5" xfId="39499" xr:uid="{00000000-0005-0000-0000-0000BE940000}"/>
    <cellStyle name="Subtotal (line) 4 2 12" xfId="5457" xr:uid="{00000000-0005-0000-0000-0000BF940000}"/>
    <cellStyle name="Subtotal (line) 4 2 12 2" xfId="39500" xr:uid="{00000000-0005-0000-0000-0000C0940000}"/>
    <cellStyle name="Subtotal (line) 4 2 12 2 2" xfId="39501" xr:uid="{00000000-0005-0000-0000-0000C1940000}"/>
    <cellStyle name="Subtotal (line) 4 2 12 2 3" xfId="39502" xr:uid="{00000000-0005-0000-0000-0000C2940000}"/>
    <cellStyle name="Subtotal (line) 4 2 12 2 4" xfId="39503" xr:uid="{00000000-0005-0000-0000-0000C3940000}"/>
    <cellStyle name="Subtotal (line) 4 2 12 3" xfId="39504" xr:uid="{00000000-0005-0000-0000-0000C4940000}"/>
    <cellStyle name="Subtotal (line) 4 2 12 4" xfId="39505" xr:uid="{00000000-0005-0000-0000-0000C5940000}"/>
    <cellStyle name="Subtotal (line) 4 2 12 5" xfId="39506" xr:uid="{00000000-0005-0000-0000-0000C6940000}"/>
    <cellStyle name="Subtotal (line) 4 2 13" xfId="5458" xr:uid="{00000000-0005-0000-0000-0000C7940000}"/>
    <cellStyle name="Subtotal (line) 4 2 13 2" xfId="39507" xr:uid="{00000000-0005-0000-0000-0000C8940000}"/>
    <cellStyle name="Subtotal (line) 4 2 13 2 2" xfId="39508" xr:uid="{00000000-0005-0000-0000-0000C9940000}"/>
    <cellStyle name="Subtotal (line) 4 2 13 2 3" xfId="39509" xr:uid="{00000000-0005-0000-0000-0000CA940000}"/>
    <cellStyle name="Subtotal (line) 4 2 13 2 4" xfId="39510" xr:uid="{00000000-0005-0000-0000-0000CB940000}"/>
    <cellStyle name="Subtotal (line) 4 2 13 3" xfId="39511" xr:uid="{00000000-0005-0000-0000-0000CC940000}"/>
    <cellStyle name="Subtotal (line) 4 2 13 4" xfId="39512" xr:uid="{00000000-0005-0000-0000-0000CD940000}"/>
    <cellStyle name="Subtotal (line) 4 2 13 5" xfId="39513" xr:uid="{00000000-0005-0000-0000-0000CE940000}"/>
    <cellStyle name="Subtotal (line) 4 2 14" xfId="5459" xr:uid="{00000000-0005-0000-0000-0000CF940000}"/>
    <cellStyle name="Subtotal (line) 4 2 14 2" xfId="39514" xr:uid="{00000000-0005-0000-0000-0000D0940000}"/>
    <cellStyle name="Subtotal (line) 4 2 14 2 2" xfId="39515" xr:uid="{00000000-0005-0000-0000-0000D1940000}"/>
    <cellStyle name="Subtotal (line) 4 2 14 2 3" xfId="39516" xr:uid="{00000000-0005-0000-0000-0000D2940000}"/>
    <cellStyle name="Subtotal (line) 4 2 14 2 4" xfId="39517" xr:uid="{00000000-0005-0000-0000-0000D3940000}"/>
    <cellStyle name="Subtotal (line) 4 2 14 3" xfId="39518" xr:uid="{00000000-0005-0000-0000-0000D4940000}"/>
    <cellStyle name="Subtotal (line) 4 2 14 4" xfId="39519" xr:uid="{00000000-0005-0000-0000-0000D5940000}"/>
    <cellStyle name="Subtotal (line) 4 2 14 5" xfId="39520" xr:uid="{00000000-0005-0000-0000-0000D6940000}"/>
    <cellStyle name="Subtotal (line) 4 2 15" xfId="5460" xr:uid="{00000000-0005-0000-0000-0000D7940000}"/>
    <cellStyle name="Subtotal (line) 4 2 15 2" xfId="39521" xr:uid="{00000000-0005-0000-0000-0000D8940000}"/>
    <cellStyle name="Subtotal (line) 4 2 15 2 2" xfId="39522" xr:uid="{00000000-0005-0000-0000-0000D9940000}"/>
    <cellStyle name="Subtotal (line) 4 2 15 2 3" xfId="39523" xr:uid="{00000000-0005-0000-0000-0000DA940000}"/>
    <cellStyle name="Subtotal (line) 4 2 15 2 4" xfId="39524" xr:uid="{00000000-0005-0000-0000-0000DB940000}"/>
    <cellStyle name="Subtotal (line) 4 2 15 3" xfId="39525" xr:uid="{00000000-0005-0000-0000-0000DC940000}"/>
    <cellStyle name="Subtotal (line) 4 2 15 4" xfId="39526" xr:uid="{00000000-0005-0000-0000-0000DD940000}"/>
    <cellStyle name="Subtotal (line) 4 2 15 5" xfId="39527" xr:uid="{00000000-0005-0000-0000-0000DE940000}"/>
    <cellStyle name="Subtotal (line) 4 2 16" xfId="5461" xr:uid="{00000000-0005-0000-0000-0000DF940000}"/>
    <cellStyle name="Subtotal (line) 4 2 16 2" xfId="39528" xr:uid="{00000000-0005-0000-0000-0000E0940000}"/>
    <cellStyle name="Subtotal (line) 4 2 16 2 2" xfId="39529" xr:uid="{00000000-0005-0000-0000-0000E1940000}"/>
    <cellStyle name="Subtotal (line) 4 2 16 2 3" xfId="39530" xr:uid="{00000000-0005-0000-0000-0000E2940000}"/>
    <cellStyle name="Subtotal (line) 4 2 16 2 4" xfId="39531" xr:uid="{00000000-0005-0000-0000-0000E3940000}"/>
    <cellStyle name="Subtotal (line) 4 2 16 3" xfId="39532" xr:uid="{00000000-0005-0000-0000-0000E4940000}"/>
    <cellStyle name="Subtotal (line) 4 2 16 4" xfId="39533" xr:uid="{00000000-0005-0000-0000-0000E5940000}"/>
    <cellStyle name="Subtotal (line) 4 2 16 5" xfId="39534" xr:uid="{00000000-0005-0000-0000-0000E6940000}"/>
    <cellStyle name="Subtotal (line) 4 2 17" xfId="5462" xr:uid="{00000000-0005-0000-0000-0000E7940000}"/>
    <cellStyle name="Subtotal (line) 4 2 17 2" xfId="39535" xr:uid="{00000000-0005-0000-0000-0000E8940000}"/>
    <cellStyle name="Subtotal (line) 4 2 17 2 2" xfId="39536" xr:uid="{00000000-0005-0000-0000-0000E9940000}"/>
    <cellStyle name="Subtotal (line) 4 2 17 2 3" xfId="39537" xr:uid="{00000000-0005-0000-0000-0000EA940000}"/>
    <cellStyle name="Subtotal (line) 4 2 17 2 4" xfId="39538" xr:uid="{00000000-0005-0000-0000-0000EB940000}"/>
    <cellStyle name="Subtotal (line) 4 2 17 3" xfId="39539" xr:uid="{00000000-0005-0000-0000-0000EC940000}"/>
    <cellStyle name="Subtotal (line) 4 2 17 4" xfId="39540" xr:uid="{00000000-0005-0000-0000-0000ED940000}"/>
    <cellStyle name="Subtotal (line) 4 2 17 5" xfId="39541" xr:uid="{00000000-0005-0000-0000-0000EE940000}"/>
    <cellStyle name="Subtotal (line) 4 2 18" xfId="5463" xr:uid="{00000000-0005-0000-0000-0000EF940000}"/>
    <cellStyle name="Subtotal (line) 4 2 18 2" xfId="39542" xr:uid="{00000000-0005-0000-0000-0000F0940000}"/>
    <cellStyle name="Subtotal (line) 4 2 18 2 2" xfId="39543" xr:uid="{00000000-0005-0000-0000-0000F1940000}"/>
    <cellStyle name="Subtotal (line) 4 2 18 2 3" xfId="39544" xr:uid="{00000000-0005-0000-0000-0000F2940000}"/>
    <cellStyle name="Subtotal (line) 4 2 18 2 4" xfId="39545" xr:uid="{00000000-0005-0000-0000-0000F3940000}"/>
    <cellStyle name="Subtotal (line) 4 2 18 3" xfId="39546" xr:uid="{00000000-0005-0000-0000-0000F4940000}"/>
    <cellStyle name="Subtotal (line) 4 2 18 4" xfId="39547" xr:uid="{00000000-0005-0000-0000-0000F5940000}"/>
    <cellStyle name="Subtotal (line) 4 2 18 5" xfId="39548" xr:uid="{00000000-0005-0000-0000-0000F6940000}"/>
    <cellStyle name="Subtotal (line) 4 2 19" xfId="5464" xr:uid="{00000000-0005-0000-0000-0000F7940000}"/>
    <cellStyle name="Subtotal (line) 4 2 19 2" xfId="39549" xr:uid="{00000000-0005-0000-0000-0000F8940000}"/>
    <cellStyle name="Subtotal (line) 4 2 19 2 2" xfId="39550" xr:uid="{00000000-0005-0000-0000-0000F9940000}"/>
    <cellStyle name="Subtotal (line) 4 2 19 2 3" xfId="39551" xr:uid="{00000000-0005-0000-0000-0000FA940000}"/>
    <cellStyle name="Subtotal (line) 4 2 19 2 4" xfId="39552" xr:uid="{00000000-0005-0000-0000-0000FB940000}"/>
    <cellStyle name="Subtotal (line) 4 2 19 3" xfId="39553" xr:uid="{00000000-0005-0000-0000-0000FC940000}"/>
    <cellStyle name="Subtotal (line) 4 2 19 4" xfId="39554" xr:uid="{00000000-0005-0000-0000-0000FD940000}"/>
    <cellStyle name="Subtotal (line) 4 2 19 5" xfId="39555" xr:uid="{00000000-0005-0000-0000-0000FE940000}"/>
    <cellStyle name="Subtotal (line) 4 2 2" xfId="5465" xr:uid="{00000000-0005-0000-0000-0000FF940000}"/>
    <cellStyle name="Subtotal (line) 4 2 2 10" xfId="5466" xr:uid="{00000000-0005-0000-0000-000000950000}"/>
    <cellStyle name="Subtotal (line) 4 2 2 10 2" xfId="39556" xr:uid="{00000000-0005-0000-0000-000001950000}"/>
    <cellStyle name="Subtotal (line) 4 2 2 10 2 2" xfId="39557" xr:uid="{00000000-0005-0000-0000-000002950000}"/>
    <cellStyle name="Subtotal (line) 4 2 2 10 2 3" xfId="39558" xr:uid="{00000000-0005-0000-0000-000003950000}"/>
    <cellStyle name="Subtotal (line) 4 2 2 10 2 4" xfId="39559" xr:uid="{00000000-0005-0000-0000-000004950000}"/>
    <cellStyle name="Subtotal (line) 4 2 2 10 3" xfId="39560" xr:uid="{00000000-0005-0000-0000-000005950000}"/>
    <cellStyle name="Subtotal (line) 4 2 2 10 4" xfId="39561" xr:uid="{00000000-0005-0000-0000-000006950000}"/>
    <cellStyle name="Subtotal (line) 4 2 2 10 5" xfId="39562" xr:uid="{00000000-0005-0000-0000-000007950000}"/>
    <cellStyle name="Subtotal (line) 4 2 2 11" xfId="5467" xr:uid="{00000000-0005-0000-0000-000008950000}"/>
    <cellStyle name="Subtotal (line) 4 2 2 11 2" xfId="39563" xr:uid="{00000000-0005-0000-0000-000009950000}"/>
    <cellStyle name="Subtotal (line) 4 2 2 11 2 2" xfId="39564" xr:uid="{00000000-0005-0000-0000-00000A950000}"/>
    <cellStyle name="Subtotal (line) 4 2 2 11 2 3" xfId="39565" xr:uid="{00000000-0005-0000-0000-00000B950000}"/>
    <cellStyle name="Subtotal (line) 4 2 2 11 2 4" xfId="39566" xr:uid="{00000000-0005-0000-0000-00000C950000}"/>
    <cellStyle name="Subtotal (line) 4 2 2 11 3" xfId="39567" xr:uid="{00000000-0005-0000-0000-00000D950000}"/>
    <cellStyle name="Subtotal (line) 4 2 2 11 4" xfId="39568" xr:uid="{00000000-0005-0000-0000-00000E950000}"/>
    <cellStyle name="Subtotal (line) 4 2 2 11 5" xfId="39569" xr:uid="{00000000-0005-0000-0000-00000F950000}"/>
    <cellStyle name="Subtotal (line) 4 2 2 12" xfId="5468" xr:uid="{00000000-0005-0000-0000-000010950000}"/>
    <cellStyle name="Subtotal (line) 4 2 2 12 2" xfId="39570" xr:uid="{00000000-0005-0000-0000-000011950000}"/>
    <cellStyle name="Subtotal (line) 4 2 2 12 2 2" xfId="39571" xr:uid="{00000000-0005-0000-0000-000012950000}"/>
    <cellStyle name="Subtotal (line) 4 2 2 12 2 3" xfId="39572" xr:uid="{00000000-0005-0000-0000-000013950000}"/>
    <cellStyle name="Subtotal (line) 4 2 2 12 2 4" xfId="39573" xr:uid="{00000000-0005-0000-0000-000014950000}"/>
    <cellStyle name="Subtotal (line) 4 2 2 12 3" xfId="39574" xr:uid="{00000000-0005-0000-0000-000015950000}"/>
    <cellStyle name="Subtotal (line) 4 2 2 12 4" xfId="39575" xr:uid="{00000000-0005-0000-0000-000016950000}"/>
    <cellStyle name="Subtotal (line) 4 2 2 12 5" xfId="39576" xr:uid="{00000000-0005-0000-0000-000017950000}"/>
    <cellStyle name="Subtotal (line) 4 2 2 13" xfId="5469" xr:uid="{00000000-0005-0000-0000-000018950000}"/>
    <cellStyle name="Subtotal (line) 4 2 2 13 2" xfId="39577" xr:uid="{00000000-0005-0000-0000-000019950000}"/>
    <cellStyle name="Subtotal (line) 4 2 2 13 2 2" xfId="39578" xr:uid="{00000000-0005-0000-0000-00001A950000}"/>
    <cellStyle name="Subtotal (line) 4 2 2 13 2 3" xfId="39579" xr:uid="{00000000-0005-0000-0000-00001B950000}"/>
    <cellStyle name="Subtotal (line) 4 2 2 13 2 4" xfId="39580" xr:uid="{00000000-0005-0000-0000-00001C950000}"/>
    <cellStyle name="Subtotal (line) 4 2 2 13 3" xfId="39581" xr:uid="{00000000-0005-0000-0000-00001D950000}"/>
    <cellStyle name="Subtotal (line) 4 2 2 13 4" xfId="39582" xr:uid="{00000000-0005-0000-0000-00001E950000}"/>
    <cellStyle name="Subtotal (line) 4 2 2 13 5" xfId="39583" xr:uid="{00000000-0005-0000-0000-00001F950000}"/>
    <cellStyle name="Subtotal (line) 4 2 2 14" xfId="5470" xr:uid="{00000000-0005-0000-0000-000020950000}"/>
    <cellStyle name="Subtotal (line) 4 2 2 14 2" xfId="39584" xr:uid="{00000000-0005-0000-0000-000021950000}"/>
    <cellStyle name="Subtotal (line) 4 2 2 14 2 2" xfId="39585" xr:uid="{00000000-0005-0000-0000-000022950000}"/>
    <cellStyle name="Subtotal (line) 4 2 2 14 2 3" xfId="39586" xr:uid="{00000000-0005-0000-0000-000023950000}"/>
    <cellStyle name="Subtotal (line) 4 2 2 14 2 4" xfId="39587" xr:uid="{00000000-0005-0000-0000-000024950000}"/>
    <cellStyle name="Subtotal (line) 4 2 2 14 3" xfId="39588" xr:uid="{00000000-0005-0000-0000-000025950000}"/>
    <cellStyle name="Subtotal (line) 4 2 2 14 4" xfId="39589" xr:uid="{00000000-0005-0000-0000-000026950000}"/>
    <cellStyle name="Subtotal (line) 4 2 2 14 5" xfId="39590" xr:uid="{00000000-0005-0000-0000-000027950000}"/>
    <cellStyle name="Subtotal (line) 4 2 2 15" xfId="5471" xr:uid="{00000000-0005-0000-0000-000028950000}"/>
    <cellStyle name="Subtotal (line) 4 2 2 15 2" xfId="39591" xr:uid="{00000000-0005-0000-0000-000029950000}"/>
    <cellStyle name="Subtotal (line) 4 2 2 15 2 2" xfId="39592" xr:uid="{00000000-0005-0000-0000-00002A950000}"/>
    <cellStyle name="Subtotal (line) 4 2 2 15 2 3" xfId="39593" xr:uid="{00000000-0005-0000-0000-00002B950000}"/>
    <cellStyle name="Subtotal (line) 4 2 2 15 2 4" xfId="39594" xr:uid="{00000000-0005-0000-0000-00002C950000}"/>
    <cellStyle name="Subtotal (line) 4 2 2 15 3" xfId="39595" xr:uid="{00000000-0005-0000-0000-00002D950000}"/>
    <cellStyle name="Subtotal (line) 4 2 2 15 4" xfId="39596" xr:uid="{00000000-0005-0000-0000-00002E950000}"/>
    <cellStyle name="Subtotal (line) 4 2 2 15 5" xfId="39597" xr:uid="{00000000-0005-0000-0000-00002F950000}"/>
    <cellStyle name="Subtotal (line) 4 2 2 16" xfId="5472" xr:uid="{00000000-0005-0000-0000-000030950000}"/>
    <cellStyle name="Subtotal (line) 4 2 2 16 2" xfId="39598" xr:uid="{00000000-0005-0000-0000-000031950000}"/>
    <cellStyle name="Subtotal (line) 4 2 2 16 2 2" xfId="39599" xr:uid="{00000000-0005-0000-0000-000032950000}"/>
    <cellStyle name="Subtotal (line) 4 2 2 16 2 3" xfId="39600" xr:uid="{00000000-0005-0000-0000-000033950000}"/>
    <cellStyle name="Subtotal (line) 4 2 2 16 2 4" xfId="39601" xr:uid="{00000000-0005-0000-0000-000034950000}"/>
    <cellStyle name="Subtotal (line) 4 2 2 16 3" xfId="39602" xr:uid="{00000000-0005-0000-0000-000035950000}"/>
    <cellStyle name="Subtotal (line) 4 2 2 16 4" xfId="39603" xr:uid="{00000000-0005-0000-0000-000036950000}"/>
    <cellStyle name="Subtotal (line) 4 2 2 16 5" xfId="39604" xr:uid="{00000000-0005-0000-0000-000037950000}"/>
    <cellStyle name="Subtotal (line) 4 2 2 17" xfId="5473" xr:uid="{00000000-0005-0000-0000-000038950000}"/>
    <cellStyle name="Subtotal (line) 4 2 2 17 2" xfId="39605" xr:uid="{00000000-0005-0000-0000-000039950000}"/>
    <cellStyle name="Subtotal (line) 4 2 2 17 2 2" xfId="39606" xr:uid="{00000000-0005-0000-0000-00003A950000}"/>
    <cellStyle name="Subtotal (line) 4 2 2 17 2 3" xfId="39607" xr:uid="{00000000-0005-0000-0000-00003B950000}"/>
    <cellStyle name="Subtotal (line) 4 2 2 17 2 4" xfId="39608" xr:uid="{00000000-0005-0000-0000-00003C950000}"/>
    <cellStyle name="Subtotal (line) 4 2 2 17 3" xfId="39609" xr:uid="{00000000-0005-0000-0000-00003D950000}"/>
    <cellStyle name="Subtotal (line) 4 2 2 17 4" xfId="39610" xr:uid="{00000000-0005-0000-0000-00003E950000}"/>
    <cellStyle name="Subtotal (line) 4 2 2 17 5" xfId="39611" xr:uid="{00000000-0005-0000-0000-00003F950000}"/>
    <cellStyle name="Subtotal (line) 4 2 2 18" xfId="5474" xr:uid="{00000000-0005-0000-0000-000040950000}"/>
    <cellStyle name="Subtotal (line) 4 2 2 18 2" xfId="39612" xr:uid="{00000000-0005-0000-0000-000041950000}"/>
    <cellStyle name="Subtotal (line) 4 2 2 18 2 2" xfId="39613" xr:uid="{00000000-0005-0000-0000-000042950000}"/>
    <cellStyle name="Subtotal (line) 4 2 2 18 2 3" xfId="39614" xr:uid="{00000000-0005-0000-0000-000043950000}"/>
    <cellStyle name="Subtotal (line) 4 2 2 18 2 4" xfId="39615" xr:uid="{00000000-0005-0000-0000-000044950000}"/>
    <cellStyle name="Subtotal (line) 4 2 2 18 3" xfId="39616" xr:uid="{00000000-0005-0000-0000-000045950000}"/>
    <cellStyle name="Subtotal (line) 4 2 2 18 4" xfId="39617" xr:uid="{00000000-0005-0000-0000-000046950000}"/>
    <cellStyle name="Subtotal (line) 4 2 2 18 5" xfId="39618" xr:uid="{00000000-0005-0000-0000-000047950000}"/>
    <cellStyle name="Subtotal (line) 4 2 2 19" xfId="5475" xr:uid="{00000000-0005-0000-0000-000048950000}"/>
    <cellStyle name="Subtotal (line) 4 2 2 19 2" xfId="39619" xr:uid="{00000000-0005-0000-0000-000049950000}"/>
    <cellStyle name="Subtotal (line) 4 2 2 19 2 2" xfId="39620" xr:uid="{00000000-0005-0000-0000-00004A950000}"/>
    <cellStyle name="Subtotal (line) 4 2 2 19 2 3" xfId="39621" xr:uid="{00000000-0005-0000-0000-00004B950000}"/>
    <cellStyle name="Subtotal (line) 4 2 2 19 2 4" xfId="39622" xr:uid="{00000000-0005-0000-0000-00004C950000}"/>
    <cellStyle name="Subtotal (line) 4 2 2 19 3" xfId="39623" xr:uid="{00000000-0005-0000-0000-00004D950000}"/>
    <cellStyle name="Subtotal (line) 4 2 2 19 4" xfId="39624" xr:uid="{00000000-0005-0000-0000-00004E950000}"/>
    <cellStyle name="Subtotal (line) 4 2 2 19 5" xfId="39625" xr:uid="{00000000-0005-0000-0000-00004F950000}"/>
    <cellStyle name="Subtotal (line) 4 2 2 2" xfId="5476" xr:uid="{00000000-0005-0000-0000-000050950000}"/>
    <cellStyle name="Subtotal (line) 4 2 2 2 2" xfId="39626" xr:uid="{00000000-0005-0000-0000-000051950000}"/>
    <cellStyle name="Subtotal (line) 4 2 2 2 2 2" xfId="39627" xr:uid="{00000000-0005-0000-0000-000052950000}"/>
    <cellStyle name="Subtotal (line) 4 2 2 2 2 3" xfId="39628" xr:uid="{00000000-0005-0000-0000-000053950000}"/>
    <cellStyle name="Subtotal (line) 4 2 2 2 2 4" xfId="39629" xr:uid="{00000000-0005-0000-0000-000054950000}"/>
    <cellStyle name="Subtotal (line) 4 2 2 2 3" xfId="39630" xr:uid="{00000000-0005-0000-0000-000055950000}"/>
    <cellStyle name="Subtotal (line) 4 2 2 2 4" xfId="39631" xr:uid="{00000000-0005-0000-0000-000056950000}"/>
    <cellStyle name="Subtotal (line) 4 2 2 2 5" xfId="39632" xr:uid="{00000000-0005-0000-0000-000057950000}"/>
    <cellStyle name="Subtotal (line) 4 2 2 20" xfId="5477" xr:uid="{00000000-0005-0000-0000-000058950000}"/>
    <cellStyle name="Subtotal (line) 4 2 2 20 2" xfId="39633" xr:uid="{00000000-0005-0000-0000-000059950000}"/>
    <cellStyle name="Subtotal (line) 4 2 2 20 2 2" xfId="39634" xr:uid="{00000000-0005-0000-0000-00005A950000}"/>
    <cellStyle name="Subtotal (line) 4 2 2 20 2 3" xfId="39635" xr:uid="{00000000-0005-0000-0000-00005B950000}"/>
    <cellStyle name="Subtotal (line) 4 2 2 20 2 4" xfId="39636" xr:uid="{00000000-0005-0000-0000-00005C950000}"/>
    <cellStyle name="Subtotal (line) 4 2 2 20 3" xfId="39637" xr:uid="{00000000-0005-0000-0000-00005D950000}"/>
    <cellStyle name="Subtotal (line) 4 2 2 20 4" xfId="39638" xr:uid="{00000000-0005-0000-0000-00005E950000}"/>
    <cellStyle name="Subtotal (line) 4 2 2 20 5" xfId="39639" xr:uid="{00000000-0005-0000-0000-00005F950000}"/>
    <cellStyle name="Subtotal (line) 4 2 2 21" xfId="5478" xr:uid="{00000000-0005-0000-0000-000060950000}"/>
    <cellStyle name="Subtotal (line) 4 2 2 21 2" xfId="39640" xr:uid="{00000000-0005-0000-0000-000061950000}"/>
    <cellStyle name="Subtotal (line) 4 2 2 21 2 2" xfId="39641" xr:uid="{00000000-0005-0000-0000-000062950000}"/>
    <cellStyle name="Subtotal (line) 4 2 2 21 2 3" xfId="39642" xr:uid="{00000000-0005-0000-0000-000063950000}"/>
    <cellStyle name="Subtotal (line) 4 2 2 21 2 4" xfId="39643" xr:uid="{00000000-0005-0000-0000-000064950000}"/>
    <cellStyle name="Subtotal (line) 4 2 2 21 3" xfId="39644" xr:uid="{00000000-0005-0000-0000-000065950000}"/>
    <cellStyle name="Subtotal (line) 4 2 2 21 4" xfId="39645" xr:uid="{00000000-0005-0000-0000-000066950000}"/>
    <cellStyle name="Subtotal (line) 4 2 2 21 5" xfId="39646" xr:uid="{00000000-0005-0000-0000-000067950000}"/>
    <cellStyle name="Subtotal (line) 4 2 2 22" xfId="5479" xr:uid="{00000000-0005-0000-0000-000068950000}"/>
    <cellStyle name="Subtotal (line) 4 2 2 22 2" xfId="39647" xr:uid="{00000000-0005-0000-0000-000069950000}"/>
    <cellStyle name="Subtotal (line) 4 2 2 22 2 2" xfId="39648" xr:uid="{00000000-0005-0000-0000-00006A950000}"/>
    <cellStyle name="Subtotal (line) 4 2 2 22 2 3" xfId="39649" xr:uid="{00000000-0005-0000-0000-00006B950000}"/>
    <cellStyle name="Subtotal (line) 4 2 2 22 2 4" xfId="39650" xr:uid="{00000000-0005-0000-0000-00006C950000}"/>
    <cellStyle name="Subtotal (line) 4 2 2 22 3" xfId="39651" xr:uid="{00000000-0005-0000-0000-00006D950000}"/>
    <cellStyle name="Subtotal (line) 4 2 2 22 4" xfId="39652" xr:uid="{00000000-0005-0000-0000-00006E950000}"/>
    <cellStyle name="Subtotal (line) 4 2 2 22 5" xfId="39653" xr:uid="{00000000-0005-0000-0000-00006F950000}"/>
    <cellStyle name="Subtotal (line) 4 2 2 23" xfId="5480" xr:uid="{00000000-0005-0000-0000-000070950000}"/>
    <cellStyle name="Subtotal (line) 4 2 2 23 2" xfId="39654" xr:uid="{00000000-0005-0000-0000-000071950000}"/>
    <cellStyle name="Subtotal (line) 4 2 2 23 2 2" xfId="39655" xr:uid="{00000000-0005-0000-0000-000072950000}"/>
    <cellStyle name="Subtotal (line) 4 2 2 23 2 3" xfId="39656" xr:uid="{00000000-0005-0000-0000-000073950000}"/>
    <cellStyle name="Subtotal (line) 4 2 2 23 2 4" xfId="39657" xr:uid="{00000000-0005-0000-0000-000074950000}"/>
    <cellStyle name="Subtotal (line) 4 2 2 23 3" xfId="39658" xr:uid="{00000000-0005-0000-0000-000075950000}"/>
    <cellStyle name="Subtotal (line) 4 2 2 23 4" xfId="39659" xr:uid="{00000000-0005-0000-0000-000076950000}"/>
    <cellStyle name="Subtotal (line) 4 2 2 23 5" xfId="39660" xr:uid="{00000000-0005-0000-0000-000077950000}"/>
    <cellStyle name="Subtotal (line) 4 2 2 24" xfId="5481" xr:uid="{00000000-0005-0000-0000-000078950000}"/>
    <cellStyle name="Subtotal (line) 4 2 2 24 2" xfId="39661" xr:uid="{00000000-0005-0000-0000-000079950000}"/>
    <cellStyle name="Subtotal (line) 4 2 2 24 2 2" xfId="39662" xr:uid="{00000000-0005-0000-0000-00007A950000}"/>
    <cellStyle name="Subtotal (line) 4 2 2 24 2 3" xfId="39663" xr:uid="{00000000-0005-0000-0000-00007B950000}"/>
    <cellStyle name="Subtotal (line) 4 2 2 24 2 4" xfId="39664" xr:uid="{00000000-0005-0000-0000-00007C950000}"/>
    <cellStyle name="Subtotal (line) 4 2 2 24 3" xfId="39665" xr:uid="{00000000-0005-0000-0000-00007D950000}"/>
    <cellStyle name="Subtotal (line) 4 2 2 24 4" xfId="39666" xr:uid="{00000000-0005-0000-0000-00007E950000}"/>
    <cellStyle name="Subtotal (line) 4 2 2 24 5" xfId="39667" xr:uid="{00000000-0005-0000-0000-00007F950000}"/>
    <cellStyle name="Subtotal (line) 4 2 2 25" xfId="5482" xr:uid="{00000000-0005-0000-0000-000080950000}"/>
    <cellStyle name="Subtotal (line) 4 2 2 25 2" xfId="39668" xr:uid="{00000000-0005-0000-0000-000081950000}"/>
    <cellStyle name="Subtotal (line) 4 2 2 25 2 2" xfId="39669" xr:uid="{00000000-0005-0000-0000-000082950000}"/>
    <cellStyle name="Subtotal (line) 4 2 2 25 2 3" xfId="39670" xr:uid="{00000000-0005-0000-0000-000083950000}"/>
    <cellStyle name="Subtotal (line) 4 2 2 25 2 4" xfId="39671" xr:uid="{00000000-0005-0000-0000-000084950000}"/>
    <cellStyle name="Subtotal (line) 4 2 2 25 3" xfId="39672" xr:uid="{00000000-0005-0000-0000-000085950000}"/>
    <cellStyle name="Subtotal (line) 4 2 2 25 4" xfId="39673" xr:uid="{00000000-0005-0000-0000-000086950000}"/>
    <cellStyle name="Subtotal (line) 4 2 2 25 5" xfId="39674" xr:uid="{00000000-0005-0000-0000-000087950000}"/>
    <cellStyle name="Subtotal (line) 4 2 2 26" xfId="5483" xr:uid="{00000000-0005-0000-0000-000088950000}"/>
    <cellStyle name="Subtotal (line) 4 2 2 26 2" xfId="39675" xr:uid="{00000000-0005-0000-0000-000089950000}"/>
    <cellStyle name="Subtotal (line) 4 2 2 26 2 2" xfId="39676" xr:uid="{00000000-0005-0000-0000-00008A950000}"/>
    <cellStyle name="Subtotal (line) 4 2 2 26 2 3" xfId="39677" xr:uid="{00000000-0005-0000-0000-00008B950000}"/>
    <cellStyle name="Subtotal (line) 4 2 2 26 2 4" xfId="39678" xr:uid="{00000000-0005-0000-0000-00008C950000}"/>
    <cellStyle name="Subtotal (line) 4 2 2 26 3" xfId="39679" xr:uid="{00000000-0005-0000-0000-00008D950000}"/>
    <cellStyle name="Subtotal (line) 4 2 2 26 4" xfId="39680" xr:uid="{00000000-0005-0000-0000-00008E950000}"/>
    <cellStyle name="Subtotal (line) 4 2 2 26 5" xfId="39681" xr:uid="{00000000-0005-0000-0000-00008F950000}"/>
    <cellStyle name="Subtotal (line) 4 2 2 27" xfId="5484" xr:uid="{00000000-0005-0000-0000-000090950000}"/>
    <cellStyle name="Subtotal (line) 4 2 2 27 2" xfId="39682" xr:uid="{00000000-0005-0000-0000-000091950000}"/>
    <cellStyle name="Subtotal (line) 4 2 2 27 2 2" xfId="39683" xr:uid="{00000000-0005-0000-0000-000092950000}"/>
    <cellStyle name="Subtotal (line) 4 2 2 27 2 3" xfId="39684" xr:uid="{00000000-0005-0000-0000-000093950000}"/>
    <cellStyle name="Subtotal (line) 4 2 2 27 2 4" xfId="39685" xr:uid="{00000000-0005-0000-0000-000094950000}"/>
    <cellStyle name="Subtotal (line) 4 2 2 27 3" xfId="39686" xr:uid="{00000000-0005-0000-0000-000095950000}"/>
    <cellStyle name="Subtotal (line) 4 2 2 27 4" xfId="39687" xr:uid="{00000000-0005-0000-0000-000096950000}"/>
    <cellStyle name="Subtotal (line) 4 2 2 27 5" xfId="39688" xr:uid="{00000000-0005-0000-0000-000097950000}"/>
    <cellStyle name="Subtotal (line) 4 2 2 28" xfId="5485" xr:uid="{00000000-0005-0000-0000-000098950000}"/>
    <cellStyle name="Subtotal (line) 4 2 2 28 2" xfId="39689" xr:uid="{00000000-0005-0000-0000-000099950000}"/>
    <cellStyle name="Subtotal (line) 4 2 2 28 2 2" xfId="39690" xr:uid="{00000000-0005-0000-0000-00009A950000}"/>
    <cellStyle name="Subtotal (line) 4 2 2 28 2 3" xfId="39691" xr:uid="{00000000-0005-0000-0000-00009B950000}"/>
    <cellStyle name="Subtotal (line) 4 2 2 28 2 4" xfId="39692" xr:uid="{00000000-0005-0000-0000-00009C950000}"/>
    <cellStyle name="Subtotal (line) 4 2 2 28 3" xfId="39693" xr:uid="{00000000-0005-0000-0000-00009D950000}"/>
    <cellStyle name="Subtotal (line) 4 2 2 28 4" xfId="39694" xr:uid="{00000000-0005-0000-0000-00009E950000}"/>
    <cellStyle name="Subtotal (line) 4 2 2 28 5" xfId="39695" xr:uid="{00000000-0005-0000-0000-00009F950000}"/>
    <cellStyle name="Subtotal (line) 4 2 2 29" xfId="5486" xr:uid="{00000000-0005-0000-0000-0000A0950000}"/>
    <cellStyle name="Subtotal (line) 4 2 2 29 2" xfId="39696" xr:uid="{00000000-0005-0000-0000-0000A1950000}"/>
    <cellStyle name="Subtotal (line) 4 2 2 29 2 2" xfId="39697" xr:uid="{00000000-0005-0000-0000-0000A2950000}"/>
    <cellStyle name="Subtotal (line) 4 2 2 29 2 3" xfId="39698" xr:uid="{00000000-0005-0000-0000-0000A3950000}"/>
    <cellStyle name="Subtotal (line) 4 2 2 29 2 4" xfId="39699" xr:uid="{00000000-0005-0000-0000-0000A4950000}"/>
    <cellStyle name="Subtotal (line) 4 2 2 29 3" xfId="39700" xr:uid="{00000000-0005-0000-0000-0000A5950000}"/>
    <cellStyle name="Subtotal (line) 4 2 2 29 4" xfId="39701" xr:uid="{00000000-0005-0000-0000-0000A6950000}"/>
    <cellStyle name="Subtotal (line) 4 2 2 29 5" xfId="39702" xr:uid="{00000000-0005-0000-0000-0000A7950000}"/>
    <cellStyle name="Subtotal (line) 4 2 2 3" xfId="5487" xr:uid="{00000000-0005-0000-0000-0000A8950000}"/>
    <cellStyle name="Subtotal (line) 4 2 2 3 2" xfId="39703" xr:uid="{00000000-0005-0000-0000-0000A9950000}"/>
    <cellStyle name="Subtotal (line) 4 2 2 3 2 2" xfId="39704" xr:uid="{00000000-0005-0000-0000-0000AA950000}"/>
    <cellStyle name="Subtotal (line) 4 2 2 3 2 3" xfId="39705" xr:uid="{00000000-0005-0000-0000-0000AB950000}"/>
    <cellStyle name="Subtotal (line) 4 2 2 3 2 4" xfId="39706" xr:uid="{00000000-0005-0000-0000-0000AC950000}"/>
    <cellStyle name="Subtotal (line) 4 2 2 3 3" xfId="39707" xr:uid="{00000000-0005-0000-0000-0000AD950000}"/>
    <cellStyle name="Subtotal (line) 4 2 2 3 4" xfId="39708" xr:uid="{00000000-0005-0000-0000-0000AE950000}"/>
    <cellStyle name="Subtotal (line) 4 2 2 3 5" xfId="39709" xr:uid="{00000000-0005-0000-0000-0000AF950000}"/>
    <cellStyle name="Subtotal (line) 4 2 2 30" xfId="5488" xr:uid="{00000000-0005-0000-0000-0000B0950000}"/>
    <cellStyle name="Subtotal (line) 4 2 2 30 2" xfId="39710" xr:uid="{00000000-0005-0000-0000-0000B1950000}"/>
    <cellStyle name="Subtotal (line) 4 2 2 30 2 2" xfId="39711" xr:uid="{00000000-0005-0000-0000-0000B2950000}"/>
    <cellStyle name="Subtotal (line) 4 2 2 30 2 3" xfId="39712" xr:uid="{00000000-0005-0000-0000-0000B3950000}"/>
    <cellStyle name="Subtotal (line) 4 2 2 30 2 4" xfId="39713" xr:uid="{00000000-0005-0000-0000-0000B4950000}"/>
    <cellStyle name="Subtotal (line) 4 2 2 30 3" xfId="39714" xr:uid="{00000000-0005-0000-0000-0000B5950000}"/>
    <cellStyle name="Subtotal (line) 4 2 2 30 4" xfId="39715" xr:uid="{00000000-0005-0000-0000-0000B6950000}"/>
    <cellStyle name="Subtotal (line) 4 2 2 30 5" xfId="39716" xr:uid="{00000000-0005-0000-0000-0000B7950000}"/>
    <cellStyle name="Subtotal (line) 4 2 2 31" xfId="5489" xr:uid="{00000000-0005-0000-0000-0000B8950000}"/>
    <cellStyle name="Subtotal (line) 4 2 2 31 2" xfId="39717" xr:uid="{00000000-0005-0000-0000-0000B9950000}"/>
    <cellStyle name="Subtotal (line) 4 2 2 31 2 2" xfId="39718" xr:uid="{00000000-0005-0000-0000-0000BA950000}"/>
    <cellStyle name="Subtotal (line) 4 2 2 31 2 3" xfId="39719" xr:uid="{00000000-0005-0000-0000-0000BB950000}"/>
    <cellStyle name="Subtotal (line) 4 2 2 31 2 4" xfId="39720" xr:uid="{00000000-0005-0000-0000-0000BC950000}"/>
    <cellStyle name="Subtotal (line) 4 2 2 31 3" xfId="39721" xr:uid="{00000000-0005-0000-0000-0000BD950000}"/>
    <cellStyle name="Subtotal (line) 4 2 2 31 4" xfId="39722" xr:uid="{00000000-0005-0000-0000-0000BE950000}"/>
    <cellStyle name="Subtotal (line) 4 2 2 31 5" xfId="39723" xr:uid="{00000000-0005-0000-0000-0000BF950000}"/>
    <cellStyle name="Subtotal (line) 4 2 2 32" xfId="5490" xr:uid="{00000000-0005-0000-0000-0000C0950000}"/>
    <cellStyle name="Subtotal (line) 4 2 2 32 2" xfId="39724" xr:uid="{00000000-0005-0000-0000-0000C1950000}"/>
    <cellStyle name="Subtotal (line) 4 2 2 32 2 2" xfId="39725" xr:uid="{00000000-0005-0000-0000-0000C2950000}"/>
    <cellStyle name="Subtotal (line) 4 2 2 32 2 3" xfId="39726" xr:uid="{00000000-0005-0000-0000-0000C3950000}"/>
    <cellStyle name="Subtotal (line) 4 2 2 32 2 4" xfId="39727" xr:uid="{00000000-0005-0000-0000-0000C4950000}"/>
    <cellStyle name="Subtotal (line) 4 2 2 32 3" xfId="39728" xr:uid="{00000000-0005-0000-0000-0000C5950000}"/>
    <cellStyle name="Subtotal (line) 4 2 2 32 4" xfId="39729" xr:uid="{00000000-0005-0000-0000-0000C6950000}"/>
    <cellStyle name="Subtotal (line) 4 2 2 32 5" xfId="39730" xr:uid="{00000000-0005-0000-0000-0000C7950000}"/>
    <cellStyle name="Subtotal (line) 4 2 2 33" xfId="5491" xr:uid="{00000000-0005-0000-0000-0000C8950000}"/>
    <cellStyle name="Subtotal (line) 4 2 2 33 2" xfId="39731" xr:uid="{00000000-0005-0000-0000-0000C9950000}"/>
    <cellStyle name="Subtotal (line) 4 2 2 33 2 2" xfId="39732" xr:uid="{00000000-0005-0000-0000-0000CA950000}"/>
    <cellStyle name="Subtotal (line) 4 2 2 33 2 3" xfId="39733" xr:uid="{00000000-0005-0000-0000-0000CB950000}"/>
    <cellStyle name="Subtotal (line) 4 2 2 33 2 4" xfId="39734" xr:uid="{00000000-0005-0000-0000-0000CC950000}"/>
    <cellStyle name="Subtotal (line) 4 2 2 33 3" xfId="39735" xr:uid="{00000000-0005-0000-0000-0000CD950000}"/>
    <cellStyle name="Subtotal (line) 4 2 2 33 4" xfId="39736" xr:uid="{00000000-0005-0000-0000-0000CE950000}"/>
    <cellStyle name="Subtotal (line) 4 2 2 33 5" xfId="39737" xr:uid="{00000000-0005-0000-0000-0000CF950000}"/>
    <cellStyle name="Subtotal (line) 4 2 2 34" xfId="5492" xr:uid="{00000000-0005-0000-0000-0000D0950000}"/>
    <cellStyle name="Subtotal (line) 4 2 2 34 2" xfId="39738" xr:uid="{00000000-0005-0000-0000-0000D1950000}"/>
    <cellStyle name="Subtotal (line) 4 2 2 34 2 2" xfId="39739" xr:uid="{00000000-0005-0000-0000-0000D2950000}"/>
    <cellStyle name="Subtotal (line) 4 2 2 34 2 3" xfId="39740" xr:uid="{00000000-0005-0000-0000-0000D3950000}"/>
    <cellStyle name="Subtotal (line) 4 2 2 34 2 4" xfId="39741" xr:uid="{00000000-0005-0000-0000-0000D4950000}"/>
    <cellStyle name="Subtotal (line) 4 2 2 34 3" xfId="39742" xr:uid="{00000000-0005-0000-0000-0000D5950000}"/>
    <cellStyle name="Subtotal (line) 4 2 2 34 4" xfId="39743" xr:uid="{00000000-0005-0000-0000-0000D6950000}"/>
    <cellStyle name="Subtotal (line) 4 2 2 34 5" xfId="39744" xr:uid="{00000000-0005-0000-0000-0000D7950000}"/>
    <cellStyle name="Subtotal (line) 4 2 2 35" xfId="5493" xr:uid="{00000000-0005-0000-0000-0000D8950000}"/>
    <cellStyle name="Subtotal (line) 4 2 2 35 2" xfId="39745" xr:uid="{00000000-0005-0000-0000-0000D9950000}"/>
    <cellStyle name="Subtotal (line) 4 2 2 35 2 2" xfId="39746" xr:uid="{00000000-0005-0000-0000-0000DA950000}"/>
    <cellStyle name="Subtotal (line) 4 2 2 35 2 3" xfId="39747" xr:uid="{00000000-0005-0000-0000-0000DB950000}"/>
    <cellStyle name="Subtotal (line) 4 2 2 35 2 4" xfId="39748" xr:uid="{00000000-0005-0000-0000-0000DC950000}"/>
    <cellStyle name="Subtotal (line) 4 2 2 35 3" xfId="39749" xr:uid="{00000000-0005-0000-0000-0000DD950000}"/>
    <cellStyle name="Subtotal (line) 4 2 2 35 4" xfId="39750" xr:uid="{00000000-0005-0000-0000-0000DE950000}"/>
    <cellStyle name="Subtotal (line) 4 2 2 35 5" xfId="39751" xr:uid="{00000000-0005-0000-0000-0000DF950000}"/>
    <cellStyle name="Subtotal (line) 4 2 2 36" xfId="5494" xr:uid="{00000000-0005-0000-0000-0000E0950000}"/>
    <cellStyle name="Subtotal (line) 4 2 2 36 2" xfId="39752" xr:uid="{00000000-0005-0000-0000-0000E1950000}"/>
    <cellStyle name="Subtotal (line) 4 2 2 36 2 2" xfId="39753" xr:uid="{00000000-0005-0000-0000-0000E2950000}"/>
    <cellStyle name="Subtotal (line) 4 2 2 36 2 3" xfId="39754" xr:uid="{00000000-0005-0000-0000-0000E3950000}"/>
    <cellStyle name="Subtotal (line) 4 2 2 36 2 4" xfId="39755" xr:uid="{00000000-0005-0000-0000-0000E4950000}"/>
    <cellStyle name="Subtotal (line) 4 2 2 36 3" xfId="39756" xr:uid="{00000000-0005-0000-0000-0000E5950000}"/>
    <cellStyle name="Subtotal (line) 4 2 2 36 4" xfId="39757" xr:uid="{00000000-0005-0000-0000-0000E6950000}"/>
    <cellStyle name="Subtotal (line) 4 2 2 36 5" xfId="39758" xr:uid="{00000000-0005-0000-0000-0000E7950000}"/>
    <cellStyle name="Subtotal (line) 4 2 2 37" xfId="5495" xr:uid="{00000000-0005-0000-0000-0000E8950000}"/>
    <cellStyle name="Subtotal (line) 4 2 2 37 2" xfId="39759" xr:uid="{00000000-0005-0000-0000-0000E9950000}"/>
    <cellStyle name="Subtotal (line) 4 2 2 37 2 2" xfId="39760" xr:uid="{00000000-0005-0000-0000-0000EA950000}"/>
    <cellStyle name="Subtotal (line) 4 2 2 37 2 3" xfId="39761" xr:uid="{00000000-0005-0000-0000-0000EB950000}"/>
    <cellStyle name="Subtotal (line) 4 2 2 37 2 4" xfId="39762" xr:uid="{00000000-0005-0000-0000-0000EC950000}"/>
    <cellStyle name="Subtotal (line) 4 2 2 37 3" xfId="39763" xr:uid="{00000000-0005-0000-0000-0000ED950000}"/>
    <cellStyle name="Subtotal (line) 4 2 2 37 4" xfId="39764" xr:uid="{00000000-0005-0000-0000-0000EE950000}"/>
    <cellStyle name="Subtotal (line) 4 2 2 37 5" xfId="39765" xr:uid="{00000000-0005-0000-0000-0000EF950000}"/>
    <cellStyle name="Subtotal (line) 4 2 2 38" xfId="5496" xr:uid="{00000000-0005-0000-0000-0000F0950000}"/>
    <cellStyle name="Subtotal (line) 4 2 2 38 2" xfId="39766" xr:uid="{00000000-0005-0000-0000-0000F1950000}"/>
    <cellStyle name="Subtotal (line) 4 2 2 38 2 2" xfId="39767" xr:uid="{00000000-0005-0000-0000-0000F2950000}"/>
    <cellStyle name="Subtotal (line) 4 2 2 38 2 3" xfId="39768" xr:uid="{00000000-0005-0000-0000-0000F3950000}"/>
    <cellStyle name="Subtotal (line) 4 2 2 38 2 4" xfId="39769" xr:uid="{00000000-0005-0000-0000-0000F4950000}"/>
    <cellStyle name="Subtotal (line) 4 2 2 38 3" xfId="39770" xr:uid="{00000000-0005-0000-0000-0000F5950000}"/>
    <cellStyle name="Subtotal (line) 4 2 2 38 4" xfId="39771" xr:uid="{00000000-0005-0000-0000-0000F6950000}"/>
    <cellStyle name="Subtotal (line) 4 2 2 38 5" xfId="39772" xr:uid="{00000000-0005-0000-0000-0000F7950000}"/>
    <cellStyle name="Subtotal (line) 4 2 2 39" xfId="5497" xr:uid="{00000000-0005-0000-0000-0000F8950000}"/>
    <cellStyle name="Subtotal (line) 4 2 2 39 2" xfId="39773" xr:uid="{00000000-0005-0000-0000-0000F9950000}"/>
    <cellStyle name="Subtotal (line) 4 2 2 39 2 2" xfId="39774" xr:uid="{00000000-0005-0000-0000-0000FA950000}"/>
    <cellStyle name="Subtotal (line) 4 2 2 39 2 3" xfId="39775" xr:uid="{00000000-0005-0000-0000-0000FB950000}"/>
    <cellStyle name="Subtotal (line) 4 2 2 39 2 4" xfId="39776" xr:uid="{00000000-0005-0000-0000-0000FC950000}"/>
    <cellStyle name="Subtotal (line) 4 2 2 39 3" xfId="39777" xr:uid="{00000000-0005-0000-0000-0000FD950000}"/>
    <cellStyle name="Subtotal (line) 4 2 2 39 4" xfId="39778" xr:uid="{00000000-0005-0000-0000-0000FE950000}"/>
    <cellStyle name="Subtotal (line) 4 2 2 39 5" xfId="39779" xr:uid="{00000000-0005-0000-0000-0000FF950000}"/>
    <cellStyle name="Subtotal (line) 4 2 2 4" xfId="5498" xr:uid="{00000000-0005-0000-0000-000000960000}"/>
    <cellStyle name="Subtotal (line) 4 2 2 4 2" xfId="39780" xr:uid="{00000000-0005-0000-0000-000001960000}"/>
    <cellStyle name="Subtotal (line) 4 2 2 4 2 2" xfId="39781" xr:uid="{00000000-0005-0000-0000-000002960000}"/>
    <cellStyle name="Subtotal (line) 4 2 2 4 2 3" xfId="39782" xr:uid="{00000000-0005-0000-0000-000003960000}"/>
    <cellStyle name="Subtotal (line) 4 2 2 4 2 4" xfId="39783" xr:uid="{00000000-0005-0000-0000-000004960000}"/>
    <cellStyle name="Subtotal (line) 4 2 2 4 3" xfId="39784" xr:uid="{00000000-0005-0000-0000-000005960000}"/>
    <cellStyle name="Subtotal (line) 4 2 2 4 4" xfId="39785" xr:uid="{00000000-0005-0000-0000-000006960000}"/>
    <cellStyle name="Subtotal (line) 4 2 2 4 5" xfId="39786" xr:uid="{00000000-0005-0000-0000-000007960000}"/>
    <cellStyle name="Subtotal (line) 4 2 2 40" xfId="5499" xr:uid="{00000000-0005-0000-0000-000008960000}"/>
    <cellStyle name="Subtotal (line) 4 2 2 40 2" xfId="39787" xr:uid="{00000000-0005-0000-0000-000009960000}"/>
    <cellStyle name="Subtotal (line) 4 2 2 40 2 2" xfId="39788" xr:uid="{00000000-0005-0000-0000-00000A960000}"/>
    <cellStyle name="Subtotal (line) 4 2 2 40 2 3" xfId="39789" xr:uid="{00000000-0005-0000-0000-00000B960000}"/>
    <cellStyle name="Subtotal (line) 4 2 2 40 2 4" xfId="39790" xr:uid="{00000000-0005-0000-0000-00000C960000}"/>
    <cellStyle name="Subtotal (line) 4 2 2 40 3" xfId="39791" xr:uid="{00000000-0005-0000-0000-00000D960000}"/>
    <cellStyle name="Subtotal (line) 4 2 2 40 4" xfId="39792" xr:uid="{00000000-0005-0000-0000-00000E960000}"/>
    <cellStyle name="Subtotal (line) 4 2 2 40 5" xfId="39793" xr:uid="{00000000-0005-0000-0000-00000F960000}"/>
    <cellStyle name="Subtotal (line) 4 2 2 41" xfId="5500" xr:uid="{00000000-0005-0000-0000-000010960000}"/>
    <cellStyle name="Subtotal (line) 4 2 2 41 2" xfId="39794" xr:uid="{00000000-0005-0000-0000-000011960000}"/>
    <cellStyle name="Subtotal (line) 4 2 2 41 2 2" xfId="39795" xr:uid="{00000000-0005-0000-0000-000012960000}"/>
    <cellStyle name="Subtotal (line) 4 2 2 41 2 3" xfId="39796" xr:uid="{00000000-0005-0000-0000-000013960000}"/>
    <cellStyle name="Subtotal (line) 4 2 2 41 2 4" xfId="39797" xr:uid="{00000000-0005-0000-0000-000014960000}"/>
    <cellStyle name="Subtotal (line) 4 2 2 41 3" xfId="39798" xr:uid="{00000000-0005-0000-0000-000015960000}"/>
    <cellStyle name="Subtotal (line) 4 2 2 41 4" xfId="39799" xr:uid="{00000000-0005-0000-0000-000016960000}"/>
    <cellStyle name="Subtotal (line) 4 2 2 41 5" xfId="39800" xr:uid="{00000000-0005-0000-0000-000017960000}"/>
    <cellStyle name="Subtotal (line) 4 2 2 42" xfId="5501" xr:uid="{00000000-0005-0000-0000-000018960000}"/>
    <cellStyle name="Subtotal (line) 4 2 2 42 2" xfId="39801" xr:uid="{00000000-0005-0000-0000-000019960000}"/>
    <cellStyle name="Subtotal (line) 4 2 2 42 2 2" xfId="39802" xr:uid="{00000000-0005-0000-0000-00001A960000}"/>
    <cellStyle name="Subtotal (line) 4 2 2 42 2 3" xfId="39803" xr:uid="{00000000-0005-0000-0000-00001B960000}"/>
    <cellStyle name="Subtotal (line) 4 2 2 42 2 4" xfId="39804" xr:uid="{00000000-0005-0000-0000-00001C960000}"/>
    <cellStyle name="Subtotal (line) 4 2 2 42 3" xfId="39805" xr:uid="{00000000-0005-0000-0000-00001D960000}"/>
    <cellStyle name="Subtotal (line) 4 2 2 42 4" xfId="39806" xr:uid="{00000000-0005-0000-0000-00001E960000}"/>
    <cellStyle name="Subtotal (line) 4 2 2 42 5" xfId="39807" xr:uid="{00000000-0005-0000-0000-00001F960000}"/>
    <cellStyle name="Subtotal (line) 4 2 2 43" xfId="5502" xr:uid="{00000000-0005-0000-0000-000020960000}"/>
    <cellStyle name="Subtotal (line) 4 2 2 43 2" xfId="39808" xr:uid="{00000000-0005-0000-0000-000021960000}"/>
    <cellStyle name="Subtotal (line) 4 2 2 43 2 2" xfId="39809" xr:uid="{00000000-0005-0000-0000-000022960000}"/>
    <cellStyle name="Subtotal (line) 4 2 2 43 2 3" xfId="39810" xr:uid="{00000000-0005-0000-0000-000023960000}"/>
    <cellStyle name="Subtotal (line) 4 2 2 43 2 4" xfId="39811" xr:uid="{00000000-0005-0000-0000-000024960000}"/>
    <cellStyle name="Subtotal (line) 4 2 2 43 3" xfId="39812" xr:uid="{00000000-0005-0000-0000-000025960000}"/>
    <cellStyle name="Subtotal (line) 4 2 2 43 4" xfId="39813" xr:uid="{00000000-0005-0000-0000-000026960000}"/>
    <cellStyle name="Subtotal (line) 4 2 2 43 5" xfId="39814" xr:uid="{00000000-0005-0000-0000-000027960000}"/>
    <cellStyle name="Subtotal (line) 4 2 2 44" xfId="5503" xr:uid="{00000000-0005-0000-0000-000028960000}"/>
    <cellStyle name="Subtotal (line) 4 2 2 44 2" xfId="39815" xr:uid="{00000000-0005-0000-0000-000029960000}"/>
    <cellStyle name="Subtotal (line) 4 2 2 44 2 2" xfId="39816" xr:uid="{00000000-0005-0000-0000-00002A960000}"/>
    <cellStyle name="Subtotal (line) 4 2 2 44 2 3" xfId="39817" xr:uid="{00000000-0005-0000-0000-00002B960000}"/>
    <cellStyle name="Subtotal (line) 4 2 2 44 2 4" xfId="39818" xr:uid="{00000000-0005-0000-0000-00002C960000}"/>
    <cellStyle name="Subtotal (line) 4 2 2 44 3" xfId="39819" xr:uid="{00000000-0005-0000-0000-00002D960000}"/>
    <cellStyle name="Subtotal (line) 4 2 2 44 4" xfId="39820" xr:uid="{00000000-0005-0000-0000-00002E960000}"/>
    <cellStyle name="Subtotal (line) 4 2 2 44 5" xfId="39821" xr:uid="{00000000-0005-0000-0000-00002F960000}"/>
    <cellStyle name="Subtotal (line) 4 2 2 45" xfId="39822" xr:uid="{00000000-0005-0000-0000-000030960000}"/>
    <cellStyle name="Subtotal (line) 4 2 2 45 2" xfId="39823" xr:uid="{00000000-0005-0000-0000-000031960000}"/>
    <cellStyle name="Subtotal (line) 4 2 2 45 3" xfId="39824" xr:uid="{00000000-0005-0000-0000-000032960000}"/>
    <cellStyle name="Subtotal (line) 4 2 2 45 4" xfId="39825" xr:uid="{00000000-0005-0000-0000-000033960000}"/>
    <cellStyle name="Subtotal (line) 4 2 2 46" xfId="39826" xr:uid="{00000000-0005-0000-0000-000034960000}"/>
    <cellStyle name="Subtotal (line) 4 2 2 46 2" xfId="39827" xr:uid="{00000000-0005-0000-0000-000035960000}"/>
    <cellStyle name="Subtotal (line) 4 2 2 46 3" xfId="39828" xr:uid="{00000000-0005-0000-0000-000036960000}"/>
    <cellStyle name="Subtotal (line) 4 2 2 46 4" xfId="39829" xr:uid="{00000000-0005-0000-0000-000037960000}"/>
    <cellStyle name="Subtotal (line) 4 2 2 47" xfId="39830" xr:uid="{00000000-0005-0000-0000-000038960000}"/>
    <cellStyle name="Subtotal (line) 4 2 2 48" xfId="39831" xr:uid="{00000000-0005-0000-0000-000039960000}"/>
    <cellStyle name="Subtotal (line) 4 2 2 49" xfId="39832" xr:uid="{00000000-0005-0000-0000-00003A960000}"/>
    <cellStyle name="Subtotal (line) 4 2 2 5" xfId="5504" xr:uid="{00000000-0005-0000-0000-00003B960000}"/>
    <cellStyle name="Subtotal (line) 4 2 2 5 2" xfId="39833" xr:uid="{00000000-0005-0000-0000-00003C960000}"/>
    <cellStyle name="Subtotal (line) 4 2 2 5 2 2" xfId="39834" xr:uid="{00000000-0005-0000-0000-00003D960000}"/>
    <cellStyle name="Subtotal (line) 4 2 2 5 2 3" xfId="39835" xr:uid="{00000000-0005-0000-0000-00003E960000}"/>
    <cellStyle name="Subtotal (line) 4 2 2 5 2 4" xfId="39836" xr:uid="{00000000-0005-0000-0000-00003F960000}"/>
    <cellStyle name="Subtotal (line) 4 2 2 5 3" xfId="39837" xr:uid="{00000000-0005-0000-0000-000040960000}"/>
    <cellStyle name="Subtotal (line) 4 2 2 5 4" xfId="39838" xr:uid="{00000000-0005-0000-0000-000041960000}"/>
    <cellStyle name="Subtotal (line) 4 2 2 5 5" xfId="39839" xr:uid="{00000000-0005-0000-0000-000042960000}"/>
    <cellStyle name="Subtotal (line) 4 2 2 6" xfId="5505" xr:uid="{00000000-0005-0000-0000-000043960000}"/>
    <cellStyle name="Subtotal (line) 4 2 2 6 2" xfId="39840" xr:uid="{00000000-0005-0000-0000-000044960000}"/>
    <cellStyle name="Subtotal (line) 4 2 2 6 2 2" xfId="39841" xr:uid="{00000000-0005-0000-0000-000045960000}"/>
    <cellStyle name="Subtotal (line) 4 2 2 6 2 3" xfId="39842" xr:uid="{00000000-0005-0000-0000-000046960000}"/>
    <cellStyle name="Subtotal (line) 4 2 2 6 2 4" xfId="39843" xr:uid="{00000000-0005-0000-0000-000047960000}"/>
    <cellStyle name="Subtotal (line) 4 2 2 6 3" xfId="39844" xr:uid="{00000000-0005-0000-0000-000048960000}"/>
    <cellStyle name="Subtotal (line) 4 2 2 6 4" xfId="39845" xr:uid="{00000000-0005-0000-0000-000049960000}"/>
    <cellStyle name="Subtotal (line) 4 2 2 6 5" xfId="39846" xr:uid="{00000000-0005-0000-0000-00004A960000}"/>
    <cellStyle name="Subtotal (line) 4 2 2 7" xfId="5506" xr:uid="{00000000-0005-0000-0000-00004B960000}"/>
    <cellStyle name="Subtotal (line) 4 2 2 7 2" xfId="39847" xr:uid="{00000000-0005-0000-0000-00004C960000}"/>
    <cellStyle name="Subtotal (line) 4 2 2 7 2 2" xfId="39848" xr:uid="{00000000-0005-0000-0000-00004D960000}"/>
    <cellStyle name="Subtotal (line) 4 2 2 7 2 3" xfId="39849" xr:uid="{00000000-0005-0000-0000-00004E960000}"/>
    <cellStyle name="Subtotal (line) 4 2 2 7 2 4" xfId="39850" xr:uid="{00000000-0005-0000-0000-00004F960000}"/>
    <cellStyle name="Subtotal (line) 4 2 2 7 3" xfId="39851" xr:uid="{00000000-0005-0000-0000-000050960000}"/>
    <cellStyle name="Subtotal (line) 4 2 2 7 4" xfId="39852" xr:uid="{00000000-0005-0000-0000-000051960000}"/>
    <cellStyle name="Subtotal (line) 4 2 2 7 5" xfId="39853" xr:uid="{00000000-0005-0000-0000-000052960000}"/>
    <cellStyle name="Subtotal (line) 4 2 2 8" xfId="5507" xr:uid="{00000000-0005-0000-0000-000053960000}"/>
    <cellStyle name="Subtotal (line) 4 2 2 8 2" xfId="39854" xr:uid="{00000000-0005-0000-0000-000054960000}"/>
    <cellStyle name="Subtotal (line) 4 2 2 8 2 2" xfId="39855" xr:uid="{00000000-0005-0000-0000-000055960000}"/>
    <cellStyle name="Subtotal (line) 4 2 2 8 2 3" xfId="39856" xr:uid="{00000000-0005-0000-0000-000056960000}"/>
    <cellStyle name="Subtotal (line) 4 2 2 8 2 4" xfId="39857" xr:uid="{00000000-0005-0000-0000-000057960000}"/>
    <cellStyle name="Subtotal (line) 4 2 2 8 3" xfId="39858" xr:uid="{00000000-0005-0000-0000-000058960000}"/>
    <cellStyle name="Subtotal (line) 4 2 2 8 4" xfId="39859" xr:uid="{00000000-0005-0000-0000-000059960000}"/>
    <cellStyle name="Subtotal (line) 4 2 2 8 5" xfId="39860" xr:uid="{00000000-0005-0000-0000-00005A960000}"/>
    <cellStyle name="Subtotal (line) 4 2 2 9" xfId="5508" xr:uid="{00000000-0005-0000-0000-00005B960000}"/>
    <cellStyle name="Subtotal (line) 4 2 2 9 2" xfId="39861" xr:uid="{00000000-0005-0000-0000-00005C960000}"/>
    <cellStyle name="Subtotal (line) 4 2 2 9 2 2" xfId="39862" xr:uid="{00000000-0005-0000-0000-00005D960000}"/>
    <cellStyle name="Subtotal (line) 4 2 2 9 2 3" xfId="39863" xr:uid="{00000000-0005-0000-0000-00005E960000}"/>
    <cellStyle name="Subtotal (line) 4 2 2 9 2 4" xfId="39864" xr:uid="{00000000-0005-0000-0000-00005F960000}"/>
    <cellStyle name="Subtotal (line) 4 2 2 9 3" xfId="39865" xr:uid="{00000000-0005-0000-0000-000060960000}"/>
    <cellStyle name="Subtotal (line) 4 2 2 9 4" xfId="39866" xr:uid="{00000000-0005-0000-0000-000061960000}"/>
    <cellStyle name="Subtotal (line) 4 2 2 9 5" xfId="39867" xr:uid="{00000000-0005-0000-0000-000062960000}"/>
    <cellStyle name="Subtotal (line) 4 2 20" xfId="5509" xr:uid="{00000000-0005-0000-0000-000063960000}"/>
    <cellStyle name="Subtotal (line) 4 2 20 2" xfId="39868" xr:uid="{00000000-0005-0000-0000-000064960000}"/>
    <cellStyle name="Subtotal (line) 4 2 20 2 2" xfId="39869" xr:uid="{00000000-0005-0000-0000-000065960000}"/>
    <cellStyle name="Subtotal (line) 4 2 20 2 3" xfId="39870" xr:uid="{00000000-0005-0000-0000-000066960000}"/>
    <cellStyle name="Subtotal (line) 4 2 20 2 4" xfId="39871" xr:uid="{00000000-0005-0000-0000-000067960000}"/>
    <cellStyle name="Subtotal (line) 4 2 20 3" xfId="39872" xr:uid="{00000000-0005-0000-0000-000068960000}"/>
    <cellStyle name="Subtotal (line) 4 2 20 4" xfId="39873" xr:uid="{00000000-0005-0000-0000-000069960000}"/>
    <cellStyle name="Subtotal (line) 4 2 20 5" xfId="39874" xr:uid="{00000000-0005-0000-0000-00006A960000}"/>
    <cellStyle name="Subtotal (line) 4 2 21" xfId="5510" xr:uid="{00000000-0005-0000-0000-00006B960000}"/>
    <cellStyle name="Subtotal (line) 4 2 21 2" xfId="39875" xr:uid="{00000000-0005-0000-0000-00006C960000}"/>
    <cellStyle name="Subtotal (line) 4 2 21 2 2" xfId="39876" xr:uid="{00000000-0005-0000-0000-00006D960000}"/>
    <cellStyle name="Subtotal (line) 4 2 21 2 3" xfId="39877" xr:uid="{00000000-0005-0000-0000-00006E960000}"/>
    <cellStyle name="Subtotal (line) 4 2 21 2 4" xfId="39878" xr:uid="{00000000-0005-0000-0000-00006F960000}"/>
    <cellStyle name="Subtotal (line) 4 2 21 3" xfId="39879" xr:uid="{00000000-0005-0000-0000-000070960000}"/>
    <cellStyle name="Subtotal (line) 4 2 21 4" xfId="39880" xr:uid="{00000000-0005-0000-0000-000071960000}"/>
    <cellStyle name="Subtotal (line) 4 2 21 5" xfId="39881" xr:uid="{00000000-0005-0000-0000-000072960000}"/>
    <cellStyle name="Subtotal (line) 4 2 22" xfId="5511" xr:uid="{00000000-0005-0000-0000-000073960000}"/>
    <cellStyle name="Subtotal (line) 4 2 22 2" xfId="39882" xr:uid="{00000000-0005-0000-0000-000074960000}"/>
    <cellStyle name="Subtotal (line) 4 2 22 2 2" xfId="39883" xr:uid="{00000000-0005-0000-0000-000075960000}"/>
    <cellStyle name="Subtotal (line) 4 2 22 2 3" xfId="39884" xr:uid="{00000000-0005-0000-0000-000076960000}"/>
    <cellStyle name="Subtotal (line) 4 2 22 2 4" xfId="39885" xr:uid="{00000000-0005-0000-0000-000077960000}"/>
    <cellStyle name="Subtotal (line) 4 2 22 3" xfId="39886" xr:uid="{00000000-0005-0000-0000-000078960000}"/>
    <cellStyle name="Subtotal (line) 4 2 22 4" xfId="39887" xr:uid="{00000000-0005-0000-0000-000079960000}"/>
    <cellStyle name="Subtotal (line) 4 2 22 5" xfId="39888" xr:uid="{00000000-0005-0000-0000-00007A960000}"/>
    <cellStyle name="Subtotal (line) 4 2 23" xfId="5512" xr:uid="{00000000-0005-0000-0000-00007B960000}"/>
    <cellStyle name="Subtotal (line) 4 2 23 2" xfId="39889" xr:uid="{00000000-0005-0000-0000-00007C960000}"/>
    <cellStyle name="Subtotal (line) 4 2 23 2 2" xfId="39890" xr:uid="{00000000-0005-0000-0000-00007D960000}"/>
    <cellStyle name="Subtotal (line) 4 2 23 2 3" xfId="39891" xr:uid="{00000000-0005-0000-0000-00007E960000}"/>
    <cellStyle name="Subtotal (line) 4 2 23 2 4" xfId="39892" xr:uid="{00000000-0005-0000-0000-00007F960000}"/>
    <cellStyle name="Subtotal (line) 4 2 23 3" xfId="39893" xr:uid="{00000000-0005-0000-0000-000080960000}"/>
    <cellStyle name="Subtotal (line) 4 2 23 4" xfId="39894" xr:uid="{00000000-0005-0000-0000-000081960000}"/>
    <cellStyle name="Subtotal (line) 4 2 23 5" xfId="39895" xr:uid="{00000000-0005-0000-0000-000082960000}"/>
    <cellStyle name="Subtotal (line) 4 2 24" xfId="5513" xr:uid="{00000000-0005-0000-0000-000083960000}"/>
    <cellStyle name="Subtotal (line) 4 2 24 2" xfId="39896" xr:uid="{00000000-0005-0000-0000-000084960000}"/>
    <cellStyle name="Subtotal (line) 4 2 24 2 2" xfId="39897" xr:uid="{00000000-0005-0000-0000-000085960000}"/>
    <cellStyle name="Subtotal (line) 4 2 24 2 3" xfId="39898" xr:uid="{00000000-0005-0000-0000-000086960000}"/>
    <cellStyle name="Subtotal (line) 4 2 24 2 4" xfId="39899" xr:uid="{00000000-0005-0000-0000-000087960000}"/>
    <cellStyle name="Subtotal (line) 4 2 24 3" xfId="39900" xr:uid="{00000000-0005-0000-0000-000088960000}"/>
    <cellStyle name="Subtotal (line) 4 2 24 4" xfId="39901" xr:uid="{00000000-0005-0000-0000-000089960000}"/>
    <cellStyle name="Subtotal (line) 4 2 24 5" xfId="39902" xr:uid="{00000000-0005-0000-0000-00008A960000}"/>
    <cellStyle name="Subtotal (line) 4 2 25" xfId="5514" xr:uid="{00000000-0005-0000-0000-00008B960000}"/>
    <cellStyle name="Subtotal (line) 4 2 25 2" xfId="39903" xr:uid="{00000000-0005-0000-0000-00008C960000}"/>
    <cellStyle name="Subtotal (line) 4 2 25 2 2" xfId="39904" xr:uid="{00000000-0005-0000-0000-00008D960000}"/>
    <cellStyle name="Subtotal (line) 4 2 25 2 3" xfId="39905" xr:uid="{00000000-0005-0000-0000-00008E960000}"/>
    <cellStyle name="Subtotal (line) 4 2 25 2 4" xfId="39906" xr:uid="{00000000-0005-0000-0000-00008F960000}"/>
    <cellStyle name="Subtotal (line) 4 2 25 3" xfId="39907" xr:uid="{00000000-0005-0000-0000-000090960000}"/>
    <cellStyle name="Subtotal (line) 4 2 25 4" xfId="39908" xr:uid="{00000000-0005-0000-0000-000091960000}"/>
    <cellStyle name="Subtotal (line) 4 2 25 5" xfId="39909" xr:uid="{00000000-0005-0000-0000-000092960000}"/>
    <cellStyle name="Subtotal (line) 4 2 26" xfId="5515" xr:uid="{00000000-0005-0000-0000-000093960000}"/>
    <cellStyle name="Subtotal (line) 4 2 26 2" xfId="39910" xr:uid="{00000000-0005-0000-0000-000094960000}"/>
    <cellStyle name="Subtotal (line) 4 2 26 2 2" xfId="39911" xr:uid="{00000000-0005-0000-0000-000095960000}"/>
    <cellStyle name="Subtotal (line) 4 2 26 2 3" xfId="39912" xr:uid="{00000000-0005-0000-0000-000096960000}"/>
    <cellStyle name="Subtotal (line) 4 2 26 2 4" xfId="39913" xr:uid="{00000000-0005-0000-0000-000097960000}"/>
    <cellStyle name="Subtotal (line) 4 2 26 3" xfId="39914" xr:uid="{00000000-0005-0000-0000-000098960000}"/>
    <cellStyle name="Subtotal (line) 4 2 26 4" xfId="39915" xr:uid="{00000000-0005-0000-0000-000099960000}"/>
    <cellStyle name="Subtotal (line) 4 2 26 5" xfId="39916" xr:uid="{00000000-0005-0000-0000-00009A960000}"/>
    <cellStyle name="Subtotal (line) 4 2 27" xfId="5516" xr:uid="{00000000-0005-0000-0000-00009B960000}"/>
    <cellStyle name="Subtotal (line) 4 2 27 2" xfId="39917" xr:uid="{00000000-0005-0000-0000-00009C960000}"/>
    <cellStyle name="Subtotal (line) 4 2 27 2 2" xfId="39918" xr:uid="{00000000-0005-0000-0000-00009D960000}"/>
    <cellStyle name="Subtotal (line) 4 2 27 2 3" xfId="39919" xr:uid="{00000000-0005-0000-0000-00009E960000}"/>
    <cellStyle name="Subtotal (line) 4 2 27 2 4" xfId="39920" xr:uid="{00000000-0005-0000-0000-00009F960000}"/>
    <cellStyle name="Subtotal (line) 4 2 27 3" xfId="39921" xr:uid="{00000000-0005-0000-0000-0000A0960000}"/>
    <cellStyle name="Subtotal (line) 4 2 27 4" xfId="39922" xr:uid="{00000000-0005-0000-0000-0000A1960000}"/>
    <cellStyle name="Subtotal (line) 4 2 27 5" xfId="39923" xr:uid="{00000000-0005-0000-0000-0000A2960000}"/>
    <cellStyle name="Subtotal (line) 4 2 28" xfId="5517" xr:uid="{00000000-0005-0000-0000-0000A3960000}"/>
    <cellStyle name="Subtotal (line) 4 2 28 2" xfId="39924" xr:uid="{00000000-0005-0000-0000-0000A4960000}"/>
    <cellStyle name="Subtotal (line) 4 2 28 2 2" xfId="39925" xr:uid="{00000000-0005-0000-0000-0000A5960000}"/>
    <cellStyle name="Subtotal (line) 4 2 28 2 3" xfId="39926" xr:uid="{00000000-0005-0000-0000-0000A6960000}"/>
    <cellStyle name="Subtotal (line) 4 2 28 2 4" xfId="39927" xr:uid="{00000000-0005-0000-0000-0000A7960000}"/>
    <cellStyle name="Subtotal (line) 4 2 28 3" xfId="39928" xr:uid="{00000000-0005-0000-0000-0000A8960000}"/>
    <cellStyle name="Subtotal (line) 4 2 28 4" xfId="39929" xr:uid="{00000000-0005-0000-0000-0000A9960000}"/>
    <cellStyle name="Subtotal (line) 4 2 28 5" xfId="39930" xr:uid="{00000000-0005-0000-0000-0000AA960000}"/>
    <cellStyle name="Subtotal (line) 4 2 29" xfId="5518" xr:uid="{00000000-0005-0000-0000-0000AB960000}"/>
    <cellStyle name="Subtotal (line) 4 2 29 2" xfId="39931" xr:uid="{00000000-0005-0000-0000-0000AC960000}"/>
    <cellStyle name="Subtotal (line) 4 2 29 2 2" xfId="39932" xr:uid="{00000000-0005-0000-0000-0000AD960000}"/>
    <cellStyle name="Subtotal (line) 4 2 29 2 3" xfId="39933" xr:uid="{00000000-0005-0000-0000-0000AE960000}"/>
    <cellStyle name="Subtotal (line) 4 2 29 2 4" xfId="39934" xr:uid="{00000000-0005-0000-0000-0000AF960000}"/>
    <cellStyle name="Subtotal (line) 4 2 29 3" xfId="39935" xr:uid="{00000000-0005-0000-0000-0000B0960000}"/>
    <cellStyle name="Subtotal (line) 4 2 29 4" xfId="39936" xr:uid="{00000000-0005-0000-0000-0000B1960000}"/>
    <cellStyle name="Subtotal (line) 4 2 29 5" xfId="39937" xr:uid="{00000000-0005-0000-0000-0000B2960000}"/>
    <cellStyle name="Subtotal (line) 4 2 3" xfId="5519" xr:uid="{00000000-0005-0000-0000-0000B3960000}"/>
    <cellStyle name="Subtotal (line) 4 2 3 2" xfId="39938" xr:uid="{00000000-0005-0000-0000-0000B4960000}"/>
    <cellStyle name="Subtotal (line) 4 2 3 2 2" xfId="39939" xr:uid="{00000000-0005-0000-0000-0000B5960000}"/>
    <cellStyle name="Subtotal (line) 4 2 3 2 3" xfId="39940" xr:uid="{00000000-0005-0000-0000-0000B6960000}"/>
    <cellStyle name="Subtotal (line) 4 2 3 2 4" xfId="39941" xr:uid="{00000000-0005-0000-0000-0000B7960000}"/>
    <cellStyle name="Subtotal (line) 4 2 3 3" xfId="39942" xr:uid="{00000000-0005-0000-0000-0000B8960000}"/>
    <cellStyle name="Subtotal (line) 4 2 3 4" xfId="39943" xr:uid="{00000000-0005-0000-0000-0000B9960000}"/>
    <cellStyle name="Subtotal (line) 4 2 3 5" xfId="39944" xr:uid="{00000000-0005-0000-0000-0000BA960000}"/>
    <cellStyle name="Subtotal (line) 4 2 30" xfId="5520" xr:uid="{00000000-0005-0000-0000-0000BB960000}"/>
    <cellStyle name="Subtotal (line) 4 2 30 2" xfId="39945" xr:uid="{00000000-0005-0000-0000-0000BC960000}"/>
    <cellStyle name="Subtotal (line) 4 2 30 2 2" xfId="39946" xr:uid="{00000000-0005-0000-0000-0000BD960000}"/>
    <cellStyle name="Subtotal (line) 4 2 30 2 3" xfId="39947" xr:uid="{00000000-0005-0000-0000-0000BE960000}"/>
    <cellStyle name="Subtotal (line) 4 2 30 2 4" xfId="39948" xr:uid="{00000000-0005-0000-0000-0000BF960000}"/>
    <cellStyle name="Subtotal (line) 4 2 30 3" xfId="39949" xr:uid="{00000000-0005-0000-0000-0000C0960000}"/>
    <cellStyle name="Subtotal (line) 4 2 30 4" xfId="39950" xr:uid="{00000000-0005-0000-0000-0000C1960000}"/>
    <cellStyle name="Subtotal (line) 4 2 30 5" xfId="39951" xr:uid="{00000000-0005-0000-0000-0000C2960000}"/>
    <cellStyle name="Subtotal (line) 4 2 31" xfId="5521" xr:uid="{00000000-0005-0000-0000-0000C3960000}"/>
    <cellStyle name="Subtotal (line) 4 2 31 2" xfId="39952" xr:uid="{00000000-0005-0000-0000-0000C4960000}"/>
    <cellStyle name="Subtotal (line) 4 2 31 2 2" xfId="39953" xr:uid="{00000000-0005-0000-0000-0000C5960000}"/>
    <cellStyle name="Subtotal (line) 4 2 31 2 3" xfId="39954" xr:uid="{00000000-0005-0000-0000-0000C6960000}"/>
    <cellStyle name="Subtotal (line) 4 2 31 2 4" xfId="39955" xr:uid="{00000000-0005-0000-0000-0000C7960000}"/>
    <cellStyle name="Subtotal (line) 4 2 31 3" xfId="39956" xr:uid="{00000000-0005-0000-0000-0000C8960000}"/>
    <cellStyle name="Subtotal (line) 4 2 31 4" xfId="39957" xr:uid="{00000000-0005-0000-0000-0000C9960000}"/>
    <cellStyle name="Subtotal (line) 4 2 31 5" xfId="39958" xr:uid="{00000000-0005-0000-0000-0000CA960000}"/>
    <cellStyle name="Subtotal (line) 4 2 32" xfId="5522" xr:uid="{00000000-0005-0000-0000-0000CB960000}"/>
    <cellStyle name="Subtotal (line) 4 2 32 2" xfId="39959" xr:uid="{00000000-0005-0000-0000-0000CC960000}"/>
    <cellStyle name="Subtotal (line) 4 2 32 2 2" xfId="39960" xr:uid="{00000000-0005-0000-0000-0000CD960000}"/>
    <cellStyle name="Subtotal (line) 4 2 32 2 3" xfId="39961" xr:uid="{00000000-0005-0000-0000-0000CE960000}"/>
    <cellStyle name="Subtotal (line) 4 2 32 2 4" xfId="39962" xr:uid="{00000000-0005-0000-0000-0000CF960000}"/>
    <cellStyle name="Subtotal (line) 4 2 32 3" xfId="39963" xr:uid="{00000000-0005-0000-0000-0000D0960000}"/>
    <cellStyle name="Subtotal (line) 4 2 32 4" xfId="39964" xr:uid="{00000000-0005-0000-0000-0000D1960000}"/>
    <cellStyle name="Subtotal (line) 4 2 32 5" xfId="39965" xr:uid="{00000000-0005-0000-0000-0000D2960000}"/>
    <cellStyle name="Subtotal (line) 4 2 33" xfId="5523" xr:uid="{00000000-0005-0000-0000-0000D3960000}"/>
    <cellStyle name="Subtotal (line) 4 2 33 2" xfId="39966" xr:uid="{00000000-0005-0000-0000-0000D4960000}"/>
    <cellStyle name="Subtotal (line) 4 2 33 2 2" xfId="39967" xr:uid="{00000000-0005-0000-0000-0000D5960000}"/>
    <cellStyle name="Subtotal (line) 4 2 33 2 3" xfId="39968" xr:uid="{00000000-0005-0000-0000-0000D6960000}"/>
    <cellStyle name="Subtotal (line) 4 2 33 2 4" xfId="39969" xr:uid="{00000000-0005-0000-0000-0000D7960000}"/>
    <cellStyle name="Subtotal (line) 4 2 33 3" xfId="39970" xr:uid="{00000000-0005-0000-0000-0000D8960000}"/>
    <cellStyle name="Subtotal (line) 4 2 33 4" xfId="39971" xr:uid="{00000000-0005-0000-0000-0000D9960000}"/>
    <cellStyle name="Subtotal (line) 4 2 33 5" xfId="39972" xr:uid="{00000000-0005-0000-0000-0000DA960000}"/>
    <cellStyle name="Subtotal (line) 4 2 34" xfId="5524" xr:uid="{00000000-0005-0000-0000-0000DB960000}"/>
    <cellStyle name="Subtotal (line) 4 2 34 2" xfId="39973" xr:uid="{00000000-0005-0000-0000-0000DC960000}"/>
    <cellStyle name="Subtotal (line) 4 2 34 2 2" xfId="39974" xr:uid="{00000000-0005-0000-0000-0000DD960000}"/>
    <cellStyle name="Subtotal (line) 4 2 34 2 3" xfId="39975" xr:uid="{00000000-0005-0000-0000-0000DE960000}"/>
    <cellStyle name="Subtotal (line) 4 2 34 2 4" xfId="39976" xr:uid="{00000000-0005-0000-0000-0000DF960000}"/>
    <cellStyle name="Subtotal (line) 4 2 34 3" xfId="39977" xr:uid="{00000000-0005-0000-0000-0000E0960000}"/>
    <cellStyle name="Subtotal (line) 4 2 34 4" xfId="39978" xr:uid="{00000000-0005-0000-0000-0000E1960000}"/>
    <cellStyle name="Subtotal (line) 4 2 34 5" xfId="39979" xr:uid="{00000000-0005-0000-0000-0000E2960000}"/>
    <cellStyle name="Subtotal (line) 4 2 35" xfId="5525" xr:uid="{00000000-0005-0000-0000-0000E3960000}"/>
    <cellStyle name="Subtotal (line) 4 2 35 2" xfId="39980" xr:uid="{00000000-0005-0000-0000-0000E4960000}"/>
    <cellStyle name="Subtotal (line) 4 2 35 2 2" xfId="39981" xr:uid="{00000000-0005-0000-0000-0000E5960000}"/>
    <cellStyle name="Subtotal (line) 4 2 35 2 3" xfId="39982" xr:uid="{00000000-0005-0000-0000-0000E6960000}"/>
    <cellStyle name="Subtotal (line) 4 2 35 2 4" xfId="39983" xr:uid="{00000000-0005-0000-0000-0000E7960000}"/>
    <cellStyle name="Subtotal (line) 4 2 35 3" xfId="39984" xr:uid="{00000000-0005-0000-0000-0000E8960000}"/>
    <cellStyle name="Subtotal (line) 4 2 35 4" xfId="39985" xr:uid="{00000000-0005-0000-0000-0000E9960000}"/>
    <cellStyle name="Subtotal (line) 4 2 35 5" xfId="39986" xr:uid="{00000000-0005-0000-0000-0000EA960000}"/>
    <cellStyle name="Subtotal (line) 4 2 36" xfId="5526" xr:uid="{00000000-0005-0000-0000-0000EB960000}"/>
    <cellStyle name="Subtotal (line) 4 2 36 2" xfId="39987" xr:uid="{00000000-0005-0000-0000-0000EC960000}"/>
    <cellStyle name="Subtotal (line) 4 2 36 2 2" xfId="39988" xr:uid="{00000000-0005-0000-0000-0000ED960000}"/>
    <cellStyle name="Subtotal (line) 4 2 36 2 3" xfId="39989" xr:uid="{00000000-0005-0000-0000-0000EE960000}"/>
    <cellStyle name="Subtotal (line) 4 2 36 2 4" xfId="39990" xr:uid="{00000000-0005-0000-0000-0000EF960000}"/>
    <cellStyle name="Subtotal (line) 4 2 36 3" xfId="39991" xr:uid="{00000000-0005-0000-0000-0000F0960000}"/>
    <cellStyle name="Subtotal (line) 4 2 36 4" xfId="39992" xr:uid="{00000000-0005-0000-0000-0000F1960000}"/>
    <cellStyle name="Subtotal (line) 4 2 36 5" xfId="39993" xr:uid="{00000000-0005-0000-0000-0000F2960000}"/>
    <cellStyle name="Subtotal (line) 4 2 37" xfId="5527" xr:uid="{00000000-0005-0000-0000-0000F3960000}"/>
    <cellStyle name="Subtotal (line) 4 2 37 2" xfId="39994" xr:uid="{00000000-0005-0000-0000-0000F4960000}"/>
    <cellStyle name="Subtotal (line) 4 2 37 2 2" xfId="39995" xr:uid="{00000000-0005-0000-0000-0000F5960000}"/>
    <cellStyle name="Subtotal (line) 4 2 37 2 3" xfId="39996" xr:uid="{00000000-0005-0000-0000-0000F6960000}"/>
    <cellStyle name="Subtotal (line) 4 2 37 2 4" xfId="39997" xr:uid="{00000000-0005-0000-0000-0000F7960000}"/>
    <cellStyle name="Subtotal (line) 4 2 37 3" xfId="39998" xr:uid="{00000000-0005-0000-0000-0000F8960000}"/>
    <cellStyle name="Subtotal (line) 4 2 37 4" xfId="39999" xr:uid="{00000000-0005-0000-0000-0000F9960000}"/>
    <cellStyle name="Subtotal (line) 4 2 37 5" xfId="40000" xr:uid="{00000000-0005-0000-0000-0000FA960000}"/>
    <cellStyle name="Subtotal (line) 4 2 38" xfId="5528" xr:uid="{00000000-0005-0000-0000-0000FB960000}"/>
    <cellStyle name="Subtotal (line) 4 2 38 2" xfId="40001" xr:uid="{00000000-0005-0000-0000-0000FC960000}"/>
    <cellStyle name="Subtotal (line) 4 2 38 2 2" xfId="40002" xr:uid="{00000000-0005-0000-0000-0000FD960000}"/>
    <cellStyle name="Subtotal (line) 4 2 38 2 3" xfId="40003" xr:uid="{00000000-0005-0000-0000-0000FE960000}"/>
    <cellStyle name="Subtotal (line) 4 2 38 2 4" xfId="40004" xr:uid="{00000000-0005-0000-0000-0000FF960000}"/>
    <cellStyle name="Subtotal (line) 4 2 38 3" xfId="40005" xr:uid="{00000000-0005-0000-0000-000000970000}"/>
    <cellStyle name="Subtotal (line) 4 2 38 4" xfId="40006" xr:uid="{00000000-0005-0000-0000-000001970000}"/>
    <cellStyle name="Subtotal (line) 4 2 38 5" xfId="40007" xr:uid="{00000000-0005-0000-0000-000002970000}"/>
    <cellStyle name="Subtotal (line) 4 2 39" xfId="5529" xr:uid="{00000000-0005-0000-0000-000003970000}"/>
    <cellStyle name="Subtotal (line) 4 2 39 2" xfId="40008" xr:uid="{00000000-0005-0000-0000-000004970000}"/>
    <cellStyle name="Subtotal (line) 4 2 39 2 2" xfId="40009" xr:uid="{00000000-0005-0000-0000-000005970000}"/>
    <cellStyle name="Subtotal (line) 4 2 39 2 3" xfId="40010" xr:uid="{00000000-0005-0000-0000-000006970000}"/>
    <cellStyle name="Subtotal (line) 4 2 39 2 4" xfId="40011" xr:uid="{00000000-0005-0000-0000-000007970000}"/>
    <cellStyle name="Subtotal (line) 4 2 39 3" xfId="40012" xr:uid="{00000000-0005-0000-0000-000008970000}"/>
    <cellStyle name="Subtotal (line) 4 2 39 4" xfId="40013" xr:uid="{00000000-0005-0000-0000-000009970000}"/>
    <cellStyle name="Subtotal (line) 4 2 39 5" xfId="40014" xr:uid="{00000000-0005-0000-0000-00000A970000}"/>
    <cellStyle name="Subtotal (line) 4 2 4" xfId="5530" xr:uid="{00000000-0005-0000-0000-00000B970000}"/>
    <cellStyle name="Subtotal (line) 4 2 4 2" xfId="40015" xr:uid="{00000000-0005-0000-0000-00000C970000}"/>
    <cellStyle name="Subtotal (line) 4 2 4 2 2" xfId="40016" xr:uid="{00000000-0005-0000-0000-00000D970000}"/>
    <cellStyle name="Subtotal (line) 4 2 4 2 3" xfId="40017" xr:uid="{00000000-0005-0000-0000-00000E970000}"/>
    <cellStyle name="Subtotal (line) 4 2 4 2 4" xfId="40018" xr:uid="{00000000-0005-0000-0000-00000F970000}"/>
    <cellStyle name="Subtotal (line) 4 2 4 3" xfId="40019" xr:uid="{00000000-0005-0000-0000-000010970000}"/>
    <cellStyle name="Subtotal (line) 4 2 4 4" xfId="40020" xr:uid="{00000000-0005-0000-0000-000011970000}"/>
    <cellStyle name="Subtotal (line) 4 2 4 5" xfId="40021" xr:uid="{00000000-0005-0000-0000-000012970000}"/>
    <cellStyle name="Subtotal (line) 4 2 40" xfId="5531" xr:uid="{00000000-0005-0000-0000-000013970000}"/>
    <cellStyle name="Subtotal (line) 4 2 40 2" xfId="40022" xr:uid="{00000000-0005-0000-0000-000014970000}"/>
    <cellStyle name="Subtotal (line) 4 2 40 2 2" xfId="40023" xr:uid="{00000000-0005-0000-0000-000015970000}"/>
    <cellStyle name="Subtotal (line) 4 2 40 2 3" xfId="40024" xr:uid="{00000000-0005-0000-0000-000016970000}"/>
    <cellStyle name="Subtotal (line) 4 2 40 2 4" xfId="40025" xr:uid="{00000000-0005-0000-0000-000017970000}"/>
    <cellStyle name="Subtotal (line) 4 2 40 3" xfId="40026" xr:uid="{00000000-0005-0000-0000-000018970000}"/>
    <cellStyle name="Subtotal (line) 4 2 40 4" xfId="40027" xr:uid="{00000000-0005-0000-0000-000019970000}"/>
    <cellStyle name="Subtotal (line) 4 2 40 5" xfId="40028" xr:uid="{00000000-0005-0000-0000-00001A970000}"/>
    <cellStyle name="Subtotal (line) 4 2 41" xfId="5532" xr:uid="{00000000-0005-0000-0000-00001B970000}"/>
    <cellStyle name="Subtotal (line) 4 2 41 2" xfId="40029" xr:uid="{00000000-0005-0000-0000-00001C970000}"/>
    <cellStyle name="Subtotal (line) 4 2 41 2 2" xfId="40030" xr:uid="{00000000-0005-0000-0000-00001D970000}"/>
    <cellStyle name="Subtotal (line) 4 2 41 2 3" xfId="40031" xr:uid="{00000000-0005-0000-0000-00001E970000}"/>
    <cellStyle name="Subtotal (line) 4 2 41 2 4" xfId="40032" xr:uid="{00000000-0005-0000-0000-00001F970000}"/>
    <cellStyle name="Subtotal (line) 4 2 41 3" xfId="40033" xr:uid="{00000000-0005-0000-0000-000020970000}"/>
    <cellStyle name="Subtotal (line) 4 2 41 4" xfId="40034" xr:uid="{00000000-0005-0000-0000-000021970000}"/>
    <cellStyle name="Subtotal (line) 4 2 41 5" xfId="40035" xr:uid="{00000000-0005-0000-0000-000022970000}"/>
    <cellStyle name="Subtotal (line) 4 2 42" xfId="5533" xr:uid="{00000000-0005-0000-0000-000023970000}"/>
    <cellStyle name="Subtotal (line) 4 2 42 2" xfId="40036" xr:uid="{00000000-0005-0000-0000-000024970000}"/>
    <cellStyle name="Subtotal (line) 4 2 42 2 2" xfId="40037" xr:uid="{00000000-0005-0000-0000-000025970000}"/>
    <cellStyle name="Subtotal (line) 4 2 42 2 3" xfId="40038" xr:uid="{00000000-0005-0000-0000-000026970000}"/>
    <cellStyle name="Subtotal (line) 4 2 42 2 4" xfId="40039" xr:uid="{00000000-0005-0000-0000-000027970000}"/>
    <cellStyle name="Subtotal (line) 4 2 42 3" xfId="40040" xr:uid="{00000000-0005-0000-0000-000028970000}"/>
    <cellStyle name="Subtotal (line) 4 2 42 4" xfId="40041" xr:uid="{00000000-0005-0000-0000-000029970000}"/>
    <cellStyle name="Subtotal (line) 4 2 42 5" xfId="40042" xr:uid="{00000000-0005-0000-0000-00002A970000}"/>
    <cellStyle name="Subtotal (line) 4 2 43" xfId="5534" xr:uid="{00000000-0005-0000-0000-00002B970000}"/>
    <cellStyle name="Subtotal (line) 4 2 43 2" xfId="40043" xr:uid="{00000000-0005-0000-0000-00002C970000}"/>
    <cellStyle name="Subtotal (line) 4 2 43 2 2" xfId="40044" xr:uid="{00000000-0005-0000-0000-00002D970000}"/>
    <cellStyle name="Subtotal (line) 4 2 43 2 3" xfId="40045" xr:uid="{00000000-0005-0000-0000-00002E970000}"/>
    <cellStyle name="Subtotal (line) 4 2 43 2 4" xfId="40046" xr:uid="{00000000-0005-0000-0000-00002F970000}"/>
    <cellStyle name="Subtotal (line) 4 2 43 3" xfId="40047" xr:uid="{00000000-0005-0000-0000-000030970000}"/>
    <cellStyle name="Subtotal (line) 4 2 43 4" xfId="40048" xr:uid="{00000000-0005-0000-0000-000031970000}"/>
    <cellStyle name="Subtotal (line) 4 2 43 5" xfId="40049" xr:uid="{00000000-0005-0000-0000-000032970000}"/>
    <cellStyle name="Subtotal (line) 4 2 44" xfId="5535" xr:uid="{00000000-0005-0000-0000-000033970000}"/>
    <cellStyle name="Subtotal (line) 4 2 44 2" xfId="40050" xr:uid="{00000000-0005-0000-0000-000034970000}"/>
    <cellStyle name="Subtotal (line) 4 2 44 2 2" xfId="40051" xr:uid="{00000000-0005-0000-0000-000035970000}"/>
    <cellStyle name="Subtotal (line) 4 2 44 2 3" xfId="40052" xr:uid="{00000000-0005-0000-0000-000036970000}"/>
    <cellStyle name="Subtotal (line) 4 2 44 2 4" xfId="40053" xr:uid="{00000000-0005-0000-0000-000037970000}"/>
    <cellStyle name="Subtotal (line) 4 2 44 3" xfId="40054" xr:uid="{00000000-0005-0000-0000-000038970000}"/>
    <cellStyle name="Subtotal (line) 4 2 44 4" xfId="40055" xr:uid="{00000000-0005-0000-0000-000039970000}"/>
    <cellStyle name="Subtotal (line) 4 2 44 5" xfId="40056" xr:uid="{00000000-0005-0000-0000-00003A970000}"/>
    <cellStyle name="Subtotal (line) 4 2 45" xfId="5536" xr:uid="{00000000-0005-0000-0000-00003B970000}"/>
    <cellStyle name="Subtotal (line) 4 2 45 2" xfId="40057" xr:uid="{00000000-0005-0000-0000-00003C970000}"/>
    <cellStyle name="Subtotal (line) 4 2 45 2 2" xfId="40058" xr:uid="{00000000-0005-0000-0000-00003D970000}"/>
    <cellStyle name="Subtotal (line) 4 2 45 2 3" xfId="40059" xr:uid="{00000000-0005-0000-0000-00003E970000}"/>
    <cellStyle name="Subtotal (line) 4 2 45 2 4" xfId="40060" xr:uid="{00000000-0005-0000-0000-00003F970000}"/>
    <cellStyle name="Subtotal (line) 4 2 45 3" xfId="40061" xr:uid="{00000000-0005-0000-0000-000040970000}"/>
    <cellStyle name="Subtotal (line) 4 2 45 4" xfId="40062" xr:uid="{00000000-0005-0000-0000-000041970000}"/>
    <cellStyle name="Subtotal (line) 4 2 45 5" xfId="40063" xr:uid="{00000000-0005-0000-0000-000042970000}"/>
    <cellStyle name="Subtotal (line) 4 2 46" xfId="40064" xr:uid="{00000000-0005-0000-0000-000043970000}"/>
    <cellStyle name="Subtotal (line) 4 2 46 2" xfId="40065" xr:uid="{00000000-0005-0000-0000-000044970000}"/>
    <cellStyle name="Subtotal (line) 4 2 46 3" xfId="40066" xr:uid="{00000000-0005-0000-0000-000045970000}"/>
    <cellStyle name="Subtotal (line) 4 2 46 4" xfId="40067" xr:uid="{00000000-0005-0000-0000-000046970000}"/>
    <cellStyle name="Subtotal (line) 4 2 47" xfId="40068" xr:uid="{00000000-0005-0000-0000-000047970000}"/>
    <cellStyle name="Subtotal (line) 4 2 47 2" xfId="40069" xr:uid="{00000000-0005-0000-0000-000048970000}"/>
    <cellStyle name="Subtotal (line) 4 2 47 3" xfId="40070" xr:uid="{00000000-0005-0000-0000-000049970000}"/>
    <cellStyle name="Subtotal (line) 4 2 47 4" xfId="40071" xr:uid="{00000000-0005-0000-0000-00004A970000}"/>
    <cellStyle name="Subtotal (line) 4 2 48" xfId="40072" xr:uid="{00000000-0005-0000-0000-00004B970000}"/>
    <cellStyle name="Subtotal (line) 4 2 49" xfId="40073" xr:uid="{00000000-0005-0000-0000-00004C970000}"/>
    <cellStyle name="Subtotal (line) 4 2 5" xfId="5537" xr:uid="{00000000-0005-0000-0000-00004D970000}"/>
    <cellStyle name="Subtotal (line) 4 2 5 2" xfId="40074" xr:uid="{00000000-0005-0000-0000-00004E970000}"/>
    <cellStyle name="Subtotal (line) 4 2 5 2 2" xfId="40075" xr:uid="{00000000-0005-0000-0000-00004F970000}"/>
    <cellStyle name="Subtotal (line) 4 2 5 2 3" xfId="40076" xr:uid="{00000000-0005-0000-0000-000050970000}"/>
    <cellStyle name="Subtotal (line) 4 2 5 2 4" xfId="40077" xr:uid="{00000000-0005-0000-0000-000051970000}"/>
    <cellStyle name="Subtotal (line) 4 2 5 3" xfId="40078" xr:uid="{00000000-0005-0000-0000-000052970000}"/>
    <cellStyle name="Subtotal (line) 4 2 5 4" xfId="40079" xr:uid="{00000000-0005-0000-0000-000053970000}"/>
    <cellStyle name="Subtotal (line) 4 2 5 5" xfId="40080" xr:uid="{00000000-0005-0000-0000-000054970000}"/>
    <cellStyle name="Subtotal (line) 4 2 50" xfId="40081" xr:uid="{00000000-0005-0000-0000-000055970000}"/>
    <cellStyle name="Subtotal (line) 4 2 6" xfId="5538" xr:uid="{00000000-0005-0000-0000-000056970000}"/>
    <cellStyle name="Subtotal (line) 4 2 6 2" xfId="40082" xr:uid="{00000000-0005-0000-0000-000057970000}"/>
    <cellStyle name="Subtotal (line) 4 2 6 2 2" xfId="40083" xr:uid="{00000000-0005-0000-0000-000058970000}"/>
    <cellStyle name="Subtotal (line) 4 2 6 2 3" xfId="40084" xr:uid="{00000000-0005-0000-0000-000059970000}"/>
    <cellStyle name="Subtotal (line) 4 2 6 2 4" xfId="40085" xr:uid="{00000000-0005-0000-0000-00005A970000}"/>
    <cellStyle name="Subtotal (line) 4 2 6 3" xfId="40086" xr:uid="{00000000-0005-0000-0000-00005B970000}"/>
    <cellStyle name="Subtotal (line) 4 2 6 4" xfId="40087" xr:uid="{00000000-0005-0000-0000-00005C970000}"/>
    <cellStyle name="Subtotal (line) 4 2 6 5" xfId="40088" xr:uid="{00000000-0005-0000-0000-00005D970000}"/>
    <cellStyle name="Subtotal (line) 4 2 7" xfId="5539" xr:uid="{00000000-0005-0000-0000-00005E970000}"/>
    <cellStyle name="Subtotal (line) 4 2 7 2" xfId="40089" xr:uid="{00000000-0005-0000-0000-00005F970000}"/>
    <cellStyle name="Subtotal (line) 4 2 7 2 2" xfId="40090" xr:uid="{00000000-0005-0000-0000-000060970000}"/>
    <cellStyle name="Subtotal (line) 4 2 7 2 3" xfId="40091" xr:uid="{00000000-0005-0000-0000-000061970000}"/>
    <cellStyle name="Subtotal (line) 4 2 7 2 4" xfId="40092" xr:uid="{00000000-0005-0000-0000-000062970000}"/>
    <cellStyle name="Subtotal (line) 4 2 7 3" xfId="40093" xr:uid="{00000000-0005-0000-0000-000063970000}"/>
    <cellStyle name="Subtotal (line) 4 2 7 4" xfId="40094" xr:uid="{00000000-0005-0000-0000-000064970000}"/>
    <cellStyle name="Subtotal (line) 4 2 7 5" xfId="40095" xr:uid="{00000000-0005-0000-0000-000065970000}"/>
    <cellStyle name="Subtotal (line) 4 2 8" xfId="5540" xr:uid="{00000000-0005-0000-0000-000066970000}"/>
    <cellStyle name="Subtotal (line) 4 2 8 2" xfId="40096" xr:uid="{00000000-0005-0000-0000-000067970000}"/>
    <cellStyle name="Subtotal (line) 4 2 8 2 2" xfId="40097" xr:uid="{00000000-0005-0000-0000-000068970000}"/>
    <cellStyle name="Subtotal (line) 4 2 8 2 3" xfId="40098" xr:uid="{00000000-0005-0000-0000-000069970000}"/>
    <cellStyle name="Subtotal (line) 4 2 8 2 4" xfId="40099" xr:uid="{00000000-0005-0000-0000-00006A970000}"/>
    <cellStyle name="Subtotal (line) 4 2 8 3" xfId="40100" xr:uid="{00000000-0005-0000-0000-00006B970000}"/>
    <cellStyle name="Subtotal (line) 4 2 8 4" xfId="40101" xr:uid="{00000000-0005-0000-0000-00006C970000}"/>
    <cellStyle name="Subtotal (line) 4 2 8 5" xfId="40102" xr:uid="{00000000-0005-0000-0000-00006D970000}"/>
    <cellStyle name="Subtotal (line) 4 2 9" xfId="5541" xr:uid="{00000000-0005-0000-0000-00006E970000}"/>
    <cellStyle name="Subtotal (line) 4 2 9 2" xfId="40103" xr:uid="{00000000-0005-0000-0000-00006F970000}"/>
    <cellStyle name="Subtotal (line) 4 2 9 2 2" xfId="40104" xr:uid="{00000000-0005-0000-0000-000070970000}"/>
    <cellStyle name="Subtotal (line) 4 2 9 2 3" xfId="40105" xr:uid="{00000000-0005-0000-0000-000071970000}"/>
    <cellStyle name="Subtotal (line) 4 2 9 2 4" xfId="40106" xr:uid="{00000000-0005-0000-0000-000072970000}"/>
    <cellStyle name="Subtotal (line) 4 2 9 3" xfId="40107" xr:uid="{00000000-0005-0000-0000-000073970000}"/>
    <cellStyle name="Subtotal (line) 4 2 9 4" xfId="40108" xr:uid="{00000000-0005-0000-0000-000074970000}"/>
    <cellStyle name="Subtotal (line) 4 2 9 5" xfId="40109" xr:uid="{00000000-0005-0000-0000-000075970000}"/>
    <cellStyle name="Subtotal (line) 4 3" xfId="5542" xr:uid="{00000000-0005-0000-0000-000076970000}"/>
    <cellStyle name="Subtotal (line) 4 3 10" xfId="5543" xr:uid="{00000000-0005-0000-0000-000077970000}"/>
    <cellStyle name="Subtotal (line) 4 3 10 2" xfId="40110" xr:uid="{00000000-0005-0000-0000-000078970000}"/>
    <cellStyle name="Subtotal (line) 4 3 10 2 2" xfId="40111" xr:uid="{00000000-0005-0000-0000-000079970000}"/>
    <cellStyle name="Subtotal (line) 4 3 10 2 3" xfId="40112" xr:uid="{00000000-0005-0000-0000-00007A970000}"/>
    <cellStyle name="Subtotal (line) 4 3 10 2 4" xfId="40113" xr:uid="{00000000-0005-0000-0000-00007B970000}"/>
    <cellStyle name="Subtotal (line) 4 3 10 3" xfId="40114" xr:uid="{00000000-0005-0000-0000-00007C970000}"/>
    <cellStyle name="Subtotal (line) 4 3 10 4" xfId="40115" xr:uid="{00000000-0005-0000-0000-00007D970000}"/>
    <cellStyle name="Subtotal (line) 4 3 10 5" xfId="40116" xr:uid="{00000000-0005-0000-0000-00007E970000}"/>
    <cellStyle name="Subtotal (line) 4 3 11" xfId="5544" xr:uid="{00000000-0005-0000-0000-00007F970000}"/>
    <cellStyle name="Subtotal (line) 4 3 11 2" xfId="40117" xr:uid="{00000000-0005-0000-0000-000080970000}"/>
    <cellStyle name="Subtotal (line) 4 3 11 2 2" xfId="40118" xr:uid="{00000000-0005-0000-0000-000081970000}"/>
    <cellStyle name="Subtotal (line) 4 3 11 2 3" xfId="40119" xr:uid="{00000000-0005-0000-0000-000082970000}"/>
    <cellStyle name="Subtotal (line) 4 3 11 2 4" xfId="40120" xr:uid="{00000000-0005-0000-0000-000083970000}"/>
    <cellStyle name="Subtotal (line) 4 3 11 3" xfId="40121" xr:uid="{00000000-0005-0000-0000-000084970000}"/>
    <cellStyle name="Subtotal (line) 4 3 11 4" xfId="40122" xr:uid="{00000000-0005-0000-0000-000085970000}"/>
    <cellStyle name="Subtotal (line) 4 3 11 5" xfId="40123" xr:uid="{00000000-0005-0000-0000-000086970000}"/>
    <cellStyle name="Subtotal (line) 4 3 12" xfId="5545" xr:uid="{00000000-0005-0000-0000-000087970000}"/>
    <cellStyle name="Subtotal (line) 4 3 12 2" xfId="40124" xr:uid="{00000000-0005-0000-0000-000088970000}"/>
    <cellStyle name="Subtotal (line) 4 3 12 2 2" xfId="40125" xr:uid="{00000000-0005-0000-0000-000089970000}"/>
    <cellStyle name="Subtotal (line) 4 3 12 2 3" xfId="40126" xr:uid="{00000000-0005-0000-0000-00008A970000}"/>
    <cellStyle name="Subtotal (line) 4 3 12 2 4" xfId="40127" xr:uid="{00000000-0005-0000-0000-00008B970000}"/>
    <cellStyle name="Subtotal (line) 4 3 12 3" xfId="40128" xr:uid="{00000000-0005-0000-0000-00008C970000}"/>
    <cellStyle name="Subtotal (line) 4 3 12 4" xfId="40129" xr:uid="{00000000-0005-0000-0000-00008D970000}"/>
    <cellStyle name="Subtotal (line) 4 3 12 5" xfId="40130" xr:uid="{00000000-0005-0000-0000-00008E970000}"/>
    <cellStyle name="Subtotal (line) 4 3 13" xfId="5546" xr:uid="{00000000-0005-0000-0000-00008F970000}"/>
    <cellStyle name="Subtotal (line) 4 3 13 2" xfId="40131" xr:uid="{00000000-0005-0000-0000-000090970000}"/>
    <cellStyle name="Subtotal (line) 4 3 13 2 2" xfId="40132" xr:uid="{00000000-0005-0000-0000-000091970000}"/>
    <cellStyle name="Subtotal (line) 4 3 13 2 3" xfId="40133" xr:uid="{00000000-0005-0000-0000-000092970000}"/>
    <cellStyle name="Subtotal (line) 4 3 13 2 4" xfId="40134" xr:uid="{00000000-0005-0000-0000-000093970000}"/>
    <cellStyle name="Subtotal (line) 4 3 13 3" xfId="40135" xr:uid="{00000000-0005-0000-0000-000094970000}"/>
    <cellStyle name="Subtotal (line) 4 3 13 4" xfId="40136" xr:uid="{00000000-0005-0000-0000-000095970000}"/>
    <cellStyle name="Subtotal (line) 4 3 13 5" xfId="40137" xr:uid="{00000000-0005-0000-0000-000096970000}"/>
    <cellStyle name="Subtotal (line) 4 3 14" xfId="5547" xr:uid="{00000000-0005-0000-0000-000097970000}"/>
    <cellStyle name="Subtotal (line) 4 3 14 2" xfId="40138" xr:uid="{00000000-0005-0000-0000-000098970000}"/>
    <cellStyle name="Subtotal (line) 4 3 14 2 2" xfId="40139" xr:uid="{00000000-0005-0000-0000-000099970000}"/>
    <cellStyle name="Subtotal (line) 4 3 14 2 3" xfId="40140" xr:uid="{00000000-0005-0000-0000-00009A970000}"/>
    <cellStyle name="Subtotal (line) 4 3 14 2 4" xfId="40141" xr:uid="{00000000-0005-0000-0000-00009B970000}"/>
    <cellStyle name="Subtotal (line) 4 3 14 3" xfId="40142" xr:uid="{00000000-0005-0000-0000-00009C970000}"/>
    <cellStyle name="Subtotal (line) 4 3 14 4" xfId="40143" xr:uid="{00000000-0005-0000-0000-00009D970000}"/>
    <cellStyle name="Subtotal (line) 4 3 14 5" xfId="40144" xr:uid="{00000000-0005-0000-0000-00009E970000}"/>
    <cellStyle name="Subtotal (line) 4 3 15" xfId="5548" xr:uid="{00000000-0005-0000-0000-00009F970000}"/>
    <cellStyle name="Subtotal (line) 4 3 15 2" xfId="40145" xr:uid="{00000000-0005-0000-0000-0000A0970000}"/>
    <cellStyle name="Subtotal (line) 4 3 15 2 2" xfId="40146" xr:uid="{00000000-0005-0000-0000-0000A1970000}"/>
    <cellStyle name="Subtotal (line) 4 3 15 2 3" xfId="40147" xr:uid="{00000000-0005-0000-0000-0000A2970000}"/>
    <cellStyle name="Subtotal (line) 4 3 15 2 4" xfId="40148" xr:uid="{00000000-0005-0000-0000-0000A3970000}"/>
    <cellStyle name="Subtotal (line) 4 3 15 3" xfId="40149" xr:uid="{00000000-0005-0000-0000-0000A4970000}"/>
    <cellStyle name="Subtotal (line) 4 3 15 4" xfId="40150" xr:uid="{00000000-0005-0000-0000-0000A5970000}"/>
    <cellStyle name="Subtotal (line) 4 3 15 5" xfId="40151" xr:uid="{00000000-0005-0000-0000-0000A6970000}"/>
    <cellStyle name="Subtotal (line) 4 3 16" xfId="5549" xr:uid="{00000000-0005-0000-0000-0000A7970000}"/>
    <cellStyle name="Subtotal (line) 4 3 16 2" xfId="40152" xr:uid="{00000000-0005-0000-0000-0000A8970000}"/>
    <cellStyle name="Subtotal (line) 4 3 16 2 2" xfId="40153" xr:uid="{00000000-0005-0000-0000-0000A9970000}"/>
    <cellStyle name="Subtotal (line) 4 3 16 2 3" xfId="40154" xr:uid="{00000000-0005-0000-0000-0000AA970000}"/>
    <cellStyle name="Subtotal (line) 4 3 16 2 4" xfId="40155" xr:uid="{00000000-0005-0000-0000-0000AB970000}"/>
    <cellStyle name="Subtotal (line) 4 3 16 3" xfId="40156" xr:uid="{00000000-0005-0000-0000-0000AC970000}"/>
    <cellStyle name="Subtotal (line) 4 3 16 4" xfId="40157" xr:uid="{00000000-0005-0000-0000-0000AD970000}"/>
    <cellStyle name="Subtotal (line) 4 3 16 5" xfId="40158" xr:uid="{00000000-0005-0000-0000-0000AE970000}"/>
    <cellStyle name="Subtotal (line) 4 3 17" xfId="5550" xr:uid="{00000000-0005-0000-0000-0000AF970000}"/>
    <cellStyle name="Subtotal (line) 4 3 17 2" xfId="40159" xr:uid="{00000000-0005-0000-0000-0000B0970000}"/>
    <cellStyle name="Subtotal (line) 4 3 17 2 2" xfId="40160" xr:uid="{00000000-0005-0000-0000-0000B1970000}"/>
    <cellStyle name="Subtotal (line) 4 3 17 2 3" xfId="40161" xr:uid="{00000000-0005-0000-0000-0000B2970000}"/>
    <cellStyle name="Subtotal (line) 4 3 17 2 4" xfId="40162" xr:uid="{00000000-0005-0000-0000-0000B3970000}"/>
    <cellStyle name="Subtotal (line) 4 3 17 3" xfId="40163" xr:uid="{00000000-0005-0000-0000-0000B4970000}"/>
    <cellStyle name="Subtotal (line) 4 3 17 4" xfId="40164" xr:uid="{00000000-0005-0000-0000-0000B5970000}"/>
    <cellStyle name="Subtotal (line) 4 3 17 5" xfId="40165" xr:uid="{00000000-0005-0000-0000-0000B6970000}"/>
    <cellStyle name="Subtotal (line) 4 3 18" xfId="5551" xr:uid="{00000000-0005-0000-0000-0000B7970000}"/>
    <cellStyle name="Subtotal (line) 4 3 18 2" xfId="40166" xr:uid="{00000000-0005-0000-0000-0000B8970000}"/>
    <cellStyle name="Subtotal (line) 4 3 18 2 2" xfId="40167" xr:uid="{00000000-0005-0000-0000-0000B9970000}"/>
    <cellStyle name="Subtotal (line) 4 3 18 2 3" xfId="40168" xr:uid="{00000000-0005-0000-0000-0000BA970000}"/>
    <cellStyle name="Subtotal (line) 4 3 18 2 4" xfId="40169" xr:uid="{00000000-0005-0000-0000-0000BB970000}"/>
    <cellStyle name="Subtotal (line) 4 3 18 3" xfId="40170" xr:uid="{00000000-0005-0000-0000-0000BC970000}"/>
    <cellStyle name="Subtotal (line) 4 3 18 4" xfId="40171" xr:uid="{00000000-0005-0000-0000-0000BD970000}"/>
    <cellStyle name="Subtotal (line) 4 3 18 5" xfId="40172" xr:uid="{00000000-0005-0000-0000-0000BE970000}"/>
    <cellStyle name="Subtotal (line) 4 3 19" xfId="5552" xr:uid="{00000000-0005-0000-0000-0000BF970000}"/>
    <cellStyle name="Subtotal (line) 4 3 19 2" xfId="40173" xr:uid="{00000000-0005-0000-0000-0000C0970000}"/>
    <cellStyle name="Subtotal (line) 4 3 19 2 2" xfId="40174" xr:uid="{00000000-0005-0000-0000-0000C1970000}"/>
    <cellStyle name="Subtotal (line) 4 3 19 2 3" xfId="40175" xr:uid="{00000000-0005-0000-0000-0000C2970000}"/>
    <cellStyle name="Subtotal (line) 4 3 19 2 4" xfId="40176" xr:uid="{00000000-0005-0000-0000-0000C3970000}"/>
    <cellStyle name="Subtotal (line) 4 3 19 3" xfId="40177" xr:uid="{00000000-0005-0000-0000-0000C4970000}"/>
    <cellStyle name="Subtotal (line) 4 3 19 4" xfId="40178" xr:uid="{00000000-0005-0000-0000-0000C5970000}"/>
    <cellStyle name="Subtotal (line) 4 3 19 5" xfId="40179" xr:uid="{00000000-0005-0000-0000-0000C6970000}"/>
    <cellStyle name="Subtotal (line) 4 3 2" xfId="5553" xr:uid="{00000000-0005-0000-0000-0000C7970000}"/>
    <cellStyle name="Subtotal (line) 4 3 2 10" xfId="5554" xr:uid="{00000000-0005-0000-0000-0000C8970000}"/>
    <cellStyle name="Subtotal (line) 4 3 2 10 2" xfId="40180" xr:uid="{00000000-0005-0000-0000-0000C9970000}"/>
    <cellStyle name="Subtotal (line) 4 3 2 10 2 2" xfId="40181" xr:uid="{00000000-0005-0000-0000-0000CA970000}"/>
    <cellStyle name="Subtotal (line) 4 3 2 10 2 3" xfId="40182" xr:uid="{00000000-0005-0000-0000-0000CB970000}"/>
    <cellStyle name="Subtotal (line) 4 3 2 10 2 4" xfId="40183" xr:uid="{00000000-0005-0000-0000-0000CC970000}"/>
    <cellStyle name="Subtotal (line) 4 3 2 10 3" xfId="40184" xr:uid="{00000000-0005-0000-0000-0000CD970000}"/>
    <cellStyle name="Subtotal (line) 4 3 2 10 4" xfId="40185" xr:uid="{00000000-0005-0000-0000-0000CE970000}"/>
    <cellStyle name="Subtotal (line) 4 3 2 10 5" xfId="40186" xr:uid="{00000000-0005-0000-0000-0000CF970000}"/>
    <cellStyle name="Subtotal (line) 4 3 2 11" xfId="5555" xr:uid="{00000000-0005-0000-0000-0000D0970000}"/>
    <cellStyle name="Subtotal (line) 4 3 2 11 2" xfId="40187" xr:uid="{00000000-0005-0000-0000-0000D1970000}"/>
    <cellStyle name="Subtotal (line) 4 3 2 11 2 2" xfId="40188" xr:uid="{00000000-0005-0000-0000-0000D2970000}"/>
    <cellStyle name="Subtotal (line) 4 3 2 11 2 3" xfId="40189" xr:uid="{00000000-0005-0000-0000-0000D3970000}"/>
    <cellStyle name="Subtotal (line) 4 3 2 11 2 4" xfId="40190" xr:uid="{00000000-0005-0000-0000-0000D4970000}"/>
    <cellStyle name="Subtotal (line) 4 3 2 11 3" xfId="40191" xr:uid="{00000000-0005-0000-0000-0000D5970000}"/>
    <cellStyle name="Subtotal (line) 4 3 2 11 4" xfId="40192" xr:uid="{00000000-0005-0000-0000-0000D6970000}"/>
    <cellStyle name="Subtotal (line) 4 3 2 11 5" xfId="40193" xr:uid="{00000000-0005-0000-0000-0000D7970000}"/>
    <cellStyle name="Subtotal (line) 4 3 2 12" xfId="5556" xr:uid="{00000000-0005-0000-0000-0000D8970000}"/>
    <cellStyle name="Subtotal (line) 4 3 2 12 2" xfId="40194" xr:uid="{00000000-0005-0000-0000-0000D9970000}"/>
    <cellStyle name="Subtotal (line) 4 3 2 12 2 2" xfId="40195" xr:uid="{00000000-0005-0000-0000-0000DA970000}"/>
    <cellStyle name="Subtotal (line) 4 3 2 12 2 3" xfId="40196" xr:uid="{00000000-0005-0000-0000-0000DB970000}"/>
    <cellStyle name="Subtotal (line) 4 3 2 12 2 4" xfId="40197" xr:uid="{00000000-0005-0000-0000-0000DC970000}"/>
    <cellStyle name="Subtotal (line) 4 3 2 12 3" xfId="40198" xr:uid="{00000000-0005-0000-0000-0000DD970000}"/>
    <cellStyle name="Subtotal (line) 4 3 2 12 4" xfId="40199" xr:uid="{00000000-0005-0000-0000-0000DE970000}"/>
    <cellStyle name="Subtotal (line) 4 3 2 12 5" xfId="40200" xr:uid="{00000000-0005-0000-0000-0000DF970000}"/>
    <cellStyle name="Subtotal (line) 4 3 2 13" xfId="5557" xr:uid="{00000000-0005-0000-0000-0000E0970000}"/>
    <cellStyle name="Subtotal (line) 4 3 2 13 2" xfId="40201" xr:uid="{00000000-0005-0000-0000-0000E1970000}"/>
    <cellStyle name="Subtotal (line) 4 3 2 13 2 2" xfId="40202" xr:uid="{00000000-0005-0000-0000-0000E2970000}"/>
    <cellStyle name="Subtotal (line) 4 3 2 13 2 3" xfId="40203" xr:uid="{00000000-0005-0000-0000-0000E3970000}"/>
    <cellStyle name="Subtotal (line) 4 3 2 13 2 4" xfId="40204" xr:uid="{00000000-0005-0000-0000-0000E4970000}"/>
    <cellStyle name="Subtotal (line) 4 3 2 13 3" xfId="40205" xr:uid="{00000000-0005-0000-0000-0000E5970000}"/>
    <cellStyle name="Subtotal (line) 4 3 2 13 4" xfId="40206" xr:uid="{00000000-0005-0000-0000-0000E6970000}"/>
    <cellStyle name="Subtotal (line) 4 3 2 13 5" xfId="40207" xr:uid="{00000000-0005-0000-0000-0000E7970000}"/>
    <cellStyle name="Subtotal (line) 4 3 2 14" xfId="5558" xr:uid="{00000000-0005-0000-0000-0000E8970000}"/>
    <cellStyle name="Subtotal (line) 4 3 2 14 2" xfId="40208" xr:uid="{00000000-0005-0000-0000-0000E9970000}"/>
    <cellStyle name="Subtotal (line) 4 3 2 14 2 2" xfId="40209" xr:uid="{00000000-0005-0000-0000-0000EA970000}"/>
    <cellStyle name="Subtotal (line) 4 3 2 14 2 3" xfId="40210" xr:uid="{00000000-0005-0000-0000-0000EB970000}"/>
    <cellStyle name="Subtotal (line) 4 3 2 14 2 4" xfId="40211" xr:uid="{00000000-0005-0000-0000-0000EC970000}"/>
    <cellStyle name="Subtotal (line) 4 3 2 14 3" xfId="40212" xr:uid="{00000000-0005-0000-0000-0000ED970000}"/>
    <cellStyle name="Subtotal (line) 4 3 2 14 4" xfId="40213" xr:uid="{00000000-0005-0000-0000-0000EE970000}"/>
    <cellStyle name="Subtotal (line) 4 3 2 14 5" xfId="40214" xr:uid="{00000000-0005-0000-0000-0000EF970000}"/>
    <cellStyle name="Subtotal (line) 4 3 2 15" xfId="5559" xr:uid="{00000000-0005-0000-0000-0000F0970000}"/>
    <cellStyle name="Subtotal (line) 4 3 2 15 2" xfId="40215" xr:uid="{00000000-0005-0000-0000-0000F1970000}"/>
    <cellStyle name="Subtotal (line) 4 3 2 15 2 2" xfId="40216" xr:uid="{00000000-0005-0000-0000-0000F2970000}"/>
    <cellStyle name="Subtotal (line) 4 3 2 15 2 3" xfId="40217" xr:uid="{00000000-0005-0000-0000-0000F3970000}"/>
    <cellStyle name="Subtotal (line) 4 3 2 15 2 4" xfId="40218" xr:uid="{00000000-0005-0000-0000-0000F4970000}"/>
    <cellStyle name="Subtotal (line) 4 3 2 15 3" xfId="40219" xr:uid="{00000000-0005-0000-0000-0000F5970000}"/>
    <cellStyle name="Subtotal (line) 4 3 2 15 4" xfId="40220" xr:uid="{00000000-0005-0000-0000-0000F6970000}"/>
    <cellStyle name="Subtotal (line) 4 3 2 15 5" xfId="40221" xr:uid="{00000000-0005-0000-0000-0000F7970000}"/>
    <cellStyle name="Subtotal (line) 4 3 2 16" xfId="5560" xr:uid="{00000000-0005-0000-0000-0000F8970000}"/>
    <cellStyle name="Subtotal (line) 4 3 2 16 2" xfId="40222" xr:uid="{00000000-0005-0000-0000-0000F9970000}"/>
    <cellStyle name="Subtotal (line) 4 3 2 16 2 2" xfId="40223" xr:uid="{00000000-0005-0000-0000-0000FA970000}"/>
    <cellStyle name="Subtotal (line) 4 3 2 16 2 3" xfId="40224" xr:uid="{00000000-0005-0000-0000-0000FB970000}"/>
    <cellStyle name="Subtotal (line) 4 3 2 16 2 4" xfId="40225" xr:uid="{00000000-0005-0000-0000-0000FC970000}"/>
    <cellStyle name="Subtotal (line) 4 3 2 16 3" xfId="40226" xr:uid="{00000000-0005-0000-0000-0000FD970000}"/>
    <cellStyle name="Subtotal (line) 4 3 2 16 4" xfId="40227" xr:uid="{00000000-0005-0000-0000-0000FE970000}"/>
    <cellStyle name="Subtotal (line) 4 3 2 16 5" xfId="40228" xr:uid="{00000000-0005-0000-0000-0000FF970000}"/>
    <cellStyle name="Subtotal (line) 4 3 2 17" xfId="5561" xr:uid="{00000000-0005-0000-0000-000000980000}"/>
    <cellStyle name="Subtotal (line) 4 3 2 17 2" xfId="40229" xr:uid="{00000000-0005-0000-0000-000001980000}"/>
    <cellStyle name="Subtotal (line) 4 3 2 17 2 2" xfId="40230" xr:uid="{00000000-0005-0000-0000-000002980000}"/>
    <cellStyle name="Subtotal (line) 4 3 2 17 2 3" xfId="40231" xr:uid="{00000000-0005-0000-0000-000003980000}"/>
    <cellStyle name="Subtotal (line) 4 3 2 17 2 4" xfId="40232" xr:uid="{00000000-0005-0000-0000-000004980000}"/>
    <cellStyle name="Subtotal (line) 4 3 2 17 3" xfId="40233" xr:uid="{00000000-0005-0000-0000-000005980000}"/>
    <cellStyle name="Subtotal (line) 4 3 2 17 4" xfId="40234" xr:uid="{00000000-0005-0000-0000-000006980000}"/>
    <cellStyle name="Subtotal (line) 4 3 2 17 5" xfId="40235" xr:uid="{00000000-0005-0000-0000-000007980000}"/>
    <cellStyle name="Subtotal (line) 4 3 2 18" xfId="5562" xr:uid="{00000000-0005-0000-0000-000008980000}"/>
    <cellStyle name="Subtotal (line) 4 3 2 18 2" xfId="40236" xr:uid="{00000000-0005-0000-0000-000009980000}"/>
    <cellStyle name="Subtotal (line) 4 3 2 18 2 2" xfId="40237" xr:uid="{00000000-0005-0000-0000-00000A980000}"/>
    <cellStyle name="Subtotal (line) 4 3 2 18 2 3" xfId="40238" xr:uid="{00000000-0005-0000-0000-00000B980000}"/>
    <cellStyle name="Subtotal (line) 4 3 2 18 2 4" xfId="40239" xr:uid="{00000000-0005-0000-0000-00000C980000}"/>
    <cellStyle name="Subtotal (line) 4 3 2 18 3" xfId="40240" xr:uid="{00000000-0005-0000-0000-00000D980000}"/>
    <cellStyle name="Subtotal (line) 4 3 2 18 4" xfId="40241" xr:uid="{00000000-0005-0000-0000-00000E980000}"/>
    <cellStyle name="Subtotal (line) 4 3 2 18 5" xfId="40242" xr:uid="{00000000-0005-0000-0000-00000F980000}"/>
    <cellStyle name="Subtotal (line) 4 3 2 19" xfId="5563" xr:uid="{00000000-0005-0000-0000-000010980000}"/>
    <cellStyle name="Subtotal (line) 4 3 2 19 2" xfId="40243" xr:uid="{00000000-0005-0000-0000-000011980000}"/>
    <cellStyle name="Subtotal (line) 4 3 2 19 2 2" xfId="40244" xr:uid="{00000000-0005-0000-0000-000012980000}"/>
    <cellStyle name="Subtotal (line) 4 3 2 19 2 3" xfId="40245" xr:uid="{00000000-0005-0000-0000-000013980000}"/>
    <cellStyle name="Subtotal (line) 4 3 2 19 2 4" xfId="40246" xr:uid="{00000000-0005-0000-0000-000014980000}"/>
    <cellStyle name="Subtotal (line) 4 3 2 19 3" xfId="40247" xr:uid="{00000000-0005-0000-0000-000015980000}"/>
    <cellStyle name="Subtotal (line) 4 3 2 19 4" xfId="40248" xr:uid="{00000000-0005-0000-0000-000016980000}"/>
    <cellStyle name="Subtotal (line) 4 3 2 19 5" xfId="40249" xr:uid="{00000000-0005-0000-0000-000017980000}"/>
    <cellStyle name="Subtotal (line) 4 3 2 2" xfId="5564" xr:uid="{00000000-0005-0000-0000-000018980000}"/>
    <cellStyle name="Subtotal (line) 4 3 2 2 2" xfId="40250" xr:uid="{00000000-0005-0000-0000-000019980000}"/>
    <cellStyle name="Subtotal (line) 4 3 2 2 2 2" xfId="40251" xr:uid="{00000000-0005-0000-0000-00001A980000}"/>
    <cellStyle name="Subtotal (line) 4 3 2 2 2 3" xfId="40252" xr:uid="{00000000-0005-0000-0000-00001B980000}"/>
    <cellStyle name="Subtotal (line) 4 3 2 2 2 4" xfId="40253" xr:uid="{00000000-0005-0000-0000-00001C980000}"/>
    <cellStyle name="Subtotal (line) 4 3 2 2 3" xfId="40254" xr:uid="{00000000-0005-0000-0000-00001D980000}"/>
    <cellStyle name="Subtotal (line) 4 3 2 2 4" xfId="40255" xr:uid="{00000000-0005-0000-0000-00001E980000}"/>
    <cellStyle name="Subtotal (line) 4 3 2 2 5" xfId="40256" xr:uid="{00000000-0005-0000-0000-00001F980000}"/>
    <cellStyle name="Subtotal (line) 4 3 2 20" xfId="5565" xr:uid="{00000000-0005-0000-0000-000020980000}"/>
    <cellStyle name="Subtotal (line) 4 3 2 20 2" xfId="40257" xr:uid="{00000000-0005-0000-0000-000021980000}"/>
    <cellStyle name="Subtotal (line) 4 3 2 20 2 2" xfId="40258" xr:uid="{00000000-0005-0000-0000-000022980000}"/>
    <cellStyle name="Subtotal (line) 4 3 2 20 2 3" xfId="40259" xr:uid="{00000000-0005-0000-0000-000023980000}"/>
    <cellStyle name="Subtotal (line) 4 3 2 20 2 4" xfId="40260" xr:uid="{00000000-0005-0000-0000-000024980000}"/>
    <cellStyle name="Subtotal (line) 4 3 2 20 3" xfId="40261" xr:uid="{00000000-0005-0000-0000-000025980000}"/>
    <cellStyle name="Subtotal (line) 4 3 2 20 4" xfId="40262" xr:uid="{00000000-0005-0000-0000-000026980000}"/>
    <cellStyle name="Subtotal (line) 4 3 2 20 5" xfId="40263" xr:uid="{00000000-0005-0000-0000-000027980000}"/>
    <cellStyle name="Subtotal (line) 4 3 2 21" xfId="5566" xr:uid="{00000000-0005-0000-0000-000028980000}"/>
    <cellStyle name="Subtotal (line) 4 3 2 21 2" xfId="40264" xr:uid="{00000000-0005-0000-0000-000029980000}"/>
    <cellStyle name="Subtotal (line) 4 3 2 21 2 2" xfId="40265" xr:uid="{00000000-0005-0000-0000-00002A980000}"/>
    <cellStyle name="Subtotal (line) 4 3 2 21 2 3" xfId="40266" xr:uid="{00000000-0005-0000-0000-00002B980000}"/>
    <cellStyle name="Subtotal (line) 4 3 2 21 2 4" xfId="40267" xr:uid="{00000000-0005-0000-0000-00002C980000}"/>
    <cellStyle name="Subtotal (line) 4 3 2 21 3" xfId="40268" xr:uid="{00000000-0005-0000-0000-00002D980000}"/>
    <cellStyle name="Subtotal (line) 4 3 2 21 4" xfId="40269" xr:uid="{00000000-0005-0000-0000-00002E980000}"/>
    <cellStyle name="Subtotal (line) 4 3 2 21 5" xfId="40270" xr:uid="{00000000-0005-0000-0000-00002F980000}"/>
    <cellStyle name="Subtotal (line) 4 3 2 22" xfId="5567" xr:uid="{00000000-0005-0000-0000-000030980000}"/>
    <cellStyle name="Subtotal (line) 4 3 2 22 2" xfId="40271" xr:uid="{00000000-0005-0000-0000-000031980000}"/>
    <cellStyle name="Subtotal (line) 4 3 2 22 2 2" xfId="40272" xr:uid="{00000000-0005-0000-0000-000032980000}"/>
    <cellStyle name="Subtotal (line) 4 3 2 22 2 3" xfId="40273" xr:uid="{00000000-0005-0000-0000-000033980000}"/>
    <cellStyle name="Subtotal (line) 4 3 2 22 2 4" xfId="40274" xr:uid="{00000000-0005-0000-0000-000034980000}"/>
    <cellStyle name="Subtotal (line) 4 3 2 22 3" xfId="40275" xr:uid="{00000000-0005-0000-0000-000035980000}"/>
    <cellStyle name="Subtotal (line) 4 3 2 22 4" xfId="40276" xr:uid="{00000000-0005-0000-0000-000036980000}"/>
    <cellStyle name="Subtotal (line) 4 3 2 22 5" xfId="40277" xr:uid="{00000000-0005-0000-0000-000037980000}"/>
    <cellStyle name="Subtotal (line) 4 3 2 23" xfId="5568" xr:uid="{00000000-0005-0000-0000-000038980000}"/>
    <cellStyle name="Subtotal (line) 4 3 2 23 2" xfId="40278" xr:uid="{00000000-0005-0000-0000-000039980000}"/>
    <cellStyle name="Subtotal (line) 4 3 2 23 2 2" xfId="40279" xr:uid="{00000000-0005-0000-0000-00003A980000}"/>
    <cellStyle name="Subtotal (line) 4 3 2 23 2 3" xfId="40280" xr:uid="{00000000-0005-0000-0000-00003B980000}"/>
    <cellStyle name="Subtotal (line) 4 3 2 23 2 4" xfId="40281" xr:uid="{00000000-0005-0000-0000-00003C980000}"/>
    <cellStyle name="Subtotal (line) 4 3 2 23 3" xfId="40282" xr:uid="{00000000-0005-0000-0000-00003D980000}"/>
    <cellStyle name="Subtotal (line) 4 3 2 23 4" xfId="40283" xr:uid="{00000000-0005-0000-0000-00003E980000}"/>
    <cellStyle name="Subtotal (line) 4 3 2 23 5" xfId="40284" xr:uid="{00000000-0005-0000-0000-00003F980000}"/>
    <cellStyle name="Subtotal (line) 4 3 2 24" xfId="5569" xr:uid="{00000000-0005-0000-0000-000040980000}"/>
    <cellStyle name="Subtotal (line) 4 3 2 24 2" xfId="40285" xr:uid="{00000000-0005-0000-0000-000041980000}"/>
    <cellStyle name="Subtotal (line) 4 3 2 24 2 2" xfId="40286" xr:uid="{00000000-0005-0000-0000-000042980000}"/>
    <cellStyle name="Subtotal (line) 4 3 2 24 2 3" xfId="40287" xr:uid="{00000000-0005-0000-0000-000043980000}"/>
    <cellStyle name="Subtotal (line) 4 3 2 24 2 4" xfId="40288" xr:uid="{00000000-0005-0000-0000-000044980000}"/>
    <cellStyle name="Subtotal (line) 4 3 2 24 3" xfId="40289" xr:uid="{00000000-0005-0000-0000-000045980000}"/>
    <cellStyle name="Subtotal (line) 4 3 2 24 4" xfId="40290" xr:uid="{00000000-0005-0000-0000-000046980000}"/>
    <cellStyle name="Subtotal (line) 4 3 2 24 5" xfId="40291" xr:uid="{00000000-0005-0000-0000-000047980000}"/>
    <cellStyle name="Subtotal (line) 4 3 2 25" xfId="5570" xr:uid="{00000000-0005-0000-0000-000048980000}"/>
    <cellStyle name="Subtotal (line) 4 3 2 25 2" xfId="40292" xr:uid="{00000000-0005-0000-0000-000049980000}"/>
    <cellStyle name="Subtotal (line) 4 3 2 25 2 2" xfId="40293" xr:uid="{00000000-0005-0000-0000-00004A980000}"/>
    <cellStyle name="Subtotal (line) 4 3 2 25 2 3" xfId="40294" xr:uid="{00000000-0005-0000-0000-00004B980000}"/>
    <cellStyle name="Subtotal (line) 4 3 2 25 2 4" xfId="40295" xr:uid="{00000000-0005-0000-0000-00004C980000}"/>
    <cellStyle name="Subtotal (line) 4 3 2 25 3" xfId="40296" xr:uid="{00000000-0005-0000-0000-00004D980000}"/>
    <cellStyle name="Subtotal (line) 4 3 2 25 4" xfId="40297" xr:uid="{00000000-0005-0000-0000-00004E980000}"/>
    <cellStyle name="Subtotal (line) 4 3 2 25 5" xfId="40298" xr:uid="{00000000-0005-0000-0000-00004F980000}"/>
    <cellStyle name="Subtotal (line) 4 3 2 26" xfId="5571" xr:uid="{00000000-0005-0000-0000-000050980000}"/>
    <cellStyle name="Subtotal (line) 4 3 2 26 2" xfId="40299" xr:uid="{00000000-0005-0000-0000-000051980000}"/>
    <cellStyle name="Subtotal (line) 4 3 2 26 2 2" xfId="40300" xr:uid="{00000000-0005-0000-0000-000052980000}"/>
    <cellStyle name="Subtotal (line) 4 3 2 26 2 3" xfId="40301" xr:uid="{00000000-0005-0000-0000-000053980000}"/>
    <cellStyle name="Subtotal (line) 4 3 2 26 2 4" xfId="40302" xr:uid="{00000000-0005-0000-0000-000054980000}"/>
    <cellStyle name="Subtotal (line) 4 3 2 26 3" xfId="40303" xr:uid="{00000000-0005-0000-0000-000055980000}"/>
    <cellStyle name="Subtotal (line) 4 3 2 26 4" xfId="40304" xr:uid="{00000000-0005-0000-0000-000056980000}"/>
    <cellStyle name="Subtotal (line) 4 3 2 26 5" xfId="40305" xr:uid="{00000000-0005-0000-0000-000057980000}"/>
    <cellStyle name="Subtotal (line) 4 3 2 27" xfId="5572" xr:uid="{00000000-0005-0000-0000-000058980000}"/>
    <cellStyle name="Subtotal (line) 4 3 2 27 2" xfId="40306" xr:uid="{00000000-0005-0000-0000-000059980000}"/>
    <cellStyle name="Subtotal (line) 4 3 2 27 2 2" xfId="40307" xr:uid="{00000000-0005-0000-0000-00005A980000}"/>
    <cellStyle name="Subtotal (line) 4 3 2 27 2 3" xfId="40308" xr:uid="{00000000-0005-0000-0000-00005B980000}"/>
    <cellStyle name="Subtotal (line) 4 3 2 27 2 4" xfId="40309" xr:uid="{00000000-0005-0000-0000-00005C980000}"/>
    <cellStyle name="Subtotal (line) 4 3 2 27 3" xfId="40310" xr:uid="{00000000-0005-0000-0000-00005D980000}"/>
    <cellStyle name="Subtotal (line) 4 3 2 27 4" xfId="40311" xr:uid="{00000000-0005-0000-0000-00005E980000}"/>
    <cellStyle name="Subtotal (line) 4 3 2 27 5" xfId="40312" xr:uid="{00000000-0005-0000-0000-00005F980000}"/>
    <cellStyle name="Subtotal (line) 4 3 2 28" xfId="5573" xr:uid="{00000000-0005-0000-0000-000060980000}"/>
    <cellStyle name="Subtotal (line) 4 3 2 28 2" xfId="40313" xr:uid="{00000000-0005-0000-0000-000061980000}"/>
    <cellStyle name="Subtotal (line) 4 3 2 28 2 2" xfId="40314" xr:uid="{00000000-0005-0000-0000-000062980000}"/>
    <cellStyle name="Subtotal (line) 4 3 2 28 2 3" xfId="40315" xr:uid="{00000000-0005-0000-0000-000063980000}"/>
    <cellStyle name="Subtotal (line) 4 3 2 28 2 4" xfId="40316" xr:uid="{00000000-0005-0000-0000-000064980000}"/>
    <cellStyle name="Subtotal (line) 4 3 2 28 3" xfId="40317" xr:uid="{00000000-0005-0000-0000-000065980000}"/>
    <cellStyle name="Subtotal (line) 4 3 2 28 4" xfId="40318" xr:uid="{00000000-0005-0000-0000-000066980000}"/>
    <cellStyle name="Subtotal (line) 4 3 2 28 5" xfId="40319" xr:uid="{00000000-0005-0000-0000-000067980000}"/>
    <cellStyle name="Subtotal (line) 4 3 2 29" xfId="5574" xr:uid="{00000000-0005-0000-0000-000068980000}"/>
    <cellStyle name="Subtotal (line) 4 3 2 29 2" xfId="40320" xr:uid="{00000000-0005-0000-0000-000069980000}"/>
    <cellStyle name="Subtotal (line) 4 3 2 29 2 2" xfId="40321" xr:uid="{00000000-0005-0000-0000-00006A980000}"/>
    <cellStyle name="Subtotal (line) 4 3 2 29 2 3" xfId="40322" xr:uid="{00000000-0005-0000-0000-00006B980000}"/>
    <cellStyle name="Subtotal (line) 4 3 2 29 2 4" xfId="40323" xr:uid="{00000000-0005-0000-0000-00006C980000}"/>
    <cellStyle name="Subtotal (line) 4 3 2 29 3" xfId="40324" xr:uid="{00000000-0005-0000-0000-00006D980000}"/>
    <cellStyle name="Subtotal (line) 4 3 2 29 4" xfId="40325" xr:uid="{00000000-0005-0000-0000-00006E980000}"/>
    <cellStyle name="Subtotal (line) 4 3 2 29 5" xfId="40326" xr:uid="{00000000-0005-0000-0000-00006F980000}"/>
    <cellStyle name="Subtotal (line) 4 3 2 3" xfId="5575" xr:uid="{00000000-0005-0000-0000-000070980000}"/>
    <cellStyle name="Subtotal (line) 4 3 2 3 2" xfId="40327" xr:uid="{00000000-0005-0000-0000-000071980000}"/>
    <cellStyle name="Subtotal (line) 4 3 2 3 2 2" xfId="40328" xr:uid="{00000000-0005-0000-0000-000072980000}"/>
    <cellStyle name="Subtotal (line) 4 3 2 3 2 3" xfId="40329" xr:uid="{00000000-0005-0000-0000-000073980000}"/>
    <cellStyle name="Subtotal (line) 4 3 2 3 2 4" xfId="40330" xr:uid="{00000000-0005-0000-0000-000074980000}"/>
    <cellStyle name="Subtotal (line) 4 3 2 3 3" xfId="40331" xr:uid="{00000000-0005-0000-0000-000075980000}"/>
    <cellStyle name="Subtotal (line) 4 3 2 3 4" xfId="40332" xr:uid="{00000000-0005-0000-0000-000076980000}"/>
    <cellStyle name="Subtotal (line) 4 3 2 3 5" xfId="40333" xr:uid="{00000000-0005-0000-0000-000077980000}"/>
    <cellStyle name="Subtotal (line) 4 3 2 30" xfId="5576" xr:uid="{00000000-0005-0000-0000-000078980000}"/>
    <cellStyle name="Subtotal (line) 4 3 2 30 2" xfId="40334" xr:uid="{00000000-0005-0000-0000-000079980000}"/>
    <cellStyle name="Subtotal (line) 4 3 2 30 2 2" xfId="40335" xr:uid="{00000000-0005-0000-0000-00007A980000}"/>
    <cellStyle name="Subtotal (line) 4 3 2 30 2 3" xfId="40336" xr:uid="{00000000-0005-0000-0000-00007B980000}"/>
    <cellStyle name="Subtotal (line) 4 3 2 30 2 4" xfId="40337" xr:uid="{00000000-0005-0000-0000-00007C980000}"/>
    <cellStyle name="Subtotal (line) 4 3 2 30 3" xfId="40338" xr:uid="{00000000-0005-0000-0000-00007D980000}"/>
    <cellStyle name="Subtotal (line) 4 3 2 30 4" xfId="40339" xr:uid="{00000000-0005-0000-0000-00007E980000}"/>
    <cellStyle name="Subtotal (line) 4 3 2 30 5" xfId="40340" xr:uid="{00000000-0005-0000-0000-00007F980000}"/>
    <cellStyle name="Subtotal (line) 4 3 2 31" xfId="5577" xr:uid="{00000000-0005-0000-0000-000080980000}"/>
    <cellStyle name="Subtotal (line) 4 3 2 31 2" xfId="40341" xr:uid="{00000000-0005-0000-0000-000081980000}"/>
    <cellStyle name="Subtotal (line) 4 3 2 31 2 2" xfId="40342" xr:uid="{00000000-0005-0000-0000-000082980000}"/>
    <cellStyle name="Subtotal (line) 4 3 2 31 2 3" xfId="40343" xr:uid="{00000000-0005-0000-0000-000083980000}"/>
    <cellStyle name="Subtotal (line) 4 3 2 31 2 4" xfId="40344" xr:uid="{00000000-0005-0000-0000-000084980000}"/>
    <cellStyle name="Subtotal (line) 4 3 2 31 3" xfId="40345" xr:uid="{00000000-0005-0000-0000-000085980000}"/>
    <cellStyle name="Subtotal (line) 4 3 2 31 4" xfId="40346" xr:uid="{00000000-0005-0000-0000-000086980000}"/>
    <cellStyle name="Subtotal (line) 4 3 2 31 5" xfId="40347" xr:uid="{00000000-0005-0000-0000-000087980000}"/>
    <cellStyle name="Subtotal (line) 4 3 2 32" xfId="5578" xr:uid="{00000000-0005-0000-0000-000088980000}"/>
    <cellStyle name="Subtotal (line) 4 3 2 32 2" xfId="40348" xr:uid="{00000000-0005-0000-0000-000089980000}"/>
    <cellStyle name="Subtotal (line) 4 3 2 32 2 2" xfId="40349" xr:uid="{00000000-0005-0000-0000-00008A980000}"/>
    <cellStyle name="Subtotal (line) 4 3 2 32 2 3" xfId="40350" xr:uid="{00000000-0005-0000-0000-00008B980000}"/>
    <cellStyle name="Subtotal (line) 4 3 2 32 2 4" xfId="40351" xr:uid="{00000000-0005-0000-0000-00008C980000}"/>
    <cellStyle name="Subtotal (line) 4 3 2 32 3" xfId="40352" xr:uid="{00000000-0005-0000-0000-00008D980000}"/>
    <cellStyle name="Subtotal (line) 4 3 2 32 4" xfId="40353" xr:uid="{00000000-0005-0000-0000-00008E980000}"/>
    <cellStyle name="Subtotal (line) 4 3 2 32 5" xfId="40354" xr:uid="{00000000-0005-0000-0000-00008F980000}"/>
    <cellStyle name="Subtotal (line) 4 3 2 33" xfId="5579" xr:uid="{00000000-0005-0000-0000-000090980000}"/>
    <cellStyle name="Subtotal (line) 4 3 2 33 2" xfId="40355" xr:uid="{00000000-0005-0000-0000-000091980000}"/>
    <cellStyle name="Subtotal (line) 4 3 2 33 2 2" xfId="40356" xr:uid="{00000000-0005-0000-0000-000092980000}"/>
    <cellStyle name="Subtotal (line) 4 3 2 33 2 3" xfId="40357" xr:uid="{00000000-0005-0000-0000-000093980000}"/>
    <cellStyle name="Subtotal (line) 4 3 2 33 2 4" xfId="40358" xr:uid="{00000000-0005-0000-0000-000094980000}"/>
    <cellStyle name="Subtotal (line) 4 3 2 33 3" xfId="40359" xr:uid="{00000000-0005-0000-0000-000095980000}"/>
    <cellStyle name="Subtotal (line) 4 3 2 33 4" xfId="40360" xr:uid="{00000000-0005-0000-0000-000096980000}"/>
    <cellStyle name="Subtotal (line) 4 3 2 33 5" xfId="40361" xr:uid="{00000000-0005-0000-0000-000097980000}"/>
    <cellStyle name="Subtotal (line) 4 3 2 34" xfId="5580" xr:uid="{00000000-0005-0000-0000-000098980000}"/>
    <cellStyle name="Subtotal (line) 4 3 2 34 2" xfId="40362" xr:uid="{00000000-0005-0000-0000-000099980000}"/>
    <cellStyle name="Subtotal (line) 4 3 2 34 2 2" xfId="40363" xr:uid="{00000000-0005-0000-0000-00009A980000}"/>
    <cellStyle name="Subtotal (line) 4 3 2 34 2 3" xfId="40364" xr:uid="{00000000-0005-0000-0000-00009B980000}"/>
    <cellStyle name="Subtotal (line) 4 3 2 34 2 4" xfId="40365" xr:uid="{00000000-0005-0000-0000-00009C980000}"/>
    <cellStyle name="Subtotal (line) 4 3 2 34 3" xfId="40366" xr:uid="{00000000-0005-0000-0000-00009D980000}"/>
    <cellStyle name="Subtotal (line) 4 3 2 34 4" xfId="40367" xr:uid="{00000000-0005-0000-0000-00009E980000}"/>
    <cellStyle name="Subtotal (line) 4 3 2 34 5" xfId="40368" xr:uid="{00000000-0005-0000-0000-00009F980000}"/>
    <cellStyle name="Subtotal (line) 4 3 2 35" xfId="5581" xr:uid="{00000000-0005-0000-0000-0000A0980000}"/>
    <cellStyle name="Subtotal (line) 4 3 2 35 2" xfId="40369" xr:uid="{00000000-0005-0000-0000-0000A1980000}"/>
    <cellStyle name="Subtotal (line) 4 3 2 35 2 2" xfId="40370" xr:uid="{00000000-0005-0000-0000-0000A2980000}"/>
    <cellStyle name="Subtotal (line) 4 3 2 35 2 3" xfId="40371" xr:uid="{00000000-0005-0000-0000-0000A3980000}"/>
    <cellStyle name="Subtotal (line) 4 3 2 35 2 4" xfId="40372" xr:uid="{00000000-0005-0000-0000-0000A4980000}"/>
    <cellStyle name="Subtotal (line) 4 3 2 35 3" xfId="40373" xr:uid="{00000000-0005-0000-0000-0000A5980000}"/>
    <cellStyle name="Subtotal (line) 4 3 2 35 4" xfId="40374" xr:uid="{00000000-0005-0000-0000-0000A6980000}"/>
    <cellStyle name="Subtotal (line) 4 3 2 35 5" xfId="40375" xr:uid="{00000000-0005-0000-0000-0000A7980000}"/>
    <cellStyle name="Subtotal (line) 4 3 2 36" xfId="5582" xr:uid="{00000000-0005-0000-0000-0000A8980000}"/>
    <cellStyle name="Subtotal (line) 4 3 2 36 2" xfId="40376" xr:uid="{00000000-0005-0000-0000-0000A9980000}"/>
    <cellStyle name="Subtotal (line) 4 3 2 36 2 2" xfId="40377" xr:uid="{00000000-0005-0000-0000-0000AA980000}"/>
    <cellStyle name="Subtotal (line) 4 3 2 36 2 3" xfId="40378" xr:uid="{00000000-0005-0000-0000-0000AB980000}"/>
    <cellStyle name="Subtotal (line) 4 3 2 36 2 4" xfId="40379" xr:uid="{00000000-0005-0000-0000-0000AC980000}"/>
    <cellStyle name="Subtotal (line) 4 3 2 36 3" xfId="40380" xr:uid="{00000000-0005-0000-0000-0000AD980000}"/>
    <cellStyle name="Subtotal (line) 4 3 2 36 4" xfId="40381" xr:uid="{00000000-0005-0000-0000-0000AE980000}"/>
    <cellStyle name="Subtotal (line) 4 3 2 36 5" xfId="40382" xr:uid="{00000000-0005-0000-0000-0000AF980000}"/>
    <cellStyle name="Subtotal (line) 4 3 2 37" xfId="5583" xr:uid="{00000000-0005-0000-0000-0000B0980000}"/>
    <cellStyle name="Subtotal (line) 4 3 2 37 2" xfId="40383" xr:uid="{00000000-0005-0000-0000-0000B1980000}"/>
    <cellStyle name="Subtotal (line) 4 3 2 37 2 2" xfId="40384" xr:uid="{00000000-0005-0000-0000-0000B2980000}"/>
    <cellStyle name="Subtotal (line) 4 3 2 37 2 3" xfId="40385" xr:uid="{00000000-0005-0000-0000-0000B3980000}"/>
    <cellStyle name="Subtotal (line) 4 3 2 37 2 4" xfId="40386" xr:uid="{00000000-0005-0000-0000-0000B4980000}"/>
    <cellStyle name="Subtotal (line) 4 3 2 37 3" xfId="40387" xr:uid="{00000000-0005-0000-0000-0000B5980000}"/>
    <cellStyle name="Subtotal (line) 4 3 2 37 4" xfId="40388" xr:uid="{00000000-0005-0000-0000-0000B6980000}"/>
    <cellStyle name="Subtotal (line) 4 3 2 37 5" xfId="40389" xr:uid="{00000000-0005-0000-0000-0000B7980000}"/>
    <cellStyle name="Subtotal (line) 4 3 2 38" xfId="5584" xr:uid="{00000000-0005-0000-0000-0000B8980000}"/>
    <cellStyle name="Subtotal (line) 4 3 2 38 2" xfId="40390" xr:uid="{00000000-0005-0000-0000-0000B9980000}"/>
    <cellStyle name="Subtotal (line) 4 3 2 38 2 2" xfId="40391" xr:uid="{00000000-0005-0000-0000-0000BA980000}"/>
    <cellStyle name="Subtotal (line) 4 3 2 38 2 3" xfId="40392" xr:uid="{00000000-0005-0000-0000-0000BB980000}"/>
    <cellStyle name="Subtotal (line) 4 3 2 38 2 4" xfId="40393" xr:uid="{00000000-0005-0000-0000-0000BC980000}"/>
    <cellStyle name="Subtotal (line) 4 3 2 38 3" xfId="40394" xr:uid="{00000000-0005-0000-0000-0000BD980000}"/>
    <cellStyle name="Subtotal (line) 4 3 2 38 4" xfId="40395" xr:uid="{00000000-0005-0000-0000-0000BE980000}"/>
    <cellStyle name="Subtotal (line) 4 3 2 38 5" xfId="40396" xr:uid="{00000000-0005-0000-0000-0000BF980000}"/>
    <cellStyle name="Subtotal (line) 4 3 2 39" xfId="5585" xr:uid="{00000000-0005-0000-0000-0000C0980000}"/>
    <cellStyle name="Subtotal (line) 4 3 2 39 2" xfId="40397" xr:uid="{00000000-0005-0000-0000-0000C1980000}"/>
    <cellStyle name="Subtotal (line) 4 3 2 39 2 2" xfId="40398" xr:uid="{00000000-0005-0000-0000-0000C2980000}"/>
    <cellStyle name="Subtotal (line) 4 3 2 39 2 3" xfId="40399" xr:uid="{00000000-0005-0000-0000-0000C3980000}"/>
    <cellStyle name="Subtotal (line) 4 3 2 39 2 4" xfId="40400" xr:uid="{00000000-0005-0000-0000-0000C4980000}"/>
    <cellStyle name="Subtotal (line) 4 3 2 39 3" xfId="40401" xr:uid="{00000000-0005-0000-0000-0000C5980000}"/>
    <cellStyle name="Subtotal (line) 4 3 2 39 4" xfId="40402" xr:uid="{00000000-0005-0000-0000-0000C6980000}"/>
    <cellStyle name="Subtotal (line) 4 3 2 39 5" xfId="40403" xr:uid="{00000000-0005-0000-0000-0000C7980000}"/>
    <cellStyle name="Subtotal (line) 4 3 2 4" xfId="5586" xr:uid="{00000000-0005-0000-0000-0000C8980000}"/>
    <cellStyle name="Subtotal (line) 4 3 2 4 2" xfId="40404" xr:uid="{00000000-0005-0000-0000-0000C9980000}"/>
    <cellStyle name="Subtotal (line) 4 3 2 4 2 2" xfId="40405" xr:uid="{00000000-0005-0000-0000-0000CA980000}"/>
    <cellStyle name="Subtotal (line) 4 3 2 4 2 3" xfId="40406" xr:uid="{00000000-0005-0000-0000-0000CB980000}"/>
    <cellStyle name="Subtotal (line) 4 3 2 4 2 4" xfId="40407" xr:uid="{00000000-0005-0000-0000-0000CC980000}"/>
    <cellStyle name="Subtotal (line) 4 3 2 4 3" xfId="40408" xr:uid="{00000000-0005-0000-0000-0000CD980000}"/>
    <cellStyle name="Subtotal (line) 4 3 2 4 4" xfId="40409" xr:uid="{00000000-0005-0000-0000-0000CE980000}"/>
    <cellStyle name="Subtotal (line) 4 3 2 4 5" xfId="40410" xr:uid="{00000000-0005-0000-0000-0000CF980000}"/>
    <cellStyle name="Subtotal (line) 4 3 2 40" xfId="5587" xr:uid="{00000000-0005-0000-0000-0000D0980000}"/>
    <cellStyle name="Subtotal (line) 4 3 2 40 2" xfId="40411" xr:uid="{00000000-0005-0000-0000-0000D1980000}"/>
    <cellStyle name="Subtotal (line) 4 3 2 40 2 2" xfId="40412" xr:uid="{00000000-0005-0000-0000-0000D2980000}"/>
    <cellStyle name="Subtotal (line) 4 3 2 40 2 3" xfId="40413" xr:uid="{00000000-0005-0000-0000-0000D3980000}"/>
    <cellStyle name="Subtotal (line) 4 3 2 40 2 4" xfId="40414" xr:uid="{00000000-0005-0000-0000-0000D4980000}"/>
    <cellStyle name="Subtotal (line) 4 3 2 40 3" xfId="40415" xr:uid="{00000000-0005-0000-0000-0000D5980000}"/>
    <cellStyle name="Subtotal (line) 4 3 2 40 4" xfId="40416" xr:uid="{00000000-0005-0000-0000-0000D6980000}"/>
    <cellStyle name="Subtotal (line) 4 3 2 40 5" xfId="40417" xr:uid="{00000000-0005-0000-0000-0000D7980000}"/>
    <cellStyle name="Subtotal (line) 4 3 2 41" xfId="5588" xr:uid="{00000000-0005-0000-0000-0000D8980000}"/>
    <cellStyle name="Subtotal (line) 4 3 2 41 2" xfId="40418" xr:uid="{00000000-0005-0000-0000-0000D9980000}"/>
    <cellStyle name="Subtotal (line) 4 3 2 41 2 2" xfId="40419" xr:uid="{00000000-0005-0000-0000-0000DA980000}"/>
    <cellStyle name="Subtotal (line) 4 3 2 41 2 3" xfId="40420" xr:uid="{00000000-0005-0000-0000-0000DB980000}"/>
    <cellStyle name="Subtotal (line) 4 3 2 41 2 4" xfId="40421" xr:uid="{00000000-0005-0000-0000-0000DC980000}"/>
    <cellStyle name="Subtotal (line) 4 3 2 41 3" xfId="40422" xr:uid="{00000000-0005-0000-0000-0000DD980000}"/>
    <cellStyle name="Subtotal (line) 4 3 2 41 4" xfId="40423" xr:uid="{00000000-0005-0000-0000-0000DE980000}"/>
    <cellStyle name="Subtotal (line) 4 3 2 41 5" xfId="40424" xr:uid="{00000000-0005-0000-0000-0000DF980000}"/>
    <cellStyle name="Subtotal (line) 4 3 2 42" xfId="5589" xr:uid="{00000000-0005-0000-0000-0000E0980000}"/>
    <cellStyle name="Subtotal (line) 4 3 2 42 2" xfId="40425" xr:uid="{00000000-0005-0000-0000-0000E1980000}"/>
    <cellStyle name="Subtotal (line) 4 3 2 42 2 2" xfId="40426" xr:uid="{00000000-0005-0000-0000-0000E2980000}"/>
    <cellStyle name="Subtotal (line) 4 3 2 42 2 3" xfId="40427" xr:uid="{00000000-0005-0000-0000-0000E3980000}"/>
    <cellStyle name="Subtotal (line) 4 3 2 42 2 4" xfId="40428" xr:uid="{00000000-0005-0000-0000-0000E4980000}"/>
    <cellStyle name="Subtotal (line) 4 3 2 42 3" xfId="40429" xr:uid="{00000000-0005-0000-0000-0000E5980000}"/>
    <cellStyle name="Subtotal (line) 4 3 2 42 4" xfId="40430" xr:uid="{00000000-0005-0000-0000-0000E6980000}"/>
    <cellStyle name="Subtotal (line) 4 3 2 42 5" xfId="40431" xr:uid="{00000000-0005-0000-0000-0000E7980000}"/>
    <cellStyle name="Subtotal (line) 4 3 2 43" xfId="5590" xr:uid="{00000000-0005-0000-0000-0000E8980000}"/>
    <cellStyle name="Subtotal (line) 4 3 2 43 2" xfId="40432" xr:uid="{00000000-0005-0000-0000-0000E9980000}"/>
    <cellStyle name="Subtotal (line) 4 3 2 43 2 2" xfId="40433" xr:uid="{00000000-0005-0000-0000-0000EA980000}"/>
    <cellStyle name="Subtotal (line) 4 3 2 43 2 3" xfId="40434" xr:uid="{00000000-0005-0000-0000-0000EB980000}"/>
    <cellStyle name="Subtotal (line) 4 3 2 43 2 4" xfId="40435" xr:uid="{00000000-0005-0000-0000-0000EC980000}"/>
    <cellStyle name="Subtotal (line) 4 3 2 43 3" xfId="40436" xr:uid="{00000000-0005-0000-0000-0000ED980000}"/>
    <cellStyle name="Subtotal (line) 4 3 2 43 4" xfId="40437" xr:uid="{00000000-0005-0000-0000-0000EE980000}"/>
    <cellStyle name="Subtotal (line) 4 3 2 43 5" xfId="40438" xr:uid="{00000000-0005-0000-0000-0000EF980000}"/>
    <cellStyle name="Subtotal (line) 4 3 2 44" xfId="5591" xr:uid="{00000000-0005-0000-0000-0000F0980000}"/>
    <cellStyle name="Subtotal (line) 4 3 2 44 2" xfId="40439" xr:uid="{00000000-0005-0000-0000-0000F1980000}"/>
    <cellStyle name="Subtotal (line) 4 3 2 44 2 2" xfId="40440" xr:uid="{00000000-0005-0000-0000-0000F2980000}"/>
    <cellStyle name="Subtotal (line) 4 3 2 44 2 3" xfId="40441" xr:uid="{00000000-0005-0000-0000-0000F3980000}"/>
    <cellStyle name="Subtotal (line) 4 3 2 44 2 4" xfId="40442" xr:uid="{00000000-0005-0000-0000-0000F4980000}"/>
    <cellStyle name="Subtotal (line) 4 3 2 44 3" xfId="40443" xr:uid="{00000000-0005-0000-0000-0000F5980000}"/>
    <cellStyle name="Subtotal (line) 4 3 2 44 4" xfId="40444" xr:uid="{00000000-0005-0000-0000-0000F6980000}"/>
    <cellStyle name="Subtotal (line) 4 3 2 44 5" xfId="40445" xr:uid="{00000000-0005-0000-0000-0000F7980000}"/>
    <cellStyle name="Subtotal (line) 4 3 2 45" xfId="40446" xr:uid="{00000000-0005-0000-0000-0000F8980000}"/>
    <cellStyle name="Subtotal (line) 4 3 2 45 2" xfId="40447" xr:uid="{00000000-0005-0000-0000-0000F9980000}"/>
    <cellStyle name="Subtotal (line) 4 3 2 45 3" xfId="40448" xr:uid="{00000000-0005-0000-0000-0000FA980000}"/>
    <cellStyle name="Subtotal (line) 4 3 2 45 4" xfId="40449" xr:uid="{00000000-0005-0000-0000-0000FB980000}"/>
    <cellStyle name="Subtotal (line) 4 3 2 46" xfId="40450" xr:uid="{00000000-0005-0000-0000-0000FC980000}"/>
    <cellStyle name="Subtotal (line) 4 3 2 46 2" xfId="40451" xr:uid="{00000000-0005-0000-0000-0000FD980000}"/>
    <cellStyle name="Subtotal (line) 4 3 2 46 3" xfId="40452" xr:uid="{00000000-0005-0000-0000-0000FE980000}"/>
    <cellStyle name="Subtotal (line) 4 3 2 46 4" xfId="40453" xr:uid="{00000000-0005-0000-0000-0000FF980000}"/>
    <cellStyle name="Subtotal (line) 4 3 2 47" xfId="40454" xr:uid="{00000000-0005-0000-0000-000000990000}"/>
    <cellStyle name="Subtotal (line) 4 3 2 48" xfId="40455" xr:uid="{00000000-0005-0000-0000-000001990000}"/>
    <cellStyle name="Subtotal (line) 4 3 2 49" xfId="40456" xr:uid="{00000000-0005-0000-0000-000002990000}"/>
    <cellStyle name="Subtotal (line) 4 3 2 5" xfId="5592" xr:uid="{00000000-0005-0000-0000-000003990000}"/>
    <cellStyle name="Subtotal (line) 4 3 2 5 2" xfId="40457" xr:uid="{00000000-0005-0000-0000-000004990000}"/>
    <cellStyle name="Subtotal (line) 4 3 2 5 2 2" xfId="40458" xr:uid="{00000000-0005-0000-0000-000005990000}"/>
    <cellStyle name="Subtotal (line) 4 3 2 5 2 3" xfId="40459" xr:uid="{00000000-0005-0000-0000-000006990000}"/>
    <cellStyle name="Subtotal (line) 4 3 2 5 2 4" xfId="40460" xr:uid="{00000000-0005-0000-0000-000007990000}"/>
    <cellStyle name="Subtotal (line) 4 3 2 5 3" xfId="40461" xr:uid="{00000000-0005-0000-0000-000008990000}"/>
    <cellStyle name="Subtotal (line) 4 3 2 5 4" xfId="40462" xr:uid="{00000000-0005-0000-0000-000009990000}"/>
    <cellStyle name="Subtotal (line) 4 3 2 5 5" xfId="40463" xr:uid="{00000000-0005-0000-0000-00000A990000}"/>
    <cellStyle name="Subtotal (line) 4 3 2 6" xfId="5593" xr:uid="{00000000-0005-0000-0000-00000B990000}"/>
    <cellStyle name="Subtotal (line) 4 3 2 6 2" xfId="40464" xr:uid="{00000000-0005-0000-0000-00000C990000}"/>
    <cellStyle name="Subtotal (line) 4 3 2 6 2 2" xfId="40465" xr:uid="{00000000-0005-0000-0000-00000D990000}"/>
    <cellStyle name="Subtotal (line) 4 3 2 6 2 3" xfId="40466" xr:uid="{00000000-0005-0000-0000-00000E990000}"/>
    <cellStyle name="Subtotal (line) 4 3 2 6 2 4" xfId="40467" xr:uid="{00000000-0005-0000-0000-00000F990000}"/>
    <cellStyle name="Subtotal (line) 4 3 2 6 3" xfId="40468" xr:uid="{00000000-0005-0000-0000-000010990000}"/>
    <cellStyle name="Subtotal (line) 4 3 2 6 4" xfId="40469" xr:uid="{00000000-0005-0000-0000-000011990000}"/>
    <cellStyle name="Subtotal (line) 4 3 2 6 5" xfId="40470" xr:uid="{00000000-0005-0000-0000-000012990000}"/>
    <cellStyle name="Subtotal (line) 4 3 2 7" xfId="5594" xr:uid="{00000000-0005-0000-0000-000013990000}"/>
    <cellStyle name="Subtotal (line) 4 3 2 7 2" xfId="40471" xr:uid="{00000000-0005-0000-0000-000014990000}"/>
    <cellStyle name="Subtotal (line) 4 3 2 7 2 2" xfId="40472" xr:uid="{00000000-0005-0000-0000-000015990000}"/>
    <cellStyle name="Subtotal (line) 4 3 2 7 2 3" xfId="40473" xr:uid="{00000000-0005-0000-0000-000016990000}"/>
    <cellStyle name="Subtotal (line) 4 3 2 7 2 4" xfId="40474" xr:uid="{00000000-0005-0000-0000-000017990000}"/>
    <cellStyle name="Subtotal (line) 4 3 2 7 3" xfId="40475" xr:uid="{00000000-0005-0000-0000-000018990000}"/>
    <cellStyle name="Subtotal (line) 4 3 2 7 4" xfId="40476" xr:uid="{00000000-0005-0000-0000-000019990000}"/>
    <cellStyle name="Subtotal (line) 4 3 2 7 5" xfId="40477" xr:uid="{00000000-0005-0000-0000-00001A990000}"/>
    <cellStyle name="Subtotal (line) 4 3 2 8" xfId="5595" xr:uid="{00000000-0005-0000-0000-00001B990000}"/>
    <cellStyle name="Subtotal (line) 4 3 2 8 2" xfId="40478" xr:uid="{00000000-0005-0000-0000-00001C990000}"/>
    <cellStyle name="Subtotal (line) 4 3 2 8 2 2" xfId="40479" xr:uid="{00000000-0005-0000-0000-00001D990000}"/>
    <cellStyle name="Subtotal (line) 4 3 2 8 2 3" xfId="40480" xr:uid="{00000000-0005-0000-0000-00001E990000}"/>
    <cellStyle name="Subtotal (line) 4 3 2 8 2 4" xfId="40481" xr:uid="{00000000-0005-0000-0000-00001F990000}"/>
    <cellStyle name="Subtotal (line) 4 3 2 8 3" xfId="40482" xr:uid="{00000000-0005-0000-0000-000020990000}"/>
    <cellStyle name="Subtotal (line) 4 3 2 8 4" xfId="40483" xr:uid="{00000000-0005-0000-0000-000021990000}"/>
    <cellStyle name="Subtotal (line) 4 3 2 8 5" xfId="40484" xr:uid="{00000000-0005-0000-0000-000022990000}"/>
    <cellStyle name="Subtotal (line) 4 3 2 9" xfId="5596" xr:uid="{00000000-0005-0000-0000-000023990000}"/>
    <cellStyle name="Subtotal (line) 4 3 2 9 2" xfId="40485" xr:uid="{00000000-0005-0000-0000-000024990000}"/>
    <cellStyle name="Subtotal (line) 4 3 2 9 2 2" xfId="40486" xr:uid="{00000000-0005-0000-0000-000025990000}"/>
    <cellStyle name="Subtotal (line) 4 3 2 9 2 3" xfId="40487" xr:uid="{00000000-0005-0000-0000-000026990000}"/>
    <cellStyle name="Subtotal (line) 4 3 2 9 2 4" xfId="40488" xr:uid="{00000000-0005-0000-0000-000027990000}"/>
    <cellStyle name="Subtotal (line) 4 3 2 9 3" xfId="40489" xr:uid="{00000000-0005-0000-0000-000028990000}"/>
    <cellStyle name="Subtotal (line) 4 3 2 9 4" xfId="40490" xr:uid="{00000000-0005-0000-0000-000029990000}"/>
    <cellStyle name="Subtotal (line) 4 3 2 9 5" xfId="40491" xr:uid="{00000000-0005-0000-0000-00002A990000}"/>
    <cellStyle name="Subtotal (line) 4 3 20" xfId="5597" xr:uid="{00000000-0005-0000-0000-00002B990000}"/>
    <cellStyle name="Subtotal (line) 4 3 20 2" xfId="40492" xr:uid="{00000000-0005-0000-0000-00002C990000}"/>
    <cellStyle name="Subtotal (line) 4 3 20 2 2" xfId="40493" xr:uid="{00000000-0005-0000-0000-00002D990000}"/>
    <cellStyle name="Subtotal (line) 4 3 20 2 3" xfId="40494" xr:uid="{00000000-0005-0000-0000-00002E990000}"/>
    <cellStyle name="Subtotal (line) 4 3 20 2 4" xfId="40495" xr:uid="{00000000-0005-0000-0000-00002F990000}"/>
    <cellStyle name="Subtotal (line) 4 3 20 3" xfId="40496" xr:uid="{00000000-0005-0000-0000-000030990000}"/>
    <cellStyle name="Subtotal (line) 4 3 20 4" xfId="40497" xr:uid="{00000000-0005-0000-0000-000031990000}"/>
    <cellStyle name="Subtotal (line) 4 3 20 5" xfId="40498" xr:uid="{00000000-0005-0000-0000-000032990000}"/>
    <cellStyle name="Subtotal (line) 4 3 21" xfId="5598" xr:uid="{00000000-0005-0000-0000-000033990000}"/>
    <cellStyle name="Subtotal (line) 4 3 21 2" xfId="40499" xr:uid="{00000000-0005-0000-0000-000034990000}"/>
    <cellStyle name="Subtotal (line) 4 3 21 2 2" xfId="40500" xr:uid="{00000000-0005-0000-0000-000035990000}"/>
    <cellStyle name="Subtotal (line) 4 3 21 2 3" xfId="40501" xr:uid="{00000000-0005-0000-0000-000036990000}"/>
    <cellStyle name="Subtotal (line) 4 3 21 2 4" xfId="40502" xr:uid="{00000000-0005-0000-0000-000037990000}"/>
    <cellStyle name="Subtotal (line) 4 3 21 3" xfId="40503" xr:uid="{00000000-0005-0000-0000-000038990000}"/>
    <cellStyle name="Subtotal (line) 4 3 21 4" xfId="40504" xr:uid="{00000000-0005-0000-0000-000039990000}"/>
    <cellStyle name="Subtotal (line) 4 3 21 5" xfId="40505" xr:uid="{00000000-0005-0000-0000-00003A990000}"/>
    <cellStyle name="Subtotal (line) 4 3 22" xfId="5599" xr:uid="{00000000-0005-0000-0000-00003B990000}"/>
    <cellStyle name="Subtotal (line) 4 3 22 2" xfId="40506" xr:uid="{00000000-0005-0000-0000-00003C990000}"/>
    <cellStyle name="Subtotal (line) 4 3 22 2 2" xfId="40507" xr:uid="{00000000-0005-0000-0000-00003D990000}"/>
    <cellStyle name="Subtotal (line) 4 3 22 2 3" xfId="40508" xr:uid="{00000000-0005-0000-0000-00003E990000}"/>
    <cellStyle name="Subtotal (line) 4 3 22 2 4" xfId="40509" xr:uid="{00000000-0005-0000-0000-00003F990000}"/>
    <cellStyle name="Subtotal (line) 4 3 22 3" xfId="40510" xr:uid="{00000000-0005-0000-0000-000040990000}"/>
    <cellStyle name="Subtotal (line) 4 3 22 4" xfId="40511" xr:uid="{00000000-0005-0000-0000-000041990000}"/>
    <cellStyle name="Subtotal (line) 4 3 22 5" xfId="40512" xr:uid="{00000000-0005-0000-0000-000042990000}"/>
    <cellStyle name="Subtotal (line) 4 3 23" xfId="5600" xr:uid="{00000000-0005-0000-0000-000043990000}"/>
    <cellStyle name="Subtotal (line) 4 3 23 2" xfId="40513" xr:uid="{00000000-0005-0000-0000-000044990000}"/>
    <cellStyle name="Subtotal (line) 4 3 23 2 2" xfId="40514" xr:uid="{00000000-0005-0000-0000-000045990000}"/>
    <cellStyle name="Subtotal (line) 4 3 23 2 3" xfId="40515" xr:uid="{00000000-0005-0000-0000-000046990000}"/>
    <cellStyle name="Subtotal (line) 4 3 23 2 4" xfId="40516" xr:uid="{00000000-0005-0000-0000-000047990000}"/>
    <cellStyle name="Subtotal (line) 4 3 23 3" xfId="40517" xr:uid="{00000000-0005-0000-0000-000048990000}"/>
    <cellStyle name="Subtotal (line) 4 3 23 4" xfId="40518" xr:uid="{00000000-0005-0000-0000-000049990000}"/>
    <cellStyle name="Subtotal (line) 4 3 23 5" xfId="40519" xr:uid="{00000000-0005-0000-0000-00004A990000}"/>
    <cellStyle name="Subtotal (line) 4 3 24" xfId="5601" xr:uid="{00000000-0005-0000-0000-00004B990000}"/>
    <cellStyle name="Subtotal (line) 4 3 24 2" xfId="40520" xr:uid="{00000000-0005-0000-0000-00004C990000}"/>
    <cellStyle name="Subtotal (line) 4 3 24 2 2" xfId="40521" xr:uid="{00000000-0005-0000-0000-00004D990000}"/>
    <cellStyle name="Subtotal (line) 4 3 24 2 3" xfId="40522" xr:uid="{00000000-0005-0000-0000-00004E990000}"/>
    <cellStyle name="Subtotal (line) 4 3 24 2 4" xfId="40523" xr:uid="{00000000-0005-0000-0000-00004F990000}"/>
    <cellStyle name="Subtotal (line) 4 3 24 3" xfId="40524" xr:uid="{00000000-0005-0000-0000-000050990000}"/>
    <cellStyle name="Subtotal (line) 4 3 24 4" xfId="40525" xr:uid="{00000000-0005-0000-0000-000051990000}"/>
    <cellStyle name="Subtotal (line) 4 3 24 5" xfId="40526" xr:uid="{00000000-0005-0000-0000-000052990000}"/>
    <cellStyle name="Subtotal (line) 4 3 25" xfId="5602" xr:uid="{00000000-0005-0000-0000-000053990000}"/>
    <cellStyle name="Subtotal (line) 4 3 25 2" xfId="40527" xr:uid="{00000000-0005-0000-0000-000054990000}"/>
    <cellStyle name="Subtotal (line) 4 3 25 2 2" xfId="40528" xr:uid="{00000000-0005-0000-0000-000055990000}"/>
    <cellStyle name="Subtotal (line) 4 3 25 2 3" xfId="40529" xr:uid="{00000000-0005-0000-0000-000056990000}"/>
    <cellStyle name="Subtotal (line) 4 3 25 2 4" xfId="40530" xr:uid="{00000000-0005-0000-0000-000057990000}"/>
    <cellStyle name="Subtotal (line) 4 3 25 3" xfId="40531" xr:uid="{00000000-0005-0000-0000-000058990000}"/>
    <cellStyle name="Subtotal (line) 4 3 25 4" xfId="40532" xr:uid="{00000000-0005-0000-0000-000059990000}"/>
    <cellStyle name="Subtotal (line) 4 3 25 5" xfId="40533" xr:uid="{00000000-0005-0000-0000-00005A990000}"/>
    <cellStyle name="Subtotal (line) 4 3 26" xfId="5603" xr:uid="{00000000-0005-0000-0000-00005B990000}"/>
    <cellStyle name="Subtotal (line) 4 3 26 2" xfId="40534" xr:uid="{00000000-0005-0000-0000-00005C990000}"/>
    <cellStyle name="Subtotal (line) 4 3 26 2 2" xfId="40535" xr:uid="{00000000-0005-0000-0000-00005D990000}"/>
    <cellStyle name="Subtotal (line) 4 3 26 2 3" xfId="40536" xr:uid="{00000000-0005-0000-0000-00005E990000}"/>
    <cellStyle name="Subtotal (line) 4 3 26 2 4" xfId="40537" xr:uid="{00000000-0005-0000-0000-00005F990000}"/>
    <cellStyle name="Subtotal (line) 4 3 26 3" xfId="40538" xr:uid="{00000000-0005-0000-0000-000060990000}"/>
    <cellStyle name="Subtotal (line) 4 3 26 4" xfId="40539" xr:uid="{00000000-0005-0000-0000-000061990000}"/>
    <cellStyle name="Subtotal (line) 4 3 26 5" xfId="40540" xr:uid="{00000000-0005-0000-0000-000062990000}"/>
    <cellStyle name="Subtotal (line) 4 3 27" xfId="5604" xr:uid="{00000000-0005-0000-0000-000063990000}"/>
    <cellStyle name="Subtotal (line) 4 3 27 2" xfId="40541" xr:uid="{00000000-0005-0000-0000-000064990000}"/>
    <cellStyle name="Subtotal (line) 4 3 27 2 2" xfId="40542" xr:uid="{00000000-0005-0000-0000-000065990000}"/>
    <cellStyle name="Subtotal (line) 4 3 27 2 3" xfId="40543" xr:uid="{00000000-0005-0000-0000-000066990000}"/>
    <cellStyle name="Subtotal (line) 4 3 27 2 4" xfId="40544" xr:uid="{00000000-0005-0000-0000-000067990000}"/>
    <cellStyle name="Subtotal (line) 4 3 27 3" xfId="40545" xr:uid="{00000000-0005-0000-0000-000068990000}"/>
    <cellStyle name="Subtotal (line) 4 3 27 4" xfId="40546" xr:uid="{00000000-0005-0000-0000-000069990000}"/>
    <cellStyle name="Subtotal (line) 4 3 27 5" xfId="40547" xr:uid="{00000000-0005-0000-0000-00006A990000}"/>
    <cellStyle name="Subtotal (line) 4 3 28" xfId="5605" xr:uid="{00000000-0005-0000-0000-00006B990000}"/>
    <cellStyle name="Subtotal (line) 4 3 28 2" xfId="40548" xr:uid="{00000000-0005-0000-0000-00006C990000}"/>
    <cellStyle name="Subtotal (line) 4 3 28 2 2" xfId="40549" xr:uid="{00000000-0005-0000-0000-00006D990000}"/>
    <cellStyle name="Subtotal (line) 4 3 28 2 3" xfId="40550" xr:uid="{00000000-0005-0000-0000-00006E990000}"/>
    <cellStyle name="Subtotal (line) 4 3 28 2 4" xfId="40551" xr:uid="{00000000-0005-0000-0000-00006F990000}"/>
    <cellStyle name="Subtotal (line) 4 3 28 3" xfId="40552" xr:uid="{00000000-0005-0000-0000-000070990000}"/>
    <cellStyle name="Subtotal (line) 4 3 28 4" xfId="40553" xr:uid="{00000000-0005-0000-0000-000071990000}"/>
    <cellStyle name="Subtotal (line) 4 3 28 5" xfId="40554" xr:uid="{00000000-0005-0000-0000-000072990000}"/>
    <cellStyle name="Subtotal (line) 4 3 29" xfId="5606" xr:uid="{00000000-0005-0000-0000-000073990000}"/>
    <cellStyle name="Subtotal (line) 4 3 29 2" xfId="40555" xr:uid="{00000000-0005-0000-0000-000074990000}"/>
    <cellStyle name="Subtotal (line) 4 3 29 2 2" xfId="40556" xr:uid="{00000000-0005-0000-0000-000075990000}"/>
    <cellStyle name="Subtotal (line) 4 3 29 2 3" xfId="40557" xr:uid="{00000000-0005-0000-0000-000076990000}"/>
    <cellStyle name="Subtotal (line) 4 3 29 2 4" xfId="40558" xr:uid="{00000000-0005-0000-0000-000077990000}"/>
    <cellStyle name="Subtotal (line) 4 3 29 3" xfId="40559" xr:uid="{00000000-0005-0000-0000-000078990000}"/>
    <cellStyle name="Subtotal (line) 4 3 29 4" xfId="40560" xr:uid="{00000000-0005-0000-0000-000079990000}"/>
    <cellStyle name="Subtotal (line) 4 3 29 5" xfId="40561" xr:uid="{00000000-0005-0000-0000-00007A990000}"/>
    <cellStyle name="Subtotal (line) 4 3 3" xfId="5607" xr:uid="{00000000-0005-0000-0000-00007B990000}"/>
    <cellStyle name="Subtotal (line) 4 3 3 2" xfId="40562" xr:uid="{00000000-0005-0000-0000-00007C990000}"/>
    <cellStyle name="Subtotal (line) 4 3 3 2 2" xfId="40563" xr:uid="{00000000-0005-0000-0000-00007D990000}"/>
    <cellStyle name="Subtotal (line) 4 3 3 2 3" xfId="40564" xr:uid="{00000000-0005-0000-0000-00007E990000}"/>
    <cellStyle name="Subtotal (line) 4 3 3 2 4" xfId="40565" xr:uid="{00000000-0005-0000-0000-00007F990000}"/>
    <cellStyle name="Subtotal (line) 4 3 3 3" xfId="40566" xr:uid="{00000000-0005-0000-0000-000080990000}"/>
    <cellStyle name="Subtotal (line) 4 3 3 4" xfId="40567" xr:uid="{00000000-0005-0000-0000-000081990000}"/>
    <cellStyle name="Subtotal (line) 4 3 3 5" xfId="40568" xr:uid="{00000000-0005-0000-0000-000082990000}"/>
    <cellStyle name="Subtotal (line) 4 3 30" xfId="5608" xr:uid="{00000000-0005-0000-0000-000083990000}"/>
    <cellStyle name="Subtotal (line) 4 3 30 2" xfId="40569" xr:uid="{00000000-0005-0000-0000-000084990000}"/>
    <cellStyle name="Subtotal (line) 4 3 30 2 2" xfId="40570" xr:uid="{00000000-0005-0000-0000-000085990000}"/>
    <cellStyle name="Subtotal (line) 4 3 30 2 3" xfId="40571" xr:uid="{00000000-0005-0000-0000-000086990000}"/>
    <cellStyle name="Subtotal (line) 4 3 30 2 4" xfId="40572" xr:uid="{00000000-0005-0000-0000-000087990000}"/>
    <cellStyle name="Subtotal (line) 4 3 30 3" xfId="40573" xr:uid="{00000000-0005-0000-0000-000088990000}"/>
    <cellStyle name="Subtotal (line) 4 3 30 4" xfId="40574" xr:uid="{00000000-0005-0000-0000-000089990000}"/>
    <cellStyle name="Subtotal (line) 4 3 30 5" xfId="40575" xr:uid="{00000000-0005-0000-0000-00008A990000}"/>
    <cellStyle name="Subtotal (line) 4 3 31" xfId="5609" xr:uid="{00000000-0005-0000-0000-00008B990000}"/>
    <cellStyle name="Subtotal (line) 4 3 31 2" xfId="40576" xr:uid="{00000000-0005-0000-0000-00008C990000}"/>
    <cellStyle name="Subtotal (line) 4 3 31 2 2" xfId="40577" xr:uid="{00000000-0005-0000-0000-00008D990000}"/>
    <cellStyle name="Subtotal (line) 4 3 31 2 3" xfId="40578" xr:uid="{00000000-0005-0000-0000-00008E990000}"/>
    <cellStyle name="Subtotal (line) 4 3 31 2 4" xfId="40579" xr:uid="{00000000-0005-0000-0000-00008F990000}"/>
    <cellStyle name="Subtotal (line) 4 3 31 3" xfId="40580" xr:uid="{00000000-0005-0000-0000-000090990000}"/>
    <cellStyle name="Subtotal (line) 4 3 31 4" xfId="40581" xr:uid="{00000000-0005-0000-0000-000091990000}"/>
    <cellStyle name="Subtotal (line) 4 3 31 5" xfId="40582" xr:uid="{00000000-0005-0000-0000-000092990000}"/>
    <cellStyle name="Subtotal (line) 4 3 32" xfId="5610" xr:uid="{00000000-0005-0000-0000-000093990000}"/>
    <cellStyle name="Subtotal (line) 4 3 32 2" xfId="40583" xr:uid="{00000000-0005-0000-0000-000094990000}"/>
    <cellStyle name="Subtotal (line) 4 3 32 2 2" xfId="40584" xr:uid="{00000000-0005-0000-0000-000095990000}"/>
    <cellStyle name="Subtotal (line) 4 3 32 2 3" xfId="40585" xr:uid="{00000000-0005-0000-0000-000096990000}"/>
    <cellStyle name="Subtotal (line) 4 3 32 2 4" xfId="40586" xr:uid="{00000000-0005-0000-0000-000097990000}"/>
    <cellStyle name="Subtotal (line) 4 3 32 3" xfId="40587" xr:uid="{00000000-0005-0000-0000-000098990000}"/>
    <cellStyle name="Subtotal (line) 4 3 32 4" xfId="40588" xr:uid="{00000000-0005-0000-0000-000099990000}"/>
    <cellStyle name="Subtotal (line) 4 3 32 5" xfId="40589" xr:uid="{00000000-0005-0000-0000-00009A990000}"/>
    <cellStyle name="Subtotal (line) 4 3 33" xfId="5611" xr:uid="{00000000-0005-0000-0000-00009B990000}"/>
    <cellStyle name="Subtotal (line) 4 3 33 2" xfId="40590" xr:uid="{00000000-0005-0000-0000-00009C990000}"/>
    <cellStyle name="Subtotal (line) 4 3 33 2 2" xfId="40591" xr:uid="{00000000-0005-0000-0000-00009D990000}"/>
    <cellStyle name="Subtotal (line) 4 3 33 2 3" xfId="40592" xr:uid="{00000000-0005-0000-0000-00009E990000}"/>
    <cellStyle name="Subtotal (line) 4 3 33 2 4" xfId="40593" xr:uid="{00000000-0005-0000-0000-00009F990000}"/>
    <cellStyle name="Subtotal (line) 4 3 33 3" xfId="40594" xr:uid="{00000000-0005-0000-0000-0000A0990000}"/>
    <cellStyle name="Subtotal (line) 4 3 33 4" xfId="40595" xr:uid="{00000000-0005-0000-0000-0000A1990000}"/>
    <cellStyle name="Subtotal (line) 4 3 33 5" xfId="40596" xr:uid="{00000000-0005-0000-0000-0000A2990000}"/>
    <cellStyle name="Subtotal (line) 4 3 34" xfId="5612" xr:uid="{00000000-0005-0000-0000-0000A3990000}"/>
    <cellStyle name="Subtotal (line) 4 3 34 2" xfId="40597" xr:uid="{00000000-0005-0000-0000-0000A4990000}"/>
    <cellStyle name="Subtotal (line) 4 3 34 2 2" xfId="40598" xr:uid="{00000000-0005-0000-0000-0000A5990000}"/>
    <cellStyle name="Subtotal (line) 4 3 34 2 3" xfId="40599" xr:uid="{00000000-0005-0000-0000-0000A6990000}"/>
    <cellStyle name="Subtotal (line) 4 3 34 2 4" xfId="40600" xr:uid="{00000000-0005-0000-0000-0000A7990000}"/>
    <cellStyle name="Subtotal (line) 4 3 34 3" xfId="40601" xr:uid="{00000000-0005-0000-0000-0000A8990000}"/>
    <cellStyle name="Subtotal (line) 4 3 34 4" xfId="40602" xr:uid="{00000000-0005-0000-0000-0000A9990000}"/>
    <cellStyle name="Subtotal (line) 4 3 34 5" xfId="40603" xr:uid="{00000000-0005-0000-0000-0000AA990000}"/>
    <cellStyle name="Subtotal (line) 4 3 35" xfId="5613" xr:uid="{00000000-0005-0000-0000-0000AB990000}"/>
    <cellStyle name="Subtotal (line) 4 3 35 2" xfId="40604" xr:uid="{00000000-0005-0000-0000-0000AC990000}"/>
    <cellStyle name="Subtotal (line) 4 3 35 2 2" xfId="40605" xr:uid="{00000000-0005-0000-0000-0000AD990000}"/>
    <cellStyle name="Subtotal (line) 4 3 35 2 3" xfId="40606" xr:uid="{00000000-0005-0000-0000-0000AE990000}"/>
    <cellStyle name="Subtotal (line) 4 3 35 2 4" xfId="40607" xr:uid="{00000000-0005-0000-0000-0000AF990000}"/>
    <cellStyle name="Subtotal (line) 4 3 35 3" xfId="40608" xr:uid="{00000000-0005-0000-0000-0000B0990000}"/>
    <cellStyle name="Subtotal (line) 4 3 35 4" xfId="40609" xr:uid="{00000000-0005-0000-0000-0000B1990000}"/>
    <cellStyle name="Subtotal (line) 4 3 35 5" xfId="40610" xr:uid="{00000000-0005-0000-0000-0000B2990000}"/>
    <cellStyle name="Subtotal (line) 4 3 36" xfId="5614" xr:uid="{00000000-0005-0000-0000-0000B3990000}"/>
    <cellStyle name="Subtotal (line) 4 3 36 2" xfId="40611" xr:uid="{00000000-0005-0000-0000-0000B4990000}"/>
    <cellStyle name="Subtotal (line) 4 3 36 2 2" xfId="40612" xr:uid="{00000000-0005-0000-0000-0000B5990000}"/>
    <cellStyle name="Subtotal (line) 4 3 36 2 3" xfId="40613" xr:uid="{00000000-0005-0000-0000-0000B6990000}"/>
    <cellStyle name="Subtotal (line) 4 3 36 2 4" xfId="40614" xr:uid="{00000000-0005-0000-0000-0000B7990000}"/>
    <cellStyle name="Subtotal (line) 4 3 36 3" xfId="40615" xr:uid="{00000000-0005-0000-0000-0000B8990000}"/>
    <cellStyle name="Subtotal (line) 4 3 36 4" xfId="40616" xr:uid="{00000000-0005-0000-0000-0000B9990000}"/>
    <cellStyle name="Subtotal (line) 4 3 36 5" xfId="40617" xr:uid="{00000000-0005-0000-0000-0000BA990000}"/>
    <cellStyle name="Subtotal (line) 4 3 37" xfId="5615" xr:uid="{00000000-0005-0000-0000-0000BB990000}"/>
    <cellStyle name="Subtotal (line) 4 3 37 2" xfId="40618" xr:uid="{00000000-0005-0000-0000-0000BC990000}"/>
    <cellStyle name="Subtotal (line) 4 3 37 2 2" xfId="40619" xr:uid="{00000000-0005-0000-0000-0000BD990000}"/>
    <cellStyle name="Subtotal (line) 4 3 37 2 3" xfId="40620" xr:uid="{00000000-0005-0000-0000-0000BE990000}"/>
    <cellStyle name="Subtotal (line) 4 3 37 2 4" xfId="40621" xr:uid="{00000000-0005-0000-0000-0000BF990000}"/>
    <cellStyle name="Subtotal (line) 4 3 37 3" xfId="40622" xr:uid="{00000000-0005-0000-0000-0000C0990000}"/>
    <cellStyle name="Subtotal (line) 4 3 37 4" xfId="40623" xr:uid="{00000000-0005-0000-0000-0000C1990000}"/>
    <cellStyle name="Subtotal (line) 4 3 37 5" xfId="40624" xr:uid="{00000000-0005-0000-0000-0000C2990000}"/>
    <cellStyle name="Subtotal (line) 4 3 38" xfId="5616" xr:uid="{00000000-0005-0000-0000-0000C3990000}"/>
    <cellStyle name="Subtotal (line) 4 3 38 2" xfId="40625" xr:uid="{00000000-0005-0000-0000-0000C4990000}"/>
    <cellStyle name="Subtotal (line) 4 3 38 2 2" xfId="40626" xr:uid="{00000000-0005-0000-0000-0000C5990000}"/>
    <cellStyle name="Subtotal (line) 4 3 38 2 3" xfId="40627" xr:uid="{00000000-0005-0000-0000-0000C6990000}"/>
    <cellStyle name="Subtotal (line) 4 3 38 2 4" xfId="40628" xr:uid="{00000000-0005-0000-0000-0000C7990000}"/>
    <cellStyle name="Subtotal (line) 4 3 38 3" xfId="40629" xr:uid="{00000000-0005-0000-0000-0000C8990000}"/>
    <cellStyle name="Subtotal (line) 4 3 38 4" xfId="40630" xr:uid="{00000000-0005-0000-0000-0000C9990000}"/>
    <cellStyle name="Subtotal (line) 4 3 38 5" xfId="40631" xr:uid="{00000000-0005-0000-0000-0000CA990000}"/>
    <cellStyle name="Subtotal (line) 4 3 39" xfId="5617" xr:uid="{00000000-0005-0000-0000-0000CB990000}"/>
    <cellStyle name="Subtotal (line) 4 3 39 2" xfId="40632" xr:uid="{00000000-0005-0000-0000-0000CC990000}"/>
    <cellStyle name="Subtotal (line) 4 3 39 2 2" xfId="40633" xr:uid="{00000000-0005-0000-0000-0000CD990000}"/>
    <cellStyle name="Subtotal (line) 4 3 39 2 3" xfId="40634" xr:uid="{00000000-0005-0000-0000-0000CE990000}"/>
    <cellStyle name="Subtotal (line) 4 3 39 2 4" xfId="40635" xr:uid="{00000000-0005-0000-0000-0000CF990000}"/>
    <cellStyle name="Subtotal (line) 4 3 39 3" xfId="40636" xr:uid="{00000000-0005-0000-0000-0000D0990000}"/>
    <cellStyle name="Subtotal (line) 4 3 39 4" xfId="40637" xr:uid="{00000000-0005-0000-0000-0000D1990000}"/>
    <cellStyle name="Subtotal (line) 4 3 39 5" xfId="40638" xr:uid="{00000000-0005-0000-0000-0000D2990000}"/>
    <cellStyle name="Subtotal (line) 4 3 4" xfId="5618" xr:uid="{00000000-0005-0000-0000-0000D3990000}"/>
    <cellStyle name="Subtotal (line) 4 3 4 2" xfId="40639" xr:uid="{00000000-0005-0000-0000-0000D4990000}"/>
    <cellStyle name="Subtotal (line) 4 3 4 2 2" xfId="40640" xr:uid="{00000000-0005-0000-0000-0000D5990000}"/>
    <cellStyle name="Subtotal (line) 4 3 4 2 3" xfId="40641" xr:uid="{00000000-0005-0000-0000-0000D6990000}"/>
    <cellStyle name="Subtotal (line) 4 3 4 2 4" xfId="40642" xr:uid="{00000000-0005-0000-0000-0000D7990000}"/>
    <cellStyle name="Subtotal (line) 4 3 4 3" xfId="40643" xr:uid="{00000000-0005-0000-0000-0000D8990000}"/>
    <cellStyle name="Subtotal (line) 4 3 4 4" xfId="40644" xr:uid="{00000000-0005-0000-0000-0000D9990000}"/>
    <cellStyle name="Subtotal (line) 4 3 4 5" xfId="40645" xr:uid="{00000000-0005-0000-0000-0000DA990000}"/>
    <cellStyle name="Subtotal (line) 4 3 40" xfId="5619" xr:uid="{00000000-0005-0000-0000-0000DB990000}"/>
    <cellStyle name="Subtotal (line) 4 3 40 2" xfId="40646" xr:uid="{00000000-0005-0000-0000-0000DC990000}"/>
    <cellStyle name="Subtotal (line) 4 3 40 2 2" xfId="40647" xr:uid="{00000000-0005-0000-0000-0000DD990000}"/>
    <cellStyle name="Subtotal (line) 4 3 40 2 3" xfId="40648" xr:uid="{00000000-0005-0000-0000-0000DE990000}"/>
    <cellStyle name="Subtotal (line) 4 3 40 2 4" xfId="40649" xr:uid="{00000000-0005-0000-0000-0000DF990000}"/>
    <cellStyle name="Subtotal (line) 4 3 40 3" xfId="40650" xr:uid="{00000000-0005-0000-0000-0000E0990000}"/>
    <cellStyle name="Subtotal (line) 4 3 40 4" xfId="40651" xr:uid="{00000000-0005-0000-0000-0000E1990000}"/>
    <cellStyle name="Subtotal (line) 4 3 40 5" xfId="40652" xr:uid="{00000000-0005-0000-0000-0000E2990000}"/>
    <cellStyle name="Subtotal (line) 4 3 41" xfId="5620" xr:uid="{00000000-0005-0000-0000-0000E3990000}"/>
    <cellStyle name="Subtotal (line) 4 3 41 2" xfId="40653" xr:uid="{00000000-0005-0000-0000-0000E4990000}"/>
    <cellStyle name="Subtotal (line) 4 3 41 2 2" xfId="40654" xr:uid="{00000000-0005-0000-0000-0000E5990000}"/>
    <cellStyle name="Subtotal (line) 4 3 41 2 3" xfId="40655" xr:uid="{00000000-0005-0000-0000-0000E6990000}"/>
    <cellStyle name="Subtotal (line) 4 3 41 2 4" xfId="40656" xr:uid="{00000000-0005-0000-0000-0000E7990000}"/>
    <cellStyle name="Subtotal (line) 4 3 41 3" xfId="40657" xr:uid="{00000000-0005-0000-0000-0000E8990000}"/>
    <cellStyle name="Subtotal (line) 4 3 41 4" xfId="40658" xr:uid="{00000000-0005-0000-0000-0000E9990000}"/>
    <cellStyle name="Subtotal (line) 4 3 41 5" xfId="40659" xr:uid="{00000000-0005-0000-0000-0000EA990000}"/>
    <cellStyle name="Subtotal (line) 4 3 42" xfId="5621" xr:uid="{00000000-0005-0000-0000-0000EB990000}"/>
    <cellStyle name="Subtotal (line) 4 3 42 2" xfId="40660" xr:uid="{00000000-0005-0000-0000-0000EC990000}"/>
    <cellStyle name="Subtotal (line) 4 3 42 2 2" xfId="40661" xr:uid="{00000000-0005-0000-0000-0000ED990000}"/>
    <cellStyle name="Subtotal (line) 4 3 42 2 3" xfId="40662" xr:uid="{00000000-0005-0000-0000-0000EE990000}"/>
    <cellStyle name="Subtotal (line) 4 3 42 2 4" xfId="40663" xr:uid="{00000000-0005-0000-0000-0000EF990000}"/>
    <cellStyle name="Subtotal (line) 4 3 42 3" xfId="40664" xr:uid="{00000000-0005-0000-0000-0000F0990000}"/>
    <cellStyle name="Subtotal (line) 4 3 42 4" xfId="40665" xr:uid="{00000000-0005-0000-0000-0000F1990000}"/>
    <cellStyle name="Subtotal (line) 4 3 42 5" xfId="40666" xr:uid="{00000000-0005-0000-0000-0000F2990000}"/>
    <cellStyle name="Subtotal (line) 4 3 43" xfId="5622" xr:uid="{00000000-0005-0000-0000-0000F3990000}"/>
    <cellStyle name="Subtotal (line) 4 3 43 2" xfId="40667" xr:uid="{00000000-0005-0000-0000-0000F4990000}"/>
    <cellStyle name="Subtotal (line) 4 3 43 2 2" xfId="40668" xr:uid="{00000000-0005-0000-0000-0000F5990000}"/>
    <cellStyle name="Subtotal (line) 4 3 43 2 3" xfId="40669" xr:uid="{00000000-0005-0000-0000-0000F6990000}"/>
    <cellStyle name="Subtotal (line) 4 3 43 2 4" xfId="40670" xr:uid="{00000000-0005-0000-0000-0000F7990000}"/>
    <cellStyle name="Subtotal (line) 4 3 43 3" xfId="40671" xr:uid="{00000000-0005-0000-0000-0000F8990000}"/>
    <cellStyle name="Subtotal (line) 4 3 43 4" xfId="40672" xr:uid="{00000000-0005-0000-0000-0000F9990000}"/>
    <cellStyle name="Subtotal (line) 4 3 43 5" xfId="40673" xr:uid="{00000000-0005-0000-0000-0000FA990000}"/>
    <cellStyle name="Subtotal (line) 4 3 44" xfId="5623" xr:uid="{00000000-0005-0000-0000-0000FB990000}"/>
    <cellStyle name="Subtotal (line) 4 3 44 2" xfId="40674" xr:uid="{00000000-0005-0000-0000-0000FC990000}"/>
    <cellStyle name="Subtotal (line) 4 3 44 2 2" xfId="40675" xr:uid="{00000000-0005-0000-0000-0000FD990000}"/>
    <cellStyle name="Subtotal (line) 4 3 44 2 3" xfId="40676" xr:uid="{00000000-0005-0000-0000-0000FE990000}"/>
    <cellStyle name="Subtotal (line) 4 3 44 2 4" xfId="40677" xr:uid="{00000000-0005-0000-0000-0000FF990000}"/>
    <cellStyle name="Subtotal (line) 4 3 44 3" xfId="40678" xr:uid="{00000000-0005-0000-0000-0000009A0000}"/>
    <cellStyle name="Subtotal (line) 4 3 44 4" xfId="40679" xr:uid="{00000000-0005-0000-0000-0000019A0000}"/>
    <cellStyle name="Subtotal (line) 4 3 44 5" xfId="40680" xr:uid="{00000000-0005-0000-0000-0000029A0000}"/>
    <cellStyle name="Subtotal (line) 4 3 45" xfId="5624" xr:uid="{00000000-0005-0000-0000-0000039A0000}"/>
    <cellStyle name="Subtotal (line) 4 3 45 2" xfId="40681" xr:uid="{00000000-0005-0000-0000-0000049A0000}"/>
    <cellStyle name="Subtotal (line) 4 3 45 2 2" xfId="40682" xr:uid="{00000000-0005-0000-0000-0000059A0000}"/>
    <cellStyle name="Subtotal (line) 4 3 45 2 3" xfId="40683" xr:uid="{00000000-0005-0000-0000-0000069A0000}"/>
    <cellStyle name="Subtotal (line) 4 3 45 2 4" xfId="40684" xr:uid="{00000000-0005-0000-0000-0000079A0000}"/>
    <cellStyle name="Subtotal (line) 4 3 45 3" xfId="40685" xr:uid="{00000000-0005-0000-0000-0000089A0000}"/>
    <cellStyle name="Subtotal (line) 4 3 45 4" xfId="40686" xr:uid="{00000000-0005-0000-0000-0000099A0000}"/>
    <cellStyle name="Subtotal (line) 4 3 45 5" xfId="40687" xr:uid="{00000000-0005-0000-0000-00000A9A0000}"/>
    <cellStyle name="Subtotal (line) 4 3 46" xfId="40688" xr:uid="{00000000-0005-0000-0000-00000B9A0000}"/>
    <cellStyle name="Subtotal (line) 4 3 46 2" xfId="40689" xr:uid="{00000000-0005-0000-0000-00000C9A0000}"/>
    <cellStyle name="Subtotal (line) 4 3 46 3" xfId="40690" xr:uid="{00000000-0005-0000-0000-00000D9A0000}"/>
    <cellStyle name="Subtotal (line) 4 3 46 4" xfId="40691" xr:uid="{00000000-0005-0000-0000-00000E9A0000}"/>
    <cellStyle name="Subtotal (line) 4 3 47" xfId="40692" xr:uid="{00000000-0005-0000-0000-00000F9A0000}"/>
    <cellStyle name="Subtotal (line) 4 3 48" xfId="40693" xr:uid="{00000000-0005-0000-0000-0000109A0000}"/>
    <cellStyle name="Subtotal (line) 4 3 49" xfId="40694" xr:uid="{00000000-0005-0000-0000-0000119A0000}"/>
    <cellStyle name="Subtotal (line) 4 3 5" xfId="5625" xr:uid="{00000000-0005-0000-0000-0000129A0000}"/>
    <cellStyle name="Subtotal (line) 4 3 5 2" xfId="40695" xr:uid="{00000000-0005-0000-0000-0000139A0000}"/>
    <cellStyle name="Subtotal (line) 4 3 5 2 2" xfId="40696" xr:uid="{00000000-0005-0000-0000-0000149A0000}"/>
    <cellStyle name="Subtotal (line) 4 3 5 2 3" xfId="40697" xr:uid="{00000000-0005-0000-0000-0000159A0000}"/>
    <cellStyle name="Subtotal (line) 4 3 5 2 4" xfId="40698" xr:uid="{00000000-0005-0000-0000-0000169A0000}"/>
    <cellStyle name="Subtotal (line) 4 3 5 3" xfId="40699" xr:uid="{00000000-0005-0000-0000-0000179A0000}"/>
    <cellStyle name="Subtotal (line) 4 3 5 4" xfId="40700" xr:uid="{00000000-0005-0000-0000-0000189A0000}"/>
    <cellStyle name="Subtotal (line) 4 3 5 5" xfId="40701" xr:uid="{00000000-0005-0000-0000-0000199A0000}"/>
    <cellStyle name="Subtotal (line) 4 3 6" xfId="5626" xr:uid="{00000000-0005-0000-0000-00001A9A0000}"/>
    <cellStyle name="Subtotal (line) 4 3 6 2" xfId="40702" xr:uid="{00000000-0005-0000-0000-00001B9A0000}"/>
    <cellStyle name="Subtotal (line) 4 3 6 2 2" xfId="40703" xr:uid="{00000000-0005-0000-0000-00001C9A0000}"/>
    <cellStyle name="Subtotal (line) 4 3 6 2 3" xfId="40704" xr:uid="{00000000-0005-0000-0000-00001D9A0000}"/>
    <cellStyle name="Subtotal (line) 4 3 6 2 4" xfId="40705" xr:uid="{00000000-0005-0000-0000-00001E9A0000}"/>
    <cellStyle name="Subtotal (line) 4 3 6 3" xfId="40706" xr:uid="{00000000-0005-0000-0000-00001F9A0000}"/>
    <cellStyle name="Subtotal (line) 4 3 6 4" xfId="40707" xr:uid="{00000000-0005-0000-0000-0000209A0000}"/>
    <cellStyle name="Subtotal (line) 4 3 6 5" xfId="40708" xr:uid="{00000000-0005-0000-0000-0000219A0000}"/>
    <cellStyle name="Subtotal (line) 4 3 7" xfId="5627" xr:uid="{00000000-0005-0000-0000-0000229A0000}"/>
    <cellStyle name="Subtotal (line) 4 3 7 2" xfId="40709" xr:uid="{00000000-0005-0000-0000-0000239A0000}"/>
    <cellStyle name="Subtotal (line) 4 3 7 2 2" xfId="40710" xr:uid="{00000000-0005-0000-0000-0000249A0000}"/>
    <cellStyle name="Subtotal (line) 4 3 7 2 3" xfId="40711" xr:uid="{00000000-0005-0000-0000-0000259A0000}"/>
    <cellStyle name="Subtotal (line) 4 3 7 2 4" xfId="40712" xr:uid="{00000000-0005-0000-0000-0000269A0000}"/>
    <cellStyle name="Subtotal (line) 4 3 7 3" xfId="40713" xr:uid="{00000000-0005-0000-0000-0000279A0000}"/>
    <cellStyle name="Subtotal (line) 4 3 7 4" xfId="40714" xr:uid="{00000000-0005-0000-0000-0000289A0000}"/>
    <cellStyle name="Subtotal (line) 4 3 7 5" xfId="40715" xr:uid="{00000000-0005-0000-0000-0000299A0000}"/>
    <cellStyle name="Subtotal (line) 4 3 8" xfId="5628" xr:uid="{00000000-0005-0000-0000-00002A9A0000}"/>
    <cellStyle name="Subtotal (line) 4 3 8 2" xfId="40716" xr:uid="{00000000-0005-0000-0000-00002B9A0000}"/>
    <cellStyle name="Subtotal (line) 4 3 8 2 2" xfId="40717" xr:uid="{00000000-0005-0000-0000-00002C9A0000}"/>
    <cellStyle name="Subtotal (line) 4 3 8 2 3" xfId="40718" xr:uid="{00000000-0005-0000-0000-00002D9A0000}"/>
    <cellStyle name="Subtotal (line) 4 3 8 2 4" xfId="40719" xr:uid="{00000000-0005-0000-0000-00002E9A0000}"/>
    <cellStyle name="Subtotal (line) 4 3 8 3" xfId="40720" xr:uid="{00000000-0005-0000-0000-00002F9A0000}"/>
    <cellStyle name="Subtotal (line) 4 3 8 4" xfId="40721" xr:uid="{00000000-0005-0000-0000-0000309A0000}"/>
    <cellStyle name="Subtotal (line) 4 3 8 5" xfId="40722" xr:uid="{00000000-0005-0000-0000-0000319A0000}"/>
    <cellStyle name="Subtotal (line) 4 3 9" xfId="5629" xr:uid="{00000000-0005-0000-0000-0000329A0000}"/>
    <cellStyle name="Subtotal (line) 4 3 9 2" xfId="40723" xr:uid="{00000000-0005-0000-0000-0000339A0000}"/>
    <cellStyle name="Subtotal (line) 4 3 9 2 2" xfId="40724" xr:uid="{00000000-0005-0000-0000-0000349A0000}"/>
    <cellStyle name="Subtotal (line) 4 3 9 2 3" xfId="40725" xr:uid="{00000000-0005-0000-0000-0000359A0000}"/>
    <cellStyle name="Subtotal (line) 4 3 9 2 4" xfId="40726" xr:uid="{00000000-0005-0000-0000-0000369A0000}"/>
    <cellStyle name="Subtotal (line) 4 3 9 3" xfId="40727" xr:uid="{00000000-0005-0000-0000-0000379A0000}"/>
    <cellStyle name="Subtotal (line) 4 3 9 4" xfId="40728" xr:uid="{00000000-0005-0000-0000-0000389A0000}"/>
    <cellStyle name="Subtotal (line) 4 3 9 5" xfId="40729" xr:uid="{00000000-0005-0000-0000-0000399A0000}"/>
    <cellStyle name="Subtotal (line) 4 4" xfId="5630" xr:uid="{00000000-0005-0000-0000-00003A9A0000}"/>
    <cellStyle name="Subtotal (line) 4 4 10" xfId="5631" xr:uid="{00000000-0005-0000-0000-00003B9A0000}"/>
    <cellStyle name="Subtotal (line) 4 4 10 2" xfId="40730" xr:uid="{00000000-0005-0000-0000-00003C9A0000}"/>
    <cellStyle name="Subtotal (line) 4 4 10 2 2" xfId="40731" xr:uid="{00000000-0005-0000-0000-00003D9A0000}"/>
    <cellStyle name="Subtotal (line) 4 4 10 2 3" xfId="40732" xr:uid="{00000000-0005-0000-0000-00003E9A0000}"/>
    <cellStyle name="Subtotal (line) 4 4 10 2 4" xfId="40733" xr:uid="{00000000-0005-0000-0000-00003F9A0000}"/>
    <cellStyle name="Subtotal (line) 4 4 10 3" xfId="40734" xr:uid="{00000000-0005-0000-0000-0000409A0000}"/>
    <cellStyle name="Subtotal (line) 4 4 10 4" xfId="40735" xr:uid="{00000000-0005-0000-0000-0000419A0000}"/>
    <cellStyle name="Subtotal (line) 4 4 10 5" xfId="40736" xr:uid="{00000000-0005-0000-0000-0000429A0000}"/>
    <cellStyle name="Subtotal (line) 4 4 11" xfId="5632" xr:uid="{00000000-0005-0000-0000-0000439A0000}"/>
    <cellStyle name="Subtotal (line) 4 4 11 2" xfId="40737" xr:uid="{00000000-0005-0000-0000-0000449A0000}"/>
    <cellStyle name="Subtotal (line) 4 4 11 2 2" xfId="40738" xr:uid="{00000000-0005-0000-0000-0000459A0000}"/>
    <cellStyle name="Subtotal (line) 4 4 11 2 3" xfId="40739" xr:uid="{00000000-0005-0000-0000-0000469A0000}"/>
    <cellStyle name="Subtotal (line) 4 4 11 2 4" xfId="40740" xr:uid="{00000000-0005-0000-0000-0000479A0000}"/>
    <cellStyle name="Subtotal (line) 4 4 11 3" xfId="40741" xr:uid="{00000000-0005-0000-0000-0000489A0000}"/>
    <cellStyle name="Subtotal (line) 4 4 11 4" xfId="40742" xr:uid="{00000000-0005-0000-0000-0000499A0000}"/>
    <cellStyle name="Subtotal (line) 4 4 11 5" xfId="40743" xr:uid="{00000000-0005-0000-0000-00004A9A0000}"/>
    <cellStyle name="Subtotal (line) 4 4 12" xfId="5633" xr:uid="{00000000-0005-0000-0000-00004B9A0000}"/>
    <cellStyle name="Subtotal (line) 4 4 12 2" xfId="40744" xr:uid="{00000000-0005-0000-0000-00004C9A0000}"/>
    <cellStyle name="Subtotal (line) 4 4 12 2 2" xfId="40745" xr:uid="{00000000-0005-0000-0000-00004D9A0000}"/>
    <cellStyle name="Subtotal (line) 4 4 12 2 3" xfId="40746" xr:uid="{00000000-0005-0000-0000-00004E9A0000}"/>
    <cellStyle name="Subtotal (line) 4 4 12 2 4" xfId="40747" xr:uid="{00000000-0005-0000-0000-00004F9A0000}"/>
    <cellStyle name="Subtotal (line) 4 4 12 3" xfId="40748" xr:uid="{00000000-0005-0000-0000-0000509A0000}"/>
    <cellStyle name="Subtotal (line) 4 4 12 4" xfId="40749" xr:uid="{00000000-0005-0000-0000-0000519A0000}"/>
    <cellStyle name="Subtotal (line) 4 4 12 5" xfId="40750" xr:uid="{00000000-0005-0000-0000-0000529A0000}"/>
    <cellStyle name="Subtotal (line) 4 4 13" xfId="5634" xr:uid="{00000000-0005-0000-0000-0000539A0000}"/>
    <cellStyle name="Subtotal (line) 4 4 13 2" xfId="40751" xr:uid="{00000000-0005-0000-0000-0000549A0000}"/>
    <cellStyle name="Subtotal (line) 4 4 13 2 2" xfId="40752" xr:uid="{00000000-0005-0000-0000-0000559A0000}"/>
    <cellStyle name="Subtotal (line) 4 4 13 2 3" xfId="40753" xr:uid="{00000000-0005-0000-0000-0000569A0000}"/>
    <cellStyle name="Subtotal (line) 4 4 13 2 4" xfId="40754" xr:uid="{00000000-0005-0000-0000-0000579A0000}"/>
    <cellStyle name="Subtotal (line) 4 4 13 3" xfId="40755" xr:uid="{00000000-0005-0000-0000-0000589A0000}"/>
    <cellStyle name="Subtotal (line) 4 4 13 4" xfId="40756" xr:uid="{00000000-0005-0000-0000-0000599A0000}"/>
    <cellStyle name="Subtotal (line) 4 4 13 5" xfId="40757" xr:uid="{00000000-0005-0000-0000-00005A9A0000}"/>
    <cellStyle name="Subtotal (line) 4 4 14" xfId="5635" xr:uid="{00000000-0005-0000-0000-00005B9A0000}"/>
    <cellStyle name="Subtotal (line) 4 4 14 2" xfId="40758" xr:uid="{00000000-0005-0000-0000-00005C9A0000}"/>
    <cellStyle name="Subtotal (line) 4 4 14 2 2" xfId="40759" xr:uid="{00000000-0005-0000-0000-00005D9A0000}"/>
    <cellStyle name="Subtotal (line) 4 4 14 2 3" xfId="40760" xr:uid="{00000000-0005-0000-0000-00005E9A0000}"/>
    <cellStyle name="Subtotal (line) 4 4 14 2 4" xfId="40761" xr:uid="{00000000-0005-0000-0000-00005F9A0000}"/>
    <cellStyle name="Subtotal (line) 4 4 14 3" xfId="40762" xr:uid="{00000000-0005-0000-0000-0000609A0000}"/>
    <cellStyle name="Subtotal (line) 4 4 14 4" xfId="40763" xr:uid="{00000000-0005-0000-0000-0000619A0000}"/>
    <cellStyle name="Subtotal (line) 4 4 14 5" xfId="40764" xr:uid="{00000000-0005-0000-0000-0000629A0000}"/>
    <cellStyle name="Subtotal (line) 4 4 15" xfId="5636" xr:uid="{00000000-0005-0000-0000-0000639A0000}"/>
    <cellStyle name="Subtotal (line) 4 4 15 2" xfId="40765" xr:uid="{00000000-0005-0000-0000-0000649A0000}"/>
    <cellStyle name="Subtotal (line) 4 4 15 2 2" xfId="40766" xr:uid="{00000000-0005-0000-0000-0000659A0000}"/>
    <cellStyle name="Subtotal (line) 4 4 15 2 3" xfId="40767" xr:uid="{00000000-0005-0000-0000-0000669A0000}"/>
    <cellStyle name="Subtotal (line) 4 4 15 2 4" xfId="40768" xr:uid="{00000000-0005-0000-0000-0000679A0000}"/>
    <cellStyle name="Subtotal (line) 4 4 15 3" xfId="40769" xr:uid="{00000000-0005-0000-0000-0000689A0000}"/>
    <cellStyle name="Subtotal (line) 4 4 15 4" xfId="40770" xr:uid="{00000000-0005-0000-0000-0000699A0000}"/>
    <cellStyle name="Subtotal (line) 4 4 15 5" xfId="40771" xr:uid="{00000000-0005-0000-0000-00006A9A0000}"/>
    <cellStyle name="Subtotal (line) 4 4 16" xfId="5637" xr:uid="{00000000-0005-0000-0000-00006B9A0000}"/>
    <cellStyle name="Subtotal (line) 4 4 16 2" xfId="40772" xr:uid="{00000000-0005-0000-0000-00006C9A0000}"/>
    <cellStyle name="Subtotal (line) 4 4 16 2 2" xfId="40773" xr:uid="{00000000-0005-0000-0000-00006D9A0000}"/>
    <cellStyle name="Subtotal (line) 4 4 16 2 3" xfId="40774" xr:uid="{00000000-0005-0000-0000-00006E9A0000}"/>
    <cellStyle name="Subtotal (line) 4 4 16 2 4" xfId="40775" xr:uid="{00000000-0005-0000-0000-00006F9A0000}"/>
    <cellStyle name="Subtotal (line) 4 4 16 3" xfId="40776" xr:uid="{00000000-0005-0000-0000-0000709A0000}"/>
    <cellStyle name="Subtotal (line) 4 4 16 4" xfId="40777" xr:uid="{00000000-0005-0000-0000-0000719A0000}"/>
    <cellStyle name="Subtotal (line) 4 4 16 5" xfId="40778" xr:uid="{00000000-0005-0000-0000-0000729A0000}"/>
    <cellStyle name="Subtotal (line) 4 4 17" xfId="5638" xr:uid="{00000000-0005-0000-0000-0000739A0000}"/>
    <cellStyle name="Subtotal (line) 4 4 17 2" xfId="40779" xr:uid="{00000000-0005-0000-0000-0000749A0000}"/>
    <cellStyle name="Subtotal (line) 4 4 17 2 2" xfId="40780" xr:uid="{00000000-0005-0000-0000-0000759A0000}"/>
    <cellStyle name="Subtotal (line) 4 4 17 2 3" xfId="40781" xr:uid="{00000000-0005-0000-0000-0000769A0000}"/>
    <cellStyle name="Subtotal (line) 4 4 17 2 4" xfId="40782" xr:uid="{00000000-0005-0000-0000-0000779A0000}"/>
    <cellStyle name="Subtotal (line) 4 4 17 3" xfId="40783" xr:uid="{00000000-0005-0000-0000-0000789A0000}"/>
    <cellStyle name="Subtotal (line) 4 4 17 4" xfId="40784" xr:uid="{00000000-0005-0000-0000-0000799A0000}"/>
    <cellStyle name="Subtotal (line) 4 4 17 5" xfId="40785" xr:uid="{00000000-0005-0000-0000-00007A9A0000}"/>
    <cellStyle name="Subtotal (line) 4 4 18" xfId="5639" xr:uid="{00000000-0005-0000-0000-00007B9A0000}"/>
    <cellStyle name="Subtotal (line) 4 4 18 2" xfId="40786" xr:uid="{00000000-0005-0000-0000-00007C9A0000}"/>
    <cellStyle name="Subtotal (line) 4 4 18 2 2" xfId="40787" xr:uid="{00000000-0005-0000-0000-00007D9A0000}"/>
    <cellStyle name="Subtotal (line) 4 4 18 2 3" xfId="40788" xr:uid="{00000000-0005-0000-0000-00007E9A0000}"/>
    <cellStyle name="Subtotal (line) 4 4 18 2 4" xfId="40789" xr:uid="{00000000-0005-0000-0000-00007F9A0000}"/>
    <cellStyle name="Subtotal (line) 4 4 18 3" xfId="40790" xr:uid="{00000000-0005-0000-0000-0000809A0000}"/>
    <cellStyle name="Subtotal (line) 4 4 18 4" xfId="40791" xr:uid="{00000000-0005-0000-0000-0000819A0000}"/>
    <cellStyle name="Subtotal (line) 4 4 18 5" xfId="40792" xr:uid="{00000000-0005-0000-0000-0000829A0000}"/>
    <cellStyle name="Subtotal (line) 4 4 19" xfId="5640" xr:uid="{00000000-0005-0000-0000-0000839A0000}"/>
    <cellStyle name="Subtotal (line) 4 4 19 2" xfId="40793" xr:uid="{00000000-0005-0000-0000-0000849A0000}"/>
    <cellStyle name="Subtotal (line) 4 4 19 2 2" xfId="40794" xr:uid="{00000000-0005-0000-0000-0000859A0000}"/>
    <cellStyle name="Subtotal (line) 4 4 19 2 3" xfId="40795" xr:uid="{00000000-0005-0000-0000-0000869A0000}"/>
    <cellStyle name="Subtotal (line) 4 4 19 2 4" xfId="40796" xr:uid="{00000000-0005-0000-0000-0000879A0000}"/>
    <cellStyle name="Subtotal (line) 4 4 19 3" xfId="40797" xr:uid="{00000000-0005-0000-0000-0000889A0000}"/>
    <cellStyle name="Subtotal (line) 4 4 19 4" xfId="40798" xr:uid="{00000000-0005-0000-0000-0000899A0000}"/>
    <cellStyle name="Subtotal (line) 4 4 19 5" xfId="40799" xr:uid="{00000000-0005-0000-0000-00008A9A0000}"/>
    <cellStyle name="Subtotal (line) 4 4 2" xfId="5641" xr:uid="{00000000-0005-0000-0000-00008B9A0000}"/>
    <cellStyle name="Subtotal (line) 4 4 2 10" xfId="5642" xr:uid="{00000000-0005-0000-0000-00008C9A0000}"/>
    <cellStyle name="Subtotal (line) 4 4 2 10 2" xfId="40800" xr:uid="{00000000-0005-0000-0000-00008D9A0000}"/>
    <cellStyle name="Subtotal (line) 4 4 2 10 2 2" xfId="40801" xr:uid="{00000000-0005-0000-0000-00008E9A0000}"/>
    <cellStyle name="Subtotal (line) 4 4 2 10 2 3" xfId="40802" xr:uid="{00000000-0005-0000-0000-00008F9A0000}"/>
    <cellStyle name="Subtotal (line) 4 4 2 10 2 4" xfId="40803" xr:uid="{00000000-0005-0000-0000-0000909A0000}"/>
    <cellStyle name="Subtotal (line) 4 4 2 10 3" xfId="40804" xr:uid="{00000000-0005-0000-0000-0000919A0000}"/>
    <cellStyle name="Subtotal (line) 4 4 2 10 4" xfId="40805" xr:uid="{00000000-0005-0000-0000-0000929A0000}"/>
    <cellStyle name="Subtotal (line) 4 4 2 10 5" xfId="40806" xr:uid="{00000000-0005-0000-0000-0000939A0000}"/>
    <cellStyle name="Subtotal (line) 4 4 2 11" xfId="5643" xr:uid="{00000000-0005-0000-0000-0000949A0000}"/>
    <cellStyle name="Subtotal (line) 4 4 2 11 2" xfId="40807" xr:uid="{00000000-0005-0000-0000-0000959A0000}"/>
    <cellStyle name="Subtotal (line) 4 4 2 11 2 2" xfId="40808" xr:uid="{00000000-0005-0000-0000-0000969A0000}"/>
    <cellStyle name="Subtotal (line) 4 4 2 11 2 3" xfId="40809" xr:uid="{00000000-0005-0000-0000-0000979A0000}"/>
    <cellStyle name="Subtotal (line) 4 4 2 11 2 4" xfId="40810" xr:uid="{00000000-0005-0000-0000-0000989A0000}"/>
    <cellStyle name="Subtotal (line) 4 4 2 11 3" xfId="40811" xr:uid="{00000000-0005-0000-0000-0000999A0000}"/>
    <cellStyle name="Subtotal (line) 4 4 2 11 4" xfId="40812" xr:uid="{00000000-0005-0000-0000-00009A9A0000}"/>
    <cellStyle name="Subtotal (line) 4 4 2 11 5" xfId="40813" xr:uid="{00000000-0005-0000-0000-00009B9A0000}"/>
    <cellStyle name="Subtotal (line) 4 4 2 12" xfId="5644" xr:uid="{00000000-0005-0000-0000-00009C9A0000}"/>
    <cellStyle name="Subtotal (line) 4 4 2 12 2" xfId="40814" xr:uid="{00000000-0005-0000-0000-00009D9A0000}"/>
    <cellStyle name="Subtotal (line) 4 4 2 12 2 2" xfId="40815" xr:uid="{00000000-0005-0000-0000-00009E9A0000}"/>
    <cellStyle name="Subtotal (line) 4 4 2 12 2 3" xfId="40816" xr:uid="{00000000-0005-0000-0000-00009F9A0000}"/>
    <cellStyle name="Subtotal (line) 4 4 2 12 2 4" xfId="40817" xr:uid="{00000000-0005-0000-0000-0000A09A0000}"/>
    <cellStyle name="Subtotal (line) 4 4 2 12 3" xfId="40818" xr:uid="{00000000-0005-0000-0000-0000A19A0000}"/>
    <cellStyle name="Subtotal (line) 4 4 2 12 4" xfId="40819" xr:uid="{00000000-0005-0000-0000-0000A29A0000}"/>
    <cellStyle name="Subtotal (line) 4 4 2 12 5" xfId="40820" xr:uid="{00000000-0005-0000-0000-0000A39A0000}"/>
    <cellStyle name="Subtotal (line) 4 4 2 13" xfId="5645" xr:uid="{00000000-0005-0000-0000-0000A49A0000}"/>
    <cellStyle name="Subtotal (line) 4 4 2 13 2" xfId="40821" xr:uid="{00000000-0005-0000-0000-0000A59A0000}"/>
    <cellStyle name="Subtotal (line) 4 4 2 13 2 2" xfId="40822" xr:uid="{00000000-0005-0000-0000-0000A69A0000}"/>
    <cellStyle name="Subtotal (line) 4 4 2 13 2 3" xfId="40823" xr:uid="{00000000-0005-0000-0000-0000A79A0000}"/>
    <cellStyle name="Subtotal (line) 4 4 2 13 2 4" xfId="40824" xr:uid="{00000000-0005-0000-0000-0000A89A0000}"/>
    <cellStyle name="Subtotal (line) 4 4 2 13 3" xfId="40825" xr:uid="{00000000-0005-0000-0000-0000A99A0000}"/>
    <cellStyle name="Subtotal (line) 4 4 2 13 4" xfId="40826" xr:uid="{00000000-0005-0000-0000-0000AA9A0000}"/>
    <cellStyle name="Subtotal (line) 4 4 2 13 5" xfId="40827" xr:uid="{00000000-0005-0000-0000-0000AB9A0000}"/>
    <cellStyle name="Subtotal (line) 4 4 2 14" xfId="5646" xr:uid="{00000000-0005-0000-0000-0000AC9A0000}"/>
    <cellStyle name="Subtotal (line) 4 4 2 14 2" xfId="40828" xr:uid="{00000000-0005-0000-0000-0000AD9A0000}"/>
    <cellStyle name="Subtotal (line) 4 4 2 14 2 2" xfId="40829" xr:uid="{00000000-0005-0000-0000-0000AE9A0000}"/>
    <cellStyle name="Subtotal (line) 4 4 2 14 2 3" xfId="40830" xr:uid="{00000000-0005-0000-0000-0000AF9A0000}"/>
    <cellStyle name="Subtotal (line) 4 4 2 14 2 4" xfId="40831" xr:uid="{00000000-0005-0000-0000-0000B09A0000}"/>
    <cellStyle name="Subtotal (line) 4 4 2 14 3" xfId="40832" xr:uid="{00000000-0005-0000-0000-0000B19A0000}"/>
    <cellStyle name="Subtotal (line) 4 4 2 14 4" xfId="40833" xr:uid="{00000000-0005-0000-0000-0000B29A0000}"/>
    <cellStyle name="Subtotal (line) 4 4 2 14 5" xfId="40834" xr:uid="{00000000-0005-0000-0000-0000B39A0000}"/>
    <cellStyle name="Subtotal (line) 4 4 2 15" xfId="5647" xr:uid="{00000000-0005-0000-0000-0000B49A0000}"/>
    <cellStyle name="Subtotal (line) 4 4 2 15 2" xfId="40835" xr:uid="{00000000-0005-0000-0000-0000B59A0000}"/>
    <cellStyle name="Subtotal (line) 4 4 2 15 2 2" xfId="40836" xr:uid="{00000000-0005-0000-0000-0000B69A0000}"/>
    <cellStyle name="Subtotal (line) 4 4 2 15 2 3" xfId="40837" xr:uid="{00000000-0005-0000-0000-0000B79A0000}"/>
    <cellStyle name="Subtotal (line) 4 4 2 15 2 4" xfId="40838" xr:uid="{00000000-0005-0000-0000-0000B89A0000}"/>
    <cellStyle name="Subtotal (line) 4 4 2 15 3" xfId="40839" xr:uid="{00000000-0005-0000-0000-0000B99A0000}"/>
    <cellStyle name="Subtotal (line) 4 4 2 15 4" xfId="40840" xr:uid="{00000000-0005-0000-0000-0000BA9A0000}"/>
    <cellStyle name="Subtotal (line) 4 4 2 15 5" xfId="40841" xr:uid="{00000000-0005-0000-0000-0000BB9A0000}"/>
    <cellStyle name="Subtotal (line) 4 4 2 16" xfId="5648" xr:uid="{00000000-0005-0000-0000-0000BC9A0000}"/>
    <cellStyle name="Subtotal (line) 4 4 2 16 2" xfId="40842" xr:uid="{00000000-0005-0000-0000-0000BD9A0000}"/>
    <cellStyle name="Subtotal (line) 4 4 2 16 2 2" xfId="40843" xr:uid="{00000000-0005-0000-0000-0000BE9A0000}"/>
    <cellStyle name="Subtotal (line) 4 4 2 16 2 3" xfId="40844" xr:uid="{00000000-0005-0000-0000-0000BF9A0000}"/>
    <cellStyle name="Subtotal (line) 4 4 2 16 2 4" xfId="40845" xr:uid="{00000000-0005-0000-0000-0000C09A0000}"/>
    <cellStyle name="Subtotal (line) 4 4 2 16 3" xfId="40846" xr:uid="{00000000-0005-0000-0000-0000C19A0000}"/>
    <cellStyle name="Subtotal (line) 4 4 2 16 4" xfId="40847" xr:uid="{00000000-0005-0000-0000-0000C29A0000}"/>
    <cellStyle name="Subtotal (line) 4 4 2 16 5" xfId="40848" xr:uid="{00000000-0005-0000-0000-0000C39A0000}"/>
    <cellStyle name="Subtotal (line) 4 4 2 17" xfId="5649" xr:uid="{00000000-0005-0000-0000-0000C49A0000}"/>
    <cellStyle name="Subtotal (line) 4 4 2 17 2" xfId="40849" xr:uid="{00000000-0005-0000-0000-0000C59A0000}"/>
    <cellStyle name="Subtotal (line) 4 4 2 17 2 2" xfId="40850" xr:uid="{00000000-0005-0000-0000-0000C69A0000}"/>
    <cellStyle name="Subtotal (line) 4 4 2 17 2 3" xfId="40851" xr:uid="{00000000-0005-0000-0000-0000C79A0000}"/>
    <cellStyle name="Subtotal (line) 4 4 2 17 2 4" xfId="40852" xr:uid="{00000000-0005-0000-0000-0000C89A0000}"/>
    <cellStyle name="Subtotal (line) 4 4 2 17 3" xfId="40853" xr:uid="{00000000-0005-0000-0000-0000C99A0000}"/>
    <cellStyle name="Subtotal (line) 4 4 2 17 4" xfId="40854" xr:uid="{00000000-0005-0000-0000-0000CA9A0000}"/>
    <cellStyle name="Subtotal (line) 4 4 2 17 5" xfId="40855" xr:uid="{00000000-0005-0000-0000-0000CB9A0000}"/>
    <cellStyle name="Subtotal (line) 4 4 2 18" xfId="5650" xr:uid="{00000000-0005-0000-0000-0000CC9A0000}"/>
    <cellStyle name="Subtotal (line) 4 4 2 18 2" xfId="40856" xr:uid="{00000000-0005-0000-0000-0000CD9A0000}"/>
    <cellStyle name="Subtotal (line) 4 4 2 18 2 2" xfId="40857" xr:uid="{00000000-0005-0000-0000-0000CE9A0000}"/>
    <cellStyle name="Subtotal (line) 4 4 2 18 2 3" xfId="40858" xr:uid="{00000000-0005-0000-0000-0000CF9A0000}"/>
    <cellStyle name="Subtotal (line) 4 4 2 18 2 4" xfId="40859" xr:uid="{00000000-0005-0000-0000-0000D09A0000}"/>
    <cellStyle name="Subtotal (line) 4 4 2 18 3" xfId="40860" xr:uid="{00000000-0005-0000-0000-0000D19A0000}"/>
    <cellStyle name="Subtotal (line) 4 4 2 18 4" xfId="40861" xr:uid="{00000000-0005-0000-0000-0000D29A0000}"/>
    <cellStyle name="Subtotal (line) 4 4 2 18 5" xfId="40862" xr:uid="{00000000-0005-0000-0000-0000D39A0000}"/>
    <cellStyle name="Subtotal (line) 4 4 2 19" xfId="5651" xr:uid="{00000000-0005-0000-0000-0000D49A0000}"/>
    <cellStyle name="Subtotal (line) 4 4 2 19 2" xfId="40863" xr:uid="{00000000-0005-0000-0000-0000D59A0000}"/>
    <cellStyle name="Subtotal (line) 4 4 2 19 2 2" xfId="40864" xr:uid="{00000000-0005-0000-0000-0000D69A0000}"/>
    <cellStyle name="Subtotal (line) 4 4 2 19 2 3" xfId="40865" xr:uid="{00000000-0005-0000-0000-0000D79A0000}"/>
    <cellStyle name="Subtotal (line) 4 4 2 19 2 4" xfId="40866" xr:uid="{00000000-0005-0000-0000-0000D89A0000}"/>
    <cellStyle name="Subtotal (line) 4 4 2 19 3" xfId="40867" xr:uid="{00000000-0005-0000-0000-0000D99A0000}"/>
    <cellStyle name="Subtotal (line) 4 4 2 19 4" xfId="40868" xr:uid="{00000000-0005-0000-0000-0000DA9A0000}"/>
    <cellStyle name="Subtotal (line) 4 4 2 19 5" xfId="40869" xr:uid="{00000000-0005-0000-0000-0000DB9A0000}"/>
    <cellStyle name="Subtotal (line) 4 4 2 2" xfId="5652" xr:uid="{00000000-0005-0000-0000-0000DC9A0000}"/>
    <cellStyle name="Subtotal (line) 4 4 2 2 2" xfId="40870" xr:uid="{00000000-0005-0000-0000-0000DD9A0000}"/>
    <cellStyle name="Subtotal (line) 4 4 2 2 2 2" xfId="40871" xr:uid="{00000000-0005-0000-0000-0000DE9A0000}"/>
    <cellStyle name="Subtotal (line) 4 4 2 2 2 3" xfId="40872" xr:uid="{00000000-0005-0000-0000-0000DF9A0000}"/>
    <cellStyle name="Subtotal (line) 4 4 2 2 2 4" xfId="40873" xr:uid="{00000000-0005-0000-0000-0000E09A0000}"/>
    <cellStyle name="Subtotal (line) 4 4 2 2 3" xfId="40874" xr:uid="{00000000-0005-0000-0000-0000E19A0000}"/>
    <cellStyle name="Subtotal (line) 4 4 2 2 4" xfId="40875" xr:uid="{00000000-0005-0000-0000-0000E29A0000}"/>
    <cellStyle name="Subtotal (line) 4 4 2 2 5" xfId="40876" xr:uid="{00000000-0005-0000-0000-0000E39A0000}"/>
    <cellStyle name="Subtotal (line) 4 4 2 20" xfId="5653" xr:uid="{00000000-0005-0000-0000-0000E49A0000}"/>
    <cellStyle name="Subtotal (line) 4 4 2 20 2" xfId="40877" xr:uid="{00000000-0005-0000-0000-0000E59A0000}"/>
    <cellStyle name="Subtotal (line) 4 4 2 20 2 2" xfId="40878" xr:uid="{00000000-0005-0000-0000-0000E69A0000}"/>
    <cellStyle name="Subtotal (line) 4 4 2 20 2 3" xfId="40879" xr:uid="{00000000-0005-0000-0000-0000E79A0000}"/>
    <cellStyle name="Subtotal (line) 4 4 2 20 2 4" xfId="40880" xr:uid="{00000000-0005-0000-0000-0000E89A0000}"/>
    <cellStyle name="Subtotal (line) 4 4 2 20 3" xfId="40881" xr:uid="{00000000-0005-0000-0000-0000E99A0000}"/>
    <cellStyle name="Subtotal (line) 4 4 2 20 4" xfId="40882" xr:uid="{00000000-0005-0000-0000-0000EA9A0000}"/>
    <cellStyle name="Subtotal (line) 4 4 2 20 5" xfId="40883" xr:uid="{00000000-0005-0000-0000-0000EB9A0000}"/>
    <cellStyle name="Subtotal (line) 4 4 2 21" xfId="5654" xr:uid="{00000000-0005-0000-0000-0000EC9A0000}"/>
    <cellStyle name="Subtotal (line) 4 4 2 21 2" xfId="40884" xr:uid="{00000000-0005-0000-0000-0000ED9A0000}"/>
    <cellStyle name="Subtotal (line) 4 4 2 21 2 2" xfId="40885" xr:uid="{00000000-0005-0000-0000-0000EE9A0000}"/>
    <cellStyle name="Subtotal (line) 4 4 2 21 2 3" xfId="40886" xr:uid="{00000000-0005-0000-0000-0000EF9A0000}"/>
    <cellStyle name="Subtotal (line) 4 4 2 21 2 4" xfId="40887" xr:uid="{00000000-0005-0000-0000-0000F09A0000}"/>
    <cellStyle name="Subtotal (line) 4 4 2 21 3" xfId="40888" xr:uid="{00000000-0005-0000-0000-0000F19A0000}"/>
    <cellStyle name="Subtotal (line) 4 4 2 21 4" xfId="40889" xr:uid="{00000000-0005-0000-0000-0000F29A0000}"/>
    <cellStyle name="Subtotal (line) 4 4 2 21 5" xfId="40890" xr:uid="{00000000-0005-0000-0000-0000F39A0000}"/>
    <cellStyle name="Subtotal (line) 4 4 2 22" xfId="5655" xr:uid="{00000000-0005-0000-0000-0000F49A0000}"/>
    <cellStyle name="Subtotal (line) 4 4 2 22 2" xfId="40891" xr:uid="{00000000-0005-0000-0000-0000F59A0000}"/>
    <cellStyle name="Subtotal (line) 4 4 2 22 2 2" xfId="40892" xr:uid="{00000000-0005-0000-0000-0000F69A0000}"/>
    <cellStyle name="Subtotal (line) 4 4 2 22 2 3" xfId="40893" xr:uid="{00000000-0005-0000-0000-0000F79A0000}"/>
    <cellStyle name="Subtotal (line) 4 4 2 22 2 4" xfId="40894" xr:uid="{00000000-0005-0000-0000-0000F89A0000}"/>
    <cellStyle name="Subtotal (line) 4 4 2 22 3" xfId="40895" xr:uid="{00000000-0005-0000-0000-0000F99A0000}"/>
    <cellStyle name="Subtotal (line) 4 4 2 22 4" xfId="40896" xr:uid="{00000000-0005-0000-0000-0000FA9A0000}"/>
    <cellStyle name="Subtotal (line) 4 4 2 22 5" xfId="40897" xr:uid="{00000000-0005-0000-0000-0000FB9A0000}"/>
    <cellStyle name="Subtotal (line) 4 4 2 23" xfId="5656" xr:uid="{00000000-0005-0000-0000-0000FC9A0000}"/>
    <cellStyle name="Subtotal (line) 4 4 2 23 2" xfId="40898" xr:uid="{00000000-0005-0000-0000-0000FD9A0000}"/>
    <cellStyle name="Subtotal (line) 4 4 2 23 2 2" xfId="40899" xr:uid="{00000000-0005-0000-0000-0000FE9A0000}"/>
    <cellStyle name="Subtotal (line) 4 4 2 23 2 3" xfId="40900" xr:uid="{00000000-0005-0000-0000-0000FF9A0000}"/>
    <cellStyle name="Subtotal (line) 4 4 2 23 2 4" xfId="40901" xr:uid="{00000000-0005-0000-0000-0000009B0000}"/>
    <cellStyle name="Subtotal (line) 4 4 2 23 3" xfId="40902" xr:uid="{00000000-0005-0000-0000-0000019B0000}"/>
    <cellStyle name="Subtotal (line) 4 4 2 23 4" xfId="40903" xr:uid="{00000000-0005-0000-0000-0000029B0000}"/>
    <cellStyle name="Subtotal (line) 4 4 2 23 5" xfId="40904" xr:uid="{00000000-0005-0000-0000-0000039B0000}"/>
    <cellStyle name="Subtotal (line) 4 4 2 24" xfId="5657" xr:uid="{00000000-0005-0000-0000-0000049B0000}"/>
    <cellStyle name="Subtotal (line) 4 4 2 24 2" xfId="40905" xr:uid="{00000000-0005-0000-0000-0000059B0000}"/>
    <cellStyle name="Subtotal (line) 4 4 2 24 2 2" xfId="40906" xr:uid="{00000000-0005-0000-0000-0000069B0000}"/>
    <cellStyle name="Subtotal (line) 4 4 2 24 2 3" xfId="40907" xr:uid="{00000000-0005-0000-0000-0000079B0000}"/>
    <cellStyle name="Subtotal (line) 4 4 2 24 2 4" xfId="40908" xr:uid="{00000000-0005-0000-0000-0000089B0000}"/>
    <cellStyle name="Subtotal (line) 4 4 2 24 3" xfId="40909" xr:uid="{00000000-0005-0000-0000-0000099B0000}"/>
    <cellStyle name="Subtotal (line) 4 4 2 24 4" xfId="40910" xr:uid="{00000000-0005-0000-0000-00000A9B0000}"/>
    <cellStyle name="Subtotal (line) 4 4 2 24 5" xfId="40911" xr:uid="{00000000-0005-0000-0000-00000B9B0000}"/>
    <cellStyle name="Subtotal (line) 4 4 2 25" xfId="5658" xr:uid="{00000000-0005-0000-0000-00000C9B0000}"/>
    <cellStyle name="Subtotal (line) 4 4 2 25 2" xfId="40912" xr:uid="{00000000-0005-0000-0000-00000D9B0000}"/>
    <cellStyle name="Subtotal (line) 4 4 2 25 2 2" xfId="40913" xr:uid="{00000000-0005-0000-0000-00000E9B0000}"/>
    <cellStyle name="Subtotal (line) 4 4 2 25 2 3" xfId="40914" xr:uid="{00000000-0005-0000-0000-00000F9B0000}"/>
    <cellStyle name="Subtotal (line) 4 4 2 25 2 4" xfId="40915" xr:uid="{00000000-0005-0000-0000-0000109B0000}"/>
    <cellStyle name="Subtotal (line) 4 4 2 25 3" xfId="40916" xr:uid="{00000000-0005-0000-0000-0000119B0000}"/>
    <cellStyle name="Subtotal (line) 4 4 2 25 4" xfId="40917" xr:uid="{00000000-0005-0000-0000-0000129B0000}"/>
    <cellStyle name="Subtotal (line) 4 4 2 25 5" xfId="40918" xr:uid="{00000000-0005-0000-0000-0000139B0000}"/>
    <cellStyle name="Subtotal (line) 4 4 2 26" xfId="5659" xr:uid="{00000000-0005-0000-0000-0000149B0000}"/>
    <cellStyle name="Subtotal (line) 4 4 2 26 2" xfId="40919" xr:uid="{00000000-0005-0000-0000-0000159B0000}"/>
    <cellStyle name="Subtotal (line) 4 4 2 26 2 2" xfId="40920" xr:uid="{00000000-0005-0000-0000-0000169B0000}"/>
    <cellStyle name="Subtotal (line) 4 4 2 26 2 3" xfId="40921" xr:uid="{00000000-0005-0000-0000-0000179B0000}"/>
    <cellStyle name="Subtotal (line) 4 4 2 26 2 4" xfId="40922" xr:uid="{00000000-0005-0000-0000-0000189B0000}"/>
    <cellStyle name="Subtotal (line) 4 4 2 26 3" xfId="40923" xr:uid="{00000000-0005-0000-0000-0000199B0000}"/>
    <cellStyle name="Subtotal (line) 4 4 2 26 4" xfId="40924" xr:uid="{00000000-0005-0000-0000-00001A9B0000}"/>
    <cellStyle name="Subtotal (line) 4 4 2 26 5" xfId="40925" xr:uid="{00000000-0005-0000-0000-00001B9B0000}"/>
    <cellStyle name="Subtotal (line) 4 4 2 27" xfId="5660" xr:uid="{00000000-0005-0000-0000-00001C9B0000}"/>
    <cellStyle name="Subtotal (line) 4 4 2 27 2" xfId="40926" xr:uid="{00000000-0005-0000-0000-00001D9B0000}"/>
    <cellStyle name="Subtotal (line) 4 4 2 27 2 2" xfId="40927" xr:uid="{00000000-0005-0000-0000-00001E9B0000}"/>
    <cellStyle name="Subtotal (line) 4 4 2 27 2 3" xfId="40928" xr:uid="{00000000-0005-0000-0000-00001F9B0000}"/>
    <cellStyle name="Subtotal (line) 4 4 2 27 2 4" xfId="40929" xr:uid="{00000000-0005-0000-0000-0000209B0000}"/>
    <cellStyle name="Subtotal (line) 4 4 2 27 3" xfId="40930" xr:uid="{00000000-0005-0000-0000-0000219B0000}"/>
    <cellStyle name="Subtotal (line) 4 4 2 27 4" xfId="40931" xr:uid="{00000000-0005-0000-0000-0000229B0000}"/>
    <cellStyle name="Subtotal (line) 4 4 2 27 5" xfId="40932" xr:uid="{00000000-0005-0000-0000-0000239B0000}"/>
    <cellStyle name="Subtotal (line) 4 4 2 28" xfId="5661" xr:uid="{00000000-0005-0000-0000-0000249B0000}"/>
    <cellStyle name="Subtotal (line) 4 4 2 28 2" xfId="40933" xr:uid="{00000000-0005-0000-0000-0000259B0000}"/>
    <cellStyle name="Subtotal (line) 4 4 2 28 2 2" xfId="40934" xr:uid="{00000000-0005-0000-0000-0000269B0000}"/>
    <cellStyle name="Subtotal (line) 4 4 2 28 2 3" xfId="40935" xr:uid="{00000000-0005-0000-0000-0000279B0000}"/>
    <cellStyle name="Subtotal (line) 4 4 2 28 2 4" xfId="40936" xr:uid="{00000000-0005-0000-0000-0000289B0000}"/>
    <cellStyle name="Subtotal (line) 4 4 2 28 3" xfId="40937" xr:uid="{00000000-0005-0000-0000-0000299B0000}"/>
    <cellStyle name="Subtotal (line) 4 4 2 28 4" xfId="40938" xr:uid="{00000000-0005-0000-0000-00002A9B0000}"/>
    <cellStyle name="Subtotal (line) 4 4 2 28 5" xfId="40939" xr:uid="{00000000-0005-0000-0000-00002B9B0000}"/>
    <cellStyle name="Subtotal (line) 4 4 2 29" xfId="5662" xr:uid="{00000000-0005-0000-0000-00002C9B0000}"/>
    <cellStyle name="Subtotal (line) 4 4 2 29 2" xfId="40940" xr:uid="{00000000-0005-0000-0000-00002D9B0000}"/>
    <cellStyle name="Subtotal (line) 4 4 2 29 2 2" xfId="40941" xr:uid="{00000000-0005-0000-0000-00002E9B0000}"/>
    <cellStyle name="Subtotal (line) 4 4 2 29 2 3" xfId="40942" xr:uid="{00000000-0005-0000-0000-00002F9B0000}"/>
    <cellStyle name="Subtotal (line) 4 4 2 29 2 4" xfId="40943" xr:uid="{00000000-0005-0000-0000-0000309B0000}"/>
    <cellStyle name="Subtotal (line) 4 4 2 29 3" xfId="40944" xr:uid="{00000000-0005-0000-0000-0000319B0000}"/>
    <cellStyle name="Subtotal (line) 4 4 2 29 4" xfId="40945" xr:uid="{00000000-0005-0000-0000-0000329B0000}"/>
    <cellStyle name="Subtotal (line) 4 4 2 29 5" xfId="40946" xr:uid="{00000000-0005-0000-0000-0000339B0000}"/>
    <cellStyle name="Subtotal (line) 4 4 2 3" xfId="5663" xr:uid="{00000000-0005-0000-0000-0000349B0000}"/>
    <cellStyle name="Subtotal (line) 4 4 2 3 2" xfId="40947" xr:uid="{00000000-0005-0000-0000-0000359B0000}"/>
    <cellStyle name="Subtotal (line) 4 4 2 3 2 2" xfId="40948" xr:uid="{00000000-0005-0000-0000-0000369B0000}"/>
    <cellStyle name="Subtotal (line) 4 4 2 3 2 3" xfId="40949" xr:uid="{00000000-0005-0000-0000-0000379B0000}"/>
    <cellStyle name="Subtotal (line) 4 4 2 3 2 4" xfId="40950" xr:uid="{00000000-0005-0000-0000-0000389B0000}"/>
    <cellStyle name="Subtotal (line) 4 4 2 3 3" xfId="40951" xr:uid="{00000000-0005-0000-0000-0000399B0000}"/>
    <cellStyle name="Subtotal (line) 4 4 2 3 4" xfId="40952" xr:uid="{00000000-0005-0000-0000-00003A9B0000}"/>
    <cellStyle name="Subtotal (line) 4 4 2 3 5" xfId="40953" xr:uid="{00000000-0005-0000-0000-00003B9B0000}"/>
    <cellStyle name="Subtotal (line) 4 4 2 30" xfId="5664" xr:uid="{00000000-0005-0000-0000-00003C9B0000}"/>
    <cellStyle name="Subtotal (line) 4 4 2 30 2" xfId="40954" xr:uid="{00000000-0005-0000-0000-00003D9B0000}"/>
    <cellStyle name="Subtotal (line) 4 4 2 30 2 2" xfId="40955" xr:uid="{00000000-0005-0000-0000-00003E9B0000}"/>
    <cellStyle name="Subtotal (line) 4 4 2 30 2 3" xfId="40956" xr:uid="{00000000-0005-0000-0000-00003F9B0000}"/>
    <cellStyle name="Subtotal (line) 4 4 2 30 2 4" xfId="40957" xr:uid="{00000000-0005-0000-0000-0000409B0000}"/>
    <cellStyle name="Subtotal (line) 4 4 2 30 3" xfId="40958" xr:uid="{00000000-0005-0000-0000-0000419B0000}"/>
    <cellStyle name="Subtotal (line) 4 4 2 30 4" xfId="40959" xr:uid="{00000000-0005-0000-0000-0000429B0000}"/>
    <cellStyle name="Subtotal (line) 4 4 2 30 5" xfId="40960" xr:uid="{00000000-0005-0000-0000-0000439B0000}"/>
    <cellStyle name="Subtotal (line) 4 4 2 31" xfId="5665" xr:uid="{00000000-0005-0000-0000-0000449B0000}"/>
    <cellStyle name="Subtotal (line) 4 4 2 31 2" xfId="40961" xr:uid="{00000000-0005-0000-0000-0000459B0000}"/>
    <cellStyle name="Subtotal (line) 4 4 2 31 2 2" xfId="40962" xr:uid="{00000000-0005-0000-0000-0000469B0000}"/>
    <cellStyle name="Subtotal (line) 4 4 2 31 2 3" xfId="40963" xr:uid="{00000000-0005-0000-0000-0000479B0000}"/>
    <cellStyle name="Subtotal (line) 4 4 2 31 2 4" xfId="40964" xr:uid="{00000000-0005-0000-0000-0000489B0000}"/>
    <cellStyle name="Subtotal (line) 4 4 2 31 3" xfId="40965" xr:uid="{00000000-0005-0000-0000-0000499B0000}"/>
    <cellStyle name="Subtotal (line) 4 4 2 31 4" xfId="40966" xr:uid="{00000000-0005-0000-0000-00004A9B0000}"/>
    <cellStyle name="Subtotal (line) 4 4 2 31 5" xfId="40967" xr:uid="{00000000-0005-0000-0000-00004B9B0000}"/>
    <cellStyle name="Subtotal (line) 4 4 2 32" xfId="5666" xr:uid="{00000000-0005-0000-0000-00004C9B0000}"/>
    <cellStyle name="Subtotal (line) 4 4 2 32 2" xfId="40968" xr:uid="{00000000-0005-0000-0000-00004D9B0000}"/>
    <cellStyle name="Subtotal (line) 4 4 2 32 2 2" xfId="40969" xr:uid="{00000000-0005-0000-0000-00004E9B0000}"/>
    <cellStyle name="Subtotal (line) 4 4 2 32 2 3" xfId="40970" xr:uid="{00000000-0005-0000-0000-00004F9B0000}"/>
    <cellStyle name="Subtotal (line) 4 4 2 32 2 4" xfId="40971" xr:uid="{00000000-0005-0000-0000-0000509B0000}"/>
    <cellStyle name="Subtotal (line) 4 4 2 32 3" xfId="40972" xr:uid="{00000000-0005-0000-0000-0000519B0000}"/>
    <cellStyle name="Subtotal (line) 4 4 2 32 4" xfId="40973" xr:uid="{00000000-0005-0000-0000-0000529B0000}"/>
    <cellStyle name="Subtotal (line) 4 4 2 32 5" xfId="40974" xr:uid="{00000000-0005-0000-0000-0000539B0000}"/>
    <cellStyle name="Subtotal (line) 4 4 2 33" xfId="5667" xr:uid="{00000000-0005-0000-0000-0000549B0000}"/>
    <cellStyle name="Subtotal (line) 4 4 2 33 2" xfId="40975" xr:uid="{00000000-0005-0000-0000-0000559B0000}"/>
    <cellStyle name="Subtotal (line) 4 4 2 33 2 2" xfId="40976" xr:uid="{00000000-0005-0000-0000-0000569B0000}"/>
    <cellStyle name="Subtotal (line) 4 4 2 33 2 3" xfId="40977" xr:uid="{00000000-0005-0000-0000-0000579B0000}"/>
    <cellStyle name="Subtotal (line) 4 4 2 33 2 4" xfId="40978" xr:uid="{00000000-0005-0000-0000-0000589B0000}"/>
    <cellStyle name="Subtotal (line) 4 4 2 33 3" xfId="40979" xr:uid="{00000000-0005-0000-0000-0000599B0000}"/>
    <cellStyle name="Subtotal (line) 4 4 2 33 4" xfId="40980" xr:uid="{00000000-0005-0000-0000-00005A9B0000}"/>
    <cellStyle name="Subtotal (line) 4 4 2 33 5" xfId="40981" xr:uid="{00000000-0005-0000-0000-00005B9B0000}"/>
    <cellStyle name="Subtotal (line) 4 4 2 34" xfId="5668" xr:uid="{00000000-0005-0000-0000-00005C9B0000}"/>
    <cellStyle name="Subtotal (line) 4 4 2 34 2" xfId="40982" xr:uid="{00000000-0005-0000-0000-00005D9B0000}"/>
    <cellStyle name="Subtotal (line) 4 4 2 34 2 2" xfId="40983" xr:uid="{00000000-0005-0000-0000-00005E9B0000}"/>
    <cellStyle name="Subtotal (line) 4 4 2 34 2 3" xfId="40984" xr:uid="{00000000-0005-0000-0000-00005F9B0000}"/>
    <cellStyle name="Subtotal (line) 4 4 2 34 2 4" xfId="40985" xr:uid="{00000000-0005-0000-0000-0000609B0000}"/>
    <cellStyle name="Subtotal (line) 4 4 2 34 3" xfId="40986" xr:uid="{00000000-0005-0000-0000-0000619B0000}"/>
    <cellStyle name="Subtotal (line) 4 4 2 34 4" xfId="40987" xr:uid="{00000000-0005-0000-0000-0000629B0000}"/>
    <cellStyle name="Subtotal (line) 4 4 2 34 5" xfId="40988" xr:uid="{00000000-0005-0000-0000-0000639B0000}"/>
    <cellStyle name="Subtotal (line) 4 4 2 35" xfId="5669" xr:uid="{00000000-0005-0000-0000-0000649B0000}"/>
    <cellStyle name="Subtotal (line) 4 4 2 35 2" xfId="40989" xr:uid="{00000000-0005-0000-0000-0000659B0000}"/>
    <cellStyle name="Subtotal (line) 4 4 2 35 2 2" xfId="40990" xr:uid="{00000000-0005-0000-0000-0000669B0000}"/>
    <cellStyle name="Subtotal (line) 4 4 2 35 2 3" xfId="40991" xr:uid="{00000000-0005-0000-0000-0000679B0000}"/>
    <cellStyle name="Subtotal (line) 4 4 2 35 2 4" xfId="40992" xr:uid="{00000000-0005-0000-0000-0000689B0000}"/>
    <cellStyle name="Subtotal (line) 4 4 2 35 3" xfId="40993" xr:uid="{00000000-0005-0000-0000-0000699B0000}"/>
    <cellStyle name="Subtotal (line) 4 4 2 35 4" xfId="40994" xr:uid="{00000000-0005-0000-0000-00006A9B0000}"/>
    <cellStyle name="Subtotal (line) 4 4 2 35 5" xfId="40995" xr:uid="{00000000-0005-0000-0000-00006B9B0000}"/>
    <cellStyle name="Subtotal (line) 4 4 2 36" xfId="5670" xr:uid="{00000000-0005-0000-0000-00006C9B0000}"/>
    <cellStyle name="Subtotal (line) 4 4 2 36 2" xfId="40996" xr:uid="{00000000-0005-0000-0000-00006D9B0000}"/>
    <cellStyle name="Subtotal (line) 4 4 2 36 2 2" xfId="40997" xr:uid="{00000000-0005-0000-0000-00006E9B0000}"/>
    <cellStyle name="Subtotal (line) 4 4 2 36 2 3" xfId="40998" xr:uid="{00000000-0005-0000-0000-00006F9B0000}"/>
    <cellStyle name="Subtotal (line) 4 4 2 36 2 4" xfId="40999" xr:uid="{00000000-0005-0000-0000-0000709B0000}"/>
    <cellStyle name="Subtotal (line) 4 4 2 36 3" xfId="41000" xr:uid="{00000000-0005-0000-0000-0000719B0000}"/>
    <cellStyle name="Subtotal (line) 4 4 2 36 4" xfId="41001" xr:uid="{00000000-0005-0000-0000-0000729B0000}"/>
    <cellStyle name="Subtotal (line) 4 4 2 36 5" xfId="41002" xr:uid="{00000000-0005-0000-0000-0000739B0000}"/>
    <cellStyle name="Subtotal (line) 4 4 2 37" xfId="5671" xr:uid="{00000000-0005-0000-0000-0000749B0000}"/>
    <cellStyle name="Subtotal (line) 4 4 2 37 2" xfId="41003" xr:uid="{00000000-0005-0000-0000-0000759B0000}"/>
    <cellStyle name="Subtotal (line) 4 4 2 37 2 2" xfId="41004" xr:uid="{00000000-0005-0000-0000-0000769B0000}"/>
    <cellStyle name="Subtotal (line) 4 4 2 37 2 3" xfId="41005" xr:uid="{00000000-0005-0000-0000-0000779B0000}"/>
    <cellStyle name="Subtotal (line) 4 4 2 37 2 4" xfId="41006" xr:uid="{00000000-0005-0000-0000-0000789B0000}"/>
    <cellStyle name="Subtotal (line) 4 4 2 37 3" xfId="41007" xr:uid="{00000000-0005-0000-0000-0000799B0000}"/>
    <cellStyle name="Subtotal (line) 4 4 2 37 4" xfId="41008" xr:uid="{00000000-0005-0000-0000-00007A9B0000}"/>
    <cellStyle name="Subtotal (line) 4 4 2 37 5" xfId="41009" xr:uid="{00000000-0005-0000-0000-00007B9B0000}"/>
    <cellStyle name="Subtotal (line) 4 4 2 38" xfId="5672" xr:uid="{00000000-0005-0000-0000-00007C9B0000}"/>
    <cellStyle name="Subtotal (line) 4 4 2 38 2" xfId="41010" xr:uid="{00000000-0005-0000-0000-00007D9B0000}"/>
    <cellStyle name="Subtotal (line) 4 4 2 38 2 2" xfId="41011" xr:uid="{00000000-0005-0000-0000-00007E9B0000}"/>
    <cellStyle name="Subtotal (line) 4 4 2 38 2 3" xfId="41012" xr:uid="{00000000-0005-0000-0000-00007F9B0000}"/>
    <cellStyle name="Subtotal (line) 4 4 2 38 2 4" xfId="41013" xr:uid="{00000000-0005-0000-0000-0000809B0000}"/>
    <cellStyle name="Subtotal (line) 4 4 2 38 3" xfId="41014" xr:uid="{00000000-0005-0000-0000-0000819B0000}"/>
    <cellStyle name="Subtotal (line) 4 4 2 38 4" xfId="41015" xr:uid="{00000000-0005-0000-0000-0000829B0000}"/>
    <cellStyle name="Subtotal (line) 4 4 2 38 5" xfId="41016" xr:uid="{00000000-0005-0000-0000-0000839B0000}"/>
    <cellStyle name="Subtotal (line) 4 4 2 39" xfId="5673" xr:uid="{00000000-0005-0000-0000-0000849B0000}"/>
    <cellStyle name="Subtotal (line) 4 4 2 39 2" xfId="41017" xr:uid="{00000000-0005-0000-0000-0000859B0000}"/>
    <cellStyle name="Subtotal (line) 4 4 2 39 2 2" xfId="41018" xr:uid="{00000000-0005-0000-0000-0000869B0000}"/>
    <cellStyle name="Subtotal (line) 4 4 2 39 2 3" xfId="41019" xr:uid="{00000000-0005-0000-0000-0000879B0000}"/>
    <cellStyle name="Subtotal (line) 4 4 2 39 2 4" xfId="41020" xr:uid="{00000000-0005-0000-0000-0000889B0000}"/>
    <cellStyle name="Subtotal (line) 4 4 2 39 3" xfId="41021" xr:uid="{00000000-0005-0000-0000-0000899B0000}"/>
    <cellStyle name="Subtotal (line) 4 4 2 39 4" xfId="41022" xr:uid="{00000000-0005-0000-0000-00008A9B0000}"/>
    <cellStyle name="Subtotal (line) 4 4 2 39 5" xfId="41023" xr:uid="{00000000-0005-0000-0000-00008B9B0000}"/>
    <cellStyle name="Subtotal (line) 4 4 2 4" xfId="5674" xr:uid="{00000000-0005-0000-0000-00008C9B0000}"/>
    <cellStyle name="Subtotal (line) 4 4 2 4 2" xfId="41024" xr:uid="{00000000-0005-0000-0000-00008D9B0000}"/>
    <cellStyle name="Subtotal (line) 4 4 2 4 2 2" xfId="41025" xr:uid="{00000000-0005-0000-0000-00008E9B0000}"/>
    <cellStyle name="Subtotal (line) 4 4 2 4 2 3" xfId="41026" xr:uid="{00000000-0005-0000-0000-00008F9B0000}"/>
    <cellStyle name="Subtotal (line) 4 4 2 4 2 4" xfId="41027" xr:uid="{00000000-0005-0000-0000-0000909B0000}"/>
    <cellStyle name="Subtotal (line) 4 4 2 4 3" xfId="41028" xr:uid="{00000000-0005-0000-0000-0000919B0000}"/>
    <cellStyle name="Subtotal (line) 4 4 2 4 4" xfId="41029" xr:uid="{00000000-0005-0000-0000-0000929B0000}"/>
    <cellStyle name="Subtotal (line) 4 4 2 4 5" xfId="41030" xr:uid="{00000000-0005-0000-0000-0000939B0000}"/>
    <cellStyle name="Subtotal (line) 4 4 2 40" xfId="5675" xr:uid="{00000000-0005-0000-0000-0000949B0000}"/>
    <cellStyle name="Subtotal (line) 4 4 2 40 2" xfId="41031" xr:uid="{00000000-0005-0000-0000-0000959B0000}"/>
    <cellStyle name="Subtotal (line) 4 4 2 40 2 2" xfId="41032" xr:uid="{00000000-0005-0000-0000-0000969B0000}"/>
    <cellStyle name="Subtotal (line) 4 4 2 40 2 3" xfId="41033" xr:uid="{00000000-0005-0000-0000-0000979B0000}"/>
    <cellStyle name="Subtotal (line) 4 4 2 40 2 4" xfId="41034" xr:uid="{00000000-0005-0000-0000-0000989B0000}"/>
    <cellStyle name="Subtotal (line) 4 4 2 40 3" xfId="41035" xr:uid="{00000000-0005-0000-0000-0000999B0000}"/>
    <cellStyle name="Subtotal (line) 4 4 2 40 4" xfId="41036" xr:uid="{00000000-0005-0000-0000-00009A9B0000}"/>
    <cellStyle name="Subtotal (line) 4 4 2 40 5" xfId="41037" xr:uid="{00000000-0005-0000-0000-00009B9B0000}"/>
    <cellStyle name="Subtotal (line) 4 4 2 41" xfId="5676" xr:uid="{00000000-0005-0000-0000-00009C9B0000}"/>
    <cellStyle name="Subtotal (line) 4 4 2 41 2" xfId="41038" xr:uid="{00000000-0005-0000-0000-00009D9B0000}"/>
    <cellStyle name="Subtotal (line) 4 4 2 41 2 2" xfId="41039" xr:uid="{00000000-0005-0000-0000-00009E9B0000}"/>
    <cellStyle name="Subtotal (line) 4 4 2 41 2 3" xfId="41040" xr:uid="{00000000-0005-0000-0000-00009F9B0000}"/>
    <cellStyle name="Subtotal (line) 4 4 2 41 2 4" xfId="41041" xr:uid="{00000000-0005-0000-0000-0000A09B0000}"/>
    <cellStyle name="Subtotal (line) 4 4 2 41 3" xfId="41042" xr:uid="{00000000-0005-0000-0000-0000A19B0000}"/>
    <cellStyle name="Subtotal (line) 4 4 2 41 4" xfId="41043" xr:uid="{00000000-0005-0000-0000-0000A29B0000}"/>
    <cellStyle name="Subtotal (line) 4 4 2 41 5" xfId="41044" xr:uid="{00000000-0005-0000-0000-0000A39B0000}"/>
    <cellStyle name="Subtotal (line) 4 4 2 42" xfId="5677" xr:uid="{00000000-0005-0000-0000-0000A49B0000}"/>
    <cellStyle name="Subtotal (line) 4 4 2 42 2" xfId="41045" xr:uid="{00000000-0005-0000-0000-0000A59B0000}"/>
    <cellStyle name="Subtotal (line) 4 4 2 42 2 2" xfId="41046" xr:uid="{00000000-0005-0000-0000-0000A69B0000}"/>
    <cellStyle name="Subtotal (line) 4 4 2 42 2 3" xfId="41047" xr:uid="{00000000-0005-0000-0000-0000A79B0000}"/>
    <cellStyle name="Subtotal (line) 4 4 2 42 2 4" xfId="41048" xr:uid="{00000000-0005-0000-0000-0000A89B0000}"/>
    <cellStyle name="Subtotal (line) 4 4 2 42 3" xfId="41049" xr:uid="{00000000-0005-0000-0000-0000A99B0000}"/>
    <cellStyle name="Subtotal (line) 4 4 2 42 4" xfId="41050" xr:uid="{00000000-0005-0000-0000-0000AA9B0000}"/>
    <cellStyle name="Subtotal (line) 4 4 2 42 5" xfId="41051" xr:uid="{00000000-0005-0000-0000-0000AB9B0000}"/>
    <cellStyle name="Subtotal (line) 4 4 2 43" xfId="5678" xr:uid="{00000000-0005-0000-0000-0000AC9B0000}"/>
    <cellStyle name="Subtotal (line) 4 4 2 43 2" xfId="41052" xr:uid="{00000000-0005-0000-0000-0000AD9B0000}"/>
    <cellStyle name="Subtotal (line) 4 4 2 43 2 2" xfId="41053" xr:uid="{00000000-0005-0000-0000-0000AE9B0000}"/>
    <cellStyle name="Subtotal (line) 4 4 2 43 2 3" xfId="41054" xr:uid="{00000000-0005-0000-0000-0000AF9B0000}"/>
    <cellStyle name="Subtotal (line) 4 4 2 43 2 4" xfId="41055" xr:uid="{00000000-0005-0000-0000-0000B09B0000}"/>
    <cellStyle name="Subtotal (line) 4 4 2 43 3" xfId="41056" xr:uid="{00000000-0005-0000-0000-0000B19B0000}"/>
    <cellStyle name="Subtotal (line) 4 4 2 43 4" xfId="41057" xr:uid="{00000000-0005-0000-0000-0000B29B0000}"/>
    <cellStyle name="Subtotal (line) 4 4 2 43 5" xfId="41058" xr:uid="{00000000-0005-0000-0000-0000B39B0000}"/>
    <cellStyle name="Subtotal (line) 4 4 2 44" xfId="5679" xr:uid="{00000000-0005-0000-0000-0000B49B0000}"/>
    <cellStyle name="Subtotal (line) 4 4 2 44 2" xfId="41059" xr:uid="{00000000-0005-0000-0000-0000B59B0000}"/>
    <cellStyle name="Subtotal (line) 4 4 2 44 2 2" xfId="41060" xr:uid="{00000000-0005-0000-0000-0000B69B0000}"/>
    <cellStyle name="Subtotal (line) 4 4 2 44 2 3" xfId="41061" xr:uid="{00000000-0005-0000-0000-0000B79B0000}"/>
    <cellStyle name="Subtotal (line) 4 4 2 44 2 4" xfId="41062" xr:uid="{00000000-0005-0000-0000-0000B89B0000}"/>
    <cellStyle name="Subtotal (line) 4 4 2 44 3" xfId="41063" xr:uid="{00000000-0005-0000-0000-0000B99B0000}"/>
    <cellStyle name="Subtotal (line) 4 4 2 44 4" xfId="41064" xr:uid="{00000000-0005-0000-0000-0000BA9B0000}"/>
    <cellStyle name="Subtotal (line) 4 4 2 44 5" xfId="41065" xr:uid="{00000000-0005-0000-0000-0000BB9B0000}"/>
    <cellStyle name="Subtotal (line) 4 4 2 45" xfId="41066" xr:uid="{00000000-0005-0000-0000-0000BC9B0000}"/>
    <cellStyle name="Subtotal (line) 4 4 2 45 2" xfId="41067" xr:uid="{00000000-0005-0000-0000-0000BD9B0000}"/>
    <cellStyle name="Subtotal (line) 4 4 2 45 3" xfId="41068" xr:uid="{00000000-0005-0000-0000-0000BE9B0000}"/>
    <cellStyle name="Subtotal (line) 4 4 2 45 4" xfId="41069" xr:uid="{00000000-0005-0000-0000-0000BF9B0000}"/>
    <cellStyle name="Subtotal (line) 4 4 2 46" xfId="41070" xr:uid="{00000000-0005-0000-0000-0000C09B0000}"/>
    <cellStyle name="Subtotal (line) 4 4 2 46 2" xfId="41071" xr:uid="{00000000-0005-0000-0000-0000C19B0000}"/>
    <cellStyle name="Subtotal (line) 4 4 2 46 3" xfId="41072" xr:uid="{00000000-0005-0000-0000-0000C29B0000}"/>
    <cellStyle name="Subtotal (line) 4 4 2 46 4" xfId="41073" xr:uid="{00000000-0005-0000-0000-0000C39B0000}"/>
    <cellStyle name="Subtotal (line) 4 4 2 47" xfId="41074" xr:uid="{00000000-0005-0000-0000-0000C49B0000}"/>
    <cellStyle name="Subtotal (line) 4 4 2 5" xfId="5680" xr:uid="{00000000-0005-0000-0000-0000C59B0000}"/>
    <cellStyle name="Subtotal (line) 4 4 2 5 2" xfId="41075" xr:uid="{00000000-0005-0000-0000-0000C69B0000}"/>
    <cellStyle name="Subtotal (line) 4 4 2 5 2 2" xfId="41076" xr:uid="{00000000-0005-0000-0000-0000C79B0000}"/>
    <cellStyle name="Subtotal (line) 4 4 2 5 2 3" xfId="41077" xr:uid="{00000000-0005-0000-0000-0000C89B0000}"/>
    <cellStyle name="Subtotal (line) 4 4 2 5 2 4" xfId="41078" xr:uid="{00000000-0005-0000-0000-0000C99B0000}"/>
    <cellStyle name="Subtotal (line) 4 4 2 5 3" xfId="41079" xr:uid="{00000000-0005-0000-0000-0000CA9B0000}"/>
    <cellStyle name="Subtotal (line) 4 4 2 5 4" xfId="41080" xr:uid="{00000000-0005-0000-0000-0000CB9B0000}"/>
    <cellStyle name="Subtotal (line) 4 4 2 5 5" xfId="41081" xr:uid="{00000000-0005-0000-0000-0000CC9B0000}"/>
    <cellStyle name="Subtotal (line) 4 4 2 6" xfId="5681" xr:uid="{00000000-0005-0000-0000-0000CD9B0000}"/>
    <cellStyle name="Subtotal (line) 4 4 2 6 2" xfId="41082" xr:uid="{00000000-0005-0000-0000-0000CE9B0000}"/>
    <cellStyle name="Subtotal (line) 4 4 2 6 2 2" xfId="41083" xr:uid="{00000000-0005-0000-0000-0000CF9B0000}"/>
    <cellStyle name="Subtotal (line) 4 4 2 6 2 3" xfId="41084" xr:uid="{00000000-0005-0000-0000-0000D09B0000}"/>
    <cellStyle name="Subtotal (line) 4 4 2 6 2 4" xfId="41085" xr:uid="{00000000-0005-0000-0000-0000D19B0000}"/>
    <cellStyle name="Subtotal (line) 4 4 2 6 3" xfId="41086" xr:uid="{00000000-0005-0000-0000-0000D29B0000}"/>
    <cellStyle name="Subtotal (line) 4 4 2 6 4" xfId="41087" xr:uid="{00000000-0005-0000-0000-0000D39B0000}"/>
    <cellStyle name="Subtotal (line) 4 4 2 6 5" xfId="41088" xr:uid="{00000000-0005-0000-0000-0000D49B0000}"/>
    <cellStyle name="Subtotal (line) 4 4 2 7" xfId="5682" xr:uid="{00000000-0005-0000-0000-0000D59B0000}"/>
    <cellStyle name="Subtotal (line) 4 4 2 7 2" xfId="41089" xr:uid="{00000000-0005-0000-0000-0000D69B0000}"/>
    <cellStyle name="Subtotal (line) 4 4 2 7 2 2" xfId="41090" xr:uid="{00000000-0005-0000-0000-0000D79B0000}"/>
    <cellStyle name="Subtotal (line) 4 4 2 7 2 3" xfId="41091" xr:uid="{00000000-0005-0000-0000-0000D89B0000}"/>
    <cellStyle name="Subtotal (line) 4 4 2 7 2 4" xfId="41092" xr:uid="{00000000-0005-0000-0000-0000D99B0000}"/>
    <cellStyle name="Subtotal (line) 4 4 2 7 3" xfId="41093" xr:uid="{00000000-0005-0000-0000-0000DA9B0000}"/>
    <cellStyle name="Subtotal (line) 4 4 2 7 4" xfId="41094" xr:uid="{00000000-0005-0000-0000-0000DB9B0000}"/>
    <cellStyle name="Subtotal (line) 4 4 2 7 5" xfId="41095" xr:uid="{00000000-0005-0000-0000-0000DC9B0000}"/>
    <cellStyle name="Subtotal (line) 4 4 2 8" xfId="5683" xr:uid="{00000000-0005-0000-0000-0000DD9B0000}"/>
    <cellStyle name="Subtotal (line) 4 4 2 8 2" xfId="41096" xr:uid="{00000000-0005-0000-0000-0000DE9B0000}"/>
    <cellStyle name="Subtotal (line) 4 4 2 8 2 2" xfId="41097" xr:uid="{00000000-0005-0000-0000-0000DF9B0000}"/>
    <cellStyle name="Subtotal (line) 4 4 2 8 2 3" xfId="41098" xr:uid="{00000000-0005-0000-0000-0000E09B0000}"/>
    <cellStyle name="Subtotal (line) 4 4 2 8 2 4" xfId="41099" xr:uid="{00000000-0005-0000-0000-0000E19B0000}"/>
    <cellStyle name="Subtotal (line) 4 4 2 8 3" xfId="41100" xr:uid="{00000000-0005-0000-0000-0000E29B0000}"/>
    <cellStyle name="Subtotal (line) 4 4 2 8 4" xfId="41101" xr:uid="{00000000-0005-0000-0000-0000E39B0000}"/>
    <cellStyle name="Subtotal (line) 4 4 2 8 5" xfId="41102" xr:uid="{00000000-0005-0000-0000-0000E49B0000}"/>
    <cellStyle name="Subtotal (line) 4 4 2 9" xfId="5684" xr:uid="{00000000-0005-0000-0000-0000E59B0000}"/>
    <cellStyle name="Subtotal (line) 4 4 2 9 2" xfId="41103" xr:uid="{00000000-0005-0000-0000-0000E69B0000}"/>
    <cellStyle name="Subtotal (line) 4 4 2 9 2 2" xfId="41104" xr:uid="{00000000-0005-0000-0000-0000E79B0000}"/>
    <cellStyle name="Subtotal (line) 4 4 2 9 2 3" xfId="41105" xr:uid="{00000000-0005-0000-0000-0000E89B0000}"/>
    <cellStyle name="Subtotal (line) 4 4 2 9 2 4" xfId="41106" xr:uid="{00000000-0005-0000-0000-0000E99B0000}"/>
    <cellStyle name="Subtotal (line) 4 4 2 9 3" xfId="41107" xr:uid="{00000000-0005-0000-0000-0000EA9B0000}"/>
    <cellStyle name="Subtotal (line) 4 4 2 9 4" xfId="41108" xr:uid="{00000000-0005-0000-0000-0000EB9B0000}"/>
    <cellStyle name="Subtotal (line) 4 4 2 9 5" xfId="41109" xr:uid="{00000000-0005-0000-0000-0000EC9B0000}"/>
    <cellStyle name="Subtotal (line) 4 4 20" xfId="5685" xr:uid="{00000000-0005-0000-0000-0000ED9B0000}"/>
    <cellStyle name="Subtotal (line) 4 4 20 2" xfId="41110" xr:uid="{00000000-0005-0000-0000-0000EE9B0000}"/>
    <cellStyle name="Subtotal (line) 4 4 20 2 2" xfId="41111" xr:uid="{00000000-0005-0000-0000-0000EF9B0000}"/>
    <cellStyle name="Subtotal (line) 4 4 20 2 3" xfId="41112" xr:uid="{00000000-0005-0000-0000-0000F09B0000}"/>
    <cellStyle name="Subtotal (line) 4 4 20 2 4" xfId="41113" xr:uid="{00000000-0005-0000-0000-0000F19B0000}"/>
    <cellStyle name="Subtotal (line) 4 4 20 3" xfId="41114" xr:uid="{00000000-0005-0000-0000-0000F29B0000}"/>
    <cellStyle name="Subtotal (line) 4 4 20 4" xfId="41115" xr:uid="{00000000-0005-0000-0000-0000F39B0000}"/>
    <cellStyle name="Subtotal (line) 4 4 20 5" xfId="41116" xr:uid="{00000000-0005-0000-0000-0000F49B0000}"/>
    <cellStyle name="Subtotal (line) 4 4 21" xfId="5686" xr:uid="{00000000-0005-0000-0000-0000F59B0000}"/>
    <cellStyle name="Subtotal (line) 4 4 21 2" xfId="41117" xr:uid="{00000000-0005-0000-0000-0000F69B0000}"/>
    <cellStyle name="Subtotal (line) 4 4 21 2 2" xfId="41118" xr:uid="{00000000-0005-0000-0000-0000F79B0000}"/>
    <cellStyle name="Subtotal (line) 4 4 21 2 3" xfId="41119" xr:uid="{00000000-0005-0000-0000-0000F89B0000}"/>
    <cellStyle name="Subtotal (line) 4 4 21 2 4" xfId="41120" xr:uid="{00000000-0005-0000-0000-0000F99B0000}"/>
    <cellStyle name="Subtotal (line) 4 4 21 3" xfId="41121" xr:uid="{00000000-0005-0000-0000-0000FA9B0000}"/>
    <cellStyle name="Subtotal (line) 4 4 21 4" xfId="41122" xr:uid="{00000000-0005-0000-0000-0000FB9B0000}"/>
    <cellStyle name="Subtotal (line) 4 4 21 5" xfId="41123" xr:uid="{00000000-0005-0000-0000-0000FC9B0000}"/>
    <cellStyle name="Subtotal (line) 4 4 22" xfId="5687" xr:uid="{00000000-0005-0000-0000-0000FD9B0000}"/>
    <cellStyle name="Subtotal (line) 4 4 22 2" xfId="41124" xr:uid="{00000000-0005-0000-0000-0000FE9B0000}"/>
    <cellStyle name="Subtotal (line) 4 4 22 2 2" xfId="41125" xr:uid="{00000000-0005-0000-0000-0000FF9B0000}"/>
    <cellStyle name="Subtotal (line) 4 4 22 2 3" xfId="41126" xr:uid="{00000000-0005-0000-0000-0000009C0000}"/>
    <cellStyle name="Subtotal (line) 4 4 22 2 4" xfId="41127" xr:uid="{00000000-0005-0000-0000-0000019C0000}"/>
    <cellStyle name="Subtotal (line) 4 4 22 3" xfId="41128" xr:uid="{00000000-0005-0000-0000-0000029C0000}"/>
    <cellStyle name="Subtotal (line) 4 4 22 4" xfId="41129" xr:uid="{00000000-0005-0000-0000-0000039C0000}"/>
    <cellStyle name="Subtotal (line) 4 4 22 5" xfId="41130" xr:uid="{00000000-0005-0000-0000-0000049C0000}"/>
    <cellStyle name="Subtotal (line) 4 4 23" xfId="5688" xr:uid="{00000000-0005-0000-0000-0000059C0000}"/>
    <cellStyle name="Subtotal (line) 4 4 23 2" xfId="41131" xr:uid="{00000000-0005-0000-0000-0000069C0000}"/>
    <cellStyle name="Subtotal (line) 4 4 23 2 2" xfId="41132" xr:uid="{00000000-0005-0000-0000-0000079C0000}"/>
    <cellStyle name="Subtotal (line) 4 4 23 2 3" xfId="41133" xr:uid="{00000000-0005-0000-0000-0000089C0000}"/>
    <cellStyle name="Subtotal (line) 4 4 23 2 4" xfId="41134" xr:uid="{00000000-0005-0000-0000-0000099C0000}"/>
    <cellStyle name="Subtotal (line) 4 4 23 3" xfId="41135" xr:uid="{00000000-0005-0000-0000-00000A9C0000}"/>
    <cellStyle name="Subtotal (line) 4 4 23 4" xfId="41136" xr:uid="{00000000-0005-0000-0000-00000B9C0000}"/>
    <cellStyle name="Subtotal (line) 4 4 23 5" xfId="41137" xr:uid="{00000000-0005-0000-0000-00000C9C0000}"/>
    <cellStyle name="Subtotal (line) 4 4 24" xfId="5689" xr:uid="{00000000-0005-0000-0000-00000D9C0000}"/>
    <cellStyle name="Subtotal (line) 4 4 24 2" xfId="41138" xr:uid="{00000000-0005-0000-0000-00000E9C0000}"/>
    <cellStyle name="Subtotal (line) 4 4 24 2 2" xfId="41139" xr:uid="{00000000-0005-0000-0000-00000F9C0000}"/>
    <cellStyle name="Subtotal (line) 4 4 24 2 3" xfId="41140" xr:uid="{00000000-0005-0000-0000-0000109C0000}"/>
    <cellStyle name="Subtotal (line) 4 4 24 2 4" xfId="41141" xr:uid="{00000000-0005-0000-0000-0000119C0000}"/>
    <cellStyle name="Subtotal (line) 4 4 24 3" xfId="41142" xr:uid="{00000000-0005-0000-0000-0000129C0000}"/>
    <cellStyle name="Subtotal (line) 4 4 24 4" xfId="41143" xr:uid="{00000000-0005-0000-0000-0000139C0000}"/>
    <cellStyle name="Subtotal (line) 4 4 24 5" xfId="41144" xr:uid="{00000000-0005-0000-0000-0000149C0000}"/>
    <cellStyle name="Subtotal (line) 4 4 25" xfId="5690" xr:uid="{00000000-0005-0000-0000-0000159C0000}"/>
    <cellStyle name="Subtotal (line) 4 4 25 2" xfId="41145" xr:uid="{00000000-0005-0000-0000-0000169C0000}"/>
    <cellStyle name="Subtotal (line) 4 4 25 2 2" xfId="41146" xr:uid="{00000000-0005-0000-0000-0000179C0000}"/>
    <cellStyle name="Subtotal (line) 4 4 25 2 3" xfId="41147" xr:uid="{00000000-0005-0000-0000-0000189C0000}"/>
    <cellStyle name="Subtotal (line) 4 4 25 2 4" xfId="41148" xr:uid="{00000000-0005-0000-0000-0000199C0000}"/>
    <cellStyle name="Subtotal (line) 4 4 25 3" xfId="41149" xr:uid="{00000000-0005-0000-0000-00001A9C0000}"/>
    <cellStyle name="Subtotal (line) 4 4 25 4" xfId="41150" xr:uid="{00000000-0005-0000-0000-00001B9C0000}"/>
    <cellStyle name="Subtotal (line) 4 4 25 5" xfId="41151" xr:uid="{00000000-0005-0000-0000-00001C9C0000}"/>
    <cellStyle name="Subtotal (line) 4 4 26" xfId="5691" xr:uid="{00000000-0005-0000-0000-00001D9C0000}"/>
    <cellStyle name="Subtotal (line) 4 4 26 2" xfId="41152" xr:uid="{00000000-0005-0000-0000-00001E9C0000}"/>
    <cellStyle name="Subtotal (line) 4 4 26 2 2" xfId="41153" xr:uid="{00000000-0005-0000-0000-00001F9C0000}"/>
    <cellStyle name="Subtotal (line) 4 4 26 2 3" xfId="41154" xr:uid="{00000000-0005-0000-0000-0000209C0000}"/>
    <cellStyle name="Subtotal (line) 4 4 26 2 4" xfId="41155" xr:uid="{00000000-0005-0000-0000-0000219C0000}"/>
    <cellStyle name="Subtotal (line) 4 4 26 3" xfId="41156" xr:uid="{00000000-0005-0000-0000-0000229C0000}"/>
    <cellStyle name="Subtotal (line) 4 4 26 4" xfId="41157" xr:uid="{00000000-0005-0000-0000-0000239C0000}"/>
    <cellStyle name="Subtotal (line) 4 4 26 5" xfId="41158" xr:uid="{00000000-0005-0000-0000-0000249C0000}"/>
    <cellStyle name="Subtotal (line) 4 4 27" xfId="5692" xr:uid="{00000000-0005-0000-0000-0000259C0000}"/>
    <cellStyle name="Subtotal (line) 4 4 27 2" xfId="41159" xr:uid="{00000000-0005-0000-0000-0000269C0000}"/>
    <cellStyle name="Subtotal (line) 4 4 27 2 2" xfId="41160" xr:uid="{00000000-0005-0000-0000-0000279C0000}"/>
    <cellStyle name="Subtotal (line) 4 4 27 2 3" xfId="41161" xr:uid="{00000000-0005-0000-0000-0000289C0000}"/>
    <cellStyle name="Subtotal (line) 4 4 27 2 4" xfId="41162" xr:uid="{00000000-0005-0000-0000-0000299C0000}"/>
    <cellStyle name="Subtotal (line) 4 4 27 3" xfId="41163" xr:uid="{00000000-0005-0000-0000-00002A9C0000}"/>
    <cellStyle name="Subtotal (line) 4 4 27 4" xfId="41164" xr:uid="{00000000-0005-0000-0000-00002B9C0000}"/>
    <cellStyle name="Subtotal (line) 4 4 27 5" xfId="41165" xr:uid="{00000000-0005-0000-0000-00002C9C0000}"/>
    <cellStyle name="Subtotal (line) 4 4 28" xfId="5693" xr:uid="{00000000-0005-0000-0000-00002D9C0000}"/>
    <cellStyle name="Subtotal (line) 4 4 28 2" xfId="41166" xr:uid="{00000000-0005-0000-0000-00002E9C0000}"/>
    <cellStyle name="Subtotal (line) 4 4 28 2 2" xfId="41167" xr:uid="{00000000-0005-0000-0000-00002F9C0000}"/>
    <cellStyle name="Subtotal (line) 4 4 28 2 3" xfId="41168" xr:uid="{00000000-0005-0000-0000-0000309C0000}"/>
    <cellStyle name="Subtotal (line) 4 4 28 2 4" xfId="41169" xr:uid="{00000000-0005-0000-0000-0000319C0000}"/>
    <cellStyle name="Subtotal (line) 4 4 28 3" xfId="41170" xr:uid="{00000000-0005-0000-0000-0000329C0000}"/>
    <cellStyle name="Subtotal (line) 4 4 28 4" xfId="41171" xr:uid="{00000000-0005-0000-0000-0000339C0000}"/>
    <cellStyle name="Subtotal (line) 4 4 28 5" xfId="41172" xr:uid="{00000000-0005-0000-0000-0000349C0000}"/>
    <cellStyle name="Subtotal (line) 4 4 29" xfId="5694" xr:uid="{00000000-0005-0000-0000-0000359C0000}"/>
    <cellStyle name="Subtotal (line) 4 4 29 2" xfId="41173" xr:uid="{00000000-0005-0000-0000-0000369C0000}"/>
    <cellStyle name="Subtotal (line) 4 4 29 2 2" xfId="41174" xr:uid="{00000000-0005-0000-0000-0000379C0000}"/>
    <cellStyle name="Subtotal (line) 4 4 29 2 3" xfId="41175" xr:uid="{00000000-0005-0000-0000-0000389C0000}"/>
    <cellStyle name="Subtotal (line) 4 4 29 2 4" xfId="41176" xr:uid="{00000000-0005-0000-0000-0000399C0000}"/>
    <cellStyle name="Subtotal (line) 4 4 29 3" xfId="41177" xr:uid="{00000000-0005-0000-0000-00003A9C0000}"/>
    <cellStyle name="Subtotal (line) 4 4 29 4" xfId="41178" xr:uid="{00000000-0005-0000-0000-00003B9C0000}"/>
    <cellStyle name="Subtotal (line) 4 4 29 5" xfId="41179" xr:uid="{00000000-0005-0000-0000-00003C9C0000}"/>
    <cellStyle name="Subtotal (line) 4 4 3" xfId="5695" xr:uid="{00000000-0005-0000-0000-00003D9C0000}"/>
    <cellStyle name="Subtotal (line) 4 4 3 2" xfId="41180" xr:uid="{00000000-0005-0000-0000-00003E9C0000}"/>
    <cellStyle name="Subtotal (line) 4 4 3 2 2" xfId="41181" xr:uid="{00000000-0005-0000-0000-00003F9C0000}"/>
    <cellStyle name="Subtotal (line) 4 4 3 2 3" xfId="41182" xr:uid="{00000000-0005-0000-0000-0000409C0000}"/>
    <cellStyle name="Subtotal (line) 4 4 3 2 4" xfId="41183" xr:uid="{00000000-0005-0000-0000-0000419C0000}"/>
    <cellStyle name="Subtotal (line) 4 4 3 3" xfId="41184" xr:uid="{00000000-0005-0000-0000-0000429C0000}"/>
    <cellStyle name="Subtotal (line) 4 4 3 4" xfId="41185" xr:uid="{00000000-0005-0000-0000-0000439C0000}"/>
    <cellStyle name="Subtotal (line) 4 4 3 5" xfId="41186" xr:uid="{00000000-0005-0000-0000-0000449C0000}"/>
    <cellStyle name="Subtotal (line) 4 4 30" xfId="5696" xr:uid="{00000000-0005-0000-0000-0000459C0000}"/>
    <cellStyle name="Subtotal (line) 4 4 30 2" xfId="41187" xr:uid="{00000000-0005-0000-0000-0000469C0000}"/>
    <cellStyle name="Subtotal (line) 4 4 30 2 2" xfId="41188" xr:uid="{00000000-0005-0000-0000-0000479C0000}"/>
    <cellStyle name="Subtotal (line) 4 4 30 2 3" xfId="41189" xr:uid="{00000000-0005-0000-0000-0000489C0000}"/>
    <cellStyle name="Subtotal (line) 4 4 30 2 4" xfId="41190" xr:uid="{00000000-0005-0000-0000-0000499C0000}"/>
    <cellStyle name="Subtotal (line) 4 4 30 3" xfId="41191" xr:uid="{00000000-0005-0000-0000-00004A9C0000}"/>
    <cellStyle name="Subtotal (line) 4 4 30 4" xfId="41192" xr:uid="{00000000-0005-0000-0000-00004B9C0000}"/>
    <cellStyle name="Subtotal (line) 4 4 30 5" xfId="41193" xr:uid="{00000000-0005-0000-0000-00004C9C0000}"/>
    <cellStyle name="Subtotal (line) 4 4 31" xfId="5697" xr:uid="{00000000-0005-0000-0000-00004D9C0000}"/>
    <cellStyle name="Subtotal (line) 4 4 31 2" xfId="41194" xr:uid="{00000000-0005-0000-0000-00004E9C0000}"/>
    <cellStyle name="Subtotal (line) 4 4 31 2 2" xfId="41195" xr:uid="{00000000-0005-0000-0000-00004F9C0000}"/>
    <cellStyle name="Subtotal (line) 4 4 31 2 3" xfId="41196" xr:uid="{00000000-0005-0000-0000-0000509C0000}"/>
    <cellStyle name="Subtotal (line) 4 4 31 2 4" xfId="41197" xr:uid="{00000000-0005-0000-0000-0000519C0000}"/>
    <cellStyle name="Subtotal (line) 4 4 31 3" xfId="41198" xr:uid="{00000000-0005-0000-0000-0000529C0000}"/>
    <cellStyle name="Subtotal (line) 4 4 31 4" xfId="41199" xr:uid="{00000000-0005-0000-0000-0000539C0000}"/>
    <cellStyle name="Subtotal (line) 4 4 31 5" xfId="41200" xr:uid="{00000000-0005-0000-0000-0000549C0000}"/>
    <cellStyle name="Subtotal (line) 4 4 32" xfId="5698" xr:uid="{00000000-0005-0000-0000-0000559C0000}"/>
    <cellStyle name="Subtotal (line) 4 4 32 2" xfId="41201" xr:uid="{00000000-0005-0000-0000-0000569C0000}"/>
    <cellStyle name="Subtotal (line) 4 4 32 2 2" xfId="41202" xr:uid="{00000000-0005-0000-0000-0000579C0000}"/>
    <cellStyle name="Subtotal (line) 4 4 32 2 3" xfId="41203" xr:uid="{00000000-0005-0000-0000-0000589C0000}"/>
    <cellStyle name="Subtotal (line) 4 4 32 2 4" xfId="41204" xr:uid="{00000000-0005-0000-0000-0000599C0000}"/>
    <cellStyle name="Subtotal (line) 4 4 32 3" xfId="41205" xr:uid="{00000000-0005-0000-0000-00005A9C0000}"/>
    <cellStyle name="Subtotal (line) 4 4 32 4" xfId="41206" xr:uid="{00000000-0005-0000-0000-00005B9C0000}"/>
    <cellStyle name="Subtotal (line) 4 4 32 5" xfId="41207" xr:uid="{00000000-0005-0000-0000-00005C9C0000}"/>
    <cellStyle name="Subtotal (line) 4 4 33" xfId="5699" xr:uid="{00000000-0005-0000-0000-00005D9C0000}"/>
    <cellStyle name="Subtotal (line) 4 4 33 2" xfId="41208" xr:uid="{00000000-0005-0000-0000-00005E9C0000}"/>
    <cellStyle name="Subtotal (line) 4 4 33 2 2" xfId="41209" xr:uid="{00000000-0005-0000-0000-00005F9C0000}"/>
    <cellStyle name="Subtotal (line) 4 4 33 2 3" xfId="41210" xr:uid="{00000000-0005-0000-0000-0000609C0000}"/>
    <cellStyle name="Subtotal (line) 4 4 33 2 4" xfId="41211" xr:uid="{00000000-0005-0000-0000-0000619C0000}"/>
    <cellStyle name="Subtotal (line) 4 4 33 3" xfId="41212" xr:uid="{00000000-0005-0000-0000-0000629C0000}"/>
    <cellStyle name="Subtotal (line) 4 4 33 4" xfId="41213" xr:uid="{00000000-0005-0000-0000-0000639C0000}"/>
    <cellStyle name="Subtotal (line) 4 4 33 5" xfId="41214" xr:uid="{00000000-0005-0000-0000-0000649C0000}"/>
    <cellStyle name="Subtotal (line) 4 4 34" xfId="5700" xr:uid="{00000000-0005-0000-0000-0000659C0000}"/>
    <cellStyle name="Subtotal (line) 4 4 34 2" xfId="41215" xr:uid="{00000000-0005-0000-0000-0000669C0000}"/>
    <cellStyle name="Subtotal (line) 4 4 34 2 2" xfId="41216" xr:uid="{00000000-0005-0000-0000-0000679C0000}"/>
    <cellStyle name="Subtotal (line) 4 4 34 2 3" xfId="41217" xr:uid="{00000000-0005-0000-0000-0000689C0000}"/>
    <cellStyle name="Subtotal (line) 4 4 34 2 4" xfId="41218" xr:uid="{00000000-0005-0000-0000-0000699C0000}"/>
    <cellStyle name="Subtotal (line) 4 4 34 3" xfId="41219" xr:uid="{00000000-0005-0000-0000-00006A9C0000}"/>
    <cellStyle name="Subtotal (line) 4 4 34 4" xfId="41220" xr:uid="{00000000-0005-0000-0000-00006B9C0000}"/>
    <cellStyle name="Subtotal (line) 4 4 34 5" xfId="41221" xr:uid="{00000000-0005-0000-0000-00006C9C0000}"/>
    <cellStyle name="Subtotal (line) 4 4 35" xfId="5701" xr:uid="{00000000-0005-0000-0000-00006D9C0000}"/>
    <cellStyle name="Subtotal (line) 4 4 35 2" xfId="41222" xr:uid="{00000000-0005-0000-0000-00006E9C0000}"/>
    <cellStyle name="Subtotal (line) 4 4 35 2 2" xfId="41223" xr:uid="{00000000-0005-0000-0000-00006F9C0000}"/>
    <cellStyle name="Subtotal (line) 4 4 35 2 3" xfId="41224" xr:uid="{00000000-0005-0000-0000-0000709C0000}"/>
    <cellStyle name="Subtotal (line) 4 4 35 2 4" xfId="41225" xr:uid="{00000000-0005-0000-0000-0000719C0000}"/>
    <cellStyle name="Subtotal (line) 4 4 35 3" xfId="41226" xr:uid="{00000000-0005-0000-0000-0000729C0000}"/>
    <cellStyle name="Subtotal (line) 4 4 35 4" xfId="41227" xr:uid="{00000000-0005-0000-0000-0000739C0000}"/>
    <cellStyle name="Subtotal (line) 4 4 35 5" xfId="41228" xr:uid="{00000000-0005-0000-0000-0000749C0000}"/>
    <cellStyle name="Subtotal (line) 4 4 36" xfId="5702" xr:uid="{00000000-0005-0000-0000-0000759C0000}"/>
    <cellStyle name="Subtotal (line) 4 4 36 2" xfId="41229" xr:uid="{00000000-0005-0000-0000-0000769C0000}"/>
    <cellStyle name="Subtotal (line) 4 4 36 2 2" xfId="41230" xr:uid="{00000000-0005-0000-0000-0000779C0000}"/>
    <cellStyle name="Subtotal (line) 4 4 36 2 3" xfId="41231" xr:uid="{00000000-0005-0000-0000-0000789C0000}"/>
    <cellStyle name="Subtotal (line) 4 4 36 2 4" xfId="41232" xr:uid="{00000000-0005-0000-0000-0000799C0000}"/>
    <cellStyle name="Subtotal (line) 4 4 36 3" xfId="41233" xr:uid="{00000000-0005-0000-0000-00007A9C0000}"/>
    <cellStyle name="Subtotal (line) 4 4 36 4" xfId="41234" xr:uid="{00000000-0005-0000-0000-00007B9C0000}"/>
    <cellStyle name="Subtotal (line) 4 4 36 5" xfId="41235" xr:uid="{00000000-0005-0000-0000-00007C9C0000}"/>
    <cellStyle name="Subtotal (line) 4 4 37" xfId="5703" xr:uid="{00000000-0005-0000-0000-00007D9C0000}"/>
    <cellStyle name="Subtotal (line) 4 4 37 2" xfId="41236" xr:uid="{00000000-0005-0000-0000-00007E9C0000}"/>
    <cellStyle name="Subtotal (line) 4 4 37 2 2" xfId="41237" xr:uid="{00000000-0005-0000-0000-00007F9C0000}"/>
    <cellStyle name="Subtotal (line) 4 4 37 2 3" xfId="41238" xr:uid="{00000000-0005-0000-0000-0000809C0000}"/>
    <cellStyle name="Subtotal (line) 4 4 37 2 4" xfId="41239" xr:uid="{00000000-0005-0000-0000-0000819C0000}"/>
    <cellStyle name="Subtotal (line) 4 4 37 3" xfId="41240" xr:uid="{00000000-0005-0000-0000-0000829C0000}"/>
    <cellStyle name="Subtotal (line) 4 4 37 4" xfId="41241" xr:uid="{00000000-0005-0000-0000-0000839C0000}"/>
    <cellStyle name="Subtotal (line) 4 4 37 5" xfId="41242" xr:uid="{00000000-0005-0000-0000-0000849C0000}"/>
    <cellStyle name="Subtotal (line) 4 4 38" xfId="5704" xr:uid="{00000000-0005-0000-0000-0000859C0000}"/>
    <cellStyle name="Subtotal (line) 4 4 38 2" xfId="41243" xr:uid="{00000000-0005-0000-0000-0000869C0000}"/>
    <cellStyle name="Subtotal (line) 4 4 38 2 2" xfId="41244" xr:uid="{00000000-0005-0000-0000-0000879C0000}"/>
    <cellStyle name="Subtotal (line) 4 4 38 2 3" xfId="41245" xr:uid="{00000000-0005-0000-0000-0000889C0000}"/>
    <cellStyle name="Subtotal (line) 4 4 38 2 4" xfId="41246" xr:uid="{00000000-0005-0000-0000-0000899C0000}"/>
    <cellStyle name="Subtotal (line) 4 4 38 3" xfId="41247" xr:uid="{00000000-0005-0000-0000-00008A9C0000}"/>
    <cellStyle name="Subtotal (line) 4 4 38 4" xfId="41248" xr:uid="{00000000-0005-0000-0000-00008B9C0000}"/>
    <cellStyle name="Subtotal (line) 4 4 38 5" xfId="41249" xr:uid="{00000000-0005-0000-0000-00008C9C0000}"/>
    <cellStyle name="Subtotal (line) 4 4 39" xfId="5705" xr:uid="{00000000-0005-0000-0000-00008D9C0000}"/>
    <cellStyle name="Subtotal (line) 4 4 39 2" xfId="41250" xr:uid="{00000000-0005-0000-0000-00008E9C0000}"/>
    <cellStyle name="Subtotal (line) 4 4 39 2 2" xfId="41251" xr:uid="{00000000-0005-0000-0000-00008F9C0000}"/>
    <cellStyle name="Subtotal (line) 4 4 39 2 3" xfId="41252" xr:uid="{00000000-0005-0000-0000-0000909C0000}"/>
    <cellStyle name="Subtotal (line) 4 4 39 2 4" xfId="41253" xr:uid="{00000000-0005-0000-0000-0000919C0000}"/>
    <cellStyle name="Subtotal (line) 4 4 39 3" xfId="41254" xr:uid="{00000000-0005-0000-0000-0000929C0000}"/>
    <cellStyle name="Subtotal (line) 4 4 39 4" xfId="41255" xr:uid="{00000000-0005-0000-0000-0000939C0000}"/>
    <cellStyle name="Subtotal (line) 4 4 39 5" xfId="41256" xr:uid="{00000000-0005-0000-0000-0000949C0000}"/>
    <cellStyle name="Subtotal (line) 4 4 4" xfId="5706" xr:uid="{00000000-0005-0000-0000-0000959C0000}"/>
    <cellStyle name="Subtotal (line) 4 4 4 2" xfId="41257" xr:uid="{00000000-0005-0000-0000-0000969C0000}"/>
    <cellStyle name="Subtotal (line) 4 4 4 2 2" xfId="41258" xr:uid="{00000000-0005-0000-0000-0000979C0000}"/>
    <cellStyle name="Subtotal (line) 4 4 4 2 3" xfId="41259" xr:uid="{00000000-0005-0000-0000-0000989C0000}"/>
    <cellStyle name="Subtotal (line) 4 4 4 2 4" xfId="41260" xr:uid="{00000000-0005-0000-0000-0000999C0000}"/>
    <cellStyle name="Subtotal (line) 4 4 4 3" xfId="41261" xr:uid="{00000000-0005-0000-0000-00009A9C0000}"/>
    <cellStyle name="Subtotal (line) 4 4 4 4" xfId="41262" xr:uid="{00000000-0005-0000-0000-00009B9C0000}"/>
    <cellStyle name="Subtotal (line) 4 4 4 5" xfId="41263" xr:uid="{00000000-0005-0000-0000-00009C9C0000}"/>
    <cellStyle name="Subtotal (line) 4 4 40" xfId="5707" xr:uid="{00000000-0005-0000-0000-00009D9C0000}"/>
    <cellStyle name="Subtotal (line) 4 4 40 2" xfId="41264" xr:uid="{00000000-0005-0000-0000-00009E9C0000}"/>
    <cellStyle name="Subtotal (line) 4 4 40 2 2" xfId="41265" xr:uid="{00000000-0005-0000-0000-00009F9C0000}"/>
    <cellStyle name="Subtotal (line) 4 4 40 2 3" xfId="41266" xr:uid="{00000000-0005-0000-0000-0000A09C0000}"/>
    <cellStyle name="Subtotal (line) 4 4 40 2 4" xfId="41267" xr:uid="{00000000-0005-0000-0000-0000A19C0000}"/>
    <cellStyle name="Subtotal (line) 4 4 40 3" xfId="41268" xr:uid="{00000000-0005-0000-0000-0000A29C0000}"/>
    <cellStyle name="Subtotal (line) 4 4 40 4" xfId="41269" xr:uid="{00000000-0005-0000-0000-0000A39C0000}"/>
    <cellStyle name="Subtotal (line) 4 4 40 5" xfId="41270" xr:uid="{00000000-0005-0000-0000-0000A49C0000}"/>
    <cellStyle name="Subtotal (line) 4 4 41" xfId="5708" xr:uid="{00000000-0005-0000-0000-0000A59C0000}"/>
    <cellStyle name="Subtotal (line) 4 4 41 2" xfId="41271" xr:uid="{00000000-0005-0000-0000-0000A69C0000}"/>
    <cellStyle name="Subtotal (line) 4 4 41 2 2" xfId="41272" xr:uid="{00000000-0005-0000-0000-0000A79C0000}"/>
    <cellStyle name="Subtotal (line) 4 4 41 2 3" xfId="41273" xr:uid="{00000000-0005-0000-0000-0000A89C0000}"/>
    <cellStyle name="Subtotal (line) 4 4 41 2 4" xfId="41274" xr:uid="{00000000-0005-0000-0000-0000A99C0000}"/>
    <cellStyle name="Subtotal (line) 4 4 41 3" xfId="41275" xr:uid="{00000000-0005-0000-0000-0000AA9C0000}"/>
    <cellStyle name="Subtotal (line) 4 4 41 4" xfId="41276" xr:uid="{00000000-0005-0000-0000-0000AB9C0000}"/>
    <cellStyle name="Subtotal (line) 4 4 41 5" xfId="41277" xr:uid="{00000000-0005-0000-0000-0000AC9C0000}"/>
    <cellStyle name="Subtotal (line) 4 4 42" xfId="5709" xr:uid="{00000000-0005-0000-0000-0000AD9C0000}"/>
    <cellStyle name="Subtotal (line) 4 4 42 2" xfId="41278" xr:uid="{00000000-0005-0000-0000-0000AE9C0000}"/>
    <cellStyle name="Subtotal (line) 4 4 42 2 2" xfId="41279" xr:uid="{00000000-0005-0000-0000-0000AF9C0000}"/>
    <cellStyle name="Subtotal (line) 4 4 42 2 3" xfId="41280" xr:uid="{00000000-0005-0000-0000-0000B09C0000}"/>
    <cellStyle name="Subtotal (line) 4 4 42 2 4" xfId="41281" xr:uid="{00000000-0005-0000-0000-0000B19C0000}"/>
    <cellStyle name="Subtotal (line) 4 4 42 3" xfId="41282" xr:uid="{00000000-0005-0000-0000-0000B29C0000}"/>
    <cellStyle name="Subtotal (line) 4 4 42 4" xfId="41283" xr:uid="{00000000-0005-0000-0000-0000B39C0000}"/>
    <cellStyle name="Subtotal (line) 4 4 42 5" xfId="41284" xr:uid="{00000000-0005-0000-0000-0000B49C0000}"/>
    <cellStyle name="Subtotal (line) 4 4 43" xfId="5710" xr:uid="{00000000-0005-0000-0000-0000B59C0000}"/>
    <cellStyle name="Subtotal (line) 4 4 43 2" xfId="41285" xr:uid="{00000000-0005-0000-0000-0000B69C0000}"/>
    <cellStyle name="Subtotal (line) 4 4 43 2 2" xfId="41286" xr:uid="{00000000-0005-0000-0000-0000B79C0000}"/>
    <cellStyle name="Subtotal (line) 4 4 43 2 3" xfId="41287" xr:uid="{00000000-0005-0000-0000-0000B89C0000}"/>
    <cellStyle name="Subtotal (line) 4 4 43 2 4" xfId="41288" xr:uid="{00000000-0005-0000-0000-0000B99C0000}"/>
    <cellStyle name="Subtotal (line) 4 4 43 3" xfId="41289" xr:uid="{00000000-0005-0000-0000-0000BA9C0000}"/>
    <cellStyle name="Subtotal (line) 4 4 43 4" xfId="41290" xr:uid="{00000000-0005-0000-0000-0000BB9C0000}"/>
    <cellStyle name="Subtotal (line) 4 4 43 5" xfId="41291" xr:uid="{00000000-0005-0000-0000-0000BC9C0000}"/>
    <cellStyle name="Subtotal (line) 4 4 44" xfId="5711" xr:uid="{00000000-0005-0000-0000-0000BD9C0000}"/>
    <cellStyle name="Subtotal (line) 4 4 44 2" xfId="41292" xr:uid="{00000000-0005-0000-0000-0000BE9C0000}"/>
    <cellStyle name="Subtotal (line) 4 4 44 2 2" xfId="41293" xr:uid="{00000000-0005-0000-0000-0000BF9C0000}"/>
    <cellStyle name="Subtotal (line) 4 4 44 2 3" xfId="41294" xr:uid="{00000000-0005-0000-0000-0000C09C0000}"/>
    <cellStyle name="Subtotal (line) 4 4 44 2 4" xfId="41295" xr:uid="{00000000-0005-0000-0000-0000C19C0000}"/>
    <cellStyle name="Subtotal (line) 4 4 44 3" xfId="41296" xr:uid="{00000000-0005-0000-0000-0000C29C0000}"/>
    <cellStyle name="Subtotal (line) 4 4 44 4" xfId="41297" xr:uid="{00000000-0005-0000-0000-0000C39C0000}"/>
    <cellStyle name="Subtotal (line) 4 4 44 5" xfId="41298" xr:uid="{00000000-0005-0000-0000-0000C49C0000}"/>
    <cellStyle name="Subtotal (line) 4 4 45" xfId="5712" xr:uid="{00000000-0005-0000-0000-0000C59C0000}"/>
    <cellStyle name="Subtotal (line) 4 4 45 2" xfId="41299" xr:uid="{00000000-0005-0000-0000-0000C69C0000}"/>
    <cellStyle name="Subtotal (line) 4 4 45 2 2" xfId="41300" xr:uid="{00000000-0005-0000-0000-0000C79C0000}"/>
    <cellStyle name="Subtotal (line) 4 4 45 2 3" xfId="41301" xr:uid="{00000000-0005-0000-0000-0000C89C0000}"/>
    <cellStyle name="Subtotal (line) 4 4 45 2 4" xfId="41302" xr:uid="{00000000-0005-0000-0000-0000C99C0000}"/>
    <cellStyle name="Subtotal (line) 4 4 45 3" xfId="41303" xr:uid="{00000000-0005-0000-0000-0000CA9C0000}"/>
    <cellStyle name="Subtotal (line) 4 4 45 4" xfId="41304" xr:uid="{00000000-0005-0000-0000-0000CB9C0000}"/>
    <cellStyle name="Subtotal (line) 4 4 45 5" xfId="41305" xr:uid="{00000000-0005-0000-0000-0000CC9C0000}"/>
    <cellStyle name="Subtotal (line) 4 4 46" xfId="41306" xr:uid="{00000000-0005-0000-0000-0000CD9C0000}"/>
    <cellStyle name="Subtotal (line) 4 4 46 2" xfId="41307" xr:uid="{00000000-0005-0000-0000-0000CE9C0000}"/>
    <cellStyle name="Subtotal (line) 4 4 46 3" xfId="41308" xr:uid="{00000000-0005-0000-0000-0000CF9C0000}"/>
    <cellStyle name="Subtotal (line) 4 4 46 4" xfId="41309" xr:uid="{00000000-0005-0000-0000-0000D09C0000}"/>
    <cellStyle name="Subtotal (line) 4 4 47" xfId="41310" xr:uid="{00000000-0005-0000-0000-0000D19C0000}"/>
    <cellStyle name="Subtotal (line) 4 4 5" xfId="5713" xr:uid="{00000000-0005-0000-0000-0000D29C0000}"/>
    <cellStyle name="Subtotal (line) 4 4 5 2" xfId="41311" xr:uid="{00000000-0005-0000-0000-0000D39C0000}"/>
    <cellStyle name="Subtotal (line) 4 4 5 2 2" xfId="41312" xr:uid="{00000000-0005-0000-0000-0000D49C0000}"/>
    <cellStyle name="Subtotal (line) 4 4 5 2 3" xfId="41313" xr:uid="{00000000-0005-0000-0000-0000D59C0000}"/>
    <cellStyle name="Subtotal (line) 4 4 5 2 4" xfId="41314" xr:uid="{00000000-0005-0000-0000-0000D69C0000}"/>
    <cellStyle name="Subtotal (line) 4 4 5 3" xfId="41315" xr:uid="{00000000-0005-0000-0000-0000D79C0000}"/>
    <cellStyle name="Subtotal (line) 4 4 5 4" xfId="41316" xr:uid="{00000000-0005-0000-0000-0000D89C0000}"/>
    <cellStyle name="Subtotal (line) 4 4 5 5" xfId="41317" xr:uid="{00000000-0005-0000-0000-0000D99C0000}"/>
    <cellStyle name="Subtotal (line) 4 4 6" xfId="5714" xr:uid="{00000000-0005-0000-0000-0000DA9C0000}"/>
    <cellStyle name="Subtotal (line) 4 4 6 2" xfId="41318" xr:uid="{00000000-0005-0000-0000-0000DB9C0000}"/>
    <cellStyle name="Subtotal (line) 4 4 6 2 2" xfId="41319" xr:uid="{00000000-0005-0000-0000-0000DC9C0000}"/>
    <cellStyle name="Subtotal (line) 4 4 6 2 3" xfId="41320" xr:uid="{00000000-0005-0000-0000-0000DD9C0000}"/>
    <cellStyle name="Subtotal (line) 4 4 6 2 4" xfId="41321" xr:uid="{00000000-0005-0000-0000-0000DE9C0000}"/>
    <cellStyle name="Subtotal (line) 4 4 6 3" xfId="41322" xr:uid="{00000000-0005-0000-0000-0000DF9C0000}"/>
    <cellStyle name="Subtotal (line) 4 4 6 4" xfId="41323" xr:uid="{00000000-0005-0000-0000-0000E09C0000}"/>
    <cellStyle name="Subtotal (line) 4 4 6 5" xfId="41324" xr:uid="{00000000-0005-0000-0000-0000E19C0000}"/>
    <cellStyle name="Subtotal (line) 4 4 7" xfId="5715" xr:uid="{00000000-0005-0000-0000-0000E29C0000}"/>
    <cellStyle name="Subtotal (line) 4 4 7 2" xfId="41325" xr:uid="{00000000-0005-0000-0000-0000E39C0000}"/>
    <cellStyle name="Subtotal (line) 4 4 7 2 2" xfId="41326" xr:uid="{00000000-0005-0000-0000-0000E49C0000}"/>
    <cellStyle name="Subtotal (line) 4 4 7 2 3" xfId="41327" xr:uid="{00000000-0005-0000-0000-0000E59C0000}"/>
    <cellStyle name="Subtotal (line) 4 4 7 2 4" xfId="41328" xr:uid="{00000000-0005-0000-0000-0000E69C0000}"/>
    <cellStyle name="Subtotal (line) 4 4 7 3" xfId="41329" xr:uid="{00000000-0005-0000-0000-0000E79C0000}"/>
    <cellStyle name="Subtotal (line) 4 4 7 4" xfId="41330" xr:uid="{00000000-0005-0000-0000-0000E89C0000}"/>
    <cellStyle name="Subtotal (line) 4 4 7 5" xfId="41331" xr:uid="{00000000-0005-0000-0000-0000E99C0000}"/>
    <cellStyle name="Subtotal (line) 4 4 8" xfId="5716" xr:uid="{00000000-0005-0000-0000-0000EA9C0000}"/>
    <cellStyle name="Subtotal (line) 4 4 8 2" xfId="41332" xr:uid="{00000000-0005-0000-0000-0000EB9C0000}"/>
    <cellStyle name="Subtotal (line) 4 4 8 2 2" xfId="41333" xr:uid="{00000000-0005-0000-0000-0000EC9C0000}"/>
    <cellStyle name="Subtotal (line) 4 4 8 2 3" xfId="41334" xr:uid="{00000000-0005-0000-0000-0000ED9C0000}"/>
    <cellStyle name="Subtotal (line) 4 4 8 2 4" xfId="41335" xr:uid="{00000000-0005-0000-0000-0000EE9C0000}"/>
    <cellStyle name="Subtotal (line) 4 4 8 3" xfId="41336" xr:uid="{00000000-0005-0000-0000-0000EF9C0000}"/>
    <cellStyle name="Subtotal (line) 4 4 8 4" xfId="41337" xr:uid="{00000000-0005-0000-0000-0000F09C0000}"/>
    <cellStyle name="Subtotal (line) 4 4 8 5" xfId="41338" xr:uid="{00000000-0005-0000-0000-0000F19C0000}"/>
    <cellStyle name="Subtotal (line) 4 4 9" xfId="5717" xr:uid="{00000000-0005-0000-0000-0000F29C0000}"/>
    <cellStyle name="Subtotal (line) 4 4 9 2" xfId="41339" xr:uid="{00000000-0005-0000-0000-0000F39C0000}"/>
    <cellStyle name="Subtotal (line) 4 4 9 2 2" xfId="41340" xr:uid="{00000000-0005-0000-0000-0000F49C0000}"/>
    <cellStyle name="Subtotal (line) 4 4 9 2 3" xfId="41341" xr:uid="{00000000-0005-0000-0000-0000F59C0000}"/>
    <cellStyle name="Subtotal (line) 4 4 9 2 4" xfId="41342" xr:uid="{00000000-0005-0000-0000-0000F69C0000}"/>
    <cellStyle name="Subtotal (line) 4 4 9 3" xfId="41343" xr:uid="{00000000-0005-0000-0000-0000F79C0000}"/>
    <cellStyle name="Subtotal (line) 4 4 9 4" xfId="41344" xr:uid="{00000000-0005-0000-0000-0000F89C0000}"/>
    <cellStyle name="Subtotal (line) 4 4 9 5" xfId="41345" xr:uid="{00000000-0005-0000-0000-0000F99C0000}"/>
    <cellStyle name="Subtotal (line) 4 5" xfId="5718" xr:uid="{00000000-0005-0000-0000-0000FA9C0000}"/>
    <cellStyle name="Subtotal (line) 4 5 10" xfId="5719" xr:uid="{00000000-0005-0000-0000-0000FB9C0000}"/>
    <cellStyle name="Subtotal (line) 4 5 10 2" xfId="41346" xr:uid="{00000000-0005-0000-0000-0000FC9C0000}"/>
    <cellStyle name="Subtotal (line) 4 5 10 2 2" xfId="41347" xr:uid="{00000000-0005-0000-0000-0000FD9C0000}"/>
    <cellStyle name="Subtotal (line) 4 5 10 2 3" xfId="41348" xr:uid="{00000000-0005-0000-0000-0000FE9C0000}"/>
    <cellStyle name="Subtotal (line) 4 5 10 2 4" xfId="41349" xr:uid="{00000000-0005-0000-0000-0000FF9C0000}"/>
    <cellStyle name="Subtotal (line) 4 5 10 3" xfId="41350" xr:uid="{00000000-0005-0000-0000-0000009D0000}"/>
    <cellStyle name="Subtotal (line) 4 5 10 4" xfId="41351" xr:uid="{00000000-0005-0000-0000-0000019D0000}"/>
    <cellStyle name="Subtotal (line) 4 5 10 5" xfId="41352" xr:uid="{00000000-0005-0000-0000-0000029D0000}"/>
    <cellStyle name="Subtotal (line) 4 5 11" xfId="5720" xr:uid="{00000000-0005-0000-0000-0000039D0000}"/>
    <cellStyle name="Subtotal (line) 4 5 11 2" xfId="41353" xr:uid="{00000000-0005-0000-0000-0000049D0000}"/>
    <cellStyle name="Subtotal (line) 4 5 11 2 2" xfId="41354" xr:uid="{00000000-0005-0000-0000-0000059D0000}"/>
    <cellStyle name="Subtotal (line) 4 5 11 2 3" xfId="41355" xr:uid="{00000000-0005-0000-0000-0000069D0000}"/>
    <cellStyle name="Subtotal (line) 4 5 11 2 4" xfId="41356" xr:uid="{00000000-0005-0000-0000-0000079D0000}"/>
    <cellStyle name="Subtotal (line) 4 5 11 3" xfId="41357" xr:uid="{00000000-0005-0000-0000-0000089D0000}"/>
    <cellStyle name="Subtotal (line) 4 5 11 4" xfId="41358" xr:uid="{00000000-0005-0000-0000-0000099D0000}"/>
    <cellStyle name="Subtotal (line) 4 5 11 5" xfId="41359" xr:uid="{00000000-0005-0000-0000-00000A9D0000}"/>
    <cellStyle name="Subtotal (line) 4 5 12" xfId="5721" xr:uid="{00000000-0005-0000-0000-00000B9D0000}"/>
    <cellStyle name="Subtotal (line) 4 5 12 2" xfId="41360" xr:uid="{00000000-0005-0000-0000-00000C9D0000}"/>
    <cellStyle name="Subtotal (line) 4 5 12 2 2" xfId="41361" xr:uid="{00000000-0005-0000-0000-00000D9D0000}"/>
    <cellStyle name="Subtotal (line) 4 5 12 2 3" xfId="41362" xr:uid="{00000000-0005-0000-0000-00000E9D0000}"/>
    <cellStyle name="Subtotal (line) 4 5 12 2 4" xfId="41363" xr:uid="{00000000-0005-0000-0000-00000F9D0000}"/>
    <cellStyle name="Subtotal (line) 4 5 12 3" xfId="41364" xr:uid="{00000000-0005-0000-0000-0000109D0000}"/>
    <cellStyle name="Subtotal (line) 4 5 12 4" xfId="41365" xr:uid="{00000000-0005-0000-0000-0000119D0000}"/>
    <cellStyle name="Subtotal (line) 4 5 12 5" xfId="41366" xr:uid="{00000000-0005-0000-0000-0000129D0000}"/>
    <cellStyle name="Subtotal (line) 4 5 13" xfId="5722" xr:uid="{00000000-0005-0000-0000-0000139D0000}"/>
    <cellStyle name="Subtotal (line) 4 5 13 2" xfId="41367" xr:uid="{00000000-0005-0000-0000-0000149D0000}"/>
    <cellStyle name="Subtotal (line) 4 5 13 2 2" xfId="41368" xr:uid="{00000000-0005-0000-0000-0000159D0000}"/>
    <cellStyle name="Subtotal (line) 4 5 13 2 3" xfId="41369" xr:uid="{00000000-0005-0000-0000-0000169D0000}"/>
    <cellStyle name="Subtotal (line) 4 5 13 2 4" xfId="41370" xr:uid="{00000000-0005-0000-0000-0000179D0000}"/>
    <cellStyle name="Subtotal (line) 4 5 13 3" xfId="41371" xr:uid="{00000000-0005-0000-0000-0000189D0000}"/>
    <cellStyle name="Subtotal (line) 4 5 13 4" xfId="41372" xr:uid="{00000000-0005-0000-0000-0000199D0000}"/>
    <cellStyle name="Subtotal (line) 4 5 13 5" xfId="41373" xr:uid="{00000000-0005-0000-0000-00001A9D0000}"/>
    <cellStyle name="Subtotal (line) 4 5 14" xfId="5723" xr:uid="{00000000-0005-0000-0000-00001B9D0000}"/>
    <cellStyle name="Subtotal (line) 4 5 14 2" xfId="41374" xr:uid="{00000000-0005-0000-0000-00001C9D0000}"/>
    <cellStyle name="Subtotal (line) 4 5 14 2 2" xfId="41375" xr:uid="{00000000-0005-0000-0000-00001D9D0000}"/>
    <cellStyle name="Subtotal (line) 4 5 14 2 3" xfId="41376" xr:uid="{00000000-0005-0000-0000-00001E9D0000}"/>
    <cellStyle name="Subtotal (line) 4 5 14 2 4" xfId="41377" xr:uid="{00000000-0005-0000-0000-00001F9D0000}"/>
    <cellStyle name="Subtotal (line) 4 5 14 3" xfId="41378" xr:uid="{00000000-0005-0000-0000-0000209D0000}"/>
    <cellStyle name="Subtotal (line) 4 5 14 4" xfId="41379" xr:uid="{00000000-0005-0000-0000-0000219D0000}"/>
    <cellStyle name="Subtotal (line) 4 5 14 5" xfId="41380" xr:uid="{00000000-0005-0000-0000-0000229D0000}"/>
    <cellStyle name="Subtotal (line) 4 5 15" xfId="5724" xr:uid="{00000000-0005-0000-0000-0000239D0000}"/>
    <cellStyle name="Subtotal (line) 4 5 15 2" xfId="41381" xr:uid="{00000000-0005-0000-0000-0000249D0000}"/>
    <cellStyle name="Subtotal (line) 4 5 15 2 2" xfId="41382" xr:uid="{00000000-0005-0000-0000-0000259D0000}"/>
    <cellStyle name="Subtotal (line) 4 5 15 2 3" xfId="41383" xr:uid="{00000000-0005-0000-0000-0000269D0000}"/>
    <cellStyle name="Subtotal (line) 4 5 15 2 4" xfId="41384" xr:uid="{00000000-0005-0000-0000-0000279D0000}"/>
    <cellStyle name="Subtotal (line) 4 5 15 3" xfId="41385" xr:uid="{00000000-0005-0000-0000-0000289D0000}"/>
    <cellStyle name="Subtotal (line) 4 5 15 4" xfId="41386" xr:uid="{00000000-0005-0000-0000-0000299D0000}"/>
    <cellStyle name="Subtotal (line) 4 5 15 5" xfId="41387" xr:uid="{00000000-0005-0000-0000-00002A9D0000}"/>
    <cellStyle name="Subtotal (line) 4 5 16" xfId="5725" xr:uid="{00000000-0005-0000-0000-00002B9D0000}"/>
    <cellStyle name="Subtotal (line) 4 5 16 2" xfId="41388" xr:uid="{00000000-0005-0000-0000-00002C9D0000}"/>
    <cellStyle name="Subtotal (line) 4 5 16 2 2" xfId="41389" xr:uid="{00000000-0005-0000-0000-00002D9D0000}"/>
    <cellStyle name="Subtotal (line) 4 5 16 2 3" xfId="41390" xr:uid="{00000000-0005-0000-0000-00002E9D0000}"/>
    <cellStyle name="Subtotal (line) 4 5 16 2 4" xfId="41391" xr:uid="{00000000-0005-0000-0000-00002F9D0000}"/>
    <cellStyle name="Subtotal (line) 4 5 16 3" xfId="41392" xr:uid="{00000000-0005-0000-0000-0000309D0000}"/>
    <cellStyle name="Subtotal (line) 4 5 16 4" xfId="41393" xr:uid="{00000000-0005-0000-0000-0000319D0000}"/>
    <cellStyle name="Subtotal (line) 4 5 16 5" xfId="41394" xr:uid="{00000000-0005-0000-0000-0000329D0000}"/>
    <cellStyle name="Subtotal (line) 4 5 17" xfId="5726" xr:uid="{00000000-0005-0000-0000-0000339D0000}"/>
    <cellStyle name="Subtotal (line) 4 5 17 2" xfId="41395" xr:uid="{00000000-0005-0000-0000-0000349D0000}"/>
    <cellStyle name="Subtotal (line) 4 5 17 2 2" xfId="41396" xr:uid="{00000000-0005-0000-0000-0000359D0000}"/>
    <cellStyle name="Subtotal (line) 4 5 17 2 3" xfId="41397" xr:uid="{00000000-0005-0000-0000-0000369D0000}"/>
    <cellStyle name="Subtotal (line) 4 5 17 2 4" xfId="41398" xr:uid="{00000000-0005-0000-0000-0000379D0000}"/>
    <cellStyle name="Subtotal (line) 4 5 17 3" xfId="41399" xr:uid="{00000000-0005-0000-0000-0000389D0000}"/>
    <cellStyle name="Subtotal (line) 4 5 17 4" xfId="41400" xr:uid="{00000000-0005-0000-0000-0000399D0000}"/>
    <cellStyle name="Subtotal (line) 4 5 17 5" xfId="41401" xr:uid="{00000000-0005-0000-0000-00003A9D0000}"/>
    <cellStyle name="Subtotal (line) 4 5 18" xfId="5727" xr:uid="{00000000-0005-0000-0000-00003B9D0000}"/>
    <cellStyle name="Subtotal (line) 4 5 18 2" xfId="41402" xr:uid="{00000000-0005-0000-0000-00003C9D0000}"/>
    <cellStyle name="Subtotal (line) 4 5 18 2 2" xfId="41403" xr:uid="{00000000-0005-0000-0000-00003D9D0000}"/>
    <cellStyle name="Subtotal (line) 4 5 18 2 3" xfId="41404" xr:uid="{00000000-0005-0000-0000-00003E9D0000}"/>
    <cellStyle name="Subtotal (line) 4 5 18 2 4" xfId="41405" xr:uid="{00000000-0005-0000-0000-00003F9D0000}"/>
    <cellStyle name="Subtotal (line) 4 5 18 3" xfId="41406" xr:uid="{00000000-0005-0000-0000-0000409D0000}"/>
    <cellStyle name="Subtotal (line) 4 5 18 4" xfId="41407" xr:uid="{00000000-0005-0000-0000-0000419D0000}"/>
    <cellStyle name="Subtotal (line) 4 5 18 5" xfId="41408" xr:uid="{00000000-0005-0000-0000-0000429D0000}"/>
    <cellStyle name="Subtotal (line) 4 5 19" xfId="5728" xr:uid="{00000000-0005-0000-0000-0000439D0000}"/>
    <cellStyle name="Subtotal (line) 4 5 19 2" xfId="41409" xr:uid="{00000000-0005-0000-0000-0000449D0000}"/>
    <cellStyle name="Subtotal (line) 4 5 19 2 2" xfId="41410" xr:uid="{00000000-0005-0000-0000-0000459D0000}"/>
    <cellStyle name="Subtotal (line) 4 5 19 2 3" xfId="41411" xr:uid="{00000000-0005-0000-0000-0000469D0000}"/>
    <cellStyle name="Subtotal (line) 4 5 19 2 4" xfId="41412" xr:uid="{00000000-0005-0000-0000-0000479D0000}"/>
    <cellStyle name="Subtotal (line) 4 5 19 3" xfId="41413" xr:uid="{00000000-0005-0000-0000-0000489D0000}"/>
    <cellStyle name="Subtotal (line) 4 5 19 4" xfId="41414" xr:uid="{00000000-0005-0000-0000-0000499D0000}"/>
    <cellStyle name="Subtotal (line) 4 5 19 5" xfId="41415" xr:uid="{00000000-0005-0000-0000-00004A9D0000}"/>
    <cellStyle name="Subtotal (line) 4 5 2" xfId="5729" xr:uid="{00000000-0005-0000-0000-00004B9D0000}"/>
    <cellStyle name="Subtotal (line) 4 5 2 2" xfId="41416" xr:uid="{00000000-0005-0000-0000-00004C9D0000}"/>
    <cellStyle name="Subtotal (line) 4 5 2 2 2" xfId="41417" xr:uid="{00000000-0005-0000-0000-00004D9D0000}"/>
    <cellStyle name="Subtotal (line) 4 5 2 2 3" xfId="41418" xr:uid="{00000000-0005-0000-0000-00004E9D0000}"/>
    <cellStyle name="Subtotal (line) 4 5 2 2 4" xfId="41419" xr:uid="{00000000-0005-0000-0000-00004F9D0000}"/>
    <cellStyle name="Subtotal (line) 4 5 2 3" xfId="41420" xr:uid="{00000000-0005-0000-0000-0000509D0000}"/>
    <cellStyle name="Subtotal (line) 4 5 2 4" xfId="41421" xr:uid="{00000000-0005-0000-0000-0000519D0000}"/>
    <cellStyle name="Subtotal (line) 4 5 2 5" xfId="41422" xr:uid="{00000000-0005-0000-0000-0000529D0000}"/>
    <cellStyle name="Subtotal (line) 4 5 20" xfId="5730" xr:uid="{00000000-0005-0000-0000-0000539D0000}"/>
    <cellStyle name="Subtotal (line) 4 5 20 2" xfId="41423" xr:uid="{00000000-0005-0000-0000-0000549D0000}"/>
    <cellStyle name="Subtotal (line) 4 5 20 2 2" xfId="41424" xr:uid="{00000000-0005-0000-0000-0000559D0000}"/>
    <cellStyle name="Subtotal (line) 4 5 20 2 3" xfId="41425" xr:uid="{00000000-0005-0000-0000-0000569D0000}"/>
    <cellStyle name="Subtotal (line) 4 5 20 2 4" xfId="41426" xr:uid="{00000000-0005-0000-0000-0000579D0000}"/>
    <cellStyle name="Subtotal (line) 4 5 20 3" xfId="41427" xr:uid="{00000000-0005-0000-0000-0000589D0000}"/>
    <cellStyle name="Subtotal (line) 4 5 20 4" xfId="41428" xr:uid="{00000000-0005-0000-0000-0000599D0000}"/>
    <cellStyle name="Subtotal (line) 4 5 20 5" xfId="41429" xr:uid="{00000000-0005-0000-0000-00005A9D0000}"/>
    <cellStyle name="Subtotal (line) 4 5 21" xfId="5731" xr:uid="{00000000-0005-0000-0000-00005B9D0000}"/>
    <cellStyle name="Subtotal (line) 4 5 21 2" xfId="41430" xr:uid="{00000000-0005-0000-0000-00005C9D0000}"/>
    <cellStyle name="Subtotal (line) 4 5 21 2 2" xfId="41431" xr:uid="{00000000-0005-0000-0000-00005D9D0000}"/>
    <cellStyle name="Subtotal (line) 4 5 21 2 3" xfId="41432" xr:uid="{00000000-0005-0000-0000-00005E9D0000}"/>
    <cellStyle name="Subtotal (line) 4 5 21 2 4" xfId="41433" xr:uid="{00000000-0005-0000-0000-00005F9D0000}"/>
    <cellStyle name="Subtotal (line) 4 5 21 3" xfId="41434" xr:uid="{00000000-0005-0000-0000-0000609D0000}"/>
    <cellStyle name="Subtotal (line) 4 5 21 4" xfId="41435" xr:uid="{00000000-0005-0000-0000-0000619D0000}"/>
    <cellStyle name="Subtotal (line) 4 5 21 5" xfId="41436" xr:uid="{00000000-0005-0000-0000-0000629D0000}"/>
    <cellStyle name="Subtotal (line) 4 5 22" xfId="5732" xr:uid="{00000000-0005-0000-0000-0000639D0000}"/>
    <cellStyle name="Subtotal (line) 4 5 22 2" xfId="41437" xr:uid="{00000000-0005-0000-0000-0000649D0000}"/>
    <cellStyle name="Subtotal (line) 4 5 22 2 2" xfId="41438" xr:uid="{00000000-0005-0000-0000-0000659D0000}"/>
    <cellStyle name="Subtotal (line) 4 5 22 2 3" xfId="41439" xr:uid="{00000000-0005-0000-0000-0000669D0000}"/>
    <cellStyle name="Subtotal (line) 4 5 22 2 4" xfId="41440" xr:uid="{00000000-0005-0000-0000-0000679D0000}"/>
    <cellStyle name="Subtotal (line) 4 5 22 3" xfId="41441" xr:uid="{00000000-0005-0000-0000-0000689D0000}"/>
    <cellStyle name="Subtotal (line) 4 5 22 4" xfId="41442" xr:uid="{00000000-0005-0000-0000-0000699D0000}"/>
    <cellStyle name="Subtotal (line) 4 5 22 5" xfId="41443" xr:uid="{00000000-0005-0000-0000-00006A9D0000}"/>
    <cellStyle name="Subtotal (line) 4 5 23" xfId="5733" xr:uid="{00000000-0005-0000-0000-00006B9D0000}"/>
    <cellStyle name="Subtotal (line) 4 5 23 2" xfId="41444" xr:uid="{00000000-0005-0000-0000-00006C9D0000}"/>
    <cellStyle name="Subtotal (line) 4 5 23 2 2" xfId="41445" xr:uid="{00000000-0005-0000-0000-00006D9D0000}"/>
    <cellStyle name="Subtotal (line) 4 5 23 2 3" xfId="41446" xr:uid="{00000000-0005-0000-0000-00006E9D0000}"/>
    <cellStyle name="Subtotal (line) 4 5 23 2 4" xfId="41447" xr:uid="{00000000-0005-0000-0000-00006F9D0000}"/>
    <cellStyle name="Subtotal (line) 4 5 23 3" xfId="41448" xr:uid="{00000000-0005-0000-0000-0000709D0000}"/>
    <cellStyle name="Subtotal (line) 4 5 23 4" xfId="41449" xr:uid="{00000000-0005-0000-0000-0000719D0000}"/>
    <cellStyle name="Subtotal (line) 4 5 23 5" xfId="41450" xr:uid="{00000000-0005-0000-0000-0000729D0000}"/>
    <cellStyle name="Subtotal (line) 4 5 24" xfId="5734" xr:uid="{00000000-0005-0000-0000-0000739D0000}"/>
    <cellStyle name="Subtotal (line) 4 5 24 2" xfId="41451" xr:uid="{00000000-0005-0000-0000-0000749D0000}"/>
    <cellStyle name="Subtotal (line) 4 5 24 2 2" xfId="41452" xr:uid="{00000000-0005-0000-0000-0000759D0000}"/>
    <cellStyle name="Subtotal (line) 4 5 24 2 3" xfId="41453" xr:uid="{00000000-0005-0000-0000-0000769D0000}"/>
    <cellStyle name="Subtotal (line) 4 5 24 2 4" xfId="41454" xr:uid="{00000000-0005-0000-0000-0000779D0000}"/>
    <cellStyle name="Subtotal (line) 4 5 24 3" xfId="41455" xr:uid="{00000000-0005-0000-0000-0000789D0000}"/>
    <cellStyle name="Subtotal (line) 4 5 24 4" xfId="41456" xr:uid="{00000000-0005-0000-0000-0000799D0000}"/>
    <cellStyle name="Subtotal (line) 4 5 24 5" xfId="41457" xr:uid="{00000000-0005-0000-0000-00007A9D0000}"/>
    <cellStyle name="Subtotal (line) 4 5 25" xfId="5735" xr:uid="{00000000-0005-0000-0000-00007B9D0000}"/>
    <cellStyle name="Subtotal (line) 4 5 25 2" xfId="41458" xr:uid="{00000000-0005-0000-0000-00007C9D0000}"/>
    <cellStyle name="Subtotal (line) 4 5 25 2 2" xfId="41459" xr:uid="{00000000-0005-0000-0000-00007D9D0000}"/>
    <cellStyle name="Subtotal (line) 4 5 25 2 3" xfId="41460" xr:uid="{00000000-0005-0000-0000-00007E9D0000}"/>
    <cellStyle name="Subtotal (line) 4 5 25 2 4" xfId="41461" xr:uid="{00000000-0005-0000-0000-00007F9D0000}"/>
    <cellStyle name="Subtotal (line) 4 5 25 3" xfId="41462" xr:uid="{00000000-0005-0000-0000-0000809D0000}"/>
    <cellStyle name="Subtotal (line) 4 5 25 4" xfId="41463" xr:uid="{00000000-0005-0000-0000-0000819D0000}"/>
    <cellStyle name="Subtotal (line) 4 5 25 5" xfId="41464" xr:uid="{00000000-0005-0000-0000-0000829D0000}"/>
    <cellStyle name="Subtotal (line) 4 5 26" xfId="5736" xr:uid="{00000000-0005-0000-0000-0000839D0000}"/>
    <cellStyle name="Subtotal (line) 4 5 26 2" xfId="41465" xr:uid="{00000000-0005-0000-0000-0000849D0000}"/>
    <cellStyle name="Subtotal (line) 4 5 26 2 2" xfId="41466" xr:uid="{00000000-0005-0000-0000-0000859D0000}"/>
    <cellStyle name="Subtotal (line) 4 5 26 2 3" xfId="41467" xr:uid="{00000000-0005-0000-0000-0000869D0000}"/>
    <cellStyle name="Subtotal (line) 4 5 26 2 4" xfId="41468" xr:uid="{00000000-0005-0000-0000-0000879D0000}"/>
    <cellStyle name="Subtotal (line) 4 5 26 3" xfId="41469" xr:uid="{00000000-0005-0000-0000-0000889D0000}"/>
    <cellStyle name="Subtotal (line) 4 5 26 4" xfId="41470" xr:uid="{00000000-0005-0000-0000-0000899D0000}"/>
    <cellStyle name="Subtotal (line) 4 5 26 5" xfId="41471" xr:uid="{00000000-0005-0000-0000-00008A9D0000}"/>
    <cellStyle name="Subtotal (line) 4 5 27" xfId="5737" xr:uid="{00000000-0005-0000-0000-00008B9D0000}"/>
    <cellStyle name="Subtotal (line) 4 5 27 2" xfId="41472" xr:uid="{00000000-0005-0000-0000-00008C9D0000}"/>
    <cellStyle name="Subtotal (line) 4 5 27 2 2" xfId="41473" xr:uid="{00000000-0005-0000-0000-00008D9D0000}"/>
    <cellStyle name="Subtotal (line) 4 5 27 2 3" xfId="41474" xr:uid="{00000000-0005-0000-0000-00008E9D0000}"/>
    <cellStyle name="Subtotal (line) 4 5 27 2 4" xfId="41475" xr:uid="{00000000-0005-0000-0000-00008F9D0000}"/>
    <cellStyle name="Subtotal (line) 4 5 27 3" xfId="41476" xr:uid="{00000000-0005-0000-0000-0000909D0000}"/>
    <cellStyle name="Subtotal (line) 4 5 27 4" xfId="41477" xr:uid="{00000000-0005-0000-0000-0000919D0000}"/>
    <cellStyle name="Subtotal (line) 4 5 27 5" xfId="41478" xr:uid="{00000000-0005-0000-0000-0000929D0000}"/>
    <cellStyle name="Subtotal (line) 4 5 28" xfId="5738" xr:uid="{00000000-0005-0000-0000-0000939D0000}"/>
    <cellStyle name="Subtotal (line) 4 5 28 2" xfId="41479" xr:uid="{00000000-0005-0000-0000-0000949D0000}"/>
    <cellStyle name="Subtotal (line) 4 5 28 2 2" xfId="41480" xr:uid="{00000000-0005-0000-0000-0000959D0000}"/>
    <cellStyle name="Subtotal (line) 4 5 28 2 3" xfId="41481" xr:uid="{00000000-0005-0000-0000-0000969D0000}"/>
    <cellStyle name="Subtotal (line) 4 5 28 2 4" xfId="41482" xr:uid="{00000000-0005-0000-0000-0000979D0000}"/>
    <cellStyle name="Subtotal (line) 4 5 28 3" xfId="41483" xr:uid="{00000000-0005-0000-0000-0000989D0000}"/>
    <cellStyle name="Subtotal (line) 4 5 28 4" xfId="41484" xr:uid="{00000000-0005-0000-0000-0000999D0000}"/>
    <cellStyle name="Subtotal (line) 4 5 28 5" xfId="41485" xr:uid="{00000000-0005-0000-0000-00009A9D0000}"/>
    <cellStyle name="Subtotal (line) 4 5 29" xfId="5739" xr:uid="{00000000-0005-0000-0000-00009B9D0000}"/>
    <cellStyle name="Subtotal (line) 4 5 29 2" xfId="41486" xr:uid="{00000000-0005-0000-0000-00009C9D0000}"/>
    <cellStyle name="Subtotal (line) 4 5 29 2 2" xfId="41487" xr:uid="{00000000-0005-0000-0000-00009D9D0000}"/>
    <cellStyle name="Subtotal (line) 4 5 29 2 3" xfId="41488" xr:uid="{00000000-0005-0000-0000-00009E9D0000}"/>
    <cellStyle name="Subtotal (line) 4 5 29 2 4" xfId="41489" xr:uid="{00000000-0005-0000-0000-00009F9D0000}"/>
    <cellStyle name="Subtotal (line) 4 5 29 3" xfId="41490" xr:uid="{00000000-0005-0000-0000-0000A09D0000}"/>
    <cellStyle name="Subtotal (line) 4 5 29 4" xfId="41491" xr:uid="{00000000-0005-0000-0000-0000A19D0000}"/>
    <cellStyle name="Subtotal (line) 4 5 29 5" xfId="41492" xr:uid="{00000000-0005-0000-0000-0000A29D0000}"/>
    <cellStyle name="Subtotal (line) 4 5 3" xfId="5740" xr:uid="{00000000-0005-0000-0000-0000A39D0000}"/>
    <cellStyle name="Subtotal (line) 4 5 3 2" xfId="41493" xr:uid="{00000000-0005-0000-0000-0000A49D0000}"/>
    <cellStyle name="Subtotal (line) 4 5 3 2 2" xfId="41494" xr:uid="{00000000-0005-0000-0000-0000A59D0000}"/>
    <cellStyle name="Subtotal (line) 4 5 3 2 3" xfId="41495" xr:uid="{00000000-0005-0000-0000-0000A69D0000}"/>
    <cellStyle name="Subtotal (line) 4 5 3 2 4" xfId="41496" xr:uid="{00000000-0005-0000-0000-0000A79D0000}"/>
    <cellStyle name="Subtotal (line) 4 5 3 3" xfId="41497" xr:uid="{00000000-0005-0000-0000-0000A89D0000}"/>
    <cellStyle name="Subtotal (line) 4 5 3 4" xfId="41498" xr:uid="{00000000-0005-0000-0000-0000A99D0000}"/>
    <cellStyle name="Subtotal (line) 4 5 3 5" xfId="41499" xr:uid="{00000000-0005-0000-0000-0000AA9D0000}"/>
    <cellStyle name="Subtotal (line) 4 5 30" xfId="5741" xr:uid="{00000000-0005-0000-0000-0000AB9D0000}"/>
    <cellStyle name="Subtotal (line) 4 5 30 2" xfId="41500" xr:uid="{00000000-0005-0000-0000-0000AC9D0000}"/>
    <cellStyle name="Subtotal (line) 4 5 30 2 2" xfId="41501" xr:uid="{00000000-0005-0000-0000-0000AD9D0000}"/>
    <cellStyle name="Subtotal (line) 4 5 30 2 3" xfId="41502" xr:uid="{00000000-0005-0000-0000-0000AE9D0000}"/>
    <cellStyle name="Subtotal (line) 4 5 30 2 4" xfId="41503" xr:uid="{00000000-0005-0000-0000-0000AF9D0000}"/>
    <cellStyle name="Subtotal (line) 4 5 30 3" xfId="41504" xr:uid="{00000000-0005-0000-0000-0000B09D0000}"/>
    <cellStyle name="Subtotal (line) 4 5 30 4" xfId="41505" xr:uid="{00000000-0005-0000-0000-0000B19D0000}"/>
    <cellStyle name="Subtotal (line) 4 5 30 5" xfId="41506" xr:uid="{00000000-0005-0000-0000-0000B29D0000}"/>
    <cellStyle name="Subtotal (line) 4 5 31" xfId="5742" xr:uid="{00000000-0005-0000-0000-0000B39D0000}"/>
    <cellStyle name="Subtotal (line) 4 5 31 2" xfId="41507" xr:uid="{00000000-0005-0000-0000-0000B49D0000}"/>
    <cellStyle name="Subtotal (line) 4 5 31 2 2" xfId="41508" xr:uid="{00000000-0005-0000-0000-0000B59D0000}"/>
    <cellStyle name="Subtotal (line) 4 5 31 2 3" xfId="41509" xr:uid="{00000000-0005-0000-0000-0000B69D0000}"/>
    <cellStyle name="Subtotal (line) 4 5 31 2 4" xfId="41510" xr:uid="{00000000-0005-0000-0000-0000B79D0000}"/>
    <cellStyle name="Subtotal (line) 4 5 31 3" xfId="41511" xr:uid="{00000000-0005-0000-0000-0000B89D0000}"/>
    <cellStyle name="Subtotal (line) 4 5 31 4" xfId="41512" xr:uid="{00000000-0005-0000-0000-0000B99D0000}"/>
    <cellStyle name="Subtotal (line) 4 5 31 5" xfId="41513" xr:uid="{00000000-0005-0000-0000-0000BA9D0000}"/>
    <cellStyle name="Subtotal (line) 4 5 32" xfId="5743" xr:uid="{00000000-0005-0000-0000-0000BB9D0000}"/>
    <cellStyle name="Subtotal (line) 4 5 32 2" xfId="41514" xr:uid="{00000000-0005-0000-0000-0000BC9D0000}"/>
    <cellStyle name="Subtotal (line) 4 5 32 2 2" xfId="41515" xr:uid="{00000000-0005-0000-0000-0000BD9D0000}"/>
    <cellStyle name="Subtotal (line) 4 5 32 2 3" xfId="41516" xr:uid="{00000000-0005-0000-0000-0000BE9D0000}"/>
    <cellStyle name="Subtotal (line) 4 5 32 2 4" xfId="41517" xr:uid="{00000000-0005-0000-0000-0000BF9D0000}"/>
    <cellStyle name="Subtotal (line) 4 5 32 3" xfId="41518" xr:uid="{00000000-0005-0000-0000-0000C09D0000}"/>
    <cellStyle name="Subtotal (line) 4 5 32 4" xfId="41519" xr:uid="{00000000-0005-0000-0000-0000C19D0000}"/>
    <cellStyle name="Subtotal (line) 4 5 32 5" xfId="41520" xr:uid="{00000000-0005-0000-0000-0000C29D0000}"/>
    <cellStyle name="Subtotal (line) 4 5 33" xfId="5744" xr:uid="{00000000-0005-0000-0000-0000C39D0000}"/>
    <cellStyle name="Subtotal (line) 4 5 33 2" xfId="41521" xr:uid="{00000000-0005-0000-0000-0000C49D0000}"/>
    <cellStyle name="Subtotal (line) 4 5 33 2 2" xfId="41522" xr:uid="{00000000-0005-0000-0000-0000C59D0000}"/>
    <cellStyle name="Subtotal (line) 4 5 33 2 3" xfId="41523" xr:uid="{00000000-0005-0000-0000-0000C69D0000}"/>
    <cellStyle name="Subtotal (line) 4 5 33 2 4" xfId="41524" xr:uid="{00000000-0005-0000-0000-0000C79D0000}"/>
    <cellStyle name="Subtotal (line) 4 5 33 3" xfId="41525" xr:uid="{00000000-0005-0000-0000-0000C89D0000}"/>
    <cellStyle name="Subtotal (line) 4 5 33 4" xfId="41526" xr:uid="{00000000-0005-0000-0000-0000C99D0000}"/>
    <cellStyle name="Subtotal (line) 4 5 33 5" xfId="41527" xr:uid="{00000000-0005-0000-0000-0000CA9D0000}"/>
    <cellStyle name="Subtotal (line) 4 5 34" xfId="5745" xr:uid="{00000000-0005-0000-0000-0000CB9D0000}"/>
    <cellStyle name="Subtotal (line) 4 5 34 2" xfId="41528" xr:uid="{00000000-0005-0000-0000-0000CC9D0000}"/>
    <cellStyle name="Subtotal (line) 4 5 34 2 2" xfId="41529" xr:uid="{00000000-0005-0000-0000-0000CD9D0000}"/>
    <cellStyle name="Subtotal (line) 4 5 34 2 3" xfId="41530" xr:uid="{00000000-0005-0000-0000-0000CE9D0000}"/>
    <cellStyle name="Subtotal (line) 4 5 34 2 4" xfId="41531" xr:uid="{00000000-0005-0000-0000-0000CF9D0000}"/>
    <cellStyle name="Subtotal (line) 4 5 34 3" xfId="41532" xr:uid="{00000000-0005-0000-0000-0000D09D0000}"/>
    <cellStyle name="Subtotal (line) 4 5 34 4" xfId="41533" xr:uid="{00000000-0005-0000-0000-0000D19D0000}"/>
    <cellStyle name="Subtotal (line) 4 5 34 5" xfId="41534" xr:uid="{00000000-0005-0000-0000-0000D29D0000}"/>
    <cellStyle name="Subtotal (line) 4 5 35" xfId="5746" xr:uid="{00000000-0005-0000-0000-0000D39D0000}"/>
    <cellStyle name="Subtotal (line) 4 5 35 2" xfId="41535" xr:uid="{00000000-0005-0000-0000-0000D49D0000}"/>
    <cellStyle name="Subtotal (line) 4 5 35 2 2" xfId="41536" xr:uid="{00000000-0005-0000-0000-0000D59D0000}"/>
    <cellStyle name="Subtotal (line) 4 5 35 2 3" xfId="41537" xr:uid="{00000000-0005-0000-0000-0000D69D0000}"/>
    <cellStyle name="Subtotal (line) 4 5 35 2 4" xfId="41538" xr:uid="{00000000-0005-0000-0000-0000D79D0000}"/>
    <cellStyle name="Subtotal (line) 4 5 35 3" xfId="41539" xr:uid="{00000000-0005-0000-0000-0000D89D0000}"/>
    <cellStyle name="Subtotal (line) 4 5 35 4" xfId="41540" xr:uid="{00000000-0005-0000-0000-0000D99D0000}"/>
    <cellStyle name="Subtotal (line) 4 5 35 5" xfId="41541" xr:uid="{00000000-0005-0000-0000-0000DA9D0000}"/>
    <cellStyle name="Subtotal (line) 4 5 36" xfId="5747" xr:uid="{00000000-0005-0000-0000-0000DB9D0000}"/>
    <cellStyle name="Subtotal (line) 4 5 36 2" xfId="41542" xr:uid="{00000000-0005-0000-0000-0000DC9D0000}"/>
    <cellStyle name="Subtotal (line) 4 5 36 2 2" xfId="41543" xr:uid="{00000000-0005-0000-0000-0000DD9D0000}"/>
    <cellStyle name="Subtotal (line) 4 5 36 2 3" xfId="41544" xr:uid="{00000000-0005-0000-0000-0000DE9D0000}"/>
    <cellStyle name="Subtotal (line) 4 5 36 2 4" xfId="41545" xr:uid="{00000000-0005-0000-0000-0000DF9D0000}"/>
    <cellStyle name="Subtotal (line) 4 5 36 3" xfId="41546" xr:uid="{00000000-0005-0000-0000-0000E09D0000}"/>
    <cellStyle name="Subtotal (line) 4 5 36 4" xfId="41547" xr:uid="{00000000-0005-0000-0000-0000E19D0000}"/>
    <cellStyle name="Subtotal (line) 4 5 36 5" xfId="41548" xr:uid="{00000000-0005-0000-0000-0000E29D0000}"/>
    <cellStyle name="Subtotal (line) 4 5 37" xfId="5748" xr:uid="{00000000-0005-0000-0000-0000E39D0000}"/>
    <cellStyle name="Subtotal (line) 4 5 37 2" xfId="41549" xr:uid="{00000000-0005-0000-0000-0000E49D0000}"/>
    <cellStyle name="Subtotal (line) 4 5 37 2 2" xfId="41550" xr:uid="{00000000-0005-0000-0000-0000E59D0000}"/>
    <cellStyle name="Subtotal (line) 4 5 37 2 3" xfId="41551" xr:uid="{00000000-0005-0000-0000-0000E69D0000}"/>
    <cellStyle name="Subtotal (line) 4 5 37 2 4" xfId="41552" xr:uid="{00000000-0005-0000-0000-0000E79D0000}"/>
    <cellStyle name="Subtotal (line) 4 5 37 3" xfId="41553" xr:uid="{00000000-0005-0000-0000-0000E89D0000}"/>
    <cellStyle name="Subtotal (line) 4 5 37 4" xfId="41554" xr:uid="{00000000-0005-0000-0000-0000E99D0000}"/>
    <cellStyle name="Subtotal (line) 4 5 37 5" xfId="41555" xr:uid="{00000000-0005-0000-0000-0000EA9D0000}"/>
    <cellStyle name="Subtotal (line) 4 5 38" xfId="5749" xr:uid="{00000000-0005-0000-0000-0000EB9D0000}"/>
    <cellStyle name="Subtotal (line) 4 5 38 2" xfId="41556" xr:uid="{00000000-0005-0000-0000-0000EC9D0000}"/>
    <cellStyle name="Subtotal (line) 4 5 38 2 2" xfId="41557" xr:uid="{00000000-0005-0000-0000-0000ED9D0000}"/>
    <cellStyle name="Subtotal (line) 4 5 38 2 3" xfId="41558" xr:uid="{00000000-0005-0000-0000-0000EE9D0000}"/>
    <cellStyle name="Subtotal (line) 4 5 38 2 4" xfId="41559" xr:uid="{00000000-0005-0000-0000-0000EF9D0000}"/>
    <cellStyle name="Subtotal (line) 4 5 38 3" xfId="41560" xr:uid="{00000000-0005-0000-0000-0000F09D0000}"/>
    <cellStyle name="Subtotal (line) 4 5 38 4" xfId="41561" xr:uid="{00000000-0005-0000-0000-0000F19D0000}"/>
    <cellStyle name="Subtotal (line) 4 5 38 5" xfId="41562" xr:uid="{00000000-0005-0000-0000-0000F29D0000}"/>
    <cellStyle name="Subtotal (line) 4 5 39" xfId="5750" xr:uid="{00000000-0005-0000-0000-0000F39D0000}"/>
    <cellStyle name="Subtotal (line) 4 5 39 2" xfId="41563" xr:uid="{00000000-0005-0000-0000-0000F49D0000}"/>
    <cellStyle name="Subtotal (line) 4 5 39 2 2" xfId="41564" xr:uid="{00000000-0005-0000-0000-0000F59D0000}"/>
    <cellStyle name="Subtotal (line) 4 5 39 2 3" xfId="41565" xr:uid="{00000000-0005-0000-0000-0000F69D0000}"/>
    <cellStyle name="Subtotal (line) 4 5 39 2 4" xfId="41566" xr:uid="{00000000-0005-0000-0000-0000F79D0000}"/>
    <cellStyle name="Subtotal (line) 4 5 39 3" xfId="41567" xr:uid="{00000000-0005-0000-0000-0000F89D0000}"/>
    <cellStyle name="Subtotal (line) 4 5 39 4" xfId="41568" xr:uid="{00000000-0005-0000-0000-0000F99D0000}"/>
    <cellStyle name="Subtotal (line) 4 5 39 5" xfId="41569" xr:uid="{00000000-0005-0000-0000-0000FA9D0000}"/>
    <cellStyle name="Subtotal (line) 4 5 4" xfId="5751" xr:uid="{00000000-0005-0000-0000-0000FB9D0000}"/>
    <cellStyle name="Subtotal (line) 4 5 4 2" xfId="41570" xr:uid="{00000000-0005-0000-0000-0000FC9D0000}"/>
    <cellStyle name="Subtotal (line) 4 5 4 2 2" xfId="41571" xr:uid="{00000000-0005-0000-0000-0000FD9D0000}"/>
    <cellStyle name="Subtotal (line) 4 5 4 2 3" xfId="41572" xr:uid="{00000000-0005-0000-0000-0000FE9D0000}"/>
    <cellStyle name="Subtotal (line) 4 5 4 2 4" xfId="41573" xr:uid="{00000000-0005-0000-0000-0000FF9D0000}"/>
    <cellStyle name="Subtotal (line) 4 5 4 3" xfId="41574" xr:uid="{00000000-0005-0000-0000-0000009E0000}"/>
    <cellStyle name="Subtotal (line) 4 5 4 4" xfId="41575" xr:uid="{00000000-0005-0000-0000-0000019E0000}"/>
    <cellStyle name="Subtotal (line) 4 5 4 5" xfId="41576" xr:uid="{00000000-0005-0000-0000-0000029E0000}"/>
    <cellStyle name="Subtotal (line) 4 5 40" xfId="5752" xr:uid="{00000000-0005-0000-0000-0000039E0000}"/>
    <cellStyle name="Subtotal (line) 4 5 40 2" xfId="41577" xr:uid="{00000000-0005-0000-0000-0000049E0000}"/>
    <cellStyle name="Subtotal (line) 4 5 40 2 2" xfId="41578" xr:uid="{00000000-0005-0000-0000-0000059E0000}"/>
    <cellStyle name="Subtotal (line) 4 5 40 2 3" xfId="41579" xr:uid="{00000000-0005-0000-0000-0000069E0000}"/>
    <cellStyle name="Subtotal (line) 4 5 40 2 4" xfId="41580" xr:uid="{00000000-0005-0000-0000-0000079E0000}"/>
    <cellStyle name="Subtotal (line) 4 5 40 3" xfId="41581" xr:uid="{00000000-0005-0000-0000-0000089E0000}"/>
    <cellStyle name="Subtotal (line) 4 5 40 4" xfId="41582" xr:uid="{00000000-0005-0000-0000-0000099E0000}"/>
    <cellStyle name="Subtotal (line) 4 5 40 5" xfId="41583" xr:uid="{00000000-0005-0000-0000-00000A9E0000}"/>
    <cellStyle name="Subtotal (line) 4 5 41" xfId="5753" xr:uid="{00000000-0005-0000-0000-00000B9E0000}"/>
    <cellStyle name="Subtotal (line) 4 5 41 2" xfId="41584" xr:uid="{00000000-0005-0000-0000-00000C9E0000}"/>
    <cellStyle name="Subtotal (line) 4 5 41 2 2" xfId="41585" xr:uid="{00000000-0005-0000-0000-00000D9E0000}"/>
    <cellStyle name="Subtotal (line) 4 5 41 2 3" xfId="41586" xr:uid="{00000000-0005-0000-0000-00000E9E0000}"/>
    <cellStyle name="Subtotal (line) 4 5 41 2 4" xfId="41587" xr:uid="{00000000-0005-0000-0000-00000F9E0000}"/>
    <cellStyle name="Subtotal (line) 4 5 41 3" xfId="41588" xr:uid="{00000000-0005-0000-0000-0000109E0000}"/>
    <cellStyle name="Subtotal (line) 4 5 41 4" xfId="41589" xr:uid="{00000000-0005-0000-0000-0000119E0000}"/>
    <cellStyle name="Subtotal (line) 4 5 41 5" xfId="41590" xr:uid="{00000000-0005-0000-0000-0000129E0000}"/>
    <cellStyle name="Subtotal (line) 4 5 42" xfId="5754" xr:uid="{00000000-0005-0000-0000-0000139E0000}"/>
    <cellStyle name="Subtotal (line) 4 5 42 2" xfId="41591" xr:uid="{00000000-0005-0000-0000-0000149E0000}"/>
    <cellStyle name="Subtotal (line) 4 5 42 2 2" xfId="41592" xr:uid="{00000000-0005-0000-0000-0000159E0000}"/>
    <cellStyle name="Subtotal (line) 4 5 42 2 3" xfId="41593" xr:uid="{00000000-0005-0000-0000-0000169E0000}"/>
    <cellStyle name="Subtotal (line) 4 5 42 2 4" xfId="41594" xr:uid="{00000000-0005-0000-0000-0000179E0000}"/>
    <cellStyle name="Subtotal (line) 4 5 42 3" xfId="41595" xr:uid="{00000000-0005-0000-0000-0000189E0000}"/>
    <cellStyle name="Subtotal (line) 4 5 42 4" xfId="41596" xr:uid="{00000000-0005-0000-0000-0000199E0000}"/>
    <cellStyle name="Subtotal (line) 4 5 42 5" xfId="41597" xr:uid="{00000000-0005-0000-0000-00001A9E0000}"/>
    <cellStyle name="Subtotal (line) 4 5 43" xfId="5755" xr:uid="{00000000-0005-0000-0000-00001B9E0000}"/>
    <cellStyle name="Subtotal (line) 4 5 43 2" xfId="41598" xr:uid="{00000000-0005-0000-0000-00001C9E0000}"/>
    <cellStyle name="Subtotal (line) 4 5 43 2 2" xfId="41599" xr:uid="{00000000-0005-0000-0000-00001D9E0000}"/>
    <cellStyle name="Subtotal (line) 4 5 43 2 3" xfId="41600" xr:uid="{00000000-0005-0000-0000-00001E9E0000}"/>
    <cellStyle name="Subtotal (line) 4 5 43 2 4" xfId="41601" xr:uid="{00000000-0005-0000-0000-00001F9E0000}"/>
    <cellStyle name="Subtotal (line) 4 5 43 3" xfId="41602" xr:uid="{00000000-0005-0000-0000-0000209E0000}"/>
    <cellStyle name="Subtotal (line) 4 5 43 4" xfId="41603" xr:uid="{00000000-0005-0000-0000-0000219E0000}"/>
    <cellStyle name="Subtotal (line) 4 5 43 5" xfId="41604" xr:uid="{00000000-0005-0000-0000-0000229E0000}"/>
    <cellStyle name="Subtotal (line) 4 5 44" xfId="5756" xr:uid="{00000000-0005-0000-0000-0000239E0000}"/>
    <cellStyle name="Subtotal (line) 4 5 44 2" xfId="41605" xr:uid="{00000000-0005-0000-0000-0000249E0000}"/>
    <cellStyle name="Subtotal (line) 4 5 44 2 2" xfId="41606" xr:uid="{00000000-0005-0000-0000-0000259E0000}"/>
    <cellStyle name="Subtotal (line) 4 5 44 2 3" xfId="41607" xr:uid="{00000000-0005-0000-0000-0000269E0000}"/>
    <cellStyle name="Subtotal (line) 4 5 44 2 4" xfId="41608" xr:uid="{00000000-0005-0000-0000-0000279E0000}"/>
    <cellStyle name="Subtotal (line) 4 5 44 3" xfId="41609" xr:uid="{00000000-0005-0000-0000-0000289E0000}"/>
    <cellStyle name="Subtotal (line) 4 5 44 4" xfId="41610" xr:uid="{00000000-0005-0000-0000-0000299E0000}"/>
    <cellStyle name="Subtotal (line) 4 5 44 5" xfId="41611" xr:uid="{00000000-0005-0000-0000-00002A9E0000}"/>
    <cellStyle name="Subtotal (line) 4 5 45" xfId="41612" xr:uid="{00000000-0005-0000-0000-00002B9E0000}"/>
    <cellStyle name="Subtotal (line) 4 5 45 2" xfId="41613" xr:uid="{00000000-0005-0000-0000-00002C9E0000}"/>
    <cellStyle name="Subtotal (line) 4 5 45 3" xfId="41614" xr:uid="{00000000-0005-0000-0000-00002D9E0000}"/>
    <cellStyle name="Subtotal (line) 4 5 45 4" xfId="41615" xr:uid="{00000000-0005-0000-0000-00002E9E0000}"/>
    <cellStyle name="Subtotal (line) 4 5 46" xfId="41616" xr:uid="{00000000-0005-0000-0000-00002F9E0000}"/>
    <cellStyle name="Subtotal (line) 4 5 46 2" xfId="41617" xr:uid="{00000000-0005-0000-0000-0000309E0000}"/>
    <cellStyle name="Subtotal (line) 4 5 46 3" xfId="41618" xr:uid="{00000000-0005-0000-0000-0000319E0000}"/>
    <cellStyle name="Subtotal (line) 4 5 46 4" xfId="41619" xr:uid="{00000000-0005-0000-0000-0000329E0000}"/>
    <cellStyle name="Subtotal (line) 4 5 47" xfId="41620" xr:uid="{00000000-0005-0000-0000-0000339E0000}"/>
    <cellStyle name="Subtotal (line) 4 5 48" xfId="41621" xr:uid="{00000000-0005-0000-0000-0000349E0000}"/>
    <cellStyle name="Subtotal (line) 4 5 49" xfId="41622" xr:uid="{00000000-0005-0000-0000-0000359E0000}"/>
    <cellStyle name="Subtotal (line) 4 5 5" xfId="5757" xr:uid="{00000000-0005-0000-0000-0000369E0000}"/>
    <cellStyle name="Subtotal (line) 4 5 5 2" xfId="41623" xr:uid="{00000000-0005-0000-0000-0000379E0000}"/>
    <cellStyle name="Subtotal (line) 4 5 5 2 2" xfId="41624" xr:uid="{00000000-0005-0000-0000-0000389E0000}"/>
    <cellStyle name="Subtotal (line) 4 5 5 2 3" xfId="41625" xr:uid="{00000000-0005-0000-0000-0000399E0000}"/>
    <cellStyle name="Subtotal (line) 4 5 5 2 4" xfId="41626" xr:uid="{00000000-0005-0000-0000-00003A9E0000}"/>
    <cellStyle name="Subtotal (line) 4 5 5 3" xfId="41627" xr:uid="{00000000-0005-0000-0000-00003B9E0000}"/>
    <cellStyle name="Subtotal (line) 4 5 5 4" xfId="41628" xr:uid="{00000000-0005-0000-0000-00003C9E0000}"/>
    <cellStyle name="Subtotal (line) 4 5 5 5" xfId="41629" xr:uid="{00000000-0005-0000-0000-00003D9E0000}"/>
    <cellStyle name="Subtotal (line) 4 5 6" xfId="5758" xr:uid="{00000000-0005-0000-0000-00003E9E0000}"/>
    <cellStyle name="Subtotal (line) 4 5 6 2" xfId="41630" xr:uid="{00000000-0005-0000-0000-00003F9E0000}"/>
    <cellStyle name="Subtotal (line) 4 5 6 2 2" xfId="41631" xr:uid="{00000000-0005-0000-0000-0000409E0000}"/>
    <cellStyle name="Subtotal (line) 4 5 6 2 3" xfId="41632" xr:uid="{00000000-0005-0000-0000-0000419E0000}"/>
    <cellStyle name="Subtotal (line) 4 5 6 2 4" xfId="41633" xr:uid="{00000000-0005-0000-0000-0000429E0000}"/>
    <cellStyle name="Subtotal (line) 4 5 6 3" xfId="41634" xr:uid="{00000000-0005-0000-0000-0000439E0000}"/>
    <cellStyle name="Subtotal (line) 4 5 6 4" xfId="41635" xr:uid="{00000000-0005-0000-0000-0000449E0000}"/>
    <cellStyle name="Subtotal (line) 4 5 6 5" xfId="41636" xr:uid="{00000000-0005-0000-0000-0000459E0000}"/>
    <cellStyle name="Subtotal (line) 4 5 7" xfId="5759" xr:uid="{00000000-0005-0000-0000-0000469E0000}"/>
    <cellStyle name="Subtotal (line) 4 5 7 2" xfId="41637" xr:uid="{00000000-0005-0000-0000-0000479E0000}"/>
    <cellStyle name="Subtotal (line) 4 5 7 2 2" xfId="41638" xr:uid="{00000000-0005-0000-0000-0000489E0000}"/>
    <cellStyle name="Subtotal (line) 4 5 7 2 3" xfId="41639" xr:uid="{00000000-0005-0000-0000-0000499E0000}"/>
    <cellStyle name="Subtotal (line) 4 5 7 2 4" xfId="41640" xr:uid="{00000000-0005-0000-0000-00004A9E0000}"/>
    <cellStyle name="Subtotal (line) 4 5 7 3" xfId="41641" xr:uid="{00000000-0005-0000-0000-00004B9E0000}"/>
    <cellStyle name="Subtotal (line) 4 5 7 4" xfId="41642" xr:uid="{00000000-0005-0000-0000-00004C9E0000}"/>
    <cellStyle name="Subtotal (line) 4 5 7 5" xfId="41643" xr:uid="{00000000-0005-0000-0000-00004D9E0000}"/>
    <cellStyle name="Subtotal (line) 4 5 8" xfId="5760" xr:uid="{00000000-0005-0000-0000-00004E9E0000}"/>
    <cellStyle name="Subtotal (line) 4 5 8 2" xfId="41644" xr:uid="{00000000-0005-0000-0000-00004F9E0000}"/>
    <cellStyle name="Subtotal (line) 4 5 8 2 2" xfId="41645" xr:uid="{00000000-0005-0000-0000-0000509E0000}"/>
    <cellStyle name="Subtotal (line) 4 5 8 2 3" xfId="41646" xr:uid="{00000000-0005-0000-0000-0000519E0000}"/>
    <cellStyle name="Subtotal (line) 4 5 8 2 4" xfId="41647" xr:uid="{00000000-0005-0000-0000-0000529E0000}"/>
    <cellStyle name="Subtotal (line) 4 5 8 3" xfId="41648" xr:uid="{00000000-0005-0000-0000-0000539E0000}"/>
    <cellStyle name="Subtotal (line) 4 5 8 4" xfId="41649" xr:uid="{00000000-0005-0000-0000-0000549E0000}"/>
    <cellStyle name="Subtotal (line) 4 5 8 5" xfId="41650" xr:uid="{00000000-0005-0000-0000-0000559E0000}"/>
    <cellStyle name="Subtotal (line) 4 5 9" xfId="5761" xr:uid="{00000000-0005-0000-0000-0000569E0000}"/>
    <cellStyle name="Subtotal (line) 4 5 9 2" xfId="41651" xr:uid="{00000000-0005-0000-0000-0000579E0000}"/>
    <cellStyle name="Subtotal (line) 4 5 9 2 2" xfId="41652" xr:uid="{00000000-0005-0000-0000-0000589E0000}"/>
    <cellStyle name="Subtotal (line) 4 5 9 2 3" xfId="41653" xr:uid="{00000000-0005-0000-0000-0000599E0000}"/>
    <cellStyle name="Subtotal (line) 4 5 9 2 4" xfId="41654" xr:uid="{00000000-0005-0000-0000-00005A9E0000}"/>
    <cellStyle name="Subtotal (line) 4 5 9 3" xfId="41655" xr:uid="{00000000-0005-0000-0000-00005B9E0000}"/>
    <cellStyle name="Subtotal (line) 4 5 9 4" xfId="41656" xr:uid="{00000000-0005-0000-0000-00005C9E0000}"/>
    <cellStyle name="Subtotal (line) 4 5 9 5" xfId="41657" xr:uid="{00000000-0005-0000-0000-00005D9E0000}"/>
    <cellStyle name="Subtotal (line) 4 6" xfId="5762" xr:uid="{00000000-0005-0000-0000-00005E9E0000}"/>
    <cellStyle name="Subtotal (line) 4 6 2" xfId="41658" xr:uid="{00000000-0005-0000-0000-00005F9E0000}"/>
    <cellStyle name="Subtotal (line) 4 6 2 2" xfId="41659" xr:uid="{00000000-0005-0000-0000-0000609E0000}"/>
    <cellStyle name="Subtotal (line) 4 6 2 3" xfId="41660" xr:uid="{00000000-0005-0000-0000-0000619E0000}"/>
    <cellStyle name="Subtotal (line) 4 6 2 4" xfId="41661" xr:uid="{00000000-0005-0000-0000-0000629E0000}"/>
    <cellStyle name="Subtotal (line) 4 6 3" xfId="41662" xr:uid="{00000000-0005-0000-0000-0000639E0000}"/>
    <cellStyle name="Subtotal (line) 4 6 4" xfId="41663" xr:uid="{00000000-0005-0000-0000-0000649E0000}"/>
    <cellStyle name="Subtotal (line) 4 6 5" xfId="41664" xr:uid="{00000000-0005-0000-0000-0000659E0000}"/>
    <cellStyle name="Subtotal (line) 4 7" xfId="5763" xr:uid="{00000000-0005-0000-0000-0000669E0000}"/>
    <cellStyle name="Subtotal (line) 4 7 2" xfId="41665" xr:uid="{00000000-0005-0000-0000-0000679E0000}"/>
    <cellStyle name="Subtotal (line) 4 7 2 2" xfId="41666" xr:uid="{00000000-0005-0000-0000-0000689E0000}"/>
    <cellStyle name="Subtotal (line) 4 7 2 3" xfId="41667" xr:uid="{00000000-0005-0000-0000-0000699E0000}"/>
    <cellStyle name="Subtotal (line) 4 7 2 4" xfId="41668" xr:uid="{00000000-0005-0000-0000-00006A9E0000}"/>
    <cellStyle name="Subtotal (line) 4 7 3" xfId="41669" xr:uid="{00000000-0005-0000-0000-00006B9E0000}"/>
    <cellStyle name="Subtotal (line) 4 7 4" xfId="41670" xr:uid="{00000000-0005-0000-0000-00006C9E0000}"/>
    <cellStyle name="Subtotal (line) 4 7 5" xfId="41671" xr:uid="{00000000-0005-0000-0000-00006D9E0000}"/>
    <cellStyle name="Subtotal (line) 4 8" xfId="5764" xr:uid="{00000000-0005-0000-0000-00006E9E0000}"/>
    <cellStyle name="Subtotal (line) 4 8 2" xfId="41672" xr:uid="{00000000-0005-0000-0000-00006F9E0000}"/>
    <cellStyle name="Subtotal (line) 4 8 2 2" xfId="41673" xr:uid="{00000000-0005-0000-0000-0000709E0000}"/>
    <cellStyle name="Subtotal (line) 4 8 2 3" xfId="41674" xr:uid="{00000000-0005-0000-0000-0000719E0000}"/>
    <cellStyle name="Subtotal (line) 4 8 2 4" xfId="41675" xr:uid="{00000000-0005-0000-0000-0000729E0000}"/>
    <cellStyle name="Subtotal (line) 4 8 3" xfId="41676" xr:uid="{00000000-0005-0000-0000-0000739E0000}"/>
    <cellStyle name="Subtotal (line) 4 8 4" xfId="41677" xr:uid="{00000000-0005-0000-0000-0000749E0000}"/>
    <cellStyle name="Subtotal (line) 4 8 5" xfId="41678" xr:uid="{00000000-0005-0000-0000-0000759E0000}"/>
    <cellStyle name="Subtotal (line) 4 9" xfId="5765" xr:uid="{00000000-0005-0000-0000-0000769E0000}"/>
    <cellStyle name="Subtotal (line) 4 9 2" xfId="41679" xr:uid="{00000000-0005-0000-0000-0000779E0000}"/>
    <cellStyle name="Subtotal (line) 4 9 2 2" xfId="41680" xr:uid="{00000000-0005-0000-0000-0000789E0000}"/>
    <cellStyle name="Subtotal (line) 4 9 2 3" xfId="41681" xr:uid="{00000000-0005-0000-0000-0000799E0000}"/>
    <cellStyle name="Subtotal (line) 4 9 2 4" xfId="41682" xr:uid="{00000000-0005-0000-0000-00007A9E0000}"/>
    <cellStyle name="Subtotal (line) 4 9 3" xfId="41683" xr:uid="{00000000-0005-0000-0000-00007B9E0000}"/>
    <cellStyle name="Subtotal (line) 4 9 4" xfId="41684" xr:uid="{00000000-0005-0000-0000-00007C9E0000}"/>
    <cellStyle name="Subtotal (line) 4 9 5" xfId="41685" xr:uid="{00000000-0005-0000-0000-00007D9E0000}"/>
    <cellStyle name="Subtotal (line) 5" xfId="5766" xr:uid="{00000000-0005-0000-0000-00007E9E0000}"/>
    <cellStyle name="Subtotal (line) 5 10" xfId="5767" xr:uid="{00000000-0005-0000-0000-00007F9E0000}"/>
    <cellStyle name="Subtotal (line) 5 10 2" xfId="41686" xr:uid="{00000000-0005-0000-0000-0000809E0000}"/>
    <cellStyle name="Subtotal (line) 5 10 2 2" xfId="41687" xr:uid="{00000000-0005-0000-0000-0000819E0000}"/>
    <cellStyle name="Subtotal (line) 5 10 2 3" xfId="41688" xr:uid="{00000000-0005-0000-0000-0000829E0000}"/>
    <cellStyle name="Subtotal (line) 5 10 2 4" xfId="41689" xr:uid="{00000000-0005-0000-0000-0000839E0000}"/>
    <cellStyle name="Subtotal (line) 5 10 3" xfId="41690" xr:uid="{00000000-0005-0000-0000-0000849E0000}"/>
    <cellStyle name="Subtotal (line) 5 10 4" xfId="41691" xr:uid="{00000000-0005-0000-0000-0000859E0000}"/>
    <cellStyle name="Subtotal (line) 5 10 5" xfId="41692" xr:uid="{00000000-0005-0000-0000-0000869E0000}"/>
    <cellStyle name="Subtotal (line) 5 11" xfId="5768" xr:uid="{00000000-0005-0000-0000-0000879E0000}"/>
    <cellStyle name="Subtotal (line) 5 11 2" xfId="41693" xr:uid="{00000000-0005-0000-0000-0000889E0000}"/>
    <cellStyle name="Subtotal (line) 5 11 2 2" xfId="41694" xr:uid="{00000000-0005-0000-0000-0000899E0000}"/>
    <cellStyle name="Subtotal (line) 5 11 2 3" xfId="41695" xr:uid="{00000000-0005-0000-0000-00008A9E0000}"/>
    <cellStyle name="Subtotal (line) 5 11 2 4" xfId="41696" xr:uid="{00000000-0005-0000-0000-00008B9E0000}"/>
    <cellStyle name="Subtotal (line) 5 11 3" xfId="41697" xr:uid="{00000000-0005-0000-0000-00008C9E0000}"/>
    <cellStyle name="Subtotal (line) 5 11 4" xfId="41698" xr:uid="{00000000-0005-0000-0000-00008D9E0000}"/>
    <cellStyle name="Subtotal (line) 5 11 5" xfId="41699" xr:uid="{00000000-0005-0000-0000-00008E9E0000}"/>
    <cellStyle name="Subtotal (line) 5 12" xfId="5769" xr:uid="{00000000-0005-0000-0000-00008F9E0000}"/>
    <cellStyle name="Subtotal (line) 5 12 2" xfId="41700" xr:uid="{00000000-0005-0000-0000-0000909E0000}"/>
    <cellStyle name="Subtotal (line) 5 12 2 2" xfId="41701" xr:uid="{00000000-0005-0000-0000-0000919E0000}"/>
    <cellStyle name="Subtotal (line) 5 12 2 3" xfId="41702" xr:uid="{00000000-0005-0000-0000-0000929E0000}"/>
    <cellStyle name="Subtotal (line) 5 12 2 4" xfId="41703" xr:uid="{00000000-0005-0000-0000-0000939E0000}"/>
    <cellStyle name="Subtotal (line) 5 12 3" xfId="41704" xr:uid="{00000000-0005-0000-0000-0000949E0000}"/>
    <cellStyle name="Subtotal (line) 5 12 4" xfId="41705" xr:uid="{00000000-0005-0000-0000-0000959E0000}"/>
    <cellStyle name="Subtotal (line) 5 12 5" xfId="41706" xr:uid="{00000000-0005-0000-0000-0000969E0000}"/>
    <cellStyle name="Subtotal (line) 5 13" xfId="5770" xr:uid="{00000000-0005-0000-0000-0000979E0000}"/>
    <cellStyle name="Subtotal (line) 5 13 2" xfId="41707" xr:uid="{00000000-0005-0000-0000-0000989E0000}"/>
    <cellStyle name="Subtotal (line) 5 13 2 2" xfId="41708" xr:uid="{00000000-0005-0000-0000-0000999E0000}"/>
    <cellStyle name="Subtotal (line) 5 13 2 3" xfId="41709" xr:uid="{00000000-0005-0000-0000-00009A9E0000}"/>
    <cellStyle name="Subtotal (line) 5 13 2 4" xfId="41710" xr:uid="{00000000-0005-0000-0000-00009B9E0000}"/>
    <cellStyle name="Subtotal (line) 5 13 3" xfId="41711" xr:uid="{00000000-0005-0000-0000-00009C9E0000}"/>
    <cellStyle name="Subtotal (line) 5 13 4" xfId="41712" xr:uid="{00000000-0005-0000-0000-00009D9E0000}"/>
    <cellStyle name="Subtotal (line) 5 13 5" xfId="41713" xr:uid="{00000000-0005-0000-0000-00009E9E0000}"/>
    <cellStyle name="Subtotal (line) 5 14" xfId="5771" xr:uid="{00000000-0005-0000-0000-00009F9E0000}"/>
    <cellStyle name="Subtotal (line) 5 14 2" xfId="41714" xr:uid="{00000000-0005-0000-0000-0000A09E0000}"/>
    <cellStyle name="Subtotal (line) 5 14 2 2" xfId="41715" xr:uid="{00000000-0005-0000-0000-0000A19E0000}"/>
    <cellStyle name="Subtotal (line) 5 14 2 3" xfId="41716" xr:uid="{00000000-0005-0000-0000-0000A29E0000}"/>
    <cellStyle name="Subtotal (line) 5 14 2 4" xfId="41717" xr:uid="{00000000-0005-0000-0000-0000A39E0000}"/>
    <cellStyle name="Subtotal (line) 5 14 3" xfId="41718" xr:uid="{00000000-0005-0000-0000-0000A49E0000}"/>
    <cellStyle name="Subtotal (line) 5 14 4" xfId="41719" xr:uid="{00000000-0005-0000-0000-0000A59E0000}"/>
    <cellStyle name="Subtotal (line) 5 14 5" xfId="41720" xr:uid="{00000000-0005-0000-0000-0000A69E0000}"/>
    <cellStyle name="Subtotal (line) 5 15" xfId="5772" xr:uid="{00000000-0005-0000-0000-0000A79E0000}"/>
    <cellStyle name="Subtotal (line) 5 15 2" xfId="41721" xr:uid="{00000000-0005-0000-0000-0000A89E0000}"/>
    <cellStyle name="Subtotal (line) 5 15 2 2" xfId="41722" xr:uid="{00000000-0005-0000-0000-0000A99E0000}"/>
    <cellStyle name="Subtotal (line) 5 15 2 3" xfId="41723" xr:uid="{00000000-0005-0000-0000-0000AA9E0000}"/>
    <cellStyle name="Subtotal (line) 5 15 2 4" xfId="41724" xr:uid="{00000000-0005-0000-0000-0000AB9E0000}"/>
    <cellStyle name="Subtotal (line) 5 15 3" xfId="41725" xr:uid="{00000000-0005-0000-0000-0000AC9E0000}"/>
    <cellStyle name="Subtotal (line) 5 15 4" xfId="41726" xr:uid="{00000000-0005-0000-0000-0000AD9E0000}"/>
    <cellStyle name="Subtotal (line) 5 15 5" xfId="41727" xr:uid="{00000000-0005-0000-0000-0000AE9E0000}"/>
    <cellStyle name="Subtotal (line) 5 16" xfId="5773" xr:uid="{00000000-0005-0000-0000-0000AF9E0000}"/>
    <cellStyle name="Subtotal (line) 5 16 2" xfId="41728" xr:uid="{00000000-0005-0000-0000-0000B09E0000}"/>
    <cellStyle name="Subtotal (line) 5 16 2 2" xfId="41729" xr:uid="{00000000-0005-0000-0000-0000B19E0000}"/>
    <cellStyle name="Subtotal (line) 5 16 2 3" xfId="41730" xr:uid="{00000000-0005-0000-0000-0000B29E0000}"/>
    <cellStyle name="Subtotal (line) 5 16 2 4" xfId="41731" xr:uid="{00000000-0005-0000-0000-0000B39E0000}"/>
    <cellStyle name="Subtotal (line) 5 16 3" xfId="41732" xr:uid="{00000000-0005-0000-0000-0000B49E0000}"/>
    <cellStyle name="Subtotal (line) 5 16 4" xfId="41733" xr:uid="{00000000-0005-0000-0000-0000B59E0000}"/>
    <cellStyle name="Subtotal (line) 5 16 5" xfId="41734" xr:uid="{00000000-0005-0000-0000-0000B69E0000}"/>
    <cellStyle name="Subtotal (line) 5 17" xfId="5774" xr:uid="{00000000-0005-0000-0000-0000B79E0000}"/>
    <cellStyle name="Subtotal (line) 5 17 2" xfId="41735" xr:uid="{00000000-0005-0000-0000-0000B89E0000}"/>
    <cellStyle name="Subtotal (line) 5 17 2 2" xfId="41736" xr:uid="{00000000-0005-0000-0000-0000B99E0000}"/>
    <cellStyle name="Subtotal (line) 5 17 2 3" xfId="41737" xr:uid="{00000000-0005-0000-0000-0000BA9E0000}"/>
    <cellStyle name="Subtotal (line) 5 17 2 4" xfId="41738" xr:uid="{00000000-0005-0000-0000-0000BB9E0000}"/>
    <cellStyle name="Subtotal (line) 5 17 3" xfId="41739" xr:uid="{00000000-0005-0000-0000-0000BC9E0000}"/>
    <cellStyle name="Subtotal (line) 5 17 4" xfId="41740" xr:uid="{00000000-0005-0000-0000-0000BD9E0000}"/>
    <cellStyle name="Subtotal (line) 5 17 5" xfId="41741" xr:uid="{00000000-0005-0000-0000-0000BE9E0000}"/>
    <cellStyle name="Subtotal (line) 5 18" xfId="5775" xr:uid="{00000000-0005-0000-0000-0000BF9E0000}"/>
    <cellStyle name="Subtotal (line) 5 18 2" xfId="41742" xr:uid="{00000000-0005-0000-0000-0000C09E0000}"/>
    <cellStyle name="Subtotal (line) 5 18 2 2" xfId="41743" xr:uid="{00000000-0005-0000-0000-0000C19E0000}"/>
    <cellStyle name="Subtotal (line) 5 18 2 3" xfId="41744" xr:uid="{00000000-0005-0000-0000-0000C29E0000}"/>
    <cellStyle name="Subtotal (line) 5 18 2 4" xfId="41745" xr:uid="{00000000-0005-0000-0000-0000C39E0000}"/>
    <cellStyle name="Subtotal (line) 5 18 3" xfId="41746" xr:uid="{00000000-0005-0000-0000-0000C49E0000}"/>
    <cellStyle name="Subtotal (line) 5 18 4" xfId="41747" xr:uid="{00000000-0005-0000-0000-0000C59E0000}"/>
    <cellStyle name="Subtotal (line) 5 18 5" xfId="41748" xr:uid="{00000000-0005-0000-0000-0000C69E0000}"/>
    <cellStyle name="Subtotal (line) 5 19" xfId="5776" xr:uid="{00000000-0005-0000-0000-0000C79E0000}"/>
    <cellStyle name="Subtotal (line) 5 19 2" xfId="41749" xr:uid="{00000000-0005-0000-0000-0000C89E0000}"/>
    <cellStyle name="Subtotal (line) 5 19 2 2" xfId="41750" xr:uid="{00000000-0005-0000-0000-0000C99E0000}"/>
    <cellStyle name="Subtotal (line) 5 19 2 3" xfId="41751" xr:uid="{00000000-0005-0000-0000-0000CA9E0000}"/>
    <cellStyle name="Subtotal (line) 5 19 2 4" xfId="41752" xr:uid="{00000000-0005-0000-0000-0000CB9E0000}"/>
    <cellStyle name="Subtotal (line) 5 19 3" xfId="41753" xr:uid="{00000000-0005-0000-0000-0000CC9E0000}"/>
    <cellStyle name="Subtotal (line) 5 19 4" xfId="41754" xr:uid="{00000000-0005-0000-0000-0000CD9E0000}"/>
    <cellStyle name="Subtotal (line) 5 19 5" xfId="41755" xr:uid="{00000000-0005-0000-0000-0000CE9E0000}"/>
    <cellStyle name="Subtotal (line) 5 2" xfId="5777" xr:uid="{00000000-0005-0000-0000-0000CF9E0000}"/>
    <cellStyle name="Subtotal (line) 5 2 10" xfId="5778" xr:uid="{00000000-0005-0000-0000-0000D09E0000}"/>
    <cellStyle name="Subtotal (line) 5 2 10 2" xfId="41756" xr:uid="{00000000-0005-0000-0000-0000D19E0000}"/>
    <cellStyle name="Subtotal (line) 5 2 10 2 2" xfId="41757" xr:uid="{00000000-0005-0000-0000-0000D29E0000}"/>
    <cellStyle name="Subtotal (line) 5 2 10 2 3" xfId="41758" xr:uid="{00000000-0005-0000-0000-0000D39E0000}"/>
    <cellStyle name="Subtotal (line) 5 2 10 2 4" xfId="41759" xr:uid="{00000000-0005-0000-0000-0000D49E0000}"/>
    <cellStyle name="Subtotal (line) 5 2 10 3" xfId="41760" xr:uid="{00000000-0005-0000-0000-0000D59E0000}"/>
    <cellStyle name="Subtotal (line) 5 2 10 4" xfId="41761" xr:uid="{00000000-0005-0000-0000-0000D69E0000}"/>
    <cellStyle name="Subtotal (line) 5 2 10 5" xfId="41762" xr:uid="{00000000-0005-0000-0000-0000D79E0000}"/>
    <cellStyle name="Subtotal (line) 5 2 11" xfId="5779" xr:uid="{00000000-0005-0000-0000-0000D89E0000}"/>
    <cellStyle name="Subtotal (line) 5 2 11 2" xfId="41763" xr:uid="{00000000-0005-0000-0000-0000D99E0000}"/>
    <cellStyle name="Subtotal (line) 5 2 11 2 2" xfId="41764" xr:uid="{00000000-0005-0000-0000-0000DA9E0000}"/>
    <cellStyle name="Subtotal (line) 5 2 11 2 3" xfId="41765" xr:uid="{00000000-0005-0000-0000-0000DB9E0000}"/>
    <cellStyle name="Subtotal (line) 5 2 11 2 4" xfId="41766" xr:uid="{00000000-0005-0000-0000-0000DC9E0000}"/>
    <cellStyle name="Subtotal (line) 5 2 11 3" xfId="41767" xr:uid="{00000000-0005-0000-0000-0000DD9E0000}"/>
    <cellStyle name="Subtotal (line) 5 2 11 4" xfId="41768" xr:uid="{00000000-0005-0000-0000-0000DE9E0000}"/>
    <cellStyle name="Subtotal (line) 5 2 11 5" xfId="41769" xr:uid="{00000000-0005-0000-0000-0000DF9E0000}"/>
    <cellStyle name="Subtotal (line) 5 2 12" xfId="5780" xr:uid="{00000000-0005-0000-0000-0000E09E0000}"/>
    <cellStyle name="Subtotal (line) 5 2 12 2" xfId="41770" xr:uid="{00000000-0005-0000-0000-0000E19E0000}"/>
    <cellStyle name="Subtotal (line) 5 2 12 2 2" xfId="41771" xr:uid="{00000000-0005-0000-0000-0000E29E0000}"/>
    <cellStyle name="Subtotal (line) 5 2 12 2 3" xfId="41772" xr:uid="{00000000-0005-0000-0000-0000E39E0000}"/>
    <cellStyle name="Subtotal (line) 5 2 12 2 4" xfId="41773" xr:uid="{00000000-0005-0000-0000-0000E49E0000}"/>
    <cellStyle name="Subtotal (line) 5 2 12 3" xfId="41774" xr:uid="{00000000-0005-0000-0000-0000E59E0000}"/>
    <cellStyle name="Subtotal (line) 5 2 12 4" xfId="41775" xr:uid="{00000000-0005-0000-0000-0000E69E0000}"/>
    <cellStyle name="Subtotal (line) 5 2 12 5" xfId="41776" xr:uid="{00000000-0005-0000-0000-0000E79E0000}"/>
    <cellStyle name="Subtotal (line) 5 2 13" xfId="5781" xr:uid="{00000000-0005-0000-0000-0000E89E0000}"/>
    <cellStyle name="Subtotal (line) 5 2 13 2" xfId="41777" xr:uid="{00000000-0005-0000-0000-0000E99E0000}"/>
    <cellStyle name="Subtotal (line) 5 2 13 2 2" xfId="41778" xr:uid="{00000000-0005-0000-0000-0000EA9E0000}"/>
    <cellStyle name="Subtotal (line) 5 2 13 2 3" xfId="41779" xr:uid="{00000000-0005-0000-0000-0000EB9E0000}"/>
    <cellStyle name="Subtotal (line) 5 2 13 2 4" xfId="41780" xr:uid="{00000000-0005-0000-0000-0000EC9E0000}"/>
    <cellStyle name="Subtotal (line) 5 2 13 3" xfId="41781" xr:uid="{00000000-0005-0000-0000-0000ED9E0000}"/>
    <cellStyle name="Subtotal (line) 5 2 13 4" xfId="41782" xr:uid="{00000000-0005-0000-0000-0000EE9E0000}"/>
    <cellStyle name="Subtotal (line) 5 2 13 5" xfId="41783" xr:uid="{00000000-0005-0000-0000-0000EF9E0000}"/>
    <cellStyle name="Subtotal (line) 5 2 14" xfId="5782" xr:uid="{00000000-0005-0000-0000-0000F09E0000}"/>
    <cellStyle name="Subtotal (line) 5 2 14 2" xfId="41784" xr:uid="{00000000-0005-0000-0000-0000F19E0000}"/>
    <cellStyle name="Subtotal (line) 5 2 14 2 2" xfId="41785" xr:uid="{00000000-0005-0000-0000-0000F29E0000}"/>
    <cellStyle name="Subtotal (line) 5 2 14 2 3" xfId="41786" xr:uid="{00000000-0005-0000-0000-0000F39E0000}"/>
    <cellStyle name="Subtotal (line) 5 2 14 2 4" xfId="41787" xr:uid="{00000000-0005-0000-0000-0000F49E0000}"/>
    <cellStyle name="Subtotal (line) 5 2 14 3" xfId="41788" xr:uid="{00000000-0005-0000-0000-0000F59E0000}"/>
    <cellStyle name="Subtotal (line) 5 2 14 4" xfId="41789" xr:uid="{00000000-0005-0000-0000-0000F69E0000}"/>
    <cellStyle name="Subtotal (line) 5 2 14 5" xfId="41790" xr:uid="{00000000-0005-0000-0000-0000F79E0000}"/>
    <cellStyle name="Subtotal (line) 5 2 15" xfId="5783" xr:uid="{00000000-0005-0000-0000-0000F89E0000}"/>
    <cellStyle name="Subtotal (line) 5 2 15 2" xfId="41791" xr:uid="{00000000-0005-0000-0000-0000F99E0000}"/>
    <cellStyle name="Subtotal (line) 5 2 15 2 2" xfId="41792" xr:uid="{00000000-0005-0000-0000-0000FA9E0000}"/>
    <cellStyle name="Subtotal (line) 5 2 15 2 3" xfId="41793" xr:uid="{00000000-0005-0000-0000-0000FB9E0000}"/>
    <cellStyle name="Subtotal (line) 5 2 15 2 4" xfId="41794" xr:uid="{00000000-0005-0000-0000-0000FC9E0000}"/>
    <cellStyle name="Subtotal (line) 5 2 15 3" xfId="41795" xr:uid="{00000000-0005-0000-0000-0000FD9E0000}"/>
    <cellStyle name="Subtotal (line) 5 2 15 4" xfId="41796" xr:uid="{00000000-0005-0000-0000-0000FE9E0000}"/>
    <cellStyle name="Subtotal (line) 5 2 15 5" xfId="41797" xr:uid="{00000000-0005-0000-0000-0000FF9E0000}"/>
    <cellStyle name="Subtotal (line) 5 2 16" xfId="5784" xr:uid="{00000000-0005-0000-0000-0000009F0000}"/>
    <cellStyle name="Subtotal (line) 5 2 16 2" xfId="41798" xr:uid="{00000000-0005-0000-0000-0000019F0000}"/>
    <cellStyle name="Subtotal (line) 5 2 16 2 2" xfId="41799" xr:uid="{00000000-0005-0000-0000-0000029F0000}"/>
    <cellStyle name="Subtotal (line) 5 2 16 2 3" xfId="41800" xr:uid="{00000000-0005-0000-0000-0000039F0000}"/>
    <cellStyle name="Subtotal (line) 5 2 16 2 4" xfId="41801" xr:uid="{00000000-0005-0000-0000-0000049F0000}"/>
    <cellStyle name="Subtotal (line) 5 2 16 3" xfId="41802" xr:uid="{00000000-0005-0000-0000-0000059F0000}"/>
    <cellStyle name="Subtotal (line) 5 2 16 4" xfId="41803" xr:uid="{00000000-0005-0000-0000-0000069F0000}"/>
    <cellStyle name="Subtotal (line) 5 2 16 5" xfId="41804" xr:uid="{00000000-0005-0000-0000-0000079F0000}"/>
    <cellStyle name="Subtotal (line) 5 2 17" xfId="5785" xr:uid="{00000000-0005-0000-0000-0000089F0000}"/>
    <cellStyle name="Subtotal (line) 5 2 17 2" xfId="41805" xr:uid="{00000000-0005-0000-0000-0000099F0000}"/>
    <cellStyle name="Subtotal (line) 5 2 17 2 2" xfId="41806" xr:uid="{00000000-0005-0000-0000-00000A9F0000}"/>
    <cellStyle name="Subtotal (line) 5 2 17 2 3" xfId="41807" xr:uid="{00000000-0005-0000-0000-00000B9F0000}"/>
    <cellStyle name="Subtotal (line) 5 2 17 2 4" xfId="41808" xr:uid="{00000000-0005-0000-0000-00000C9F0000}"/>
    <cellStyle name="Subtotal (line) 5 2 17 3" xfId="41809" xr:uid="{00000000-0005-0000-0000-00000D9F0000}"/>
    <cellStyle name="Subtotal (line) 5 2 17 4" xfId="41810" xr:uid="{00000000-0005-0000-0000-00000E9F0000}"/>
    <cellStyle name="Subtotal (line) 5 2 17 5" xfId="41811" xr:uid="{00000000-0005-0000-0000-00000F9F0000}"/>
    <cellStyle name="Subtotal (line) 5 2 18" xfId="5786" xr:uid="{00000000-0005-0000-0000-0000109F0000}"/>
    <cellStyle name="Subtotal (line) 5 2 18 2" xfId="41812" xr:uid="{00000000-0005-0000-0000-0000119F0000}"/>
    <cellStyle name="Subtotal (line) 5 2 18 2 2" xfId="41813" xr:uid="{00000000-0005-0000-0000-0000129F0000}"/>
    <cellStyle name="Subtotal (line) 5 2 18 2 3" xfId="41814" xr:uid="{00000000-0005-0000-0000-0000139F0000}"/>
    <cellStyle name="Subtotal (line) 5 2 18 2 4" xfId="41815" xr:uid="{00000000-0005-0000-0000-0000149F0000}"/>
    <cellStyle name="Subtotal (line) 5 2 18 3" xfId="41816" xr:uid="{00000000-0005-0000-0000-0000159F0000}"/>
    <cellStyle name="Subtotal (line) 5 2 18 4" xfId="41817" xr:uid="{00000000-0005-0000-0000-0000169F0000}"/>
    <cellStyle name="Subtotal (line) 5 2 18 5" xfId="41818" xr:uid="{00000000-0005-0000-0000-0000179F0000}"/>
    <cellStyle name="Subtotal (line) 5 2 19" xfId="5787" xr:uid="{00000000-0005-0000-0000-0000189F0000}"/>
    <cellStyle name="Subtotal (line) 5 2 19 2" xfId="41819" xr:uid="{00000000-0005-0000-0000-0000199F0000}"/>
    <cellStyle name="Subtotal (line) 5 2 19 2 2" xfId="41820" xr:uid="{00000000-0005-0000-0000-00001A9F0000}"/>
    <cellStyle name="Subtotal (line) 5 2 19 2 3" xfId="41821" xr:uid="{00000000-0005-0000-0000-00001B9F0000}"/>
    <cellStyle name="Subtotal (line) 5 2 19 2 4" xfId="41822" xr:uid="{00000000-0005-0000-0000-00001C9F0000}"/>
    <cellStyle name="Subtotal (line) 5 2 19 3" xfId="41823" xr:uid="{00000000-0005-0000-0000-00001D9F0000}"/>
    <cellStyle name="Subtotal (line) 5 2 19 4" xfId="41824" xr:uid="{00000000-0005-0000-0000-00001E9F0000}"/>
    <cellStyle name="Subtotal (line) 5 2 19 5" xfId="41825" xr:uid="{00000000-0005-0000-0000-00001F9F0000}"/>
    <cellStyle name="Subtotal (line) 5 2 2" xfId="5788" xr:uid="{00000000-0005-0000-0000-0000209F0000}"/>
    <cellStyle name="Subtotal (line) 5 2 2 2" xfId="41826" xr:uid="{00000000-0005-0000-0000-0000219F0000}"/>
    <cellStyle name="Subtotal (line) 5 2 2 2 2" xfId="41827" xr:uid="{00000000-0005-0000-0000-0000229F0000}"/>
    <cellStyle name="Subtotal (line) 5 2 2 2 3" xfId="41828" xr:uid="{00000000-0005-0000-0000-0000239F0000}"/>
    <cellStyle name="Subtotal (line) 5 2 2 2 4" xfId="41829" xr:uid="{00000000-0005-0000-0000-0000249F0000}"/>
    <cellStyle name="Subtotal (line) 5 2 2 3" xfId="41830" xr:uid="{00000000-0005-0000-0000-0000259F0000}"/>
    <cellStyle name="Subtotal (line) 5 2 2 4" xfId="41831" xr:uid="{00000000-0005-0000-0000-0000269F0000}"/>
    <cellStyle name="Subtotal (line) 5 2 2 5" xfId="41832" xr:uid="{00000000-0005-0000-0000-0000279F0000}"/>
    <cellStyle name="Subtotal (line) 5 2 20" xfId="5789" xr:uid="{00000000-0005-0000-0000-0000289F0000}"/>
    <cellStyle name="Subtotal (line) 5 2 20 2" xfId="41833" xr:uid="{00000000-0005-0000-0000-0000299F0000}"/>
    <cellStyle name="Subtotal (line) 5 2 20 2 2" xfId="41834" xr:uid="{00000000-0005-0000-0000-00002A9F0000}"/>
    <cellStyle name="Subtotal (line) 5 2 20 2 3" xfId="41835" xr:uid="{00000000-0005-0000-0000-00002B9F0000}"/>
    <cellStyle name="Subtotal (line) 5 2 20 2 4" xfId="41836" xr:uid="{00000000-0005-0000-0000-00002C9F0000}"/>
    <cellStyle name="Subtotal (line) 5 2 20 3" xfId="41837" xr:uid="{00000000-0005-0000-0000-00002D9F0000}"/>
    <cellStyle name="Subtotal (line) 5 2 20 4" xfId="41838" xr:uid="{00000000-0005-0000-0000-00002E9F0000}"/>
    <cellStyle name="Subtotal (line) 5 2 20 5" xfId="41839" xr:uid="{00000000-0005-0000-0000-00002F9F0000}"/>
    <cellStyle name="Subtotal (line) 5 2 21" xfId="5790" xr:uid="{00000000-0005-0000-0000-0000309F0000}"/>
    <cellStyle name="Subtotal (line) 5 2 21 2" xfId="41840" xr:uid="{00000000-0005-0000-0000-0000319F0000}"/>
    <cellStyle name="Subtotal (line) 5 2 21 2 2" xfId="41841" xr:uid="{00000000-0005-0000-0000-0000329F0000}"/>
    <cellStyle name="Subtotal (line) 5 2 21 2 3" xfId="41842" xr:uid="{00000000-0005-0000-0000-0000339F0000}"/>
    <cellStyle name="Subtotal (line) 5 2 21 2 4" xfId="41843" xr:uid="{00000000-0005-0000-0000-0000349F0000}"/>
    <cellStyle name="Subtotal (line) 5 2 21 3" xfId="41844" xr:uid="{00000000-0005-0000-0000-0000359F0000}"/>
    <cellStyle name="Subtotal (line) 5 2 21 4" xfId="41845" xr:uid="{00000000-0005-0000-0000-0000369F0000}"/>
    <cellStyle name="Subtotal (line) 5 2 21 5" xfId="41846" xr:uid="{00000000-0005-0000-0000-0000379F0000}"/>
    <cellStyle name="Subtotal (line) 5 2 22" xfId="5791" xr:uid="{00000000-0005-0000-0000-0000389F0000}"/>
    <cellStyle name="Subtotal (line) 5 2 22 2" xfId="41847" xr:uid="{00000000-0005-0000-0000-0000399F0000}"/>
    <cellStyle name="Subtotal (line) 5 2 22 2 2" xfId="41848" xr:uid="{00000000-0005-0000-0000-00003A9F0000}"/>
    <cellStyle name="Subtotal (line) 5 2 22 2 3" xfId="41849" xr:uid="{00000000-0005-0000-0000-00003B9F0000}"/>
    <cellStyle name="Subtotal (line) 5 2 22 2 4" xfId="41850" xr:uid="{00000000-0005-0000-0000-00003C9F0000}"/>
    <cellStyle name="Subtotal (line) 5 2 22 3" xfId="41851" xr:uid="{00000000-0005-0000-0000-00003D9F0000}"/>
    <cellStyle name="Subtotal (line) 5 2 22 4" xfId="41852" xr:uid="{00000000-0005-0000-0000-00003E9F0000}"/>
    <cellStyle name="Subtotal (line) 5 2 22 5" xfId="41853" xr:uid="{00000000-0005-0000-0000-00003F9F0000}"/>
    <cellStyle name="Subtotal (line) 5 2 23" xfId="5792" xr:uid="{00000000-0005-0000-0000-0000409F0000}"/>
    <cellStyle name="Subtotal (line) 5 2 23 2" xfId="41854" xr:uid="{00000000-0005-0000-0000-0000419F0000}"/>
    <cellStyle name="Subtotal (line) 5 2 23 2 2" xfId="41855" xr:uid="{00000000-0005-0000-0000-0000429F0000}"/>
    <cellStyle name="Subtotal (line) 5 2 23 2 3" xfId="41856" xr:uid="{00000000-0005-0000-0000-0000439F0000}"/>
    <cellStyle name="Subtotal (line) 5 2 23 2 4" xfId="41857" xr:uid="{00000000-0005-0000-0000-0000449F0000}"/>
    <cellStyle name="Subtotal (line) 5 2 23 3" xfId="41858" xr:uid="{00000000-0005-0000-0000-0000459F0000}"/>
    <cellStyle name="Subtotal (line) 5 2 23 4" xfId="41859" xr:uid="{00000000-0005-0000-0000-0000469F0000}"/>
    <cellStyle name="Subtotal (line) 5 2 23 5" xfId="41860" xr:uid="{00000000-0005-0000-0000-0000479F0000}"/>
    <cellStyle name="Subtotal (line) 5 2 24" xfId="5793" xr:uid="{00000000-0005-0000-0000-0000489F0000}"/>
    <cellStyle name="Subtotal (line) 5 2 24 2" xfId="41861" xr:uid="{00000000-0005-0000-0000-0000499F0000}"/>
    <cellStyle name="Subtotal (line) 5 2 24 2 2" xfId="41862" xr:uid="{00000000-0005-0000-0000-00004A9F0000}"/>
    <cellStyle name="Subtotal (line) 5 2 24 2 3" xfId="41863" xr:uid="{00000000-0005-0000-0000-00004B9F0000}"/>
    <cellStyle name="Subtotal (line) 5 2 24 2 4" xfId="41864" xr:uid="{00000000-0005-0000-0000-00004C9F0000}"/>
    <cellStyle name="Subtotal (line) 5 2 24 3" xfId="41865" xr:uid="{00000000-0005-0000-0000-00004D9F0000}"/>
    <cellStyle name="Subtotal (line) 5 2 24 4" xfId="41866" xr:uid="{00000000-0005-0000-0000-00004E9F0000}"/>
    <cellStyle name="Subtotal (line) 5 2 24 5" xfId="41867" xr:uid="{00000000-0005-0000-0000-00004F9F0000}"/>
    <cellStyle name="Subtotal (line) 5 2 25" xfId="5794" xr:uid="{00000000-0005-0000-0000-0000509F0000}"/>
    <cellStyle name="Subtotal (line) 5 2 25 2" xfId="41868" xr:uid="{00000000-0005-0000-0000-0000519F0000}"/>
    <cellStyle name="Subtotal (line) 5 2 25 2 2" xfId="41869" xr:uid="{00000000-0005-0000-0000-0000529F0000}"/>
    <cellStyle name="Subtotal (line) 5 2 25 2 3" xfId="41870" xr:uid="{00000000-0005-0000-0000-0000539F0000}"/>
    <cellStyle name="Subtotal (line) 5 2 25 2 4" xfId="41871" xr:uid="{00000000-0005-0000-0000-0000549F0000}"/>
    <cellStyle name="Subtotal (line) 5 2 25 3" xfId="41872" xr:uid="{00000000-0005-0000-0000-0000559F0000}"/>
    <cellStyle name="Subtotal (line) 5 2 25 4" xfId="41873" xr:uid="{00000000-0005-0000-0000-0000569F0000}"/>
    <cellStyle name="Subtotal (line) 5 2 25 5" xfId="41874" xr:uid="{00000000-0005-0000-0000-0000579F0000}"/>
    <cellStyle name="Subtotal (line) 5 2 26" xfId="5795" xr:uid="{00000000-0005-0000-0000-0000589F0000}"/>
    <cellStyle name="Subtotal (line) 5 2 26 2" xfId="41875" xr:uid="{00000000-0005-0000-0000-0000599F0000}"/>
    <cellStyle name="Subtotal (line) 5 2 26 2 2" xfId="41876" xr:uid="{00000000-0005-0000-0000-00005A9F0000}"/>
    <cellStyle name="Subtotal (line) 5 2 26 2 3" xfId="41877" xr:uid="{00000000-0005-0000-0000-00005B9F0000}"/>
    <cellStyle name="Subtotal (line) 5 2 26 2 4" xfId="41878" xr:uid="{00000000-0005-0000-0000-00005C9F0000}"/>
    <cellStyle name="Subtotal (line) 5 2 26 3" xfId="41879" xr:uid="{00000000-0005-0000-0000-00005D9F0000}"/>
    <cellStyle name="Subtotal (line) 5 2 26 4" xfId="41880" xr:uid="{00000000-0005-0000-0000-00005E9F0000}"/>
    <cellStyle name="Subtotal (line) 5 2 26 5" xfId="41881" xr:uid="{00000000-0005-0000-0000-00005F9F0000}"/>
    <cellStyle name="Subtotal (line) 5 2 27" xfId="5796" xr:uid="{00000000-0005-0000-0000-0000609F0000}"/>
    <cellStyle name="Subtotal (line) 5 2 27 2" xfId="41882" xr:uid="{00000000-0005-0000-0000-0000619F0000}"/>
    <cellStyle name="Subtotal (line) 5 2 27 2 2" xfId="41883" xr:uid="{00000000-0005-0000-0000-0000629F0000}"/>
    <cellStyle name="Subtotal (line) 5 2 27 2 3" xfId="41884" xr:uid="{00000000-0005-0000-0000-0000639F0000}"/>
    <cellStyle name="Subtotal (line) 5 2 27 2 4" xfId="41885" xr:uid="{00000000-0005-0000-0000-0000649F0000}"/>
    <cellStyle name="Subtotal (line) 5 2 27 3" xfId="41886" xr:uid="{00000000-0005-0000-0000-0000659F0000}"/>
    <cellStyle name="Subtotal (line) 5 2 27 4" xfId="41887" xr:uid="{00000000-0005-0000-0000-0000669F0000}"/>
    <cellStyle name="Subtotal (line) 5 2 27 5" xfId="41888" xr:uid="{00000000-0005-0000-0000-0000679F0000}"/>
    <cellStyle name="Subtotal (line) 5 2 28" xfId="5797" xr:uid="{00000000-0005-0000-0000-0000689F0000}"/>
    <cellStyle name="Subtotal (line) 5 2 28 2" xfId="41889" xr:uid="{00000000-0005-0000-0000-0000699F0000}"/>
    <cellStyle name="Subtotal (line) 5 2 28 2 2" xfId="41890" xr:uid="{00000000-0005-0000-0000-00006A9F0000}"/>
    <cellStyle name="Subtotal (line) 5 2 28 2 3" xfId="41891" xr:uid="{00000000-0005-0000-0000-00006B9F0000}"/>
    <cellStyle name="Subtotal (line) 5 2 28 2 4" xfId="41892" xr:uid="{00000000-0005-0000-0000-00006C9F0000}"/>
    <cellStyle name="Subtotal (line) 5 2 28 3" xfId="41893" xr:uid="{00000000-0005-0000-0000-00006D9F0000}"/>
    <cellStyle name="Subtotal (line) 5 2 28 4" xfId="41894" xr:uid="{00000000-0005-0000-0000-00006E9F0000}"/>
    <cellStyle name="Subtotal (line) 5 2 28 5" xfId="41895" xr:uid="{00000000-0005-0000-0000-00006F9F0000}"/>
    <cellStyle name="Subtotal (line) 5 2 29" xfId="5798" xr:uid="{00000000-0005-0000-0000-0000709F0000}"/>
    <cellStyle name="Subtotal (line) 5 2 29 2" xfId="41896" xr:uid="{00000000-0005-0000-0000-0000719F0000}"/>
    <cellStyle name="Subtotal (line) 5 2 29 2 2" xfId="41897" xr:uid="{00000000-0005-0000-0000-0000729F0000}"/>
    <cellStyle name="Subtotal (line) 5 2 29 2 3" xfId="41898" xr:uid="{00000000-0005-0000-0000-0000739F0000}"/>
    <cellStyle name="Subtotal (line) 5 2 29 2 4" xfId="41899" xr:uid="{00000000-0005-0000-0000-0000749F0000}"/>
    <cellStyle name="Subtotal (line) 5 2 29 3" xfId="41900" xr:uid="{00000000-0005-0000-0000-0000759F0000}"/>
    <cellStyle name="Subtotal (line) 5 2 29 4" xfId="41901" xr:uid="{00000000-0005-0000-0000-0000769F0000}"/>
    <cellStyle name="Subtotal (line) 5 2 29 5" xfId="41902" xr:uid="{00000000-0005-0000-0000-0000779F0000}"/>
    <cellStyle name="Subtotal (line) 5 2 3" xfId="5799" xr:uid="{00000000-0005-0000-0000-0000789F0000}"/>
    <cellStyle name="Subtotal (line) 5 2 3 2" xfId="41903" xr:uid="{00000000-0005-0000-0000-0000799F0000}"/>
    <cellStyle name="Subtotal (line) 5 2 3 2 2" xfId="41904" xr:uid="{00000000-0005-0000-0000-00007A9F0000}"/>
    <cellStyle name="Subtotal (line) 5 2 3 2 3" xfId="41905" xr:uid="{00000000-0005-0000-0000-00007B9F0000}"/>
    <cellStyle name="Subtotal (line) 5 2 3 2 4" xfId="41906" xr:uid="{00000000-0005-0000-0000-00007C9F0000}"/>
    <cellStyle name="Subtotal (line) 5 2 3 3" xfId="41907" xr:uid="{00000000-0005-0000-0000-00007D9F0000}"/>
    <cellStyle name="Subtotal (line) 5 2 3 4" xfId="41908" xr:uid="{00000000-0005-0000-0000-00007E9F0000}"/>
    <cellStyle name="Subtotal (line) 5 2 3 5" xfId="41909" xr:uid="{00000000-0005-0000-0000-00007F9F0000}"/>
    <cellStyle name="Subtotal (line) 5 2 30" xfId="5800" xr:uid="{00000000-0005-0000-0000-0000809F0000}"/>
    <cellStyle name="Subtotal (line) 5 2 30 2" xfId="41910" xr:uid="{00000000-0005-0000-0000-0000819F0000}"/>
    <cellStyle name="Subtotal (line) 5 2 30 2 2" xfId="41911" xr:uid="{00000000-0005-0000-0000-0000829F0000}"/>
    <cellStyle name="Subtotal (line) 5 2 30 2 3" xfId="41912" xr:uid="{00000000-0005-0000-0000-0000839F0000}"/>
    <cellStyle name="Subtotal (line) 5 2 30 2 4" xfId="41913" xr:uid="{00000000-0005-0000-0000-0000849F0000}"/>
    <cellStyle name="Subtotal (line) 5 2 30 3" xfId="41914" xr:uid="{00000000-0005-0000-0000-0000859F0000}"/>
    <cellStyle name="Subtotal (line) 5 2 30 4" xfId="41915" xr:uid="{00000000-0005-0000-0000-0000869F0000}"/>
    <cellStyle name="Subtotal (line) 5 2 30 5" xfId="41916" xr:uid="{00000000-0005-0000-0000-0000879F0000}"/>
    <cellStyle name="Subtotal (line) 5 2 31" xfId="5801" xr:uid="{00000000-0005-0000-0000-0000889F0000}"/>
    <cellStyle name="Subtotal (line) 5 2 31 2" xfId="41917" xr:uid="{00000000-0005-0000-0000-0000899F0000}"/>
    <cellStyle name="Subtotal (line) 5 2 31 2 2" xfId="41918" xr:uid="{00000000-0005-0000-0000-00008A9F0000}"/>
    <cellStyle name="Subtotal (line) 5 2 31 2 3" xfId="41919" xr:uid="{00000000-0005-0000-0000-00008B9F0000}"/>
    <cellStyle name="Subtotal (line) 5 2 31 2 4" xfId="41920" xr:uid="{00000000-0005-0000-0000-00008C9F0000}"/>
    <cellStyle name="Subtotal (line) 5 2 31 3" xfId="41921" xr:uid="{00000000-0005-0000-0000-00008D9F0000}"/>
    <cellStyle name="Subtotal (line) 5 2 31 4" xfId="41922" xr:uid="{00000000-0005-0000-0000-00008E9F0000}"/>
    <cellStyle name="Subtotal (line) 5 2 31 5" xfId="41923" xr:uid="{00000000-0005-0000-0000-00008F9F0000}"/>
    <cellStyle name="Subtotal (line) 5 2 32" xfId="5802" xr:uid="{00000000-0005-0000-0000-0000909F0000}"/>
    <cellStyle name="Subtotal (line) 5 2 32 2" xfId="41924" xr:uid="{00000000-0005-0000-0000-0000919F0000}"/>
    <cellStyle name="Subtotal (line) 5 2 32 2 2" xfId="41925" xr:uid="{00000000-0005-0000-0000-0000929F0000}"/>
    <cellStyle name="Subtotal (line) 5 2 32 2 3" xfId="41926" xr:uid="{00000000-0005-0000-0000-0000939F0000}"/>
    <cellStyle name="Subtotal (line) 5 2 32 2 4" xfId="41927" xr:uid="{00000000-0005-0000-0000-0000949F0000}"/>
    <cellStyle name="Subtotal (line) 5 2 32 3" xfId="41928" xr:uid="{00000000-0005-0000-0000-0000959F0000}"/>
    <cellStyle name="Subtotal (line) 5 2 32 4" xfId="41929" xr:uid="{00000000-0005-0000-0000-0000969F0000}"/>
    <cellStyle name="Subtotal (line) 5 2 32 5" xfId="41930" xr:uid="{00000000-0005-0000-0000-0000979F0000}"/>
    <cellStyle name="Subtotal (line) 5 2 33" xfId="5803" xr:uid="{00000000-0005-0000-0000-0000989F0000}"/>
    <cellStyle name="Subtotal (line) 5 2 33 2" xfId="41931" xr:uid="{00000000-0005-0000-0000-0000999F0000}"/>
    <cellStyle name="Subtotal (line) 5 2 33 2 2" xfId="41932" xr:uid="{00000000-0005-0000-0000-00009A9F0000}"/>
    <cellStyle name="Subtotal (line) 5 2 33 2 3" xfId="41933" xr:uid="{00000000-0005-0000-0000-00009B9F0000}"/>
    <cellStyle name="Subtotal (line) 5 2 33 2 4" xfId="41934" xr:uid="{00000000-0005-0000-0000-00009C9F0000}"/>
    <cellStyle name="Subtotal (line) 5 2 33 3" xfId="41935" xr:uid="{00000000-0005-0000-0000-00009D9F0000}"/>
    <cellStyle name="Subtotal (line) 5 2 33 4" xfId="41936" xr:uid="{00000000-0005-0000-0000-00009E9F0000}"/>
    <cellStyle name="Subtotal (line) 5 2 33 5" xfId="41937" xr:uid="{00000000-0005-0000-0000-00009F9F0000}"/>
    <cellStyle name="Subtotal (line) 5 2 34" xfId="5804" xr:uid="{00000000-0005-0000-0000-0000A09F0000}"/>
    <cellStyle name="Subtotal (line) 5 2 34 2" xfId="41938" xr:uid="{00000000-0005-0000-0000-0000A19F0000}"/>
    <cellStyle name="Subtotal (line) 5 2 34 2 2" xfId="41939" xr:uid="{00000000-0005-0000-0000-0000A29F0000}"/>
    <cellStyle name="Subtotal (line) 5 2 34 2 3" xfId="41940" xr:uid="{00000000-0005-0000-0000-0000A39F0000}"/>
    <cellStyle name="Subtotal (line) 5 2 34 2 4" xfId="41941" xr:uid="{00000000-0005-0000-0000-0000A49F0000}"/>
    <cellStyle name="Subtotal (line) 5 2 34 3" xfId="41942" xr:uid="{00000000-0005-0000-0000-0000A59F0000}"/>
    <cellStyle name="Subtotal (line) 5 2 34 4" xfId="41943" xr:uid="{00000000-0005-0000-0000-0000A69F0000}"/>
    <cellStyle name="Subtotal (line) 5 2 34 5" xfId="41944" xr:uid="{00000000-0005-0000-0000-0000A79F0000}"/>
    <cellStyle name="Subtotal (line) 5 2 35" xfId="5805" xr:uid="{00000000-0005-0000-0000-0000A89F0000}"/>
    <cellStyle name="Subtotal (line) 5 2 35 2" xfId="41945" xr:uid="{00000000-0005-0000-0000-0000A99F0000}"/>
    <cellStyle name="Subtotal (line) 5 2 35 2 2" xfId="41946" xr:uid="{00000000-0005-0000-0000-0000AA9F0000}"/>
    <cellStyle name="Subtotal (line) 5 2 35 2 3" xfId="41947" xr:uid="{00000000-0005-0000-0000-0000AB9F0000}"/>
    <cellStyle name="Subtotal (line) 5 2 35 2 4" xfId="41948" xr:uid="{00000000-0005-0000-0000-0000AC9F0000}"/>
    <cellStyle name="Subtotal (line) 5 2 35 3" xfId="41949" xr:uid="{00000000-0005-0000-0000-0000AD9F0000}"/>
    <cellStyle name="Subtotal (line) 5 2 35 4" xfId="41950" xr:uid="{00000000-0005-0000-0000-0000AE9F0000}"/>
    <cellStyle name="Subtotal (line) 5 2 35 5" xfId="41951" xr:uid="{00000000-0005-0000-0000-0000AF9F0000}"/>
    <cellStyle name="Subtotal (line) 5 2 36" xfId="5806" xr:uid="{00000000-0005-0000-0000-0000B09F0000}"/>
    <cellStyle name="Subtotal (line) 5 2 36 2" xfId="41952" xr:uid="{00000000-0005-0000-0000-0000B19F0000}"/>
    <cellStyle name="Subtotal (line) 5 2 36 2 2" xfId="41953" xr:uid="{00000000-0005-0000-0000-0000B29F0000}"/>
    <cellStyle name="Subtotal (line) 5 2 36 2 3" xfId="41954" xr:uid="{00000000-0005-0000-0000-0000B39F0000}"/>
    <cellStyle name="Subtotal (line) 5 2 36 2 4" xfId="41955" xr:uid="{00000000-0005-0000-0000-0000B49F0000}"/>
    <cellStyle name="Subtotal (line) 5 2 36 3" xfId="41956" xr:uid="{00000000-0005-0000-0000-0000B59F0000}"/>
    <cellStyle name="Subtotal (line) 5 2 36 4" xfId="41957" xr:uid="{00000000-0005-0000-0000-0000B69F0000}"/>
    <cellStyle name="Subtotal (line) 5 2 36 5" xfId="41958" xr:uid="{00000000-0005-0000-0000-0000B79F0000}"/>
    <cellStyle name="Subtotal (line) 5 2 37" xfId="5807" xr:uid="{00000000-0005-0000-0000-0000B89F0000}"/>
    <cellStyle name="Subtotal (line) 5 2 37 2" xfId="41959" xr:uid="{00000000-0005-0000-0000-0000B99F0000}"/>
    <cellStyle name="Subtotal (line) 5 2 37 2 2" xfId="41960" xr:uid="{00000000-0005-0000-0000-0000BA9F0000}"/>
    <cellStyle name="Subtotal (line) 5 2 37 2 3" xfId="41961" xr:uid="{00000000-0005-0000-0000-0000BB9F0000}"/>
    <cellStyle name="Subtotal (line) 5 2 37 2 4" xfId="41962" xr:uid="{00000000-0005-0000-0000-0000BC9F0000}"/>
    <cellStyle name="Subtotal (line) 5 2 37 3" xfId="41963" xr:uid="{00000000-0005-0000-0000-0000BD9F0000}"/>
    <cellStyle name="Subtotal (line) 5 2 37 4" xfId="41964" xr:uid="{00000000-0005-0000-0000-0000BE9F0000}"/>
    <cellStyle name="Subtotal (line) 5 2 37 5" xfId="41965" xr:uid="{00000000-0005-0000-0000-0000BF9F0000}"/>
    <cellStyle name="Subtotal (line) 5 2 38" xfId="5808" xr:uid="{00000000-0005-0000-0000-0000C09F0000}"/>
    <cellStyle name="Subtotal (line) 5 2 38 2" xfId="41966" xr:uid="{00000000-0005-0000-0000-0000C19F0000}"/>
    <cellStyle name="Subtotal (line) 5 2 38 2 2" xfId="41967" xr:uid="{00000000-0005-0000-0000-0000C29F0000}"/>
    <cellStyle name="Subtotal (line) 5 2 38 2 3" xfId="41968" xr:uid="{00000000-0005-0000-0000-0000C39F0000}"/>
    <cellStyle name="Subtotal (line) 5 2 38 2 4" xfId="41969" xr:uid="{00000000-0005-0000-0000-0000C49F0000}"/>
    <cellStyle name="Subtotal (line) 5 2 38 3" xfId="41970" xr:uid="{00000000-0005-0000-0000-0000C59F0000}"/>
    <cellStyle name="Subtotal (line) 5 2 38 4" xfId="41971" xr:uid="{00000000-0005-0000-0000-0000C69F0000}"/>
    <cellStyle name="Subtotal (line) 5 2 38 5" xfId="41972" xr:uid="{00000000-0005-0000-0000-0000C79F0000}"/>
    <cellStyle name="Subtotal (line) 5 2 39" xfId="5809" xr:uid="{00000000-0005-0000-0000-0000C89F0000}"/>
    <cellStyle name="Subtotal (line) 5 2 39 2" xfId="41973" xr:uid="{00000000-0005-0000-0000-0000C99F0000}"/>
    <cellStyle name="Subtotal (line) 5 2 39 2 2" xfId="41974" xr:uid="{00000000-0005-0000-0000-0000CA9F0000}"/>
    <cellStyle name="Subtotal (line) 5 2 39 2 3" xfId="41975" xr:uid="{00000000-0005-0000-0000-0000CB9F0000}"/>
    <cellStyle name="Subtotal (line) 5 2 39 2 4" xfId="41976" xr:uid="{00000000-0005-0000-0000-0000CC9F0000}"/>
    <cellStyle name="Subtotal (line) 5 2 39 3" xfId="41977" xr:uid="{00000000-0005-0000-0000-0000CD9F0000}"/>
    <cellStyle name="Subtotal (line) 5 2 39 4" xfId="41978" xr:uid="{00000000-0005-0000-0000-0000CE9F0000}"/>
    <cellStyle name="Subtotal (line) 5 2 39 5" xfId="41979" xr:uid="{00000000-0005-0000-0000-0000CF9F0000}"/>
    <cellStyle name="Subtotal (line) 5 2 4" xfId="5810" xr:uid="{00000000-0005-0000-0000-0000D09F0000}"/>
    <cellStyle name="Subtotal (line) 5 2 4 2" xfId="41980" xr:uid="{00000000-0005-0000-0000-0000D19F0000}"/>
    <cellStyle name="Subtotal (line) 5 2 4 2 2" xfId="41981" xr:uid="{00000000-0005-0000-0000-0000D29F0000}"/>
    <cellStyle name="Subtotal (line) 5 2 4 2 3" xfId="41982" xr:uid="{00000000-0005-0000-0000-0000D39F0000}"/>
    <cellStyle name="Subtotal (line) 5 2 4 2 4" xfId="41983" xr:uid="{00000000-0005-0000-0000-0000D49F0000}"/>
    <cellStyle name="Subtotal (line) 5 2 4 3" xfId="41984" xr:uid="{00000000-0005-0000-0000-0000D59F0000}"/>
    <cellStyle name="Subtotal (line) 5 2 4 4" xfId="41985" xr:uid="{00000000-0005-0000-0000-0000D69F0000}"/>
    <cellStyle name="Subtotal (line) 5 2 4 5" xfId="41986" xr:uid="{00000000-0005-0000-0000-0000D79F0000}"/>
    <cellStyle name="Subtotal (line) 5 2 40" xfId="5811" xr:uid="{00000000-0005-0000-0000-0000D89F0000}"/>
    <cellStyle name="Subtotal (line) 5 2 40 2" xfId="41987" xr:uid="{00000000-0005-0000-0000-0000D99F0000}"/>
    <cellStyle name="Subtotal (line) 5 2 40 2 2" xfId="41988" xr:uid="{00000000-0005-0000-0000-0000DA9F0000}"/>
    <cellStyle name="Subtotal (line) 5 2 40 2 3" xfId="41989" xr:uid="{00000000-0005-0000-0000-0000DB9F0000}"/>
    <cellStyle name="Subtotal (line) 5 2 40 2 4" xfId="41990" xr:uid="{00000000-0005-0000-0000-0000DC9F0000}"/>
    <cellStyle name="Subtotal (line) 5 2 40 3" xfId="41991" xr:uid="{00000000-0005-0000-0000-0000DD9F0000}"/>
    <cellStyle name="Subtotal (line) 5 2 40 4" xfId="41992" xr:uid="{00000000-0005-0000-0000-0000DE9F0000}"/>
    <cellStyle name="Subtotal (line) 5 2 40 5" xfId="41993" xr:uid="{00000000-0005-0000-0000-0000DF9F0000}"/>
    <cellStyle name="Subtotal (line) 5 2 41" xfId="5812" xr:uid="{00000000-0005-0000-0000-0000E09F0000}"/>
    <cellStyle name="Subtotal (line) 5 2 41 2" xfId="41994" xr:uid="{00000000-0005-0000-0000-0000E19F0000}"/>
    <cellStyle name="Subtotal (line) 5 2 41 2 2" xfId="41995" xr:uid="{00000000-0005-0000-0000-0000E29F0000}"/>
    <cellStyle name="Subtotal (line) 5 2 41 2 3" xfId="41996" xr:uid="{00000000-0005-0000-0000-0000E39F0000}"/>
    <cellStyle name="Subtotal (line) 5 2 41 2 4" xfId="41997" xr:uid="{00000000-0005-0000-0000-0000E49F0000}"/>
    <cellStyle name="Subtotal (line) 5 2 41 3" xfId="41998" xr:uid="{00000000-0005-0000-0000-0000E59F0000}"/>
    <cellStyle name="Subtotal (line) 5 2 41 4" xfId="41999" xr:uid="{00000000-0005-0000-0000-0000E69F0000}"/>
    <cellStyle name="Subtotal (line) 5 2 41 5" xfId="42000" xr:uid="{00000000-0005-0000-0000-0000E79F0000}"/>
    <cellStyle name="Subtotal (line) 5 2 42" xfId="5813" xr:uid="{00000000-0005-0000-0000-0000E89F0000}"/>
    <cellStyle name="Subtotal (line) 5 2 42 2" xfId="42001" xr:uid="{00000000-0005-0000-0000-0000E99F0000}"/>
    <cellStyle name="Subtotal (line) 5 2 42 2 2" xfId="42002" xr:uid="{00000000-0005-0000-0000-0000EA9F0000}"/>
    <cellStyle name="Subtotal (line) 5 2 42 2 3" xfId="42003" xr:uid="{00000000-0005-0000-0000-0000EB9F0000}"/>
    <cellStyle name="Subtotal (line) 5 2 42 2 4" xfId="42004" xr:uid="{00000000-0005-0000-0000-0000EC9F0000}"/>
    <cellStyle name="Subtotal (line) 5 2 42 3" xfId="42005" xr:uid="{00000000-0005-0000-0000-0000ED9F0000}"/>
    <cellStyle name="Subtotal (line) 5 2 42 4" xfId="42006" xr:uid="{00000000-0005-0000-0000-0000EE9F0000}"/>
    <cellStyle name="Subtotal (line) 5 2 42 5" xfId="42007" xr:uid="{00000000-0005-0000-0000-0000EF9F0000}"/>
    <cellStyle name="Subtotal (line) 5 2 43" xfId="5814" xr:uid="{00000000-0005-0000-0000-0000F09F0000}"/>
    <cellStyle name="Subtotal (line) 5 2 43 2" xfId="42008" xr:uid="{00000000-0005-0000-0000-0000F19F0000}"/>
    <cellStyle name="Subtotal (line) 5 2 43 2 2" xfId="42009" xr:uid="{00000000-0005-0000-0000-0000F29F0000}"/>
    <cellStyle name="Subtotal (line) 5 2 43 2 3" xfId="42010" xr:uid="{00000000-0005-0000-0000-0000F39F0000}"/>
    <cellStyle name="Subtotal (line) 5 2 43 2 4" xfId="42011" xr:uid="{00000000-0005-0000-0000-0000F49F0000}"/>
    <cellStyle name="Subtotal (line) 5 2 43 3" xfId="42012" xr:uid="{00000000-0005-0000-0000-0000F59F0000}"/>
    <cellStyle name="Subtotal (line) 5 2 43 4" xfId="42013" xr:uid="{00000000-0005-0000-0000-0000F69F0000}"/>
    <cellStyle name="Subtotal (line) 5 2 43 5" xfId="42014" xr:uid="{00000000-0005-0000-0000-0000F79F0000}"/>
    <cellStyle name="Subtotal (line) 5 2 44" xfId="5815" xr:uid="{00000000-0005-0000-0000-0000F89F0000}"/>
    <cellStyle name="Subtotal (line) 5 2 44 2" xfId="42015" xr:uid="{00000000-0005-0000-0000-0000F99F0000}"/>
    <cellStyle name="Subtotal (line) 5 2 44 2 2" xfId="42016" xr:uid="{00000000-0005-0000-0000-0000FA9F0000}"/>
    <cellStyle name="Subtotal (line) 5 2 44 2 3" xfId="42017" xr:uid="{00000000-0005-0000-0000-0000FB9F0000}"/>
    <cellStyle name="Subtotal (line) 5 2 44 2 4" xfId="42018" xr:uid="{00000000-0005-0000-0000-0000FC9F0000}"/>
    <cellStyle name="Subtotal (line) 5 2 44 3" xfId="42019" xr:uid="{00000000-0005-0000-0000-0000FD9F0000}"/>
    <cellStyle name="Subtotal (line) 5 2 44 4" xfId="42020" xr:uid="{00000000-0005-0000-0000-0000FE9F0000}"/>
    <cellStyle name="Subtotal (line) 5 2 44 5" xfId="42021" xr:uid="{00000000-0005-0000-0000-0000FF9F0000}"/>
    <cellStyle name="Subtotal (line) 5 2 45" xfId="42022" xr:uid="{00000000-0005-0000-0000-000000A00000}"/>
    <cellStyle name="Subtotal (line) 5 2 45 2" xfId="42023" xr:uid="{00000000-0005-0000-0000-000001A00000}"/>
    <cellStyle name="Subtotal (line) 5 2 45 3" xfId="42024" xr:uid="{00000000-0005-0000-0000-000002A00000}"/>
    <cellStyle name="Subtotal (line) 5 2 45 4" xfId="42025" xr:uid="{00000000-0005-0000-0000-000003A00000}"/>
    <cellStyle name="Subtotal (line) 5 2 46" xfId="42026" xr:uid="{00000000-0005-0000-0000-000004A00000}"/>
    <cellStyle name="Subtotal (line) 5 2 46 2" xfId="42027" xr:uid="{00000000-0005-0000-0000-000005A00000}"/>
    <cellStyle name="Subtotal (line) 5 2 46 3" xfId="42028" xr:uid="{00000000-0005-0000-0000-000006A00000}"/>
    <cellStyle name="Subtotal (line) 5 2 46 4" xfId="42029" xr:uid="{00000000-0005-0000-0000-000007A00000}"/>
    <cellStyle name="Subtotal (line) 5 2 47" xfId="42030" xr:uid="{00000000-0005-0000-0000-000008A00000}"/>
    <cellStyle name="Subtotal (line) 5 2 48" xfId="42031" xr:uid="{00000000-0005-0000-0000-000009A00000}"/>
    <cellStyle name="Subtotal (line) 5 2 49" xfId="42032" xr:uid="{00000000-0005-0000-0000-00000AA00000}"/>
    <cellStyle name="Subtotal (line) 5 2 5" xfId="5816" xr:uid="{00000000-0005-0000-0000-00000BA00000}"/>
    <cellStyle name="Subtotal (line) 5 2 5 2" xfId="42033" xr:uid="{00000000-0005-0000-0000-00000CA00000}"/>
    <cellStyle name="Subtotal (line) 5 2 5 2 2" xfId="42034" xr:uid="{00000000-0005-0000-0000-00000DA00000}"/>
    <cellStyle name="Subtotal (line) 5 2 5 2 3" xfId="42035" xr:uid="{00000000-0005-0000-0000-00000EA00000}"/>
    <cellStyle name="Subtotal (line) 5 2 5 2 4" xfId="42036" xr:uid="{00000000-0005-0000-0000-00000FA00000}"/>
    <cellStyle name="Subtotal (line) 5 2 5 3" xfId="42037" xr:uid="{00000000-0005-0000-0000-000010A00000}"/>
    <cellStyle name="Subtotal (line) 5 2 5 4" xfId="42038" xr:uid="{00000000-0005-0000-0000-000011A00000}"/>
    <cellStyle name="Subtotal (line) 5 2 5 5" xfId="42039" xr:uid="{00000000-0005-0000-0000-000012A00000}"/>
    <cellStyle name="Subtotal (line) 5 2 6" xfId="5817" xr:uid="{00000000-0005-0000-0000-000013A00000}"/>
    <cellStyle name="Subtotal (line) 5 2 6 2" xfId="42040" xr:uid="{00000000-0005-0000-0000-000014A00000}"/>
    <cellStyle name="Subtotal (line) 5 2 6 2 2" xfId="42041" xr:uid="{00000000-0005-0000-0000-000015A00000}"/>
    <cellStyle name="Subtotal (line) 5 2 6 2 3" xfId="42042" xr:uid="{00000000-0005-0000-0000-000016A00000}"/>
    <cellStyle name="Subtotal (line) 5 2 6 2 4" xfId="42043" xr:uid="{00000000-0005-0000-0000-000017A00000}"/>
    <cellStyle name="Subtotal (line) 5 2 6 3" xfId="42044" xr:uid="{00000000-0005-0000-0000-000018A00000}"/>
    <cellStyle name="Subtotal (line) 5 2 6 4" xfId="42045" xr:uid="{00000000-0005-0000-0000-000019A00000}"/>
    <cellStyle name="Subtotal (line) 5 2 6 5" xfId="42046" xr:uid="{00000000-0005-0000-0000-00001AA00000}"/>
    <cellStyle name="Subtotal (line) 5 2 7" xfId="5818" xr:uid="{00000000-0005-0000-0000-00001BA00000}"/>
    <cellStyle name="Subtotal (line) 5 2 7 2" xfId="42047" xr:uid="{00000000-0005-0000-0000-00001CA00000}"/>
    <cellStyle name="Subtotal (line) 5 2 7 2 2" xfId="42048" xr:uid="{00000000-0005-0000-0000-00001DA00000}"/>
    <cellStyle name="Subtotal (line) 5 2 7 2 3" xfId="42049" xr:uid="{00000000-0005-0000-0000-00001EA00000}"/>
    <cellStyle name="Subtotal (line) 5 2 7 2 4" xfId="42050" xr:uid="{00000000-0005-0000-0000-00001FA00000}"/>
    <cellStyle name="Subtotal (line) 5 2 7 3" xfId="42051" xr:uid="{00000000-0005-0000-0000-000020A00000}"/>
    <cellStyle name="Subtotal (line) 5 2 7 4" xfId="42052" xr:uid="{00000000-0005-0000-0000-000021A00000}"/>
    <cellStyle name="Subtotal (line) 5 2 7 5" xfId="42053" xr:uid="{00000000-0005-0000-0000-000022A00000}"/>
    <cellStyle name="Subtotal (line) 5 2 8" xfId="5819" xr:uid="{00000000-0005-0000-0000-000023A00000}"/>
    <cellStyle name="Subtotal (line) 5 2 8 2" xfId="42054" xr:uid="{00000000-0005-0000-0000-000024A00000}"/>
    <cellStyle name="Subtotal (line) 5 2 8 2 2" xfId="42055" xr:uid="{00000000-0005-0000-0000-000025A00000}"/>
    <cellStyle name="Subtotal (line) 5 2 8 2 3" xfId="42056" xr:uid="{00000000-0005-0000-0000-000026A00000}"/>
    <cellStyle name="Subtotal (line) 5 2 8 2 4" xfId="42057" xr:uid="{00000000-0005-0000-0000-000027A00000}"/>
    <cellStyle name="Subtotal (line) 5 2 8 3" xfId="42058" xr:uid="{00000000-0005-0000-0000-000028A00000}"/>
    <cellStyle name="Subtotal (line) 5 2 8 4" xfId="42059" xr:uid="{00000000-0005-0000-0000-000029A00000}"/>
    <cellStyle name="Subtotal (line) 5 2 8 5" xfId="42060" xr:uid="{00000000-0005-0000-0000-00002AA00000}"/>
    <cellStyle name="Subtotal (line) 5 2 9" xfId="5820" xr:uid="{00000000-0005-0000-0000-00002BA00000}"/>
    <cellStyle name="Subtotal (line) 5 2 9 2" xfId="42061" xr:uid="{00000000-0005-0000-0000-00002CA00000}"/>
    <cellStyle name="Subtotal (line) 5 2 9 2 2" xfId="42062" xr:uid="{00000000-0005-0000-0000-00002DA00000}"/>
    <cellStyle name="Subtotal (line) 5 2 9 2 3" xfId="42063" xr:uid="{00000000-0005-0000-0000-00002EA00000}"/>
    <cellStyle name="Subtotal (line) 5 2 9 2 4" xfId="42064" xr:uid="{00000000-0005-0000-0000-00002FA00000}"/>
    <cellStyle name="Subtotal (line) 5 2 9 3" xfId="42065" xr:uid="{00000000-0005-0000-0000-000030A00000}"/>
    <cellStyle name="Subtotal (line) 5 2 9 4" xfId="42066" xr:uid="{00000000-0005-0000-0000-000031A00000}"/>
    <cellStyle name="Subtotal (line) 5 2 9 5" xfId="42067" xr:uid="{00000000-0005-0000-0000-000032A00000}"/>
    <cellStyle name="Subtotal (line) 5 20" xfId="5821" xr:uid="{00000000-0005-0000-0000-000033A00000}"/>
    <cellStyle name="Subtotal (line) 5 20 2" xfId="42068" xr:uid="{00000000-0005-0000-0000-000034A00000}"/>
    <cellStyle name="Subtotal (line) 5 20 2 2" xfId="42069" xr:uid="{00000000-0005-0000-0000-000035A00000}"/>
    <cellStyle name="Subtotal (line) 5 20 2 3" xfId="42070" xr:uid="{00000000-0005-0000-0000-000036A00000}"/>
    <cellStyle name="Subtotal (line) 5 20 2 4" xfId="42071" xr:uid="{00000000-0005-0000-0000-000037A00000}"/>
    <cellStyle name="Subtotal (line) 5 20 3" xfId="42072" xr:uid="{00000000-0005-0000-0000-000038A00000}"/>
    <cellStyle name="Subtotal (line) 5 20 4" xfId="42073" xr:uid="{00000000-0005-0000-0000-000039A00000}"/>
    <cellStyle name="Subtotal (line) 5 20 5" xfId="42074" xr:uid="{00000000-0005-0000-0000-00003AA00000}"/>
    <cellStyle name="Subtotal (line) 5 21" xfId="5822" xr:uid="{00000000-0005-0000-0000-00003BA00000}"/>
    <cellStyle name="Subtotal (line) 5 21 2" xfId="42075" xr:uid="{00000000-0005-0000-0000-00003CA00000}"/>
    <cellStyle name="Subtotal (line) 5 21 2 2" xfId="42076" xr:uid="{00000000-0005-0000-0000-00003DA00000}"/>
    <cellStyle name="Subtotal (line) 5 21 2 3" xfId="42077" xr:uid="{00000000-0005-0000-0000-00003EA00000}"/>
    <cellStyle name="Subtotal (line) 5 21 2 4" xfId="42078" xr:uid="{00000000-0005-0000-0000-00003FA00000}"/>
    <cellStyle name="Subtotal (line) 5 21 3" xfId="42079" xr:uid="{00000000-0005-0000-0000-000040A00000}"/>
    <cellStyle name="Subtotal (line) 5 21 4" xfId="42080" xr:uid="{00000000-0005-0000-0000-000041A00000}"/>
    <cellStyle name="Subtotal (line) 5 21 5" xfId="42081" xr:uid="{00000000-0005-0000-0000-000042A00000}"/>
    <cellStyle name="Subtotal (line) 5 22" xfId="5823" xr:uid="{00000000-0005-0000-0000-000043A00000}"/>
    <cellStyle name="Subtotal (line) 5 22 2" xfId="42082" xr:uid="{00000000-0005-0000-0000-000044A00000}"/>
    <cellStyle name="Subtotal (line) 5 22 2 2" xfId="42083" xr:uid="{00000000-0005-0000-0000-000045A00000}"/>
    <cellStyle name="Subtotal (line) 5 22 2 3" xfId="42084" xr:uid="{00000000-0005-0000-0000-000046A00000}"/>
    <cellStyle name="Subtotal (line) 5 22 2 4" xfId="42085" xr:uid="{00000000-0005-0000-0000-000047A00000}"/>
    <cellStyle name="Subtotal (line) 5 22 3" xfId="42086" xr:uid="{00000000-0005-0000-0000-000048A00000}"/>
    <cellStyle name="Subtotal (line) 5 22 4" xfId="42087" xr:uid="{00000000-0005-0000-0000-000049A00000}"/>
    <cellStyle name="Subtotal (line) 5 22 5" xfId="42088" xr:uid="{00000000-0005-0000-0000-00004AA00000}"/>
    <cellStyle name="Subtotal (line) 5 23" xfId="5824" xr:uid="{00000000-0005-0000-0000-00004BA00000}"/>
    <cellStyle name="Subtotal (line) 5 23 2" xfId="42089" xr:uid="{00000000-0005-0000-0000-00004CA00000}"/>
    <cellStyle name="Subtotal (line) 5 23 2 2" xfId="42090" xr:uid="{00000000-0005-0000-0000-00004DA00000}"/>
    <cellStyle name="Subtotal (line) 5 23 2 3" xfId="42091" xr:uid="{00000000-0005-0000-0000-00004EA00000}"/>
    <cellStyle name="Subtotal (line) 5 23 2 4" xfId="42092" xr:uid="{00000000-0005-0000-0000-00004FA00000}"/>
    <cellStyle name="Subtotal (line) 5 23 3" xfId="42093" xr:uid="{00000000-0005-0000-0000-000050A00000}"/>
    <cellStyle name="Subtotal (line) 5 23 4" xfId="42094" xr:uid="{00000000-0005-0000-0000-000051A00000}"/>
    <cellStyle name="Subtotal (line) 5 23 5" xfId="42095" xr:uid="{00000000-0005-0000-0000-000052A00000}"/>
    <cellStyle name="Subtotal (line) 5 24" xfId="5825" xr:uid="{00000000-0005-0000-0000-000053A00000}"/>
    <cellStyle name="Subtotal (line) 5 24 2" xfId="42096" xr:uid="{00000000-0005-0000-0000-000054A00000}"/>
    <cellStyle name="Subtotal (line) 5 24 2 2" xfId="42097" xr:uid="{00000000-0005-0000-0000-000055A00000}"/>
    <cellStyle name="Subtotal (line) 5 24 2 3" xfId="42098" xr:uid="{00000000-0005-0000-0000-000056A00000}"/>
    <cellStyle name="Subtotal (line) 5 24 2 4" xfId="42099" xr:uid="{00000000-0005-0000-0000-000057A00000}"/>
    <cellStyle name="Subtotal (line) 5 24 3" xfId="42100" xr:uid="{00000000-0005-0000-0000-000058A00000}"/>
    <cellStyle name="Subtotal (line) 5 24 4" xfId="42101" xr:uid="{00000000-0005-0000-0000-000059A00000}"/>
    <cellStyle name="Subtotal (line) 5 24 5" xfId="42102" xr:uid="{00000000-0005-0000-0000-00005AA00000}"/>
    <cellStyle name="Subtotal (line) 5 25" xfId="5826" xr:uid="{00000000-0005-0000-0000-00005BA00000}"/>
    <cellStyle name="Subtotal (line) 5 25 2" xfId="42103" xr:uid="{00000000-0005-0000-0000-00005CA00000}"/>
    <cellStyle name="Subtotal (line) 5 25 2 2" xfId="42104" xr:uid="{00000000-0005-0000-0000-00005DA00000}"/>
    <cellStyle name="Subtotal (line) 5 25 2 3" xfId="42105" xr:uid="{00000000-0005-0000-0000-00005EA00000}"/>
    <cellStyle name="Subtotal (line) 5 25 2 4" xfId="42106" xr:uid="{00000000-0005-0000-0000-00005FA00000}"/>
    <cellStyle name="Subtotal (line) 5 25 3" xfId="42107" xr:uid="{00000000-0005-0000-0000-000060A00000}"/>
    <cellStyle name="Subtotal (line) 5 25 4" xfId="42108" xr:uid="{00000000-0005-0000-0000-000061A00000}"/>
    <cellStyle name="Subtotal (line) 5 25 5" xfId="42109" xr:uid="{00000000-0005-0000-0000-000062A00000}"/>
    <cellStyle name="Subtotal (line) 5 26" xfId="5827" xr:uid="{00000000-0005-0000-0000-000063A00000}"/>
    <cellStyle name="Subtotal (line) 5 26 2" xfId="42110" xr:uid="{00000000-0005-0000-0000-000064A00000}"/>
    <cellStyle name="Subtotal (line) 5 26 2 2" xfId="42111" xr:uid="{00000000-0005-0000-0000-000065A00000}"/>
    <cellStyle name="Subtotal (line) 5 26 2 3" xfId="42112" xr:uid="{00000000-0005-0000-0000-000066A00000}"/>
    <cellStyle name="Subtotal (line) 5 26 2 4" xfId="42113" xr:uid="{00000000-0005-0000-0000-000067A00000}"/>
    <cellStyle name="Subtotal (line) 5 26 3" xfId="42114" xr:uid="{00000000-0005-0000-0000-000068A00000}"/>
    <cellStyle name="Subtotal (line) 5 26 4" xfId="42115" xr:uid="{00000000-0005-0000-0000-000069A00000}"/>
    <cellStyle name="Subtotal (line) 5 26 5" xfId="42116" xr:uid="{00000000-0005-0000-0000-00006AA00000}"/>
    <cellStyle name="Subtotal (line) 5 27" xfId="5828" xr:uid="{00000000-0005-0000-0000-00006BA00000}"/>
    <cellStyle name="Subtotal (line) 5 27 2" xfId="42117" xr:uid="{00000000-0005-0000-0000-00006CA00000}"/>
    <cellStyle name="Subtotal (line) 5 27 2 2" xfId="42118" xr:uid="{00000000-0005-0000-0000-00006DA00000}"/>
    <cellStyle name="Subtotal (line) 5 27 2 3" xfId="42119" xr:uid="{00000000-0005-0000-0000-00006EA00000}"/>
    <cellStyle name="Subtotal (line) 5 27 2 4" xfId="42120" xr:uid="{00000000-0005-0000-0000-00006FA00000}"/>
    <cellStyle name="Subtotal (line) 5 27 3" xfId="42121" xr:uid="{00000000-0005-0000-0000-000070A00000}"/>
    <cellStyle name="Subtotal (line) 5 27 4" xfId="42122" xr:uid="{00000000-0005-0000-0000-000071A00000}"/>
    <cellStyle name="Subtotal (line) 5 27 5" xfId="42123" xr:uid="{00000000-0005-0000-0000-000072A00000}"/>
    <cellStyle name="Subtotal (line) 5 28" xfId="5829" xr:uid="{00000000-0005-0000-0000-000073A00000}"/>
    <cellStyle name="Subtotal (line) 5 28 2" xfId="42124" xr:uid="{00000000-0005-0000-0000-000074A00000}"/>
    <cellStyle name="Subtotal (line) 5 28 2 2" xfId="42125" xr:uid="{00000000-0005-0000-0000-000075A00000}"/>
    <cellStyle name="Subtotal (line) 5 28 2 3" xfId="42126" xr:uid="{00000000-0005-0000-0000-000076A00000}"/>
    <cellStyle name="Subtotal (line) 5 28 2 4" xfId="42127" xr:uid="{00000000-0005-0000-0000-000077A00000}"/>
    <cellStyle name="Subtotal (line) 5 28 3" xfId="42128" xr:uid="{00000000-0005-0000-0000-000078A00000}"/>
    <cellStyle name="Subtotal (line) 5 28 4" xfId="42129" xr:uid="{00000000-0005-0000-0000-000079A00000}"/>
    <cellStyle name="Subtotal (line) 5 28 5" xfId="42130" xr:uid="{00000000-0005-0000-0000-00007AA00000}"/>
    <cellStyle name="Subtotal (line) 5 29" xfId="5830" xr:uid="{00000000-0005-0000-0000-00007BA00000}"/>
    <cellStyle name="Subtotal (line) 5 29 2" xfId="42131" xr:uid="{00000000-0005-0000-0000-00007CA00000}"/>
    <cellStyle name="Subtotal (line) 5 29 2 2" xfId="42132" xr:uid="{00000000-0005-0000-0000-00007DA00000}"/>
    <cellStyle name="Subtotal (line) 5 29 2 3" xfId="42133" xr:uid="{00000000-0005-0000-0000-00007EA00000}"/>
    <cellStyle name="Subtotal (line) 5 29 2 4" xfId="42134" xr:uid="{00000000-0005-0000-0000-00007FA00000}"/>
    <cellStyle name="Subtotal (line) 5 29 3" xfId="42135" xr:uid="{00000000-0005-0000-0000-000080A00000}"/>
    <cellStyle name="Subtotal (line) 5 29 4" xfId="42136" xr:uid="{00000000-0005-0000-0000-000081A00000}"/>
    <cellStyle name="Subtotal (line) 5 29 5" xfId="42137" xr:uid="{00000000-0005-0000-0000-000082A00000}"/>
    <cellStyle name="Subtotal (line) 5 3" xfId="5831" xr:uid="{00000000-0005-0000-0000-000083A00000}"/>
    <cellStyle name="Subtotal (line) 5 3 2" xfId="42138" xr:uid="{00000000-0005-0000-0000-000084A00000}"/>
    <cellStyle name="Subtotal (line) 5 3 2 2" xfId="42139" xr:uid="{00000000-0005-0000-0000-000085A00000}"/>
    <cellStyle name="Subtotal (line) 5 3 2 3" xfId="42140" xr:uid="{00000000-0005-0000-0000-000086A00000}"/>
    <cellStyle name="Subtotal (line) 5 3 2 4" xfId="42141" xr:uid="{00000000-0005-0000-0000-000087A00000}"/>
    <cellStyle name="Subtotal (line) 5 3 3" xfId="42142" xr:uid="{00000000-0005-0000-0000-000088A00000}"/>
    <cellStyle name="Subtotal (line) 5 3 4" xfId="42143" xr:uid="{00000000-0005-0000-0000-000089A00000}"/>
    <cellStyle name="Subtotal (line) 5 3 5" xfId="42144" xr:uid="{00000000-0005-0000-0000-00008AA00000}"/>
    <cellStyle name="Subtotal (line) 5 30" xfId="5832" xr:uid="{00000000-0005-0000-0000-00008BA00000}"/>
    <cellStyle name="Subtotal (line) 5 30 2" xfId="42145" xr:uid="{00000000-0005-0000-0000-00008CA00000}"/>
    <cellStyle name="Subtotal (line) 5 30 2 2" xfId="42146" xr:uid="{00000000-0005-0000-0000-00008DA00000}"/>
    <cellStyle name="Subtotal (line) 5 30 2 3" xfId="42147" xr:uid="{00000000-0005-0000-0000-00008EA00000}"/>
    <cellStyle name="Subtotal (line) 5 30 2 4" xfId="42148" xr:uid="{00000000-0005-0000-0000-00008FA00000}"/>
    <cellStyle name="Subtotal (line) 5 30 3" xfId="42149" xr:uid="{00000000-0005-0000-0000-000090A00000}"/>
    <cellStyle name="Subtotal (line) 5 30 4" xfId="42150" xr:uid="{00000000-0005-0000-0000-000091A00000}"/>
    <cellStyle name="Subtotal (line) 5 30 5" xfId="42151" xr:uid="{00000000-0005-0000-0000-000092A00000}"/>
    <cellStyle name="Subtotal (line) 5 31" xfId="5833" xr:uid="{00000000-0005-0000-0000-000093A00000}"/>
    <cellStyle name="Subtotal (line) 5 31 2" xfId="42152" xr:uid="{00000000-0005-0000-0000-000094A00000}"/>
    <cellStyle name="Subtotal (line) 5 31 2 2" xfId="42153" xr:uid="{00000000-0005-0000-0000-000095A00000}"/>
    <cellStyle name="Subtotal (line) 5 31 2 3" xfId="42154" xr:uid="{00000000-0005-0000-0000-000096A00000}"/>
    <cellStyle name="Subtotal (line) 5 31 2 4" xfId="42155" xr:uid="{00000000-0005-0000-0000-000097A00000}"/>
    <cellStyle name="Subtotal (line) 5 31 3" xfId="42156" xr:uid="{00000000-0005-0000-0000-000098A00000}"/>
    <cellStyle name="Subtotal (line) 5 31 4" xfId="42157" xr:uid="{00000000-0005-0000-0000-000099A00000}"/>
    <cellStyle name="Subtotal (line) 5 31 5" xfId="42158" xr:uid="{00000000-0005-0000-0000-00009AA00000}"/>
    <cellStyle name="Subtotal (line) 5 32" xfId="5834" xr:uid="{00000000-0005-0000-0000-00009BA00000}"/>
    <cellStyle name="Subtotal (line) 5 32 2" xfId="42159" xr:uid="{00000000-0005-0000-0000-00009CA00000}"/>
    <cellStyle name="Subtotal (line) 5 32 2 2" xfId="42160" xr:uid="{00000000-0005-0000-0000-00009DA00000}"/>
    <cellStyle name="Subtotal (line) 5 32 2 3" xfId="42161" xr:uid="{00000000-0005-0000-0000-00009EA00000}"/>
    <cellStyle name="Subtotal (line) 5 32 2 4" xfId="42162" xr:uid="{00000000-0005-0000-0000-00009FA00000}"/>
    <cellStyle name="Subtotal (line) 5 32 3" xfId="42163" xr:uid="{00000000-0005-0000-0000-0000A0A00000}"/>
    <cellStyle name="Subtotal (line) 5 32 4" xfId="42164" xr:uid="{00000000-0005-0000-0000-0000A1A00000}"/>
    <cellStyle name="Subtotal (line) 5 32 5" xfId="42165" xr:uid="{00000000-0005-0000-0000-0000A2A00000}"/>
    <cellStyle name="Subtotal (line) 5 33" xfId="5835" xr:uid="{00000000-0005-0000-0000-0000A3A00000}"/>
    <cellStyle name="Subtotal (line) 5 33 2" xfId="42166" xr:uid="{00000000-0005-0000-0000-0000A4A00000}"/>
    <cellStyle name="Subtotal (line) 5 33 2 2" xfId="42167" xr:uid="{00000000-0005-0000-0000-0000A5A00000}"/>
    <cellStyle name="Subtotal (line) 5 33 2 3" xfId="42168" xr:uid="{00000000-0005-0000-0000-0000A6A00000}"/>
    <cellStyle name="Subtotal (line) 5 33 2 4" xfId="42169" xr:uid="{00000000-0005-0000-0000-0000A7A00000}"/>
    <cellStyle name="Subtotal (line) 5 33 3" xfId="42170" xr:uid="{00000000-0005-0000-0000-0000A8A00000}"/>
    <cellStyle name="Subtotal (line) 5 33 4" xfId="42171" xr:uid="{00000000-0005-0000-0000-0000A9A00000}"/>
    <cellStyle name="Subtotal (line) 5 33 5" xfId="42172" xr:uid="{00000000-0005-0000-0000-0000AAA00000}"/>
    <cellStyle name="Subtotal (line) 5 34" xfId="5836" xr:uid="{00000000-0005-0000-0000-0000ABA00000}"/>
    <cellStyle name="Subtotal (line) 5 34 2" xfId="42173" xr:uid="{00000000-0005-0000-0000-0000ACA00000}"/>
    <cellStyle name="Subtotal (line) 5 34 2 2" xfId="42174" xr:uid="{00000000-0005-0000-0000-0000ADA00000}"/>
    <cellStyle name="Subtotal (line) 5 34 2 3" xfId="42175" xr:uid="{00000000-0005-0000-0000-0000AEA00000}"/>
    <cellStyle name="Subtotal (line) 5 34 2 4" xfId="42176" xr:uid="{00000000-0005-0000-0000-0000AFA00000}"/>
    <cellStyle name="Subtotal (line) 5 34 3" xfId="42177" xr:uid="{00000000-0005-0000-0000-0000B0A00000}"/>
    <cellStyle name="Subtotal (line) 5 34 4" xfId="42178" xr:uid="{00000000-0005-0000-0000-0000B1A00000}"/>
    <cellStyle name="Subtotal (line) 5 34 5" xfId="42179" xr:uid="{00000000-0005-0000-0000-0000B2A00000}"/>
    <cellStyle name="Subtotal (line) 5 35" xfId="5837" xr:uid="{00000000-0005-0000-0000-0000B3A00000}"/>
    <cellStyle name="Subtotal (line) 5 35 2" xfId="42180" xr:uid="{00000000-0005-0000-0000-0000B4A00000}"/>
    <cellStyle name="Subtotal (line) 5 35 2 2" xfId="42181" xr:uid="{00000000-0005-0000-0000-0000B5A00000}"/>
    <cellStyle name="Subtotal (line) 5 35 2 3" xfId="42182" xr:uid="{00000000-0005-0000-0000-0000B6A00000}"/>
    <cellStyle name="Subtotal (line) 5 35 2 4" xfId="42183" xr:uid="{00000000-0005-0000-0000-0000B7A00000}"/>
    <cellStyle name="Subtotal (line) 5 35 3" xfId="42184" xr:uid="{00000000-0005-0000-0000-0000B8A00000}"/>
    <cellStyle name="Subtotal (line) 5 35 4" xfId="42185" xr:uid="{00000000-0005-0000-0000-0000B9A00000}"/>
    <cellStyle name="Subtotal (line) 5 35 5" xfId="42186" xr:uid="{00000000-0005-0000-0000-0000BAA00000}"/>
    <cellStyle name="Subtotal (line) 5 36" xfId="5838" xr:uid="{00000000-0005-0000-0000-0000BBA00000}"/>
    <cellStyle name="Subtotal (line) 5 36 2" xfId="42187" xr:uid="{00000000-0005-0000-0000-0000BCA00000}"/>
    <cellStyle name="Subtotal (line) 5 36 2 2" xfId="42188" xr:uid="{00000000-0005-0000-0000-0000BDA00000}"/>
    <cellStyle name="Subtotal (line) 5 36 2 3" xfId="42189" xr:uid="{00000000-0005-0000-0000-0000BEA00000}"/>
    <cellStyle name="Subtotal (line) 5 36 2 4" xfId="42190" xr:uid="{00000000-0005-0000-0000-0000BFA00000}"/>
    <cellStyle name="Subtotal (line) 5 36 3" xfId="42191" xr:uid="{00000000-0005-0000-0000-0000C0A00000}"/>
    <cellStyle name="Subtotal (line) 5 36 4" xfId="42192" xr:uid="{00000000-0005-0000-0000-0000C1A00000}"/>
    <cellStyle name="Subtotal (line) 5 36 5" xfId="42193" xr:uid="{00000000-0005-0000-0000-0000C2A00000}"/>
    <cellStyle name="Subtotal (line) 5 37" xfId="5839" xr:uid="{00000000-0005-0000-0000-0000C3A00000}"/>
    <cellStyle name="Subtotal (line) 5 37 2" xfId="42194" xr:uid="{00000000-0005-0000-0000-0000C4A00000}"/>
    <cellStyle name="Subtotal (line) 5 37 2 2" xfId="42195" xr:uid="{00000000-0005-0000-0000-0000C5A00000}"/>
    <cellStyle name="Subtotal (line) 5 37 2 3" xfId="42196" xr:uid="{00000000-0005-0000-0000-0000C6A00000}"/>
    <cellStyle name="Subtotal (line) 5 37 2 4" xfId="42197" xr:uid="{00000000-0005-0000-0000-0000C7A00000}"/>
    <cellStyle name="Subtotal (line) 5 37 3" xfId="42198" xr:uid="{00000000-0005-0000-0000-0000C8A00000}"/>
    <cellStyle name="Subtotal (line) 5 37 4" xfId="42199" xr:uid="{00000000-0005-0000-0000-0000C9A00000}"/>
    <cellStyle name="Subtotal (line) 5 37 5" xfId="42200" xr:uid="{00000000-0005-0000-0000-0000CAA00000}"/>
    <cellStyle name="Subtotal (line) 5 38" xfId="5840" xr:uid="{00000000-0005-0000-0000-0000CBA00000}"/>
    <cellStyle name="Subtotal (line) 5 38 2" xfId="42201" xr:uid="{00000000-0005-0000-0000-0000CCA00000}"/>
    <cellStyle name="Subtotal (line) 5 38 2 2" xfId="42202" xr:uid="{00000000-0005-0000-0000-0000CDA00000}"/>
    <cellStyle name="Subtotal (line) 5 38 2 3" xfId="42203" xr:uid="{00000000-0005-0000-0000-0000CEA00000}"/>
    <cellStyle name="Subtotal (line) 5 38 2 4" xfId="42204" xr:uid="{00000000-0005-0000-0000-0000CFA00000}"/>
    <cellStyle name="Subtotal (line) 5 38 3" xfId="42205" xr:uid="{00000000-0005-0000-0000-0000D0A00000}"/>
    <cellStyle name="Subtotal (line) 5 38 4" xfId="42206" xr:uid="{00000000-0005-0000-0000-0000D1A00000}"/>
    <cellStyle name="Subtotal (line) 5 38 5" xfId="42207" xr:uid="{00000000-0005-0000-0000-0000D2A00000}"/>
    <cellStyle name="Subtotal (line) 5 39" xfId="5841" xr:uid="{00000000-0005-0000-0000-0000D3A00000}"/>
    <cellStyle name="Subtotal (line) 5 39 2" xfId="42208" xr:uid="{00000000-0005-0000-0000-0000D4A00000}"/>
    <cellStyle name="Subtotal (line) 5 39 2 2" xfId="42209" xr:uid="{00000000-0005-0000-0000-0000D5A00000}"/>
    <cellStyle name="Subtotal (line) 5 39 2 3" xfId="42210" xr:uid="{00000000-0005-0000-0000-0000D6A00000}"/>
    <cellStyle name="Subtotal (line) 5 39 2 4" xfId="42211" xr:uid="{00000000-0005-0000-0000-0000D7A00000}"/>
    <cellStyle name="Subtotal (line) 5 39 3" xfId="42212" xr:uid="{00000000-0005-0000-0000-0000D8A00000}"/>
    <cellStyle name="Subtotal (line) 5 39 4" xfId="42213" xr:uid="{00000000-0005-0000-0000-0000D9A00000}"/>
    <cellStyle name="Subtotal (line) 5 39 5" xfId="42214" xr:uid="{00000000-0005-0000-0000-0000DAA00000}"/>
    <cellStyle name="Subtotal (line) 5 4" xfId="5842" xr:uid="{00000000-0005-0000-0000-0000DBA00000}"/>
    <cellStyle name="Subtotal (line) 5 4 2" xfId="42215" xr:uid="{00000000-0005-0000-0000-0000DCA00000}"/>
    <cellStyle name="Subtotal (line) 5 4 2 2" xfId="42216" xr:uid="{00000000-0005-0000-0000-0000DDA00000}"/>
    <cellStyle name="Subtotal (line) 5 4 2 3" xfId="42217" xr:uid="{00000000-0005-0000-0000-0000DEA00000}"/>
    <cellStyle name="Subtotal (line) 5 4 2 4" xfId="42218" xr:uid="{00000000-0005-0000-0000-0000DFA00000}"/>
    <cellStyle name="Subtotal (line) 5 4 3" xfId="42219" xr:uid="{00000000-0005-0000-0000-0000E0A00000}"/>
    <cellStyle name="Subtotal (line) 5 4 4" xfId="42220" xr:uid="{00000000-0005-0000-0000-0000E1A00000}"/>
    <cellStyle name="Subtotal (line) 5 4 5" xfId="42221" xr:uid="{00000000-0005-0000-0000-0000E2A00000}"/>
    <cellStyle name="Subtotal (line) 5 40" xfId="5843" xr:uid="{00000000-0005-0000-0000-0000E3A00000}"/>
    <cellStyle name="Subtotal (line) 5 40 2" xfId="42222" xr:uid="{00000000-0005-0000-0000-0000E4A00000}"/>
    <cellStyle name="Subtotal (line) 5 40 2 2" xfId="42223" xr:uid="{00000000-0005-0000-0000-0000E5A00000}"/>
    <cellStyle name="Subtotal (line) 5 40 2 3" xfId="42224" xr:uid="{00000000-0005-0000-0000-0000E6A00000}"/>
    <cellStyle name="Subtotal (line) 5 40 2 4" xfId="42225" xr:uid="{00000000-0005-0000-0000-0000E7A00000}"/>
    <cellStyle name="Subtotal (line) 5 40 3" xfId="42226" xr:uid="{00000000-0005-0000-0000-0000E8A00000}"/>
    <cellStyle name="Subtotal (line) 5 40 4" xfId="42227" xr:uid="{00000000-0005-0000-0000-0000E9A00000}"/>
    <cellStyle name="Subtotal (line) 5 40 5" xfId="42228" xr:uid="{00000000-0005-0000-0000-0000EAA00000}"/>
    <cellStyle name="Subtotal (line) 5 41" xfId="5844" xr:uid="{00000000-0005-0000-0000-0000EBA00000}"/>
    <cellStyle name="Subtotal (line) 5 41 2" xfId="42229" xr:uid="{00000000-0005-0000-0000-0000ECA00000}"/>
    <cellStyle name="Subtotal (line) 5 41 2 2" xfId="42230" xr:uid="{00000000-0005-0000-0000-0000EDA00000}"/>
    <cellStyle name="Subtotal (line) 5 41 2 3" xfId="42231" xr:uid="{00000000-0005-0000-0000-0000EEA00000}"/>
    <cellStyle name="Subtotal (line) 5 41 2 4" xfId="42232" xr:uid="{00000000-0005-0000-0000-0000EFA00000}"/>
    <cellStyle name="Subtotal (line) 5 41 3" xfId="42233" xr:uid="{00000000-0005-0000-0000-0000F0A00000}"/>
    <cellStyle name="Subtotal (line) 5 41 4" xfId="42234" xr:uid="{00000000-0005-0000-0000-0000F1A00000}"/>
    <cellStyle name="Subtotal (line) 5 41 5" xfId="42235" xr:uid="{00000000-0005-0000-0000-0000F2A00000}"/>
    <cellStyle name="Subtotal (line) 5 42" xfId="5845" xr:uid="{00000000-0005-0000-0000-0000F3A00000}"/>
    <cellStyle name="Subtotal (line) 5 42 2" xfId="42236" xr:uid="{00000000-0005-0000-0000-0000F4A00000}"/>
    <cellStyle name="Subtotal (line) 5 42 2 2" xfId="42237" xr:uid="{00000000-0005-0000-0000-0000F5A00000}"/>
    <cellStyle name="Subtotal (line) 5 42 2 3" xfId="42238" xr:uid="{00000000-0005-0000-0000-0000F6A00000}"/>
    <cellStyle name="Subtotal (line) 5 42 2 4" xfId="42239" xr:uid="{00000000-0005-0000-0000-0000F7A00000}"/>
    <cellStyle name="Subtotal (line) 5 42 3" xfId="42240" xr:uid="{00000000-0005-0000-0000-0000F8A00000}"/>
    <cellStyle name="Subtotal (line) 5 42 4" xfId="42241" xr:uid="{00000000-0005-0000-0000-0000F9A00000}"/>
    <cellStyle name="Subtotal (line) 5 42 5" xfId="42242" xr:uid="{00000000-0005-0000-0000-0000FAA00000}"/>
    <cellStyle name="Subtotal (line) 5 43" xfId="5846" xr:uid="{00000000-0005-0000-0000-0000FBA00000}"/>
    <cellStyle name="Subtotal (line) 5 43 2" xfId="42243" xr:uid="{00000000-0005-0000-0000-0000FCA00000}"/>
    <cellStyle name="Subtotal (line) 5 43 2 2" xfId="42244" xr:uid="{00000000-0005-0000-0000-0000FDA00000}"/>
    <cellStyle name="Subtotal (line) 5 43 2 3" xfId="42245" xr:uid="{00000000-0005-0000-0000-0000FEA00000}"/>
    <cellStyle name="Subtotal (line) 5 43 2 4" xfId="42246" xr:uid="{00000000-0005-0000-0000-0000FFA00000}"/>
    <cellStyle name="Subtotal (line) 5 43 3" xfId="42247" xr:uid="{00000000-0005-0000-0000-000000A10000}"/>
    <cellStyle name="Subtotal (line) 5 43 4" xfId="42248" xr:uid="{00000000-0005-0000-0000-000001A10000}"/>
    <cellStyle name="Subtotal (line) 5 43 5" xfId="42249" xr:uid="{00000000-0005-0000-0000-000002A10000}"/>
    <cellStyle name="Subtotal (line) 5 44" xfId="5847" xr:uid="{00000000-0005-0000-0000-000003A10000}"/>
    <cellStyle name="Subtotal (line) 5 44 2" xfId="42250" xr:uid="{00000000-0005-0000-0000-000004A10000}"/>
    <cellStyle name="Subtotal (line) 5 44 2 2" xfId="42251" xr:uid="{00000000-0005-0000-0000-000005A10000}"/>
    <cellStyle name="Subtotal (line) 5 44 2 3" xfId="42252" xr:uid="{00000000-0005-0000-0000-000006A10000}"/>
    <cellStyle name="Subtotal (line) 5 44 2 4" xfId="42253" xr:uid="{00000000-0005-0000-0000-000007A10000}"/>
    <cellStyle name="Subtotal (line) 5 44 3" xfId="42254" xr:uid="{00000000-0005-0000-0000-000008A10000}"/>
    <cellStyle name="Subtotal (line) 5 44 4" xfId="42255" xr:uid="{00000000-0005-0000-0000-000009A10000}"/>
    <cellStyle name="Subtotal (line) 5 44 5" xfId="42256" xr:uid="{00000000-0005-0000-0000-00000AA10000}"/>
    <cellStyle name="Subtotal (line) 5 45" xfId="5848" xr:uid="{00000000-0005-0000-0000-00000BA10000}"/>
    <cellStyle name="Subtotal (line) 5 45 2" xfId="42257" xr:uid="{00000000-0005-0000-0000-00000CA10000}"/>
    <cellStyle name="Subtotal (line) 5 45 2 2" xfId="42258" xr:uid="{00000000-0005-0000-0000-00000DA10000}"/>
    <cellStyle name="Subtotal (line) 5 45 2 3" xfId="42259" xr:uid="{00000000-0005-0000-0000-00000EA10000}"/>
    <cellStyle name="Subtotal (line) 5 45 2 4" xfId="42260" xr:uid="{00000000-0005-0000-0000-00000FA10000}"/>
    <cellStyle name="Subtotal (line) 5 45 3" xfId="42261" xr:uid="{00000000-0005-0000-0000-000010A10000}"/>
    <cellStyle name="Subtotal (line) 5 45 4" xfId="42262" xr:uid="{00000000-0005-0000-0000-000011A10000}"/>
    <cellStyle name="Subtotal (line) 5 45 5" xfId="42263" xr:uid="{00000000-0005-0000-0000-000012A10000}"/>
    <cellStyle name="Subtotal (line) 5 46" xfId="42264" xr:uid="{00000000-0005-0000-0000-000013A10000}"/>
    <cellStyle name="Subtotal (line) 5 46 2" xfId="42265" xr:uid="{00000000-0005-0000-0000-000014A10000}"/>
    <cellStyle name="Subtotal (line) 5 46 3" xfId="42266" xr:uid="{00000000-0005-0000-0000-000015A10000}"/>
    <cellStyle name="Subtotal (line) 5 46 4" xfId="42267" xr:uid="{00000000-0005-0000-0000-000016A10000}"/>
    <cellStyle name="Subtotal (line) 5 47" xfId="42268" xr:uid="{00000000-0005-0000-0000-000017A10000}"/>
    <cellStyle name="Subtotal (line) 5 47 2" xfId="42269" xr:uid="{00000000-0005-0000-0000-000018A10000}"/>
    <cellStyle name="Subtotal (line) 5 47 3" xfId="42270" xr:uid="{00000000-0005-0000-0000-000019A10000}"/>
    <cellStyle name="Subtotal (line) 5 47 4" xfId="42271" xr:uid="{00000000-0005-0000-0000-00001AA10000}"/>
    <cellStyle name="Subtotal (line) 5 48" xfId="42272" xr:uid="{00000000-0005-0000-0000-00001BA10000}"/>
    <cellStyle name="Subtotal (line) 5 49" xfId="42273" xr:uid="{00000000-0005-0000-0000-00001CA10000}"/>
    <cellStyle name="Subtotal (line) 5 5" xfId="5849" xr:uid="{00000000-0005-0000-0000-00001DA10000}"/>
    <cellStyle name="Subtotal (line) 5 5 2" xfId="42274" xr:uid="{00000000-0005-0000-0000-00001EA10000}"/>
    <cellStyle name="Subtotal (line) 5 5 2 2" xfId="42275" xr:uid="{00000000-0005-0000-0000-00001FA10000}"/>
    <cellStyle name="Subtotal (line) 5 5 2 3" xfId="42276" xr:uid="{00000000-0005-0000-0000-000020A10000}"/>
    <cellStyle name="Subtotal (line) 5 5 2 4" xfId="42277" xr:uid="{00000000-0005-0000-0000-000021A10000}"/>
    <cellStyle name="Subtotal (line) 5 5 3" xfId="42278" xr:uid="{00000000-0005-0000-0000-000022A10000}"/>
    <cellStyle name="Subtotal (line) 5 5 4" xfId="42279" xr:uid="{00000000-0005-0000-0000-000023A10000}"/>
    <cellStyle name="Subtotal (line) 5 5 5" xfId="42280" xr:uid="{00000000-0005-0000-0000-000024A10000}"/>
    <cellStyle name="Subtotal (line) 5 50" xfId="42281" xr:uid="{00000000-0005-0000-0000-000025A10000}"/>
    <cellStyle name="Subtotal (line) 5 6" xfId="5850" xr:uid="{00000000-0005-0000-0000-000026A10000}"/>
    <cellStyle name="Subtotal (line) 5 6 2" xfId="42282" xr:uid="{00000000-0005-0000-0000-000027A10000}"/>
    <cellStyle name="Subtotal (line) 5 6 2 2" xfId="42283" xr:uid="{00000000-0005-0000-0000-000028A10000}"/>
    <cellStyle name="Subtotal (line) 5 6 2 3" xfId="42284" xr:uid="{00000000-0005-0000-0000-000029A10000}"/>
    <cellStyle name="Subtotal (line) 5 6 2 4" xfId="42285" xr:uid="{00000000-0005-0000-0000-00002AA10000}"/>
    <cellStyle name="Subtotal (line) 5 6 3" xfId="42286" xr:uid="{00000000-0005-0000-0000-00002BA10000}"/>
    <cellStyle name="Subtotal (line) 5 6 4" xfId="42287" xr:uid="{00000000-0005-0000-0000-00002CA10000}"/>
    <cellStyle name="Subtotal (line) 5 6 5" xfId="42288" xr:uid="{00000000-0005-0000-0000-00002DA10000}"/>
    <cellStyle name="Subtotal (line) 5 7" xfId="5851" xr:uid="{00000000-0005-0000-0000-00002EA10000}"/>
    <cellStyle name="Subtotal (line) 5 7 2" xfId="42289" xr:uid="{00000000-0005-0000-0000-00002FA10000}"/>
    <cellStyle name="Subtotal (line) 5 7 2 2" xfId="42290" xr:uid="{00000000-0005-0000-0000-000030A10000}"/>
    <cellStyle name="Subtotal (line) 5 7 2 3" xfId="42291" xr:uid="{00000000-0005-0000-0000-000031A10000}"/>
    <cellStyle name="Subtotal (line) 5 7 2 4" xfId="42292" xr:uid="{00000000-0005-0000-0000-000032A10000}"/>
    <cellStyle name="Subtotal (line) 5 7 3" xfId="42293" xr:uid="{00000000-0005-0000-0000-000033A10000}"/>
    <cellStyle name="Subtotal (line) 5 7 4" xfId="42294" xr:uid="{00000000-0005-0000-0000-000034A10000}"/>
    <cellStyle name="Subtotal (line) 5 7 5" xfId="42295" xr:uid="{00000000-0005-0000-0000-000035A10000}"/>
    <cellStyle name="Subtotal (line) 5 8" xfId="5852" xr:uid="{00000000-0005-0000-0000-000036A10000}"/>
    <cellStyle name="Subtotal (line) 5 8 2" xfId="42296" xr:uid="{00000000-0005-0000-0000-000037A10000}"/>
    <cellStyle name="Subtotal (line) 5 8 2 2" xfId="42297" xr:uid="{00000000-0005-0000-0000-000038A10000}"/>
    <cellStyle name="Subtotal (line) 5 8 2 3" xfId="42298" xr:uid="{00000000-0005-0000-0000-000039A10000}"/>
    <cellStyle name="Subtotal (line) 5 8 2 4" xfId="42299" xr:uid="{00000000-0005-0000-0000-00003AA10000}"/>
    <cellStyle name="Subtotal (line) 5 8 3" xfId="42300" xr:uid="{00000000-0005-0000-0000-00003BA10000}"/>
    <cellStyle name="Subtotal (line) 5 8 4" xfId="42301" xr:uid="{00000000-0005-0000-0000-00003CA10000}"/>
    <cellStyle name="Subtotal (line) 5 8 5" xfId="42302" xr:uid="{00000000-0005-0000-0000-00003DA10000}"/>
    <cellStyle name="Subtotal (line) 5 9" xfId="5853" xr:uid="{00000000-0005-0000-0000-00003EA10000}"/>
    <cellStyle name="Subtotal (line) 5 9 2" xfId="42303" xr:uid="{00000000-0005-0000-0000-00003FA10000}"/>
    <cellStyle name="Subtotal (line) 5 9 2 2" xfId="42304" xr:uid="{00000000-0005-0000-0000-000040A10000}"/>
    <cellStyle name="Subtotal (line) 5 9 2 3" xfId="42305" xr:uid="{00000000-0005-0000-0000-000041A10000}"/>
    <cellStyle name="Subtotal (line) 5 9 2 4" xfId="42306" xr:uid="{00000000-0005-0000-0000-000042A10000}"/>
    <cellStyle name="Subtotal (line) 5 9 3" xfId="42307" xr:uid="{00000000-0005-0000-0000-000043A10000}"/>
    <cellStyle name="Subtotal (line) 5 9 4" xfId="42308" xr:uid="{00000000-0005-0000-0000-000044A10000}"/>
    <cellStyle name="Subtotal (line) 5 9 5" xfId="42309" xr:uid="{00000000-0005-0000-0000-000045A10000}"/>
    <cellStyle name="Subtotal (line) 6" xfId="5854" xr:uid="{00000000-0005-0000-0000-000046A10000}"/>
    <cellStyle name="Subtotal (line) 6 10" xfId="5855" xr:uid="{00000000-0005-0000-0000-000047A10000}"/>
    <cellStyle name="Subtotal (line) 6 10 2" xfId="42310" xr:uid="{00000000-0005-0000-0000-000048A10000}"/>
    <cellStyle name="Subtotal (line) 6 10 2 2" xfId="42311" xr:uid="{00000000-0005-0000-0000-000049A10000}"/>
    <cellStyle name="Subtotal (line) 6 10 2 3" xfId="42312" xr:uid="{00000000-0005-0000-0000-00004AA10000}"/>
    <cellStyle name="Subtotal (line) 6 10 2 4" xfId="42313" xr:uid="{00000000-0005-0000-0000-00004BA10000}"/>
    <cellStyle name="Subtotal (line) 6 10 3" xfId="42314" xr:uid="{00000000-0005-0000-0000-00004CA10000}"/>
    <cellStyle name="Subtotal (line) 6 10 4" xfId="42315" xr:uid="{00000000-0005-0000-0000-00004DA10000}"/>
    <cellStyle name="Subtotal (line) 6 10 5" xfId="42316" xr:uid="{00000000-0005-0000-0000-00004EA10000}"/>
    <cellStyle name="Subtotal (line) 6 11" xfId="5856" xr:uid="{00000000-0005-0000-0000-00004FA10000}"/>
    <cellStyle name="Subtotal (line) 6 11 2" xfId="42317" xr:uid="{00000000-0005-0000-0000-000050A10000}"/>
    <cellStyle name="Subtotal (line) 6 11 2 2" xfId="42318" xr:uid="{00000000-0005-0000-0000-000051A10000}"/>
    <cellStyle name="Subtotal (line) 6 11 2 3" xfId="42319" xr:uid="{00000000-0005-0000-0000-000052A10000}"/>
    <cellStyle name="Subtotal (line) 6 11 2 4" xfId="42320" xr:uid="{00000000-0005-0000-0000-000053A10000}"/>
    <cellStyle name="Subtotal (line) 6 11 3" xfId="42321" xr:uid="{00000000-0005-0000-0000-000054A10000}"/>
    <cellStyle name="Subtotal (line) 6 11 4" xfId="42322" xr:uid="{00000000-0005-0000-0000-000055A10000}"/>
    <cellStyle name="Subtotal (line) 6 11 5" xfId="42323" xr:uid="{00000000-0005-0000-0000-000056A10000}"/>
    <cellStyle name="Subtotal (line) 6 12" xfId="5857" xr:uid="{00000000-0005-0000-0000-000057A10000}"/>
    <cellStyle name="Subtotal (line) 6 12 2" xfId="42324" xr:uid="{00000000-0005-0000-0000-000058A10000}"/>
    <cellStyle name="Subtotal (line) 6 12 2 2" xfId="42325" xr:uid="{00000000-0005-0000-0000-000059A10000}"/>
    <cellStyle name="Subtotal (line) 6 12 2 3" xfId="42326" xr:uid="{00000000-0005-0000-0000-00005AA10000}"/>
    <cellStyle name="Subtotal (line) 6 12 2 4" xfId="42327" xr:uid="{00000000-0005-0000-0000-00005BA10000}"/>
    <cellStyle name="Subtotal (line) 6 12 3" xfId="42328" xr:uid="{00000000-0005-0000-0000-00005CA10000}"/>
    <cellStyle name="Subtotal (line) 6 12 4" xfId="42329" xr:uid="{00000000-0005-0000-0000-00005DA10000}"/>
    <cellStyle name="Subtotal (line) 6 12 5" xfId="42330" xr:uid="{00000000-0005-0000-0000-00005EA10000}"/>
    <cellStyle name="Subtotal (line) 6 13" xfId="5858" xr:uid="{00000000-0005-0000-0000-00005FA10000}"/>
    <cellStyle name="Subtotal (line) 6 13 2" xfId="42331" xr:uid="{00000000-0005-0000-0000-000060A10000}"/>
    <cellStyle name="Subtotal (line) 6 13 2 2" xfId="42332" xr:uid="{00000000-0005-0000-0000-000061A10000}"/>
    <cellStyle name="Subtotal (line) 6 13 2 3" xfId="42333" xr:uid="{00000000-0005-0000-0000-000062A10000}"/>
    <cellStyle name="Subtotal (line) 6 13 2 4" xfId="42334" xr:uid="{00000000-0005-0000-0000-000063A10000}"/>
    <cellStyle name="Subtotal (line) 6 13 3" xfId="42335" xr:uid="{00000000-0005-0000-0000-000064A10000}"/>
    <cellStyle name="Subtotal (line) 6 13 4" xfId="42336" xr:uid="{00000000-0005-0000-0000-000065A10000}"/>
    <cellStyle name="Subtotal (line) 6 13 5" xfId="42337" xr:uid="{00000000-0005-0000-0000-000066A10000}"/>
    <cellStyle name="Subtotal (line) 6 14" xfId="5859" xr:uid="{00000000-0005-0000-0000-000067A10000}"/>
    <cellStyle name="Subtotal (line) 6 14 2" xfId="42338" xr:uid="{00000000-0005-0000-0000-000068A10000}"/>
    <cellStyle name="Subtotal (line) 6 14 2 2" xfId="42339" xr:uid="{00000000-0005-0000-0000-000069A10000}"/>
    <cellStyle name="Subtotal (line) 6 14 2 3" xfId="42340" xr:uid="{00000000-0005-0000-0000-00006AA10000}"/>
    <cellStyle name="Subtotal (line) 6 14 2 4" xfId="42341" xr:uid="{00000000-0005-0000-0000-00006BA10000}"/>
    <cellStyle name="Subtotal (line) 6 14 3" xfId="42342" xr:uid="{00000000-0005-0000-0000-00006CA10000}"/>
    <cellStyle name="Subtotal (line) 6 14 4" xfId="42343" xr:uid="{00000000-0005-0000-0000-00006DA10000}"/>
    <cellStyle name="Subtotal (line) 6 14 5" xfId="42344" xr:uid="{00000000-0005-0000-0000-00006EA10000}"/>
    <cellStyle name="Subtotal (line) 6 15" xfId="5860" xr:uid="{00000000-0005-0000-0000-00006FA10000}"/>
    <cellStyle name="Subtotal (line) 6 15 2" xfId="42345" xr:uid="{00000000-0005-0000-0000-000070A10000}"/>
    <cellStyle name="Subtotal (line) 6 15 2 2" xfId="42346" xr:uid="{00000000-0005-0000-0000-000071A10000}"/>
    <cellStyle name="Subtotal (line) 6 15 2 3" xfId="42347" xr:uid="{00000000-0005-0000-0000-000072A10000}"/>
    <cellStyle name="Subtotal (line) 6 15 2 4" xfId="42348" xr:uid="{00000000-0005-0000-0000-000073A10000}"/>
    <cellStyle name="Subtotal (line) 6 15 3" xfId="42349" xr:uid="{00000000-0005-0000-0000-000074A10000}"/>
    <cellStyle name="Subtotal (line) 6 15 4" xfId="42350" xr:uid="{00000000-0005-0000-0000-000075A10000}"/>
    <cellStyle name="Subtotal (line) 6 15 5" xfId="42351" xr:uid="{00000000-0005-0000-0000-000076A10000}"/>
    <cellStyle name="Subtotal (line) 6 16" xfId="5861" xr:uid="{00000000-0005-0000-0000-000077A10000}"/>
    <cellStyle name="Subtotal (line) 6 16 2" xfId="42352" xr:uid="{00000000-0005-0000-0000-000078A10000}"/>
    <cellStyle name="Subtotal (line) 6 16 2 2" xfId="42353" xr:uid="{00000000-0005-0000-0000-000079A10000}"/>
    <cellStyle name="Subtotal (line) 6 16 2 3" xfId="42354" xr:uid="{00000000-0005-0000-0000-00007AA10000}"/>
    <cellStyle name="Subtotal (line) 6 16 2 4" xfId="42355" xr:uid="{00000000-0005-0000-0000-00007BA10000}"/>
    <cellStyle name="Subtotal (line) 6 16 3" xfId="42356" xr:uid="{00000000-0005-0000-0000-00007CA10000}"/>
    <cellStyle name="Subtotal (line) 6 16 4" xfId="42357" xr:uid="{00000000-0005-0000-0000-00007DA10000}"/>
    <cellStyle name="Subtotal (line) 6 16 5" xfId="42358" xr:uid="{00000000-0005-0000-0000-00007EA10000}"/>
    <cellStyle name="Subtotal (line) 6 17" xfId="5862" xr:uid="{00000000-0005-0000-0000-00007FA10000}"/>
    <cellStyle name="Subtotal (line) 6 17 2" xfId="42359" xr:uid="{00000000-0005-0000-0000-000080A10000}"/>
    <cellStyle name="Subtotal (line) 6 17 2 2" xfId="42360" xr:uid="{00000000-0005-0000-0000-000081A10000}"/>
    <cellStyle name="Subtotal (line) 6 17 2 3" xfId="42361" xr:uid="{00000000-0005-0000-0000-000082A10000}"/>
    <cellStyle name="Subtotal (line) 6 17 2 4" xfId="42362" xr:uid="{00000000-0005-0000-0000-000083A10000}"/>
    <cellStyle name="Subtotal (line) 6 17 3" xfId="42363" xr:uid="{00000000-0005-0000-0000-000084A10000}"/>
    <cellStyle name="Subtotal (line) 6 17 4" xfId="42364" xr:uid="{00000000-0005-0000-0000-000085A10000}"/>
    <cellStyle name="Subtotal (line) 6 17 5" xfId="42365" xr:uid="{00000000-0005-0000-0000-000086A10000}"/>
    <cellStyle name="Subtotal (line) 6 18" xfId="5863" xr:uid="{00000000-0005-0000-0000-000087A10000}"/>
    <cellStyle name="Subtotal (line) 6 18 2" xfId="42366" xr:uid="{00000000-0005-0000-0000-000088A10000}"/>
    <cellStyle name="Subtotal (line) 6 18 2 2" xfId="42367" xr:uid="{00000000-0005-0000-0000-000089A10000}"/>
    <cellStyle name="Subtotal (line) 6 18 2 3" xfId="42368" xr:uid="{00000000-0005-0000-0000-00008AA10000}"/>
    <cellStyle name="Subtotal (line) 6 18 2 4" xfId="42369" xr:uid="{00000000-0005-0000-0000-00008BA10000}"/>
    <cellStyle name="Subtotal (line) 6 18 3" xfId="42370" xr:uid="{00000000-0005-0000-0000-00008CA10000}"/>
    <cellStyle name="Subtotal (line) 6 18 4" xfId="42371" xr:uid="{00000000-0005-0000-0000-00008DA10000}"/>
    <cellStyle name="Subtotal (line) 6 18 5" xfId="42372" xr:uid="{00000000-0005-0000-0000-00008EA10000}"/>
    <cellStyle name="Subtotal (line) 6 19" xfId="5864" xr:uid="{00000000-0005-0000-0000-00008FA10000}"/>
    <cellStyle name="Subtotal (line) 6 19 2" xfId="42373" xr:uid="{00000000-0005-0000-0000-000090A10000}"/>
    <cellStyle name="Subtotal (line) 6 19 2 2" xfId="42374" xr:uid="{00000000-0005-0000-0000-000091A10000}"/>
    <cellStyle name="Subtotal (line) 6 19 2 3" xfId="42375" xr:uid="{00000000-0005-0000-0000-000092A10000}"/>
    <cellStyle name="Subtotal (line) 6 19 2 4" xfId="42376" xr:uid="{00000000-0005-0000-0000-000093A10000}"/>
    <cellStyle name="Subtotal (line) 6 19 3" xfId="42377" xr:uid="{00000000-0005-0000-0000-000094A10000}"/>
    <cellStyle name="Subtotal (line) 6 19 4" xfId="42378" xr:uid="{00000000-0005-0000-0000-000095A10000}"/>
    <cellStyle name="Subtotal (line) 6 19 5" xfId="42379" xr:uid="{00000000-0005-0000-0000-000096A10000}"/>
    <cellStyle name="Subtotal (line) 6 2" xfId="5865" xr:uid="{00000000-0005-0000-0000-000097A10000}"/>
    <cellStyle name="Subtotal (line) 6 2 10" xfId="5866" xr:uid="{00000000-0005-0000-0000-000098A10000}"/>
    <cellStyle name="Subtotal (line) 6 2 10 2" xfId="42380" xr:uid="{00000000-0005-0000-0000-000099A10000}"/>
    <cellStyle name="Subtotal (line) 6 2 10 2 2" xfId="42381" xr:uid="{00000000-0005-0000-0000-00009AA10000}"/>
    <cellStyle name="Subtotal (line) 6 2 10 2 3" xfId="42382" xr:uid="{00000000-0005-0000-0000-00009BA10000}"/>
    <cellStyle name="Subtotal (line) 6 2 10 2 4" xfId="42383" xr:uid="{00000000-0005-0000-0000-00009CA10000}"/>
    <cellStyle name="Subtotal (line) 6 2 10 3" xfId="42384" xr:uid="{00000000-0005-0000-0000-00009DA10000}"/>
    <cellStyle name="Subtotal (line) 6 2 10 4" xfId="42385" xr:uid="{00000000-0005-0000-0000-00009EA10000}"/>
    <cellStyle name="Subtotal (line) 6 2 10 5" xfId="42386" xr:uid="{00000000-0005-0000-0000-00009FA10000}"/>
    <cellStyle name="Subtotal (line) 6 2 11" xfId="5867" xr:uid="{00000000-0005-0000-0000-0000A0A10000}"/>
    <cellStyle name="Subtotal (line) 6 2 11 2" xfId="42387" xr:uid="{00000000-0005-0000-0000-0000A1A10000}"/>
    <cellStyle name="Subtotal (line) 6 2 11 2 2" xfId="42388" xr:uid="{00000000-0005-0000-0000-0000A2A10000}"/>
    <cellStyle name="Subtotal (line) 6 2 11 2 3" xfId="42389" xr:uid="{00000000-0005-0000-0000-0000A3A10000}"/>
    <cellStyle name="Subtotal (line) 6 2 11 2 4" xfId="42390" xr:uid="{00000000-0005-0000-0000-0000A4A10000}"/>
    <cellStyle name="Subtotal (line) 6 2 11 3" xfId="42391" xr:uid="{00000000-0005-0000-0000-0000A5A10000}"/>
    <cellStyle name="Subtotal (line) 6 2 11 4" xfId="42392" xr:uid="{00000000-0005-0000-0000-0000A6A10000}"/>
    <cellStyle name="Subtotal (line) 6 2 11 5" xfId="42393" xr:uid="{00000000-0005-0000-0000-0000A7A10000}"/>
    <cellStyle name="Subtotal (line) 6 2 12" xfId="5868" xr:uid="{00000000-0005-0000-0000-0000A8A10000}"/>
    <cellStyle name="Subtotal (line) 6 2 12 2" xfId="42394" xr:uid="{00000000-0005-0000-0000-0000A9A10000}"/>
    <cellStyle name="Subtotal (line) 6 2 12 2 2" xfId="42395" xr:uid="{00000000-0005-0000-0000-0000AAA10000}"/>
    <cellStyle name="Subtotal (line) 6 2 12 2 3" xfId="42396" xr:uid="{00000000-0005-0000-0000-0000ABA10000}"/>
    <cellStyle name="Subtotal (line) 6 2 12 2 4" xfId="42397" xr:uid="{00000000-0005-0000-0000-0000ACA10000}"/>
    <cellStyle name="Subtotal (line) 6 2 12 3" xfId="42398" xr:uid="{00000000-0005-0000-0000-0000ADA10000}"/>
    <cellStyle name="Subtotal (line) 6 2 12 4" xfId="42399" xr:uid="{00000000-0005-0000-0000-0000AEA10000}"/>
    <cellStyle name="Subtotal (line) 6 2 12 5" xfId="42400" xr:uid="{00000000-0005-0000-0000-0000AFA10000}"/>
    <cellStyle name="Subtotal (line) 6 2 13" xfId="5869" xr:uid="{00000000-0005-0000-0000-0000B0A10000}"/>
    <cellStyle name="Subtotal (line) 6 2 13 2" xfId="42401" xr:uid="{00000000-0005-0000-0000-0000B1A10000}"/>
    <cellStyle name="Subtotal (line) 6 2 13 2 2" xfId="42402" xr:uid="{00000000-0005-0000-0000-0000B2A10000}"/>
    <cellStyle name="Subtotal (line) 6 2 13 2 3" xfId="42403" xr:uid="{00000000-0005-0000-0000-0000B3A10000}"/>
    <cellStyle name="Subtotal (line) 6 2 13 2 4" xfId="42404" xr:uid="{00000000-0005-0000-0000-0000B4A10000}"/>
    <cellStyle name="Subtotal (line) 6 2 13 3" xfId="42405" xr:uid="{00000000-0005-0000-0000-0000B5A10000}"/>
    <cellStyle name="Subtotal (line) 6 2 13 4" xfId="42406" xr:uid="{00000000-0005-0000-0000-0000B6A10000}"/>
    <cellStyle name="Subtotal (line) 6 2 13 5" xfId="42407" xr:uid="{00000000-0005-0000-0000-0000B7A10000}"/>
    <cellStyle name="Subtotal (line) 6 2 14" xfId="5870" xr:uid="{00000000-0005-0000-0000-0000B8A10000}"/>
    <cellStyle name="Subtotal (line) 6 2 14 2" xfId="42408" xr:uid="{00000000-0005-0000-0000-0000B9A10000}"/>
    <cellStyle name="Subtotal (line) 6 2 14 2 2" xfId="42409" xr:uid="{00000000-0005-0000-0000-0000BAA10000}"/>
    <cellStyle name="Subtotal (line) 6 2 14 2 3" xfId="42410" xr:uid="{00000000-0005-0000-0000-0000BBA10000}"/>
    <cellStyle name="Subtotal (line) 6 2 14 2 4" xfId="42411" xr:uid="{00000000-0005-0000-0000-0000BCA10000}"/>
    <cellStyle name="Subtotal (line) 6 2 14 3" xfId="42412" xr:uid="{00000000-0005-0000-0000-0000BDA10000}"/>
    <cellStyle name="Subtotal (line) 6 2 14 4" xfId="42413" xr:uid="{00000000-0005-0000-0000-0000BEA10000}"/>
    <cellStyle name="Subtotal (line) 6 2 14 5" xfId="42414" xr:uid="{00000000-0005-0000-0000-0000BFA10000}"/>
    <cellStyle name="Subtotal (line) 6 2 15" xfId="5871" xr:uid="{00000000-0005-0000-0000-0000C0A10000}"/>
    <cellStyle name="Subtotal (line) 6 2 15 2" xfId="42415" xr:uid="{00000000-0005-0000-0000-0000C1A10000}"/>
    <cellStyle name="Subtotal (line) 6 2 15 2 2" xfId="42416" xr:uid="{00000000-0005-0000-0000-0000C2A10000}"/>
    <cellStyle name="Subtotal (line) 6 2 15 2 3" xfId="42417" xr:uid="{00000000-0005-0000-0000-0000C3A10000}"/>
    <cellStyle name="Subtotal (line) 6 2 15 2 4" xfId="42418" xr:uid="{00000000-0005-0000-0000-0000C4A10000}"/>
    <cellStyle name="Subtotal (line) 6 2 15 3" xfId="42419" xr:uid="{00000000-0005-0000-0000-0000C5A10000}"/>
    <cellStyle name="Subtotal (line) 6 2 15 4" xfId="42420" xr:uid="{00000000-0005-0000-0000-0000C6A10000}"/>
    <cellStyle name="Subtotal (line) 6 2 15 5" xfId="42421" xr:uid="{00000000-0005-0000-0000-0000C7A10000}"/>
    <cellStyle name="Subtotal (line) 6 2 16" xfId="5872" xr:uid="{00000000-0005-0000-0000-0000C8A10000}"/>
    <cellStyle name="Subtotal (line) 6 2 16 2" xfId="42422" xr:uid="{00000000-0005-0000-0000-0000C9A10000}"/>
    <cellStyle name="Subtotal (line) 6 2 16 2 2" xfId="42423" xr:uid="{00000000-0005-0000-0000-0000CAA10000}"/>
    <cellStyle name="Subtotal (line) 6 2 16 2 3" xfId="42424" xr:uid="{00000000-0005-0000-0000-0000CBA10000}"/>
    <cellStyle name="Subtotal (line) 6 2 16 2 4" xfId="42425" xr:uid="{00000000-0005-0000-0000-0000CCA10000}"/>
    <cellStyle name="Subtotal (line) 6 2 16 3" xfId="42426" xr:uid="{00000000-0005-0000-0000-0000CDA10000}"/>
    <cellStyle name="Subtotal (line) 6 2 16 4" xfId="42427" xr:uid="{00000000-0005-0000-0000-0000CEA10000}"/>
    <cellStyle name="Subtotal (line) 6 2 16 5" xfId="42428" xr:uid="{00000000-0005-0000-0000-0000CFA10000}"/>
    <cellStyle name="Subtotal (line) 6 2 17" xfId="5873" xr:uid="{00000000-0005-0000-0000-0000D0A10000}"/>
    <cellStyle name="Subtotal (line) 6 2 17 2" xfId="42429" xr:uid="{00000000-0005-0000-0000-0000D1A10000}"/>
    <cellStyle name="Subtotal (line) 6 2 17 2 2" xfId="42430" xr:uid="{00000000-0005-0000-0000-0000D2A10000}"/>
    <cellStyle name="Subtotal (line) 6 2 17 2 3" xfId="42431" xr:uid="{00000000-0005-0000-0000-0000D3A10000}"/>
    <cellStyle name="Subtotal (line) 6 2 17 2 4" xfId="42432" xr:uid="{00000000-0005-0000-0000-0000D4A10000}"/>
    <cellStyle name="Subtotal (line) 6 2 17 3" xfId="42433" xr:uid="{00000000-0005-0000-0000-0000D5A10000}"/>
    <cellStyle name="Subtotal (line) 6 2 17 4" xfId="42434" xr:uid="{00000000-0005-0000-0000-0000D6A10000}"/>
    <cellStyle name="Subtotal (line) 6 2 17 5" xfId="42435" xr:uid="{00000000-0005-0000-0000-0000D7A10000}"/>
    <cellStyle name="Subtotal (line) 6 2 18" xfId="5874" xr:uid="{00000000-0005-0000-0000-0000D8A10000}"/>
    <cellStyle name="Subtotal (line) 6 2 18 2" xfId="42436" xr:uid="{00000000-0005-0000-0000-0000D9A10000}"/>
    <cellStyle name="Subtotal (line) 6 2 18 2 2" xfId="42437" xr:uid="{00000000-0005-0000-0000-0000DAA10000}"/>
    <cellStyle name="Subtotal (line) 6 2 18 2 3" xfId="42438" xr:uid="{00000000-0005-0000-0000-0000DBA10000}"/>
    <cellStyle name="Subtotal (line) 6 2 18 2 4" xfId="42439" xr:uid="{00000000-0005-0000-0000-0000DCA10000}"/>
    <cellStyle name="Subtotal (line) 6 2 18 3" xfId="42440" xr:uid="{00000000-0005-0000-0000-0000DDA10000}"/>
    <cellStyle name="Subtotal (line) 6 2 18 4" xfId="42441" xr:uid="{00000000-0005-0000-0000-0000DEA10000}"/>
    <cellStyle name="Subtotal (line) 6 2 18 5" xfId="42442" xr:uid="{00000000-0005-0000-0000-0000DFA10000}"/>
    <cellStyle name="Subtotal (line) 6 2 19" xfId="5875" xr:uid="{00000000-0005-0000-0000-0000E0A10000}"/>
    <cellStyle name="Subtotal (line) 6 2 19 2" xfId="42443" xr:uid="{00000000-0005-0000-0000-0000E1A10000}"/>
    <cellStyle name="Subtotal (line) 6 2 19 2 2" xfId="42444" xr:uid="{00000000-0005-0000-0000-0000E2A10000}"/>
    <cellStyle name="Subtotal (line) 6 2 19 2 3" xfId="42445" xr:uid="{00000000-0005-0000-0000-0000E3A10000}"/>
    <cellStyle name="Subtotal (line) 6 2 19 2 4" xfId="42446" xr:uid="{00000000-0005-0000-0000-0000E4A10000}"/>
    <cellStyle name="Subtotal (line) 6 2 19 3" xfId="42447" xr:uid="{00000000-0005-0000-0000-0000E5A10000}"/>
    <cellStyle name="Subtotal (line) 6 2 19 4" xfId="42448" xr:uid="{00000000-0005-0000-0000-0000E6A10000}"/>
    <cellStyle name="Subtotal (line) 6 2 19 5" xfId="42449" xr:uid="{00000000-0005-0000-0000-0000E7A10000}"/>
    <cellStyle name="Subtotal (line) 6 2 2" xfId="5876" xr:uid="{00000000-0005-0000-0000-0000E8A10000}"/>
    <cellStyle name="Subtotal (line) 6 2 2 2" xfId="42450" xr:uid="{00000000-0005-0000-0000-0000E9A10000}"/>
    <cellStyle name="Subtotal (line) 6 2 2 2 2" xfId="42451" xr:uid="{00000000-0005-0000-0000-0000EAA10000}"/>
    <cellStyle name="Subtotal (line) 6 2 2 2 3" xfId="42452" xr:uid="{00000000-0005-0000-0000-0000EBA10000}"/>
    <cellStyle name="Subtotal (line) 6 2 2 2 4" xfId="42453" xr:uid="{00000000-0005-0000-0000-0000ECA10000}"/>
    <cellStyle name="Subtotal (line) 6 2 2 3" xfId="42454" xr:uid="{00000000-0005-0000-0000-0000EDA10000}"/>
    <cellStyle name="Subtotal (line) 6 2 2 4" xfId="42455" xr:uid="{00000000-0005-0000-0000-0000EEA10000}"/>
    <cellStyle name="Subtotal (line) 6 2 2 5" xfId="42456" xr:uid="{00000000-0005-0000-0000-0000EFA10000}"/>
    <cellStyle name="Subtotal (line) 6 2 20" xfId="5877" xr:uid="{00000000-0005-0000-0000-0000F0A10000}"/>
    <cellStyle name="Subtotal (line) 6 2 20 2" xfId="42457" xr:uid="{00000000-0005-0000-0000-0000F1A10000}"/>
    <cellStyle name="Subtotal (line) 6 2 20 2 2" xfId="42458" xr:uid="{00000000-0005-0000-0000-0000F2A10000}"/>
    <cellStyle name="Subtotal (line) 6 2 20 2 3" xfId="42459" xr:uid="{00000000-0005-0000-0000-0000F3A10000}"/>
    <cellStyle name="Subtotal (line) 6 2 20 2 4" xfId="42460" xr:uid="{00000000-0005-0000-0000-0000F4A10000}"/>
    <cellStyle name="Subtotal (line) 6 2 20 3" xfId="42461" xr:uid="{00000000-0005-0000-0000-0000F5A10000}"/>
    <cellStyle name="Subtotal (line) 6 2 20 4" xfId="42462" xr:uid="{00000000-0005-0000-0000-0000F6A10000}"/>
    <cellStyle name="Subtotal (line) 6 2 20 5" xfId="42463" xr:uid="{00000000-0005-0000-0000-0000F7A10000}"/>
    <cellStyle name="Subtotal (line) 6 2 21" xfId="5878" xr:uid="{00000000-0005-0000-0000-0000F8A10000}"/>
    <cellStyle name="Subtotal (line) 6 2 21 2" xfId="42464" xr:uid="{00000000-0005-0000-0000-0000F9A10000}"/>
    <cellStyle name="Subtotal (line) 6 2 21 2 2" xfId="42465" xr:uid="{00000000-0005-0000-0000-0000FAA10000}"/>
    <cellStyle name="Subtotal (line) 6 2 21 2 3" xfId="42466" xr:uid="{00000000-0005-0000-0000-0000FBA10000}"/>
    <cellStyle name="Subtotal (line) 6 2 21 2 4" xfId="42467" xr:uid="{00000000-0005-0000-0000-0000FCA10000}"/>
    <cellStyle name="Subtotal (line) 6 2 21 3" xfId="42468" xr:uid="{00000000-0005-0000-0000-0000FDA10000}"/>
    <cellStyle name="Subtotal (line) 6 2 21 4" xfId="42469" xr:uid="{00000000-0005-0000-0000-0000FEA10000}"/>
    <cellStyle name="Subtotal (line) 6 2 21 5" xfId="42470" xr:uid="{00000000-0005-0000-0000-0000FFA10000}"/>
    <cellStyle name="Subtotal (line) 6 2 22" xfId="5879" xr:uid="{00000000-0005-0000-0000-000000A20000}"/>
    <cellStyle name="Subtotal (line) 6 2 22 2" xfId="42471" xr:uid="{00000000-0005-0000-0000-000001A20000}"/>
    <cellStyle name="Subtotal (line) 6 2 22 2 2" xfId="42472" xr:uid="{00000000-0005-0000-0000-000002A20000}"/>
    <cellStyle name="Subtotal (line) 6 2 22 2 3" xfId="42473" xr:uid="{00000000-0005-0000-0000-000003A20000}"/>
    <cellStyle name="Subtotal (line) 6 2 22 2 4" xfId="42474" xr:uid="{00000000-0005-0000-0000-000004A20000}"/>
    <cellStyle name="Subtotal (line) 6 2 22 3" xfId="42475" xr:uid="{00000000-0005-0000-0000-000005A20000}"/>
    <cellStyle name="Subtotal (line) 6 2 22 4" xfId="42476" xr:uid="{00000000-0005-0000-0000-000006A20000}"/>
    <cellStyle name="Subtotal (line) 6 2 22 5" xfId="42477" xr:uid="{00000000-0005-0000-0000-000007A20000}"/>
    <cellStyle name="Subtotal (line) 6 2 23" xfId="5880" xr:uid="{00000000-0005-0000-0000-000008A20000}"/>
    <cellStyle name="Subtotal (line) 6 2 23 2" xfId="42478" xr:uid="{00000000-0005-0000-0000-000009A20000}"/>
    <cellStyle name="Subtotal (line) 6 2 23 2 2" xfId="42479" xr:uid="{00000000-0005-0000-0000-00000AA20000}"/>
    <cellStyle name="Subtotal (line) 6 2 23 2 3" xfId="42480" xr:uid="{00000000-0005-0000-0000-00000BA20000}"/>
    <cellStyle name="Subtotal (line) 6 2 23 2 4" xfId="42481" xr:uid="{00000000-0005-0000-0000-00000CA20000}"/>
    <cellStyle name="Subtotal (line) 6 2 23 3" xfId="42482" xr:uid="{00000000-0005-0000-0000-00000DA20000}"/>
    <cellStyle name="Subtotal (line) 6 2 23 4" xfId="42483" xr:uid="{00000000-0005-0000-0000-00000EA20000}"/>
    <cellStyle name="Subtotal (line) 6 2 23 5" xfId="42484" xr:uid="{00000000-0005-0000-0000-00000FA20000}"/>
    <cellStyle name="Subtotal (line) 6 2 24" xfId="5881" xr:uid="{00000000-0005-0000-0000-000010A20000}"/>
    <cellStyle name="Subtotal (line) 6 2 24 2" xfId="42485" xr:uid="{00000000-0005-0000-0000-000011A20000}"/>
    <cellStyle name="Subtotal (line) 6 2 24 2 2" xfId="42486" xr:uid="{00000000-0005-0000-0000-000012A20000}"/>
    <cellStyle name="Subtotal (line) 6 2 24 2 3" xfId="42487" xr:uid="{00000000-0005-0000-0000-000013A20000}"/>
    <cellStyle name="Subtotal (line) 6 2 24 2 4" xfId="42488" xr:uid="{00000000-0005-0000-0000-000014A20000}"/>
    <cellStyle name="Subtotal (line) 6 2 24 3" xfId="42489" xr:uid="{00000000-0005-0000-0000-000015A20000}"/>
    <cellStyle name="Subtotal (line) 6 2 24 4" xfId="42490" xr:uid="{00000000-0005-0000-0000-000016A20000}"/>
    <cellStyle name="Subtotal (line) 6 2 24 5" xfId="42491" xr:uid="{00000000-0005-0000-0000-000017A20000}"/>
    <cellStyle name="Subtotal (line) 6 2 25" xfId="5882" xr:uid="{00000000-0005-0000-0000-000018A20000}"/>
    <cellStyle name="Subtotal (line) 6 2 25 2" xfId="42492" xr:uid="{00000000-0005-0000-0000-000019A20000}"/>
    <cellStyle name="Subtotal (line) 6 2 25 2 2" xfId="42493" xr:uid="{00000000-0005-0000-0000-00001AA20000}"/>
    <cellStyle name="Subtotal (line) 6 2 25 2 3" xfId="42494" xr:uid="{00000000-0005-0000-0000-00001BA20000}"/>
    <cellStyle name="Subtotal (line) 6 2 25 2 4" xfId="42495" xr:uid="{00000000-0005-0000-0000-00001CA20000}"/>
    <cellStyle name="Subtotal (line) 6 2 25 3" xfId="42496" xr:uid="{00000000-0005-0000-0000-00001DA20000}"/>
    <cellStyle name="Subtotal (line) 6 2 25 4" xfId="42497" xr:uid="{00000000-0005-0000-0000-00001EA20000}"/>
    <cellStyle name="Subtotal (line) 6 2 25 5" xfId="42498" xr:uid="{00000000-0005-0000-0000-00001FA20000}"/>
    <cellStyle name="Subtotal (line) 6 2 26" xfId="5883" xr:uid="{00000000-0005-0000-0000-000020A20000}"/>
    <cellStyle name="Subtotal (line) 6 2 26 2" xfId="42499" xr:uid="{00000000-0005-0000-0000-000021A20000}"/>
    <cellStyle name="Subtotal (line) 6 2 26 2 2" xfId="42500" xr:uid="{00000000-0005-0000-0000-000022A20000}"/>
    <cellStyle name="Subtotal (line) 6 2 26 2 3" xfId="42501" xr:uid="{00000000-0005-0000-0000-000023A20000}"/>
    <cellStyle name="Subtotal (line) 6 2 26 2 4" xfId="42502" xr:uid="{00000000-0005-0000-0000-000024A20000}"/>
    <cellStyle name="Subtotal (line) 6 2 26 3" xfId="42503" xr:uid="{00000000-0005-0000-0000-000025A20000}"/>
    <cellStyle name="Subtotal (line) 6 2 26 4" xfId="42504" xr:uid="{00000000-0005-0000-0000-000026A20000}"/>
    <cellStyle name="Subtotal (line) 6 2 26 5" xfId="42505" xr:uid="{00000000-0005-0000-0000-000027A20000}"/>
    <cellStyle name="Subtotal (line) 6 2 27" xfId="5884" xr:uid="{00000000-0005-0000-0000-000028A20000}"/>
    <cellStyle name="Subtotal (line) 6 2 27 2" xfId="42506" xr:uid="{00000000-0005-0000-0000-000029A20000}"/>
    <cellStyle name="Subtotal (line) 6 2 27 2 2" xfId="42507" xr:uid="{00000000-0005-0000-0000-00002AA20000}"/>
    <cellStyle name="Subtotal (line) 6 2 27 2 3" xfId="42508" xr:uid="{00000000-0005-0000-0000-00002BA20000}"/>
    <cellStyle name="Subtotal (line) 6 2 27 2 4" xfId="42509" xr:uid="{00000000-0005-0000-0000-00002CA20000}"/>
    <cellStyle name="Subtotal (line) 6 2 27 3" xfId="42510" xr:uid="{00000000-0005-0000-0000-00002DA20000}"/>
    <cellStyle name="Subtotal (line) 6 2 27 4" xfId="42511" xr:uid="{00000000-0005-0000-0000-00002EA20000}"/>
    <cellStyle name="Subtotal (line) 6 2 27 5" xfId="42512" xr:uid="{00000000-0005-0000-0000-00002FA20000}"/>
    <cellStyle name="Subtotal (line) 6 2 28" xfId="5885" xr:uid="{00000000-0005-0000-0000-000030A20000}"/>
    <cellStyle name="Subtotal (line) 6 2 28 2" xfId="42513" xr:uid="{00000000-0005-0000-0000-000031A20000}"/>
    <cellStyle name="Subtotal (line) 6 2 28 2 2" xfId="42514" xr:uid="{00000000-0005-0000-0000-000032A20000}"/>
    <cellStyle name="Subtotal (line) 6 2 28 2 3" xfId="42515" xr:uid="{00000000-0005-0000-0000-000033A20000}"/>
    <cellStyle name="Subtotal (line) 6 2 28 2 4" xfId="42516" xr:uid="{00000000-0005-0000-0000-000034A20000}"/>
    <cellStyle name="Subtotal (line) 6 2 28 3" xfId="42517" xr:uid="{00000000-0005-0000-0000-000035A20000}"/>
    <cellStyle name="Subtotal (line) 6 2 28 4" xfId="42518" xr:uid="{00000000-0005-0000-0000-000036A20000}"/>
    <cellStyle name="Subtotal (line) 6 2 28 5" xfId="42519" xr:uid="{00000000-0005-0000-0000-000037A20000}"/>
    <cellStyle name="Subtotal (line) 6 2 29" xfId="5886" xr:uid="{00000000-0005-0000-0000-000038A20000}"/>
    <cellStyle name="Subtotal (line) 6 2 29 2" xfId="42520" xr:uid="{00000000-0005-0000-0000-000039A20000}"/>
    <cellStyle name="Subtotal (line) 6 2 29 2 2" xfId="42521" xr:uid="{00000000-0005-0000-0000-00003AA20000}"/>
    <cellStyle name="Subtotal (line) 6 2 29 2 3" xfId="42522" xr:uid="{00000000-0005-0000-0000-00003BA20000}"/>
    <cellStyle name="Subtotal (line) 6 2 29 2 4" xfId="42523" xr:uid="{00000000-0005-0000-0000-00003CA20000}"/>
    <cellStyle name="Subtotal (line) 6 2 29 3" xfId="42524" xr:uid="{00000000-0005-0000-0000-00003DA20000}"/>
    <cellStyle name="Subtotal (line) 6 2 29 4" xfId="42525" xr:uid="{00000000-0005-0000-0000-00003EA20000}"/>
    <cellStyle name="Subtotal (line) 6 2 29 5" xfId="42526" xr:uid="{00000000-0005-0000-0000-00003FA20000}"/>
    <cellStyle name="Subtotal (line) 6 2 3" xfId="5887" xr:uid="{00000000-0005-0000-0000-000040A20000}"/>
    <cellStyle name="Subtotal (line) 6 2 3 2" xfId="42527" xr:uid="{00000000-0005-0000-0000-000041A20000}"/>
    <cellStyle name="Subtotal (line) 6 2 3 2 2" xfId="42528" xr:uid="{00000000-0005-0000-0000-000042A20000}"/>
    <cellStyle name="Subtotal (line) 6 2 3 2 3" xfId="42529" xr:uid="{00000000-0005-0000-0000-000043A20000}"/>
    <cellStyle name="Subtotal (line) 6 2 3 2 4" xfId="42530" xr:uid="{00000000-0005-0000-0000-000044A20000}"/>
    <cellStyle name="Subtotal (line) 6 2 3 3" xfId="42531" xr:uid="{00000000-0005-0000-0000-000045A20000}"/>
    <cellStyle name="Subtotal (line) 6 2 3 4" xfId="42532" xr:uid="{00000000-0005-0000-0000-000046A20000}"/>
    <cellStyle name="Subtotal (line) 6 2 3 5" xfId="42533" xr:uid="{00000000-0005-0000-0000-000047A20000}"/>
    <cellStyle name="Subtotal (line) 6 2 30" xfId="5888" xr:uid="{00000000-0005-0000-0000-000048A20000}"/>
    <cellStyle name="Subtotal (line) 6 2 30 2" xfId="42534" xr:uid="{00000000-0005-0000-0000-000049A20000}"/>
    <cellStyle name="Subtotal (line) 6 2 30 2 2" xfId="42535" xr:uid="{00000000-0005-0000-0000-00004AA20000}"/>
    <cellStyle name="Subtotal (line) 6 2 30 2 3" xfId="42536" xr:uid="{00000000-0005-0000-0000-00004BA20000}"/>
    <cellStyle name="Subtotal (line) 6 2 30 2 4" xfId="42537" xr:uid="{00000000-0005-0000-0000-00004CA20000}"/>
    <cellStyle name="Subtotal (line) 6 2 30 3" xfId="42538" xr:uid="{00000000-0005-0000-0000-00004DA20000}"/>
    <cellStyle name="Subtotal (line) 6 2 30 4" xfId="42539" xr:uid="{00000000-0005-0000-0000-00004EA20000}"/>
    <cellStyle name="Subtotal (line) 6 2 30 5" xfId="42540" xr:uid="{00000000-0005-0000-0000-00004FA20000}"/>
    <cellStyle name="Subtotal (line) 6 2 31" xfId="5889" xr:uid="{00000000-0005-0000-0000-000050A20000}"/>
    <cellStyle name="Subtotal (line) 6 2 31 2" xfId="42541" xr:uid="{00000000-0005-0000-0000-000051A20000}"/>
    <cellStyle name="Subtotal (line) 6 2 31 2 2" xfId="42542" xr:uid="{00000000-0005-0000-0000-000052A20000}"/>
    <cellStyle name="Subtotal (line) 6 2 31 2 3" xfId="42543" xr:uid="{00000000-0005-0000-0000-000053A20000}"/>
    <cellStyle name="Subtotal (line) 6 2 31 2 4" xfId="42544" xr:uid="{00000000-0005-0000-0000-000054A20000}"/>
    <cellStyle name="Subtotal (line) 6 2 31 3" xfId="42545" xr:uid="{00000000-0005-0000-0000-000055A20000}"/>
    <cellStyle name="Subtotal (line) 6 2 31 4" xfId="42546" xr:uid="{00000000-0005-0000-0000-000056A20000}"/>
    <cellStyle name="Subtotal (line) 6 2 31 5" xfId="42547" xr:uid="{00000000-0005-0000-0000-000057A20000}"/>
    <cellStyle name="Subtotal (line) 6 2 32" xfId="5890" xr:uid="{00000000-0005-0000-0000-000058A20000}"/>
    <cellStyle name="Subtotal (line) 6 2 32 2" xfId="42548" xr:uid="{00000000-0005-0000-0000-000059A20000}"/>
    <cellStyle name="Subtotal (line) 6 2 32 2 2" xfId="42549" xr:uid="{00000000-0005-0000-0000-00005AA20000}"/>
    <cellStyle name="Subtotal (line) 6 2 32 2 3" xfId="42550" xr:uid="{00000000-0005-0000-0000-00005BA20000}"/>
    <cellStyle name="Subtotal (line) 6 2 32 2 4" xfId="42551" xr:uid="{00000000-0005-0000-0000-00005CA20000}"/>
    <cellStyle name="Subtotal (line) 6 2 32 3" xfId="42552" xr:uid="{00000000-0005-0000-0000-00005DA20000}"/>
    <cellStyle name="Subtotal (line) 6 2 32 4" xfId="42553" xr:uid="{00000000-0005-0000-0000-00005EA20000}"/>
    <cellStyle name="Subtotal (line) 6 2 32 5" xfId="42554" xr:uid="{00000000-0005-0000-0000-00005FA20000}"/>
    <cellStyle name="Subtotal (line) 6 2 33" xfId="5891" xr:uid="{00000000-0005-0000-0000-000060A20000}"/>
    <cellStyle name="Subtotal (line) 6 2 33 2" xfId="42555" xr:uid="{00000000-0005-0000-0000-000061A20000}"/>
    <cellStyle name="Subtotal (line) 6 2 33 2 2" xfId="42556" xr:uid="{00000000-0005-0000-0000-000062A20000}"/>
    <cellStyle name="Subtotal (line) 6 2 33 2 3" xfId="42557" xr:uid="{00000000-0005-0000-0000-000063A20000}"/>
    <cellStyle name="Subtotal (line) 6 2 33 2 4" xfId="42558" xr:uid="{00000000-0005-0000-0000-000064A20000}"/>
    <cellStyle name="Subtotal (line) 6 2 33 3" xfId="42559" xr:uid="{00000000-0005-0000-0000-000065A20000}"/>
    <cellStyle name="Subtotal (line) 6 2 33 4" xfId="42560" xr:uid="{00000000-0005-0000-0000-000066A20000}"/>
    <cellStyle name="Subtotal (line) 6 2 33 5" xfId="42561" xr:uid="{00000000-0005-0000-0000-000067A20000}"/>
    <cellStyle name="Subtotal (line) 6 2 34" xfId="5892" xr:uid="{00000000-0005-0000-0000-000068A20000}"/>
    <cellStyle name="Subtotal (line) 6 2 34 2" xfId="42562" xr:uid="{00000000-0005-0000-0000-000069A20000}"/>
    <cellStyle name="Subtotal (line) 6 2 34 2 2" xfId="42563" xr:uid="{00000000-0005-0000-0000-00006AA20000}"/>
    <cellStyle name="Subtotal (line) 6 2 34 2 3" xfId="42564" xr:uid="{00000000-0005-0000-0000-00006BA20000}"/>
    <cellStyle name="Subtotal (line) 6 2 34 2 4" xfId="42565" xr:uid="{00000000-0005-0000-0000-00006CA20000}"/>
    <cellStyle name="Subtotal (line) 6 2 34 3" xfId="42566" xr:uid="{00000000-0005-0000-0000-00006DA20000}"/>
    <cellStyle name="Subtotal (line) 6 2 34 4" xfId="42567" xr:uid="{00000000-0005-0000-0000-00006EA20000}"/>
    <cellStyle name="Subtotal (line) 6 2 34 5" xfId="42568" xr:uid="{00000000-0005-0000-0000-00006FA20000}"/>
    <cellStyle name="Subtotal (line) 6 2 35" xfId="5893" xr:uid="{00000000-0005-0000-0000-000070A20000}"/>
    <cellStyle name="Subtotal (line) 6 2 35 2" xfId="42569" xr:uid="{00000000-0005-0000-0000-000071A20000}"/>
    <cellStyle name="Subtotal (line) 6 2 35 2 2" xfId="42570" xr:uid="{00000000-0005-0000-0000-000072A20000}"/>
    <cellStyle name="Subtotal (line) 6 2 35 2 3" xfId="42571" xr:uid="{00000000-0005-0000-0000-000073A20000}"/>
    <cellStyle name="Subtotal (line) 6 2 35 2 4" xfId="42572" xr:uid="{00000000-0005-0000-0000-000074A20000}"/>
    <cellStyle name="Subtotal (line) 6 2 35 3" xfId="42573" xr:uid="{00000000-0005-0000-0000-000075A20000}"/>
    <cellStyle name="Subtotal (line) 6 2 35 4" xfId="42574" xr:uid="{00000000-0005-0000-0000-000076A20000}"/>
    <cellStyle name="Subtotal (line) 6 2 35 5" xfId="42575" xr:uid="{00000000-0005-0000-0000-000077A20000}"/>
    <cellStyle name="Subtotal (line) 6 2 36" xfId="5894" xr:uid="{00000000-0005-0000-0000-000078A20000}"/>
    <cellStyle name="Subtotal (line) 6 2 36 2" xfId="42576" xr:uid="{00000000-0005-0000-0000-000079A20000}"/>
    <cellStyle name="Subtotal (line) 6 2 36 2 2" xfId="42577" xr:uid="{00000000-0005-0000-0000-00007AA20000}"/>
    <cellStyle name="Subtotal (line) 6 2 36 2 3" xfId="42578" xr:uid="{00000000-0005-0000-0000-00007BA20000}"/>
    <cellStyle name="Subtotal (line) 6 2 36 2 4" xfId="42579" xr:uid="{00000000-0005-0000-0000-00007CA20000}"/>
    <cellStyle name="Subtotal (line) 6 2 36 3" xfId="42580" xr:uid="{00000000-0005-0000-0000-00007DA20000}"/>
    <cellStyle name="Subtotal (line) 6 2 36 4" xfId="42581" xr:uid="{00000000-0005-0000-0000-00007EA20000}"/>
    <cellStyle name="Subtotal (line) 6 2 36 5" xfId="42582" xr:uid="{00000000-0005-0000-0000-00007FA20000}"/>
    <cellStyle name="Subtotal (line) 6 2 37" xfId="5895" xr:uid="{00000000-0005-0000-0000-000080A20000}"/>
    <cellStyle name="Subtotal (line) 6 2 37 2" xfId="42583" xr:uid="{00000000-0005-0000-0000-000081A20000}"/>
    <cellStyle name="Subtotal (line) 6 2 37 2 2" xfId="42584" xr:uid="{00000000-0005-0000-0000-000082A20000}"/>
    <cellStyle name="Subtotal (line) 6 2 37 2 3" xfId="42585" xr:uid="{00000000-0005-0000-0000-000083A20000}"/>
    <cellStyle name="Subtotal (line) 6 2 37 2 4" xfId="42586" xr:uid="{00000000-0005-0000-0000-000084A20000}"/>
    <cellStyle name="Subtotal (line) 6 2 37 3" xfId="42587" xr:uid="{00000000-0005-0000-0000-000085A20000}"/>
    <cellStyle name="Subtotal (line) 6 2 37 4" xfId="42588" xr:uid="{00000000-0005-0000-0000-000086A20000}"/>
    <cellStyle name="Subtotal (line) 6 2 37 5" xfId="42589" xr:uid="{00000000-0005-0000-0000-000087A20000}"/>
    <cellStyle name="Subtotal (line) 6 2 38" xfId="5896" xr:uid="{00000000-0005-0000-0000-000088A20000}"/>
    <cellStyle name="Subtotal (line) 6 2 38 2" xfId="42590" xr:uid="{00000000-0005-0000-0000-000089A20000}"/>
    <cellStyle name="Subtotal (line) 6 2 38 2 2" xfId="42591" xr:uid="{00000000-0005-0000-0000-00008AA20000}"/>
    <cellStyle name="Subtotal (line) 6 2 38 2 3" xfId="42592" xr:uid="{00000000-0005-0000-0000-00008BA20000}"/>
    <cellStyle name="Subtotal (line) 6 2 38 2 4" xfId="42593" xr:uid="{00000000-0005-0000-0000-00008CA20000}"/>
    <cellStyle name="Subtotal (line) 6 2 38 3" xfId="42594" xr:uid="{00000000-0005-0000-0000-00008DA20000}"/>
    <cellStyle name="Subtotal (line) 6 2 38 4" xfId="42595" xr:uid="{00000000-0005-0000-0000-00008EA20000}"/>
    <cellStyle name="Subtotal (line) 6 2 38 5" xfId="42596" xr:uid="{00000000-0005-0000-0000-00008FA20000}"/>
    <cellStyle name="Subtotal (line) 6 2 39" xfId="5897" xr:uid="{00000000-0005-0000-0000-000090A20000}"/>
    <cellStyle name="Subtotal (line) 6 2 39 2" xfId="42597" xr:uid="{00000000-0005-0000-0000-000091A20000}"/>
    <cellStyle name="Subtotal (line) 6 2 39 2 2" xfId="42598" xr:uid="{00000000-0005-0000-0000-000092A20000}"/>
    <cellStyle name="Subtotal (line) 6 2 39 2 3" xfId="42599" xr:uid="{00000000-0005-0000-0000-000093A20000}"/>
    <cellStyle name="Subtotal (line) 6 2 39 2 4" xfId="42600" xr:uid="{00000000-0005-0000-0000-000094A20000}"/>
    <cellStyle name="Subtotal (line) 6 2 39 3" xfId="42601" xr:uid="{00000000-0005-0000-0000-000095A20000}"/>
    <cellStyle name="Subtotal (line) 6 2 39 4" xfId="42602" xr:uid="{00000000-0005-0000-0000-000096A20000}"/>
    <cellStyle name="Subtotal (line) 6 2 39 5" xfId="42603" xr:uid="{00000000-0005-0000-0000-000097A20000}"/>
    <cellStyle name="Subtotal (line) 6 2 4" xfId="5898" xr:uid="{00000000-0005-0000-0000-000098A20000}"/>
    <cellStyle name="Subtotal (line) 6 2 4 2" xfId="42604" xr:uid="{00000000-0005-0000-0000-000099A20000}"/>
    <cellStyle name="Subtotal (line) 6 2 4 2 2" xfId="42605" xr:uid="{00000000-0005-0000-0000-00009AA20000}"/>
    <cellStyle name="Subtotal (line) 6 2 4 2 3" xfId="42606" xr:uid="{00000000-0005-0000-0000-00009BA20000}"/>
    <cellStyle name="Subtotal (line) 6 2 4 2 4" xfId="42607" xr:uid="{00000000-0005-0000-0000-00009CA20000}"/>
    <cellStyle name="Subtotal (line) 6 2 4 3" xfId="42608" xr:uid="{00000000-0005-0000-0000-00009DA20000}"/>
    <cellStyle name="Subtotal (line) 6 2 4 4" xfId="42609" xr:uid="{00000000-0005-0000-0000-00009EA20000}"/>
    <cellStyle name="Subtotal (line) 6 2 4 5" xfId="42610" xr:uid="{00000000-0005-0000-0000-00009FA20000}"/>
    <cellStyle name="Subtotal (line) 6 2 40" xfId="5899" xr:uid="{00000000-0005-0000-0000-0000A0A20000}"/>
    <cellStyle name="Subtotal (line) 6 2 40 2" xfId="42611" xr:uid="{00000000-0005-0000-0000-0000A1A20000}"/>
    <cellStyle name="Subtotal (line) 6 2 40 2 2" xfId="42612" xr:uid="{00000000-0005-0000-0000-0000A2A20000}"/>
    <cellStyle name="Subtotal (line) 6 2 40 2 3" xfId="42613" xr:uid="{00000000-0005-0000-0000-0000A3A20000}"/>
    <cellStyle name="Subtotal (line) 6 2 40 2 4" xfId="42614" xr:uid="{00000000-0005-0000-0000-0000A4A20000}"/>
    <cellStyle name="Subtotal (line) 6 2 40 3" xfId="42615" xr:uid="{00000000-0005-0000-0000-0000A5A20000}"/>
    <cellStyle name="Subtotal (line) 6 2 40 4" xfId="42616" xr:uid="{00000000-0005-0000-0000-0000A6A20000}"/>
    <cellStyle name="Subtotal (line) 6 2 40 5" xfId="42617" xr:uid="{00000000-0005-0000-0000-0000A7A20000}"/>
    <cellStyle name="Subtotal (line) 6 2 41" xfId="5900" xr:uid="{00000000-0005-0000-0000-0000A8A20000}"/>
    <cellStyle name="Subtotal (line) 6 2 41 2" xfId="42618" xr:uid="{00000000-0005-0000-0000-0000A9A20000}"/>
    <cellStyle name="Subtotal (line) 6 2 41 2 2" xfId="42619" xr:uid="{00000000-0005-0000-0000-0000AAA20000}"/>
    <cellStyle name="Subtotal (line) 6 2 41 2 3" xfId="42620" xr:uid="{00000000-0005-0000-0000-0000ABA20000}"/>
    <cellStyle name="Subtotal (line) 6 2 41 2 4" xfId="42621" xr:uid="{00000000-0005-0000-0000-0000ACA20000}"/>
    <cellStyle name="Subtotal (line) 6 2 41 3" xfId="42622" xr:uid="{00000000-0005-0000-0000-0000ADA20000}"/>
    <cellStyle name="Subtotal (line) 6 2 41 4" xfId="42623" xr:uid="{00000000-0005-0000-0000-0000AEA20000}"/>
    <cellStyle name="Subtotal (line) 6 2 41 5" xfId="42624" xr:uid="{00000000-0005-0000-0000-0000AFA20000}"/>
    <cellStyle name="Subtotal (line) 6 2 42" xfId="5901" xr:uid="{00000000-0005-0000-0000-0000B0A20000}"/>
    <cellStyle name="Subtotal (line) 6 2 42 2" xfId="42625" xr:uid="{00000000-0005-0000-0000-0000B1A20000}"/>
    <cellStyle name="Subtotal (line) 6 2 42 2 2" xfId="42626" xr:uid="{00000000-0005-0000-0000-0000B2A20000}"/>
    <cellStyle name="Subtotal (line) 6 2 42 2 3" xfId="42627" xr:uid="{00000000-0005-0000-0000-0000B3A20000}"/>
    <cellStyle name="Subtotal (line) 6 2 42 2 4" xfId="42628" xr:uid="{00000000-0005-0000-0000-0000B4A20000}"/>
    <cellStyle name="Subtotal (line) 6 2 42 3" xfId="42629" xr:uid="{00000000-0005-0000-0000-0000B5A20000}"/>
    <cellStyle name="Subtotal (line) 6 2 42 4" xfId="42630" xr:uid="{00000000-0005-0000-0000-0000B6A20000}"/>
    <cellStyle name="Subtotal (line) 6 2 42 5" xfId="42631" xr:uid="{00000000-0005-0000-0000-0000B7A20000}"/>
    <cellStyle name="Subtotal (line) 6 2 43" xfId="5902" xr:uid="{00000000-0005-0000-0000-0000B8A20000}"/>
    <cellStyle name="Subtotal (line) 6 2 43 2" xfId="42632" xr:uid="{00000000-0005-0000-0000-0000B9A20000}"/>
    <cellStyle name="Subtotal (line) 6 2 43 2 2" xfId="42633" xr:uid="{00000000-0005-0000-0000-0000BAA20000}"/>
    <cellStyle name="Subtotal (line) 6 2 43 2 3" xfId="42634" xr:uid="{00000000-0005-0000-0000-0000BBA20000}"/>
    <cellStyle name="Subtotal (line) 6 2 43 2 4" xfId="42635" xr:uid="{00000000-0005-0000-0000-0000BCA20000}"/>
    <cellStyle name="Subtotal (line) 6 2 43 3" xfId="42636" xr:uid="{00000000-0005-0000-0000-0000BDA20000}"/>
    <cellStyle name="Subtotal (line) 6 2 43 4" xfId="42637" xr:uid="{00000000-0005-0000-0000-0000BEA20000}"/>
    <cellStyle name="Subtotal (line) 6 2 43 5" xfId="42638" xr:uid="{00000000-0005-0000-0000-0000BFA20000}"/>
    <cellStyle name="Subtotal (line) 6 2 44" xfId="5903" xr:uid="{00000000-0005-0000-0000-0000C0A20000}"/>
    <cellStyle name="Subtotal (line) 6 2 44 2" xfId="42639" xr:uid="{00000000-0005-0000-0000-0000C1A20000}"/>
    <cellStyle name="Subtotal (line) 6 2 44 2 2" xfId="42640" xr:uid="{00000000-0005-0000-0000-0000C2A20000}"/>
    <cellStyle name="Subtotal (line) 6 2 44 2 3" xfId="42641" xr:uid="{00000000-0005-0000-0000-0000C3A20000}"/>
    <cellStyle name="Subtotal (line) 6 2 44 2 4" xfId="42642" xr:uid="{00000000-0005-0000-0000-0000C4A20000}"/>
    <cellStyle name="Subtotal (line) 6 2 44 3" xfId="42643" xr:uid="{00000000-0005-0000-0000-0000C5A20000}"/>
    <cellStyle name="Subtotal (line) 6 2 44 4" xfId="42644" xr:uid="{00000000-0005-0000-0000-0000C6A20000}"/>
    <cellStyle name="Subtotal (line) 6 2 44 5" xfId="42645" xr:uid="{00000000-0005-0000-0000-0000C7A20000}"/>
    <cellStyle name="Subtotal (line) 6 2 45" xfId="42646" xr:uid="{00000000-0005-0000-0000-0000C8A20000}"/>
    <cellStyle name="Subtotal (line) 6 2 45 2" xfId="42647" xr:uid="{00000000-0005-0000-0000-0000C9A20000}"/>
    <cellStyle name="Subtotal (line) 6 2 45 3" xfId="42648" xr:uid="{00000000-0005-0000-0000-0000CAA20000}"/>
    <cellStyle name="Subtotal (line) 6 2 45 4" xfId="42649" xr:uid="{00000000-0005-0000-0000-0000CBA20000}"/>
    <cellStyle name="Subtotal (line) 6 2 46" xfId="42650" xr:uid="{00000000-0005-0000-0000-0000CCA20000}"/>
    <cellStyle name="Subtotal (line) 6 2 46 2" xfId="42651" xr:uid="{00000000-0005-0000-0000-0000CDA20000}"/>
    <cellStyle name="Subtotal (line) 6 2 46 3" xfId="42652" xr:uid="{00000000-0005-0000-0000-0000CEA20000}"/>
    <cellStyle name="Subtotal (line) 6 2 46 4" xfId="42653" xr:uid="{00000000-0005-0000-0000-0000CFA20000}"/>
    <cellStyle name="Subtotal (line) 6 2 47" xfId="42654" xr:uid="{00000000-0005-0000-0000-0000D0A20000}"/>
    <cellStyle name="Subtotal (line) 6 2 48" xfId="42655" xr:uid="{00000000-0005-0000-0000-0000D1A20000}"/>
    <cellStyle name="Subtotal (line) 6 2 49" xfId="42656" xr:uid="{00000000-0005-0000-0000-0000D2A20000}"/>
    <cellStyle name="Subtotal (line) 6 2 5" xfId="5904" xr:uid="{00000000-0005-0000-0000-0000D3A20000}"/>
    <cellStyle name="Subtotal (line) 6 2 5 2" xfId="42657" xr:uid="{00000000-0005-0000-0000-0000D4A20000}"/>
    <cellStyle name="Subtotal (line) 6 2 5 2 2" xfId="42658" xr:uid="{00000000-0005-0000-0000-0000D5A20000}"/>
    <cellStyle name="Subtotal (line) 6 2 5 2 3" xfId="42659" xr:uid="{00000000-0005-0000-0000-0000D6A20000}"/>
    <cellStyle name="Subtotal (line) 6 2 5 2 4" xfId="42660" xr:uid="{00000000-0005-0000-0000-0000D7A20000}"/>
    <cellStyle name="Subtotal (line) 6 2 5 3" xfId="42661" xr:uid="{00000000-0005-0000-0000-0000D8A20000}"/>
    <cellStyle name="Subtotal (line) 6 2 5 4" xfId="42662" xr:uid="{00000000-0005-0000-0000-0000D9A20000}"/>
    <cellStyle name="Subtotal (line) 6 2 5 5" xfId="42663" xr:uid="{00000000-0005-0000-0000-0000DAA20000}"/>
    <cellStyle name="Subtotal (line) 6 2 6" xfId="5905" xr:uid="{00000000-0005-0000-0000-0000DBA20000}"/>
    <cellStyle name="Subtotal (line) 6 2 6 2" xfId="42664" xr:uid="{00000000-0005-0000-0000-0000DCA20000}"/>
    <cellStyle name="Subtotal (line) 6 2 6 2 2" xfId="42665" xr:uid="{00000000-0005-0000-0000-0000DDA20000}"/>
    <cellStyle name="Subtotal (line) 6 2 6 2 3" xfId="42666" xr:uid="{00000000-0005-0000-0000-0000DEA20000}"/>
    <cellStyle name="Subtotal (line) 6 2 6 2 4" xfId="42667" xr:uid="{00000000-0005-0000-0000-0000DFA20000}"/>
    <cellStyle name="Subtotal (line) 6 2 6 3" xfId="42668" xr:uid="{00000000-0005-0000-0000-0000E0A20000}"/>
    <cellStyle name="Subtotal (line) 6 2 6 4" xfId="42669" xr:uid="{00000000-0005-0000-0000-0000E1A20000}"/>
    <cellStyle name="Subtotal (line) 6 2 6 5" xfId="42670" xr:uid="{00000000-0005-0000-0000-0000E2A20000}"/>
    <cellStyle name="Subtotal (line) 6 2 7" xfId="5906" xr:uid="{00000000-0005-0000-0000-0000E3A20000}"/>
    <cellStyle name="Subtotal (line) 6 2 7 2" xfId="42671" xr:uid="{00000000-0005-0000-0000-0000E4A20000}"/>
    <cellStyle name="Subtotal (line) 6 2 7 2 2" xfId="42672" xr:uid="{00000000-0005-0000-0000-0000E5A20000}"/>
    <cellStyle name="Subtotal (line) 6 2 7 2 3" xfId="42673" xr:uid="{00000000-0005-0000-0000-0000E6A20000}"/>
    <cellStyle name="Subtotal (line) 6 2 7 2 4" xfId="42674" xr:uid="{00000000-0005-0000-0000-0000E7A20000}"/>
    <cellStyle name="Subtotal (line) 6 2 7 3" xfId="42675" xr:uid="{00000000-0005-0000-0000-0000E8A20000}"/>
    <cellStyle name="Subtotal (line) 6 2 7 4" xfId="42676" xr:uid="{00000000-0005-0000-0000-0000E9A20000}"/>
    <cellStyle name="Subtotal (line) 6 2 7 5" xfId="42677" xr:uid="{00000000-0005-0000-0000-0000EAA20000}"/>
    <cellStyle name="Subtotal (line) 6 2 8" xfId="5907" xr:uid="{00000000-0005-0000-0000-0000EBA20000}"/>
    <cellStyle name="Subtotal (line) 6 2 8 2" xfId="42678" xr:uid="{00000000-0005-0000-0000-0000ECA20000}"/>
    <cellStyle name="Subtotal (line) 6 2 8 2 2" xfId="42679" xr:uid="{00000000-0005-0000-0000-0000EDA20000}"/>
    <cellStyle name="Subtotal (line) 6 2 8 2 3" xfId="42680" xr:uid="{00000000-0005-0000-0000-0000EEA20000}"/>
    <cellStyle name="Subtotal (line) 6 2 8 2 4" xfId="42681" xr:uid="{00000000-0005-0000-0000-0000EFA20000}"/>
    <cellStyle name="Subtotal (line) 6 2 8 3" xfId="42682" xr:uid="{00000000-0005-0000-0000-0000F0A20000}"/>
    <cellStyle name="Subtotal (line) 6 2 8 4" xfId="42683" xr:uid="{00000000-0005-0000-0000-0000F1A20000}"/>
    <cellStyle name="Subtotal (line) 6 2 8 5" xfId="42684" xr:uid="{00000000-0005-0000-0000-0000F2A20000}"/>
    <cellStyle name="Subtotal (line) 6 2 9" xfId="5908" xr:uid="{00000000-0005-0000-0000-0000F3A20000}"/>
    <cellStyle name="Subtotal (line) 6 2 9 2" xfId="42685" xr:uid="{00000000-0005-0000-0000-0000F4A20000}"/>
    <cellStyle name="Subtotal (line) 6 2 9 2 2" xfId="42686" xr:uid="{00000000-0005-0000-0000-0000F5A20000}"/>
    <cellStyle name="Subtotal (line) 6 2 9 2 3" xfId="42687" xr:uid="{00000000-0005-0000-0000-0000F6A20000}"/>
    <cellStyle name="Subtotal (line) 6 2 9 2 4" xfId="42688" xr:uid="{00000000-0005-0000-0000-0000F7A20000}"/>
    <cellStyle name="Subtotal (line) 6 2 9 3" xfId="42689" xr:uid="{00000000-0005-0000-0000-0000F8A20000}"/>
    <cellStyle name="Subtotal (line) 6 2 9 4" xfId="42690" xr:uid="{00000000-0005-0000-0000-0000F9A20000}"/>
    <cellStyle name="Subtotal (line) 6 2 9 5" xfId="42691" xr:uid="{00000000-0005-0000-0000-0000FAA20000}"/>
    <cellStyle name="Subtotal (line) 6 20" xfId="5909" xr:uid="{00000000-0005-0000-0000-0000FBA20000}"/>
    <cellStyle name="Subtotal (line) 6 20 2" xfId="42692" xr:uid="{00000000-0005-0000-0000-0000FCA20000}"/>
    <cellStyle name="Subtotal (line) 6 20 2 2" xfId="42693" xr:uid="{00000000-0005-0000-0000-0000FDA20000}"/>
    <cellStyle name="Subtotal (line) 6 20 2 3" xfId="42694" xr:uid="{00000000-0005-0000-0000-0000FEA20000}"/>
    <cellStyle name="Subtotal (line) 6 20 2 4" xfId="42695" xr:uid="{00000000-0005-0000-0000-0000FFA20000}"/>
    <cellStyle name="Subtotal (line) 6 20 3" xfId="42696" xr:uid="{00000000-0005-0000-0000-000000A30000}"/>
    <cellStyle name="Subtotal (line) 6 20 4" xfId="42697" xr:uid="{00000000-0005-0000-0000-000001A30000}"/>
    <cellStyle name="Subtotal (line) 6 20 5" xfId="42698" xr:uid="{00000000-0005-0000-0000-000002A30000}"/>
    <cellStyle name="Subtotal (line) 6 21" xfId="5910" xr:uid="{00000000-0005-0000-0000-000003A30000}"/>
    <cellStyle name="Subtotal (line) 6 21 2" xfId="42699" xr:uid="{00000000-0005-0000-0000-000004A30000}"/>
    <cellStyle name="Subtotal (line) 6 21 2 2" xfId="42700" xr:uid="{00000000-0005-0000-0000-000005A30000}"/>
    <cellStyle name="Subtotal (line) 6 21 2 3" xfId="42701" xr:uid="{00000000-0005-0000-0000-000006A30000}"/>
    <cellStyle name="Subtotal (line) 6 21 2 4" xfId="42702" xr:uid="{00000000-0005-0000-0000-000007A30000}"/>
    <cellStyle name="Subtotal (line) 6 21 3" xfId="42703" xr:uid="{00000000-0005-0000-0000-000008A30000}"/>
    <cellStyle name="Subtotal (line) 6 21 4" xfId="42704" xr:uid="{00000000-0005-0000-0000-000009A30000}"/>
    <cellStyle name="Subtotal (line) 6 21 5" xfId="42705" xr:uid="{00000000-0005-0000-0000-00000AA30000}"/>
    <cellStyle name="Subtotal (line) 6 22" xfId="5911" xr:uid="{00000000-0005-0000-0000-00000BA30000}"/>
    <cellStyle name="Subtotal (line) 6 22 2" xfId="42706" xr:uid="{00000000-0005-0000-0000-00000CA30000}"/>
    <cellStyle name="Subtotal (line) 6 22 2 2" xfId="42707" xr:uid="{00000000-0005-0000-0000-00000DA30000}"/>
    <cellStyle name="Subtotal (line) 6 22 2 3" xfId="42708" xr:uid="{00000000-0005-0000-0000-00000EA30000}"/>
    <cellStyle name="Subtotal (line) 6 22 2 4" xfId="42709" xr:uid="{00000000-0005-0000-0000-00000FA30000}"/>
    <cellStyle name="Subtotal (line) 6 22 3" xfId="42710" xr:uid="{00000000-0005-0000-0000-000010A30000}"/>
    <cellStyle name="Subtotal (line) 6 22 4" xfId="42711" xr:uid="{00000000-0005-0000-0000-000011A30000}"/>
    <cellStyle name="Subtotal (line) 6 22 5" xfId="42712" xr:uid="{00000000-0005-0000-0000-000012A30000}"/>
    <cellStyle name="Subtotal (line) 6 23" xfId="5912" xr:uid="{00000000-0005-0000-0000-000013A30000}"/>
    <cellStyle name="Subtotal (line) 6 23 2" xfId="42713" xr:uid="{00000000-0005-0000-0000-000014A30000}"/>
    <cellStyle name="Subtotal (line) 6 23 2 2" xfId="42714" xr:uid="{00000000-0005-0000-0000-000015A30000}"/>
    <cellStyle name="Subtotal (line) 6 23 2 3" xfId="42715" xr:uid="{00000000-0005-0000-0000-000016A30000}"/>
    <cellStyle name="Subtotal (line) 6 23 2 4" xfId="42716" xr:uid="{00000000-0005-0000-0000-000017A30000}"/>
    <cellStyle name="Subtotal (line) 6 23 3" xfId="42717" xr:uid="{00000000-0005-0000-0000-000018A30000}"/>
    <cellStyle name="Subtotal (line) 6 23 4" xfId="42718" xr:uid="{00000000-0005-0000-0000-000019A30000}"/>
    <cellStyle name="Subtotal (line) 6 23 5" xfId="42719" xr:uid="{00000000-0005-0000-0000-00001AA30000}"/>
    <cellStyle name="Subtotal (line) 6 24" xfId="5913" xr:uid="{00000000-0005-0000-0000-00001BA30000}"/>
    <cellStyle name="Subtotal (line) 6 24 2" xfId="42720" xr:uid="{00000000-0005-0000-0000-00001CA30000}"/>
    <cellStyle name="Subtotal (line) 6 24 2 2" xfId="42721" xr:uid="{00000000-0005-0000-0000-00001DA30000}"/>
    <cellStyle name="Subtotal (line) 6 24 2 3" xfId="42722" xr:uid="{00000000-0005-0000-0000-00001EA30000}"/>
    <cellStyle name="Subtotal (line) 6 24 2 4" xfId="42723" xr:uid="{00000000-0005-0000-0000-00001FA30000}"/>
    <cellStyle name="Subtotal (line) 6 24 3" xfId="42724" xr:uid="{00000000-0005-0000-0000-000020A30000}"/>
    <cellStyle name="Subtotal (line) 6 24 4" xfId="42725" xr:uid="{00000000-0005-0000-0000-000021A30000}"/>
    <cellStyle name="Subtotal (line) 6 24 5" xfId="42726" xr:uid="{00000000-0005-0000-0000-000022A30000}"/>
    <cellStyle name="Subtotal (line) 6 25" xfId="5914" xr:uid="{00000000-0005-0000-0000-000023A30000}"/>
    <cellStyle name="Subtotal (line) 6 25 2" xfId="42727" xr:uid="{00000000-0005-0000-0000-000024A30000}"/>
    <cellStyle name="Subtotal (line) 6 25 2 2" xfId="42728" xr:uid="{00000000-0005-0000-0000-000025A30000}"/>
    <cellStyle name="Subtotal (line) 6 25 2 3" xfId="42729" xr:uid="{00000000-0005-0000-0000-000026A30000}"/>
    <cellStyle name="Subtotal (line) 6 25 2 4" xfId="42730" xr:uid="{00000000-0005-0000-0000-000027A30000}"/>
    <cellStyle name="Subtotal (line) 6 25 3" xfId="42731" xr:uid="{00000000-0005-0000-0000-000028A30000}"/>
    <cellStyle name="Subtotal (line) 6 25 4" xfId="42732" xr:uid="{00000000-0005-0000-0000-000029A30000}"/>
    <cellStyle name="Subtotal (line) 6 25 5" xfId="42733" xr:uid="{00000000-0005-0000-0000-00002AA30000}"/>
    <cellStyle name="Subtotal (line) 6 26" xfId="5915" xr:uid="{00000000-0005-0000-0000-00002BA30000}"/>
    <cellStyle name="Subtotal (line) 6 26 2" xfId="42734" xr:uid="{00000000-0005-0000-0000-00002CA30000}"/>
    <cellStyle name="Subtotal (line) 6 26 2 2" xfId="42735" xr:uid="{00000000-0005-0000-0000-00002DA30000}"/>
    <cellStyle name="Subtotal (line) 6 26 2 3" xfId="42736" xr:uid="{00000000-0005-0000-0000-00002EA30000}"/>
    <cellStyle name="Subtotal (line) 6 26 2 4" xfId="42737" xr:uid="{00000000-0005-0000-0000-00002FA30000}"/>
    <cellStyle name="Subtotal (line) 6 26 3" xfId="42738" xr:uid="{00000000-0005-0000-0000-000030A30000}"/>
    <cellStyle name="Subtotal (line) 6 26 4" xfId="42739" xr:uid="{00000000-0005-0000-0000-000031A30000}"/>
    <cellStyle name="Subtotal (line) 6 26 5" xfId="42740" xr:uid="{00000000-0005-0000-0000-000032A30000}"/>
    <cellStyle name="Subtotal (line) 6 27" xfId="5916" xr:uid="{00000000-0005-0000-0000-000033A30000}"/>
    <cellStyle name="Subtotal (line) 6 27 2" xfId="42741" xr:uid="{00000000-0005-0000-0000-000034A30000}"/>
    <cellStyle name="Subtotal (line) 6 27 2 2" xfId="42742" xr:uid="{00000000-0005-0000-0000-000035A30000}"/>
    <cellStyle name="Subtotal (line) 6 27 2 3" xfId="42743" xr:uid="{00000000-0005-0000-0000-000036A30000}"/>
    <cellStyle name="Subtotal (line) 6 27 2 4" xfId="42744" xr:uid="{00000000-0005-0000-0000-000037A30000}"/>
    <cellStyle name="Subtotal (line) 6 27 3" xfId="42745" xr:uid="{00000000-0005-0000-0000-000038A30000}"/>
    <cellStyle name="Subtotal (line) 6 27 4" xfId="42746" xr:uid="{00000000-0005-0000-0000-000039A30000}"/>
    <cellStyle name="Subtotal (line) 6 27 5" xfId="42747" xr:uid="{00000000-0005-0000-0000-00003AA30000}"/>
    <cellStyle name="Subtotal (line) 6 28" xfId="5917" xr:uid="{00000000-0005-0000-0000-00003BA30000}"/>
    <cellStyle name="Subtotal (line) 6 28 2" xfId="42748" xr:uid="{00000000-0005-0000-0000-00003CA30000}"/>
    <cellStyle name="Subtotal (line) 6 28 2 2" xfId="42749" xr:uid="{00000000-0005-0000-0000-00003DA30000}"/>
    <cellStyle name="Subtotal (line) 6 28 2 3" xfId="42750" xr:uid="{00000000-0005-0000-0000-00003EA30000}"/>
    <cellStyle name="Subtotal (line) 6 28 2 4" xfId="42751" xr:uid="{00000000-0005-0000-0000-00003FA30000}"/>
    <cellStyle name="Subtotal (line) 6 28 3" xfId="42752" xr:uid="{00000000-0005-0000-0000-000040A30000}"/>
    <cellStyle name="Subtotal (line) 6 28 4" xfId="42753" xr:uid="{00000000-0005-0000-0000-000041A30000}"/>
    <cellStyle name="Subtotal (line) 6 28 5" xfId="42754" xr:uid="{00000000-0005-0000-0000-000042A30000}"/>
    <cellStyle name="Subtotal (line) 6 29" xfId="5918" xr:uid="{00000000-0005-0000-0000-000043A30000}"/>
    <cellStyle name="Subtotal (line) 6 29 2" xfId="42755" xr:uid="{00000000-0005-0000-0000-000044A30000}"/>
    <cellStyle name="Subtotal (line) 6 29 2 2" xfId="42756" xr:uid="{00000000-0005-0000-0000-000045A30000}"/>
    <cellStyle name="Subtotal (line) 6 29 2 3" xfId="42757" xr:uid="{00000000-0005-0000-0000-000046A30000}"/>
    <cellStyle name="Subtotal (line) 6 29 2 4" xfId="42758" xr:uid="{00000000-0005-0000-0000-000047A30000}"/>
    <cellStyle name="Subtotal (line) 6 29 3" xfId="42759" xr:uid="{00000000-0005-0000-0000-000048A30000}"/>
    <cellStyle name="Subtotal (line) 6 29 4" xfId="42760" xr:uid="{00000000-0005-0000-0000-000049A30000}"/>
    <cellStyle name="Subtotal (line) 6 29 5" xfId="42761" xr:uid="{00000000-0005-0000-0000-00004AA30000}"/>
    <cellStyle name="Subtotal (line) 6 3" xfId="5919" xr:uid="{00000000-0005-0000-0000-00004BA30000}"/>
    <cellStyle name="Subtotal (line) 6 3 2" xfId="42762" xr:uid="{00000000-0005-0000-0000-00004CA30000}"/>
    <cellStyle name="Subtotal (line) 6 3 2 2" xfId="42763" xr:uid="{00000000-0005-0000-0000-00004DA30000}"/>
    <cellStyle name="Subtotal (line) 6 3 2 3" xfId="42764" xr:uid="{00000000-0005-0000-0000-00004EA30000}"/>
    <cellStyle name="Subtotal (line) 6 3 2 4" xfId="42765" xr:uid="{00000000-0005-0000-0000-00004FA30000}"/>
    <cellStyle name="Subtotal (line) 6 3 3" xfId="42766" xr:uid="{00000000-0005-0000-0000-000050A30000}"/>
    <cellStyle name="Subtotal (line) 6 3 4" xfId="42767" xr:uid="{00000000-0005-0000-0000-000051A30000}"/>
    <cellStyle name="Subtotal (line) 6 3 5" xfId="42768" xr:uid="{00000000-0005-0000-0000-000052A30000}"/>
    <cellStyle name="Subtotal (line) 6 30" xfId="5920" xr:uid="{00000000-0005-0000-0000-000053A30000}"/>
    <cellStyle name="Subtotal (line) 6 30 2" xfId="42769" xr:uid="{00000000-0005-0000-0000-000054A30000}"/>
    <cellStyle name="Subtotal (line) 6 30 2 2" xfId="42770" xr:uid="{00000000-0005-0000-0000-000055A30000}"/>
    <cellStyle name="Subtotal (line) 6 30 2 3" xfId="42771" xr:uid="{00000000-0005-0000-0000-000056A30000}"/>
    <cellStyle name="Subtotal (line) 6 30 2 4" xfId="42772" xr:uid="{00000000-0005-0000-0000-000057A30000}"/>
    <cellStyle name="Subtotal (line) 6 30 3" xfId="42773" xr:uid="{00000000-0005-0000-0000-000058A30000}"/>
    <cellStyle name="Subtotal (line) 6 30 4" xfId="42774" xr:uid="{00000000-0005-0000-0000-000059A30000}"/>
    <cellStyle name="Subtotal (line) 6 30 5" xfId="42775" xr:uid="{00000000-0005-0000-0000-00005AA30000}"/>
    <cellStyle name="Subtotal (line) 6 31" xfId="5921" xr:uid="{00000000-0005-0000-0000-00005BA30000}"/>
    <cellStyle name="Subtotal (line) 6 31 2" xfId="42776" xr:uid="{00000000-0005-0000-0000-00005CA30000}"/>
    <cellStyle name="Subtotal (line) 6 31 2 2" xfId="42777" xr:uid="{00000000-0005-0000-0000-00005DA30000}"/>
    <cellStyle name="Subtotal (line) 6 31 2 3" xfId="42778" xr:uid="{00000000-0005-0000-0000-00005EA30000}"/>
    <cellStyle name="Subtotal (line) 6 31 2 4" xfId="42779" xr:uid="{00000000-0005-0000-0000-00005FA30000}"/>
    <cellStyle name="Subtotal (line) 6 31 3" xfId="42780" xr:uid="{00000000-0005-0000-0000-000060A30000}"/>
    <cellStyle name="Subtotal (line) 6 31 4" xfId="42781" xr:uid="{00000000-0005-0000-0000-000061A30000}"/>
    <cellStyle name="Subtotal (line) 6 31 5" xfId="42782" xr:uid="{00000000-0005-0000-0000-000062A30000}"/>
    <cellStyle name="Subtotal (line) 6 32" xfId="5922" xr:uid="{00000000-0005-0000-0000-000063A30000}"/>
    <cellStyle name="Subtotal (line) 6 32 2" xfId="42783" xr:uid="{00000000-0005-0000-0000-000064A30000}"/>
    <cellStyle name="Subtotal (line) 6 32 2 2" xfId="42784" xr:uid="{00000000-0005-0000-0000-000065A30000}"/>
    <cellStyle name="Subtotal (line) 6 32 2 3" xfId="42785" xr:uid="{00000000-0005-0000-0000-000066A30000}"/>
    <cellStyle name="Subtotal (line) 6 32 2 4" xfId="42786" xr:uid="{00000000-0005-0000-0000-000067A30000}"/>
    <cellStyle name="Subtotal (line) 6 32 3" xfId="42787" xr:uid="{00000000-0005-0000-0000-000068A30000}"/>
    <cellStyle name="Subtotal (line) 6 32 4" xfId="42788" xr:uid="{00000000-0005-0000-0000-000069A30000}"/>
    <cellStyle name="Subtotal (line) 6 32 5" xfId="42789" xr:uid="{00000000-0005-0000-0000-00006AA30000}"/>
    <cellStyle name="Subtotal (line) 6 33" xfId="5923" xr:uid="{00000000-0005-0000-0000-00006BA30000}"/>
    <cellStyle name="Subtotal (line) 6 33 2" xfId="42790" xr:uid="{00000000-0005-0000-0000-00006CA30000}"/>
    <cellStyle name="Subtotal (line) 6 33 2 2" xfId="42791" xr:uid="{00000000-0005-0000-0000-00006DA30000}"/>
    <cellStyle name="Subtotal (line) 6 33 2 3" xfId="42792" xr:uid="{00000000-0005-0000-0000-00006EA30000}"/>
    <cellStyle name="Subtotal (line) 6 33 2 4" xfId="42793" xr:uid="{00000000-0005-0000-0000-00006FA30000}"/>
    <cellStyle name="Subtotal (line) 6 33 3" xfId="42794" xr:uid="{00000000-0005-0000-0000-000070A30000}"/>
    <cellStyle name="Subtotal (line) 6 33 4" xfId="42795" xr:uid="{00000000-0005-0000-0000-000071A30000}"/>
    <cellStyle name="Subtotal (line) 6 33 5" xfId="42796" xr:uid="{00000000-0005-0000-0000-000072A30000}"/>
    <cellStyle name="Subtotal (line) 6 34" xfId="5924" xr:uid="{00000000-0005-0000-0000-000073A30000}"/>
    <cellStyle name="Subtotal (line) 6 34 2" xfId="42797" xr:uid="{00000000-0005-0000-0000-000074A30000}"/>
    <cellStyle name="Subtotal (line) 6 34 2 2" xfId="42798" xr:uid="{00000000-0005-0000-0000-000075A30000}"/>
    <cellStyle name="Subtotal (line) 6 34 2 3" xfId="42799" xr:uid="{00000000-0005-0000-0000-000076A30000}"/>
    <cellStyle name="Subtotal (line) 6 34 2 4" xfId="42800" xr:uid="{00000000-0005-0000-0000-000077A30000}"/>
    <cellStyle name="Subtotal (line) 6 34 3" xfId="42801" xr:uid="{00000000-0005-0000-0000-000078A30000}"/>
    <cellStyle name="Subtotal (line) 6 34 4" xfId="42802" xr:uid="{00000000-0005-0000-0000-000079A30000}"/>
    <cellStyle name="Subtotal (line) 6 34 5" xfId="42803" xr:uid="{00000000-0005-0000-0000-00007AA30000}"/>
    <cellStyle name="Subtotal (line) 6 35" xfId="5925" xr:uid="{00000000-0005-0000-0000-00007BA30000}"/>
    <cellStyle name="Subtotal (line) 6 35 2" xfId="42804" xr:uid="{00000000-0005-0000-0000-00007CA30000}"/>
    <cellStyle name="Subtotal (line) 6 35 2 2" xfId="42805" xr:uid="{00000000-0005-0000-0000-00007DA30000}"/>
    <cellStyle name="Subtotal (line) 6 35 2 3" xfId="42806" xr:uid="{00000000-0005-0000-0000-00007EA30000}"/>
    <cellStyle name="Subtotal (line) 6 35 2 4" xfId="42807" xr:uid="{00000000-0005-0000-0000-00007FA30000}"/>
    <cellStyle name="Subtotal (line) 6 35 3" xfId="42808" xr:uid="{00000000-0005-0000-0000-000080A30000}"/>
    <cellStyle name="Subtotal (line) 6 35 4" xfId="42809" xr:uid="{00000000-0005-0000-0000-000081A30000}"/>
    <cellStyle name="Subtotal (line) 6 35 5" xfId="42810" xr:uid="{00000000-0005-0000-0000-000082A30000}"/>
    <cellStyle name="Subtotal (line) 6 36" xfId="5926" xr:uid="{00000000-0005-0000-0000-000083A30000}"/>
    <cellStyle name="Subtotal (line) 6 36 2" xfId="42811" xr:uid="{00000000-0005-0000-0000-000084A30000}"/>
    <cellStyle name="Subtotal (line) 6 36 2 2" xfId="42812" xr:uid="{00000000-0005-0000-0000-000085A30000}"/>
    <cellStyle name="Subtotal (line) 6 36 2 3" xfId="42813" xr:uid="{00000000-0005-0000-0000-000086A30000}"/>
    <cellStyle name="Subtotal (line) 6 36 2 4" xfId="42814" xr:uid="{00000000-0005-0000-0000-000087A30000}"/>
    <cellStyle name="Subtotal (line) 6 36 3" xfId="42815" xr:uid="{00000000-0005-0000-0000-000088A30000}"/>
    <cellStyle name="Subtotal (line) 6 36 4" xfId="42816" xr:uid="{00000000-0005-0000-0000-000089A30000}"/>
    <cellStyle name="Subtotal (line) 6 36 5" xfId="42817" xr:uid="{00000000-0005-0000-0000-00008AA30000}"/>
    <cellStyle name="Subtotal (line) 6 37" xfId="5927" xr:uid="{00000000-0005-0000-0000-00008BA30000}"/>
    <cellStyle name="Subtotal (line) 6 37 2" xfId="42818" xr:uid="{00000000-0005-0000-0000-00008CA30000}"/>
    <cellStyle name="Subtotal (line) 6 37 2 2" xfId="42819" xr:uid="{00000000-0005-0000-0000-00008DA30000}"/>
    <cellStyle name="Subtotal (line) 6 37 2 3" xfId="42820" xr:uid="{00000000-0005-0000-0000-00008EA30000}"/>
    <cellStyle name="Subtotal (line) 6 37 2 4" xfId="42821" xr:uid="{00000000-0005-0000-0000-00008FA30000}"/>
    <cellStyle name="Subtotal (line) 6 37 3" xfId="42822" xr:uid="{00000000-0005-0000-0000-000090A30000}"/>
    <cellStyle name="Subtotal (line) 6 37 4" xfId="42823" xr:uid="{00000000-0005-0000-0000-000091A30000}"/>
    <cellStyle name="Subtotal (line) 6 37 5" xfId="42824" xr:uid="{00000000-0005-0000-0000-000092A30000}"/>
    <cellStyle name="Subtotal (line) 6 38" xfId="5928" xr:uid="{00000000-0005-0000-0000-000093A30000}"/>
    <cellStyle name="Subtotal (line) 6 38 2" xfId="42825" xr:uid="{00000000-0005-0000-0000-000094A30000}"/>
    <cellStyle name="Subtotal (line) 6 38 2 2" xfId="42826" xr:uid="{00000000-0005-0000-0000-000095A30000}"/>
    <cellStyle name="Subtotal (line) 6 38 2 3" xfId="42827" xr:uid="{00000000-0005-0000-0000-000096A30000}"/>
    <cellStyle name="Subtotal (line) 6 38 2 4" xfId="42828" xr:uid="{00000000-0005-0000-0000-000097A30000}"/>
    <cellStyle name="Subtotal (line) 6 38 3" xfId="42829" xr:uid="{00000000-0005-0000-0000-000098A30000}"/>
    <cellStyle name="Subtotal (line) 6 38 4" xfId="42830" xr:uid="{00000000-0005-0000-0000-000099A30000}"/>
    <cellStyle name="Subtotal (line) 6 38 5" xfId="42831" xr:uid="{00000000-0005-0000-0000-00009AA30000}"/>
    <cellStyle name="Subtotal (line) 6 39" xfId="5929" xr:uid="{00000000-0005-0000-0000-00009BA30000}"/>
    <cellStyle name="Subtotal (line) 6 39 2" xfId="42832" xr:uid="{00000000-0005-0000-0000-00009CA30000}"/>
    <cellStyle name="Subtotal (line) 6 39 2 2" xfId="42833" xr:uid="{00000000-0005-0000-0000-00009DA30000}"/>
    <cellStyle name="Subtotal (line) 6 39 2 3" xfId="42834" xr:uid="{00000000-0005-0000-0000-00009EA30000}"/>
    <cellStyle name="Subtotal (line) 6 39 2 4" xfId="42835" xr:uid="{00000000-0005-0000-0000-00009FA30000}"/>
    <cellStyle name="Subtotal (line) 6 39 3" xfId="42836" xr:uid="{00000000-0005-0000-0000-0000A0A30000}"/>
    <cellStyle name="Subtotal (line) 6 39 4" xfId="42837" xr:uid="{00000000-0005-0000-0000-0000A1A30000}"/>
    <cellStyle name="Subtotal (line) 6 39 5" xfId="42838" xr:uid="{00000000-0005-0000-0000-0000A2A30000}"/>
    <cellStyle name="Subtotal (line) 6 4" xfId="5930" xr:uid="{00000000-0005-0000-0000-0000A3A30000}"/>
    <cellStyle name="Subtotal (line) 6 4 2" xfId="42839" xr:uid="{00000000-0005-0000-0000-0000A4A30000}"/>
    <cellStyle name="Subtotal (line) 6 4 2 2" xfId="42840" xr:uid="{00000000-0005-0000-0000-0000A5A30000}"/>
    <cellStyle name="Subtotal (line) 6 4 2 3" xfId="42841" xr:uid="{00000000-0005-0000-0000-0000A6A30000}"/>
    <cellStyle name="Subtotal (line) 6 4 2 4" xfId="42842" xr:uid="{00000000-0005-0000-0000-0000A7A30000}"/>
    <cellStyle name="Subtotal (line) 6 4 3" xfId="42843" xr:uid="{00000000-0005-0000-0000-0000A8A30000}"/>
    <cellStyle name="Subtotal (line) 6 4 4" xfId="42844" xr:uid="{00000000-0005-0000-0000-0000A9A30000}"/>
    <cellStyle name="Subtotal (line) 6 4 5" xfId="42845" xr:uid="{00000000-0005-0000-0000-0000AAA30000}"/>
    <cellStyle name="Subtotal (line) 6 40" xfId="5931" xr:uid="{00000000-0005-0000-0000-0000ABA30000}"/>
    <cellStyle name="Subtotal (line) 6 40 2" xfId="42846" xr:uid="{00000000-0005-0000-0000-0000ACA30000}"/>
    <cellStyle name="Subtotal (line) 6 40 2 2" xfId="42847" xr:uid="{00000000-0005-0000-0000-0000ADA30000}"/>
    <cellStyle name="Subtotal (line) 6 40 2 3" xfId="42848" xr:uid="{00000000-0005-0000-0000-0000AEA30000}"/>
    <cellStyle name="Subtotal (line) 6 40 2 4" xfId="42849" xr:uid="{00000000-0005-0000-0000-0000AFA30000}"/>
    <cellStyle name="Subtotal (line) 6 40 3" xfId="42850" xr:uid="{00000000-0005-0000-0000-0000B0A30000}"/>
    <cellStyle name="Subtotal (line) 6 40 4" xfId="42851" xr:uid="{00000000-0005-0000-0000-0000B1A30000}"/>
    <cellStyle name="Subtotal (line) 6 40 5" xfId="42852" xr:uid="{00000000-0005-0000-0000-0000B2A30000}"/>
    <cellStyle name="Subtotal (line) 6 41" xfId="5932" xr:uid="{00000000-0005-0000-0000-0000B3A30000}"/>
    <cellStyle name="Subtotal (line) 6 41 2" xfId="42853" xr:uid="{00000000-0005-0000-0000-0000B4A30000}"/>
    <cellStyle name="Subtotal (line) 6 41 2 2" xfId="42854" xr:uid="{00000000-0005-0000-0000-0000B5A30000}"/>
    <cellStyle name="Subtotal (line) 6 41 2 3" xfId="42855" xr:uid="{00000000-0005-0000-0000-0000B6A30000}"/>
    <cellStyle name="Subtotal (line) 6 41 2 4" xfId="42856" xr:uid="{00000000-0005-0000-0000-0000B7A30000}"/>
    <cellStyle name="Subtotal (line) 6 41 3" xfId="42857" xr:uid="{00000000-0005-0000-0000-0000B8A30000}"/>
    <cellStyle name="Subtotal (line) 6 41 4" xfId="42858" xr:uid="{00000000-0005-0000-0000-0000B9A30000}"/>
    <cellStyle name="Subtotal (line) 6 41 5" xfId="42859" xr:uid="{00000000-0005-0000-0000-0000BAA30000}"/>
    <cellStyle name="Subtotal (line) 6 42" xfId="5933" xr:uid="{00000000-0005-0000-0000-0000BBA30000}"/>
    <cellStyle name="Subtotal (line) 6 42 2" xfId="42860" xr:uid="{00000000-0005-0000-0000-0000BCA30000}"/>
    <cellStyle name="Subtotal (line) 6 42 2 2" xfId="42861" xr:uid="{00000000-0005-0000-0000-0000BDA30000}"/>
    <cellStyle name="Subtotal (line) 6 42 2 3" xfId="42862" xr:uid="{00000000-0005-0000-0000-0000BEA30000}"/>
    <cellStyle name="Subtotal (line) 6 42 2 4" xfId="42863" xr:uid="{00000000-0005-0000-0000-0000BFA30000}"/>
    <cellStyle name="Subtotal (line) 6 42 3" xfId="42864" xr:uid="{00000000-0005-0000-0000-0000C0A30000}"/>
    <cellStyle name="Subtotal (line) 6 42 4" xfId="42865" xr:uid="{00000000-0005-0000-0000-0000C1A30000}"/>
    <cellStyle name="Subtotal (line) 6 42 5" xfId="42866" xr:uid="{00000000-0005-0000-0000-0000C2A30000}"/>
    <cellStyle name="Subtotal (line) 6 43" xfId="5934" xr:uid="{00000000-0005-0000-0000-0000C3A30000}"/>
    <cellStyle name="Subtotal (line) 6 43 2" xfId="42867" xr:uid="{00000000-0005-0000-0000-0000C4A30000}"/>
    <cellStyle name="Subtotal (line) 6 43 2 2" xfId="42868" xr:uid="{00000000-0005-0000-0000-0000C5A30000}"/>
    <cellStyle name="Subtotal (line) 6 43 2 3" xfId="42869" xr:uid="{00000000-0005-0000-0000-0000C6A30000}"/>
    <cellStyle name="Subtotal (line) 6 43 2 4" xfId="42870" xr:uid="{00000000-0005-0000-0000-0000C7A30000}"/>
    <cellStyle name="Subtotal (line) 6 43 3" xfId="42871" xr:uid="{00000000-0005-0000-0000-0000C8A30000}"/>
    <cellStyle name="Subtotal (line) 6 43 4" xfId="42872" xr:uid="{00000000-0005-0000-0000-0000C9A30000}"/>
    <cellStyle name="Subtotal (line) 6 43 5" xfId="42873" xr:uid="{00000000-0005-0000-0000-0000CAA30000}"/>
    <cellStyle name="Subtotal (line) 6 44" xfId="5935" xr:uid="{00000000-0005-0000-0000-0000CBA30000}"/>
    <cellStyle name="Subtotal (line) 6 44 2" xfId="42874" xr:uid="{00000000-0005-0000-0000-0000CCA30000}"/>
    <cellStyle name="Subtotal (line) 6 44 2 2" xfId="42875" xr:uid="{00000000-0005-0000-0000-0000CDA30000}"/>
    <cellStyle name="Subtotal (line) 6 44 2 3" xfId="42876" xr:uid="{00000000-0005-0000-0000-0000CEA30000}"/>
    <cellStyle name="Subtotal (line) 6 44 2 4" xfId="42877" xr:uid="{00000000-0005-0000-0000-0000CFA30000}"/>
    <cellStyle name="Subtotal (line) 6 44 3" xfId="42878" xr:uid="{00000000-0005-0000-0000-0000D0A30000}"/>
    <cellStyle name="Subtotal (line) 6 44 4" xfId="42879" xr:uid="{00000000-0005-0000-0000-0000D1A30000}"/>
    <cellStyle name="Subtotal (line) 6 44 5" xfId="42880" xr:uid="{00000000-0005-0000-0000-0000D2A30000}"/>
    <cellStyle name="Subtotal (line) 6 45" xfId="5936" xr:uid="{00000000-0005-0000-0000-0000D3A30000}"/>
    <cellStyle name="Subtotal (line) 6 45 2" xfId="42881" xr:uid="{00000000-0005-0000-0000-0000D4A30000}"/>
    <cellStyle name="Subtotal (line) 6 45 2 2" xfId="42882" xr:uid="{00000000-0005-0000-0000-0000D5A30000}"/>
    <cellStyle name="Subtotal (line) 6 45 2 3" xfId="42883" xr:uid="{00000000-0005-0000-0000-0000D6A30000}"/>
    <cellStyle name="Subtotal (line) 6 45 2 4" xfId="42884" xr:uid="{00000000-0005-0000-0000-0000D7A30000}"/>
    <cellStyle name="Subtotal (line) 6 45 3" xfId="42885" xr:uid="{00000000-0005-0000-0000-0000D8A30000}"/>
    <cellStyle name="Subtotal (line) 6 45 4" xfId="42886" xr:uid="{00000000-0005-0000-0000-0000D9A30000}"/>
    <cellStyle name="Subtotal (line) 6 45 5" xfId="42887" xr:uid="{00000000-0005-0000-0000-0000DAA30000}"/>
    <cellStyle name="Subtotal (line) 6 46" xfId="42888" xr:uid="{00000000-0005-0000-0000-0000DBA30000}"/>
    <cellStyle name="Subtotal (line) 6 46 2" xfId="42889" xr:uid="{00000000-0005-0000-0000-0000DCA30000}"/>
    <cellStyle name="Subtotal (line) 6 46 3" xfId="42890" xr:uid="{00000000-0005-0000-0000-0000DDA30000}"/>
    <cellStyle name="Subtotal (line) 6 46 4" xfId="42891" xr:uid="{00000000-0005-0000-0000-0000DEA30000}"/>
    <cellStyle name="Subtotal (line) 6 47" xfId="42892" xr:uid="{00000000-0005-0000-0000-0000DFA30000}"/>
    <cellStyle name="Subtotal (line) 6 48" xfId="42893" xr:uid="{00000000-0005-0000-0000-0000E0A30000}"/>
    <cellStyle name="Subtotal (line) 6 49" xfId="42894" xr:uid="{00000000-0005-0000-0000-0000E1A30000}"/>
    <cellStyle name="Subtotal (line) 6 5" xfId="5937" xr:uid="{00000000-0005-0000-0000-0000E2A30000}"/>
    <cellStyle name="Subtotal (line) 6 5 2" xfId="42895" xr:uid="{00000000-0005-0000-0000-0000E3A30000}"/>
    <cellStyle name="Subtotal (line) 6 5 2 2" xfId="42896" xr:uid="{00000000-0005-0000-0000-0000E4A30000}"/>
    <cellStyle name="Subtotal (line) 6 5 2 3" xfId="42897" xr:uid="{00000000-0005-0000-0000-0000E5A30000}"/>
    <cellStyle name="Subtotal (line) 6 5 2 4" xfId="42898" xr:uid="{00000000-0005-0000-0000-0000E6A30000}"/>
    <cellStyle name="Subtotal (line) 6 5 3" xfId="42899" xr:uid="{00000000-0005-0000-0000-0000E7A30000}"/>
    <cellStyle name="Subtotal (line) 6 5 4" xfId="42900" xr:uid="{00000000-0005-0000-0000-0000E8A30000}"/>
    <cellStyle name="Subtotal (line) 6 5 5" xfId="42901" xr:uid="{00000000-0005-0000-0000-0000E9A30000}"/>
    <cellStyle name="Subtotal (line) 6 6" xfId="5938" xr:uid="{00000000-0005-0000-0000-0000EAA30000}"/>
    <cellStyle name="Subtotal (line) 6 6 2" xfId="42902" xr:uid="{00000000-0005-0000-0000-0000EBA30000}"/>
    <cellStyle name="Subtotal (line) 6 6 2 2" xfId="42903" xr:uid="{00000000-0005-0000-0000-0000ECA30000}"/>
    <cellStyle name="Subtotal (line) 6 6 2 3" xfId="42904" xr:uid="{00000000-0005-0000-0000-0000EDA30000}"/>
    <cellStyle name="Subtotal (line) 6 6 2 4" xfId="42905" xr:uid="{00000000-0005-0000-0000-0000EEA30000}"/>
    <cellStyle name="Subtotal (line) 6 6 3" xfId="42906" xr:uid="{00000000-0005-0000-0000-0000EFA30000}"/>
    <cellStyle name="Subtotal (line) 6 6 4" xfId="42907" xr:uid="{00000000-0005-0000-0000-0000F0A30000}"/>
    <cellStyle name="Subtotal (line) 6 6 5" xfId="42908" xr:uid="{00000000-0005-0000-0000-0000F1A30000}"/>
    <cellStyle name="Subtotal (line) 6 7" xfId="5939" xr:uid="{00000000-0005-0000-0000-0000F2A30000}"/>
    <cellStyle name="Subtotal (line) 6 7 2" xfId="42909" xr:uid="{00000000-0005-0000-0000-0000F3A30000}"/>
    <cellStyle name="Subtotal (line) 6 7 2 2" xfId="42910" xr:uid="{00000000-0005-0000-0000-0000F4A30000}"/>
    <cellStyle name="Subtotal (line) 6 7 2 3" xfId="42911" xr:uid="{00000000-0005-0000-0000-0000F5A30000}"/>
    <cellStyle name="Subtotal (line) 6 7 2 4" xfId="42912" xr:uid="{00000000-0005-0000-0000-0000F6A30000}"/>
    <cellStyle name="Subtotal (line) 6 7 3" xfId="42913" xr:uid="{00000000-0005-0000-0000-0000F7A30000}"/>
    <cellStyle name="Subtotal (line) 6 7 4" xfId="42914" xr:uid="{00000000-0005-0000-0000-0000F8A30000}"/>
    <cellStyle name="Subtotal (line) 6 7 5" xfId="42915" xr:uid="{00000000-0005-0000-0000-0000F9A30000}"/>
    <cellStyle name="Subtotal (line) 6 8" xfId="5940" xr:uid="{00000000-0005-0000-0000-0000FAA30000}"/>
    <cellStyle name="Subtotal (line) 6 8 2" xfId="42916" xr:uid="{00000000-0005-0000-0000-0000FBA30000}"/>
    <cellStyle name="Subtotal (line) 6 8 2 2" xfId="42917" xr:uid="{00000000-0005-0000-0000-0000FCA30000}"/>
    <cellStyle name="Subtotal (line) 6 8 2 3" xfId="42918" xr:uid="{00000000-0005-0000-0000-0000FDA30000}"/>
    <cellStyle name="Subtotal (line) 6 8 2 4" xfId="42919" xr:uid="{00000000-0005-0000-0000-0000FEA30000}"/>
    <cellStyle name="Subtotal (line) 6 8 3" xfId="42920" xr:uid="{00000000-0005-0000-0000-0000FFA30000}"/>
    <cellStyle name="Subtotal (line) 6 8 4" xfId="42921" xr:uid="{00000000-0005-0000-0000-000000A40000}"/>
    <cellStyle name="Subtotal (line) 6 8 5" xfId="42922" xr:uid="{00000000-0005-0000-0000-000001A40000}"/>
    <cellStyle name="Subtotal (line) 6 9" xfId="5941" xr:uid="{00000000-0005-0000-0000-000002A40000}"/>
    <cellStyle name="Subtotal (line) 6 9 2" xfId="42923" xr:uid="{00000000-0005-0000-0000-000003A40000}"/>
    <cellStyle name="Subtotal (line) 6 9 2 2" xfId="42924" xr:uid="{00000000-0005-0000-0000-000004A40000}"/>
    <cellStyle name="Subtotal (line) 6 9 2 3" xfId="42925" xr:uid="{00000000-0005-0000-0000-000005A40000}"/>
    <cellStyle name="Subtotal (line) 6 9 2 4" xfId="42926" xr:uid="{00000000-0005-0000-0000-000006A40000}"/>
    <cellStyle name="Subtotal (line) 6 9 3" xfId="42927" xr:uid="{00000000-0005-0000-0000-000007A40000}"/>
    <cellStyle name="Subtotal (line) 6 9 4" xfId="42928" xr:uid="{00000000-0005-0000-0000-000008A40000}"/>
    <cellStyle name="Subtotal (line) 6 9 5" xfId="42929" xr:uid="{00000000-0005-0000-0000-000009A40000}"/>
    <cellStyle name="Subtotal (line) 7" xfId="5942" xr:uid="{00000000-0005-0000-0000-00000AA40000}"/>
    <cellStyle name="Subtotal (line) 7 10" xfId="5943" xr:uid="{00000000-0005-0000-0000-00000BA40000}"/>
    <cellStyle name="Subtotal (line) 7 10 2" xfId="42930" xr:uid="{00000000-0005-0000-0000-00000CA40000}"/>
    <cellStyle name="Subtotal (line) 7 10 2 2" xfId="42931" xr:uid="{00000000-0005-0000-0000-00000DA40000}"/>
    <cellStyle name="Subtotal (line) 7 10 2 3" xfId="42932" xr:uid="{00000000-0005-0000-0000-00000EA40000}"/>
    <cellStyle name="Subtotal (line) 7 10 2 4" xfId="42933" xr:uid="{00000000-0005-0000-0000-00000FA40000}"/>
    <cellStyle name="Subtotal (line) 7 10 3" xfId="42934" xr:uid="{00000000-0005-0000-0000-000010A40000}"/>
    <cellStyle name="Subtotal (line) 7 10 4" xfId="42935" xr:uid="{00000000-0005-0000-0000-000011A40000}"/>
    <cellStyle name="Subtotal (line) 7 10 5" xfId="42936" xr:uid="{00000000-0005-0000-0000-000012A40000}"/>
    <cellStyle name="Subtotal (line) 7 11" xfId="5944" xr:uid="{00000000-0005-0000-0000-000013A40000}"/>
    <cellStyle name="Subtotal (line) 7 11 2" xfId="42937" xr:uid="{00000000-0005-0000-0000-000014A40000}"/>
    <cellStyle name="Subtotal (line) 7 11 2 2" xfId="42938" xr:uid="{00000000-0005-0000-0000-000015A40000}"/>
    <cellStyle name="Subtotal (line) 7 11 2 3" xfId="42939" xr:uid="{00000000-0005-0000-0000-000016A40000}"/>
    <cellStyle name="Subtotal (line) 7 11 2 4" xfId="42940" xr:uid="{00000000-0005-0000-0000-000017A40000}"/>
    <cellStyle name="Subtotal (line) 7 11 3" xfId="42941" xr:uid="{00000000-0005-0000-0000-000018A40000}"/>
    <cellStyle name="Subtotal (line) 7 11 4" xfId="42942" xr:uid="{00000000-0005-0000-0000-000019A40000}"/>
    <cellStyle name="Subtotal (line) 7 11 5" xfId="42943" xr:uid="{00000000-0005-0000-0000-00001AA40000}"/>
    <cellStyle name="Subtotal (line) 7 12" xfId="5945" xr:uid="{00000000-0005-0000-0000-00001BA40000}"/>
    <cellStyle name="Subtotal (line) 7 12 2" xfId="42944" xr:uid="{00000000-0005-0000-0000-00001CA40000}"/>
    <cellStyle name="Subtotal (line) 7 12 2 2" xfId="42945" xr:uid="{00000000-0005-0000-0000-00001DA40000}"/>
    <cellStyle name="Subtotal (line) 7 12 2 3" xfId="42946" xr:uid="{00000000-0005-0000-0000-00001EA40000}"/>
    <cellStyle name="Subtotal (line) 7 12 2 4" xfId="42947" xr:uid="{00000000-0005-0000-0000-00001FA40000}"/>
    <cellStyle name="Subtotal (line) 7 12 3" xfId="42948" xr:uid="{00000000-0005-0000-0000-000020A40000}"/>
    <cellStyle name="Subtotal (line) 7 12 4" xfId="42949" xr:uid="{00000000-0005-0000-0000-000021A40000}"/>
    <cellStyle name="Subtotal (line) 7 12 5" xfId="42950" xr:uid="{00000000-0005-0000-0000-000022A40000}"/>
    <cellStyle name="Subtotal (line) 7 13" xfId="5946" xr:uid="{00000000-0005-0000-0000-000023A40000}"/>
    <cellStyle name="Subtotal (line) 7 13 2" xfId="42951" xr:uid="{00000000-0005-0000-0000-000024A40000}"/>
    <cellStyle name="Subtotal (line) 7 13 2 2" xfId="42952" xr:uid="{00000000-0005-0000-0000-000025A40000}"/>
    <cellStyle name="Subtotal (line) 7 13 2 3" xfId="42953" xr:uid="{00000000-0005-0000-0000-000026A40000}"/>
    <cellStyle name="Subtotal (line) 7 13 2 4" xfId="42954" xr:uid="{00000000-0005-0000-0000-000027A40000}"/>
    <cellStyle name="Subtotal (line) 7 13 3" xfId="42955" xr:uid="{00000000-0005-0000-0000-000028A40000}"/>
    <cellStyle name="Subtotal (line) 7 13 4" xfId="42956" xr:uid="{00000000-0005-0000-0000-000029A40000}"/>
    <cellStyle name="Subtotal (line) 7 13 5" xfId="42957" xr:uid="{00000000-0005-0000-0000-00002AA40000}"/>
    <cellStyle name="Subtotal (line) 7 14" xfId="5947" xr:uid="{00000000-0005-0000-0000-00002BA40000}"/>
    <cellStyle name="Subtotal (line) 7 14 2" xfId="42958" xr:uid="{00000000-0005-0000-0000-00002CA40000}"/>
    <cellStyle name="Subtotal (line) 7 14 2 2" xfId="42959" xr:uid="{00000000-0005-0000-0000-00002DA40000}"/>
    <cellStyle name="Subtotal (line) 7 14 2 3" xfId="42960" xr:uid="{00000000-0005-0000-0000-00002EA40000}"/>
    <cellStyle name="Subtotal (line) 7 14 2 4" xfId="42961" xr:uid="{00000000-0005-0000-0000-00002FA40000}"/>
    <cellStyle name="Subtotal (line) 7 14 3" xfId="42962" xr:uid="{00000000-0005-0000-0000-000030A40000}"/>
    <cellStyle name="Subtotal (line) 7 14 4" xfId="42963" xr:uid="{00000000-0005-0000-0000-000031A40000}"/>
    <cellStyle name="Subtotal (line) 7 14 5" xfId="42964" xr:uid="{00000000-0005-0000-0000-000032A40000}"/>
    <cellStyle name="Subtotal (line) 7 15" xfId="5948" xr:uid="{00000000-0005-0000-0000-000033A40000}"/>
    <cellStyle name="Subtotal (line) 7 15 2" xfId="42965" xr:uid="{00000000-0005-0000-0000-000034A40000}"/>
    <cellStyle name="Subtotal (line) 7 15 2 2" xfId="42966" xr:uid="{00000000-0005-0000-0000-000035A40000}"/>
    <cellStyle name="Subtotal (line) 7 15 2 3" xfId="42967" xr:uid="{00000000-0005-0000-0000-000036A40000}"/>
    <cellStyle name="Subtotal (line) 7 15 2 4" xfId="42968" xr:uid="{00000000-0005-0000-0000-000037A40000}"/>
    <cellStyle name="Subtotal (line) 7 15 3" xfId="42969" xr:uid="{00000000-0005-0000-0000-000038A40000}"/>
    <cellStyle name="Subtotal (line) 7 15 4" xfId="42970" xr:uid="{00000000-0005-0000-0000-000039A40000}"/>
    <cellStyle name="Subtotal (line) 7 15 5" xfId="42971" xr:uid="{00000000-0005-0000-0000-00003AA40000}"/>
    <cellStyle name="Subtotal (line) 7 16" xfId="5949" xr:uid="{00000000-0005-0000-0000-00003BA40000}"/>
    <cellStyle name="Subtotal (line) 7 16 2" xfId="42972" xr:uid="{00000000-0005-0000-0000-00003CA40000}"/>
    <cellStyle name="Subtotal (line) 7 16 2 2" xfId="42973" xr:uid="{00000000-0005-0000-0000-00003DA40000}"/>
    <cellStyle name="Subtotal (line) 7 16 2 3" xfId="42974" xr:uid="{00000000-0005-0000-0000-00003EA40000}"/>
    <cellStyle name="Subtotal (line) 7 16 2 4" xfId="42975" xr:uid="{00000000-0005-0000-0000-00003FA40000}"/>
    <cellStyle name="Subtotal (line) 7 16 3" xfId="42976" xr:uid="{00000000-0005-0000-0000-000040A40000}"/>
    <cellStyle name="Subtotal (line) 7 16 4" xfId="42977" xr:uid="{00000000-0005-0000-0000-000041A40000}"/>
    <cellStyle name="Subtotal (line) 7 16 5" xfId="42978" xr:uid="{00000000-0005-0000-0000-000042A40000}"/>
    <cellStyle name="Subtotal (line) 7 17" xfId="5950" xr:uid="{00000000-0005-0000-0000-000043A40000}"/>
    <cellStyle name="Subtotal (line) 7 17 2" xfId="42979" xr:uid="{00000000-0005-0000-0000-000044A40000}"/>
    <cellStyle name="Subtotal (line) 7 17 2 2" xfId="42980" xr:uid="{00000000-0005-0000-0000-000045A40000}"/>
    <cellStyle name="Subtotal (line) 7 17 2 3" xfId="42981" xr:uid="{00000000-0005-0000-0000-000046A40000}"/>
    <cellStyle name="Subtotal (line) 7 17 2 4" xfId="42982" xr:uid="{00000000-0005-0000-0000-000047A40000}"/>
    <cellStyle name="Subtotal (line) 7 17 3" xfId="42983" xr:uid="{00000000-0005-0000-0000-000048A40000}"/>
    <cellStyle name="Subtotal (line) 7 17 4" xfId="42984" xr:uid="{00000000-0005-0000-0000-000049A40000}"/>
    <cellStyle name="Subtotal (line) 7 17 5" xfId="42985" xr:uid="{00000000-0005-0000-0000-00004AA40000}"/>
    <cellStyle name="Subtotal (line) 7 18" xfId="5951" xr:uid="{00000000-0005-0000-0000-00004BA40000}"/>
    <cellStyle name="Subtotal (line) 7 18 2" xfId="42986" xr:uid="{00000000-0005-0000-0000-00004CA40000}"/>
    <cellStyle name="Subtotal (line) 7 18 2 2" xfId="42987" xr:uid="{00000000-0005-0000-0000-00004DA40000}"/>
    <cellStyle name="Subtotal (line) 7 18 2 3" xfId="42988" xr:uid="{00000000-0005-0000-0000-00004EA40000}"/>
    <cellStyle name="Subtotal (line) 7 18 2 4" xfId="42989" xr:uid="{00000000-0005-0000-0000-00004FA40000}"/>
    <cellStyle name="Subtotal (line) 7 18 3" xfId="42990" xr:uid="{00000000-0005-0000-0000-000050A40000}"/>
    <cellStyle name="Subtotal (line) 7 18 4" xfId="42991" xr:uid="{00000000-0005-0000-0000-000051A40000}"/>
    <cellStyle name="Subtotal (line) 7 18 5" xfId="42992" xr:uid="{00000000-0005-0000-0000-000052A40000}"/>
    <cellStyle name="Subtotal (line) 7 19" xfId="5952" xr:uid="{00000000-0005-0000-0000-000053A40000}"/>
    <cellStyle name="Subtotal (line) 7 19 2" xfId="42993" xr:uid="{00000000-0005-0000-0000-000054A40000}"/>
    <cellStyle name="Subtotal (line) 7 19 2 2" xfId="42994" xr:uid="{00000000-0005-0000-0000-000055A40000}"/>
    <cellStyle name="Subtotal (line) 7 19 2 3" xfId="42995" xr:uid="{00000000-0005-0000-0000-000056A40000}"/>
    <cellStyle name="Subtotal (line) 7 19 2 4" xfId="42996" xr:uid="{00000000-0005-0000-0000-000057A40000}"/>
    <cellStyle name="Subtotal (line) 7 19 3" xfId="42997" xr:uid="{00000000-0005-0000-0000-000058A40000}"/>
    <cellStyle name="Subtotal (line) 7 19 4" xfId="42998" xr:uid="{00000000-0005-0000-0000-000059A40000}"/>
    <cellStyle name="Subtotal (line) 7 19 5" xfId="42999" xr:uid="{00000000-0005-0000-0000-00005AA40000}"/>
    <cellStyle name="Subtotal (line) 7 2" xfId="5953" xr:uid="{00000000-0005-0000-0000-00005BA40000}"/>
    <cellStyle name="Subtotal (line) 7 2 10" xfId="5954" xr:uid="{00000000-0005-0000-0000-00005CA40000}"/>
    <cellStyle name="Subtotal (line) 7 2 10 2" xfId="43000" xr:uid="{00000000-0005-0000-0000-00005DA40000}"/>
    <cellStyle name="Subtotal (line) 7 2 10 2 2" xfId="43001" xr:uid="{00000000-0005-0000-0000-00005EA40000}"/>
    <cellStyle name="Subtotal (line) 7 2 10 2 3" xfId="43002" xr:uid="{00000000-0005-0000-0000-00005FA40000}"/>
    <cellStyle name="Subtotal (line) 7 2 10 2 4" xfId="43003" xr:uid="{00000000-0005-0000-0000-000060A40000}"/>
    <cellStyle name="Subtotal (line) 7 2 10 3" xfId="43004" xr:uid="{00000000-0005-0000-0000-000061A40000}"/>
    <cellStyle name="Subtotal (line) 7 2 10 4" xfId="43005" xr:uid="{00000000-0005-0000-0000-000062A40000}"/>
    <cellStyle name="Subtotal (line) 7 2 10 5" xfId="43006" xr:uid="{00000000-0005-0000-0000-000063A40000}"/>
    <cellStyle name="Subtotal (line) 7 2 11" xfId="5955" xr:uid="{00000000-0005-0000-0000-000064A40000}"/>
    <cellStyle name="Subtotal (line) 7 2 11 2" xfId="43007" xr:uid="{00000000-0005-0000-0000-000065A40000}"/>
    <cellStyle name="Subtotal (line) 7 2 11 2 2" xfId="43008" xr:uid="{00000000-0005-0000-0000-000066A40000}"/>
    <cellStyle name="Subtotal (line) 7 2 11 2 3" xfId="43009" xr:uid="{00000000-0005-0000-0000-000067A40000}"/>
    <cellStyle name="Subtotal (line) 7 2 11 2 4" xfId="43010" xr:uid="{00000000-0005-0000-0000-000068A40000}"/>
    <cellStyle name="Subtotal (line) 7 2 11 3" xfId="43011" xr:uid="{00000000-0005-0000-0000-000069A40000}"/>
    <cellStyle name="Subtotal (line) 7 2 11 4" xfId="43012" xr:uid="{00000000-0005-0000-0000-00006AA40000}"/>
    <cellStyle name="Subtotal (line) 7 2 11 5" xfId="43013" xr:uid="{00000000-0005-0000-0000-00006BA40000}"/>
    <cellStyle name="Subtotal (line) 7 2 12" xfId="5956" xr:uid="{00000000-0005-0000-0000-00006CA40000}"/>
    <cellStyle name="Subtotal (line) 7 2 12 2" xfId="43014" xr:uid="{00000000-0005-0000-0000-00006DA40000}"/>
    <cellStyle name="Subtotal (line) 7 2 12 2 2" xfId="43015" xr:uid="{00000000-0005-0000-0000-00006EA40000}"/>
    <cellStyle name="Subtotal (line) 7 2 12 2 3" xfId="43016" xr:uid="{00000000-0005-0000-0000-00006FA40000}"/>
    <cellStyle name="Subtotal (line) 7 2 12 2 4" xfId="43017" xr:uid="{00000000-0005-0000-0000-000070A40000}"/>
    <cellStyle name="Subtotal (line) 7 2 12 3" xfId="43018" xr:uid="{00000000-0005-0000-0000-000071A40000}"/>
    <cellStyle name="Subtotal (line) 7 2 12 4" xfId="43019" xr:uid="{00000000-0005-0000-0000-000072A40000}"/>
    <cellStyle name="Subtotal (line) 7 2 12 5" xfId="43020" xr:uid="{00000000-0005-0000-0000-000073A40000}"/>
    <cellStyle name="Subtotal (line) 7 2 13" xfId="5957" xr:uid="{00000000-0005-0000-0000-000074A40000}"/>
    <cellStyle name="Subtotal (line) 7 2 13 2" xfId="43021" xr:uid="{00000000-0005-0000-0000-000075A40000}"/>
    <cellStyle name="Subtotal (line) 7 2 13 2 2" xfId="43022" xr:uid="{00000000-0005-0000-0000-000076A40000}"/>
    <cellStyle name="Subtotal (line) 7 2 13 2 3" xfId="43023" xr:uid="{00000000-0005-0000-0000-000077A40000}"/>
    <cellStyle name="Subtotal (line) 7 2 13 2 4" xfId="43024" xr:uid="{00000000-0005-0000-0000-000078A40000}"/>
    <cellStyle name="Subtotal (line) 7 2 13 3" xfId="43025" xr:uid="{00000000-0005-0000-0000-000079A40000}"/>
    <cellStyle name="Subtotal (line) 7 2 13 4" xfId="43026" xr:uid="{00000000-0005-0000-0000-00007AA40000}"/>
    <cellStyle name="Subtotal (line) 7 2 13 5" xfId="43027" xr:uid="{00000000-0005-0000-0000-00007BA40000}"/>
    <cellStyle name="Subtotal (line) 7 2 14" xfId="5958" xr:uid="{00000000-0005-0000-0000-00007CA40000}"/>
    <cellStyle name="Subtotal (line) 7 2 14 2" xfId="43028" xr:uid="{00000000-0005-0000-0000-00007DA40000}"/>
    <cellStyle name="Subtotal (line) 7 2 14 2 2" xfId="43029" xr:uid="{00000000-0005-0000-0000-00007EA40000}"/>
    <cellStyle name="Subtotal (line) 7 2 14 2 3" xfId="43030" xr:uid="{00000000-0005-0000-0000-00007FA40000}"/>
    <cellStyle name="Subtotal (line) 7 2 14 2 4" xfId="43031" xr:uid="{00000000-0005-0000-0000-000080A40000}"/>
    <cellStyle name="Subtotal (line) 7 2 14 3" xfId="43032" xr:uid="{00000000-0005-0000-0000-000081A40000}"/>
    <cellStyle name="Subtotal (line) 7 2 14 4" xfId="43033" xr:uid="{00000000-0005-0000-0000-000082A40000}"/>
    <cellStyle name="Subtotal (line) 7 2 14 5" xfId="43034" xr:uid="{00000000-0005-0000-0000-000083A40000}"/>
    <cellStyle name="Subtotal (line) 7 2 15" xfId="5959" xr:uid="{00000000-0005-0000-0000-000084A40000}"/>
    <cellStyle name="Subtotal (line) 7 2 15 2" xfId="43035" xr:uid="{00000000-0005-0000-0000-000085A40000}"/>
    <cellStyle name="Subtotal (line) 7 2 15 2 2" xfId="43036" xr:uid="{00000000-0005-0000-0000-000086A40000}"/>
    <cellStyle name="Subtotal (line) 7 2 15 2 3" xfId="43037" xr:uid="{00000000-0005-0000-0000-000087A40000}"/>
    <cellStyle name="Subtotal (line) 7 2 15 2 4" xfId="43038" xr:uid="{00000000-0005-0000-0000-000088A40000}"/>
    <cellStyle name="Subtotal (line) 7 2 15 3" xfId="43039" xr:uid="{00000000-0005-0000-0000-000089A40000}"/>
    <cellStyle name="Subtotal (line) 7 2 15 4" xfId="43040" xr:uid="{00000000-0005-0000-0000-00008AA40000}"/>
    <cellStyle name="Subtotal (line) 7 2 15 5" xfId="43041" xr:uid="{00000000-0005-0000-0000-00008BA40000}"/>
    <cellStyle name="Subtotal (line) 7 2 16" xfId="5960" xr:uid="{00000000-0005-0000-0000-00008CA40000}"/>
    <cellStyle name="Subtotal (line) 7 2 16 2" xfId="43042" xr:uid="{00000000-0005-0000-0000-00008DA40000}"/>
    <cellStyle name="Subtotal (line) 7 2 16 2 2" xfId="43043" xr:uid="{00000000-0005-0000-0000-00008EA40000}"/>
    <cellStyle name="Subtotal (line) 7 2 16 2 3" xfId="43044" xr:uid="{00000000-0005-0000-0000-00008FA40000}"/>
    <cellStyle name="Subtotal (line) 7 2 16 2 4" xfId="43045" xr:uid="{00000000-0005-0000-0000-000090A40000}"/>
    <cellStyle name="Subtotal (line) 7 2 16 3" xfId="43046" xr:uid="{00000000-0005-0000-0000-000091A40000}"/>
    <cellStyle name="Subtotal (line) 7 2 16 4" xfId="43047" xr:uid="{00000000-0005-0000-0000-000092A40000}"/>
    <cellStyle name="Subtotal (line) 7 2 16 5" xfId="43048" xr:uid="{00000000-0005-0000-0000-000093A40000}"/>
    <cellStyle name="Subtotal (line) 7 2 17" xfId="5961" xr:uid="{00000000-0005-0000-0000-000094A40000}"/>
    <cellStyle name="Subtotal (line) 7 2 17 2" xfId="43049" xr:uid="{00000000-0005-0000-0000-000095A40000}"/>
    <cellStyle name="Subtotal (line) 7 2 17 2 2" xfId="43050" xr:uid="{00000000-0005-0000-0000-000096A40000}"/>
    <cellStyle name="Subtotal (line) 7 2 17 2 3" xfId="43051" xr:uid="{00000000-0005-0000-0000-000097A40000}"/>
    <cellStyle name="Subtotal (line) 7 2 17 2 4" xfId="43052" xr:uid="{00000000-0005-0000-0000-000098A40000}"/>
    <cellStyle name="Subtotal (line) 7 2 17 3" xfId="43053" xr:uid="{00000000-0005-0000-0000-000099A40000}"/>
    <cellStyle name="Subtotal (line) 7 2 17 4" xfId="43054" xr:uid="{00000000-0005-0000-0000-00009AA40000}"/>
    <cellStyle name="Subtotal (line) 7 2 17 5" xfId="43055" xr:uid="{00000000-0005-0000-0000-00009BA40000}"/>
    <cellStyle name="Subtotal (line) 7 2 18" xfId="5962" xr:uid="{00000000-0005-0000-0000-00009CA40000}"/>
    <cellStyle name="Subtotal (line) 7 2 18 2" xfId="43056" xr:uid="{00000000-0005-0000-0000-00009DA40000}"/>
    <cellStyle name="Subtotal (line) 7 2 18 2 2" xfId="43057" xr:uid="{00000000-0005-0000-0000-00009EA40000}"/>
    <cellStyle name="Subtotal (line) 7 2 18 2 3" xfId="43058" xr:uid="{00000000-0005-0000-0000-00009FA40000}"/>
    <cellStyle name="Subtotal (line) 7 2 18 2 4" xfId="43059" xr:uid="{00000000-0005-0000-0000-0000A0A40000}"/>
    <cellStyle name="Subtotal (line) 7 2 18 3" xfId="43060" xr:uid="{00000000-0005-0000-0000-0000A1A40000}"/>
    <cellStyle name="Subtotal (line) 7 2 18 4" xfId="43061" xr:uid="{00000000-0005-0000-0000-0000A2A40000}"/>
    <cellStyle name="Subtotal (line) 7 2 18 5" xfId="43062" xr:uid="{00000000-0005-0000-0000-0000A3A40000}"/>
    <cellStyle name="Subtotal (line) 7 2 19" xfId="5963" xr:uid="{00000000-0005-0000-0000-0000A4A40000}"/>
    <cellStyle name="Subtotal (line) 7 2 19 2" xfId="43063" xr:uid="{00000000-0005-0000-0000-0000A5A40000}"/>
    <cellStyle name="Subtotal (line) 7 2 19 2 2" xfId="43064" xr:uid="{00000000-0005-0000-0000-0000A6A40000}"/>
    <cellStyle name="Subtotal (line) 7 2 19 2 3" xfId="43065" xr:uid="{00000000-0005-0000-0000-0000A7A40000}"/>
    <cellStyle name="Subtotal (line) 7 2 19 2 4" xfId="43066" xr:uid="{00000000-0005-0000-0000-0000A8A40000}"/>
    <cellStyle name="Subtotal (line) 7 2 19 3" xfId="43067" xr:uid="{00000000-0005-0000-0000-0000A9A40000}"/>
    <cellStyle name="Subtotal (line) 7 2 19 4" xfId="43068" xr:uid="{00000000-0005-0000-0000-0000AAA40000}"/>
    <cellStyle name="Subtotal (line) 7 2 19 5" xfId="43069" xr:uid="{00000000-0005-0000-0000-0000ABA40000}"/>
    <cellStyle name="Subtotal (line) 7 2 2" xfId="5964" xr:uid="{00000000-0005-0000-0000-0000ACA40000}"/>
    <cellStyle name="Subtotal (line) 7 2 2 2" xfId="43070" xr:uid="{00000000-0005-0000-0000-0000ADA40000}"/>
    <cellStyle name="Subtotal (line) 7 2 2 2 2" xfId="43071" xr:uid="{00000000-0005-0000-0000-0000AEA40000}"/>
    <cellStyle name="Subtotal (line) 7 2 2 2 3" xfId="43072" xr:uid="{00000000-0005-0000-0000-0000AFA40000}"/>
    <cellStyle name="Subtotal (line) 7 2 2 2 4" xfId="43073" xr:uid="{00000000-0005-0000-0000-0000B0A40000}"/>
    <cellStyle name="Subtotal (line) 7 2 2 3" xfId="43074" xr:uid="{00000000-0005-0000-0000-0000B1A40000}"/>
    <cellStyle name="Subtotal (line) 7 2 2 4" xfId="43075" xr:uid="{00000000-0005-0000-0000-0000B2A40000}"/>
    <cellStyle name="Subtotal (line) 7 2 2 5" xfId="43076" xr:uid="{00000000-0005-0000-0000-0000B3A40000}"/>
    <cellStyle name="Subtotal (line) 7 2 20" xfId="5965" xr:uid="{00000000-0005-0000-0000-0000B4A40000}"/>
    <cellStyle name="Subtotal (line) 7 2 20 2" xfId="43077" xr:uid="{00000000-0005-0000-0000-0000B5A40000}"/>
    <cellStyle name="Subtotal (line) 7 2 20 2 2" xfId="43078" xr:uid="{00000000-0005-0000-0000-0000B6A40000}"/>
    <cellStyle name="Subtotal (line) 7 2 20 2 3" xfId="43079" xr:uid="{00000000-0005-0000-0000-0000B7A40000}"/>
    <cellStyle name="Subtotal (line) 7 2 20 2 4" xfId="43080" xr:uid="{00000000-0005-0000-0000-0000B8A40000}"/>
    <cellStyle name="Subtotal (line) 7 2 20 3" xfId="43081" xr:uid="{00000000-0005-0000-0000-0000B9A40000}"/>
    <cellStyle name="Subtotal (line) 7 2 20 4" xfId="43082" xr:uid="{00000000-0005-0000-0000-0000BAA40000}"/>
    <cellStyle name="Subtotal (line) 7 2 20 5" xfId="43083" xr:uid="{00000000-0005-0000-0000-0000BBA40000}"/>
    <cellStyle name="Subtotal (line) 7 2 21" xfId="5966" xr:uid="{00000000-0005-0000-0000-0000BCA40000}"/>
    <cellStyle name="Subtotal (line) 7 2 21 2" xfId="43084" xr:uid="{00000000-0005-0000-0000-0000BDA40000}"/>
    <cellStyle name="Subtotal (line) 7 2 21 2 2" xfId="43085" xr:uid="{00000000-0005-0000-0000-0000BEA40000}"/>
    <cellStyle name="Subtotal (line) 7 2 21 2 3" xfId="43086" xr:uid="{00000000-0005-0000-0000-0000BFA40000}"/>
    <cellStyle name="Subtotal (line) 7 2 21 2 4" xfId="43087" xr:uid="{00000000-0005-0000-0000-0000C0A40000}"/>
    <cellStyle name="Subtotal (line) 7 2 21 3" xfId="43088" xr:uid="{00000000-0005-0000-0000-0000C1A40000}"/>
    <cellStyle name="Subtotal (line) 7 2 21 4" xfId="43089" xr:uid="{00000000-0005-0000-0000-0000C2A40000}"/>
    <cellStyle name="Subtotal (line) 7 2 21 5" xfId="43090" xr:uid="{00000000-0005-0000-0000-0000C3A40000}"/>
    <cellStyle name="Subtotal (line) 7 2 22" xfId="5967" xr:uid="{00000000-0005-0000-0000-0000C4A40000}"/>
    <cellStyle name="Subtotal (line) 7 2 22 2" xfId="43091" xr:uid="{00000000-0005-0000-0000-0000C5A40000}"/>
    <cellStyle name="Subtotal (line) 7 2 22 2 2" xfId="43092" xr:uid="{00000000-0005-0000-0000-0000C6A40000}"/>
    <cellStyle name="Subtotal (line) 7 2 22 2 3" xfId="43093" xr:uid="{00000000-0005-0000-0000-0000C7A40000}"/>
    <cellStyle name="Subtotal (line) 7 2 22 2 4" xfId="43094" xr:uid="{00000000-0005-0000-0000-0000C8A40000}"/>
    <cellStyle name="Subtotal (line) 7 2 22 3" xfId="43095" xr:uid="{00000000-0005-0000-0000-0000C9A40000}"/>
    <cellStyle name="Subtotal (line) 7 2 22 4" xfId="43096" xr:uid="{00000000-0005-0000-0000-0000CAA40000}"/>
    <cellStyle name="Subtotal (line) 7 2 22 5" xfId="43097" xr:uid="{00000000-0005-0000-0000-0000CBA40000}"/>
    <cellStyle name="Subtotal (line) 7 2 23" xfId="5968" xr:uid="{00000000-0005-0000-0000-0000CCA40000}"/>
    <cellStyle name="Subtotal (line) 7 2 23 2" xfId="43098" xr:uid="{00000000-0005-0000-0000-0000CDA40000}"/>
    <cellStyle name="Subtotal (line) 7 2 23 2 2" xfId="43099" xr:uid="{00000000-0005-0000-0000-0000CEA40000}"/>
    <cellStyle name="Subtotal (line) 7 2 23 2 3" xfId="43100" xr:uid="{00000000-0005-0000-0000-0000CFA40000}"/>
    <cellStyle name="Subtotal (line) 7 2 23 2 4" xfId="43101" xr:uid="{00000000-0005-0000-0000-0000D0A40000}"/>
    <cellStyle name="Subtotal (line) 7 2 23 3" xfId="43102" xr:uid="{00000000-0005-0000-0000-0000D1A40000}"/>
    <cellStyle name="Subtotal (line) 7 2 23 4" xfId="43103" xr:uid="{00000000-0005-0000-0000-0000D2A40000}"/>
    <cellStyle name="Subtotal (line) 7 2 23 5" xfId="43104" xr:uid="{00000000-0005-0000-0000-0000D3A40000}"/>
    <cellStyle name="Subtotal (line) 7 2 24" xfId="5969" xr:uid="{00000000-0005-0000-0000-0000D4A40000}"/>
    <cellStyle name="Subtotal (line) 7 2 24 2" xfId="43105" xr:uid="{00000000-0005-0000-0000-0000D5A40000}"/>
    <cellStyle name="Subtotal (line) 7 2 24 2 2" xfId="43106" xr:uid="{00000000-0005-0000-0000-0000D6A40000}"/>
    <cellStyle name="Subtotal (line) 7 2 24 2 3" xfId="43107" xr:uid="{00000000-0005-0000-0000-0000D7A40000}"/>
    <cellStyle name="Subtotal (line) 7 2 24 2 4" xfId="43108" xr:uid="{00000000-0005-0000-0000-0000D8A40000}"/>
    <cellStyle name="Subtotal (line) 7 2 24 3" xfId="43109" xr:uid="{00000000-0005-0000-0000-0000D9A40000}"/>
    <cellStyle name="Subtotal (line) 7 2 24 4" xfId="43110" xr:uid="{00000000-0005-0000-0000-0000DAA40000}"/>
    <cellStyle name="Subtotal (line) 7 2 24 5" xfId="43111" xr:uid="{00000000-0005-0000-0000-0000DBA40000}"/>
    <cellStyle name="Subtotal (line) 7 2 25" xfId="5970" xr:uid="{00000000-0005-0000-0000-0000DCA40000}"/>
    <cellStyle name="Subtotal (line) 7 2 25 2" xfId="43112" xr:uid="{00000000-0005-0000-0000-0000DDA40000}"/>
    <cellStyle name="Subtotal (line) 7 2 25 2 2" xfId="43113" xr:uid="{00000000-0005-0000-0000-0000DEA40000}"/>
    <cellStyle name="Subtotal (line) 7 2 25 2 3" xfId="43114" xr:uid="{00000000-0005-0000-0000-0000DFA40000}"/>
    <cellStyle name="Subtotal (line) 7 2 25 2 4" xfId="43115" xr:uid="{00000000-0005-0000-0000-0000E0A40000}"/>
    <cellStyle name="Subtotal (line) 7 2 25 3" xfId="43116" xr:uid="{00000000-0005-0000-0000-0000E1A40000}"/>
    <cellStyle name="Subtotal (line) 7 2 25 4" xfId="43117" xr:uid="{00000000-0005-0000-0000-0000E2A40000}"/>
    <cellStyle name="Subtotal (line) 7 2 25 5" xfId="43118" xr:uid="{00000000-0005-0000-0000-0000E3A40000}"/>
    <cellStyle name="Subtotal (line) 7 2 26" xfId="5971" xr:uid="{00000000-0005-0000-0000-0000E4A40000}"/>
    <cellStyle name="Subtotal (line) 7 2 26 2" xfId="43119" xr:uid="{00000000-0005-0000-0000-0000E5A40000}"/>
    <cellStyle name="Subtotal (line) 7 2 26 2 2" xfId="43120" xr:uid="{00000000-0005-0000-0000-0000E6A40000}"/>
    <cellStyle name="Subtotal (line) 7 2 26 2 3" xfId="43121" xr:uid="{00000000-0005-0000-0000-0000E7A40000}"/>
    <cellStyle name="Subtotal (line) 7 2 26 2 4" xfId="43122" xr:uid="{00000000-0005-0000-0000-0000E8A40000}"/>
    <cellStyle name="Subtotal (line) 7 2 26 3" xfId="43123" xr:uid="{00000000-0005-0000-0000-0000E9A40000}"/>
    <cellStyle name="Subtotal (line) 7 2 26 4" xfId="43124" xr:uid="{00000000-0005-0000-0000-0000EAA40000}"/>
    <cellStyle name="Subtotal (line) 7 2 26 5" xfId="43125" xr:uid="{00000000-0005-0000-0000-0000EBA40000}"/>
    <cellStyle name="Subtotal (line) 7 2 27" xfId="5972" xr:uid="{00000000-0005-0000-0000-0000ECA40000}"/>
    <cellStyle name="Subtotal (line) 7 2 27 2" xfId="43126" xr:uid="{00000000-0005-0000-0000-0000EDA40000}"/>
    <cellStyle name="Subtotal (line) 7 2 27 2 2" xfId="43127" xr:uid="{00000000-0005-0000-0000-0000EEA40000}"/>
    <cellStyle name="Subtotal (line) 7 2 27 2 3" xfId="43128" xr:uid="{00000000-0005-0000-0000-0000EFA40000}"/>
    <cellStyle name="Subtotal (line) 7 2 27 2 4" xfId="43129" xr:uid="{00000000-0005-0000-0000-0000F0A40000}"/>
    <cellStyle name="Subtotal (line) 7 2 27 3" xfId="43130" xr:uid="{00000000-0005-0000-0000-0000F1A40000}"/>
    <cellStyle name="Subtotal (line) 7 2 27 4" xfId="43131" xr:uid="{00000000-0005-0000-0000-0000F2A40000}"/>
    <cellStyle name="Subtotal (line) 7 2 27 5" xfId="43132" xr:uid="{00000000-0005-0000-0000-0000F3A40000}"/>
    <cellStyle name="Subtotal (line) 7 2 28" xfId="5973" xr:uid="{00000000-0005-0000-0000-0000F4A40000}"/>
    <cellStyle name="Subtotal (line) 7 2 28 2" xfId="43133" xr:uid="{00000000-0005-0000-0000-0000F5A40000}"/>
    <cellStyle name="Subtotal (line) 7 2 28 2 2" xfId="43134" xr:uid="{00000000-0005-0000-0000-0000F6A40000}"/>
    <cellStyle name="Subtotal (line) 7 2 28 2 3" xfId="43135" xr:uid="{00000000-0005-0000-0000-0000F7A40000}"/>
    <cellStyle name="Subtotal (line) 7 2 28 2 4" xfId="43136" xr:uid="{00000000-0005-0000-0000-0000F8A40000}"/>
    <cellStyle name="Subtotal (line) 7 2 28 3" xfId="43137" xr:uid="{00000000-0005-0000-0000-0000F9A40000}"/>
    <cellStyle name="Subtotal (line) 7 2 28 4" xfId="43138" xr:uid="{00000000-0005-0000-0000-0000FAA40000}"/>
    <cellStyle name="Subtotal (line) 7 2 28 5" xfId="43139" xr:uid="{00000000-0005-0000-0000-0000FBA40000}"/>
    <cellStyle name="Subtotal (line) 7 2 29" xfId="5974" xr:uid="{00000000-0005-0000-0000-0000FCA40000}"/>
    <cellStyle name="Subtotal (line) 7 2 29 2" xfId="43140" xr:uid="{00000000-0005-0000-0000-0000FDA40000}"/>
    <cellStyle name="Subtotal (line) 7 2 29 2 2" xfId="43141" xr:uid="{00000000-0005-0000-0000-0000FEA40000}"/>
    <cellStyle name="Subtotal (line) 7 2 29 2 3" xfId="43142" xr:uid="{00000000-0005-0000-0000-0000FFA40000}"/>
    <cellStyle name="Subtotal (line) 7 2 29 2 4" xfId="43143" xr:uid="{00000000-0005-0000-0000-000000A50000}"/>
    <cellStyle name="Subtotal (line) 7 2 29 3" xfId="43144" xr:uid="{00000000-0005-0000-0000-000001A50000}"/>
    <cellStyle name="Subtotal (line) 7 2 29 4" xfId="43145" xr:uid="{00000000-0005-0000-0000-000002A50000}"/>
    <cellStyle name="Subtotal (line) 7 2 29 5" xfId="43146" xr:uid="{00000000-0005-0000-0000-000003A50000}"/>
    <cellStyle name="Subtotal (line) 7 2 3" xfId="5975" xr:uid="{00000000-0005-0000-0000-000004A50000}"/>
    <cellStyle name="Subtotal (line) 7 2 3 2" xfId="43147" xr:uid="{00000000-0005-0000-0000-000005A50000}"/>
    <cellStyle name="Subtotal (line) 7 2 3 2 2" xfId="43148" xr:uid="{00000000-0005-0000-0000-000006A50000}"/>
    <cellStyle name="Subtotal (line) 7 2 3 2 3" xfId="43149" xr:uid="{00000000-0005-0000-0000-000007A50000}"/>
    <cellStyle name="Subtotal (line) 7 2 3 2 4" xfId="43150" xr:uid="{00000000-0005-0000-0000-000008A50000}"/>
    <cellStyle name="Subtotal (line) 7 2 3 3" xfId="43151" xr:uid="{00000000-0005-0000-0000-000009A50000}"/>
    <cellStyle name="Subtotal (line) 7 2 3 4" xfId="43152" xr:uid="{00000000-0005-0000-0000-00000AA50000}"/>
    <cellStyle name="Subtotal (line) 7 2 3 5" xfId="43153" xr:uid="{00000000-0005-0000-0000-00000BA50000}"/>
    <cellStyle name="Subtotal (line) 7 2 30" xfId="5976" xr:uid="{00000000-0005-0000-0000-00000CA50000}"/>
    <cellStyle name="Subtotal (line) 7 2 30 2" xfId="43154" xr:uid="{00000000-0005-0000-0000-00000DA50000}"/>
    <cellStyle name="Subtotal (line) 7 2 30 2 2" xfId="43155" xr:uid="{00000000-0005-0000-0000-00000EA50000}"/>
    <cellStyle name="Subtotal (line) 7 2 30 2 3" xfId="43156" xr:uid="{00000000-0005-0000-0000-00000FA50000}"/>
    <cellStyle name="Subtotal (line) 7 2 30 2 4" xfId="43157" xr:uid="{00000000-0005-0000-0000-000010A50000}"/>
    <cellStyle name="Subtotal (line) 7 2 30 3" xfId="43158" xr:uid="{00000000-0005-0000-0000-000011A50000}"/>
    <cellStyle name="Subtotal (line) 7 2 30 4" xfId="43159" xr:uid="{00000000-0005-0000-0000-000012A50000}"/>
    <cellStyle name="Subtotal (line) 7 2 30 5" xfId="43160" xr:uid="{00000000-0005-0000-0000-000013A50000}"/>
    <cellStyle name="Subtotal (line) 7 2 31" xfId="5977" xr:uid="{00000000-0005-0000-0000-000014A50000}"/>
    <cellStyle name="Subtotal (line) 7 2 31 2" xfId="43161" xr:uid="{00000000-0005-0000-0000-000015A50000}"/>
    <cellStyle name="Subtotal (line) 7 2 31 2 2" xfId="43162" xr:uid="{00000000-0005-0000-0000-000016A50000}"/>
    <cellStyle name="Subtotal (line) 7 2 31 2 3" xfId="43163" xr:uid="{00000000-0005-0000-0000-000017A50000}"/>
    <cellStyle name="Subtotal (line) 7 2 31 2 4" xfId="43164" xr:uid="{00000000-0005-0000-0000-000018A50000}"/>
    <cellStyle name="Subtotal (line) 7 2 31 3" xfId="43165" xr:uid="{00000000-0005-0000-0000-000019A50000}"/>
    <cellStyle name="Subtotal (line) 7 2 31 4" xfId="43166" xr:uid="{00000000-0005-0000-0000-00001AA50000}"/>
    <cellStyle name="Subtotal (line) 7 2 31 5" xfId="43167" xr:uid="{00000000-0005-0000-0000-00001BA50000}"/>
    <cellStyle name="Subtotal (line) 7 2 32" xfId="5978" xr:uid="{00000000-0005-0000-0000-00001CA50000}"/>
    <cellStyle name="Subtotal (line) 7 2 32 2" xfId="43168" xr:uid="{00000000-0005-0000-0000-00001DA50000}"/>
    <cellStyle name="Subtotal (line) 7 2 32 2 2" xfId="43169" xr:uid="{00000000-0005-0000-0000-00001EA50000}"/>
    <cellStyle name="Subtotal (line) 7 2 32 2 3" xfId="43170" xr:uid="{00000000-0005-0000-0000-00001FA50000}"/>
    <cellStyle name="Subtotal (line) 7 2 32 2 4" xfId="43171" xr:uid="{00000000-0005-0000-0000-000020A50000}"/>
    <cellStyle name="Subtotal (line) 7 2 32 3" xfId="43172" xr:uid="{00000000-0005-0000-0000-000021A50000}"/>
    <cellStyle name="Subtotal (line) 7 2 32 4" xfId="43173" xr:uid="{00000000-0005-0000-0000-000022A50000}"/>
    <cellStyle name="Subtotal (line) 7 2 32 5" xfId="43174" xr:uid="{00000000-0005-0000-0000-000023A50000}"/>
    <cellStyle name="Subtotal (line) 7 2 33" xfId="5979" xr:uid="{00000000-0005-0000-0000-000024A50000}"/>
    <cellStyle name="Subtotal (line) 7 2 33 2" xfId="43175" xr:uid="{00000000-0005-0000-0000-000025A50000}"/>
    <cellStyle name="Subtotal (line) 7 2 33 2 2" xfId="43176" xr:uid="{00000000-0005-0000-0000-000026A50000}"/>
    <cellStyle name="Subtotal (line) 7 2 33 2 3" xfId="43177" xr:uid="{00000000-0005-0000-0000-000027A50000}"/>
    <cellStyle name="Subtotal (line) 7 2 33 2 4" xfId="43178" xr:uid="{00000000-0005-0000-0000-000028A50000}"/>
    <cellStyle name="Subtotal (line) 7 2 33 3" xfId="43179" xr:uid="{00000000-0005-0000-0000-000029A50000}"/>
    <cellStyle name="Subtotal (line) 7 2 33 4" xfId="43180" xr:uid="{00000000-0005-0000-0000-00002AA50000}"/>
    <cellStyle name="Subtotal (line) 7 2 33 5" xfId="43181" xr:uid="{00000000-0005-0000-0000-00002BA50000}"/>
    <cellStyle name="Subtotal (line) 7 2 34" xfId="5980" xr:uid="{00000000-0005-0000-0000-00002CA50000}"/>
    <cellStyle name="Subtotal (line) 7 2 34 2" xfId="43182" xr:uid="{00000000-0005-0000-0000-00002DA50000}"/>
    <cellStyle name="Subtotal (line) 7 2 34 2 2" xfId="43183" xr:uid="{00000000-0005-0000-0000-00002EA50000}"/>
    <cellStyle name="Subtotal (line) 7 2 34 2 3" xfId="43184" xr:uid="{00000000-0005-0000-0000-00002FA50000}"/>
    <cellStyle name="Subtotal (line) 7 2 34 2 4" xfId="43185" xr:uid="{00000000-0005-0000-0000-000030A50000}"/>
    <cellStyle name="Subtotal (line) 7 2 34 3" xfId="43186" xr:uid="{00000000-0005-0000-0000-000031A50000}"/>
    <cellStyle name="Subtotal (line) 7 2 34 4" xfId="43187" xr:uid="{00000000-0005-0000-0000-000032A50000}"/>
    <cellStyle name="Subtotal (line) 7 2 34 5" xfId="43188" xr:uid="{00000000-0005-0000-0000-000033A50000}"/>
    <cellStyle name="Subtotal (line) 7 2 35" xfId="5981" xr:uid="{00000000-0005-0000-0000-000034A50000}"/>
    <cellStyle name="Subtotal (line) 7 2 35 2" xfId="43189" xr:uid="{00000000-0005-0000-0000-000035A50000}"/>
    <cellStyle name="Subtotal (line) 7 2 35 2 2" xfId="43190" xr:uid="{00000000-0005-0000-0000-000036A50000}"/>
    <cellStyle name="Subtotal (line) 7 2 35 2 3" xfId="43191" xr:uid="{00000000-0005-0000-0000-000037A50000}"/>
    <cellStyle name="Subtotal (line) 7 2 35 2 4" xfId="43192" xr:uid="{00000000-0005-0000-0000-000038A50000}"/>
    <cellStyle name="Subtotal (line) 7 2 35 3" xfId="43193" xr:uid="{00000000-0005-0000-0000-000039A50000}"/>
    <cellStyle name="Subtotal (line) 7 2 35 4" xfId="43194" xr:uid="{00000000-0005-0000-0000-00003AA50000}"/>
    <cellStyle name="Subtotal (line) 7 2 35 5" xfId="43195" xr:uid="{00000000-0005-0000-0000-00003BA50000}"/>
    <cellStyle name="Subtotal (line) 7 2 36" xfId="5982" xr:uid="{00000000-0005-0000-0000-00003CA50000}"/>
    <cellStyle name="Subtotal (line) 7 2 36 2" xfId="43196" xr:uid="{00000000-0005-0000-0000-00003DA50000}"/>
    <cellStyle name="Subtotal (line) 7 2 36 2 2" xfId="43197" xr:uid="{00000000-0005-0000-0000-00003EA50000}"/>
    <cellStyle name="Subtotal (line) 7 2 36 2 3" xfId="43198" xr:uid="{00000000-0005-0000-0000-00003FA50000}"/>
    <cellStyle name="Subtotal (line) 7 2 36 2 4" xfId="43199" xr:uid="{00000000-0005-0000-0000-000040A50000}"/>
    <cellStyle name="Subtotal (line) 7 2 36 3" xfId="43200" xr:uid="{00000000-0005-0000-0000-000041A50000}"/>
    <cellStyle name="Subtotal (line) 7 2 36 4" xfId="43201" xr:uid="{00000000-0005-0000-0000-000042A50000}"/>
    <cellStyle name="Subtotal (line) 7 2 36 5" xfId="43202" xr:uid="{00000000-0005-0000-0000-000043A50000}"/>
    <cellStyle name="Subtotal (line) 7 2 37" xfId="5983" xr:uid="{00000000-0005-0000-0000-000044A50000}"/>
    <cellStyle name="Subtotal (line) 7 2 37 2" xfId="43203" xr:uid="{00000000-0005-0000-0000-000045A50000}"/>
    <cellStyle name="Subtotal (line) 7 2 37 2 2" xfId="43204" xr:uid="{00000000-0005-0000-0000-000046A50000}"/>
    <cellStyle name="Subtotal (line) 7 2 37 2 3" xfId="43205" xr:uid="{00000000-0005-0000-0000-000047A50000}"/>
    <cellStyle name="Subtotal (line) 7 2 37 2 4" xfId="43206" xr:uid="{00000000-0005-0000-0000-000048A50000}"/>
    <cellStyle name="Subtotal (line) 7 2 37 3" xfId="43207" xr:uid="{00000000-0005-0000-0000-000049A50000}"/>
    <cellStyle name="Subtotal (line) 7 2 37 4" xfId="43208" xr:uid="{00000000-0005-0000-0000-00004AA50000}"/>
    <cellStyle name="Subtotal (line) 7 2 37 5" xfId="43209" xr:uid="{00000000-0005-0000-0000-00004BA50000}"/>
    <cellStyle name="Subtotal (line) 7 2 38" xfId="5984" xr:uid="{00000000-0005-0000-0000-00004CA50000}"/>
    <cellStyle name="Subtotal (line) 7 2 38 2" xfId="43210" xr:uid="{00000000-0005-0000-0000-00004DA50000}"/>
    <cellStyle name="Subtotal (line) 7 2 38 2 2" xfId="43211" xr:uid="{00000000-0005-0000-0000-00004EA50000}"/>
    <cellStyle name="Subtotal (line) 7 2 38 2 3" xfId="43212" xr:uid="{00000000-0005-0000-0000-00004FA50000}"/>
    <cellStyle name="Subtotal (line) 7 2 38 2 4" xfId="43213" xr:uid="{00000000-0005-0000-0000-000050A50000}"/>
    <cellStyle name="Subtotal (line) 7 2 38 3" xfId="43214" xr:uid="{00000000-0005-0000-0000-000051A50000}"/>
    <cellStyle name="Subtotal (line) 7 2 38 4" xfId="43215" xr:uid="{00000000-0005-0000-0000-000052A50000}"/>
    <cellStyle name="Subtotal (line) 7 2 38 5" xfId="43216" xr:uid="{00000000-0005-0000-0000-000053A50000}"/>
    <cellStyle name="Subtotal (line) 7 2 39" xfId="5985" xr:uid="{00000000-0005-0000-0000-000054A50000}"/>
    <cellStyle name="Subtotal (line) 7 2 39 2" xfId="43217" xr:uid="{00000000-0005-0000-0000-000055A50000}"/>
    <cellStyle name="Subtotal (line) 7 2 39 2 2" xfId="43218" xr:uid="{00000000-0005-0000-0000-000056A50000}"/>
    <cellStyle name="Subtotal (line) 7 2 39 2 3" xfId="43219" xr:uid="{00000000-0005-0000-0000-000057A50000}"/>
    <cellStyle name="Subtotal (line) 7 2 39 2 4" xfId="43220" xr:uid="{00000000-0005-0000-0000-000058A50000}"/>
    <cellStyle name="Subtotal (line) 7 2 39 3" xfId="43221" xr:uid="{00000000-0005-0000-0000-000059A50000}"/>
    <cellStyle name="Subtotal (line) 7 2 39 4" xfId="43222" xr:uid="{00000000-0005-0000-0000-00005AA50000}"/>
    <cellStyle name="Subtotal (line) 7 2 39 5" xfId="43223" xr:uid="{00000000-0005-0000-0000-00005BA50000}"/>
    <cellStyle name="Subtotal (line) 7 2 4" xfId="5986" xr:uid="{00000000-0005-0000-0000-00005CA50000}"/>
    <cellStyle name="Subtotal (line) 7 2 4 2" xfId="43224" xr:uid="{00000000-0005-0000-0000-00005DA50000}"/>
    <cellStyle name="Subtotal (line) 7 2 4 2 2" xfId="43225" xr:uid="{00000000-0005-0000-0000-00005EA50000}"/>
    <cellStyle name="Subtotal (line) 7 2 4 2 3" xfId="43226" xr:uid="{00000000-0005-0000-0000-00005FA50000}"/>
    <cellStyle name="Subtotal (line) 7 2 4 2 4" xfId="43227" xr:uid="{00000000-0005-0000-0000-000060A50000}"/>
    <cellStyle name="Subtotal (line) 7 2 4 3" xfId="43228" xr:uid="{00000000-0005-0000-0000-000061A50000}"/>
    <cellStyle name="Subtotal (line) 7 2 4 4" xfId="43229" xr:uid="{00000000-0005-0000-0000-000062A50000}"/>
    <cellStyle name="Subtotal (line) 7 2 4 5" xfId="43230" xr:uid="{00000000-0005-0000-0000-000063A50000}"/>
    <cellStyle name="Subtotal (line) 7 2 40" xfId="5987" xr:uid="{00000000-0005-0000-0000-000064A50000}"/>
    <cellStyle name="Subtotal (line) 7 2 40 2" xfId="43231" xr:uid="{00000000-0005-0000-0000-000065A50000}"/>
    <cellStyle name="Subtotal (line) 7 2 40 2 2" xfId="43232" xr:uid="{00000000-0005-0000-0000-000066A50000}"/>
    <cellStyle name="Subtotal (line) 7 2 40 2 3" xfId="43233" xr:uid="{00000000-0005-0000-0000-000067A50000}"/>
    <cellStyle name="Subtotal (line) 7 2 40 2 4" xfId="43234" xr:uid="{00000000-0005-0000-0000-000068A50000}"/>
    <cellStyle name="Subtotal (line) 7 2 40 3" xfId="43235" xr:uid="{00000000-0005-0000-0000-000069A50000}"/>
    <cellStyle name="Subtotal (line) 7 2 40 4" xfId="43236" xr:uid="{00000000-0005-0000-0000-00006AA50000}"/>
    <cellStyle name="Subtotal (line) 7 2 40 5" xfId="43237" xr:uid="{00000000-0005-0000-0000-00006BA50000}"/>
    <cellStyle name="Subtotal (line) 7 2 41" xfId="5988" xr:uid="{00000000-0005-0000-0000-00006CA50000}"/>
    <cellStyle name="Subtotal (line) 7 2 41 2" xfId="43238" xr:uid="{00000000-0005-0000-0000-00006DA50000}"/>
    <cellStyle name="Subtotal (line) 7 2 41 2 2" xfId="43239" xr:uid="{00000000-0005-0000-0000-00006EA50000}"/>
    <cellStyle name="Subtotal (line) 7 2 41 2 3" xfId="43240" xr:uid="{00000000-0005-0000-0000-00006FA50000}"/>
    <cellStyle name="Subtotal (line) 7 2 41 2 4" xfId="43241" xr:uid="{00000000-0005-0000-0000-000070A50000}"/>
    <cellStyle name="Subtotal (line) 7 2 41 3" xfId="43242" xr:uid="{00000000-0005-0000-0000-000071A50000}"/>
    <cellStyle name="Subtotal (line) 7 2 41 4" xfId="43243" xr:uid="{00000000-0005-0000-0000-000072A50000}"/>
    <cellStyle name="Subtotal (line) 7 2 41 5" xfId="43244" xr:uid="{00000000-0005-0000-0000-000073A50000}"/>
    <cellStyle name="Subtotal (line) 7 2 42" xfId="5989" xr:uid="{00000000-0005-0000-0000-000074A50000}"/>
    <cellStyle name="Subtotal (line) 7 2 42 2" xfId="43245" xr:uid="{00000000-0005-0000-0000-000075A50000}"/>
    <cellStyle name="Subtotal (line) 7 2 42 2 2" xfId="43246" xr:uid="{00000000-0005-0000-0000-000076A50000}"/>
    <cellStyle name="Subtotal (line) 7 2 42 2 3" xfId="43247" xr:uid="{00000000-0005-0000-0000-000077A50000}"/>
    <cellStyle name="Subtotal (line) 7 2 42 2 4" xfId="43248" xr:uid="{00000000-0005-0000-0000-000078A50000}"/>
    <cellStyle name="Subtotal (line) 7 2 42 3" xfId="43249" xr:uid="{00000000-0005-0000-0000-000079A50000}"/>
    <cellStyle name="Subtotal (line) 7 2 42 4" xfId="43250" xr:uid="{00000000-0005-0000-0000-00007AA50000}"/>
    <cellStyle name="Subtotal (line) 7 2 42 5" xfId="43251" xr:uid="{00000000-0005-0000-0000-00007BA50000}"/>
    <cellStyle name="Subtotal (line) 7 2 43" xfId="5990" xr:uid="{00000000-0005-0000-0000-00007CA50000}"/>
    <cellStyle name="Subtotal (line) 7 2 43 2" xfId="43252" xr:uid="{00000000-0005-0000-0000-00007DA50000}"/>
    <cellStyle name="Subtotal (line) 7 2 43 2 2" xfId="43253" xr:uid="{00000000-0005-0000-0000-00007EA50000}"/>
    <cellStyle name="Subtotal (line) 7 2 43 2 3" xfId="43254" xr:uid="{00000000-0005-0000-0000-00007FA50000}"/>
    <cellStyle name="Subtotal (line) 7 2 43 2 4" xfId="43255" xr:uid="{00000000-0005-0000-0000-000080A50000}"/>
    <cellStyle name="Subtotal (line) 7 2 43 3" xfId="43256" xr:uid="{00000000-0005-0000-0000-000081A50000}"/>
    <cellStyle name="Subtotal (line) 7 2 43 4" xfId="43257" xr:uid="{00000000-0005-0000-0000-000082A50000}"/>
    <cellStyle name="Subtotal (line) 7 2 43 5" xfId="43258" xr:uid="{00000000-0005-0000-0000-000083A50000}"/>
    <cellStyle name="Subtotal (line) 7 2 44" xfId="5991" xr:uid="{00000000-0005-0000-0000-000084A50000}"/>
    <cellStyle name="Subtotal (line) 7 2 44 2" xfId="43259" xr:uid="{00000000-0005-0000-0000-000085A50000}"/>
    <cellStyle name="Subtotal (line) 7 2 44 2 2" xfId="43260" xr:uid="{00000000-0005-0000-0000-000086A50000}"/>
    <cellStyle name="Subtotal (line) 7 2 44 2 3" xfId="43261" xr:uid="{00000000-0005-0000-0000-000087A50000}"/>
    <cellStyle name="Subtotal (line) 7 2 44 2 4" xfId="43262" xr:uid="{00000000-0005-0000-0000-000088A50000}"/>
    <cellStyle name="Subtotal (line) 7 2 44 3" xfId="43263" xr:uid="{00000000-0005-0000-0000-000089A50000}"/>
    <cellStyle name="Subtotal (line) 7 2 44 4" xfId="43264" xr:uid="{00000000-0005-0000-0000-00008AA50000}"/>
    <cellStyle name="Subtotal (line) 7 2 44 5" xfId="43265" xr:uid="{00000000-0005-0000-0000-00008BA50000}"/>
    <cellStyle name="Subtotal (line) 7 2 45" xfId="43266" xr:uid="{00000000-0005-0000-0000-00008CA50000}"/>
    <cellStyle name="Subtotal (line) 7 2 45 2" xfId="43267" xr:uid="{00000000-0005-0000-0000-00008DA50000}"/>
    <cellStyle name="Subtotal (line) 7 2 45 3" xfId="43268" xr:uid="{00000000-0005-0000-0000-00008EA50000}"/>
    <cellStyle name="Subtotal (line) 7 2 45 4" xfId="43269" xr:uid="{00000000-0005-0000-0000-00008FA50000}"/>
    <cellStyle name="Subtotal (line) 7 2 46" xfId="43270" xr:uid="{00000000-0005-0000-0000-000090A50000}"/>
    <cellStyle name="Subtotal (line) 7 2 46 2" xfId="43271" xr:uid="{00000000-0005-0000-0000-000091A50000}"/>
    <cellStyle name="Subtotal (line) 7 2 46 3" xfId="43272" xr:uid="{00000000-0005-0000-0000-000092A50000}"/>
    <cellStyle name="Subtotal (line) 7 2 46 4" xfId="43273" xr:uid="{00000000-0005-0000-0000-000093A50000}"/>
    <cellStyle name="Subtotal (line) 7 2 47" xfId="43274" xr:uid="{00000000-0005-0000-0000-000094A50000}"/>
    <cellStyle name="Subtotal (line) 7 2 5" xfId="5992" xr:uid="{00000000-0005-0000-0000-000095A50000}"/>
    <cellStyle name="Subtotal (line) 7 2 5 2" xfId="43275" xr:uid="{00000000-0005-0000-0000-000096A50000}"/>
    <cellStyle name="Subtotal (line) 7 2 5 2 2" xfId="43276" xr:uid="{00000000-0005-0000-0000-000097A50000}"/>
    <cellStyle name="Subtotal (line) 7 2 5 2 3" xfId="43277" xr:uid="{00000000-0005-0000-0000-000098A50000}"/>
    <cellStyle name="Subtotal (line) 7 2 5 2 4" xfId="43278" xr:uid="{00000000-0005-0000-0000-000099A50000}"/>
    <cellStyle name="Subtotal (line) 7 2 5 3" xfId="43279" xr:uid="{00000000-0005-0000-0000-00009AA50000}"/>
    <cellStyle name="Subtotal (line) 7 2 5 4" xfId="43280" xr:uid="{00000000-0005-0000-0000-00009BA50000}"/>
    <cellStyle name="Subtotal (line) 7 2 5 5" xfId="43281" xr:uid="{00000000-0005-0000-0000-00009CA50000}"/>
    <cellStyle name="Subtotal (line) 7 2 6" xfId="5993" xr:uid="{00000000-0005-0000-0000-00009DA50000}"/>
    <cellStyle name="Subtotal (line) 7 2 6 2" xfId="43282" xr:uid="{00000000-0005-0000-0000-00009EA50000}"/>
    <cellStyle name="Subtotal (line) 7 2 6 2 2" xfId="43283" xr:uid="{00000000-0005-0000-0000-00009FA50000}"/>
    <cellStyle name="Subtotal (line) 7 2 6 2 3" xfId="43284" xr:uid="{00000000-0005-0000-0000-0000A0A50000}"/>
    <cellStyle name="Subtotal (line) 7 2 6 2 4" xfId="43285" xr:uid="{00000000-0005-0000-0000-0000A1A50000}"/>
    <cellStyle name="Subtotal (line) 7 2 6 3" xfId="43286" xr:uid="{00000000-0005-0000-0000-0000A2A50000}"/>
    <cellStyle name="Subtotal (line) 7 2 6 4" xfId="43287" xr:uid="{00000000-0005-0000-0000-0000A3A50000}"/>
    <cellStyle name="Subtotal (line) 7 2 6 5" xfId="43288" xr:uid="{00000000-0005-0000-0000-0000A4A50000}"/>
    <cellStyle name="Subtotal (line) 7 2 7" xfId="5994" xr:uid="{00000000-0005-0000-0000-0000A5A50000}"/>
    <cellStyle name="Subtotal (line) 7 2 7 2" xfId="43289" xr:uid="{00000000-0005-0000-0000-0000A6A50000}"/>
    <cellStyle name="Subtotal (line) 7 2 7 2 2" xfId="43290" xr:uid="{00000000-0005-0000-0000-0000A7A50000}"/>
    <cellStyle name="Subtotal (line) 7 2 7 2 3" xfId="43291" xr:uid="{00000000-0005-0000-0000-0000A8A50000}"/>
    <cellStyle name="Subtotal (line) 7 2 7 2 4" xfId="43292" xr:uid="{00000000-0005-0000-0000-0000A9A50000}"/>
    <cellStyle name="Subtotal (line) 7 2 7 3" xfId="43293" xr:uid="{00000000-0005-0000-0000-0000AAA50000}"/>
    <cellStyle name="Subtotal (line) 7 2 7 4" xfId="43294" xr:uid="{00000000-0005-0000-0000-0000ABA50000}"/>
    <cellStyle name="Subtotal (line) 7 2 7 5" xfId="43295" xr:uid="{00000000-0005-0000-0000-0000ACA50000}"/>
    <cellStyle name="Subtotal (line) 7 2 8" xfId="5995" xr:uid="{00000000-0005-0000-0000-0000ADA50000}"/>
    <cellStyle name="Subtotal (line) 7 2 8 2" xfId="43296" xr:uid="{00000000-0005-0000-0000-0000AEA50000}"/>
    <cellStyle name="Subtotal (line) 7 2 8 2 2" xfId="43297" xr:uid="{00000000-0005-0000-0000-0000AFA50000}"/>
    <cellStyle name="Subtotal (line) 7 2 8 2 3" xfId="43298" xr:uid="{00000000-0005-0000-0000-0000B0A50000}"/>
    <cellStyle name="Subtotal (line) 7 2 8 2 4" xfId="43299" xr:uid="{00000000-0005-0000-0000-0000B1A50000}"/>
    <cellStyle name="Subtotal (line) 7 2 8 3" xfId="43300" xr:uid="{00000000-0005-0000-0000-0000B2A50000}"/>
    <cellStyle name="Subtotal (line) 7 2 8 4" xfId="43301" xr:uid="{00000000-0005-0000-0000-0000B3A50000}"/>
    <cellStyle name="Subtotal (line) 7 2 8 5" xfId="43302" xr:uid="{00000000-0005-0000-0000-0000B4A50000}"/>
    <cellStyle name="Subtotal (line) 7 2 9" xfId="5996" xr:uid="{00000000-0005-0000-0000-0000B5A50000}"/>
    <cellStyle name="Subtotal (line) 7 2 9 2" xfId="43303" xr:uid="{00000000-0005-0000-0000-0000B6A50000}"/>
    <cellStyle name="Subtotal (line) 7 2 9 2 2" xfId="43304" xr:uid="{00000000-0005-0000-0000-0000B7A50000}"/>
    <cellStyle name="Subtotal (line) 7 2 9 2 3" xfId="43305" xr:uid="{00000000-0005-0000-0000-0000B8A50000}"/>
    <cellStyle name="Subtotal (line) 7 2 9 2 4" xfId="43306" xr:uid="{00000000-0005-0000-0000-0000B9A50000}"/>
    <cellStyle name="Subtotal (line) 7 2 9 3" xfId="43307" xr:uid="{00000000-0005-0000-0000-0000BAA50000}"/>
    <cellStyle name="Subtotal (line) 7 2 9 4" xfId="43308" xr:uid="{00000000-0005-0000-0000-0000BBA50000}"/>
    <cellStyle name="Subtotal (line) 7 2 9 5" xfId="43309" xr:uid="{00000000-0005-0000-0000-0000BCA50000}"/>
    <cellStyle name="Subtotal (line) 7 20" xfId="5997" xr:uid="{00000000-0005-0000-0000-0000BDA50000}"/>
    <cellStyle name="Subtotal (line) 7 20 2" xfId="43310" xr:uid="{00000000-0005-0000-0000-0000BEA50000}"/>
    <cellStyle name="Subtotal (line) 7 20 2 2" xfId="43311" xr:uid="{00000000-0005-0000-0000-0000BFA50000}"/>
    <cellStyle name="Subtotal (line) 7 20 2 3" xfId="43312" xr:uid="{00000000-0005-0000-0000-0000C0A50000}"/>
    <cellStyle name="Subtotal (line) 7 20 2 4" xfId="43313" xr:uid="{00000000-0005-0000-0000-0000C1A50000}"/>
    <cellStyle name="Subtotal (line) 7 20 3" xfId="43314" xr:uid="{00000000-0005-0000-0000-0000C2A50000}"/>
    <cellStyle name="Subtotal (line) 7 20 4" xfId="43315" xr:uid="{00000000-0005-0000-0000-0000C3A50000}"/>
    <cellStyle name="Subtotal (line) 7 20 5" xfId="43316" xr:uid="{00000000-0005-0000-0000-0000C4A50000}"/>
    <cellStyle name="Subtotal (line) 7 21" xfId="5998" xr:uid="{00000000-0005-0000-0000-0000C5A50000}"/>
    <cellStyle name="Subtotal (line) 7 21 2" xfId="43317" xr:uid="{00000000-0005-0000-0000-0000C6A50000}"/>
    <cellStyle name="Subtotal (line) 7 21 2 2" xfId="43318" xr:uid="{00000000-0005-0000-0000-0000C7A50000}"/>
    <cellStyle name="Subtotal (line) 7 21 2 3" xfId="43319" xr:uid="{00000000-0005-0000-0000-0000C8A50000}"/>
    <cellStyle name="Subtotal (line) 7 21 2 4" xfId="43320" xr:uid="{00000000-0005-0000-0000-0000C9A50000}"/>
    <cellStyle name="Subtotal (line) 7 21 3" xfId="43321" xr:uid="{00000000-0005-0000-0000-0000CAA50000}"/>
    <cellStyle name="Subtotal (line) 7 21 4" xfId="43322" xr:uid="{00000000-0005-0000-0000-0000CBA50000}"/>
    <cellStyle name="Subtotal (line) 7 21 5" xfId="43323" xr:uid="{00000000-0005-0000-0000-0000CCA50000}"/>
    <cellStyle name="Subtotal (line) 7 22" xfId="5999" xr:uid="{00000000-0005-0000-0000-0000CDA50000}"/>
    <cellStyle name="Subtotal (line) 7 22 2" xfId="43324" xr:uid="{00000000-0005-0000-0000-0000CEA50000}"/>
    <cellStyle name="Subtotal (line) 7 22 2 2" xfId="43325" xr:uid="{00000000-0005-0000-0000-0000CFA50000}"/>
    <cellStyle name="Subtotal (line) 7 22 2 3" xfId="43326" xr:uid="{00000000-0005-0000-0000-0000D0A50000}"/>
    <cellStyle name="Subtotal (line) 7 22 2 4" xfId="43327" xr:uid="{00000000-0005-0000-0000-0000D1A50000}"/>
    <cellStyle name="Subtotal (line) 7 22 3" xfId="43328" xr:uid="{00000000-0005-0000-0000-0000D2A50000}"/>
    <cellStyle name="Subtotal (line) 7 22 4" xfId="43329" xr:uid="{00000000-0005-0000-0000-0000D3A50000}"/>
    <cellStyle name="Subtotal (line) 7 22 5" xfId="43330" xr:uid="{00000000-0005-0000-0000-0000D4A50000}"/>
    <cellStyle name="Subtotal (line) 7 23" xfId="6000" xr:uid="{00000000-0005-0000-0000-0000D5A50000}"/>
    <cellStyle name="Subtotal (line) 7 23 2" xfId="43331" xr:uid="{00000000-0005-0000-0000-0000D6A50000}"/>
    <cellStyle name="Subtotal (line) 7 23 2 2" xfId="43332" xr:uid="{00000000-0005-0000-0000-0000D7A50000}"/>
    <cellStyle name="Subtotal (line) 7 23 2 3" xfId="43333" xr:uid="{00000000-0005-0000-0000-0000D8A50000}"/>
    <cellStyle name="Subtotal (line) 7 23 2 4" xfId="43334" xr:uid="{00000000-0005-0000-0000-0000D9A50000}"/>
    <cellStyle name="Subtotal (line) 7 23 3" xfId="43335" xr:uid="{00000000-0005-0000-0000-0000DAA50000}"/>
    <cellStyle name="Subtotal (line) 7 23 4" xfId="43336" xr:uid="{00000000-0005-0000-0000-0000DBA50000}"/>
    <cellStyle name="Subtotal (line) 7 23 5" xfId="43337" xr:uid="{00000000-0005-0000-0000-0000DCA50000}"/>
    <cellStyle name="Subtotal (line) 7 24" xfId="6001" xr:uid="{00000000-0005-0000-0000-0000DDA50000}"/>
    <cellStyle name="Subtotal (line) 7 24 2" xfId="43338" xr:uid="{00000000-0005-0000-0000-0000DEA50000}"/>
    <cellStyle name="Subtotal (line) 7 24 2 2" xfId="43339" xr:uid="{00000000-0005-0000-0000-0000DFA50000}"/>
    <cellStyle name="Subtotal (line) 7 24 2 3" xfId="43340" xr:uid="{00000000-0005-0000-0000-0000E0A50000}"/>
    <cellStyle name="Subtotal (line) 7 24 2 4" xfId="43341" xr:uid="{00000000-0005-0000-0000-0000E1A50000}"/>
    <cellStyle name="Subtotal (line) 7 24 3" xfId="43342" xr:uid="{00000000-0005-0000-0000-0000E2A50000}"/>
    <cellStyle name="Subtotal (line) 7 24 4" xfId="43343" xr:uid="{00000000-0005-0000-0000-0000E3A50000}"/>
    <cellStyle name="Subtotal (line) 7 24 5" xfId="43344" xr:uid="{00000000-0005-0000-0000-0000E4A50000}"/>
    <cellStyle name="Subtotal (line) 7 25" xfId="6002" xr:uid="{00000000-0005-0000-0000-0000E5A50000}"/>
    <cellStyle name="Subtotal (line) 7 25 2" xfId="43345" xr:uid="{00000000-0005-0000-0000-0000E6A50000}"/>
    <cellStyle name="Subtotal (line) 7 25 2 2" xfId="43346" xr:uid="{00000000-0005-0000-0000-0000E7A50000}"/>
    <cellStyle name="Subtotal (line) 7 25 2 3" xfId="43347" xr:uid="{00000000-0005-0000-0000-0000E8A50000}"/>
    <cellStyle name="Subtotal (line) 7 25 2 4" xfId="43348" xr:uid="{00000000-0005-0000-0000-0000E9A50000}"/>
    <cellStyle name="Subtotal (line) 7 25 3" xfId="43349" xr:uid="{00000000-0005-0000-0000-0000EAA50000}"/>
    <cellStyle name="Subtotal (line) 7 25 4" xfId="43350" xr:uid="{00000000-0005-0000-0000-0000EBA50000}"/>
    <cellStyle name="Subtotal (line) 7 25 5" xfId="43351" xr:uid="{00000000-0005-0000-0000-0000ECA50000}"/>
    <cellStyle name="Subtotal (line) 7 26" xfId="6003" xr:uid="{00000000-0005-0000-0000-0000EDA50000}"/>
    <cellStyle name="Subtotal (line) 7 26 2" xfId="43352" xr:uid="{00000000-0005-0000-0000-0000EEA50000}"/>
    <cellStyle name="Subtotal (line) 7 26 2 2" xfId="43353" xr:uid="{00000000-0005-0000-0000-0000EFA50000}"/>
    <cellStyle name="Subtotal (line) 7 26 2 3" xfId="43354" xr:uid="{00000000-0005-0000-0000-0000F0A50000}"/>
    <cellStyle name="Subtotal (line) 7 26 2 4" xfId="43355" xr:uid="{00000000-0005-0000-0000-0000F1A50000}"/>
    <cellStyle name="Subtotal (line) 7 26 3" xfId="43356" xr:uid="{00000000-0005-0000-0000-0000F2A50000}"/>
    <cellStyle name="Subtotal (line) 7 26 4" xfId="43357" xr:uid="{00000000-0005-0000-0000-0000F3A50000}"/>
    <cellStyle name="Subtotal (line) 7 26 5" xfId="43358" xr:uid="{00000000-0005-0000-0000-0000F4A50000}"/>
    <cellStyle name="Subtotal (line) 7 27" xfId="6004" xr:uid="{00000000-0005-0000-0000-0000F5A50000}"/>
    <cellStyle name="Subtotal (line) 7 27 2" xfId="43359" xr:uid="{00000000-0005-0000-0000-0000F6A50000}"/>
    <cellStyle name="Subtotal (line) 7 27 2 2" xfId="43360" xr:uid="{00000000-0005-0000-0000-0000F7A50000}"/>
    <cellStyle name="Subtotal (line) 7 27 2 3" xfId="43361" xr:uid="{00000000-0005-0000-0000-0000F8A50000}"/>
    <cellStyle name="Subtotal (line) 7 27 2 4" xfId="43362" xr:uid="{00000000-0005-0000-0000-0000F9A50000}"/>
    <cellStyle name="Subtotal (line) 7 27 3" xfId="43363" xr:uid="{00000000-0005-0000-0000-0000FAA50000}"/>
    <cellStyle name="Subtotal (line) 7 27 4" xfId="43364" xr:uid="{00000000-0005-0000-0000-0000FBA50000}"/>
    <cellStyle name="Subtotal (line) 7 27 5" xfId="43365" xr:uid="{00000000-0005-0000-0000-0000FCA50000}"/>
    <cellStyle name="Subtotal (line) 7 28" xfId="6005" xr:uid="{00000000-0005-0000-0000-0000FDA50000}"/>
    <cellStyle name="Subtotal (line) 7 28 2" xfId="43366" xr:uid="{00000000-0005-0000-0000-0000FEA50000}"/>
    <cellStyle name="Subtotal (line) 7 28 2 2" xfId="43367" xr:uid="{00000000-0005-0000-0000-0000FFA50000}"/>
    <cellStyle name="Subtotal (line) 7 28 2 3" xfId="43368" xr:uid="{00000000-0005-0000-0000-000000A60000}"/>
    <cellStyle name="Subtotal (line) 7 28 2 4" xfId="43369" xr:uid="{00000000-0005-0000-0000-000001A60000}"/>
    <cellStyle name="Subtotal (line) 7 28 3" xfId="43370" xr:uid="{00000000-0005-0000-0000-000002A60000}"/>
    <cellStyle name="Subtotal (line) 7 28 4" xfId="43371" xr:uid="{00000000-0005-0000-0000-000003A60000}"/>
    <cellStyle name="Subtotal (line) 7 28 5" xfId="43372" xr:uid="{00000000-0005-0000-0000-000004A60000}"/>
    <cellStyle name="Subtotal (line) 7 29" xfId="6006" xr:uid="{00000000-0005-0000-0000-000005A60000}"/>
    <cellStyle name="Subtotal (line) 7 29 2" xfId="43373" xr:uid="{00000000-0005-0000-0000-000006A60000}"/>
    <cellStyle name="Subtotal (line) 7 29 2 2" xfId="43374" xr:uid="{00000000-0005-0000-0000-000007A60000}"/>
    <cellStyle name="Subtotal (line) 7 29 2 3" xfId="43375" xr:uid="{00000000-0005-0000-0000-000008A60000}"/>
    <cellStyle name="Subtotal (line) 7 29 2 4" xfId="43376" xr:uid="{00000000-0005-0000-0000-000009A60000}"/>
    <cellStyle name="Subtotal (line) 7 29 3" xfId="43377" xr:uid="{00000000-0005-0000-0000-00000AA60000}"/>
    <cellStyle name="Subtotal (line) 7 29 4" xfId="43378" xr:uid="{00000000-0005-0000-0000-00000BA60000}"/>
    <cellStyle name="Subtotal (line) 7 29 5" xfId="43379" xr:uid="{00000000-0005-0000-0000-00000CA60000}"/>
    <cellStyle name="Subtotal (line) 7 3" xfId="6007" xr:uid="{00000000-0005-0000-0000-00000DA60000}"/>
    <cellStyle name="Subtotal (line) 7 3 2" xfId="43380" xr:uid="{00000000-0005-0000-0000-00000EA60000}"/>
    <cellStyle name="Subtotal (line) 7 3 2 2" xfId="43381" xr:uid="{00000000-0005-0000-0000-00000FA60000}"/>
    <cellStyle name="Subtotal (line) 7 3 2 3" xfId="43382" xr:uid="{00000000-0005-0000-0000-000010A60000}"/>
    <cellStyle name="Subtotal (line) 7 3 2 4" xfId="43383" xr:uid="{00000000-0005-0000-0000-000011A60000}"/>
    <cellStyle name="Subtotal (line) 7 3 3" xfId="43384" xr:uid="{00000000-0005-0000-0000-000012A60000}"/>
    <cellStyle name="Subtotal (line) 7 3 4" xfId="43385" xr:uid="{00000000-0005-0000-0000-000013A60000}"/>
    <cellStyle name="Subtotal (line) 7 3 5" xfId="43386" xr:uid="{00000000-0005-0000-0000-000014A60000}"/>
    <cellStyle name="Subtotal (line) 7 30" xfId="6008" xr:uid="{00000000-0005-0000-0000-000015A60000}"/>
    <cellStyle name="Subtotal (line) 7 30 2" xfId="43387" xr:uid="{00000000-0005-0000-0000-000016A60000}"/>
    <cellStyle name="Subtotal (line) 7 30 2 2" xfId="43388" xr:uid="{00000000-0005-0000-0000-000017A60000}"/>
    <cellStyle name="Subtotal (line) 7 30 2 3" xfId="43389" xr:uid="{00000000-0005-0000-0000-000018A60000}"/>
    <cellStyle name="Subtotal (line) 7 30 2 4" xfId="43390" xr:uid="{00000000-0005-0000-0000-000019A60000}"/>
    <cellStyle name="Subtotal (line) 7 30 3" xfId="43391" xr:uid="{00000000-0005-0000-0000-00001AA60000}"/>
    <cellStyle name="Subtotal (line) 7 30 4" xfId="43392" xr:uid="{00000000-0005-0000-0000-00001BA60000}"/>
    <cellStyle name="Subtotal (line) 7 30 5" xfId="43393" xr:uid="{00000000-0005-0000-0000-00001CA60000}"/>
    <cellStyle name="Subtotal (line) 7 31" xfId="6009" xr:uid="{00000000-0005-0000-0000-00001DA60000}"/>
    <cellStyle name="Subtotal (line) 7 31 2" xfId="43394" xr:uid="{00000000-0005-0000-0000-00001EA60000}"/>
    <cellStyle name="Subtotal (line) 7 31 2 2" xfId="43395" xr:uid="{00000000-0005-0000-0000-00001FA60000}"/>
    <cellStyle name="Subtotal (line) 7 31 2 3" xfId="43396" xr:uid="{00000000-0005-0000-0000-000020A60000}"/>
    <cellStyle name="Subtotal (line) 7 31 2 4" xfId="43397" xr:uid="{00000000-0005-0000-0000-000021A60000}"/>
    <cellStyle name="Subtotal (line) 7 31 3" xfId="43398" xr:uid="{00000000-0005-0000-0000-000022A60000}"/>
    <cellStyle name="Subtotal (line) 7 31 4" xfId="43399" xr:uid="{00000000-0005-0000-0000-000023A60000}"/>
    <cellStyle name="Subtotal (line) 7 31 5" xfId="43400" xr:uid="{00000000-0005-0000-0000-000024A60000}"/>
    <cellStyle name="Subtotal (line) 7 32" xfId="6010" xr:uid="{00000000-0005-0000-0000-000025A60000}"/>
    <cellStyle name="Subtotal (line) 7 32 2" xfId="43401" xr:uid="{00000000-0005-0000-0000-000026A60000}"/>
    <cellStyle name="Subtotal (line) 7 32 2 2" xfId="43402" xr:uid="{00000000-0005-0000-0000-000027A60000}"/>
    <cellStyle name="Subtotal (line) 7 32 2 3" xfId="43403" xr:uid="{00000000-0005-0000-0000-000028A60000}"/>
    <cellStyle name="Subtotal (line) 7 32 2 4" xfId="43404" xr:uid="{00000000-0005-0000-0000-000029A60000}"/>
    <cellStyle name="Subtotal (line) 7 32 3" xfId="43405" xr:uid="{00000000-0005-0000-0000-00002AA60000}"/>
    <cellStyle name="Subtotal (line) 7 32 4" xfId="43406" xr:uid="{00000000-0005-0000-0000-00002BA60000}"/>
    <cellStyle name="Subtotal (line) 7 32 5" xfId="43407" xr:uid="{00000000-0005-0000-0000-00002CA60000}"/>
    <cellStyle name="Subtotal (line) 7 33" xfId="6011" xr:uid="{00000000-0005-0000-0000-00002DA60000}"/>
    <cellStyle name="Subtotal (line) 7 33 2" xfId="43408" xr:uid="{00000000-0005-0000-0000-00002EA60000}"/>
    <cellStyle name="Subtotal (line) 7 33 2 2" xfId="43409" xr:uid="{00000000-0005-0000-0000-00002FA60000}"/>
    <cellStyle name="Subtotal (line) 7 33 2 3" xfId="43410" xr:uid="{00000000-0005-0000-0000-000030A60000}"/>
    <cellStyle name="Subtotal (line) 7 33 2 4" xfId="43411" xr:uid="{00000000-0005-0000-0000-000031A60000}"/>
    <cellStyle name="Subtotal (line) 7 33 3" xfId="43412" xr:uid="{00000000-0005-0000-0000-000032A60000}"/>
    <cellStyle name="Subtotal (line) 7 33 4" xfId="43413" xr:uid="{00000000-0005-0000-0000-000033A60000}"/>
    <cellStyle name="Subtotal (line) 7 33 5" xfId="43414" xr:uid="{00000000-0005-0000-0000-000034A60000}"/>
    <cellStyle name="Subtotal (line) 7 34" xfId="6012" xr:uid="{00000000-0005-0000-0000-000035A60000}"/>
    <cellStyle name="Subtotal (line) 7 34 2" xfId="43415" xr:uid="{00000000-0005-0000-0000-000036A60000}"/>
    <cellStyle name="Subtotal (line) 7 34 2 2" xfId="43416" xr:uid="{00000000-0005-0000-0000-000037A60000}"/>
    <cellStyle name="Subtotal (line) 7 34 2 3" xfId="43417" xr:uid="{00000000-0005-0000-0000-000038A60000}"/>
    <cellStyle name="Subtotal (line) 7 34 2 4" xfId="43418" xr:uid="{00000000-0005-0000-0000-000039A60000}"/>
    <cellStyle name="Subtotal (line) 7 34 3" xfId="43419" xr:uid="{00000000-0005-0000-0000-00003AA60000}"/>
    <cellStyle name="Subtotal (line) 7 34 4" xfId="43420" xr:uid="{00000000-0005-0000-0000-00003BA60000}"/>
    <cellStyle name="Subtotal (line) 7 34 5" xfId="43421" xr:uid="{00000000-0005-0000-0000-00003CA60000}"/>
    <cellStyle name="Subtotal (line) 7 35" xfId="6013" xr:uid="{00000000-0005-0000-0000-00003DA60000}"/>
    <cellStyle name="Subtotal (line) 7 35 2" xfId="43422" xr:uid="{00000000-0005-0000-0000-00003EA60000}"/>
    <cellStyle name="Subtotal (line) 7 35 2 2" xfId="43423" xr:uid="{00000000-0005-0000-0000-00003FA60000}"/>
    <cellStyle name="Subtotal (line) 7 35 2 3" xfId="43424" xr:uid="{00000000-0005-0000-0000-000040A60000}"/>
    <cellStyle name="Subtotal (line) 7 35 2 4" xfId="43425" xr:uid="{00000000-0005-0000-0000-000041A60000}"/>
    <cellStyle name="Subtotal (line) 7 35 3" xfId="43426" xr:uid="{00000000-0005-0000-0000-000042A60000}"/>
    <cellStyle name="Subtotal (line) 7 35 4" xfId="43427" xr:uid="{00000000-0005-0000-0000-000043A60000}"/>
    <cellStyle name="Subtotal (line) 7 35 5" xfId="43428" xr:uid="{00000000-0005-0000-0000-000044A60000}"/>
    <cellStyle name="Subtotal (line) 7 36" xfId="6014" xr:uid="{00000000-0005-0000-0000-000045A60000}"/>
    <cellStyle name="Subtotal (line) 7 36 2" xfId="43429" xr:uid="{00000000-0005-0000-0000-000046A60000}"/>
    <cellStyle name="Subtotal (line) 7 36 2 2" xfId="43430" xr:uid="{00000000-0005-0000-0000-000047A60000}"/>
    <cellStyle name="Subtotal (line) 7 36 2 3" xfId="43431" xr:uid="{00000000-0005-0000-0000-000048A60000}"/>
    <cellStyle name="Subtotal (line) 7 36 2 4" xfId="43432" xr:uid="{00000000-0005-0000-0000-000049A60000}"/>
    <cellStyle name="Subtotal (line) 7 36 3" xfId="43433" xr:uid="{00000000-0005-0000-0000-00004AA60000}"/>
    <cellStyle name="Subtotal (line) 7 36 4" xfId="43434" xr:uid="{00000000-0005-0000-0000-00004BA60000}"/>
    <cellStyle name="Subtotal (line) 7 36 5" xfId="43435" xr:uid="{00000000-0005-0000-0000-00004CA60000}"/>
    <cellStyle name="Subtotal (line) 7 37" xfId="6015" xr:uid="{00000000-0005-0000-0000-00004DA60000}"/>
    <cellStyle name="Subtotal (line) 7 37 2" xfId="43436" xr:uid="{00000000-0005-0000-0000-00004EA60000}"/>
    <cellStyle name="Subtotal (line) 7 37 2 2" xfId="43437" xr:uid="{00000000-0005-0000-0000-00004FA60000}"/>
    <cellStyle name="Subtotal (line) 7 37 2 3" xfId="43438" xr:uid="{00000000-0005-0000-0000-000050A60000}"/>
    <cellStyle name="Subtotal (line) 7 37 2 4" xfId="43439" xr:uid="{00000000-0005-0000-0000-000051A60000}"/>
    <cellStyle name="Subtotal (line) 7 37 3" xfId="43440" xr:uid="{00000000-0005-0000-0000-000052A60000}"/>
    <cellStyle name="Subtotal (line) 7 37 4" xfId="43441" xr:uid="{00000000-0005-0000-0000-000053A60000}"/>
    <cellStyle name="Subtotal (line) 7 37 5" xfId="43442" xr:uid="{00000000-0005-0000-0000-000054A60000}"/>
    <cellStyle name="Subtotal (line) 7 38" xfId="6016" xr:uid="{00000000-0005-0000-0000-000055A60000}"/>
    <cellStyle name="Subtotal (line) 7 38 2" xfId="43443" xr:uid="{00000000-0005-0000-0000-000056A60000}"/>
    <cellStyle name="Subtotal (line) 7 38 2 2" xfId="43444" xr:uid="{00000000-0005-0000-0000-000057A60000}"/>
    <cellStyle name="Subtotal (line) 7 38 2 3" xfId="43445" xr:uid="{00000000-0005-0000-0000-000058A60000}"/>
    <cellStyle name="Subtotal (line) 7 38 2 4" xfId="43446" xr:uid="{00000000-0005-0000-0000-000059A60000}"/>
    <cellStyle name="Subtotal (line) 7 38 3" xfId="43447" xr:uid="{00000000-0005-0000-0000-00005AA60000}"/>
    <cellStyle name="Subtotal (line) 7 38 4" xfId="43448" xr:uid="{00000000-0005-0000-0000-00005BA60000}"/>
    <cellStyle name="Subtotal (line) 7 38 5" xfId="43449" xr:uid="{00000000-0005-0000-0000-00005CA60000}"/>
    <cellStyle name="Subtotal (line) 7 39" xfId="6017" xr:uid="{00000000-0005-0000-0000-00005DA60000}"/>
    <cellStyle name="Subtotal (line) 7 39 2" xfId="43450" xr:uid="{00000000-0005-0000-0000-00005EA60000}"/>
    <cellStyle name="Subtotal (line) 7 39 2 2" xfId="43451" xr:uid="{00000000-0005-0000-0000-00005FA60000}"/>
    <cellStyle name="Subtotal (line) 7 39 2 3" xfId="43452" xr:uid="{00000000-0005-0000-0000-000060A60000}"/>
    <cellStyle name="Subtotal (line) 7 39 2 4" xfId="43453" xr:uid="{00000000-0005-0000-0000-000061A60000}"/>
    <cellStyle name="Subtotal (line) 7 39 3" xfId="43454" xr:uid="{00000000-0005-0000-0000-000062A60000}"/>
    <cellStyle name="Subtotal (line) 7 39 4" xfId="43455" xr:uid="{00000000-0005-0000-0000-000063A60000}"/>
    <cellStyle name="Subtotal (line) 7 39 5" xfId="43456" xr:uid="{00000000-0005-0000-0000-000064A60000}"/>
    <cellStyle name="Subtotal (line) 7 4" xfId="6018" xr:uid="{00000000-0005-0000-0000-000065A60000}"/>
    <cellStyle name="Subtotal (line) 7 4 2" xfId="43457" xr:uid="{00000000-0005-0000-0000-000066A60000}"/>
    <cellStyle name="Subtotal (line) 7 4 2 2" xfId="43458" xr:uid="{00000000-0005-0000-0000-000067A60000}"/>
    <cellStyle name="Subtotal (line) 7 4 2 3" xfId="43459" xr:uid="{00000000-0005-0000-0000-000068A60000}"/>
    <cellStyle name="Subtotal (line) 7 4 2 4" xfId="43460" xr:uid="{00000000-0005-0000-0000-000069A60000}"/>
    <cellStyle name="Subtotal (line) 7 4 3" xfId="43461" xr:uid="{00000000-0005-0000-0000-00006AA60000}"/>
    <cellStyle name="Subtotal (line) 7 4 4" xfId="43462" xr:uid="{00000000-0005-0000-0000-00006BA60000}"/>
    <cellStyle name="Subtotal (line) 7 4 5" xfId="43463" xr:uid="{00000000-0005-0000-0000-00006CA60000}"/>
    <cellStyle name="Subtotal (line) 7 40" xfId="6019" xr:uid="{00000000-0005-0000-0000-00006DA60000}"/>
    <cellStyle name="Subtotal (line) 7 40 2" xfId="43464" xr:uid="{00000000-0005-0000-0000-00006EA60000}"/>
    <cellStyle name="Subtotal (line) 7 40 2 2" xfId="43465" xr:uid="{00000000-0005-0000-0000-00006FA60000}"/>
    <cellStyle name="Subtotal (line) 7 40 2 3" xfId="43466" xr:uid="{00000000-0005-0000-0000-000070A60000}"/>
    <cellStyle name="Subtotal (line) 7 40 2 4" xfId="43467" xr:uid="{00000000-0005-0000-0000-000071A60000}"/>
    <cellStyle name="Subtotal (line) 7 40 3" xfId="43468" xr:uid="{00000000-0005-0000-0000-000072A60000}"/>
    <cellStyle name="Subtotal (line) 7 40 4" xfId="43469" xr:uid="{00000000-0005-0000-0000-000073A60000}"/>
    <cellStyle name="Subtotal (line) 7 40 5" xfId="43470" xr:uid="{00000000-0005-0000-0000-000074A60000}"/>
    <cellStyle name="Subtotal (line) 7 41" xfId="6020" xr:uid="{00000000-0005-0000-0000-000075A60000}"/>
    <cellStyle name="Subtotal (line) 7 41 2" xfId="43471" xr:uid="{00000000-0005-0000-0000-000076A60000}"/>
    <cellStyle name="Subtotal (line) 7 41 2 2" xfId="43472" xr:uid="{00000000-0005-0000-0000-000077A60000}"/>
    <cellStyle name="Subtotal (line) 7 41 2 3" xfId="43473" xr:uid="{00000000-0005-0000-0000-000078A60000}"/>
    <cellStyle name="Subtotal (line) 7 41 2 4" xfId="43474" xr:uid="{00000000-0005-0000-0000-000079A60000}"/>
    <cellStyle name="Subtotal (line) 7 41 3" xfId="43475" xr:uid="{00000000-0005-0000-0000-00007AA60000}"/>
    <cellStyle name="Subtotal (line) 7 41 4" xfId="43476" xr:uid="{00000000-0005-0000-0000-00007BA60000}"/>
    <cellStyle name="Subtotal (line) 7 41 5" xfId="43477" xr:uid="{00000000-0005-0000-0000-00007CA60000}"/>
    <cellStyle name="Subtotal (line) 7 42" xfId="6021" xr:uid="{00000000-0005-0000-0000-00007DA60000}"/>
    <cellStyle name="Subtotal (line) 7 42 2" xfId="43478" xr:uid="{00000000-0005-0000-0000-00007EA60000}"/>
    <cellStyle name="Subtotal (line) 7 42 2 2" xfId="43479" xr:uid="{00000000-0005-0000-0000-00007FA60000}"/>
    <cellStyle name="Subtotal (line) 7 42 2 3" xfId="43480" xr:uid="{00000000-0005-0000-0000-000080A60000}"/>
    <cellStyle name="Subtotal (line) 7 42 2 4" xfId="43481" xr:uid="{00000000-0005-0000-0000-000081A60000}"/>
    <cellStyle name="Subtotal (line) 7 42 3" xfId="43482" xr:uid="{00000000-0005-0000-0000-000082A60000}"/>
    <cellStyle name="Subtotal (line) 7 42 4" xfId="43483" xr:uid="{00000000-0005-0000-0000-000083A60000}"/>
    <cellStyle name="Subtotal (line) 7 42 5" xfId="43484" xr:uid="{00000000-0005-0000-0000-000084A60000}"/>
    <cellStyle name="Subtotal (line) 7 43" xfId="6022" xr:uid="{00000000-0005-0000-0000-000085A60000}"/>
    <cellStyle name="Subtotal (line) 7 43 2" xfId="43485" xr:uid="{00000000-0005-0000-0000-000086A60000}"/>
    <cellStyle name="Subtotal (line) 7 43 2 2" xfId="43486" xr:uid="{00000000-0005-0000-0000-000087A60000}"/>
    <cellStyle name="Subtotal (line) 7 43 2 3" xfId="43487" xr:uid="{00000000-0005-0000-0000-000088A60000}"/>
    <cellStyle name="Subtotal (line) 7 43 2 4" xfId="43488" xr:uid="{00000000-0005-0000-0000-000089A60000}"/>
    <cellStyle name="Subtotal (line) 7 43 3" xfId="43489" xr:uid="{00000000-0005-0000-0000-00008AA60000}"/>
    <cellStyle name="Subtotal (line) 7 43 4" xfId="43490" xr:uid="{00000000-0005-0000-0000-00008BA60000}"/>
    <cellStyle name="Subtotal (line) 7 43 5" xfId="43491" xr:uid="{00000000-0005-0000-0000-00008CA60000}"/>
    <cellStyle name="Subtotal (line) 7 44" xfId="6023" xr:uid="{00000000-0005-0000-0000-00008DA60000}"/>
    <cellStyle name="Subtotal (line) 7 44 2" xfId="43492" xr:uid="{00000000-0005-0000-0000-00008EA60000}"/>
    <cellStyle name="Subtotal (line) 7 44 2 2" xfId="43493" xr:uid="{00000000-0005-0000-0000-00008FA60000}"/>
    <cellStyle name="Subtotal (line) 7 44 2 3" xfId="43494" xr:uid="{00000000-0005-0000-0000-000090A60000}"/>
    <cellStyle name="Subtotal (line) 7 44 2 4" xfId="43495" xr:uid="{00000000-0005-0000-0000-000091A60000}"/>
    <cellStyle name="Subtotal (line) 7 44 3" xfId="43496" xr:uid="{00000000-0005-0000-0000-000092A60000}"/>
    <cellStyle name="Subtotal (line) 7 44 4" xfId="43497" xr:uid="{00000000-0005-0000-0000-000093A60000}"/>
    <cellStyle name="Subtotal (line) 7 44 5" xfId="43498" xr:uid="{00000000-0005-0000-0000-000094A60000}"/>
    <cellStyle name="Subtotal (line) 7 45" xfId="6024" xr:uid="{00000000-0005-0000-0000-000095A60000}"/>
    <cellStyle name="Subtotal (line) 7 45 2" xfId="43499" xr:uid="{00000000-0005-0000-0000-000096A60000}"/>
    <cellStyle name="Subtotal (line) 7 45 2 2" xfId="43500" xr:uid="{00000000-0005-0000-0000-000097A60000}"/>
    <cellStyle name="Subtotal (line) 7 45 2 3" xfId="43501" xr:uid="{00000000-0005-0000-0000-000098A60000}"/>
    <cellStyle name="Subtotal (line) 7 45 2 4" xfId="43502" xr:uid="{00000000-0005-0000-0000-000099A60000}"/>
    <cellStyle name="Subtotal (line) 7 45 3" xfId="43503" xr:uid="{00000000-0005-0000-0000-00009AA60000}"/>
    <cellStyle name="Subtotal (line) 7 45 4" xfId="43504" xr:uid="{00000000-0005-0000-0000-00009BA60000}"/>
    <cellStyle name="Subtotal (line) 7 45 5" xfId="43505" xr:uid="{00000000-0005-0000-0000-00009CA60000}"/>
    <cellStyle name="Subtotal (line) 7 46" xfId="43506" xr:uid="{00000000-0005-0000-0000-00009DA60000}"/>
    <cellStyle name="Subtotal (line) 7 46 2" xfId="43507" xr:uid="{00000000-0005-0000-0000-00009EA60000}"/>
    <cellStyle name="Subtotal (line) 7 46 3" xfId="43508" xr:uid="{00000000-0005-0000-0000-00009FA60000}"/>
    <cellStyle name="Subtotal (line) 7 46 4" xfId="43509" xr:uid="{00000000-0005-0000-0000-0000A0A60000}"/>
    <cellStyle name="Subtotal (line) 7 47" xfId="43510" xr:uid="{00000000-0005-0000-0000-0000A1A60000}"/>
    <cellStyle name="Subtotal (line) 7 5" xfId="6025" xr:uid="{00000000-0005-0000-0000-0000A2A60000}"/>
    <cellStyle name="Subtotal (line) 7 5 2" xfId="43511" xr:uid="{00000000-0005-0000-0000-0000A3A60000}"/>
    <cellStyle name="Subtotal (line) 7 5 2 2" xfId="43512" xr:uid="{00000000-0005-0000-0000-0000A4A60000}"/>
    <cellStyle name="Subtotal (line) 7 5 2 3" xfId="43513" xr:uid="{00000000-0005-0000-0000-0000A5A60000}"/>
    <cellStyle name="Subtotal (line) 7 5 2 4" xfId="43514" xr:uid="{00000000-0005-0000-0000-0000A6A60000}"/>
    <cellStyle name="Subtotal (line) 7 5 3" xfId="43515" xr:uid="{00000000-0005-0000-0000-0000A7A60000}"/>
    <cellStyle name="Subtotal (line) 7 5 4" xfId="43516" xr:uid="{00000000-0005-0000-0000-0000A8A60000}"/>
    <cellStyle name="Subtotal (line) 7 5 5" xfId="43517" xr:uid="{00000000-0005-0000-0000-0000A9A60000}"/>
    <cellStyle name="Subtotal (line) 7 6" xfId="6026" xr:uid="{00000000-0005-0000-0000-0000AAA60000}"/>
    <cellStyle name="Subtotal (line) 7 6 2" xfId="43518" xr:uid="{00000000-0005-0000-0000-0000ABA60000}"/>
    <cellStyle name="Subtotal (line) 7 6 2 2" xfId="43519" xr:uid="{00000000-0005-0000-0000-0000ACA60000}"/>
    <cellStyle name="Subtotal (line) 7 6 2 3" xfId="43520" xr:uid="{00000000-0005-0000-0000-0000ADA60000}"/>
    <cellStyle name="Subtotal (line) 7 6 2 4" xfId="43521" xr:uid="{00000000-0005-0000-0000-0000AEA60000}"/>
    <cellStyle name="Subtotal (line) 7 6 3" xfId="43522" xr:uid="{00000000-0005-0000-0000-0000AFA60000}"/>
    <cellStyle name="Subtotal (line) 7 6 4" xfId="43523" xr:uid="{00000000-0005-0000-0000-0000B0A60000}"/>
    <cellStyle name="Subtotal (line) 7 6 5" xfId="43524" xr:uid="{00000000-0005-0000-0000-0000B1A60000}"/>
    <cellStyle name="Subtotal (line) 7 7" xfId="6027" xr:uid="{00000000-0005-0000-0000-0000B2A60000}"/>
    <cellStyle name="Subtotal (line) 7 7 2" xfId="43525" xr:uid="{00000000-0005-0000-0000-0000B3A60000}"/>
    <cellStyle name="Subtotal (line) 7 7 2 2" xfId="43526" xr:uid="{00000000-0005-0000-0000-0000B4A60000}"/>
    <cellStyle name="Subtotal (line) 7 7 2 3" xfId="43527" xr:uid="{00000000-0005-0000-0000-0000B5A60000}"/>
    <cellStyle name="Subtotal (line) 7 7 2 4" xfId="43528" xr:uid="{00000000-0005-0000-0000-0000B6A60000}"/>
    <cellStyle name="Subtotal (line) 7 7 3" xfId="43529" xr:uid="{00000000-0005-0000-0000-0000B7A60000}"/>
    <cellStyle name="Subtotal (line) 7 7 4" xfId="43530" xr:uid="{00000000-0005-0000-0000-0000B8A60000}"/>
    <cellStyle name="Subtotal (line) 7 7 5" xfId="43531" xr:uid="{00000000-0005-0000-0000-0000B9A60000}"/>
    <cellStyle name="Subtotal (line) 7 8" xfId="6028" xr:uid="{00000000-0005-0000-0000-0000BAA60000}"/>
    <cellStyle name="Subtotal (line) 7 8 2" xfId="43532" xr:uid="{00000000-0005-0000-0000-0000BBA60000}"/>
    <cellStyle name="Subtotal (line) 7 8 2 2" xfId="43533" xr:uid="{00000000-0005-0000-0000-0000BCA60000}"/>
    <cellStyle name="Subtotal (line) 7 8 2 3" xfId="43534" xr:uid="{00000000-0005-0000-0000-0000BDA60000}"/>
    <cellStyle name="Subtotal (line) 7 8 2 4" xfId="43535" xr:uid="{00000000-0005-0000-0000-0000BEA60000}"/>
    <cellStyle name="Subtotal (line) 7 8 3" xfId="43536" xr:uid="{00000000-0005-0000-0000-0000BFA60000}"/>
    <cellStyle name="Subtotal (line) 7 8 4" xfId="43537" xr:uid="{00000000-0005-0000-0000-0000C0A60000}"/>
    <cellStyle name="Subtotal (line) 7 8 5" xfId="43538" xr:uid="{00000000-0005-0000-0000-0000C1A60000}"/>
    <cellStyle name="Subtotal (line) 7 9" xfId="6029" xr:uid="{00000000-0005-0000-0000-0000C2A60000}"/>
    <cellStyle name="Subtotal (line) 7 9 2" xfId="43539" xr:uid="{00000000-0005-0000-0000-0000C3A60000}"/>
    <cellStyle name="Subtotal (line) 7 9 2 2" xfId="43540" xr:uid="{00000000-0005-0000-0000-0000C4A60000}"/>
    <cellStyle name="Subtotal (line) 7 9 2 3" xfId="43541" xr:uid="{00000000-0005-0000-0000-0000C5A60000}"/>
    <cellStyle name="Subtotal (line) 7 9 2 4" xfId="43542" xr:uid="{00000000-0005-0000-0000-0000C6A60000}"/>
    <cellStyle name="Subtotal (line) 7 9 3" xfId="43543" xr:uid="{00000000-0005-0000-0000-0000C7A60000}"/>
    <cellStyle name="Subtotal (line) 7 9 4" xfId="43544" xr:uid="{00000000-0005-0000-0000-0000C8A60000}"/>
    <cellStyle name="Subtotal (line) 7 9 5" xfId="43545" xr:uid="{00000000-0005-0000-0000-0000C9A60000}"/>
    <cellStyle name="Subtotal (line) 8" xfId="6030" xr:uid="{00000000-0005-0000-0000-0000CAA60000}"/>
    <cellStyle name="Subtotal (line) 8 10" xfId="6031" xr:uid="{00000000-0005-0000-0000-0000CBA60000}"/>
    <cellStyle name="Subtotal (line) 8 10 2" xfId="43546" xr:uid="{00000000-0005-0000-0000-0000CCA60000}"/>
    <cellStyle name="Subtotal (line) 8 10 2 2" xfId="43547" xr:uid="{00000000-0005-0000-0000-0000CDA60000}"/>
    <cellStyle name="Subtotal (line) 8 10 2 3" xfId="43548" xr:uid="{00000000-0005-0000-0000-0000CEA60000}"/>
    <cellStyle name="Subtotal (line) 8 10 2 4" xfId="43549" xr:uid="{00000000-0005-0000-0000-0000CFA60000}"/>
    <cellStyle name="Subtotal (line) 8 10 3" xfId="43550" xr:uid="{00000000-0005-0000-0000-0000D0A60000}"/>
    <cellStyle name="Subtotal (line) 8 10 4" xfId="43551" xr:uid="{00000000-0005-0000-0000-0000D1A60000}"/>
    <cellStyle name="Subtotal (line) 8 10 5" xfId="43552" xr:uid="{00000000-0005-0000-0000-0000D2A60000}"/>
    <cellStyle name="Subtotal (line) 8 11" xfId="6032" xr:uid="{00000000-0005-0000-0000-0000D3A60000}"/>
    <cellStyle name="Subtotal (line) 8 11 2" xfId="43553" xr:uid="{00000000-0005-0000-0000-0000D4A60000}"/>
    <cellStyle name="Subtotal (line) 8 11 2 2" xfId="43554" xr:uid="{00000000-0005-0000-0000-0000D5A60000}"/>
    <cellStyle name="Subtotal (line) 8 11 2 3" xfId="43555" xr:uid="{00000000-0005-0000-0000-0000D6A60000}"/>
    <cellStyle name="Subtotal (line) 8 11 2 4" xfId="43556" xr:uid="{00000000-0005-0000-0000-0000D7A60000}"/>
    <cellStyle name="Subtotal (line) 8 11 3" xfId="43557" xr:uid="{00000000-0005-0000-0000-0000D8A60000}"/>
    <cellStyle name="Subtotal (line) 8 11 4" xfId="43558" xr:uid="{00000000-0005-0000-0000-0000D9A60000}"/>
    <cellStyle name="Subtotal (line) 8 11 5" xfId="43559" xr:uid="{00000000-0005-0000-0000-0000DAA60000}"/>
    <cellStyle name="Subtotal (line) 8 12" xfId="6033" xr:uid="{00000000-0005-0000-0000-0000DBA60000}"/>
    <cellStyle name="Subtotal (line) 8 12 2" xfId="43560" xr:uid="{00000000-0005-0000-0000-0000DCA60000}"/>
    <cellStyle name="Subtotal (line) 8 12 2 2" xfId="43561" xr:uid="{00000000-0005-0000-0000-0000DDA60000}"/>
    <cellStyle name="Subtotal (line) 8 12 2 3" xfId="43562" xr:uid="{00000000-0005-0000-0000-0000DEA60000}"/>
    <cellStyle name="Subtotal (line) 8 12 2 4" xfId="43563" xr:uid="{00000000-0005-0000-0000-0000DFA60000}"/>
    <cellStyle name="Subtotal (line) 8 12 3" xfId="43564" xr:uid="{00000000-0005-0000-0000-0000E0A60000}"/>
    <cellStyle name="Subtotal (line) 8 12 4" xfId="43565" xr:uid="{00000000-0005-0000-0000-0000E1A60000}"/>
    <cellStyle name="Subtotal (line) 8 12 5" xfId="43566" xr:uid="{00000000-0005-0000-0000-0000E2A60000}"/>
    <cellStyle name="Subtotal (line) 8 13" xfId="6034" xr:uid="{00000000-0005-0000-0000-0000E3A60000}"/>
    <cellStyle name="Subtotal (line) 8 13 2" xfId="43567" xr:uid="{00000000-0005-0000-0000-0000E4A60000}"/>
    <cellStyle name="Subtotal (line) 8 13 2 2" xfId="43568" xr:uid="{00000000-0005-0000-0000-0000E5A60000}"/>
    <cellStyle name="Subtotal (line) 8 13 2 3" xfId="43569" xr:uid="{00000000-0005-0000-0000-0000E6A60000}"/>
    <cellStyle name="Subtotal (line) 8 13 2 4" xfId="43570" xr:uid="{00000000-0005-0000-0000-0000E7A60000}"/>
    <cellStyle name="Subtotal (line) 8 13 3" xfId="43571" xr:uid="{00000000-0005-0000-0000-0000E8A60000}"/>
    <cellStyle name="Subtotal (line) 8 13 4" xfId="43572" xr:uid="{00000000-0005-0000-0000-0000E9A60000}"/>
    <cellStyle name="Subtotal (line) 8 13 5" xfId="43573" xr:uid="{00000000-0005-0000-0000-0000EAA60000}"/>
    <cellStyle name="Subtotal (line) 8 14" xfId="6035" xr:uid="{00000000-0005-0000-0000-0000EBA60000}"/>
    <cellStyle name="Subtotal (line) 8 14 2" xfId="43574" xr:uid="{00000000-0005-0000-0000-0000ECA60000}"/>
    <cellStyle name="Subtotal (line) 8 14 2 2" xfId="43575" xr:uid="{00000000-0005-0000-0000-0000EDA60000}"/>
    <cellStyle name="Subtotal (line) 8 14 2 3" xfId="43576" xr:uid="{00000000-0005-0000-0000-0000EEA60000}"/>
    <cellStyle name="Subtotal (line) 8 14 2 4" xfId="43577" xr:uid="{00000000-0005-0000-0000-0000EFA60000}"/>
    <cellStyle name="Subtotal (line) 8 14 3" xfId="43578" xr:uid="{00000000-0005-0000-0000-0000F0A60000}"/>
    <cellStyle name="Subtotal (line) 8 14 4" xfId="43579" xr:uid="{00000000-0005-0000-0000-0000F1A60000}"/>
    <cellStyle name="Subtotal (line) 8 14 5" xfId="43580" xr:uid="{00000000-0005-0000-0000-0000F2A60000}"/>
    <cellStyle name="Subtotal (line) 8 15" xfId="6036" xr:uid="{00000000-0005-0000-0000-0000F3A60000}"/>
    <cellStyle name="Subtotal (line) 8 15 2" xfId="43581" xr:uid="{00000000-0005-0000-0000-0000F4A60000}"/>
    <cellStyle name="Subtotal (line) 8 15 2 2" xfId="43582" xr:uid="{00000000-0005-0000-0000-0000F5A60000}"/>
    <cellStyle name="Subtotal (line) 8 15 2 3" xfId="43583" xr:uid="{00000000-0005-0000-0000-0000F6A60000}"/>
    <cellStyle name="Subtotal (line) 8 15 2 4" xfId="43584" xr:uid="{00000000-0005-0000-0000-0000F7A60000}"/>
    <cellStyle name="Subtotal (line) 8 15 3" xfId="43585" xr:uid="{00000000-0005-0000-0000-0000F8A60000}"/>
    <cellStyle name="Subtotal (line) 8 15 4" xfId="43586" xr:uid="{00000000-0005-0000-0000-0000F9A60000}"/>
    <cellStyle name="Subtotal (line) 8 15 5" xfId="43587" xr:uid="{00000000-0005-0000-0000-0000FAA60000}"/>
    <cellStyle name="Subtotal (line) 8 16" xfId="6037" xr:uid="{00000000-0005-0000-0000-0000FBA60000}"/>
    <cellStyle name="Subtotal (line) 8 16 2" xfId="43588" xr:uid="{00000000-0005-0000-0000-0000FCA60000}"/>
    <cellStyle name="Subtotal (line) 8 16 2 2" xfId="43589" xr:uid="{00000000-0005-0000-0000-0000FDA60000}"/>
    <cellStyle name="Subtotal (line) 8 16 2 3" xfId="43590" xr:uid="{00000000-0005-0000-0000-0000FEA60000}"/>
    <cellStyle name="Subtotal (line) 8 16 2 4" xfId="43591" xr:uid="{00000000-0005-0000-0000-0000FFA60000}"/>
    <cellStyle name="Subtotal (line) 8 16 3" xfId="43592" xr:uid="{00000000-0005-0000-0000-000000A70000}"/>
    <cellStyle name="Subtotal (line) 8 16 4" xfId="43593" xr:uid="{00000000-0005-0000-0000-000001A70000}"/>
    <cellStyle name="Subtotal (line) 8 16 5" xfId="43594" xr:uid="{00000000-0005-0000-0000-000002A70000}"/>
    <cellStyle name="Subtotal (line) 8 17" xfId="6038" xr:uid="{00000000-0005-0000-0000-000003A70000}"/>
    <cellStyle name="Subtotal (line) 8 17 2" xfId="43595" xr:uid="{00000000-0005-0000-0000-000004A70000}"/>
    <cellStyle name="Subtotal (line) 8 17 2 2" xfId="43596" xr:uid="{00000000-0005-0000-0000-000005A70000}"/>
    <cellStyle name="Subtotal (line) 8 17 2 3" xfId="43597" xr:uid="{00000000-0005-0000-0000-000006A70000}"/>
    <cellStyle name="Subtotal (line) 8 17 2 4" xfId="43598" xr:uid="{00000000-0005-0000-0000-000007A70000}"/>
    <cellStyle name="Subtotal (line) 8 17 3" xfId="43599" xr:uid="{00000000-0005-0000-0000-000008A70000}"/>
    <cellStyle name="Subtotal (line) 8 17 4" xfId="43600" xr:uid="{00000000-0005-0000-0000-000009A70000}"/>
    <cellStyle name="Subtotal (line) 8 17 5" xfId="43601" xr:uid="{00000000-0005-0000-0000-00000AA70000}"/>
    <cellStyle name="Subtotal (line) 8 18" xfId="6039" xr:uid="{00000000-0005-0000-0000-00000BA70000}"/>
    <cellStyle name="Subtotal (line) 8 18 2" xfId="43602" xr:uid="{00000000-0005-0000-0000-00000CA70000}"/>
    <cellStyle name="Subtotal (line) 8 18 2 2" xfId="43603" xr:uid="{00000000-0005-0000-0000-00000DA70000}"/>
    <cellStyle name="Subtotal (line) 8 18 2 3" xfId="43604" xr:uid="{00000000-0005-0000-0000-00000EA70000}"/>
    <cellStyle name="Subtotal (line) 8 18 2 4" xfId="43605" xr:uid="{00000000-0005-0000-0000-00000FA70000}"/>
    <cellStyle name="Subtotal (line) 8 18 3" xfId="43606" xr:uid="{00000000-0005-0000-0000-000010A70000}"/>
    <cellStyle name="Subtotal (line) 8 18 4" xfId="43607" xr:uid="{00000000-0005-0000-0000-000011A70000}"/>
    <cellStyle name="Subtotal (line) 8 18 5" xfId="43608" xr:uid="{00000000-0005-0000-0000-000012A70000}"/>
    <cellStyle name="Subtotal (line) 8 19" xfId="6040" xr:uid="{00000000-0005-0000-0000-000013A70000}"/>
    <cellStyle name="Subtotal (line) 8 19 2" xfId="43609" xr:uid="{00000000-0005-0000-0000-000014A70000}"/>
    <cellStyle name="Subtotal (line) 8 19 2 2" xfId="43610" xr:uid="{00000000-0005-0000-0000-000015A70000}"/>
    <cellStyle name="Subtotal (line) 8 19 2 3" xfId="43611" xr:uid="{00000000-0005-0000-0000-000016A70000}"/>
    <cellStyle name="Subtotal (line) 8 19 2 4" xfId="43612" xr:uid="{00000000-0005-0000-0000-000017A70000}"/>
    <cellStyle name="Subtotal (line) 8 19 3" xfId="43613" xr:uid="{00000000-0005-0000-0000-000018A70000}"/>
    <cellStyle name="Subtotal (line) 8 19 4" xfId="43614" xr:uid="{00000000-0005-0000-0000-000019A70000}"/>
    <cellStyle name="Subtotal (line) 8 19 5" xfId="43615" xr:uid="{00000000-0005-0000-0000-00001AA70000}"/>
    <cellStyle name="Subtotal (line) 8 2" xfId="6041" xr:uid="{00000000-0005-0000-0000-00001BA70000}"/>
    <cellStyle name="Subtotal (line) 8 2 2" xfId="43616" xr:uid="{00000000-0005-0000-0000-00001CA70000}"/>
    <cellStyle name="Subtotal (line) 8 2 2 2" xfId="43617" xr:uid="{00000000-0005-0000-0000-00001DA70000}"/>
    <cellStyle name="Subtotal (line) 8 2 2 3" xfId="43618" xr:uid="{00000000-0005-0000-0000-00001EA70000}"/>
    <cellStyle name="Subtotal (line) 8 2 2 4" xfId="43619" xr:uid="{00000000-0005-0000-0000-00001FA70000}"/>
    <cellStyle name="Subtotal (line) 8 2 3" xfId="43620" xr:uid="{00000000-0005-0000-0000-000020A70000}"/>
    <cellStyle name="Subtotal (line) 8 2 4" xfId="43621" xr:uid="{00000000-0005-0000-0000-000021A70000}"/>
    <cellStyle name="Subtotal (line) 8 2 5" xfId="43622" xr:uid="{00000000-0005-0000-0000-000022A70000}"/>
    <cellStyle name="Subtotal (line) 8 20" xfId="6042" xr:uid="{00000000-0005-0000-0000-000023A70000}"/>
    <cellStyle name="Subtotal (line) 8 20 2" xfId="43623" xr:uid="{00000000-0005-0000-0000-000024A70000}"/>
    <cellStyle name="Subtotal (line) 8 20 2 2" xfId="43624" xr:uid="{00000000-0005-0000-0000-000025A70000}"/>
    <cellStyle name="Subtotal (line) 8 20 2 3" xfId="43625" xr:uid="{00000000-0005-0000-0000-000026A70000}"/>
    <cellStyle name="Subtotal (line) 8 20 2 4" xfId="43626" xr:uid="{00000000-0005-0000-0000-000027A70000}"/>
    <cellStyle name="Subtotal (line) 8 20 3" xfId="43627" xr:uid="{00000000-0005-0000-0000-000028A70000}"/>
    <cellStyle name="Subtotal (line) 8 20 4" xfId="43628" xr:uid="{00000000-0005-0000-0000-000029A70000}"/>
    <cellStyle name="Subtotal (line) 8 20 5" xfId="43629" xr:uid="{00000000-0005-0000-0000-00002AA70000}"/>
    <cellStyle name="Subtotal (line) 8 21" xfId="6043" xr:uid="{00000000-0005-0000-0000-00002BA70000}"/>
    <cellStyle name="Subtotal (line) 8 21 2" xfId="43630" xr:uid="{00000000-0005-0000-0000-00002CA70000}"/>
    <cellStyle name="Subtotal (line) 8 21 2 2" xfId="43631" xr:uid="{00000000-0005-0000-0000-00002DA70000}"/>
    <cellStyle name="Subtotal (line) 8 21 2 3" xfId="43632" xr:uid="{00000000-0005-0000-0000-00002EA70000}"/>
    <cellStyle name="Subtotal (line) 8 21 2 4" xfId="43633" xr:uid="{00000000-0005-0000-0000-00002FA70000}"/>
    <cellStyle name="Subtotal (line) 8 21 3" xfId="43634" xr:uid="{00000000-0005-0000-0000-000030A70000}"/>
    <cellStyle name="Subtotal (line) 8 21 4" xfId="43635" xr:uid="{00000000-0005-0000-0000-000031A70000}"/>
    <cellStyle name="Subtotal (line) 8 21 5" xfId="43636" xr:uid="{00000000-0005-0000-0000-000032A70000}"/>
    <cellStyle name="Subtotal (line) 8 22" xfId="6044" xr:uid="{00000000-0005-0000-0000-000033A70000}"/>
    <cellStyle name="Subtotal (line) 8 22 2" xfId="43637" xr:uid="{00000000-0005-0000-0000-000034A70000}"/>
    <cellStyle name="Subtotal (line) 8 22 2 2" xfId="43638" xr:uid="{00000000-0005-0000-0000-000035A70000}"/>
    <cellStyle name="Subtotal (line) 8 22 2 3" xfId="43639" xr:uid="{00000000-0005-0000-0000-000036A70000}"/>
    <cellStyle name="Subtotal (line) 8 22 2 4" xfId="43640" xr:uid="{00000000-0005-0000-0000-000037A70000}"/>
    <cellStyle name="Subtotal (line) 8 22 3" xfId="43641" xr:uid="{00000000-0005-0000-0000-000038A70000}"/>
    <cellStyle name="Subtotal (line) 8 22 4" xfId="43642" xr:uid="{00000000-0005-0000-0000-000039A70000}"/>
    <cellStyle name="Subtotal (line) 8 22 5" xfId="43643" xr:uid="{00000000-0005-0000-0000-00003AA70000}"/>
    <cellStyle name="Subtotal (line) 8 23" xfId="6045" xr:uid="{00000000-0005-0000-0000-00003BA70000}"/>
    <cellStyle name="Subtotal (line) 8 23 2" xfId="43644" xr:uid="{00000000-0005-0000-0000-00003CA70000}"/>
    <cellStyle name="Subtotal (line) 8 23 2 2" xfId="43645" xr:uid="{00000000-0005-0000-0000-00003DA70000}"/>
    <cellStyle name="Subtotal (line) 8 23 2 3" xfId="43646" xr:uid="{00000000-0005-0000-0000-00003EA70000}"/>
    <cellStyle name="Subtotal (line) 8 23 2 4" xfId="43647" xr:uid="{00000000-0005-0000-0000-00003FA70000}"/>
    <cellStyle name="Subtotal (line) 8 23 3" xfId="43648" xr:uid="{00000000-0005-0000-0000-000040A70000}"/>
    <cellStyle name="Subtotal (line) 8 23 4" xfId="43649" xr:uid="{00000000-0005-0000-0000-000041A70000}"/>
    <cellStyle name="Subtotal (line) 8 23 5" xfId="43650" xr:uid="{00000000-0005-0000-0000-000042A70000}"/>
    <cellStyle name="Subtotal (line) 8 24" xfId="6046" xr:uid="{00000000-0005-0000-0000-000043A70000}"/>
    <cellStyle name="Subtotal (line) 8 24 2" xfId="43651" xr:uid="{00000000-0005-0000-0000-000044A70000}"/>
    <cellStyle name="Subtotal (line) 8 24 2 2" xfId="43652" xr:uid="{00000000-0005-0000-0000-000045A70000}"/>
    <cellStyle name="Subtotal (line) 8 24 2 3" xfId="43653" xr:uid="{00000000-0005-0000-0000-000046A70000}"/>
    <cellStyle name="Subtotal (line) 8 24 2 4" xfId="43654" xr:uid="{00000000-0005-0000-0000-000047A70000}"/>
    <cellStyle name="Subtotal (line) 8 24 3" xfId="43655" xr:uid="{00000000-0005-0000-0000-000048A70000}"/>
    <cellStyle name="Subtotal (line) 8 24 4" xfId="43656" xr:uid="{00000000-0005-0000-0000-000049A70000}"/>
    <cellStyle name="Subtotal (line) 8 24 5" xfId="43657" xr:uid="{00000000-0005-0000-0000-00004AA70000}"/>
    <cellStyle name="Subtotal (line) 8 25" xfId="6047" xr:uid="{00000000-0005-0000-0000-00004BA70000}"/>
    <cellStyle name="Subtotal (line) 8 25 2" xfId="43658" xr:uid="{00000000-0005-0000-0000-00004CA70000}"/>
    <cellStyle name="Subtotal (line) 8 25 2 2" xfId="43659" xr:uid="{00000000-0005-0000-0000-00004DA70000}"/>
    <cellStyle name="Subtotal (line) 8 25 2 3" xfId="43660" xr:uid="{00000000-0005-0000-0000-00004EA70000}"/>
    <cellStyle name="Subtotal (line) 8 25 2 4" xfId="43661" xr:uid="{00000000-0005-0000-0000-00004FA70000}"/>
    <cellStyle name="Subtotal (line) 8 25 3" xfId="43662" xr:uid="{00000000-0005-0000-0000-000050A70000}"/>
    <cellStyle name="Subtotal (line) 8 25 4" xfId="43663" xr:uid="{00000000-0005-0000-0000-000051A70000}"/>
    <cellStyle name="Subtotal (line) 8 25 5" xfId="43664" xr:uid="{00000000-0005-0000-0000-000052A70000}"/>
    <cellStyle name="Subtotal (line) 8 26" xfId="6048" xr:uid="{00000000-0005-0000-0000-000053A70000}"/>
    <cellStyle name="Subtotal (line) 8 26 2" xfId="43665" xr:uid="{00000000-0005-0000-0000-000054A70000}"/>
    <cellStyle name="Subtotal (line) 8 26 2 2" xfId="43666" xr:uid="{00000000-0005-0000-0000-000055A70000}"/>
    <cellStyle name="Subtotal (line) 8 26 2 3" xfId="43667" xr:uid="{00000000-0005-0000-0000-000056A70000}"/>
    <cellStyle name="Subtotal (line) 8 26 2 4" xfId="43668" xr:uid="{00000000-0005-0000-0000-000057A70000}"/>
    <cellStyle name="Subtotal (line) 8 26 3" xfId="43669" xr:uid="{00000000-0005-0000-0000-000058A70000}"/>
    <cellStyle name="Subtotal (line) 8 26 4" xfId="43670" xr:uid="{00000000-0005-0000-0000-000059A70000}"/>
    <cellStyle name="Subtotal (line) 8 26 5" xfId="43671" xr:uid="{00000000-0005-0000-0000-00005AA70000}"/>
    <cellStyle name="Subtotal (line) 8 27" xfId="6049" xr:uid="{00000000-0005-0000-0000-00005BA70000}"/>
    <cellStyle name="Subtotal (line) 8 27 2" xfId="43672" xr:uid="{00000000-0005-0000-0000-00005CA70000}"/>
    <cellStyle name="Subtotal (line) 8 27 2 2" xfId="43673" xr:uid="{00000000-0005-0000-0000-00005DA70000}"/>
    <cellStyle name="Subtotal (line) 8 27 2 3" xfId="43674" xr:uid="{00000000-0005-0000-0000-00005EA70000}"/>
    <cellStyle name="Subtotal (line) 8 27 2 4" xfId="43675" xr:uid="{00000000-0005-0000-0000-00005FA70000}"/>
    <cellStyle name="Subtotal (line) 8 27 3" xfId="43676" xr:uid="{00000000-0005-0000-0000-000060A70000}"/>
    <cellStyle name="Subtotal (line) 8 27 4" xfId="43677" xr:uid="{00000000-0005-0000-0000-000061A70000}"/>
    <cellStyle name="Subtotal (line) 8 27 5" xfId="43678" xr:uid="{00000000-0005-0000-0000-000062A70000}"/>
    <cellStyle name="Subtotal (line) 8 28" xfId="6050" xr:uid="{00000000-0005-0000-0000-000063A70000}"/>
    <cellStyle name="Subtotal (line) 8 28 2" xfId="43679" xr:uid="{00000000-0005-0000-0000-000064A70000}"/>
    <cellStyle name="Subtotal (line) 8 28 2 2" xfId="43680" xr:uid="{00000000-0005-0000-0000-000065A70000}"/>
    <cellStyle name="Subtotal (line) 8 28 2 3" xfId="43681" xr:uid="{00000000-0005-0000-0000-000066A70000}"/>
    <cellStyle name="Subtotal (line) 8 28 2 4" xfId="43682" xr:uid="{00000000-0005-0000-0000-000067A70000}"/>
    <cellStyle name="Subtotal (line) 8 28 3" xfId="43683" xr:uid="{00000000-0005-0000-0000-000068A70000}"/>
    <cellStyle name="Subtotal (line) 8 28 4" xfId="43684" xr:uid="{00000000-0005-0000-0000-000069A70000}"/>
    <cellStyle name="Subtotal (line) 8 28 5" xfId="43685" xr:uid="{00000000-0005-0000-0000-00006AA70000}"/>
    <cellStyle name="Subtotal (line) 8 29" xfId="6051" xr:uid="{00000000-0005-0000-0000-00006BA70000}"/>
    <cellStyle name="Subtotal (line) 8 29 2" xfId="43686" xr:uid="{00000000-0005-0000-0000-00006CA70000}"/>
    <cellStyle name="Subtotal (line) 8 29 2 2" xfId="43687" xr:uid="{00000000-0005-0000-0000-00006DA70000}"/>
    <cellStyle name="Subtotal (line) 8 29 2 3" xfId="43688" xr:uid="{00000000-0005-0000-0000-00006EA70000}"/>
    <cellStyle name="Subtotal (line) 8 29 2 4" xfId="43689" xr:uid="{00000000-0005-0000-0000-00006FA70000}"/>
    <cellStyle name="Subtotal (line) 8 29 3" xfId="43690" xr:uid="{00000000-0005-0000-0000-000070A70000}"/>
    <cellStyle name="Subtotal (line) 8 29 4" xfId="43691" xr:uid="{00000000-0005-0000-0000-000071A70000}"/>
    <cellStyle name="Subtotal (line) 8 29 5" xfId="43692" xr:uid="{00000000-0005-0000-0000-000072A70000}"/>
    <cellStyle name="Subtotal (line) 8 3" xfId="6052" xr:uid="{00000000-0005-0000-0000-000073A70000}"/>
    <cellStyle name="Subtotal (line) 8 3 2" xfId="43693" xr:uid="{00000000-0005-0000-0000-000074A70000}"/>
    <cellStyle name="Subtotal (line) 8 3 2 2" xfId="43694" xr:uid="{00000000-0005-0000-0000-000075A70000}"/>
    <cellStyle name="Subtotal (line) 8 3 2 3" xfId="43695" xr:uid="{00000000-0005-0000-0000-000076A70000}"/>
    <cellStyle name="Subtotal (line) 8 3 2 4" xfId="43696" xr:uid="{00000000-0005-0000-0000-000077A70000}"/>
    <cellStyle name="Subtotal (line) 8 3 3" xfId="43697" xr:uid="{00000000-0005-0000-0000-000078A70000}"/>
    <cellStyle name="Subtotal (line) 8 3 4" xfId="43698" xr:uid="{00000000-0005-0000-0000-000079A70000}"/>
    <cellStyle name="Subtotal (line) 8 3 5" xfId="43699" xr:uid="{00000000-0005-0000-0000-00007AA70000}"/>
    <cellStyle name="Subtotal (line) 8 30" xfId="6053" xr:uid="{00000000-0005-0000-0000-00007BA70000}"/>
    <cellStyle name="Subtotal (line) 8 30 2" xfId="43700" xr:uid="{00000000-0005-0000-0000-00007CA70000}"/>
    <cellStyle name="Subtotal (line) 8 30 2 2" xfId="43701" xr:uid="{00000000-0005-0000-0000-00007DA70000}"/>
    <cellStyle name="Subtotal (line) 8 30 2 3" xfId="43702" xr:uid="{00000000-0005-0000-0000-00007EA70000}"/>
    <cellStyle name="Subtotal (line) 8 30 2 4" xfId="43703" xr:uid="{00000000-0005-0000-0000-00007FA70000}"/>
    <cellStyle name="Subtotal (line) 8 30 3" xfId="43704" xr:uid="{00000000-0005-0000-0000-000080A70000}"/>
    <cellStyle name="Subtotal (line) 8 30 4" xfId="43705" xr:uid="{00000000-0005-0000-0000-000081A70000}"/>
    <cellStyle name="Subtotal (line) 8 30 5" xfId="43706" xr:uid="{00000000-0005-0000-0000-000082A70000}"/>
    <cellStyle name="Subtotal (line) 8 31" xfId="6054" xr:uid="{00000000-0005-0000-0000-000083A70000}"/>
    <cellStyle name="Subtotal (line) 8 31 2" xfId="43707" xr:uid="{00000000-0005-0000-0000-000084A70000}"/>
    <cellStyle name="Subtotal (line) 8 31 2 2" xfId="43708" xr:uid="{00000000-0005-0000-0000-000085A70000}"/>
    <cellStyle name="Subtotal (line) 8 31 2 3" xfId="43709" xr:uid="{00000000-0005-0000-0000-000086A70000}"/>
    <cellStyle name="Subtotal (line) 8 31 2 4" xfId="43710" xr:uid="{00000000-0005-0000-0000-000087A70000}"/>
    <cellStyle name="Subtotal (line) 8 31 3" xfId="43711" xr:uid="{00000000-0005-0000-0000-000088A70000}"/>
    <cellStyle name="Subtotal (line) 8 31 4" xfId="43712" xr:uid="{00000000-0005-0000-0000-000089A70000}"/>
    <cellStyle name="Subtotal (line) 8 31 5" xfId="43713" xr:uid="{00000000-0005-0000-0000-00008AA70000}"/>
    <cellStyle name="Subtotal (line) 8 32" xfId="6055" xr:uid="{00000000-0005-0000-0000-00008BA70000}"/>
    <cellStyle name="Subtotal (line) 8 32 2" xfId="43714" xr:uid="{00000000-0005-0000-0000-00008CA70000}"/>
    <cellStyle name="Subtotal (line) 8 32 2 2" xfId="43715" xr:uid="{00000000-0005-0000-0000-00008DA70000}"/>
    <cellStyle name="Subtotal (line) 8 32 2 3" xfId="43716" xr:uid="{00000000-0005-0000-0000-00008EA70000}"/>
    <cellStyle name="Subtotal (line) 8 32 2 4" xfId="43717" xr:uid="{00000000-0005-0000-0000-00008FA70000}"/>
    <cellStyle name="Subtotal (line) 8 32 3" xfId="43718" xr:uid="{00000000-0005-0000-0000-000090A70000}"/>
    <cellStyle name="Subtotal (line) 8 32 4" xfId="43719" xr:uid="{00000000-0005-0000-0000-000091A70000}"/>
    <cellStyle name="Subtotal (line) 8 32 5" xfId="43720" xr:uid="{00000000-0005-0000-0000-000092A70000}"/>
    <cellStyle name="Subtotal (line) 8 33" xfId="6056" xr:uid="{00000000-0005-0000-0000-000093A70000}"/>
    <cellStyle name="Subtotal (line) 8 33 2" xfId="43721" xr:uid="{00000000-0005-0000-0000-000094A70000}"/>
    <cellStyle name="Subtotal (line) 8 33 2 2" xfId="43722" xr:uid="{00000000-0005-0000-0000-000095A70000}"/>
    <cellStyle name="Subtotal (line) 8 33 2 3" xfId="43723" xr:uid="{00000000-0005-0000-0000-000096A70000}"/>
    <cellStyle name="Subtotal (line) 8 33 2 4" xfId="43724" xr:uid="{00000000-0005-0000-0000-000097A70000}"/>
    <cellStyle name="Subtotal (line) 8 33 3" xfId="43725" xr:uid="{00000000-0005-0000-0000-000098A70000}"/>
    <cellStyle name="Subtotal (line) 8 33 4" xfId="43726" xr:uid="{00000000-0005-0000-0000-000099A70000}"/>
    <cellStyle name="Subtotal (line) 8 33 5" xfId="43727" xr:uid="{00000000-0005-0000-0000-00009AA70000}"/>
    <cellStyle name="Subtotal (line) 8 34" xfId="6057" xr:uid="{00000000-0005-0000-0000-00009BA70000}"/>
    <cellStyle name="Subtotal (line) 8 34 2" xfId="43728" xr:uid="{00000000-0005-0000-0000-00009CA70000}"/>
    <cellStyle name="Subtotal (line) 8 34 2 2" xfId="43729" xr:uid="{00000000-0005-0000-0000-00009DA70000}"/>
    <cellStyle name="Subtotal (line) 8 34 2 3" xfId="43730" xr:uid="{00000000-0005-0000-0000-00009EA70000}"/>
    <cellStyle name="Subtotal (line) 8 34 2 4" xfId="43731" xr:uid="{00000000-0005-0000-0000-00009FA70000}"/>
    <cellStyle name="Subtotal (line) 8 34 3" xfId="43732" xr:uid="{00000000-0005-0000-0000-0000A0A70000}"/>
    <cellStyle name="Subtotal (line) 8 34 4" xfId="43733" xr:uid="{00000000-0005-0000-0000-0000A1A70000}"/>
    <cellStyle name="Subtotal (line) 8 34 5" xfId="43734" xr:uid="{00000000-0005-0000-0000-0000A2A70000}"/>
    <cellStyle name="Subtotal (line) 8 35" xfId="6058" xr:uid="{00000000-0005-0000-0000-0000A3A70000}"/>
    <cellStyle name="Subtotal (line) 8 35 2" xfId="43735" xr:uid="{00000000-0005-0000-0000-0000A4A70000}"/>
    <cellStyle name="Subtotal (line) 8 35 2 2" xfId="43736" xr:uid="{00000000-0005-0000-0000-0000A5A70000}"/>
    <cellStyle name="Subtotal (line) 8 35 2 3" xfId="43737" xr:uid="{00000000-0005-0000-0000-0000A6A70000}"/>
    <cellStyle name="Subtotal (line) 8 35 2 4" xfId="43738" xr:uid="{00000000-0005-0000-0000-0000A7A70000}"/>
    <cellStyle name="Subtotal (line) 8 35 3" xfId="43739" xr:uid="{00000000-0005-0000-0000-0000A8A70000}"/>
    <cellStyle name="Subtotal (line) 8 35 4" xfId="43740" xr:uid="{00000000-0005-0000-0000-0000A9A70000}"/>
    <cellStyle name="Subtotal (line) 8 35 5" xfId="43741" xr:uid="{00000000-0005-0000-0000-0000AAA70000}"/>
    <cellStyle name="Subtotal (line) 8 36" xfId="6059" xr:uid="{00000000-0005-0000-0000-0000ABA70000}"/>
    <cellStyle name="Subtotal (line) 8 36 2" xfId="43742" xr:uid="{00000000-0005-0000-0000-0000ACA70000}"/>
    <cellStyle name="Subtotal (line) 8 36 2 2" xfId="43743" xr:uid="{00000000-0005-0000-0000-0000ADA70000}"/>
    <cellStyle name="Subtotal (line) 8 36 2 3" xfId="43744" xr:uid="{00000000-0005-0000-0000-0000AEA70000}"/>
    <cellStyle name="Subtotal (line) 8 36 2 4" xfId="43745" xr:uid="{00000000-0005-0000-0000-0000AFA70000}"/>
    <cellStyle name="Subtotal (line) 8 36 3" xfId="43746" xr:uid="{00000000-0005-0000-0000-0000B0A70000}"/>
    <cellStyle name="Subtotal (line) 8 36 4" xfId="43747" xr:uid="{00000000-0005-0000-0000-0000B1A70000}"/>
    <cellStyle name="Subtotal (line) 8 36 5" xfId="43748" xr:uid="{00000000-0005-0000-0000-0000B2A70000}"/>
    <cellStyle name="Subtotal (line) 8 37" xfId="6060" xr:uid="{00000000-0005-0000-0000-0000B3A70000}"/>
    <cellStyle name="Subtotal (line) 8 37 2" xfId="43749" xr:uid="{00000000-0005-0000-0000-0000B4A70000}"/>
    <cellStyle name="Subtotal (line) 8 37 2 2" xfId="43750" xr:uid="{00000000-0005-0000-0000-0000B5A70000}"/>
    <cellStyle name="Subtotal (line) 8 37 2 3" xfId="43751" xr:uid="{00000000-0005-0000-0000-0000B6A70000}"/>
    <cellStyle name="Subtotal (line) 8 37 2 4" xfId="43752" xr:uid="{00000000-0005-0000-0000-0000B7A70000}"/>
    <cellStyle name="Subtotal (line) 8 37 3" xfId="43753" xr:uid="{00000000-0005-0000-0000-0000B8A70000}"/>
    <cellStyle name="Subtotal (line) 8 37 4" xfId="43754" xr:uid="{00000000-0005-0000-0000-0000B9A70000}"/>
    <cellStyle name="Subtotal (line) 8 37 5" xfId="43755" xr:uid="{00000000-0005-0000-0000-0000BAA70000}"/>
    <cellStyle name="Subtotal (line) 8 38" xfId="6061" xr:uid="{00000000-0005-0000-0000-0000BBA70000}"/>
    <cellStyle name="Subtotal (line) 8 38 2" xfId="43756" xr:uid="{00000000-0005-0000-0000-0000BCA70000}"/>
    <cellStyle name="Subtotal (line) 8 38 2 2" xfId="43757" xr:uid="{00000000-0005-0000-0000-0000BDA70000}"/>
    <cellStyle name="Subtotal (line) 8 38 2 3" xfId="43758" xr:uid="{00000000-0005-0000-0000-0000BEA70000}"/>
    <cellStyle name="Subtotal (line) 8 38 2 4" xfId="43759" xr:uid="{00000000-0005-0000-0000-0000BFA70000}"/>
    <cellStyle name="Subtotal (line) 8 38 3" xfId="43760" xr:uid="{00000000-0005-0000-0000-0000C0A70000}"/>
    <cellStyle name="Subtotal (line) 8 38 4" xfId="43761" xr:uid="{00000000-0005-0000-0000-0000C1A70000}"/>
    <cellStyle name="Subtotal (line) 8 38 5" xfId="43762" xr:uid="{00000000-0005-0000-0000-0000C2A70000}"/>
    <cellStyle name="Subtotal (line) 8 39" xfId="6062" xr:uid="{00000000-0005-0000-0000-0000C3A70000}"/>
    <cellStyle name="Subtotal (line) 8 39 2" xfId="43763" xr:uid="{00000000-0005-0000-0000-0000C4A70000}"/>
    <cellStyle name="Subtotal (line) 8 39 2 2" xfId="43764" xr:uid="{00000000-0005-0000-0000-0000C5A70000}"/>
    <cellStyle name="Subtotal (line) 8 39 2 3" xfId="43765" xr:uid="{00000000-0005-0000-0000-0000C6A70000}"/>
    <cellStyle name="Subtotal (line) 8 39 2 4" xfId="43766" xr:uid="{00000000-0005-0000-0000-0000C7A70000}"/>
    <cellStyle name="Subtotal (line) 8 39 3" xfId="43767" xr:uid="{00000000-0005-0000-0000-0000C8A70000}"/>
    <cellStyle name="Subtotal (line) 8 39 4" xfId="43768" xr:uid="{00000000-0005-0000-0000-0000C9A70000}"/>
    <cellStyle name="Subtotal (line) 8 39 5" xfId="43769" xr:uid="{00000000-0005-0000-0000-0000CAA70000}"/>
    <cellStyle name="Subtotal (line) 8 4" xfId="6063" xr:uid="{00000000-0005-0000-0000-0000CBA70000}"/>
    <cellStyle name="Subtotal (line) 8 4 2" xfId="43770" xr:uid="{00000000-0005-0000-0000-0000CCA70000}"/>
    <cellStyle name="Subtotal (line) 8 4 2 2" xfId="43771" xr:uid="{00000000-0005-0000-0000-0000CDA70000}"/>
    <cellStyle name="Subtotal (line) 8 4 2 3" xfId="43772" xr:uid="{00000000-0005-0000-0000-0000CEA70000}"/>
    <cellStyle name="Subtotal (line) 8 4 2 4" xfId="43773" xr:uid="{00000000-0005-0000-0000-0000CFA70000}"/>
    <cellStyle name="Subtotal (line) 8 4 3" xfId="43774" xr:uid="{00000000-0005-0000-0000-0000D0A70000}"/>
    <cellStyle name="Subtotal (line) 8 4 4" xfId="43775" xr:uid="{00000000-0005-0000-0000-0000D1A70000}"/>
    <cellStyle name="Subtotal (line) 8 4 5" xfId="43776" xr:uid="{00000000-0005-0000-0000-0000D2A70000}"/>
    <cellStyle name="Subtotal (line) 8 40" xfId="6064" xr:uid="{00000000-0005-0000-0000-0000D3A70000}"/>
    <cellStyle name="Subtotal (line) 8 40 2" xfId="43777" xr:uid="{00000000-0005-0000-0000-0000D4A70000}"/>
    <cellStyle name="Subtotal (line) 8 40 2 2" xfId="43778" xr:uid="{00000000-0005-0000-0000-0000D5A70000}"/>
    <cellStyle name="Subtotal (line) 8 40 2 3" xfId="43779" xr:uid="{00000000-0005-0000-0000-0000D6A70000}"/>
    <cellStyle name="Subtotal (line) 8 40 2 4" xfId="43780" xr:uid="{00000000-0005-0000-0000-0000D7A70000}"/>
    <cellStyle name="Subtotal (line) 8 40 3" xfId="43781" xr:uid="{00000000-0005-0000-0000-0000D8A70000}"/>
    <cellStyle name="Subtotal (line) 8 40 4" xfId="43782" xr:uid="{00000000-0005-0000-0000-0000D9A70000}"/>
    <cellStyle name="Subtotal (line) 8 40 5" xfId="43783" xr:uid="{00000000-0005-0000-0000-0000DAA70000}"/>
    <cellStyle name="Subtotal (line) 8 41" xfId="6065" xr:uid="{00000000-0005-0000-0000-0000DBA70000}"/>
    <cellStyle name="Subtotal (line) 8 41 2" xfId="43784" xr:uid="{00000000-0005-0000-0000-0000DCA70000}"/>
    <cellStyle name="Subtotal (line) 8 41 2 2" xfId="43785" xr:uid="{00000000-0005-0000-0000-0000DDA70000}"/>
    <cellStyle name="Subtotal (line) 8 41 2 3" xfId="43786" xr:uid="{00000000-0005-0000-0000-0000DEA70000}"/>
    <cellStyle name="Subtotal (line) 8 41 2 4" xfId="43787" xr:uid="{00000000-0005-0000-0000-0000DFA70000}"/>
    <cellStyle name="Subtotal (line) 8 41 3" xfId="43788" xr:uid="{00000000-0005-0000-0000-0000E0A70000}"/>
    <cellStyle name="Subtotal (line) 8 41 4" xfId="43789" xr:uid="{00000000-0005-0000-0000-0000E1A70000}"/>
    <cellStyle name="Subtotal (line) 8 41 5" xfId="43790" xr:uid="{00000000-0005-0000-0000-0000E2A70000}"/>
    <cellStyle name="Subtotal (line) 8 42" xfId="6066" xr:uid="{00000000-0005-0000-0000-0000E3A70000}"/>
    <cellStyle name="Subtotal (line) 8 42 2" xfId="43791" xr:uid="{00000000-0005-0000-0000-0000E4A70000}"/>
    <cellStyle name="Subtotal (line) 8 42 2 2" xfId="43792" xr:uid="{00000000-0005-0000-0000-0000E5A70000}"/>
    <cellStyle name="Subtotal (line) 8 42 2 3" xfId="43793" xr:uid="{00000000-0005-0000-0000-0000E6A70000}"/>
    <cellStyle name="Subtotal (line) 8 42 2 4" xfId="43794" xr:uid="{00000000-0005-0000-0000-0000E7A70000}"/>
    <cellStyle name="Subtotal (line) 8 42 3" xfId="43795" xr:uid="{00000000-0005-0000-0000-0000E8A70000}"/>
    <cellStyle name="Subtotal (line) 8 42 4" xfId="43796" xr:uid="{00000000-0005-0000-0000-0000E9A70000}"/>
    <cellStyle name="Subtotal (line) 8 42 5" xfId="43797" xr:uid="{00000000-0005-0000-0000-0000EAA70000}"/>
    <cellStyle name="Subtotal (line) 8 43" xfId="6067" xr:uid="{00000000-0005-0000-0000-0000EBA70000}"/>
    <cellStyle name="Subtotal (line) 8 43 2" xfId="43798" xr:uid="{00000000-0005-0000-0000-0000ECA70000}"/>
    <cellStyle name="Subtotal (line) 8 43 2 2" xfId="43799" xr:uid="{00000000-0005-0000-0000-0000EDA70000}"/>
    <cellStyle name="Subtotal (line) 8 43 2 3" xfId="43800" xr:uid="{00000000-0005-0000-0000-0000EEA70000}"/>
    <cellStyle name="Subtotal (line) 8 43 2 4" xfId="43801" xr:uid="{00000000-0005-0000-0000-0000EFA70000}"/>
    <cellStyle name="Subtotal (line) 8 43 3" xfId="43802" xr:uid="{00000000-0005-0000-0000-0000F0A70000}"/>
    <cellStyle name="Subtotal (line) 8 43 4" xfId="43803" xr:uid="{00000000-0005-0000-0000-0000F1A70000}"/>
    <cellStyle name="Subtotal (line) 8 43 5" xfId="43804" xr:uid="{00000000-0005-0000-0000-0000F2A70000}"/>
    <cellStyle name="Subtotal (line) 8 44" xfId="6068" xr:uid="{00000000-0005-0000-0000-0000F3A70000}"/>
    <cellStyle name="Subtotal (line) 8 44 2" xfId="43805" xr:uid="{00000000-0005-0000-0000-0000F4A70000}"/>
    <cellStyle name="Subtotal (line) 8 44 2 2" xfId="43806" xr:uid="{00000000-0005-0000-0000-0000F5A70000}"/>
    <cellStyle name="Subtotal (line) 8 44 2 3" xfId="43807" xr:uid="{00000000-0005-0000-0000-0000F6A70000}"/>
    <cellStyle name="Subtotal (line) 8 44 2 4" xfId="43808" xr:uid="{00000000-0005-0000-0000-0000F7A70000}"/>
    <cellStyle name="Subtotal (line) 8 44 3" xfId="43809" xr:uid="{00000000-0005-0000-0000-0000F8A70000}"/>
    <cellStyle name="Subtotal (line) 8 44 4" xfId="43810" xr:uid="{00000000-0005-0000-0000-0000F9A70000}"/>
    <cellStyle name="Subtotal (line) 8 44 5" xfId="43811" xr:uid="{00000000-0005-0000-0000-0000FAA70000}"/>
    <cellStyle name="Subtotal (line) 8 45" xfId="43812" xr:uid="{00000000-0005-0000-0000-0000FBA70000}"/>
    <cellStyle name="Subtotal (line) 8 45 2" xfId="43813" xr:uid="{00000000-0005-0000-0000-0000FCA70000}"/>
    <cellStyle name="Subtotal (line) 8 45 3" xfId="43814" xr:uid="{00000000-0005-0000-0000-0000FDA70000}"/>
    <cellStyle name="Subtotal (line) 8 45 4" xfId="43815" xr:uid="{00000000-0005-0000-0000-0000FEA70000}"/>
    <cellStyle name="Subtotal (line) 8 46" xfId="43816" xr:uid="{00000000-0005-0000-0000-0000FFA70000}"/>
    <cellStyle name="Subtotal (line) 8 46 2" xfId="43817" xr:uid="{00000000-0005-0000-0000-000000A80000}"/>
    <cellStyle name="Subtotal (line) 8 46 3" xfId="43818" xr:uid="{00000000-0005-0000-0000-000001A80000}"/>
    <cellStyle name="Subtotal (line) 8 46 4" xfId="43819" xr:uid="{00000000-0005-0000-0000-000002A80000}"/>
    <cellStyle name="Subtotal (line) 8 47" xfId="43820" xr:uid="{00000000-0005-0000-0000-000003A80000}"/>
    <cellStyle name="Subtotal (line) 8 48" xfId="43821" xr:uid="{00000000-0005-0000-0000-000004A80000}"/>
    <cellStyle name="Subtotal (line) 8 49" xfId="43822" xr:uid="{00000000-0005-0000-0000-000005A80000}"/>
    <cellStyle name="Subtotal (line) 8 5" xfId="6069" xr:uid="{00000000-0005-0000-0000-000006A80000}"/>
    <cellStyle name="Subtotal (line) 8 5 2" xfId="43823" xr:uid="{00000000-0005-0000-0000-000007A80000}"/>
    <cellStyle name="Subtotal (line) 8 5 2 2" xfId="43824" xr:uid="{00000000-0005-0000-0000-000008A80000}"/>
    <cellStyle name="Subtotal (line) 8 5 2 3" xfId="43825" xr:uid="{00000000-0005-0000-0000-000009A80000}"/>
    <cellStyle name="Subtotal (line) 8 5 2 4" xfId="43826" xr:uid="{00000000-0005-0000-0000-00000AA80000}"/>
    <cellStyle name="Subtotal (line) 8 5 3" xfId="43827" xr:uid="{00000000-0005-0000-0000-00000BA80000}"/>
    <cellStyle name="Subtotal (line) 8 5 4" xfId="43828" xr:uid="{00000000-0005-0000-0000-00000CA80000}"/>
    <cellStyle name="Subtotal (line) 8 5 5" xfId="43829" xr:uid="{00000000-0005-0000-0000-00000DA80000}"/>
    <cellStyle name="Subtotal (line) 8 6" xfId="6070" xr:uid="{00000000-0005-0000-0000-00000EA80000}"/>
    <cellStyle name="Subtotal (line) 8 6 2" xfId="43830" xr:uid="{00000000-0005-0000-0000-00000FA80000}"/>
    <cellStyle name="Subtotal (line) 8 6 2 2" xfId="43831" xr:uid="{00000000-0005-0000-0000-000010A80000}"/>
    <cellStyle name="Subtotal (line) 8 6 2 3" xfId="43832" xr:uid="{00000000-0005-0000-0000-000011A80000}"/>
    <cellStyle name="Subtotal (line) 8 6 2 4" xfId="43833" xr:uid="{00000000-0005-0000-0000-000012A80000}"/>
    <cellStyle name="Subtotal (line) 8 6 3" xfId="43834" xr:uid="{00000000-0005-0000-0000-000013A80000}"/>
    <cellStyle name="Subtotal (line) 8 6 4" xfId="43835" xr:uid="{00000000-0005-0000-0000-000014A80000}"/>
    <cellStyle name="Subtotal (line) 8 6 5" xfId="43836" xr:uid="{00000000-0005-0000-0000-000015A80000}"/>
    <cellStyle name="Subtotal (line) 8 7" xfId="6071" xr:uid="{00000000-0005-0000-0000-000016A80000}"/>
    <cellStyle name="Subtotal (line) 8 7 2" xfId="43837" xr:uid="{00000000-0005-0000-0000-000017A80000}"/>
    <cellStyle name="Subtotal (line) 8 7 2 2" xfId="43838" xr:uid="{00000000-0005-0000-0000-000018A80000}"/>
    <cellStyle name="Subtotal (line) 8 7 2 3" xfId="43839" xr:uid="{00000000-0005-0000-0000-000019A80000}"/>
    <cellStyle name="Subtotal (line) 8 7 2 4" xfId="43840" xr:uid="{00000000-0005-0000-0000-00001AA80000}"/>
    <cellStyle name="Subtotal (line) 8 7 3" xfId="43841" xr:uid="{00000000-0005-0000-0000-00001BA80000}"/>
    <cellStyle name="Subtotal (line) 8 7 4" xfId="43842" xr:uid="{00000000-0005-0000-0000-00001CA80000}"/>
    <cellStyle name="Subtotal (line) 8 7 5" xfId="43843" xr:uid="{00000000-0005-0000-0000-00001DA80000}"/>
    <cellStyle name="Subtotal (line) 8 8" xfId="6072" xr:uid="{00000000-0005-0000-0000-00001EA80000}"/>
    <cellStyle name="Subtotal (line) 8 8 2" xfId="43844" xr:uid="{00000000-0005-0000-0000-00001FA80000}"/>
    <cellStyle name="Subtotal (line) 8 8 2 2" xfId="43845" xr:uid="{00000000-0005-0000-0000-000020A80000}"/>
    <cellStyle name="Subtotal (line) 8 8 2 3" xfId="43846" xr:uid="{00000000-0005-0000-0000-000021A80000}"/>
    <cellStyle name="Subtotal (line) 8 8 2 4" xfId="43847" xr:uid="{00000000-0005-0000-0000-000022A80000}"/>
    <cellStyle name="Subtotal (line) 8 8 3" xfId="43848" xr:uid="{00000000-0005-0000-0000-000023A80000}"/>
    <cellStyle name="Subtotal (line) 8 8 4" xfId="43849" xr:uid="{00000000-0005-0000-0000-000024A80000}"/>
    <cellStyle name="Subtotal (line) 8 8 5" xfId="43850" xr:uid="{00000000-0005-0000-0000-000025A80000}"/>
    <cellStyle name="Subtotal (line) 8 9" xfId="6073" xr:uid="{00000000-0005-0000-0000-000026A80000}"/>
    <cellStyle name="Subtotal (line) 8 9 2" xfId="43851" xr:uid="{00000000-0005-0000-0000-000027A80000}"/>
    <cellStyle name="Subtotal (line) 8 9 2 2" xfId="43852" xr:uid="{00000000-0005-0000-0000-000028A80000}"/>
    <cellStyle name="Subtotal (line) 8 9 2 3" xfId="43853" xr:uid="{00000000-0005-0000-0000-000029A80000}"/>
    <cellStyle name="Subtotal (line) 8 9 2 4" xfId="43854" xr:uid="{00000000-0005-0000-0000-00002AA80000}"/>
    <cellStyle name="Subtotal (line) 8 9 3" xfId="43855" xr:uid="{00000000-0005-0000-0000-00002BA80000}"/>
    <cellStyle name="Subtotal (line) 8 9 4" xfId="43856" xr:uid="{00000000-0005-0000-0000-00002CA80000}"/>
    <cellStyle name="Subtotal (line) 8 9 5" xfId="43857" xr:uid="{00000000-0005-0000-0000-00002DA80000}"/>
    <cellStyle name="Subtotal (line) 9" xfId="6074" xr:uid="{00000000-0005-0000-0000-00002EA80000}"/>
    <cellStyle name="Subtotal (line) 9 2" xfId="43858" xr:uid="{00000000-0005-0000-0000-00002FA80000}"/>
    <cellStyle name="Subtotal (line) 9 2 2" xfId="43859" xr:uid="{00000000-0005-0000-0000-000030A80000}"/>
    <cellStyle name="Subtotal (line) 9 2 3" xfId="43860" xr:uid="{00000000-0005-0000-0000-000031A80000}"/>
    <cellStyle name="Subtotal (line) 9 2 4" xfId="43861" xr:uid="{00000000-0005-0000-0000-000032A80000}"/>
    <cellStyle name="Subtotal (line) 9 3" xfId="43862" xr:uid="{00000000-0005-0000-0000-000033A80000}"/>
    <cellStyle name="Subtotal (line) 9 4" xfId="43863" xr:uid="{00000000-0005-0000-0000-000034A80000}"/>
    <cellStyle name="Subtotal (line) 9 5" xfId="43864" xr:uid="{00000000-0005-0000-0000-000035A80000}"/>
    <cellStyle name="Superscript" xfId="6075" xr:uid="{00000000-0005-0000-0000-000036A80000}"/>
    <cellStyle name="Superscript 2" xfId="53369" xr:uid="{00000000-0005-0000-0000-000037A80000}"/>
    <cellStyle name="Superscript- regular" xfId="53370" xr:uid="{00000000-0005-0000-0000-000038A80000}"/>
    <cellStyle name="Superscript_1-1A-Regular" xfId="53371" xr:uid="{00000000-0005-0000-0000-000039A80000}"/>
    <cellStyle name="Table Data" xfId="6076" xr:uid="{00000000-0005-0000-0000-00003AA80000}"/>
    <cellStyle name="Table Head Top" xfId="6077" xr:uid="{00000000-0005-0000-0000-00003BA80000}"/>
    <cellStyle name="Table Hed Side" xfId="6078" xr:uid="{00000000-0005-0000-0000-00003CA80000}"/>
    <cellStyle name="Table Title" xfId="6079" xr:uid="{00000000-0005-0000-0000-00003DA80000}"/>
    <cellStyle name="Table title 2" xfId="53391" xr:uid="{00000000-0005-0000-0000-00003EA80000}"/>
    <cellStyle name="TableBorder" xfId="6080" xr:uid="{00000000-0005-0000-0000-00003FA80000}"/>
    <cellStyle name="TableBorder 2" xfId="6081" xr:uid="{00000000-0005-0000-0000-000040A80000}"/>
    <cellStyle name="TableBorder 2 2" xfId="6082" xr:uid="{00000000-0005-0000-0000-000041A80000}"/>
    <cellStyle name="Thousands" xfId="6083" xr:uid="{00000000-0005-0000-0000-000042A80000}"/>
    <cellStyle name="Times New Roman" xfId="53372" xr:uid="{00000000-0005-0000-0000-000043A80000}"/>
    <cellStyle name="Title" xfId="1" builtinId="15" customBuiltin="1"/>
    <cellStyle name="Title 1" xfId="6084" xr:uid="{00000000-0005-0000-0000-000045A80000}"/>
    <cellStyle name="Title 2" xfId="6085" xr:uid="{00000000-0005-0000-0000-000046A80000}"/>
    <cellStyle name="Title 3" xfId="6086" xr:uid="{00000000-0005-0000-0000-000047A80000}"/>
    <cellStyle name="Title 4" xfId="6087" xr:uid="{00000000-0005-0000-0000-000048A80000}"/>
    <cellStyle name="Title 5" xfId="53386" xr:uid="{00000000-0005-0000-0000-000049A80000}"/>
    <cellStyle name="Title Text" xfId="6088" xr:uid="{00000000-0005-0000-0000-00004AA80000}"/>
    <cellStyle name="Title Text 1" xfId="6089" xr:uid="{00000000-0005-0000-0000-00004BA80000}"/>
    <cellStyle name="Title Text 2" xfId="6090" xr:uid="{00000000-0005-0000-0000-00004CA80000}"/>
    <cellStyle name="Title-1" xfId="6091" xr:uid="{00000000-0005-0000-0000-00004DA80000}"/>
    <cellStyle name="Title-1 2" xfId="53374" xr:uid="{00000000-0005-0000-0000-00004EA80000}"/>
    <cellStyle name="Title-1 3" xfId="53375" xr:uid="{00000000-0005-0000-0000-00004FA80000}"/>
    <cellStyle name="Title-1 4" xfId="53373" xr:uid="{00000000-0005-0000-0000-000050A80000}"/>
    <cellStyle name="Title-2" xfId="6092" xr:uid="{00000000-0005-0000-0000-000051A80000}"/>
    <cellStyle name="Title-2 2" xfId="53377" xr:uid="{00000000-0005-0000-0000-000052A80000}"/>
    <cellStyle name="Title-2 3" xfId="53376" xr:uid="{00000000-0005-0000-0000-000053A80000}"/>
    <cellStyle name="Title-3" xfId="6093" xr:uid="{00000000-0005-0000-0000-000054A80000}"/>
    <cellStyle name="Titulo" xfId="6094" xr:uid="{00000000-0005-0000-0000-000055A80000}"/>
    <cellStyle name="To" xfId="6095" xr:uid="{00000000-0005-0000-0000-000056A80000}"/>
    <cellStyle name="Total" xfId="17" builtinId="25" customBuiltin="1"/>
    <cellStyle name="Total (line)" xfId="6096" xr:uid="{00000000-0005-0000-0000-000058A80000}"/>
    <cellStyle name="Total (line) 10" xfId="6097" xr:uid="{00000000-0005-0000-0000-000059A80000}"/>
    <cellStyle name="Total (line) 10 2" xfId="43865" xr:uid="{00000000-0005-0000-0000-00005AA80000}"/>
    <cellStyle name="Total (line) 10 2 2" xfId="43866" xr:uid="{00000000-0005-0000-0000-00005BA80000}"/>
    <cellStyle name="Total (line) 10 2 3" xfId="43867" xr:uid="{00000000-0005-0000-0000-00005CA80000}"/>
    <cellStyle name="Total (line) 10 2 4" xfId="43868" xr:uid="{00000000-0005-0000-0000-00005DA80000}"/>
    <cellStyle name="Total (line) 10 3" xfId="43869" xr:uid="{00000000-0005-0000-0000-00005EA80000}"/>
    <cellStyle name="Total (line) 10 4" xfId="43870" xr:uid="{00000000-0005-0000-0000-00005FA80000}"/>
    <cellStyle name="Total (line) 10 5" xfId="43871" xr:uid="{00000000-0005-0000-0000-000060A80000}"/>
    <cellStyle name="Total (line) 11" xfId="6098" xr:uid="{00000000-0005-0000-0000-000061A80000}"/>
    <cellStyle name="Total (line) 11 2" xfId="43872" xr:uid="{00000000-0005-0000-0000-000062A80000}"/>
    <cellStyle name="Total (line) 11 2 2" xfId="43873" xr:uid="{00000000-0005-0000-0000-000063A80000}"/>
    <cellStyle name="Total (line) 11 2 3" xfId="43874" xr:uid="{00000000-0005-0000-0000-000064A80000}"/>
    <cellStyle name="Total (line) 11 2 4" xfId="43875" xr:uid="{00000000-0005-0000-0000-000065A80000}"/>
    <cellStyle name="Total (line) 11 3" xfId="43876" xr:uid="{00000000-0005-0000-0000-000066A80000}"/>
    <cellStyle name="Total (line) 11 4" xfId="43877" xr:uid="{00000000-0005-0000-0000-000067A80000}"/>
    <cellStyle name="Total (line) 11 5" xfId="43878" xr:uid="{00000000-0005-0000-0000-000068A80000}"/>
    <cellStyle name="Total (line) 12" xfId="6099" xr:uid="{00000000-0005-0000-0000-000069A80000}"/>
    <cellStyle name="Total (line) 12 2" xfId="43879" xr:uid="{00000000-0005-0000-0000-00006AA80000}"/>
    <cellStyle name="Total (line) 12 2 2" xfId="43880" xr:uid="{00000000-0005-0000-0000-00006BA80000}"/>
    <cellStyle name="Total (line) 12 2 3" xfId="43881" xr:uid="{00000000-0005-0000-0000-00006CA80000}"/>
    <cellStyle name="Total (line) 12 2 4" xfId="43882" xr:uid="{00000000-0005-0000-0000-00006DA80000}"/>
    <cellStyle name="Total (line) 12 3" xfId="43883" xr:uid="{00000000-0005-0000-0000-00006EA80000}"/>
    <cellStyle name="Total (line) 12 4" xfId="43884" xr:uid="{00000000-0005-0000-0000-00006FA80000}"/>
    <cellStyle name="Total (line) 12 5" xfId="43885" xr:uid="{00000000-0005-0000-0000-000070A80000}"/>
    <cellStyle name="Total (line) 13" xfId="6100" xr:uid="{00000000-0005-0000-0000-000071A80000}"/>
    <cellStyle name="Total (line) 13 2" xfId="43886" xr:uid="{00000000-0005-0000-0000-000072A80000}"/>
    <cellStyle name="Total (line) 13 2 2" xfId="43887" xr:uid="{00000000-0005-0000-0000-000073A80000}"/>
    <cellStyle name="Total (line) 13 2 3" xfId="43888" xr:uid="{00000000-0005-0000-0000-000074A80000}"/>
    <cellStyle name="Total (line) 13 2 4" xfId="43889" xr:uid="{00000000-0005-0000-0000-000075A80000}"/>
    <cellStyle name="Total (line) 13 3" xfId="43890" xr:uid="{00000000-0005-0000-0000-000076A80000}"/>
    <cellStyle name="Total (line) 13 4" xfId="43891" xr:uid="{00000000-0005-0000-0000-000077A80000}"/>
    <cellStyle name="Total (line) 13 5" xfId="43892" xr:uid="{00000000-0005-0000-0000-000078A80000}"/>
    <cellStyle name="Total (line) 14" xfId="6101" xr:uid="{00000000-0005-0000-0000-000079A80000}"/>
    <cellStyle name="Total (line) 14 2" xfId="43893" xr:uid="{00000000-0005-0000-0000-00007AA80000}"/>
    <cellStyle name="Total (line) 14 2 2" xfId="43894" xr:uid="{00000000-0005-0000-0000-00007BA80000}"/>
    <cellStyle name="Total (line) 14 2 3" xfId="43895" xr:uid="{00000000-0005-0000-0000-00007CA80000}"/>
    <cellStyle name="Total (line) 14 2 4" xfId="43896" xr:uid="{00000000-0005-0000-0000-00007DA80000}"/>
    <cellStyle name="Total (line) 14 3" xfId="43897" xr:uid="{00000000-0005-0000-0000-00007EA80000}"/>
    <cellStyle name="Total (line) 14 4" xfId="43898" xr:uid="{00000000-0005-0000-0000-00007FA80000}"/>
    <cellStyle name="Total (line) 14 5" xfId="43899" xr:uid="{00000000-0005-0000-0000-000080A80000}"/>
    <cellStyle name="Total (line) 15" xfId="6102" xr:uid="{00000000-0005-0000-0000-000081A80000}"/>
    <cellStyle name="Total (line) 15 2" xfId="43900" xr:uid="{00000000-0005-0000-0000-000082A80000}"/>
    <cellStyle name="Total (line) 15 2 2" xfId="43901" xr:uid="{00000000-0005-0000-0000-000083A80000}"/>
    <cellStyle name="Total (line) 15 2 3" xfId="43902" xr:uid="{00000000-0005-0000-0000-000084A80000}"/>
    <cellStyle name="Total (line) 15 2 4" xfId="43903" xr:uid="{00000000-0005-0000-0000-000085A80000}"/>
    <cellStyle name="Total (line) 15 3" xfId="43904" xr:uid="{00000000-0005-0000-0000-000086A80000}"/>
    <cellStyle name="Total (line) 15 4" xfId="43905" xr:uid="{00000000-0005-0000-0000-000087A80000}"/>
    <cellStyle name="Total (line) 15 5" xfId="43906" xr:uid="{00000000-0005-0000-0000-000088A80000}"/>
    <cellStyle name="Total (line) 16" xfId="6103" xr:uid="{00000000-0005-0000-0000-000089A80000}"/>
    <cellStyle name="Total (line) 16 2" xfId="43907" xr:uid="{00000000-0005-0000-0000-00008AA80000}"/>
    <cellStyle name="Total (line) 16 2 2" xfId="43908" xr:uid="{00000000-0005-0000-0000-00008BA80000}"/>
    <cellStyle name="Total (line) 16 2 3" xfId="43909" xr:uid="{00000000-0005-0000-0000-00008CA80000}"/>
    <cellStyle name="Total (line) 16 2 4" xfId="43910" xr:uid="{00000000-0005-0000-0000-00008DA80000}"/>
    <cellStyle name="Total (line) 16 3" xfId="43911" xr:uid="{00000000-0005-0000-0000-00008EA80000}"/>
    <cellStyle name="Total (line) 16 4" xfId="43912" xr:uid="{00000000-0005-0000-0000-00008FA80000}"/>
    <cellStyle name="Total (line) 16 5" xfId="43913" xr:uid="{00000000-0005-0000-0000-000090A80000}"/>
    <cellStyle name="Total (line) 17" xfId="6104" xr:uid="{00000000-0005-0000-0000-000091A80000}"/>
    <cellStyle name="Total (line) 17 2" xfId="43914" xr:uid="{00000000-0005-0000-0000-000092A80000}"/>
    <cellStyle name="Total (line) 17 2 2" xfId="43915" xr:uid="{00000000-0005-0000-0000-000093A80000}"/>
    <cellStyle name="Total (line) 17 2 3" xfId="43916" xr:uid="{00000000-0005-0000-0000-000094A80000}"/>
    <cellStyle name="Total (line) 17 2 4" xfId="43917" xr:uid="{00000000-0005-0000-0000-000095A80000}"/>
    <cellStyle name="Total (line) 17 3" xfId="43918" xr:uid="{00000000-0005-0000-0000-000096A80000}"/>
    <cellStyle name="Total (line) 17 4" xfId="43919" xr:uid="{00000000-0005-0000-0000-000097A80000}"/>
    <cellStyle name="Total (line) 17 5" xfId="43920" xr:uid="{00000000-0005-0000-0000-000098A80000}"/>
    <cellStyle name="Total (line) 18" xfId="6105" xr:uid="{00000000-0005-0000-0000-000099A80000}"/>
    <cellStyle name="Total (line) 18 2" xfId="43921" xr:uid="{00000000-0005-0000-0000-00009AA80000}"/>
    <cellStyle name="Total (line) 18 2 2" xfId="43922" xr:uid="{00000000-0005-0000-0000-00009BA80000}"/>
    <cellStyle name="Total (line) 18 2 3" xfId="43923" xr:uid="{00000000-0005-0000-0000-00009CA80000}"/>
    <cellStyle name="Total (line) 18 2 4" xfId="43924" xr:uid="{00000000-0005-0000-0000-00009DA80000}"/>
    <cellStyle name="Total (line) 18 3" xfId="43925" xr:uid="{00000000-0005-0000-0000-00009EA80000}"/>
    <cellStyle name="Total (line) 18 4" xfId="43926" xr:uid="{00000000-0005-0000-0000-00009FA80000}"/>
    <cellStyle name="Total (line) 18 5" xfId="43927" xr:uid="{00000000-0005-0000-0000-0000A0A80000}"/>
    <cellStyle name="Total (line) 19" xfId="6106" xr:uid="{00000000-0005-0000-0000-0000A1A80000}"/>
    <cellStyle name="Total (line) 19 2" xfId="43928" xr:uid="{00000000-0005-0000-0000-0000A2A80000}"/>
    <cellStyle name="Total (line) 19 2 2" xfId="43929" xr:uid="{00000000-0005-0000-0000-0000A3A80000}"/>
    <cellStyle name="Total (line) 19 2 3" xfId="43930" xr:uid="{00000000-0005-0000-0000-0000A4A80000}"/>
    <cellStyle name="Total (line) 19 2 4" xfId="43931" xr:uid="{00000000-0005-0000-0000-0000A5A80000}"/>
    <cellStyle name="Total (line) 19 3" xfId="43932" xr:uid="{00000000-0005-0000-0000-0000A6A80000}"/>
    <cellStyle name="Total (line) 19 4" xfId="43933" xr:uid="{00000000-0005-0000-0000-0000A7A80000}"/>
    <cellStyle name="Total (line) 19 5" xfId="43934" xr:uid="{00000000-0005-0000-0000-0000A8A80000}"/>
    <cellStyle name="Total (line) 2" xfId="6107" xr:uid="{00000000-0005-0000-0000-0000A9A80000}"/>
    <cellStyle name="Total (line) 2 10" xfId="6108" xr:uid="{00000000-0005-0000-0000-0000AAA80000}"/>
    <cellStyle name="Total (line) 2 10 2" xfId="43935" xr:uid="{00000000-0005-0000-0000-0000ABA80000}"/>
    <cellStyle name="Total (line) 2 10 2 2" xfId="43936" xr:uid="{00000000-0005-0000-0000-0000ACA80000}"/>
    <cellStyle name="Total (line) 2 10 2 3" xfId="43937" xr:uid="{00000000-0005-0000-0000-0000ADA80000}"/>
    <cellStyle name="Total (line) 2 10 2 4" xfId="43938" xr:uid="{00000000-0005-0000-0000-0000AEA80000}"/>
    <cellStyle name="Total (line) 2 10 3" xfId="43939" xr:uid="{00000000-0005-0000-0000-0000AFA80000}"/>
    <cellStyle name="Total (line) 2 10 4" xfId="43940" xr:uid="{00000000-0005-0000-0000-0000B0A80000}"/>
    <cellStyle name="Total (line) 2 10 5" xfId="43941" xr:uid="{00000000-0005-0000-0000-0000B1A80000}"/>
    <cellStyle name="Total (line) 2 11" xfId="6109" xr:uid="{00000000-0005-0000-0000-0000B2A80000}"/>
    <cellStyle name="Total (line) 2 11 2" xfId="43942" xr:uid="{00000000-0005-0000-0000-0000B3A80000}"/>
    <cellStyle name="Total (line) 2 11 2 2" xfId="43943" xr:uid="{00000000-0005-0000-0000-0000B4A80000}"/>
    <cellStyle name="Total (line) 2 11 2 3" xfId="43944" xr:uid="{00000000-0005-0000-0000-0000B5A80000}"/>
    <cellStyle name="Total (line) 2 11 2 4" xfId="43945" xr:uid="{00000000-0005-0000-0000-0000B6A80000}"/>
    <cellStyle name="Total (line) 2 11 3" xfId="43946" xr:uid="{00000000-0005-0000-0000-0000B7A80000}"/>
    <cellStyle name="Total (line) 2 11 4" xfId="43947" xr:uid="{00000000-0005-0000-0000-0000B8A80000}"/>
    <cellStyle name="Total (line) 2 11 5" xfId="43948" xr:uid="{00000000-0005-0000-0000-0000B9A80000}"/>
    <cellStyle name="Total (line) 2 12" xfId="6110" xr:uid="{00000000-0005-0000-0000-0000BAA80000}"/>
    <cellStyle name="Total (line) 2 12 2" xfId="43949" xr:uid="{00000000-0005-0000-0000-0000BBA80000}"/>
    <cellStyle name="Total (line) 2 12 2 2" xfId="43950" xr:uid="{00000000-0005-0000-0000-0000BCA80000}"/>
    <cellStyle name="Total (line) 2 12 2 3" xfId="43951" xr:uid="{00000000-0005-0000-0000-0000BDA80000}"/>
    <cellStyle name="Total (line) 2 12 2 4" xfId="43952" xr:uid="{00000000-0005-0000-0000-0000BEA80000}"/>
    <cellStyle name="Total (line) 2 12 3" xfId="43953" xr:uid="{00000000-0005-0000-0000-0000BFA80000}"/>
    <cellStyle name="Total (line) 2 12 4" xfId="43954" xr:uid="{00000000-0005-0000-0000-0000C0A80000}"/>
    <cellStyle name="Total (line) 2 12 5" xfId="43955" xr:uid="{00000000-0005-0000-0000-0000C1A80000}"/>
    <cellStyle name="Total (line) 2 13" xfId="6111" xr:uid="{00000000-0005-0000-0000-0000C2A80000}"/>
    <cellStyle name="Total (line) 2 13 2" xfId="43956" xr:uid="{00000000-0005-0000-0000-0000C3A80000}"/>
    <cellStyle name="Total (line) 2 13 2 2" xfId="43957" xr:uid="{00000000-0005-0000-0000-0000C4A80000}"/>
    <cellStyle name="Total (line) 2 13 2 3" xfId="43958" xr:uid="{00000000-0005-0000-0000-0000C5A80000}"/>
    <cellStyle name="Total (line) 2 13 2 4" xfId="43959" xr:uid="{00000000-0005-0000-0000-0000C6A80000}"/>
    <cellStyle name="Total (line) 2 13 3" xfId="43960" xr:uid="{00000000-0005-0000-0000-0000C7A80000}"/>
    <cellStyle name="Total (line) 2 13 4" xfId="43961" xr:uid="{00000000-0005-0000-0000-0000C8A80000}"/>
    <cellStyle name="Total (line) 2 13 5" xfId="43962" xr:uid="{00000000-0005-0000-0000-0000C9A80000}"/>
    <cellStyle name="Total (line) 2 14" xfId="6112" xr:uid="{00000000-0005-0000-0000-0000CAA80000}"/>
    <cellStyle name="Total (line) 2 14 2" xfId="43963" xr:uid="{00000000-0005-0000-0000-0000CBA80000}"/>
    <cellStyle name="Total (line) 2 14 2 2" xfId="43964" xr:uid="{00000000-0005-0000-0000-0000CCA80000}"/>
    <cellStyle name="Total (line) 2 14 2 3" xfId="43965" xr:uid="{00000000-0005-0000-0000-0000CDA80000}"/>
    <cellStyle name="Total (line) 2 14 2 4" xfId="43966" xr:uid="{00000000-0005-0000-0000-0000CEA80000}"/>
    <cellStyle name="Total (line) 2 14 3" xfId="43967" xr:uid="{00000000-0005-0000-0000-0000CFA80000}"/>
    <cellStyle name="Total (line) 2 14 4" xfId="43968" xr:uid="{00000000-0005-0000-0000-0000D0A80000}"/>
    <cellStyle name="Total (line) 2 14 5" xfId="43969" xr:uid="{00000000-0005-0000-0000-0000D1A80000}"/>
    <cellStyle name="Total (line) 2 15" xfId="6113" xr:uid="{00000000-0005-0000-0000-0000D2A80000}"/>
    <cellStyle name="Total (line) 2 15 2" xfId="43970" xr:uid="{00000000-0005-0000-0000-0000D3A80000}"/>
    <cellStyle name="Total (line) 2 15 2 2" xfId="43971" xr:uid="{00000000-0005-0000-0000-0000D4A80000}"/>
    <cellStyle name="Total (line) 2 15 2 3" xfId="43972" xr:uid="{00000000-0005-0000-0000-0000D5A80000}"/>
    <cellStyle name="Total (line) 2 15 2 4" xfId="43973" xr:uid="{00000000-0005-0000-0000-0000D6A80000}"/>
    <cellStyle name="Total (line) 2 15 3" xfId="43974" xr:uid="{00000000-0005-0000-0000-0000D7A80000}"/>
    <cellStyle name="Total (line) 2 15 4" xfId="43975" xr:uid="{00000000-0005-0000-0000-0000D8A80000}"/>
    <cellStyle name="Total (line) 2 15 5" xfId="43976" xr:uid="{00000000-0005-0000-0000-0000D9A80000}"/>
    <cellStyle name="Total (line) 2 16" xfId="6114" xr:uid="{00000000-0005-0000-0000-0000DAA80000}"/>
    <cellStyle name="Total (line) 2 16 2" xfId="43977" xr:uid="{00000000-0005-0000-0000-0000DBA80000}"/>
    <cellStyle name="Total (line) 2 16 2 2" xfId="43978" xr:uid="{00000000-0005-0000-0000-0000DCA80000}"/>
    <cellStyle name="Total (line) 2 16 2 3" xfId="43979" xr:uid="{00000000-0005-0000-0000-0000DDA80000}"/>
    <cellStyle name="Total (line) 2 16 2 4" xfId="43980" xr:uid="{00000000-0005-0000-0000-0000DEA80000}"/>
    <cellStyle name="Total (line) 2 16 3" xfId="43981" xr:uid="{00000000-0005-0000-0000-0000DFA80000}"/>
    <cellStyle name="Total (line) 2 16 4" xfId="43982" xr:uid="{00000000-0005-0000-0000-0000E0A80000}"/>
    <cellStyle name="Total (line) 2 16 5" xfId="43983" xr:uid="{00000000-0005-0000-0000-0000E1A80000}"/>
    <cellStyle name="Total (line) 2 17" xfId="43984" xr:uid="{00000000-0005-0000-0000-0000E2A80000}"/>
    <cellStyle name="Total (line) 2 2" xfId="6115" xr:uid="{00000000-0005-0000-0000-0000E3A80000}"/>
    <cellStyle name="Total (line) 2 2 10" xfId="6116" xr:uid="{00000000-0005-0000-0000-0000E4A80000}"/>
    <cellStyle name="Total (line) 2 2 10 2" xfId="43985" xr:uid="{00000000-0005-0000-0000-0000E5A80000}"/>
    <cellStyle name="Total (line) 2 2 10 2 2" xfId="43986" xr:uid="{00000000-0005-0000-0000-0000E6A80000}"/>
    <cellStyle name="Total (line) 2 2 10 2 3" xfId="43987" xr:uid="{00000000-0005-0000-0000-0000E7A80000}"/>
    <cellStyle name="Total (line) 2 2 10 2 4" xfId="43988" xr:uid="{00000000-0005-0000-0000-0000E8A80000}"/>
    <cellStyle name="Total (line) 2 2 10 3" xfId="43989" xr:uid="{00000000-0005-0000-0000-0000E9A80000}"/>
    <cellStyle name="Total (line) 2 2 10 4" xfId="43990" xr:uid="{00000000-0005-0000-0000-0000EAA80000}"/>
    <cellStyle name="Total (line) 2 2 10 5" xfId="43991" xr:uid="{00000000-0005-0000-0000-0000EBA80000}"/>
    <cellStyle name="Total (line) 2 2 11" xfId="6117" xr:uid="{00000000-0005-0000-0000-0000ECA80000}"/>
    <cellStyle name="Total (line) 2 2 11 2" xfId="43992" xr:uid="{00000000-0005-0000-0000-0000EDA80000}"/>
    <cellStyle name="Total (line) 2 2 11 2 2" xfId="43993" xr:uid="{00000000-0005-0000-0000-0000EEA80000}"/>
    <cellStyle name="Total (line) 2 2 11 2 3" xfId="43994" xr:uid="{00000000-0005-0000-0000-0000EFA80000}"/>
    <cellStyle name="Total (line) 2 2 11 2 4" xfId="43995" xr:uid="{00000000-0005-0000-0000-0000F0A80000}"/>
    <cellStyle name="Total (line) 2 2 11 3" xfId="43996" xr:uid="{00000000-0005-0000-0000-0000F1A80000}"/>
    <cellStyle name="Total (line) 2 2 11 4" xfId="43997" xr:uid="{00000000-0005-0000-0000-0000F2A80000}"/>
    <cellStyle name="Total (line) 2 2 11 5" xfId="43998" xr:uid="{00000000-0005-0000-0000-0000F3A80000}"/>
    <cellStyle name="Total (line) 2 2 12" xfId="6118" xr:uid="{00000000-0005-0000-0000-0000F4A80000}"/>
    <cellStyle name="Total (line) 2 2 12 2" xfId="43999" xr:uid="{00000000-0005-0000-0000-0000F5A80000}"/>
    <cellStyle name="Total (line) 2 2 12 2 2" xfId="44000" xr:uid="{00000000-0005-0000-0000-0000F6A80000}"/>
    <cellStyle name="Total (line) 2 2 12 2 3" xfId="44001" xr:uid="{00000000-0005-0000-0000-0000F7A80000}"/>
    <cellStyle name="Total (line) 2 2 12 2 4" xfId="44002" xr:uid="{00000000-0005-0000-0000-0000F8A80000}"/>
    <cellStyle name="Total (line) 2 2 12 3" xfId="44003" xr:uid="{00000000-0005-0000-0000-0000F9A80000}"/>
    <cellStyle name="Total (line) 2 2 12 4" xfId="44004" xr:uid="{00000000-0005-0000-0000-0000FAA80000}"/>
    <cellStyle name="Total (line) 2 2 12 5" xfId="44005" xr:uid="{00000000-0005-0000-0000-0000FBA80000}"/>
    <cellStyle name="Total (line) 2 2 13" xfId="6119" xr:uid="{00000000-0005-0000-0000-0000FCA80000}"/>
    <cellStyle name="Total (line) 2 2 13 2" xfId="44006" xr:uid="{00000000-0005-0000-0000-0000FDA80000}"/>
    <cellStyle name="Total (line) 2 2 13 2 2" xfId="44007" xr:uid="{00000000-0005-0000-0000-0000FEA80000}"/>
    <cellStyle name="Total (line) 2 2 13 2 3" xfId="44008" xr:uid="{00000000-0005-0000-0000-0000FFA80000}"/>
    <cellStyle name="Total (line) 2 2 13 2 4" xfId="44009" xr:uid="{00000000-0005-0000-0000-000000A90000}"/>
    <cellStyle name="Total (line) 2 2 13 3" xfId="44010" xr:uid="{00000000-0005-0000-0000-000001A90000}"/>
    <cellStyle name="Total (line) 2 2 13 4" xfId="44011" xr:uid="{00000000-0005-0000-0000-000002A90000}"/>
    <cellStyle name="Total (line) 2 2 13 5" xfId="44012" xr:uid="{00000000-0005-0000-0000-000003A90000}"/>
    <cellStyle name="Total (line) 2 2 14" xfId="6120" xr:uid="{00000000-0005-0000-0000-000004A90000}"/>
    <cellStyle name="Total (line) 2 2 14 2" xfId="44013" xr:uid="{00000000-0005-0000-0000-000005A90000}"/>
    <cellStyle name="Total (line) 2 2 14 2 2" xfId="44014" xr:uid="{00000000-0005-0000-0000-000006A90000}"/>
    <cellStyle name="Total (line) 2 2 14 2 3" xfId="44015" xr:uid="{00000000-0005-0000-0000-000007A90000}"/>
    <cellStyle name="Total (line) 2 2 14 2 4" xfId="44016" xr:uid="{00000000-0005-0000-0000-000008A90000}"/>
    <cellStyle name="Total (line) 2 2 14 3" xfId="44017" xr:uid="{00000000-0005-0000-0000-000009A90000}"/>
    <cellStyle name="Total (line) 2 2 14 4" xfId="44018" xr:uid="{00000000-0005-0000-0000-00000AA90000}"/>
    <cellStyle name="Total (line) 2 2 14 5" xfId="44019" xr:uid="{00000000-0005-0000-0000-00000BA90000}"/>
    <cellStyle name="Total (line) 2 2 15" xfId="6121" xr:uid="{00000000-0005-0000-0000-00000CA90000}"/>
    <cellStyle name="Total (line) 2 2 15 2" xfId="44020" xr:uid="{00000000-0005-0000-0000-00000DA90000}"/>
    <cellStyle name="Total (line) 2 2 15 2 2" xfId="44021" xr:uid="{00000000-0005-0000-0000-00000EA90000}"/>
    <cellStyle name="Total (line) 2 2 15 2 3" xfId="44022" xr:uid="{00000000-0005-0000-0000-00000FA90000}"/>
    <cellStyle name="Total (line) 2 2 15 2 4" xfId="44023" xr:uid="{00000000-0005-0000-0000-000010A90000}"/>
    <cellStyle name="Total (line) 2 2 15 3" xfId="44024" xr:uid="{00000000-0005-0000-0000-000011A90000}"/>
    <cellStyle name="Total (line) 2 2 15 4" xfId="44025" xr:uid="{00000000-0005-0000-0000-000012A90000}"/>
    <cellStyle name="Total (line) 2 2 15 5" xfId="44026" xr:uid="{00000000-0005-0000-0000-000013A90000}"/>
    <cellStyle name="Total (line) 2 2 16" xfId="6122" xr:uid="{00000000-0005-0000-0000-000014A90000}"/>
    <cellStyle name="Total (line) 2 2 16 2" xfId="44027" xr:uid="{00000000-0005-0000-0000-000015A90000}"/>
    <cellStyle name="Total (line) 2 2 16 2 2" xfId="44028" xr:uid="{00000000-0005-0000-0000-000016A90000}"/>
    <cellStyle name="Total (line) 2 2 16 2 3" xfId="44029" xr:uid="{00000000-0005-0000-0000-000017A90000}"/>
    <cellStyle name="Total (line) 2 2 16 2 4" xfId="44030" xr:uid="{00000000-0005-0000-0000-000018A90000}"/>
    <cellStyle name="Total (line) 2 2 16 3" xfId="44031" xr:uid="{00000000-0005-0000-0000-000019A90000}"/>
    <cellStyle name="Total (line) 2 2 16 4" xfId="44032" xr:uid="{00000000-0005-0000-0000-00001AA90000}"/>
    <cellStyle name="Total (line) 2 2 16 5" xfId="44033" xr:uid="{00000000-0005-0000-0000-00001BA90000}"/>
    <cellStyle name="Total (line) 2 2 17" xfId="6123" xr:uid="{00000000-0005-0000-0000-00001CA90000}"/>
    <cellStyle name="Total (line) 2 2 17 2" xfId="44034" xr:uid="{00000000-0005-0000-0000-00001DA90000}"/>
    <cellStyle name="Total (line) 2 2 17 2 2" xfId="44035" xr:uid="{00000000-0005-0000-0000-00001EA90000}"/>
    <cellStyle name="Total (line) 2 2 17 2 3" xfId="44036" xr:uid="{00000000-0005-0000-0000-00001FA90000}"/>
    <cellStyle name="Total (line) 2 2 17 2 4" xfId="44037" xr:uid="{00000000-0005-0000-0000-000020A90000}"/>
    <cellStyle name="Total (line) 2 2 17 3" xfId="44038" xr:uid="{00000000-0005-0000-0000-000021A90000}"/>
    <cellStyle name="Total (line) 2 2 17 4" xfId="44039" xr:uid="{00000000-0005-0000-0000-000022A90000}"/>
    <cellStyle name="Total (line) 2 2 17 5" xfId="44040" xr:uid="{00000000-0005-0000-0000-000023A90000}"/>
    <cellStyle name="Total (line) 2 2 18" xfId="6124" xr:uid="{00000000-0005-0000-0000-000024A90000}"/>
    <cellStyle name="Total (line) 2 2 18 2" xfId="44041" xr:uid="{00000000-0005-0000-0000-000025A90000}"/>
    <cellStyle name="Total (line) 2 2 18 2 2" xfId="44042" xr:uid="{00000000-0005-0000-0000-000026A90000}"/>
    <cellStyle name="Total (line) 2 2 18 2 3" xfId="44043" xr:uid="{00000000-0005-0000-0000-000027A90000}"/>
    <cellStyle name="Total (line) 2 2 18 2 4" xfId="44044" xr:uid="{00000000-0005-0000-0000-000028A90000}"/>
    <cellStyle name="Total (line) 2 2 18 3" xfId="44045" xr:uid="{00000000-0005-0000-0000-000029A90000}"/>
    <cellStyle name="Total (line) 2 2 18 4" xfId="44046" xr:uid="{00000000-0005-0000-0000-00002AA90000}"/>
    <cellStyle name="Total (line) 2 2 18 5" xfId="44047" xr:uid="{00000000-0005-0000-0000-00002BA90000}"/>
    <cellStyle name="Total (line) 2 2 19" xfId="6125" xr:uid="{00000000-0005-0000-0000-00002CA90000}"/>
    <cellStyle name="Total (line) 2 2 19 2" xfId="44048" xr:uid="{00000000-0005-0000-0000-00002DA90000}"/>
    <cellStyle name="Total (line) 2 2 19 2 2" xfId="44049" xr:uid="{00000000-0005-0000-0000-00002EA90000}"/>
    <cellStyle name="Total (line) 2 2 19 2 3" xfId="44050" xr:uid="{00000000-0005-0000-0000-00002FA90000}"/>
    <cellStyle name="Total (line) 2 2 19 2 4" xfId="44051" xr:uid="{00000000-0005-0000-0000-000030A90000}"/>
    <cellStyle name="Total (line) 2 2 19 3" xfId="44052" xr:uid="{00000000-0005-0000-0000-000031A90000}"/>
    <cellStyle name="Total (line) 2 2 19 4" xfId="44053" xr:uid="{00000000-0005-0000-0000-000032A90000}"/>
    <cellStyle name="Total (line) 2 2 19 5" xfId="44054" xr:uid="{00000000-0005-0000-0000-000033A90000}"/>
    <cellStyle name="Total (line) 2 2 2" xfId="6126" xr:uid="{00000000-0005-0000-0000-000034A90000}"/>
    <cellStyle name="Total (line) 2 2 2 10" xfId="6127" xr:uid="{00000000-0005-0000-0000-000035A90000}"/>
    <cellStyle name="Total (line) 2 2 2 10 2" xfId="44055" xr:uid="{00000000-0005-0000-0000-000036A90000}"/>
    <cellStyle name="Total (line) 2 2 2 10 2 2" xfId="44056" xr:uid="{00000000-0005-0000-0000-000037A90000}"/>
    <cellStyle name="Total (line) 2 2 2 10 2 3" xfId="44057" xr:uid="{00000000-0005-0000-0000-000038A90000}"/>
    <cellStyle name="Total (line) 2 2 2 10 2 4" xfId="44058" xr:uid="{00000000-0005-0000-0000-000039A90000}"/>
    <cellStyle name="Total (line) 2 2 2 10 3" xfId="44059" xr:uid="{00000000-0005-0000-0000-00003AA90000}"/>
    <cellStyle name="Total (line) 2 2 2 10 4" xfId="44060" xr:uid="{00000000-0005-0000-0000-00003BA90000}"/>
    <cellStyle name="Total (line) 2 2 2 10 5" xfId="44061" xr:uid="{00000000-0005-0000-0000-00003CA90000}"/>
    <cellStyle name="Total (line) 2 2 2 11" xfId="6128" xr:uid="{00000000-0005-0000-0000-00003DA90000}"/>
    <cellStyle name="Total (line) 2 2 2 11 2" xfId="44062" xr:uid="{00000000-0005-0000-0000-00003EA90000}"/>
    <cellStyle name="Total (line) 2 2 2 11 2 2" xfId="44063" xr:uid="{00000000-0005-0000-0000-00003FA90000}"/>
    <cellStyle name="Total (line) 2 2 2 11 2 3" xfId="44064" xr:uid="{00000000-0005-0000-0000-000040A90000}"/>
    <cellStyle name="Total (line) 2 2 2 11 2 4" xfId="44065" xr:uid="{00000000-0005-0000-0000-000041A90000}"/>
    <cellStyle name="Total (line) 2 2 2 11 3" xfId="44066" xr:uid="{00000000-0005-0000-0000-000042A90000}"/>
    <cellStyle name="Total (line) 2 2 2 11 4" xfId="44067" xr:uid="{00000000-0005-0000-0000-000043A90000}"/>
    <cellStyle name="Total (line) 2 2 2 11 5" xfId="44068" xr:uid="{00000000-0005-0000-0000-000044A90000}"/>
    <cellStyle name="Total (line) 2 2 2 12" xfId="6129" xr:uid="{00000000-0005-0000-0000-000045A90000}"/>
    <cellStyle name="Total (line) 2 2 2 12 2" xfId="44069" xr:uid="{00000000-0005-0000-0000-000046A90000}"/>
    <cellStyle name="Total (line) 2 2 2 12 2 2" xfId="44070" xr:uid="{00000000-0005-0000-0000-000047A90000}"/>
    <cellStyle name="Total (line) 2 2 2 12 2 3" xfId="44071" xr:uid="{00000000-0005-0000-0000-000048A90000}"/>
    <cellStyle name="Total (line) 2 2 2 12 2 4" xfId="44072" xr:uid="{00000000-0005-0000-0000-000049A90000}"/>
    <cellStyle name="Total (line) 2 2 2 12 3" xfId="44073" xr:uid="{00000000-0005-0000-0000-00004AA90000}"/>
    <cellStyle name="Total (line) 2 2 2 12 4" xfId="44074" xr:uid="{00000000-0005-0000-0000-00004BA90000}"/>
    <cellStyle name="Total (line) 2 2 2 12 5" xfId="44075" xr:uid="{00000000-0005-0000-0000-00004CA90000}"/>
    <cellStyle name="Total (line) 2 2 2 13" xfId="6130" xr:uid="{00000000-0005-0000-0000-00004DA90000}"/>
    <cellStyle name="Total (line) 2 2 2 13 2" xfId="44076" xr:uid="{00000000-0005-0000-0000-00004EA90000}"/>
    <cellStyle name="Total (line) 2 2 2 13 2 2" xfId="44077" xr:uid="{00000000-0005-0000-0000-00004FA90000}"/>
    <cellStyle name="Total (line) 2 2 2 13 2 3" xfId="44078" xr:uid="{00000000-0005-0000-0000-000050A90000}"/>
    <cellStyle name="Total (line) 2 2 2 13 2 4" xfId="44079" xr:uid="{00000000-0005-0000-0000-000051A90000}"/>
    <cellStyle name="Total (line) 2 2 2 13 3" xfId="44080" xr:uid="{00000000-0005-0000-0000-000052A90000}"/>
    <cellStyle name="Total (line) 2 2 2 13 4" xfId="44081" xr:uid="{00000000-0005-0000-0000-000053A90000}"/>
    <cellStyle name="Total (line) 2 2 2 13 5" xfId="44082" xr:uid="{00000000-0005-0000-0000-000054A90000}"/>
    <cellStyle name="Total (line) 2 2 2 14" xfId="6131" xr:uid="{00000000-0005-0000-0000-000055A90000}"/>
    <cellStyle name="Total (line) 2 2 2 14 2" xfId="44083" xr:uid="{00000000-0005-0000-0000-000056A90000}"/>
    <cellStyle name="Total (line) 2 2 2 14 2 2" xfId="44084" xr:uid="{00000000-0005-0000-0000-000057A90000}"/>
    <cellStyle name="Total (line) 2 2 2 14 2 3" xfId="44085" xr:uid="{00000000-0005-0000-0000-000058A90000}"/>
    <cellStyle name="Total (line) 2 2 2 14 2 4" xfId="44086" xr:uid="{00000000-0005-0000-0000-000059A90000}"/>
    <cellStyle name="Total (line) 2 2 2 14 3" xfId="44087" xr:uid="{00000000-0005-0000-0000-00005AA90000}"/>
    <cellStyle name="Total (line) 2 2 2 14 4" xfId="44088" xr:uid="{00000000-0005-0000-0000-00005BA90000}"/>
    <cellStyle name="Total (line) 2 2 2 14 5" xfId="44089" xr:uid="{00000000-0005-0000-0000-00005CA90000}"/>
    <cellStyle name="Total (line) 2 2 2 15" xfId="6132" xr:uid="{00000000-0005-0000-0000-00005DA90000}"/>
    <cellStyle name="Total (line) 2 2 2 15 2" xfId="44090" xr:uid="{00000000-0005-0000-0000-00005EA90000}"/>
    <cellStyle name="Total (line) 2 2 2 15 2 2" xfId="44091" xr:uid="{00000000-0005-0000-0000-00005FA90000}"/>
    <cellStyle name="Total (line) 2 2 2 15 2 3" xfId="44092" xr:uid="{00000000-0005-0000-0000-000060A90000}"/>
    <cellStyle name="Total (line) 2 2 2 15 2 4" xfId="44093" xr:uid="{00000000-0005-0000-0000-000061A90000}"/>
    <cellStyle name="Total (line) 2 2 2 15 3" xfId="44094" xr:uid="{00000000-0005-0000-0000-000062A90000}"/>
    <cellStyle name="Total (line) 2 2 2 15 4" xfId="44095" xr:uid="{00000000-0005-0000-0000-000063A90000}"/>
    <cellStyle name="Total (line) 2 2 2 15 5" xfId="44096" xr:uid="{00000000-0005-0000-0000-000064A90000}"/>
    <cellStyle name="Total (line) 2 2 2 16" xfId="6133" xr:uid="{00000000-0005-0000-0000-000065A90000}"/>
    <cellStyle name="Total (line) 2 2 2 16 2" xfId="44097" xr:uid="{00000000-0005-0000-0000-000066A90000}"/>
    <cellStyle name="Total (line) 2 2 2 16 2 2" xfId="44098" xr:uid="{00000000-0005-0000-0000-000067A90000}"/>
    <cellStyle name="Total (line) 2 2 2 16 2 3" xfId="44099" xr:uid="{00000000-0005-0000-0000-000068A90000}"/>
    <cellStyle name="Total (line) 2 2 2 16 2 4" xfId="44100" xr:uid="{00000000-0005-0000-0000-000069A90000}"/>
    <cellStyle name="Total (line) 2 2 2 16 3" xfId="44101" xr:uid="{00000000-0005-0000-0000-00006AA90000}"/>
    <cellStyle name="Total (line) 2 2 2 16 4" xfId="44102" xr:uid="{00000000-0005-0000-0000-00006BA90000}"/>
    <cellStyle name="Total (line) 2 2 2 16 5" xfId="44103" xr:uid="{00000000-0005-0000-0000-00006CA90000}"/>
    <cellStyle name="Total (line) 2 2 2 17" xfId="6134" xr:uid="{00000000-0005-0000-0000-00006DA90000}"/>
    <cellStyle name="Total (line) 2 2 2 17 2" xfId="44104" xr:uid="{00000000-0005-0000-0000-00006EA90000}"/>
    <cellStyle name="Total (line) 2 2 2 17 2 2" xfId="44105" xr:uid="{00000000-0005-0000-0000-00006FA90000}"/>
    <cellStyle name="Total (line) 2 2 2 17 2 3" xfId="44106" xr:uid="{00000000-0005-0000-0000-000070A90000}"/>
    <cellStyle name="Total (line) 2 2 2 17 2 4" xfId="44107" xr:uid="{00000000-0005-0000-0000-000071A90000}"/>
    <cellStyle name="Total (line) 2 2 2 17 3" xfId="44108" xr:uid="{00000000-0005-0000-0000-000072A90000}"/>
    <cellStyle name="Total (line) 2 2 2 17 4" xfId="44109" xr:uid="{00000000-0005-0000-0000-000073A90000}"/>
    <cellStyle name="Total (line) 2 2 2 17 5" xfId="44110" xr:uid="{00000000-0005-0000-0000-000074A90000}"/>
    <cellStyle name="Total (line) 2 2 2 18" xfId="6135" xr:uid="{00000000-0005-0000-0000-000075A90000}"/>
    <cellStyle name="Total (line) 2 2 2 18 2" xfId="44111" xr:uid="{00000000-0005-0000-0000-000076A90000}"/>
    <cellStyle name="Total (line) 2 2 2 18 2 2" xfId="44112" xr:uid="{00000000-0005-0000-0000-000077A90000}"/>
    <cellStyle name="Total (line) 2 2 2 18 2 3" xfId="44113" xr:uid="{00000000-0005-0000-0000-000078A90000}"/>
    <cellStyle name="Total (line) 2 2 2 18 2 4" xfId="44114" xr:uid="{00000000-0005-0000-0000-000079A90000}"/>
    <cellStyle name="Total (line) 2 2 2 18 3" xfId="44115" xr:uid="{00000000-0005-0000-0000-00007AA90000}"/>
    <cellStyle name="Total (line) 2 2 2 18 4" xfId="44116" xr:uid="{00000000-0005-0000-0000-00007BA90000}"/>
    <cellStyle name="Total (line) 2 2 2 18 5" xfId="44117" xr:uid="{00000000-0005-0000-0000-00007CA90000}"/>
    <cellStyle name="Total (line) 2 2 2 19" xfId="6136" xr:uid="{00000000-0005-0000-0000-00007DA90000}"/>
    <cellStyle name="Total (line) 2 2 2 19 2" xfId="44118" xr:uid="{00000000-0005-0000-0000-00007EA90000}"/>
    <cellStyle name="Total (line) 2 2 2 19 2 2" xfId="44119" xr:uid="{00000000-0005-0000-0000-00007FA90000}"/>
    <cellStyle name="Total (line) 2 2 2 19 2 3" xfId="44120" xr:uid="{00000000-0005-0000-0000-000080A90000}"/>
    <cellStyle name="Total (line) 2 2 2 19 2 4" xfId="44121" xr:uid="{00000000-0005-0000-0000-000081A90000}"/>
    <cellStyle name="Total (line) 2 2 2 19 3" xfId="44122" xr:uid="{00000000-0005-0000-0000-000082A90000}"/>
    <cellStyle name="Total (line) 2 2 2 19 4" xfId="44123" xr:uid="{00000000-0005-0000-0000-000083A90000}"/>
    <cellStyle name="Total (line) 2 2 2 19 5" xfId="44124" xr:uid="{00000000-0005-0000-0000-000084A90000}"/>
    <cellStyle name="Total (line) 2 2 2 2" xfId="6137" xr:uid="{00000000-0005-0000-0000-000085A90000}"/>
    <cellStyle name="Total (line) 2 2 2 2 2" xfId="44125" xr:uid="{00000000-0005-0000-0000-000086A90000}"/>
    <cellStyle name="Total (line) 2 2 2 2 2 2" xfId="44126" xr:uid="{00000000-0005-0000-0000-000087A90000}"/>
    <cellStyle name="Total (line) 2 2 2 2 2 3" xfId="44127" xr:uid="{00000000-0005-0000-0000-000088A90000}"/>
    <cellStyle name="Total (line) 2 2 2 2 2 4" xfId="44128" xr:uid="{00000000-0005-0000-0000-000089A90000}"/>
    <cellStyle name="Total (line) 2 2 2 2 3" xfId="44129" xr:uid="{00000000-0005-0000-0000-00008AA90000}"/>
    <cellStyle name="Total (line) 2 2 2 2 4" xfId="44130" xr:uid="{00000000-0005-0000-0000-00008BA90000}"/>
    <cellStyle name="Total (line) 2 2 2 2 5" xfId="44131" xr:uid="{00000000-0005-0000-0000-00008CA90000}"/>
    <cellStyle name="Total (line) 2 2 2 20" xfId="6138" xr:uid="{00000000-0005-0000-0000-00008DA90000}"/>
    <cellStyle name="Total (line) 2 2 2 20 2" xfId="44132" xr:uid="{00000000-0005-0000-0000-00008EA90000}"/>
    <cellStyle name="Total (line) 2 2 2 20 2 2" xfId="44133" xr:uid="{00000000-0005-0000-0000-00008FA90000}"/>
    <cellStyle name="Total (line) 2 2 2 20 2 3" xfId="44134" xr:uid="{00000000-0005-0000-0000-000090A90000}"/>
    <cellStyle name="Total (line) 2 2 2 20 2 4" xfId="44135" xr:uid="{00000000-0005-0000-0000-000091A90000}"/>
    <cellStyle name="Total (line) 2 2 2 20 3" xfId="44136" xr:uid="{00000000-0005-0000-0000-000092A90000}"/>
    <cellStyle name="Total (line) 2 2 2 20 4" xfId="44137" xr:uid="{00000000-0005-0000-0000-000093A90000}"/>
    <cellStyle name="Total (line) 2 2 2 20 5" xfId="44138" xr:uid="{00000000-0005-0000-0000-000094A90000}"/>
    <cellStyle name="Total (line) 2 2 2 21" xfId="6139" xr:uid="{00000000-0005-0000-0000-000095A90000}"/>
    <cellStyle name="Total (line) 2 2 2 21 2" xfId="44139" xr:uid="{00000000-0005-0000-0000-000096A90000}"/>
    <cellStyle name="Total (line) 2 2 2 21 2 2" xfId="44140" xr:uid="{00000000-0005-0000-0000-000097A90000}"/>
    <cellStyle name="Total (line) 2 2 2 21 2 3" xfId="44141" xr:uid="{00000000-0005-0000-0000-000098A90000}"/>
    <cellStyle name="Total (line) 2 2 2 21 2 4" xfId="44142" xr:uid="{00000000-0005-0000-0000-000099A90000}"/>
    <cellStyle name="Total (line) 2 2 2 21 3" xfId="44143" xr:uid="{00000000-0005-0000-0000-00009AA90000}"/>
    <cellStyle name="Total (line) 2 2 2 21 4" xfId="44144" xr:uid="{00000000-0005-0000-0000-00009BA90000}"/>
    <cellStyle name="Total (line) 2 2 2 21 5" xfId="44145" xr:uid="{00000000-0005-0000-0000-00009CA90000}"/>
    <cellStyle name="Total (line) 2 2 2 22" xfId="6140" xr:uid="{00000000-0005-0000-0000-00009DA90000}"/>
    <cellStyle name="Total (line) 2 2 2 22 2" xfId="44146" xr:uid="{00000000-0005-0000-0000-00009EA90000}"/>
    <cellStyle name="Total (line) 2 2 2 22 2 2" xfId="44147" xr:uid="{00000000-0005-0000-0000-00009FA90000}"/>
    <cellStyle name="Total (line) 2 2 2 22 2 3" xfId="44148" xr:uid="{00000000-0005-0000-0000-0000A0A90000}"/>
    <cellStyle name="Total (line) 2 2 2 22 2 4" xfId="44149" xr:uid="{00000000-0005-0000-0000-0000A1A90000}"/>
    <cellStyle name="Total (line) 2 2 2 22 3" xfId="44150" xr:uid="{00000000-0005-0000-0000-0000A2A90000}"/>
    <cellStyle name="Total (line) 2 2 2 22 4" xfId="44151" xr:uid="{00000000-0005-0000-0000-0000A3A90000}"/>
    <cellStyle name="Total (line) 2 2 2 22 5" xfId="44152" xr:uid="{00000000-0005-0000-0000-0000A4A90000}"/>
    <cellStyle name="Total (line) 2 2 2 23" xfId="6141" xr:uid="{00000000-0005-0000-0000-0000A5A90000}"/>
    <cellStyle name="Total (line) 2 2 2 23 2" xfId="44153" xr:uid="{00000000-0005-0000-0000-0000A6A90000}"/>
    <cellStyle name="Total (line) 2 2 2 23 2 2" xfId="44154" xr:uid="{00000000-0005-0000-0000-0000A7A90000}"/>
    <cellStyle name="Total (line) 2 2 2 23 2 3" xfId="44155" xr:uid="{00000000-0005-0000-0000-0000A8A90000}"/>
    <cellStyle name="Total (line) 2 2 2 23 2 4" xfId="44156" xr:uid="{00000000-0005-0000-0000-0000A9A90000}"/>
    <cellStyle name="Total (line) 2 2 2 23 3" xfId="44157" xr:uid="{00000000-0005-0000-0000-0000AAA90000}"/>
    <cellStyle name="Total (line) 2 2 2 23 4" xfId="44158" xr:uid="{00000000-0005-0000-0000-0000ABA90000}"/>
    <cellStyle name="Total (line) 2 2 2 23 5" xfId="44159" xr:uid="{00000000-0005-0000-0000-0000ACA90000}"/>
    <cellStyle name="Total (line) 2 2 2 24" xfId="6142" xr:uid="{00000000-0005-0000-0000-0000ADA90000}"/>
    <cellStyle name="Total (line) 2 2 2 24 2" xfId="44160" xr:uid="{00000000-0005-0000-0000-0000AEA90000}"/>
    <cellStyle name="Total (line) 2 2 2 24 2 2" xfId="44161" xr:uid="{00000000-0005-0000-0000-0000AFA90000}"/>
    <cellStyle name="Total (line) 2 2 2 24 2 3" xfId="44162" xr:uid="{00000000-0005-0000-0000-0000B0A90000}"/>
    <cellStyle name="Total (line) 2 2 2 24 2 4" xfId="44163" xr:uid="{00000000-0005-0000-0000-0000B1A90000}"/>
    <cellStyle name="Total (line) 2 2 2 24 3" xfId="44164" xr:uid="{00000000-0005-0000-0000-0000B2A90000}"/>
    <cellStyle name="Total (line) 2 2 2 24 4" xfId="44165" xr:uid="{00000000-0005-0000-0000-0000B3A90000}"/>
    <cellStyle name="Total (line) 2 2 2 24 5" xfId="44166" xr:uid="{00000000-0005-0000-0000-0000B4A90000}"/>
    <cellStyle name="Total (line) 2 2 2 25" xfId="6143" xr:uid="{00000000-0005-0000-0000-0000B5A90000}"/>
    <cellStyle name="Total (line) 2 2 2 25 2" xfId="44167" xr:uid="{00000000-0005-0000-0000-0000B6A90000}"/>
    <cellStyle name="Total (line) 2 2 2 25 2 2" xfId="44168" xr:uid="{00000000-0005-0000-0000-0000B7A90000}"/>
    <cellStyle name="Total (line) 2 2 2 25 2 3" xfId="44169" xr:uid="{00000000-0005-0000-0000-0000B8A90000}"/>
    <cellStyle name="Total (line) 2 2 2 25 2 4" xfId="44170" xr:uid="{00000000-0005-0000-0000-0000B9A90000}"/>
    <cellStyle name="Total (line) 2 2 2 25 3" xfId="44171" xr:uid="{00000000-0005-0000-0000-0000BAA90000}"/>
    <cellStyle name="Total (line) 2 2 2 25 4" xfId="44172" xr:uid="{00000000-0005-0000-0000-0000BBA90000}"/>
    <cellStyle name="Total (line) 2 2 2 25 5" xfId="44173" xr:uid="{00000000-0005-0000-0000-0000BCA90000}"/>
    <cellStyle name="Total (line) 2 2 2 26" xfId="6144" xr:uid="{00000000-0005-0000-0000-0000BDA90000}"/>
    <cellStyle name="Total (line) 2 2 2 26 2" xfId="44174" xr:uid="{00000000-0005-0000-0000-0000BEA90000}"/>
    <cellStyle name="Total (line) 2 2 2 26 2 2" xfId="44175" xr:uid="{00000000-0005-0000-0000-0000BFA90000}"/>
    <cellStyle name="Total (line) 2 2 2 26 2 3" xfId="44176" xr:uid="{00000000-0005-0000-0000-0000C0A90000}"/>
    <cellStyle name="Total (line) 2 2 2 26 2 4" xfId="44177" xr:uid="{00000000-0005-0000-0000-0000C1A90000}"/>
    <cellStyle name="Total (line) 2 2 2 26 3" xfId="44178" xr:uid="{00000000-0005-0000-0000-0000C2A90000}"/>
    <cellStyle name="Total (line) 2 2 2 26 4" xfId="44179" xr:uid="{00000000-0005-0000-0000-0000C3A90000}"/>
    <cellStyle name="Total (line) 2 2 2 26 5" xfId="44180" xr:uid="{00000000-0005-0000-0000-0000C4A90000}"/>
    <cellStyle name="Total (line) 2 2 2 27" xfId="6145" xr:uid="{00000000-0005-0000-0000-0000C5A90000}"/>
    <cellStyle name="Total (line) 2 2 2 27 2" xfId="44181" xr:uid="{00000000-0005-0000-0000-0000C6A90000}"/>
    <cellStyle name="Total (line) 2 2 2 27 2 2" xfId="44182" xr:uid="{00000000-0005-0000-0000-0000C7A90000}"/>
    <cellStyle name="Total (line) 2 2 2 27 2 3" xfId="44183" xr:uid="{00000000-0005-0000-0000-0000C8A90000}"/>
    <cellStyle name="Total (line) 2 2 2 27 2 4" xfId="44184" xr:uid="{00000000-0005-0000-0000-0000C9A90000}"/>
    <cellStyle name="Total (line) 2 2 2 27 3" xfId="44185" xr:uid="{00000000-0005-0000-0000-0000CAA90000}"/>
    <cellStyle name="Total (line) 2 2 2 27 4" xfId="44186" xr:uid="{00000000-0005-0000-0000-0000CBA90000}"/>
    <cellStyle name="Total (line) 2 2 2 27 5" xfId="44187" xr:uid="{00000000-0005-0000-0000-0000CCA90000}"/>
    <cellStyle name="Total (line) 2 2 2 28" xfId="6146" xr:uid="{00000000-0005-0000-0000-0000CDA90000}"/>
    <cellStyle name="Total (line) 2 2 2 28 2" xfId="44188" xr:uid="{00000000-0005-0000-0000-0000CEA90000}"/>
    <cellStyle name="Total (line) 2 2 2 28 2 2" xfId="44189" xr:uid="{00000000-0005-0000-0000-0000CFA90000}"/>
    <cellStyle name="Total (line) 2 2 2 28 2 3" xfId="44190" xr:uid="{00000000-0005-0000-0000-0000D0A90000}"/>
    <cellStyle name="Total (line) 2 2 2 28 2 4" xfId="44191" xr:uid="{00000000-0005-0000-0000-0000D1A90000}"/>
    <cellStyle name="Total (line) 2 2 2 28 3" xfId="44192" xr:uid="{00000000-0005-0000-0000-0000D2A90000}"/>
    <cellStyle name="Total (line) 2 2 2 28 4" xfId="44193" xr:uid="{00000000-0005-0000-0000-0000D3A90000}"/>
    <cellStyle name="Total (line) 2 2 2 28 5" xfId="44194" xr:uid="{00000000-0005-0000-0000-0000D4A90000}"/>
    <cellStyle name="Total (line) 2 2 2 29" xfId="6147" xr:uid="{00000000-0005-0000-0000-0000D5A90000}"/>
    <cellStyle name="Total (line) 2 2 2 29 2" xfId="44195" xr:uid="{00000000-0005-0000-0000-0000D6A90000}"/>
    <cellStyle name="Total (line) 2 2 2 29 2 2" xfId="44196" xr:uid="{00000000-0005-0000-0000-0000D7A90000}"/>
    <cellStyle name="Total (line) 2 2 2 29 2 3" xfId="44197" xr:uid="{00000000-0005-0000-0000-0000D8A90000}"/>
    <cellStyle name="Total (line) 2 2 2 29 2 4" xfId="44198" xr:uid="{00000000-0005-0000-0000-0000D9A90000}"/>
    <cellStyle name="Total (line) 2 2 2 29 3" xfId="44199" xr:uid="{00000000-0005-0000-0000-0000DAA90000}"/>
    <cellStyle name="Total (line) 2 2 2 29 4" xfId="44200" xr:uid="{00000000-0005-0000-0000-0000DBA90000}"/>
    <cellStyle name="Total (line) 2 2 2 29 5" xfId="44201" xr:uid="{00000000-0005-0000-0000-0000DCA90000}"/>
    <cellStyle name="Total (line) 2 2 2 3" xfId="6148" xr:uid="{00000000-0005-0000-0000-0000DDA90000}"/>
    <cellStyle name="Total (line) 2 2 2 3 2" xfId="44202" xr:uid="{00000000-0005-0000-0000-0000DEA90000}"/>
    <cellStyle name="Total (line) 2 2 2 3 2 2" xfId="44203" xr:uid="{00000000-0005-0000-0000-0000DFA90000}"/>
    <cellStyle name="Total (line) 2 2 2 3 2 3" xfId="44204" xr:uid="{00000000-0005-0000-0000-0000E0A90000}"/>
    <cellStyle name="Total (line) 2 2 2 3 2 4" xfId="44205" xr:uid="{00000000-0005-0000-0000-0000E1A90000}"/>
    <cellStyle name="Total (line) 2 2 2 3 3" xfId="44206" xr:uid="{00000000-0005-0000-0000-0000E2A90000}"/>
    <cellStyle name="Total (line) 2 2 2 3 4" xfId="44207" xr:uid="{00000000-0005-0000-0000-0000E3A90000}"/>
    <cellStyle name="Total (line) 2 2 2 3 5" xfId="44208" xr:uid="{00000000-0005-0000-0000-0000E4A90000}"/>
    <cellStyle name="Total (line) 2 2 2 30" xfId="6149" xr:uid="{00000000-0005-0000-0000-0000E5A90000}"/>
    <cellStyle name="Total (line) 2 2 2 30 2" xfId="44209" xr:uid="{00000000-0005-0000-0000-0000E6A90000}"/>
    <cellStyle name="Total (line) 2 2 2 30 2 2" xfId="44210" xr:uid="{00000000-0005-0000-0000-0000E7A90000}"/>
    <cellStyle name="Total (line) 2 2 2 30 2 3" xfId="44211" xr:uid="{00000000-0005-0000-0000-0000E8A90000}"/>
    <cellStyle name="Total (line) 2 2 2 30 2 4" xfId="44212" xr:uid="{00000000-0005-0000-0000-0000E9A90000}"/>
    <cellStyle name="Total (line) 2 2 2 30 3" xfId="44213" xr:uid="{00000000-0005-0000-0000-0000EAA90000}"/>
    <cellStyle name="Total (line) 2 2 2 30 4" xfId="44214" xr:uid="{00000000-0005-0000-0000-0000EBA90000}"/>
    <cellStyle name="Total (line) 2 2 2 30 5" xfId="44215" xr:uid="{00000000-0005-0000-0000-0000ECA90000}"/>
    <cellStyle name="Total (line) 2 2 2 31" xfId="6150" xr:uid="{00000000-0005-0000-0000-0000EDA90000}"/>
    <cellStyle name="Total (line) 2 2 2 31 2" xfId="44216" xr:uid="{00000000-0005-0000-0000-0000EEA90000}"/>
    <cellStyle name="Total (line) 2 2 2 31 2 2" xfId="44217" xr:uid="{00000000-0005-0000-0000-0000EFA90000}"/>
    <cellStyle name="Total (line) 2 2 2 31 2 3" xfId="44218" xr:uid="{00000000-0005-0000-0000-0000F0A90000}"/>
    <cellStyle name="Total (line) 2 2 2 31 2 4" xfId="44219" xr:uid="{00000000-0005-0000-0000-0000F1A90000}"/>
    <cellStyle name="Total (line) 2 2 2 31 3" xfId="44220" xr:uid="{00000000-0005-0000-0000-0000F2A90000}"/>
    <cellStyle name="Total (line) 2 2 2 31 4" xfId="44221" xr:uid="{00000000-0005-0000-0000-0000F3A90000}"/>
    <cellStyle name="Total (line) 2 2 2 31 5" xfId="44222" xr:uid="{00000000-0005-0000-0000-0000F4A90000}"/>
    <cellStyle name="Total (line) 2 2 2 32" xfId="6151" xr:uid="{00000000-0005-0000-0000-0000F5A90000}"/>
    <cellStyle name="Total (line) 2 2 2 32 2" xfId="44223" xr:uid="{00000000-0005-0000-0000-0000F6A90000}"/>
    <cellStyle name="Total (line) 2 2 2 32 2 2" xfId="44224" xr:uid="{00000000-0005-0000-0000-0000F7A90000}"/>
    <cellStyle name="Total (line) 2 2 2 32 2 3" xfId="44225" xr:uid="{00000000-0005-0000-0000-0000F8A90000}"/>
    <cellStyle name="Total (line) 2 2 2 32 2 4" xfId="44226" xr:uid="{00000000-0005-0000-0000-0000F9A90000}"/>
    <cellStyle name="Total (line) 2 2 2 32 3" xfId="44227" xr:uid="{00000000-0005-0000-0000-0000FAA90000}"/>
    <cellStyle name="Total (line) 2 2 2 32 4" xfId="44228" xr:uid="{00000000-0005-0000-0000-0000FBA90000}"/>
    <cellStyle name="Total (line) 2 2 2 32 5" xfId="44229" xr:uid="{00000000-0005-0000-0000-0000FCA90000}"/>
    <cellStyle name="Total (line) 2 2 2 33" xfId="6152" xr:uid="{00000000-0005-0000-0000-0000FDA90000}"/>
    <cellStyle name="Total (line) 2 2 2 33 2" xfId="44230" xr:uid="{00000000-0005-0000-0000-0000FEA90000}"/>
    <cellStyle name="Total (line) 2 2 2 33 2 2" xfId="44231" xr:uid="{00000000-0005-0000-0000-0000FFA90000}"/>
    <cellStyle name="Total (line) 2 2 2 33 2 3" xfId="44232" xr:uid="{00000000-0005-0000-0000-000000AA0000}"/>
    <cellStyle name="Total (line) 2 2 2 33 2 4" xfId="44233" xr:uid="{00000000-0005-0000-0000-000001AA0000}"/>
    <cellStyle name="Total (line) 2 2 2 33 3" xfId="44234" xr:uid="{00000000-0005-0000-0000-000002AA0000}"/>
    <cellStyle name="Total (line) 2 2 2 33 4" xfId="44235" xr:uid="{00000000-0005-0000-0000-000003AA0000}"/>
    <cellStyle name="Total (line) 2 2 2 33 5" xfId="44236" xr:uid="{00000000-0005-0000-0000-000004AA0000}"/>
    <cellStyle name="Total (line) 2 2 2 34" xfId="6153" xr:uid="{00000000-0005-0000-0000-000005AA0000}"/>
    <cellStyle name="Total (line) 2 2 2 34 2" xfId="44237" xr:uid="{00000000-0005-0000-0000-000006AA0000}"/>
    <cellStyle name="Total (line) 2 2 2 34 2 2" xfId="44238" xr:uid="{00000000-0005-0000-0000-000007AA0000}"/>
    <cellStyle name="Total (line) 2 2 2 34 2 3" xfId="44239" xr:uid="{00000000-0005-0000-0000-000008AA0000}"/>
    <cellStyle name="Total (line) 2 2 2 34 2 4" xfId="44240" xr:uid="{00000000-0005-0000-0000-000009AA0000}"/>
    <cellStyle name="Total (line) 2 2 2 34 3" xfId="44241" xr:uid="{00000000-0005-0000-0000-00000AAA0000}"/>
    <cellStyle name="Total (line) 2 2 2 34 4" xfId="44242" xr:uid="{00000000-0005-0000-0000-00000BAA0000}"/>
    <cellStyle name="Total (line) 2 2 2 34 5" xfId="44243" xr:uid="{00000000-0005-0000-0000-00000CAA0000}"/>
    <cellStyle name="Total (line) 2 2 2 35" xfId="6154" xr:uid="{00000000-0005-0000-0000-00000DAA0000}"/>
    <cellStyle name="Total (line) 2 2 2 35 2" xfId="44244" xr:uid="{00000000-0005-0000-0000-00000EAA0000}"/>
    <cellStyle name="Total (line) 2 2 2 35 2 2" xfId="44245" xr:uid="{00000000-0005-0000-0000-00000FAA0000}"/>
    <cellStyle name="Total (line) 2 2 2 35 2 3" xfId="44246" xr:uid="{00000000-0005-0000-0000-000010AA0000}"/>
    <cellStyle name="Total (line) 2 2 2 35 2 4" xfId="44247" xr:uid="{00000000-0005-0000-0000-000011AA0000}"/>
    <cellStyle name="Total (line) 2 2 2 35 3" xfId="44248" xr:uid="{00000000-0005-0000-0000-000012AA0000}"/>
    <cellStyle name="Total (line) 2 2 2 35 4" xfId="44249" xr:uid="{00000000-0005-0000-0000-000013AA0000}"/>
    <cellStyle name="Total (line) 2 2 2 35 5" xfId="44250" xr:uid="{00000000-0005-0000-0000-000014AA0000}"/>
    <cellStyle name="Total (line) 2 2 2 36" xfId="6155" xr:uid="{00000000-0005-0000-0000-000015AA0000}"/>
    <cellStyle name="Total (line) 2 2 2 36 2" xfId="44251" xr:uid="{00000000-0005-0000-0000-000016AA0000}"/>
    <cellStyle name="Total (line) 2 2 2 36 2 2" xfId="44252" xr:uid="{00000000-0005-0000-0000-000017AA0000}"/>
    <cellStyle name="Total (line) 2 2 2 36 2 3" xfId="44253" xr:uid="{00000000-0005-0000-0000-000018AA0000}"/>
    <cellStyle name="Total (line) 2 2 2 36 2 4" xfId="44254" xr:uid="{00000000-0005-0000-0000-000019AA0000}"/>
    <cellStyle name="Total (line) 2 2 2 36 3" xfId="44255" xr:uid="{00000000-0005-0000-0000-00001AAA0000}"/>
    <cellStyle name="Total (line) 2 2 2 36 4" xfId="44256" xr:uid="{00000000-0005-0000-0000-00001BAA0000}"/>
    <cellStyle name="Total (line) 2 2 2 36 5" xfId="44257" xr:uid="{00000000-0005-0000-0000-00001CAA0000}"/>
    <cellStyle name="Total (line) 2 2 2 37" xfId="6156" xr:uid="{00000000-0005-0000-0000-00001DAA0000}"/>
    <cellStyle name="Total (line) 2 2 2 37 2" xfId="44258" xr:uid="{00000000-0005-0000-0000-00001EAA0000}"/>
    <cellStyle name="Total (line) 2 2 2 37 2 2" xfId="44259" xr:uid="{00000000-0005-0000-0000-00001FAA0000}"/>
    <cellStyle name="Total (line) 2 2 2 37 2 3" xfId="44260" xr:uid="{00000000-0005-0000-0000-000020AA0000}"/>
    <cellStyle name="Total (line) 2 2 2 37 2 4" xfId="44261" xr:uid="{00000000-0005-0000-0000-000021AA0000}"/>
    <cellStyle name="Total (line) 2 2 2 37 3" xfId="44262" xr:uid="{00000000-0005-0000-0000-000022AA0000}"/>
    <cellStyle name="Total (line) 2 2 2 37 4" xfId="44263" xr:uid="{00000000-0005-0000-0000-000023AA0000}"/>
    <cellStyle name="Total (line) 2 2 2 37 5" xfId="44264" xr:uid="{00000000-0005-0000-0000-000024AA0000}"/>
    <cellStyle name="Total (line) 2 2 2 38" xfId="6157" xr:uid="{00000000-0005-0000-0000-000025AA0000}"/>
    <cellStyle name="Total (line) 2 2 2 38 2" xfId="44265" xr:uid="{00000000-0005-0000-0000-000026AA0000}"/>
    <cellStyle name="Total (line) 2 2 2 38 2 2" xfId="44266" xr:uid="{00000000-0005-0000-0000-000027AA0000}"/>
    <cellStyle name="Total (line) 2 2 2 38 2 3" xfId="44267" xr:uid="{00000000-0005-0000-0000-000028AA0000}"/>
    <cellStyle name="Total (line) 2 2 2 38 2 4" xfId="44268" xr:uid="{00000000-0005-0000-0000-000029AA0000}"/>
    <cellStyle name="Total (line) 2 2 2 38 3" xfId="44269" xr:uid="{00000000-0005-0000-0000-00002AAA0000}"/>
    <cellStyle name="Total (line) 2 2 2 38 4" xfId="44270" xr:uid="{00000000-0005-0000-0000-00002BAA0000}"/>
    <cellStyle name="Total (line) 2 2 2 38 5" xfId="44271" xr:uid="{00000000-0005-0000-0000-00002CAA0000}"/>
    <cellStyle name="Total (line) 2 2 2 39" xfId="6158" xr:uid="{00000000-0005-0000-0000-00002DAA0000}"/>
    <cellStyle name="Total (line) 2 2 2 39 2" xfId="44272" xr:uid="{00000000-0005-0000-0000-00002EAA0000}"/>
    <cellStyle name="Total (line) 2 2 2 39 2 2" xfId="44273" xr:uid="{00000000-0005-0000-0000-00002FAA0000}"/>
    <cellStyle name="Total (line) 2 2 2 39 2 3" xfId="44274" xr:uid="{00000000-0005-0000-0000-000030AA0000}"/>
    <cellStyle name="Total (line) 2 2 2 39 2 4" xfId="44275" xr:uid="{00000000-0005-0000-0000-000031AA0000}"/>
    <cellStyle name="Total (line) 2 2 2 39 3" xfId="44276" xr:uid="{00000000-0005-0000-0000-000032AA0000}"/>
    <cellStyle name="Total (line) 2 2 2 39 4" xfId="44277" xr:uid="{00000000-0005-0000-0000-000033AA0000}"/>
    <cellStyle name="Total (line) 2 2 2 39 5" xfId="44278" xr:uid="{00000000-0005-0000-0000-000034AA0000}"/>
    <cellStyle name="Total (line) 2 2 2 4" xfId="6159" xr:uid="{00000000-0005-0000-0000-000035AA0000}"/>
    <cellStyle name="Total (line) 2 2 2 4 2" xfId="44279" xr:uid="{00000000-0005-0000-0000-000036AA0000}"/>
    <cellStyle name="Total (line) 2 2 2 4 2 2" xfId="44280" xr:uid="{00000000-0005-0000-0000-000037AA0000}"/>
    <cellStyle name="Total (line) 2 2 2 4 2 3" xfId="44281" xr:uid="{00000000-0005-0000-0000-000038AA0000}"/>
    <cellStyle name="Total (line) 2 2 2 4 2 4" xfId="44282" xr:uid="{00000000-0005-0000-0000-000039AA0000}"/>
    <cellStyle name="Total (line) 2 2 2 4 3" xfId="44283" xr:uid="{00000000-0005-0000-0000-00003AAA0000}"/>
    <cellStyle name="Total (line) 2 2 2 4 4" xfId="44284" xr:uid="{00000000-0005-0000-0000-00003BAA0000}"/>
    <cellStyle name="Total (line) 2 2 2 4 5" xfId="44285" xr:uid="{00000000-0005-0000-0000-00003CAA0000}"/>
    <cellStyle name="Total (line) 2 2 2 40" xfId="6160" xr:uid="{00000000-0005-0000-0000-00003DAA0000}"/>
    <cellStyle name="Total (line) 2 2 2 40 2" xfId="44286" xr:uid="{00000000-0005-0000-0000-00003EAA0000}"/>
    <cellStyle name="Total (line) 2 2 2 40 2 2" xfId="44287" xr:uid="{00000000-0005-0000-0000-00003FAA0000}"/>
    <cellStyle name="Total (line) 2 2 2 40 2 3" xfId="44288" xr:uid="{00000000-0005-0000-0000-000040AA0000}"/>
    <cellStyle name="Total (line) 2 2 2 40 2 4" xfId="44289" xr:uid="{00000000-0005-0000-0000-000041AA0000}"/>
    <cellStyle name="Total (line) 2 2 2 40 3" xfId="44290" xr:uid="{00000000-0005-0000-0000-000042AA0000}"/>
    <cellStyle name="Total (line) 2 2 2 40 4" xfId="44291" xr:uid="{00000000-0005-0000-0000-000043AA0000}"/>
    <cellStyle name="Total (line) 2 2 2 40 5" xfId="44292" xr:uid="{00000000-0005-0000-0000-000044AA0000}"/>
    <cellStyle name="Total (line) 2 2 2 41" xfId="6161" xr:uid="{00000000-0005-0000-0000-000045AA0000}"/>
    <cellStyle name="Total (line) 2 2 2 41 2" xfId="44293" xr:uid="{00000000-0005-0000-0000-000046AA0000}"/>
    <cellStyle name="Total (line) 2 2 2 41 2 2" xfId="44294" xr:uid="{00000000-0005-0000-0000-000047AA0000}"/>
    <cellStyle name="Total (line) 2 2 2 41 2 3" xfId="44295" xr:uid="{00000000-0005-0000-0000-000048AA0000}"/>
    <cellStyle name="Total (line) 2 2 2 41 2 4" xfId="44296" xr:uid="{00000000-0005-0000-0000-000049AA0000}"/>
    <cellStyle name="Total (line) 2 2 2 41 3" xfId="44297" xr:uid="{00000000-0005-0000-0000-00004AAA0000}"/>
    <cellStyle name="Total (line) 2 2 2 41 4" xfId="44298" xr:uid="{00000000-0005-0000-0000-00004BAA0000}"/>
    <cellStyle name="Total (line) 2 2 2 41 5" xfId="44299" xr:uid="{00000000-0005-0000-0000-00004CAA0000}"/>
    <cellStyle name="Total (line) 2 2 2 42" xfId="6162" xr:uid="{00000000-0005-0000-0000-00004DAA0000}"/>
    <cellStyle name="Total (line) 2 2 2 42 2" xfId="44300" xr:uid="{00000000-0005-0000-0000-00004EAA0000}"/>
    <cellStyle name="Total (line) 2 2 2 42 2 2" xfId="44301" xr:uid="{00000000-0005-0000-0000-00004FAA0000}"/>
    <cellStyle name="Total (line) 2 2 2 42 2 3" xfId="44302" xr:uid="{00000000-0005-0000-0000-000050AA0000}"/>
    <cellStyle name="Total (line) 2 2 2 42 2 4" xfId="44303" xr:uid="{00000000-0005-0000-0000-000051AA0000}"/>
    <cellStyle name="Total (line) 2 2 2 42 3" xfId="44304" xr:uid="{00000000-0005-0000-0000-000052AA0000}"/>
    <cellStyle name="Total (line) 2 2 2 42 4" xfId="44305" xr:uid="{00000000-0005-0000-0000-000053AA0000}"/>
    <cellStyle name="Total (line) 2 2 2 42 5" xfId="44306" xr:uid="{00000000-0005-0000-0000-000054AA0000}"/>
    <cellStyle name="Total (line) 2 2 2 43" xfId="6163" xr:uid="{00000000-0005-0000-0000-000055AA0000}"/>
    <cellStyle name="Total (line) 2 2 2 43 2" xfId="44307" xr:uid="{00000000-0005-0000-0000-000056AA0000}"/>
    <cellStyle name="Total (line) 2 2 2 43 2 2" xfId="44308" xr:uid="{00000000-0005-0000-0000-000057AA0000}"/>
    <cellStyle name="Total (line) 2 2 2 43 2 3" xfId="44309" xr:uid="{00000000-0005-0000-0000-000058AA0000}"/>
    <cellStyle name="Total (line) 2 2 2 43 2 4" xfId="44310" xr:uid="{00000000-0005-0000-0000-000059AA0000}"/>
    <cellStyle name="Total (line) 2 2 2 43 3" xfId="44311" xr:uid="{00000000-0005-0000-0000-00005AAA0000}"/>
    <cellStyle name="Total (line) 2 2 2 43 4" xfId="44312" xr:uid="{00000000-0005-0000-0000-00005BAA0000}"/>
    <cellStyle name="Total (line) 2 2 2 43 5" xfId="44313" xr:uid="{00000000-0005-0000-0000-00005CAA0000}"/>
    <cellStyle name="Total (line) 2 2 2 44" xfId="6164" xr:uid="{00000000-0005-0000-0000-00005DAA0000}"/>
    <cellStyle name="Total (line) 2 2 2 44 2" xfId="44314" xr:uid="{00000000-0005-0000-0000-00005EAA0000}"/>
    <cellStyle name="Total (line) 2 2 2 44 2 2" xfId="44315" xr:uid="{00000000-0005-0000-0000-00005FAA0000}"/>
    <cellStyle name="Total (line) 2 2 2 44 2 3" xfId="44316" xr:uid="{00000000-0005-0000-0000-000060AA0000}"/>
    <cellStyle name="Total (line) 2 2 2 44 2 4" xfId="44317" xr:uid="{00000000-0005-0000-0000-000061AA0000}"/>
    <cellStyle name="Total (line) 2 2 2 44 3" xfId="44318" xr:uid="{00000000-0005-0000-0000-000062AA0000}"/>
    <cellStyle name="Total (line) 2 2 2 44 4" xfId="44319" xr:uid="{00000000-0005-0000-0000-000063AA0000}"/>
    <cellStyle name="Total (line) 2 2 2 44 5" xfId="44320" xr:uid="{00000000-0005-0000-0000-000064AA0000}"/>
    <cellStyle name="Total (line) 2 2 2 45" xfId="44321" xr:uid="{00000000-0005-0000-0000-000065AA0000}"/>
    <cellStyle name="Total (line) 2 2 2 45 2" xfId="44322" xr:uid="{00000000-0005-0000-0000-000066AA0000}"/>
    <cellStyle name="Total (line) 2 2 2 45 3" xfId="44323" xr:uid="{00000000-0005-0000-0000-000067AA0000}"/>
    <cellStyle name="Total (line) 2 2 2 45 4" xfId="44324" xr:uid="{00000000-0005-0000-0000-000068AA0000}"/>
    <cellStyle name="Total (line) 2 2 2 46" xfId="44325" xr:uid="{00000000-0005-0000-0000-000069AA0000}"/>
    <cellStyle name="Total (line) 2 2 2 46 2" xfId="44326" xr:uid="{00000000-0005-0000-0000-00006AAA0000}"/>
    <cellStyle name="Total (line) 2 2 2 46 3" xfId="44327" xr:uid="{00000000-0005-0000-0000-00006BAA0000}"/>
    <cellStyle name="Total (line) 2 2 2 46 4" xfId="44328" xr:uid="{00000000-0005-0000-0000-00006CAA0000}"/>
    <cellStyle name="Total (line) 2 2 2 47" xfId="44329" xr:uid="{00000000-0005-0000-0000-00006DAA0000}"/>
    <cellStyle name="Total (line) 2 2 2 48" xfId="44330" xr:uid="{00000000-0005-0000-0000-00006EAA0000}"/>
    <cellStyle name="Total (line) 2 2 2 49" xfId="44331" xr:uid="{00000000-0005-0000-0000-00006FAA0000}"/>
    <cellStyle name="Total (line) 2 2 2 5" xfId="6165" xr:uid="{00000000-0005-0000-0000-000070AA0000}"/>
    <cellStyle name="Total (line) 2 2 2 5 2" xfId="44332" xr:uid="{00000000-0005-0000-0000-000071AA0000}"/>
    <cellStyle name="Total (line) 2 2 2 5 2 2" xfId="44333" xr:uid="{00000000-0005-0000-0000-000072AA0000}"/>
    <cellStyle name="Total (line) 2 2 2 5 2 3" xfId="44334" xr:uid="{00000000-0005-0000-0000-000073AA0000}"/>
    <cellStyle name="Total (line) 2 2 2 5 2 4" xfId="44335" xr:uid="{00000000-0005-0000-0000-000074AA0000}"/>
    <cellStyle name="Total (line) 2 2 2 5 3" xfId="44336" xr:uid="{00000000-0005-0000-0000-000075AA0000}"/>
    <cellStyle name="Total (line) 2 2 2 5 4" xfId="44337" xr:uid="{00000000-0005-0000-0000-000076AA0000}"/>
    <cellStyle name="Total (line) 2 2 2 5 5" xfId="44338" xr:uid="{00000000-0005-0000-0000-000077AA0000}"/>
    <cellStyle name="Total (line) 2 2 2 6" xfId="6166" xr:uid="{00000000-0005-0000-0000-000078AA0000}"/>
    <cellStyle name="Total (line) 2 2 2 6 2" xfId="44339" xr:uid="{00000000-0005-0000-0000-000079AA0000}"/>
    <cellStyle name="Total (line) 2 2 2 6 2 2" xfId="44340" xr:uid="{00000000-0005-0000-0000-00007AAA0000}"/>
    <cellStyle name="Total (line) 2 2 2 6 2 3" xfId="44341" xr:uid="{00000000-0005-0000-0000-00007BAA0000}"/>
    <cellStyle name="Total (line) 2 2 2 6 2 4" xfId="44342" xr:uid="{00000000-0005-0000-0000-00007CAA0000}"/>
    <cellStyle name="Total (line) 2 2 2 6 3" xfId="44343" xr:uid="{00000000-0005-0000-0000-00007DAA0000}"/>
    <cellStyle name="Total (line) 2 2 2 6 4" xfId="44344" xr:uid="{00000000-0005-0000-0000-00007EAA0000}"/>
    <cellStyle name="Total (line) 2 2 2 6 5" xfId="44345" xr:uid="{00000000-0005-0000-0000-00007FAA0000}"/>
    <cellStyle name="Total (line) 2 2 2 7" xfId="6167" xr:uid="{00000000-0005-0000-0000-000080AA0000}"/>
    <cellStyle name="Total (line) 2 2 2 7 2" xfId="44346" xr:uid="{00000000-0005-0000-0000-000081AA0000}"/>
    <cellStyle name="Total (line) 2 2 2 7 2 2" xfId="44347" xr:uid="{00000000-0005-0000-0000-000082AA0000}"/>
    <cellStyle name="Total (line) 2 2 2 7 2 3" xfId="44348" xr:uid="{00000000-0005-0000-0000-000083AA0000}"/>
    <cellStyle name="Total (line) 2 2 2 7 2 4" xfId="44349" xr:uid="{00000000-0005-0000-0000-000084AA0000}"/>
    <cellStyle name="Total (line) 2 2 2 7 3" xfId="44350" xr:uid="{00000000-0005-0000-0000-000085AA0000}"/>
    <cellStyle name="Total (line) 2 2 2 7 4" xfId="44351" xr:uid="{00000000-0005-0000-0000-000086AA0000}"/>
    <cellStyle name="Total (line) 2 2 2 7 5" xfId="44352" xr:uid="{00000000-0005-0000-0000-000087AA0000}"/>
    <cellStyle name="Total (line) 2 2 2 8" xfId="6168" xr:uid="{00000000-0005-0000-0000-000088AA0000}"/>
    <cellStyle name="Total (line) 2 2 2 8 2" xfId="44353" xr:uid="{00000000-0005-0000-0000-000089AA0000}"/>
    <cellStyle name="Total (line) 2 2 2 8 2 2" xfId="44354" xr:uid="{00000000-0005-0000-0000-00008AAA0000}"/>
    <cellStyle name="Total (line) 2 2 2 8 2 3" xfId="44355" xr:uid="{00000000-0005-0000-0000-00008BAA0000}"/>
    <cellStyle name="Total (line) 2 2 2 8 2 4" xfId="44356" xr:uid="{00000000-0005-0000-0000-00008CAA0000}"/>
    <cellStyle name="Total (line) 2 2 2 8 3" xfId="44357" xr:uid="{00000000-0005-0000-0000-00008DAA0000}"/>
    <cellStyle name="Total (line) 2 2 2 8 4" xfId="44358" xr:uid="{00000000-0005-0000-0000-00008EAA0000}"/>
    <cellStyle name="Total (line) 2 2 2 8 5" xfId="44359" xr:uid="{00000000-0005-0000-0000-00008FAA0000}"/>
    <cellStyle name="Total (line) 2 2 2 9" xfId="6169" xr:uid="{00000000-0005-0000-0000-000090AA0000}"/>
    <cellStyle name="Total (line) 2 2 2 9 2" xfId="44360" xr:uid="{00000000-0005-0000-0000-000091AA0000}"/>
    <cellStyle name="Total (line) 2 2 2 9 2 2" xfId="44361" xr:uid="{00000000-0005-0000-0000-000092AA0000}"/>
    <cellStyle name="Total (line) 2 2 2 9 2 3" xfId="44362" xr:uid="{00000000-0005-0000-0000-000093AA0000}"/>
    <cellStyle name="Total (line) 2 2 2 9 2 4" xfId="44363" xr:uid="{00000000-0005-0000-0000-000094AA0000}"/>
    <cellStyle name="Total (line) 2 2 2 9 3" xfId="44364" xr:uid="{00000000-0005-0000-0000-000095AA0000}"/>
    <cellStyle name="Total (line) 2 2 2 9 4" xfId="44365" xr:uid="{00000000-0005-0000-0000-000096AA0000}"/>
    <cellStyle name="Total (line) 2 2 2 9 5" xfId="44366" xr:uid="{00000000-0005-0000-0000-000097AA0000}"/>
    <cellStyle name="Total (line) 2 2 20" xfId="6170" xr:uid="{00000000-0005-0000-0000-000098AA0000}"/>
    <cellStyle name="Total (line) 2 2 20 2" xfId="44367" xr:uid="{00000000-0005-0000-0000-000099AA0000}"/>
    <cellStyle name="Total (line) 2 2 20 2 2" xfId="44368" xr:uid="{00000000-0005-0000-0000-00009AAA0000}"/>
    <cellStyle name="Total (line) 2 2 20 2 3" xfId="44369" xr:uid="{00000000-0005-0000-0000-00009BAA0000}"/>
    <cellStyle name="Total (line) 2 2 20 2 4" xfId="44370" xr:uid="{00000000-0005-0000-0000-00009CAA0000}"/>
    <cellStyle name="Total (line) 2 2 20 3" xfId="44371" xr:uid="{00000000-0005-0000-0000-00009DAA0000}"/>
    <cellStyle name="Total (line) 2 2 20 4" xfId="44372" xr:uid="{00000000-0005-0000-0000-00009EAA0000}"/>
    <cellStyle name="Total (line) 2 2 20 5" xfId="44373" xr:uid="{00000000-0005-0000-0000-00009FAA0000}"/>
    <cellStyle name="Total (line) 2 2 21" xfId="6171" xr:uid="{00000000-0005-0000-0000-0000A0AA0000}"/>
    <cellStyle name="Total (line) 2 2 21 2" xfId="44374" xr:uid="{00000000-0005-0000-0000-0000A1AA0000}"/>
    <cellStyle name="Total (line) 2 2 21 2 2" xfId="44375" xr:uid="{00000000-0005-0000-0000-0000A2AA0000}"/>
    <cellStyle name="Total (line) 2 2 21 2 3" xfId="44376" xr:uid="{00000000-0005-0000-0000-0000A3AA0000}"/>
    <cellStyle name="Total (line) 2 2 21 2 4" xfId="44377" xr:uid="{00000000-0005-0000-0000-0000A4AA0000}"/>
    <cellStyle name="Total (line) 2 2 21 3" xfId="44378" xr:uid="{00000000-0005-0000-0000-0000A5AA0000}"/>
    <cellStyle name="Total (line) 2 2 21 4" xfId="44379" xr:uid="{00000000-0005-0000-0000-0000A6AA0000}"/>
    <cellStyle name="Total (line) 2 2 21 5" xfId="44380" xr:uid="{00000000-0005-0000-0000-0000A7AA0000}"/>
    <cellStyle name="Total (line) 2 2 22" xfId="6172" xr:uid="{00000000-0005-0000-0000-0000A8AA0000}"/>
    <cellStyle name="Total (line) 2 2 22 2" xfId="44381" xr:uid="{00000000-0005-0000-0000-0000A9AA0000}"/>
    <cellStyle name="Total (line) 2 2 22 2 2" xfId="44382" xr:uid="{00000000-0005-0000-0000-0000AAAA0000}"/>
    <cellStyle name="Total (line) 2 2 22 2 3" xfId="44383" xr:uid="{00000000-0005-0000-0000-0000ABAA0000}"/>
    <cellStyle name="Total (line) 2 2 22 2 4" xfId="44384" xr:uid="{00000000-0005-0000-0000-0000ACAA0000}"/>
    <cellStyle name="Total (line) 2 2 22 3" xfId="44385" xr:uid="{00000000-0005-0000-0000-0000ADAA0000}"/>
    <cellStyle name="Total (line) 2 2 22 4" xfId="44386" xr:uid="{00000000-0005-0000-0000-0000AEAA0000}"/>
    <cellStyle name="Total (line) 2 2 22 5" xfId="44387" xr:uid="{00000000-0005-0000-0000-0000AFAA0000}"/>
    <cellStyle name="Total (line) 2 2 23" xfId="6173" xr:uid="{00000000-0005-0000-0000-0000B0AA0000}"/>
    <cellStyle name="Total (line) 2 2 23 2" xfId="44388" xr:uid="{00000000-0005-0000-0000-0000B1AA0000}"/>
    <cellStyle name="Total (line) 2 2 23 2 2" xfId="44389" xr:uid="{00000000-0005-0000-0000-0000B2AA0000}"/>
    <cellStyle name="Total (line) 2 2 23 2 3" xfId="44390" xr:uid="{00000000-0005-0000-0000-0000B3AA0000}"/>
    <cellStyle name="Total (line) 2 2 23 2 4" xfId="44391" xr:uid="{00000000-0005-0000-0000-0000B4AA0000}"/>
    <cellStyle name="Total (line) 2 2 23 3" xfId="44392" xr:uid="{00000000-0005-0000-0000-0000B5AA0000}"/>
    <cellStyle name="Total (line) 2 2 23 4" xfId="44393" xr:uid="{00000000-0005-0000-0000-0000B6AA0000}"/>
    <cellStyle name="Total (line) 2 2 23 5" xfId="44394" xr:uid="{00000000-0005-0000-0000-0000B7AA0000}"/>
    <cellStyle name="Total (line) 2 2 24" xfId="6174" xr:uid="{00000000-0005-0000-0000-0000B8AA0000}"/>
    <cellStyle name="Total (line) 2 2 24 2" xfId="44395" xr:uid="{00000000-0005-0000-0000-0000B9AA0000}"/>
    <cellStyle name="Total (line) 2 2 24 2 2" xfId="44396" xr:uid="{00000000-0005-0000-0000-0000BAAA0000}"/>
    <cellStyle name="Total (line) 2 2 24 2 3" xfId="44397" xr:uid="{00000000-0005-0000-0000-0000BBAA0000}"/>
    <cellStyle name="Total (line) 2 2 24 2 4" xfId="44398" xr:uid="{00000000-0005-0000-0000-0000BCAA0000}"/>
    <cellStyle name="Total (line) 2 2 24 3" xfId="44399" xr:uid="{00000000-0005-0000-0000-0000BDAA0000}"/>
    <cellStyle name="Total (line) 2 2 24 4" xfId="44400" xr:uid="{00000000-0005-0000-0000-0000BEAA0000}"/>
    <cellStyle name="Total (line) 2 2 24 5" xfId="44401" xr:uid="{00000000-0005-0000-0000-0000BFAA0000}"/>
    <cellStyle name="Total (line) 2 2 25" xfId="6175" xr:uid="{00000000-0005-0000-0000-0000C0AA0000}"/>
    <cellStyle name="Total (line) 2 2 25 2" xfId="44402" xr:uid="{00000000-0005-0000-0000-0000C1AA0000}"/>
    <cellStyle name="Total (line) 2 2 25 2 2" xfId="44403" xr:uid="{00000000-0005-0000-0000-0000C2AA0000}"/>
    <cellStyle name="Total (line) 2 2 25 2 3" xfId="44404" xr:uid="{00000000-0005-0000-0000-0000C3AA0000}"/>
    <cellStyle name="Total (line) 2 2 25 2 4" xfId="44405" xr:uid="{00000000-0005-0000-0000-0000C4AA0000}"/>
    <cellStyle name="Total (line) 2 2 25 3" xfId="44406" xr:uid="{00000000-0005-0000-0000-0000C5AA0000}"/>
    <cellStyle name="Total (line) 2 2 25 4" xfId="44407" xr:uid="{00000000-0005-0000-0000-0000C6AA0000}"/>
    <cellStyle name="Total (line) 2 2 25 5" xfId="44408" xr:uid="{00000000-0005-0000-0000-0000C7AA0000}"/>
    <cellStyle name="Total (line) 2 2 26" xfId="6176" xr:uid="{00000000-0005-0000-0000-0000C8AA0000}"/>
    <cellStyle name="Total (line) 2 2 26 2" xfId="44409" xr:uid="{00000000-0005-0000-0000-0000C9AA0000}"/>
    <cellStyle name="Total (line) 2 2 26 2 2" xfId="44410" xr:uid="{00000000-0005-0000-0000-0000CAAA0000}"/>
    <cellStyle name="Total (line) 2 2 26 2 3" xfId="44411" xr:uid="{00000000-0005-0000-0000-0000CBAA0000}"/>
    <cellStyle name="Total (line) 2 2 26 2 4" xfId="44412" xr:uid="{00000000-0005-0000-0000-0000CCAA0000}"/>
    <cellStyle name="Total (line) 2 2 26 3" xfId="44413" xr:uid="{00000000-0005-0000-0000-0000CDAA0000}"/>
    <cellStyle name="Total (line) 2 2 26 4" xfId="44414" xr:uid="{00000000-0005-0000-0000-0000CEAA0000}"/>
    <cellStyle name="Total (line) 2 2 26 5" xfId="44415" xr:uid="{00000000-0005-0000-0000-0000CFAA0000}"/>
    <cellStyle name="Total (line) 2 2 27" xfId="6177" xr:uid="{00000000-0005-0000-0000-0000D0AA0000}"/>
    <cellStyle name="Total (line) 2 2 27 2" xfId="44416" xr:uid="{00000000-0005-0000-0000-0000D1AA0000}"/>
    <cellStyle name="Total (line) 2 2 27 2 2" xfId="44417" xr:uid="{00000000-0005-0000-0000-0000D2AA0000}"/>
    <cellStyle name="Total (line) 2 2 27 2 3" xfId="44418" xr:uid="{00000000-0005-0000-0000-0000D3AA0000}"/>
    <cellStyle name="Total (line) 2 2 27 2 4" xfId="44419" xr:uid="{00000000-0005-0000-0000-0000D4AA0000}"/>
    <cellStyle name="Total (line) 2 2 27 3" xfId="44420" xr:uid="{00000000-0005-0000-0000-0000D5AA0000}"/>
    <cellStyle name="Total (line) 2 2 27 4" xfId="44421" xr:uid="{00000000-0005-0000-0000-0000D6AA0000}"/>
    <cellStyle name="Total (line) 2 2 27 5" xfId="44422" xr:uid="{00000000-0005-0000-0000-0000D7AA0000}"/>
    <cellStyle name="Total (line) 2 2 28" xfId="6178" xr:uid="{00000000-0005-0000-0000-0000D8AA0000}"/>
    <cellStyle name="Total (line) 2 2 28 2" xfId="44423" xr:uid="{00000000-0005-0000-0000-0000D9AA0000}"/>
    <cellStyle name="Total (line) 2 2 28 2 2" xfId="44424" xr:uid="{00000000-0005-0000-0000-0000DAAA0000}"/>
    <cellStyle name="Total (line) 2 2 28 2 3" xfId="44425" xr:uid="{00000000-0005-0000-0000-0000DBAA0000}"/>
    <cellStyle name="Total (line) 2 2 28 2 4" xfId="44426" xr:uid="{00000000-0005-0000-0000-0000DCAA0000}"/>
    <cellStyle name="Total (line) 2 2 28 3" xfId="44427" xr:uid="{00000000-0005-0000-0000-0000DDAA0000}"/>
    <cellStyle name="Total (line) 2 2 28 4" xfId="44428" xr:uid="{00000000-0005-0000-0000-0000DEAA0000}"/>
    <cellStyle name="Total (line) 2 2 28 5" xfId="44429" xr:uid="{00000000-0005-0000-0000-0000DFAA0000}"/>
    <cellStyle name="Total (line) 2 2 29" xfId="6179" xr:uid="{00000000-0005-0000-0000-0000E0AA0000}"/>
    <cellStyle name="Total (line) 2 2 29 2" xfId="44430" xr:uid="{00000000-0005-0000-0000-0000E1AA0000}"/>
    <cellStyle name="Total (line) 2 2 29 2 2" xfId="44431" xr:uid="{00000000-0005-0000-0000-0000E2AA0000}"/>
    <cellStyle name="Total (line) 2 2 29 2 3" xfId="44432" xr:uid="{00000000-0005-0000-0000-0000E3AA0000}"/>
    <cellStyle name="Total (line) 2 2 29 2 4" xfId="44433" xr:uid="{00000000-0005-0000-0000-0000E4AA0000}"/>
    <cellStyle name="Total (line) 2 2 29 3" xfId="44434" xr:uid="{00000000-0005-0000-0000-0000E5AA0000}"/>
    <cellStyle name="Total (line) 2 2 29 4" xfId="44435" xr:uid="{00000000-0005-0000-0000-0000E6AA0000}"/>
    <cellStyle name="Total (line) 2 2 29 5" xfId="44436" xr:uid="{00000000-0005-0000-0000-0000E7AA0000}"/>
    <cellStyle name="Total (line) 2 2 3" xfId="6180" xr:uid="{00000000-0005-0000-0000-0000E8AA0000}"/>
    <cellStyle name="Total (line) 2 2 3 2" xfId="44437" xr:uid="{00000000-0005-0000-0000-0000E9AA0000}"/>
    <cellStyle name="Total (line) 2 2 3 2 2" xfId="44438" xr:uid="{00000000-0005-0000-0000-0000EAAA0000}"/>
    <cellStyle name="Total (line) 2 2 3 2 3" xfId="44439" xr:uid="{00000000-0005-0000-0000-0000EBAA0000}"/>
    <cellStyle name="Total (line) 2 2 3 2 4" xfId="44440" xr:uid="{00000000-0005-0000-0000-0000ECAA0000}"/>
    <cellStyle name="Total (line) 2 2 3 3" xfId="44441" xr:uid="{00000000-0005-0000-0000-0000EDAA0000}"/>
    <cellStyle name="Total (line) 2 2 3 4" xfId="44442" xr:uid="{00000000-0005-0000-0000-0000EEAA0000}"/>
    <cellStyle name="Total (line) 2 2 3 5" xfId="44443" xr:uid="{00000000-0005-0000-0000-0000EFAA0000}"/>
    <cellStyle name="Total (line) 2 2 30" xfId="6181" xr:uid="{00000000-0005-0000-0000-0000F0AA0000}"/>
    <cellStyle name="Total (line) 2 2 30 2" xfId="44444" xr:uid="{00000000-0005-0000-0000-0000F1AA0000}"/>
    <cellStyle name="Total (line) 2 2 30 2 2" xfId="44445" xr:uid="{00000000-0005-0000-0000-0000F2AA0000}"/>
    <cellStyle name="Total (line) 2 2 30 2 3" xfId="44446" xr:uid="{00000000-0005-0000-0000-0000F3AA0000}"/>
    <cellStyle name="Total (line) 2 2 30 2 4" xfId="44447" xr:uid="{00000000-0005-0000-0000-0000F4AA0000}"/>
    <cellStyle name="Total (line) 2 2 30 3" xfId="44448" xr:uid="{00000000-0005-0000-0000-0000F5AA0000}"/>
    <cellStyle name="Total (line) 2 2 30 4" xfId="44449" xr:uid="{00000000-0005-0000-0000-0000F6AA0000}"/>
    <cellStyle name="Total (line) 2 2 30 5" xfId="44450" xr:uid="{00000000-0005-0000-0000-0000F7AA0000}"/>
    <cellStyle name="Total (line) 2 2 31" xfId="6182" xr:uid="{00000000-0005-0000-0000-0000F8AA0000}"/>
    <cellStyle name="Total (line) 2 2 31 2" xfId="44451" xr:uid="{00000000-0005-0000-0000-0000F9AA0000}"/>
    <cellStyle name="Total (line) 2 2 31 2 2" xfId="44452" xr:uid="{00000000-0005-0000-0000-0000FAAA0000}"/>
    <cellStyle name="Total (line) 2 2 31 2 3" xfId="44453" xr:uid="{00000000-0005-0000-0000-0000FBAA0000}"/>
    <cellStyle name="Total (line) 2 2 31 2 4" xfId="44454" xr:uid="{00000000-0005-0000-0000-0000FCAA0000}"/>
    <cellStyle name="Total (line) 2 2 31 3" xfId="44455" xr:uid="{00000000-0005-0000-0000-0000FDAA0000}"/>
    <cellStyle name="Total (line) 2 2 31 4" xfId="44456" xr:uid="{00000000-0005-0000-0000-0000FEAA0000}"/>
    <cellStyle name="Total (line) 2 2 31 5" xfId="44457" xr:uid="{00000000-0005-0000-0000-0000FFAA0000}"/>
    <cellStyle name="Total (line) 2 2 32" xfId="6183" xr:uid="{00000000-0005-0000-0000-000000AB0000}"/>
    <cellStyle name="Total (line) 2 2 32 2" xfId="44458" xr:uid="{00000000-0005-0000-0000-000001AB0000}"/>
    <cellStyle name="Total (line) 2 2 32 2 2" xfId="44459" xr:uid="{00000000-0005-0000-0000-000002AB0000}"/>
    <cellStyle name="Total (line) 2 2 32 2 3" xfId="44460" xr:uid="{00000000-0005-0000-0000-000003AB0000}"/>
    <cellStyle name="Total (line) 2 2 32 2 4" xfId="44461" xr:uid="{00000000-0005-0000-0000-000004AB0000}"/>
    <cellStyle name="Total (line) 2 2 32 3" xfId="44462" xr:uid="{00000000-0005-0000-0000-000005AB0000}"/>
    <cellStyle name="Total (line) 2 2 32 4" xfId="44463" xr:uid="{00000000-0005-0000-0000-000006AB0000}"/>
    <cellStyle name="Total (line) 2 2 32 5" xfId="44464" xr:uid="{00000000-0005-0000-0000-000007AB0000}"/>
    <cellStyle name="Total (line) 2 2 33" xfId="6184" xr:uid="{00000000-0005-0000-0000-000008AB0000}"/>
    <cellStyle name="Total (line) 2 2 33 2" xfId="44465" xr:uid="{00000000-0005-0000-0000-000009AB0000}"/>
    <cellStyle name="Total (line) 2 2 33 2 2" xfId="44466" xr:uid="{00000000-0005-0000-0000-00000AAB0000}"/>
    <cellStyle name="Total (line) 2 2 33 2 3" xfId="44467" xr:uid="{00000000-0005-0000-0000-00000BAB0000}"/>
    <cellStyle name="Total (line) 2 2 33 2 4" xfId="44468" xr:uid="{00000000-0005-0000-0000-00000CAB0000}"/>
    <cellStyle name="Total (line) 2 2 33 3" xfId="44469" xr:uid="{00000000-0005-0000-0000-00000DAB0000}"/>
    <cellStyle name="Total (line) 2 2 33 4" xfId="44470" xr:uid="{00000000-0005-0000-0000-00000EAB0000}"/>
    <cellStyle name="Total (line) 2 2 33 5" xfId="44471" xr:uid="{00000000-0005-0000-0000-00000FAB0000}"/>
    <cellStyle name="Total (line) 2 2 34" xfId="6185" xr:uid="{00000000-0005-0000-0000-000010AB0000}"/>
    <cellStyle name="Total (line) 2 2 34 2" xfId="44472" xr:uid="{00000000-0005-0000-0000-000011AB0000}"/>
    <cellStyle name="Total (line) 2 2 34 2 2" xfId="44473" xr:uid="{00000000-0005-0000-0000-000012AB0000}"/>
    <cellStyle name="Total (line) 2 2 34 2 3" xfId="44474" xr:uid="{00000000-0005-0000-0000-000013AB0000}"/>
    <cellStyle name="Total (line) 2 2 34 2 4" xfId="44475" xr:uid="{00000000-0005-0000-0000-000014AB0000}"/>
    <cellStyle name="Total (line) 2 2 34 3" xfId="44476" xr:uid="{00000000-0005-0000-0000-000015AB0000}"/>
    <cellStyle name="Total (line) 2 2 34 4" xfId="44477" xr:uid="{00000000-0005-0000-0000-000016AB0000}"/>
    <cellStyle name="Total (line) 2 2 34 5" xfId="44478" xr:uid="{00000000-0005-0000-0000-000017AB0000}"/>
    <cellStyle name="Total (line) 2 2 35" xfId="6186" xr:uid="{00000000-0005-0000-0000-000018AB0000}"/>
    <cellStyle name="Total (line) 2 2 35 2" xfId="44479" xr:uid="{00000000-0005-0000-0000-000019AB0000}"/>
    <cellStyle name="Total (line) 2 2 35 2 2" xfId="44480" xr:uid="{00000000-0005-0000-0000-00001AAB0000}"/>
    <cellStyle name="Total (line) 2 2 35 2 3" xfId="44481" xr:uid="{00000000-0005-0000-0000-00001BAB0000}"/>
    <cellStyle name="Total (line) 2 2 35 2 4" xfId="44482" xr:uid="{00000000-0005-0000-0000-00001CAB0000}"/>
    <cellStyle name="Total (line) 2 2 35 3" xfId="44483" xr:uid="{00000000-0005-0000-0000-00001DAB0000}"/>
    <cellStyle name="Total (line) 2 2 35 4" xfId="44484" xr:uid="{00000000-0005-0000-0000-00001EAB0000}"/>
    <cellStyle name="Total (line) 2 2 35 5" xfId="44485" xr:uid="{00000000-0005-0000-0000-00001FAB0000}"/>
    <cellStyle name="Total (line) 2 2 36" xfId="6187" xr:uid="{00000000-0005-0000-0000-000020AB0000}"/>
    <cellStyle name="Total (line) 2 2 36 2" xfId="44486" xr:uid="{00000000-0005-0000-0000-000021AB0000}"/>
    <cellStyle name="Total (line) 2 2 36 2 2" xfId="44487" xr:uid="{00000000-0005-0000-0000-000022AB0000}"/>
    <cellStyle name="Total (line) 2 2 36 2 3" xfId="44488" xr:uid="{00000000-0005-0000-0000-000023AB0000}"/>
    <cellStyle name="Total (line) 2 2 36 2 4" xfId="44489" xr:uid="{00000000-0005-0000-0000-000024AB0000}"/>
    <cellStyle name="Total (line) 2 2 36 3" xfId="44490" xr:uid="{00000000-0005-0000-0000-000025AB0000}"/>
    <cellStyle name="Total (line) 2 2 36 4" xfId="44491" xr:uid="{00000000-0005-0000-0000-000026AB0000}"/>
    <cellStyle name="Total (line) 2 2 36 5" xfId="44492" xr:uid="{00000000-0005-0000-0000-000027AB0000}"/>
    <cellStyle name="Total (line) 2 2 37" xfId="6188" xr:uid="{00000000-0005-0000-0000-000028AB0000}"/>
    <cellStyle name="Total (line) 2 2 37 2" xfId="44493" xr:uid="{00000000-0005-0000-0000-000029AB0000}"/>
    <cellStyle name="Total (line) 2 2 37 2 2" xfId="44494" xr:uid="{00000000-0005-0000-0000-00002AAB0000}"/>
    <cellStyle name="Total (line) 2 2 37 2 3" xfId="44495" xr:uid="{00000000-0005-0000-0000-00002BAB0000}"/>
    <cellStyle name="Total (line) 2 2 37 2 4" xfId="44496" xr:uid="{00000000-0005-0000-0000-00002CAB0000}"/>
    <cellStyle name="Total (line) 2 2 37 3" xfId="44497" xr:uid="{00000000-0005-0000-0000-00002DAB0000}"/>
    <cellStyle name="Total (line) 2 2 37 4" xfId="44498" xr:uid="{00000000-0005-0000-0000-00002EAB0000}"/>
    <cellStyle name="Total (line) 2 2 37 5" xfId="44499" xr:uid="{00000000-0005-0000-0000-00002FAB0000}"/>
    <cellStyle name="Total (line) 2 2 38" xfId="6189" xr:uid="{00000000-0005-0000-0000-000030AB0000}"/>
    <cellStyle name="Total (line) 2 2 38 2" xfId="44500" xr:uid="{00000000-0005-0000-0000-000031AB0000}"/>
    <cellStyle name="Total (line) 2 2 38 2 2" xfId="44501" xr:uid="{00000000-0005-0000-0000-000032AB0000}"/>
    <cellStyle name="Total (line) 2 2 38 2 3" xfId="44502" xr:uid="{00000000-0005-0000-0000-000033AB0000}"/>
    <cellStyle name="Total (line) 2 2 38 2 4" xfId="44503" xr:uid="{00000000-0005-0000-0000-000034AB0000}"/>
    <cellStyle name="Total (line) 2 2 38 3" xfId="44504" xr:uid="{00000000-0005-0000-0000-000035AB0000}"/>
    <cellStyle name="Total (line) 2 2 38 4" xfId="44505" xr:uid="{00000000-0005-0000-0000-000036AB0000}"/>
    <cellStyle name="Total (line) 2 2 38 5" xfId="44506" xr:uid="{00000000-0005-0000-0000-000037AB0000}"/>
    <cellStyle name="Total (line) 2 2 39" xfId="6190" xr:uid="{00000000-0005-0000-0000-000038AB0000}"/>
    <cellStyle name="Total (line) 2 2 39 2" xfId="44507" xr:uid="{00000000-0005-0000-0000-000039AB0000}"/>
    <cellStyle name="Total (line) 2 2 39 2 2" xfId="44508" xr:uid="{00000000-0005-0000-0000-00003AAB0000}"/>
    <cellStyle name="Total (line) 2 2 39 2 3" xfId="44509" xr:uid="{00000000-0005-0000-0000-00003BAB0000}"/>
    <cellStyle name="Total (line) 2 2 39 2 4" xfId="44510" xr:uid="{00000000-0005-0000-0000-00003CAB0000}"/>
    <cellStyle name="Total (line) 2 2 39 3" xfId="44511" xr:uid="{00000000-0005-0000-0000-00003DAB0000}"/>
    <cellStyle name="Total (line) 2 2 39 4" xfId="44512" xr:uid="{00000000-0005-0000-0000-00003EAB0000}"/>
    <cellStyle name="Total (line) 2 2 39 5" xfId="44513" xr:uid="{00000000-0005-0000-0000-00003FAB0000}"/>
    <cellStyle name="Total (line) 2 2 4" xfId="6191" xr:uid="{00000000-0005-0000-0000-000040AB0000}"/>
    <cellStyle name="Total (line) 2 2 4 2" xfId="44514" xr:uid="{00000000-0005-0000-0000-000041AB0000}"/>
    <cellStyle name="Total (line) 2 2 4 2 2" xfId="44515" xr:uid="{00000000-0005-0000-0000-000042AB0000}"/>
    <cellStyle name="Total (line) 2 2 4 2 3" xfId="44516" xr:uid="{00000000-0005-0000-0000-000043AB0000}"/>
    <cellStyle name="Total (line) 2 2 4 2 4" xfId="44517" xr:uid="{00000000-0005-0000-0000-000044AB0000}"/>
    <cellStyle name="Total (line) 2 2 4 3" xfId="44518" xr:uid="{00000000-0005-0000-0000-000045AB0000}"/>
    <cellStyle name="Total (line) 2 2 4 4" xfId="44519" xr:uid="{00000000-0005-0000-0000-000046AB0000}"/>
    <cellStyle name="Total (line) 2 2 4 5" xfId="44520" xr:uid="{00000000-0005-0000-0000-000047AB0000}"/>
    <cellStyle name="Total (line) 2 2 40" xfId="6192" xr:uid="{00000000-0005-0000-0000-000048AB0000}"/>
    <cellStyle name="Total (line) 2 2 40 2" xfId="44521" xr:uid="{00000000-0005-0000-0000-000049AB0000}"/>
    <cellStyle name="Total (line) 2 2 40 2 2" xfId="44522" xr:uid="{00000000-0005-0000-0000-00004AAB0000}"/>
    <cellStyle name="Total (line) 2 2 40 2 3" xfId="44523" xr:uid="{00000000-0005-0000-0000-00004BAB0000}"/>
    <cellStyle name="Total (line) 2 2 40 2 4" xfId="44524" xr:uid="{00000000-0005-0000-0000-00004CAB0000}"/>
    <cellStyle name="Total (line) 2 2 40 3" xfId="44525" xr:uid="{00000000-0005-0000-0000-00004DAB0000}"/>
    <cellStyle name="Total (line) 2 2 40 4" xfId="44526" xr:uid="{00000000-0005-0000-0000-00004EAB0000}"/>
    <cellStyle name="Total (line) 2 2 40 5" xfId="44527" xr:uid="{00000000-0005-0000-0000-00004FAB0000}"/>
    <cellStyle name="Total (line) 2 2 41" xfId="6193" xr:uid="{00000000-0005-0000-0000-000050AB0000}"/>
    <cellStyle name="Total (line) 2 2 41 2" xfId="44528" xr:uid="{00000000-0005-0000-0000-000051AB0000}"/>
    <cellStyle name="Total (line) 2 2 41 2 2" xfId="44529" xr:uid="{00000000-0005-0000-0000-000052AB0000}"/>
    <cellStyle name="Total (line) 2 2 41 2 3" xfId="44530" xr:uid="{00000000-0005-0000-0000-000053AB0000}"/>
    <cellStyle name="Total (line) 2 2 41 2 4" xfId="44531" xr:uid="{00000000-0005-0000-0000-000054AB0000}"/>
    <cellStyle name="Total (line) 2 2 41 3" xfId="44532" xr:uid="{00000000-0005-0000-0000-000055AB0000}"/>
    <cellStyle name="Total (line) 2 2 41 4" xfId="44533" xr:uid="{00000000-0005-0000-0000-000056AB0000}"/>
    <cellStyle name="Total (line) 2 2 41 5" xfId="44534" xr:uid="{00000000-0005-0000-0000-000057AB0000}"/>
    <cellStyle name="Total (line) 2 2 42" xfId="6194" xr:uid="{00000000-0005-0000-0000-000058AB0000}"/>
    <cellStyle name="Total (line) 2 2 42 2" xfId="44535" xr:uid="{00000000-0005-0000-0000-000059AB0000}"/>
    <cellStyle name="Total (line) 2 2 42 2 2" xfId="44536" xr:uid="{00000000-0005-0000-0000-00005AAB0000}"/>
    <cellStyle name="Total (line) 2 2 42 2 3" xfId="44537" xr:uid="{00000000-0005-0000-0000-00005BAB0000}"/>
    <cellStyle name="Total (line) 2 2 42 2 4" xfId="44538" xr:uid="{00000000-0005-0000-0000-00005CAB0000}"/>
    <cellStyle name="Total (line) 2 2 42 3" xfId="44539" xr:uid="{00000000-0005-0000-0000-00005DAB0000}"/>
    <cellStyle name="Total (line) 2 2 42 4" xfId="44540" xr:uid="{00000000-0005-0000-0000-00005EAB0000}"/>
    <cellStyle name="Total (line) 2 2 42 5" xfId="44541" xr:uid="{00000000-0005-0000-0000-00005FAB0000}"/>
    <cellStyle name="Total (line) 2 2 43" xfId="6195" xr:uid="{00000000-0005-0000-0000-000060AB0000}"/>
    <cellStyle name="Total (line) 2 2 43 2" xfId="44542" xr:uid="{00000000-0005-0000-0000-000061AB0000}"/>
    <cellStyle name="Total (line) 2 2 43 2 2" xfId="44543" xr:uid="{00000000-0005-0000-0000-000062AB0000}"/>
    <cellStyle name="Total (line) 2 2 43 2 3" xfId="44544" xr:uid="{00000000-0005-0000-0000-000063AB0000}"/>
    <cellStyle name="Total (line) 2 2 43 2 4" xfId="44545" xr:uid="{00000000-0005-0000-0000-000064AB0000}"/>
    <cellStyle name="Total (line) 2 2 43 3" xfId="44546" xr:uid="{00000000-0005-0000-0000-000065AB0000}"/>
    <cellStyle name="Total (line) 2 2 43 4" xfId="44547" xr:uid="{00000000-0005-0000-0000-000066AB0000}"/>
    <cellStyle name="Total (line) 2 2 43 5" xfId="44548" xr:uid="{00000000-0005-0000-0000-000067AB0000}"/>
    <cellStyle name="Total (line) 2 2 44" xfId="6196" xr:uid="{00000000-0005-0000-0000-000068AB0000}"/>
    <cellStyle name="Total (line) 2 2 44 2" xfId="44549" xr:uid="{00000000-0005-0000-0000-000069AB0000}"/>
    <cellStyle name="Total (line) 2 2 44 2 2" xfId="44550" xr:uid="{00000000-0005-0000-0000-00006AAB0000}"/>
    <cellStyle name="Total (line) 2 2 44 2 3" xfId="44551" xr:uid="{00000000-0005-0000-0000-00006BAB0000}"/>
    <cellStyle name="Total (line) 2 2 44 2 4" xfId="44552" xr:uid="{00000000-0005-0000-0000-00006CAB0000}"/>
    <cellStyle name="Total (line) 2 2 44 3" xfId="44553" xr:uid="{00000000-0005-0000-0000-00006DAB0000}"/>
    <cellStyle name="Total (line) 2 2 44 4" xfId="44554" xr:uid="{00000000-0005-0000-0000-00006EAB0000}"/>
    <cellStyle name="Total (line) 2 2 44 5" xfId="44555" xr:uid="{00000000-0005-0000-0000-00006FAB0000}"/>
    <cellStyle name="Total (line) 2 2 45" xfId="6197" xr:uid="{00000000-0005-0000-0000-000070AB0000}"/>
    <cellStyle name="Total (line) 2 2 45 2" xfId="44556" xr:uid="{00000000-0005-0000-0000-000071AB0000}"/>
    <cellStyle name="Total (line) 2 2 45 2 2" xfId="44557" xr:uid="{00000000-0005-0000-0000-000072AB0000}"/>
    <cellStyle name="Total (line) 2 2 45 2 3" xfId="44558" xr:uid="{00000000-0005-0000-0000-000073AB0000}"/>
    <cellStyle name="Total (line) 2 2 45 2 4" xfId="44559" xr:uid="{00000000-0005-0000-0000-000074AB0000}"/>
    <cellStyle name="Total (line) 2 2 45 3" xfId="44560" xr:uid="{00000000-0005-0000-0000-000075AB0000}"/>
    <cellStyle name="Total (line) 2 2 45 4" xfId="44561" xr:uid="{00000000-0005-0000-0000-000076AB0000}"/>
    <cellStyle name="Total (line) 2 2 45 5" xfId="44562" xr:uid="{00000000-0005-0000-0000-000077AB0000}"/>
    <cellStyle name="Total (line) 2 2 46" xfId="44563" xr:uid="{00000000-0005-0000-0000-000078AB0000}"/>
    <cellStyle name="Total (line) 2 2 46 2" xfId="44564" xr:uid="{00000000-0005-0000-0000-000079AB0000}"/>
    <cellStyle name="Total (line) 2 2 46 3" xfId="44565" xr:uid="{00000000-0005-0000-0000-00007AAB0000}"/>
    <cellStyle name="Total (line) 2 2 46 4" xfId="44566" xr:uid="{00000000-0005-0000-0000-00007BAB0000}"/>
    <cellStyle name="Total (line) 2 2 47" xfId="44567" xr:uid="{00000000-0005-0000-0000-00007CAB0000}"/>
    <cellStyle name="Total (line) 2 2 47 2" xfId="44568" xr:uid="{00000000-0005-0000-0000-00007DAB0000}"/>
    <cellStyle name="Total (line) 2 2 47 3" xfId="44569" xr:uid="{00000000-0005-0000-0000-00007EAB0000}"/>
    <cellStyle name="Total (line) 2 2 47 4" xfId="44570" xr:uid="{00000000-0005-0000-0000-00007FAB0000}"/>
    <cellStyle name="Total (line) 2 2 48" xfId="44571" xr:uid="{00000000-0005-0000-0000-000080AB0000}"/>
    <cellStyle name="Total (line) 2 2 49" xfId="44572" xr:uid="{00000000-0005-0000-0000-000081AB0000}"/>
    <cellStyle name="Total (line) 2 2 5" xfId="6198" xr:uid="{00000000-0005-0000-0000-000082AB0000}"/>
    <cellStyle name="Total (line) 2 2 5 2" xfId="44573" xr:uid="{00000000-0005-0000-0000-000083AB0000}"/>
    <cellStyle name="Total (line) 2 2 5 2 2" xfId="44574" xr:uid="{00000000-0005-0000-0000-000084AB0000}"/>
    <cellStyle name="Total (line) 2 2 5 2 3" xfId="44575" xr:uid="{00000000-0005-0000-0000-000085AB0000}"/>
    <cellStyle name="Total (line) 2 2 5 2 4" xfId="44576" xr:uid="{00000000-0005-0000-0000-000086AB0000}"/>
    <cellStyle name="Total (line) 2 2 5 3" xfId="44577" xr:uid="{00000000-0005-0000-0000-000087AB0000}"/>
    <cellStyle name="Total (line) 2 2 5 4" xfId="44578" xr:uid="{00000000-0005-0000-0000-000088AB0000}"/>
    <cellStyle name="Total (line) 2 2 5 5" xfId="44579" xr:uid="{00000000-0005-0000-0000-000089AB0000}"/>
    <cellStyle name="Total (line) 2 2 50" xfId="44580" xr:uid="{00000000-0005-0000-0000-00008AAB0000}"/>
    <cellStyle name="Total (line) 2 2 6" xfId="6199" xr:uid="{00000000-0005-0000-0000-00008BAB0000}"/>
    <cellStyle name="Total (line) 2 2 6 2" xfId="44581" xr:uid="{00000000-0005-0000-0000-00008CAB0000}"/>
    <cellStyle name="Total (line) 2 2 6 2 2" xfId="44582" xr:uid="{00000000-0005-0000-0000-00008DAB0000}"/>
    <cellStyle name="Total (line) 2 2 6 2 3" xfId="44583" xr:uid="{00000000-0005-0000-0000-00008EAB0000}"/>
    <cellStyle name="Total (line) 2 2 6 2 4" xfId="44584" xr:uid="{00000000-0005-0000-0000-00008FAB0000}"/>
    <cellStyle name="Total (line) 2 2 6 3" xfId="44585" xr:uid="{00000000-0005-0000-0000-000090AB0000}"/>
    <cellStyle name="Total (line) 2 2 6 4" xfId="44586" xr:uid="{00000000-0005-0000-0000-000091AB0000}"/>
    <cellStyle name="Total (line) 2 2 6 5" xfId="44587" xr:uid="{00000000-0005-0000-0000-000092AB0000}"/>
    <cellStyle name="Total (line) 2 2 7" xfId="6200" xr:uid="{00000000-0005-0000-0000-000093AB0000}"/>
    <cellStyle name="Total (line) 2 2 7 2" xfId="44588" xr:uid="{00000000-0005-0000-0000-000094AB0000}"/>
    <cellStyle name="Total (line) 2 2 7 2 2" xfId="44589" xr:uid="{00000000-0005-0000-0000-000095AB0000}"/>
    <cellStyle name="Total (line) 2 2 7 2 3" xfId="44590" xr:uid="{00000000-0005-0000-0000-000096AB0000}"/>
    <cellStyle name="Total (line) 2 2 7 2 4" xfId="44591" xr:uid="{00000000-0005-0000-0000-000097AB0000}"/>
    <cellStyle name="Total (line) 2 2 7 3" xfId="44592" xr:uid="{00000000-0005-0000-0000-000098AB0000}"/>
    <cellStyle name="Total (line) 2 2 7 4" xfId="44593" xr:uid="{00000000-0005-0000-0000-000099AB0000}"/>
    <cellStyle name="Total (line) 2 2 7 5" xfId="44594" xr:uid="{00000000-0005-0000-0000-00009AAB0000}"/>
    <cellStyle name="Total (line) 2 2 8" xfId="6201" xr:uid="{00000000-0005-0000-0000-00009BAB0000}"/>
    <cellStyle name="Total (line) 2 2 8 2" xfId="44595" xr:uid="{00000000-0005-0000-0000-00009CAB0000}"/>
    <cellStyle name="Total (line) 2 2 8 2 2" xfId="44596" xr:uid="{00000000-0005-0000-0000-00009DAB0000}"/>
    <cellStyle name="Total (line) 2 2 8 2 3" xfId="44597" xr:uid="{00000000-0005-0000-0000-00009EAB0000}"/>
    <cellStyle name="Total (line) 2 2 8 2 4" xfId="44598" xr:uid="{00000000-0005-0000-0000-00009FAB0000}"/>
    <cellStyle name="Total (line) 2 2 8 3" xfId="44599" xr:uid="{00000000-0005-0000-0000-0000A0AB0000}"/>
    <cellStyle name="Total (line) 2 2 8 4" xfId="44600" xr:uid="{00000000-0005-0000-0000-0000A1AB0000}"/>
    <cellStyle name="Total (line) 2 2 8 5" xfId="44601" xr:uid="{00000000-0005-0000-0000-0000A2AB0000}"/>
    <cellStyle name="Total (line) 2 2 9" xfId="6202" xr:uid="{00000000-0005-0000-0000-0000A3AB0000}"/>
    <cellStyle name="Total (line) 2 2 9 2" xfId="44602" xr:uid="{00000000-0005-0000-0000-0000A4AB0000}"/>
    <cellStyle name="Total (line) 2 2 9 2 2" xfId="44603" xr:uid="{00000000-0005-0000-0000-0000A5AB0000}"/>
    <cellStyle name="Total (line) 2 2 9 2 3" xfId="44604" xr:uid="{00000000-0005-0000-0000-0000A6AB0000}"/>
    <cellStyle name="Total (line) 2 2 9 2 4" xfId="44605" xr:uid="{00000000-0005-0000-0000-0000A7AB0000}"/>
    <cellStyle name="Total (line) 2 2 9 3" xfId="44606" xr:uid="{00000000-0005-0000-0000-0000A8AB0000}"/>
    <cellStyle name="Total (line) 2 2 9 4" xfId="44607" xr:uid="{00000000-0005-0000-0000-0000A9AB0000}"/>
    <cellStyle name="Total (line) 2 2 9 5" xfId="44608" xr:uid="{00000000-0005-0000-0000-0000AAAB0000}"/>
    <cellStyle name="Total (line) 2 3" xfId="6203" xr:uid="{00000000-0005-0000-0000-0000ABAB0000}"/>
    <cellStyle name="Total (line) 2 3 10" xfId="6204" xr:uid="{00000000-0005-0000-0000-0000ACAB0000}"/>
    <cellStyle name="Total (line) 2 3 10 2" xfId="44609" xr:uid="{00000000-0005-0000-0000-0000ADAB0000}"/>
    <cellStyle name="Total (line) 2 3 10 2 2" xfId="44610" xr:uid="{00000000-0005-0000-0000-0000AEAB0000}"/>
    <cellStyle name="Total (line) 2 3 10 2 3" xfId="44611" xr:uid="{00000000-0005-0000-0000-0000AFAB0000}"/>
    <cellStyle name="Total (line) 2 3 10 2 4" xfId="44612" xr:uid="{00000000-0005-0000-0000-0000B0AB0000}"/>
    <cellStyle name="Total (line) 2 3 10 3" xfId="44613" xr:uid="{00000000-0005-0000-0000-0000B1AB0000}"/>
    <cellStyle name="Total (line) 2 3 10 4" xfId="44614" xr:uid="{00000000-0005-0000-0000-0000B2AB0000}"/>
    <cellStyle name="Total (line) 2 3 10 5" xfId="44615" xr:uid="{00000000-0005-0000-0000-0000B3AB0000}"/>
    <cellStyle name="Total (line) 2 3 11" xfId="6205" xr:uid="{00000000-0005-0000-0000-0000B4AB0000}"/>
    <cellStyle name="Total (line) 2 3 11 2" xfId="44616" xr:uid="{00000000-0005-0000-0000-0000B5AB0000}"/>
    <cellStyle name="Total (line) 2 3 11 2 2" xfId="44617" xr:uid="{00000000-0005-0000-0000-0000B6AB0000}"/>
    <cellStyle name="Total (line) 2 3 11 2 3" xfId="44618" xr:uid="{00000000-0005-0000-0000-0000B7AB0000}"/>
    <cellStyle name="Total (line) 2 3 11 2 4" xfId="44619" xr:uid="{00000000-0005-0000-0000-0000B8AB0000}"/>
    <cellStyle name="Total (line) 2 3 11 3" xfId="44620" xr:uid="{00000000-0005-0000-0000-0000B9AB0000}"/>
    <cellStyle name="Total (line) 2 3 11 4" xfId="44621" xr:uid="{00000000-0005-0000-0000-0000BAAB0000}"/>
    <cellStyle name="Total (line) 2 3 11 5" xfId="44622" xr:uid="{00000000-0005-0000-0000-0000BBAB0000}"/>
    <cellStyle name="Total (line) 2 3 12" xfId="6206" xr:uid="{00000000-0005-0000-0000-0000BCAB0000}"/>
    <cellStyle name="Total (line) 2 3 12 2" xfId="44623" xr:uid="{00000000-0005-0000-0000-0000BDAB0000}"/>
    <cellStyle name="Total (line) 2 3 12 2 2" xfId="44624" xr:uid="{00000000-0005-0000-0000-0000BEAB0000}"/>
    <cellStyle name="Total (line) 2 3 12 2 3" xfId="44625" xr:uid="{00000000-0005-0000-0000-0000BFAB0000}"/>
    <cellStyle name="Total (line) 2 3 12 2 4" xfId="44626" xr:uid="{00000000-0005-0000-0000-0000C0AB0000}"/>
    <cellStyle name="Total (line) 2 3 12 3" xfId="44627" xr:uid="{00000000-0005-0000-0000-0000C1AB0000}"/>
    <cellStyle name="Total (line) 2 3 12 4" xfId="44628" xr:uid="{00000000-0005-0000-0000-0000C2AB0000}"/>
    <cellStyle name="Total (line) 2 3 12 5" xfId="44629" xr:uid="{00000000-0005-0000-0000-0000C3AB0000}"/>
    <cellStyle name="Total (line) 2 3 13" xfId="6207" xr:uid="{00000000-0005-0000-0000-0000C4AB0000}"/>
    <cellStyle name="Total (line) 2 3 13 2" xfId="44630" xr:uid="{00000000-0005-0000-0000-0000C5AB0000}"/>
    <cellStyle name="Total (line) 2 3 13 2 2" xfId="44631" xr:uid="{00000000-0005-0000-0000-0000C6AB0000}"/>
    <cellStyle name="Total (line) 2 3 13 2 3" xfId="44632" xr:uid="{00000000-0005-0000-0000-0000C7AB0000}"/>
    <cellStyle name="Total (line) 2 3 13 2 4" xfId="44633" xr:uid="{00000000-0005-0000-0000-0000C8AB0000}"/>
    <cellStyle name="Total (line) 2 3 13 3" xfId="44634" xr:uid="{00000000-0005-0000-0000-0000C9AB0000}"/>
    <cellStyle name="Total (line) 2 3 13 4" xfId="44635" xr:uid="{00000000-0005-0000-0000-0000CAAB0000}"/>
    <cellStyle name="Total (line) 2 3 13 5" xfId="44636" xr:uid="{00000000-0005-0000-0000-0000CBAB0000}"/>
    <cellStyle name="Total (line) 2 3 14" xfId="6208" xr:uid="{00000000-0005-0000-0000-0000CCAB0000}"/>
    <cellStyle name="Total (line) 2 3 14 2" xfId="44637" xr:uid="{00000000-0005-0000-0000-0000CDAB0000}"/>
    <cellStyle name="Total (line) 2 3 14 2 2" xfId="44638" xr:uid="{00000000-0005-0000-0000-0000CEAB0000}"/>
    <cellStyle name="Total (line) 2 3 14 2 3" xfId="44639" xr:uid="{00000000-0005-0000-0000-0000CFAB0000}"/>
    <cellStyle name="Total (line) 2 3 14 2 4" xfId="44640" xr:uid="{00000000-0005-0000-0000-0000D0AB0000}"/>
    <cellStyle name="Total (line) 2 3 14 3" xfId="44641" xr:uid="{00000000-0005-0000-0000-0000D1AB0000}"/>
    <cellStyle name="Total (line) 2 3 14 4" xfId="44642" xr:uid="{00000000-0005-0000-0000-0000D2AB0000}"/>
    <cellStyle name="Total (line) 2 3 14 5" xfId="44643" xr:uid="{00000000-0005-0000-0000-0000D3AB0000}"/>
    <cellStyle name="Total (line) 2 3 15" xfId="6209" xr:uid="{00000000-0005-0000-0000-0000D4AB0000}"/>
    <cellStyle name="Total (line) 2 3 15 2" xfId="44644" xr:uid="{00000000-0005-0000-0000-0000D5AB0000}"/>
    <cellStyle name="Total (line) 2 3 15 2 2" xfId="44645" xr:uid="{00000000-0005-0000-0000-0000D6AB0000}"/>
    <cellStyle name="Total (line) 2 3 15 2 3" xfId="44646" xr:uid="{00000000-0005-0000-0000-0000D7AB0000}"/>
    <cellStyle name="Total (line) 2 3 15 2 4" xfId="44647" xr:uid="{00000000-0005-0000-0000-0000D8AB0000}"/>
    <cellStyle name="Total (line) 2 3 15 3" xfId="44648" xr:uid="{00000000-0005-0000-0000-0000D9AB0000}"/>
    <cellStyle name="Total (line) 2 3 15 4" xfId="44649" xr:uid="{00000000-0005-0000-0000-0000DAAB0000}"/>
    <cellStyle name="Total (line) 2 3 15 5" xfId="44650" xr:uid="{00000000-0005-0000-0000-0000DBAB0000}"/>
    <cellStyle name="Total (line) 2 3 16" xfId="6210" xr:uid="{00000000-0005-0000-0000-0000DCAB0000}"/>
    <cellStyle name="Total (line) 2 3 16 2" xfId="44651" xr:uid="{00000000-0005-0000-0000-0000DDAB0000}"/>
    <cellStyle name="Total (line) 2 3 16 2 2" xfId="44652" xr:uid="{00000000-0005-0000-0000-0000DEAB0000}"/>
    <cellStyle name="Total (line) 2 3 16 2 3" xfId="44653" xr:uid="{00000000-0005-0000-0000-0000DFAB0000}"/>
    <cellStyle name="Total (line) 2 3 16 2 4" xfId="44654" xr:uid="{00000000-0005-0000-0000-0000E0AB0000}"/>
    <cellStyle name="Total (line) 2 3 16 3" xfId="44655" xr:uid="{00000000-0005-0000-0000-0000E1AB0000}"/>
    <cellStyle name="Total (line) 2 3 16 4" xfId="44656" xr:uid="{00000000-0005-0000-0000-0000E2AB0000}"/>
    <cellStyle name="Total (line) 2 3 16 5" xfId="44657" xr:uid="{00000000-0005-0000-0000-0000E3AB0000}"/>
    <cellStyle name="Total (line) 2 3 17" xfId="6211" xr:uid="{00000000-0005-0000-0000-0000E4AB0000}"/>
    <cellStyle name="Total (line) 2 3 17 2" xfId="44658" xr:uid="{00000000-0005-0000-0000-0000E5AB0000}"/>
    <cellStyle name="Total (line) 2 3 17 2 2" xfId="44659" xr:uid="{00000000-0005-0000-0000-0000E6AB0000}"/>
    <cellStyle name="Total (line) 2 3 17 2 3" xfId="44660" xr:uid="{00000000-0005-0000-0000-0000E7AB0000}"/>
    <cellStyle name="Total (line) 2 3 17 2 4" xfId="44661" xr:uid="{00000000-0005-0000-0000-0000E8AB0000}"/>
    <cellStyle name="Total (line) 2 3 17 3" xfId="44662" xr:uid="{00000000-0005-0000-0000-0000E9AB0000}"/>
    <cellStyle name="Total (line) 2 3 17 4" xfId="44663" xr:uid="{00000000-0005-0000-0000-0000EAAB0000}"/>
    <cellStyle name="Total (line) 2 3 17 5" xfId="44664" xr:uid="{00000000-0005-0000-0000-0000EBAB0000}"/>
    <cellStyle name="Total (line) 2 3 18" xfId="6212" xr:uid="{00000000-0005-0000-0000-0000ECAB0000}"/>
    <cellStyle name="Total (line) 2 3 18 2" xfId="44665" xr:uid="{00000000-0005-0000-0000-0000EDAB0000}"/>
    <cellStyle name="Total (line) 2 3 18 2 2" xfId="44666" xr:uid="{00000000-0005-0000-0000-0000EEAB0000}"/>
    <cellStyle name="Total (line) 2 3 18 2 3" xfId="44667" xr:uid="{00000000-0005-0000-0000-0000EFAB0000}"/>
    <cellStyle name="Total (line) 2 3 18 2 4" xfId="44668" xr:uid="{00000000-0005-0000-0000-0000F0AB0000}"/>
    <cellStyle name="Total (line) 2 3 18 3" xfId="44669" xr:uid="{00000000-0005-0000-0000-0000F1AB0000}"/>
    <cellStyle name="Total (line) 2 3 18 4" xfId="44670" xr:uid="{00000000-0005-0000-0000-0000F2AB0000}"/>
    <cellStyle name="Total (line) 2 3 18 5" xfId="44671" xr:uid="{00000000-0005-0000-0000-0000F3AB0000}"/>
    <cellStyle name="Total (line) 2 3 19" xfId="6213" xr:uid="{00000000-0005-0000-0000-0000F4AB0000}"/>
    <cellStyle name="Total (line) 2 3 19 2" xfId="44672" xr:uid="{00000000-0005-0000-0000-0000F5AB0000}"/>
    <cellStyle name="Total (line) 2 3 19 2 2" xfId="44673" xr:uid="{00000000-0005-0000-0000-0000F6AB0000}"/>
    <cellStyle name="Total (line) 2 3 19 2 3" xfId="44674" xr:uid="{00000000-0005-0000-0000-0000F7AB0000}"/>
    <cellStyle name="Total (line) 2 3 19 2 4" xfId="44675" xr:uid="{00000000-0005-0000-0000-0000F8AB0000}"/>
    <cellStyle name="Total (line) 2 3 19 3" xfId="44676" xr:uid="{00000000-0005-0000-0000-0000F9AB0000}"/>
    <cellStyle name="Total (line) 2 3 19 4" xfId="44677" xr:uid="{00000000-0005-0000-0000-0000FAAB0000}"/>
    <cellStyle name="Total (line) 2 3 19 5" xfId="44678" xr:uid="{00000000-0005-0000-0000-0000FBAB0000}"/>
    <cellStyle name="Total (line) 2 3 2" xfId="6214" xr:uid="{00000000-0005-0000-0000-0000FCAB0000}"/>
    <cellStyle name="Total (line) 2 3 2 10" xfId="6215" xr:uid="{00000000-0005-0000-0000-0000FDAB0000}"/>
    <cellStyle name="Total (line) 2 3 2 10 2" xfId="44679" xr:uid="{00000000-0005-0000-0000-0000FEAB0000}"/>
    <cellStyle name="Total (line) 2 3 2 10 2 2" xfId="44680" xr:uid="{00000000-0005-0000-0000-0000FFAB0000}"/>
    <cellStyle name="Total (line) 2 3 2 10 2 3" xfId="44681" xr:uid="{00000000-0005-0000-0000-000000AC0000}"/>
    <cellStyle name="Total (line) 2 3 2 10 2 4" xfId="44682" xr:uid="{00000000-0005-0000-0000-000001AC0000}"/>
    <cellStyle name="Total (line) 2 3 2 10 3" xfId="44683" xr:uid="{00000000-0005-0000-0000-000002AC0000}"/>
    <cellStyle name="Total (line) 2 3 2 10 4" xfId="44684" xr:uid="{00000000-0005-0000-0000-000003AC0000}"/>
    <cellStyle name="Total (line) 2 3 2 10 5" xfId="44685" xr:uid="{00000000-0005-0000-0000-000004AC0000}"/>
    <cellStyle name="Total (line) 2 3 2 11" xfId="6216" xr:uid="{00000000-0005-0000-0000-000005AC0000}"/>
    <cellStyle name="Total (line) 2 3 2 11 2" xfId="44686" xr:uid="{00000000-0005-0000-0000-000006AC0000}"/>
    <cellStyle name="Total (line) 2 3 2 11 2 2" xfId="44687" xr:uid="{00000000-0005-0000-0000-000007AC0000}"/>
    <cellStyle name="Total (line) 2 3 2 11 2 3" xfId="44688" xr:uid="{00000000-0005-0000-0000-000008AC0000}"/>
    <cellStyle name="Total (line) 2 3 2 11 2 4" xfId="44689" xr:uid="{00000000-0005-0000-0000-000009AC0000}"/>
    <cellStyle name="Total (line) 2 3 2 11 3" xfId="44690" xr:uid="{00000000-0005-0000-0000-00000AAC0000}"/>
    <cellStyle name="Total (line) 2 3 2 11 4" xfId="44691" xr:uid="{00000000-0005-0000-0000-00000BAC0000}"/>
    <cellStyle name="Total (line) 2 3 2 11 5" xfId="44692" xr:uid="{00000000-0005-0000-0000-00000CAC0000}"/>
    <cellStyle name="Total (line) 2 3 2 12" xfId="6217" xr:uid="{00000000-0005-0000-0000-00000DAC0000}"/>
    <cellStyle name="Total (line) 2 3 2 12 2" xfId="44693" xr:uid="{00000000-0005-0000-0000-00000EAC0000}"/>
    <cellStyle name="Total (line) 2 3 2 12 2 2" xfId="44694" xr:uid="{00000000-0005-0000-0000-00000FAC0000}"/>
    <cellStyle name="Total (line) 2 3 2 12 2 3" xfId="44695" xr:uid="{00000000-0005-0000-0000-000010AC0000}"/>
    <cellStyle name="Total (line) 2 3 2 12 2 4" xfId="44696" xr:uid="{00000000-0005-0000-0000-000011AC0000}"/>
    <cellStyle name="Total (line) 2 3 2 12 3" xfId="44697" xr:uid="{00000000-0005-0000-0000-000012AC0000}"/>
    <cellStyle name="Total (line) 2 3 2 12 4" xfId="44698" xr:uid="{00000000-0005-0000-0000-000013AC0000}"/>
    <cellStyle name="Total (line) 2 3 2 12 5" xfId="44699" xr:uid="{00000000-0005-0000-0000-000014AC0000}"/>
    <cellStyle name="Total (line) 2 3 2 13" xfId="6218" xr:uid="{00000000-0005-0000-0000-000015AC0000}"/>
    <cellStyle name="Total (line) 2 3 2 13 2" xfId="44700" xr:uid="{00000000-0005-0000-0000-000016AC0000}"/>
    <cellStyle name="Total (line) 2 3 2 13 2 2" xfId="44701" xr:uid="{00000000-0005-0000-0000-000017AC0000}"/>
    <cellStyle name="Total (line) 2 3 2 13 2 3" xfId="44702" xr:uid="{00000000-0005-0000-0000-000018AC0000}"/>
    <cellStyle name="Total (line) 2 3 2 13 2 4" xfId="44703" xr:uid="{00000000-0005-0000-0000-000019AC0000}"/>
    <cellStyle name="Total (line) 2 3 2 13 3" xfId="44704" xr:uid="{00000000-0005-0000-0000-00001AAC0000}"/>
    <cellStyle name="Total (line) 2 3 2 13 4" xfId="44705" xr:uid="{00000000-0005-0000-0000-00001BAC0000}"/>
    <cellStyle name="Total (line) 2 3 2 13 5" xfId="44706" xr:uid="{00000000-0005-0000-0000-00001CAC0000}"/>
    <cellStyle name="Total (line) 2 3 2 14" xfId="6219" xr:uid="{00000000-0005-0000-0000-00001DAC0000}"/>
    <cellStyle name="Total (line) 2 3 2 14 2" xfId="44707" xr:uid="{00000000-0005-0000-0000-00001EAC0000}"/>
    <cellStyle name="Total (line) 2 3 2 14 2 2" xfId="44708" xr:uid="{00000000-0005-0000-0000-00001FAC0000}"/>
    <cellStyle name="Total (line) 2 3 2 14 2 3" xfId="44709" xr:uid="{00000000-0005-0000-0000-000020AC0000}"/>
    <cellStyle name="Total (line) 2 3 2 14 2 4" xfId="44710" xr:uid="{00000000-0005-0000-0000-000021AC0000}"/>
    <cellStyle name="Total (line) 2 3 2 14 3" xfId="44711" xr:uid="{00000000-0005-0000-0000-000022AC0000}"/>
    <cellStyle name="Total (line) 2 3 2 14 4" xfId="44712" xr:uid="{00000000-0005-0000-0000-000023AC0000}"/>
    <cellStyle name="Total (line) 2 3 2 14 5" xfId="44713" xr:uid="{00000000-0005-0000-0000-000024AC0000}"/>
    <cellStyle name="Total (line) 2 3 2 15" xfId="6220" xr:uid="{00000000-0005-0000-0000-000025AC0000}"/>
    <cellStyle name="Total (line) 2 3 2 15 2" xfId="44714" xr:uid="{00000000-0005-0000-0000-000026AC0000}"/>
    <cellStyle name="Total (line) 2 3 2 15 2 2" xfId="44715" xr:uid="{00000000-0005-0000-0000-000027AC0000}"/>
    <cellStyle name="Total (line) 2 3 2 15 2 3" xfId="44716" xr:uid="{00000000-0005-0000-0000-000028AC0000}"/>
    <cellStyle name="Total (line) 2 3 2 15 2 4" xfId="44717" xr:uid="{00000000-0005-0000-0000-000029AC0000}"/>
    <cellStyle name="Total (line) 2 3 2 15 3" xfId="44718" xr:uid="{00000000-0005-0000-0000-00002AAC0000}"/>
    <cellStyle name="Total (line) 2 3 2 15 4" xfId="44719" xr:uid="{00000000-0005-0000-0000-00002BAC0000}"/>
    <cellStyle name="Total (line) 2 3 2 15 5" xfId="44720" xr:uid="{00000000-0005-0000-0000-00002CAC0000}"/>
    <cellStyle name="Total (line) 2 3 2 16" xfId="6221" xr:uid="{00000000-0005-0000-0000-00002DAC0000}"/>
    <cellStyle name="Total (line) 2 3 2 16 2" xfId="44721" xr:uid="{00000000-0005-0000-0000-00002EAC0000}"/>
    <cellStyle name="Total (line) 2 3 2 16 2 2" xfId="44722" xr:uid="{00000000-0005-0000-0000-00002FAC0000}"/>
    <cellStyle name="Total (line) 2 3 2 16 2 3" xfId="44723" xr:uid="{00000000-0005-0000-0000-000030AC0000}"/>
    <cellStyle name="Total (line) 2 3 2 16 2 4" xfId="44724" xr:uid="{00000000-0005-0000-0000-000031AC0000}"/>
    <cellStyle name="Total (line) 2 3 2 16 3" xfId="44725" xr:uid="{00000000-0005-0000-0000-000032AC0000}"/>
    <cellStyle name="Total (line) 2 3 2 16 4" xfId="44726" xr:uid="{00000000-0005-0000-0000-000033AC0000}"/>
    <cellStyle name="Total (line) 2 3 2 16 5" xfId="44727" xr:uid="{00000000-0005-0000-0000-000034AC0000}"/>
    <cellStyle name="Total (line) 2 3 2 17" xfId="6222" xr:uid="{00000000-0005-0000-0000-000035AC0000}"/>
    <cellStyle name="Total (line) 2 3 2 17 2" xfId="44728" xr:uid="{00000000-0005-0000-0000-000036AC0000}"/>
    <cellStyle name="Total (line) 2 3 2 17 2 2" xfId="44729" xr:uid="{00000000-0005-0000-0000-000037AC0000}"/>
    <cellStyle name="Total (line) 2 3 2 17 2 3" xfId="44730" xr:uid="{00000000-0005-0000-0000-000038AC0000}"/>
    <cellStyle name="Total (line) 2 3 2 17 2 4" xfId="44731" xr:uid="{00000000-0005-0000-0000-000039AC0000}"/>
    <cellStyle name="Total (line) 2 3 2 17 3" xfId="44732" xr:uid="{00000000-0005-0000-0000-00003AAC0000}"/>
    <cellStyle name="Total (line) 2 3 2 17 4" xfId="44733" xr:uid="{00000000-0005-0000-0000-00003BAC0000}"/>
    <cellStyle name="Total (line) 2 3 2 17 5" xfId="44734" xr:uid="{00000000-0005-0000-0000-00003CAC0000}"/>
    <cellStyle name="Total (line) 2 3 2 18" xfId="6223" xr:uid="{00000000-0005-0000-0000-00003DAC0000}"/>
    <cellStyle name="Total (line) 2 3 2 18 2" xfId="44735" xr:uid="{00000000-0005-0000-0000-00003EAC0000}"/>
    <cellStyle name="Total (line) 2 3 2 18 2 2" xfId="44736" xr:uid="{00000000-0005-0000-0000-00003FAC0000}"/>
    <cellStyle name="Total (line) 2 3 2 18 2 3" xfId="44737" xr:uid="{00000000-0005-0000-0000-000040AC0000}"/>
    <cellStyle name="Total (line) 2 3 2 18 2 4" xfId="44738" xr:uid="{00000000-0005-0000-0000-000041AC0000}"/>
    <cellStyle name="Total (line) 2 3 2 18 3" xfId="44739" xr:uid="{00000000-0005-0000-0000-000042AC0000}"/>
    <cellStyle name="Total (line) 2 3 2 18 4" xfId="44740" xr:uid="{00000000-0005-0000-0000-000043AC0000}"/>
    <cellStyle name="Total (line) 2 3 2 18 5" xfId="44741" xr:uid="{00000000-0005-0000-0000-000044AC0000}"/>
    <cellStyle name="Total (line) 2 3 2 19" xfId="6224" xr:uid="{00000000-0005-0000-0000-000045AC0000}"/>
    <cellStyle name="Total (line) 2 3 2 19 2" xfId="44742" xr:uid="{00000000-0005-0000-0000-000046AC0000}"/>
    <cellStyle name="Total (line) 2 3 2 19 2 2" xfId="44743" xr:uid="{00000000-0005-0000-0000-000047AC0000}"/>
    <cellStyle name="Total (line) 2 3 2 19 2 3" xfId="44744" xr:uid="{00000000-0005-0000-0000-000048AC0000}"/>
    <cellStyle name="Total (line) 2 3 2 19 2 4" xfId="44745" xr:uid="{00000000-0005-0000-0000-000049AC0000}"/>
    <cellStyle name="Total (line) 2 3 2 19 3" xfId="44746" xr:uid="{00000000-0005-0000-0000-00004AAC0000}"/>
    <cellStyle name="Total (line) 2 3 2 19 4" xfId="44747" xr:uid="{00000000-0005-0000-0000-00004BAC0000}"/>
    <cellStyle name="Total (line) 2 3 2 19 5" xfId="44748" xr:uid="{00000000-0005-0000-0000-00004CAC0000}"/>
    <cellStyle name="Total (line) 2 3 2 2" xfId="6225" xr:uid="{00000000-0005-0000-0000-00004DAC0000}"/>
    <cellStyle name="Total (line) 2 3 2 2 2" xfId="44749" xr:uid="{00000000-0005-0000-0000-00004EAC0000}"/>
    <cellStyle name="Total (line) 2 3 2 2 2 2" xfId="44750" xr:uid="{00000000-0005-0000-0000-00004FAC0000}"/>
    <cellStyle name="Total (line) 2 3 2 2 2 3" xfId="44751" xr:uid="{00000000-0005-0000-0000-000050AC0000}"/>
    <cellStyle name="Total (line) 2 3 2 2 2 4" xfId="44752" xr:uid="{00000000-0005-0000-0000-000051AC0000}"/>
    <cellStyle name="Total (line) 2 3 2 2 3" xfId="44753" xr:uid="{00000000-0005-0000-0000-000052AC0000}"/>
    <cellStyle name="Total (line) 2 3 2 2 4" xfId="44754" xr:uid="{00000000-0005-0000-0000-000053AC0000}"/>
    <cellStyle name="Total (line) 2 3 2 2 5" xfId="44755" xr:uid="{00000000-0005-0000-0000-000054AC0000}"/>
    <cellStyle name="Total (line) 2 3 2 20" xfId="6226" xr:uid="{00000000-0005-0000-0000-000055AC0000}"/>
    <cellStyle name="Total (line) 2 3 2 20 2" xfId="44756" xr:uid="{00000000-0005-0000-0000-000056AC0000}"/>
    <cellStyle name="Total (line) 2 3 2 20 2 2" xfId="44757" xr:uid="{00000000-0005-0000-0000-000057AC0000}"/>
    <cellStyle name="Total (line) 2 3 2 20 2 3" xfId="44758" xr:uid="{00000000-0005-0000-0000-000058AC0000}"/>
    <cellStyle name="Total (line) 2 3 2 20 2 4" xfId="44759" xr:uid="{00000000-0005-0000-0000-000059AC0000}"/>
    <cellStyle name="Total (line) 2 3 2 20 3" xfId="44760" xr:uid="{00000000-0005-0000-0000-00005AAC0000}"/>
    <cellStyle name="Total (line) 2 3 2 20 4" xfId="44761" xr:uid="{00000000-0005-0000-0000-00005BAC0000}"/>
    <cellStyle name="Total (line) 2 3 2 20 5" xfId="44762" xr:uid="{00000000-0005-0000-0000-00005CAC0000}"/>
    <cellStyle name="Total (line) 2 3 2 21" xfId="6227" xr:uid="{00000000-0005-0000-0000-00005DAC0000}"/>
    <cellStyle name="Total (line) 2 3 2 21 2" xfId="44763" xr:uid="{00000000-0005-0000-0000-00005EAC0000}"/>
    <cellStyle name="Total (line) 2 3 2 21 2 2" xfId="44764" xr:uid="{00000000-0005-0000-0000-00005FAC0000}"/>
    <cellStyle name="Total (line) 2 3 2 21 2 3" xfId="44765" xr:uid="{00000000-0005-0000-0000-000060AC0000}"/>
    <cellStyle name="Total (line) 2 3 2 21 2 4" xfId="44766" xr:uid="{00000000-0005-0000-0000-000061AC0000}"/>
    <cellStyle name="Total (line) 2 3 2 21 3" xfId="44767" xr:uid="{00000000-0005-0000-0000-000062AC0000}"/>
    <cellStyle name="Total (line) 2 3 2 21 4" xfId="44768" xr:uid="{00000000-0005-0000-0000-000063AC0000}"/>
    <cellStyle name="Total (line) 2 3 2 21 5" xfId="44769" xr:uid="{00000000-0005-0000-0000-000064AC0000}"/>
    <cellStyle name="Total (line) 2 3 2 22" xfId="6228" xr:uid="{00000000-0005-0000-0000-000065AC0000}"/>
    <cellStyle name="Total (line) 2 3 2 22 2" xfId="44770" xr:uid="{00000000-0005-0000-0000-000066AC0000}"/>
    <cellStyle name="Total (line) 2 3 2 22 2 2" xfId="44771" xr:uid="{00000000-0005-0000-0000-000067AC0000}"/>
    <cellStyle name="Total (line) 2 3 2 22 2 3" xfId="44772" xr:uid="{00000000-0005-0000-0000-000068AC0000}"/>
    <cellStyle name="Total (line) 2 3 2 22 2 4" xfId="44773" xr:uid="{00000000-0005-0000-0000-000069AC0000}"/>
    <cellStyle name="Total (line) 2 3 2 22 3" xfId="44774" xr:uid="{00000000-0005-0000-0000-00006AAC0000}"/>
    <cellStyle name="Total (line) 2 3 2 22 4" xfId="44775" xr:uid="{00000000-0005-0000-0000-00006BAC0000}"/>
    <cellStyle name="Total (line) 2 3 2 22 5" xfId="44776" xr:uid="{00000000-0005-0000-0000-00006CAC0000}"/>
    <cellStyle name="Total (line) 2 3 2 23" xfId="6229" xr:uid="{00000000-0005-0000-0000-00006DAC0000}"/>
    <cellStyle name="Total (line) 2 3 2 23 2" xfId="44777" xr:uid="{00000000-0005-0000-0000-00006EAC0000}"/>
    <cellStyle name="Total (line) 2 3 2 23 2 2" xfId="44778" xr:uid="{00000000-0005-0000-0000-00006FAC0000}"/>
    <cellStyle name="Total (line) 2 3 2 23 2 3" xfId="44779" xr:uid="{00000000-0005-0000-0000-000070AC0000}"/>
    <cellStyle name="Total (line) 2 3 2 23 2 4" xfId="44780" xr:uid="{00000000-0005-0000-0000-000071AC0000}"/>
    <cellStyle name="Total (line) 2 3 2 23 3" xfId="44781" xr:uid="{00000000-0005-0000-0000-000072AC0000}"/>
    <cellStyle name="Total (line) 2 3 2 23 4" xfId="44782" xr:uid="{00000000-0005-0000-0000-000073AC0000}"/>
    <cellStyle name="Total (line) 2 3 2 23 5" xfId="44783" xr:uid="{00000000-0005-0000-0000-000074AC0000}"/>
    <cellStyle name="Total (line) 2 3 2 24" xfId="6230" xr:uid="{00000000-0005-0000-0000-000075AC0000}"/>
    <cellStyle name="Total (line) 2 3 2 24 2" xfId="44784" xr:uid="{00000000-0005-0000-0000-000076AC0000}"/>
    <cellStyle name="Total (line) 2 3 2 24 2 2" xfId="44785" xr:uid="{00000000-0005-0000-0000-000077AC0000}"/>
    <cellStyle name="Total (line) 2 3 2 24 2 3" xfId="44786" xr:uid="{00000000-0005-0000-0000-000078AC0000}"/>
    <cellStyle name="Total (line) 2 3 2 24 2 4" xfId="44787" xr:uid="{00000000-0005-0000-0000-000079AC0000}"/>
    <cellStyle name="Total (line) 2 3 2 24 3" xfId="44788" xr:uid="{00000000-0005-0000-0000-00007AAC0000}"/>
    <cellStyle name="Total (line) 2 3 2 24 4" xfId="44789" xr:uid="{00000000-0005-0000-0000-00007BAC0000}"/>
    <cellStyle name="Total (line) 2 3 2 24 5" xfId="44790" xr:uid="{00000000-0005-0000-0000-00007CAC0000}"/>
    <cellStyle name="Total (line) 2 3 2 25" xfId="6231" xr:uid="{00000000-0005-0000-0000-00007DAC0000}"/>
    <cellStyle name="Total (line) 2 3 2 25 2" xfId="44791" xr:uid="{00000000-0005-0000-0000-00007EAC0000}"/>
    <cellStyle name="Total (line) 2 3 2 25 2 2" xfId="44792" xr:uid="{00000000-0005-0000-0000-00007FAC0000}"/>
    <cellStyle name="Total (line) 2 3 2 25 2 3" xfId="44793" xr:uid="{00000000-0005-0000-0000-000080AC0000}"/>
    <cellStyle name="Total (line) 2 3 2 25 2 4" xfId="44794" xr:uid="{00000000-0005-0000-0000-000081AC0000}"/>
    <cellStyle name="Total (line) 2 3 2 25 3" xfId="44795" xr:uid="{00000000-0005-0000-0000-000082AC0000}"/>
    <cellStyle name="Total (line) 2 3 2 25 4" xfId="44796" xr:uid="{00000000-0005-0000-0000-000083AC0000}"/>
    <cellStyle name="Total (line) 2 3 2 25 5" xfId="44797" xr:uid="{00000000-0005-0000-0000-000084AC0000}"/>
    <cellStyle name="Total (line) 2 3 2 26" xfId="6232" xr:uid="{00000000-0005-0000-0000-000085AC0000}"/>
    <cellStyle name="Total (line) 2 3 2 26 2" xfId="44798" xr:uid="{00000000-0005-0000-0000-000086AC0000}"/>
    <cellStyle name="Total (line) 2 3 2 26 2 2" xfId="44799" xr:uid="{00000000-0005-0000-0000-000087AC0000}"/>
    <cellStyle name="Total (line) 2 3 2 26 2 3" xfId="44800" xr:uid="{00000000-0005-0000-0000-000088AC0000}"/>
    <cellStyle name="Total (line) 2 3 2 26 2 4" xfId="44801" xr:uid="{00000000-0005-0000-0000-000089AC0000}"/>
    <cellStyle name="Total (line) 2 3 2 26 3" xfId="44802" xr:uid="{00000000-0005-0000-0000-00008AAC0000}"/>
    <cellStyle name="Total (line) 2 3 2 26 4" xfId="44803" xr:uid="{00000000-0005-0000-0000-00008BAC0000}"/>
    <cellStyle name="Total (line) 2 3 2 26 5" xfId="44804" xr:uid="{00000000-0005-0000-0000-00008CAC0000}"/>
    <cellStyle name="Total (line) 2 3 2 27" xfId="6233" xr:uid="{00000000-0005-0000-0000-00008DAC0000}"/>
    <cellStyle name="Total (line) 2 3 2 27 2" xfId="44805" xr:uid="{00000000-0005-0000-0000-00008EAC0000}"/>
    <cellStyle name="Total (line) 2 3 2 27 2 2" xfId="44806" xr:uid="{00000000-0005-0000-0000-00008FAC0000}"/>
    <cellStyle name="Total (line) 2 3 2 27 2 3" xfId="44807" xr:uid="{00000000-0005-0000-0000-000090AC0000}"/>
    <cellStyle name="Total (line) 2 3 2 27 2 4" xfId="44808" xr:uid="{00000000-0005-0000-0000-000091AC0000}"/>
    <cellStyle name="Total (line) 2 3 2 27 3" xfId="44809" xr:uid="{00000000-0005-0000-0000-000092AC0000}"/>
    <cellStyle name="Total (line) 2 3 2 27 4" xfId="44810" xr:uid="{00000000-0005-0000-0000-000093AC0000}"/>
    <cellStyle name="Total (line) 2 3 2 27 5" xfId="44811" xr:uid="{00000000-0005-0000-0000-000094AC0000}"/>
    <cellStyle name="Total (line) 2 3 2 28" xfId="6234" xr:uid="{00000000-0005-0000-0000-000095AC0000}"/>
    <cellStyle name="Total (line) 2 3 2 28 2" xfId="44812" xr:uid="{00000000-0005-0000-0000-000096AC0000}"/>
    <cellStyle name="Total (line) 2 3 2 28 2 2" xfId="44813" xr:uid="{00000000-0005-0000-0000-000097AC0000}"/>
    <cellStyle name="Total (line) 2 3 2 28 2 3" xfId="44814" xr:uid="{00000000-0005-0000-0000-000098AC0000}"/>
    <cellStyle name="Total (line) 2 3 2 28 2 4" xfId="44815" xr:uid="{00000000-0005-0000-0000-000099AC0000}"/>
    <cellStyle name="Total (line) 2 3 2 28 3" xfId="44816" xr:uid="{00000000-0005-0000-0000-00009AAC0000}"/>
    <cellStyle name="Total (line) 2 3 2 28 4" xfId="44817" xr:uid="{00000000-0005-0000-0000-00009BAC0000}"/>
    <cellStyle name="Total (line) 2 3 2 28 5" xfId="44818" xr:uid="{00000000-0005-0000-0000-00009CAC0000}"/>
    <cellStyle name="Total (line) 2 3 2 29" xfId="6235" xr:uid="{00000000-0005-0000-0000-00009DAC0000}"/>
    <cellStyle name="Total (line) 2 3 2 29 2" xfId="44819" xr:uid="{00000000-0005-0000-0000-00009EAC0000}"/>
    <cellStyle name="Total (line) 2 3 2 29 2 2" xfId="44820" xr:uid="{00000000-0005-0000-0000-00009FAC0000}"/>
    <cellStyle name="Total (line) 2 3 2 29 2 3" xfId="44821" xr:uid="{00000000-0005-0000-0000-0000A0AC0000}"/>
    <cellStyle name="Total (line) 2 3 2 29 2 4" xfId="44822" xr:uid="{00000000-0005-0000-0000-0000A1AC0000}"/>
    <cellStyle name="Total (line) 2 3 2 29 3" xfId="44823" xr:uid="{00000000-0005-0000-0000-0000A2AC0000}"/>
    <cellStyle name="Total (line) 2 3 2 29 4" xfId="44824" xr:uid="{00000000-0005-0000-0000-0000A3AC0000}"/>
    <cellStyle name="Total (line) 2 3 2 29 5" xfId="44825" xr:uid="{00000000-0005-0000-0000-0000A4AC0000}"/>
    <cellStyle name="Total (line) 2 3 2 3" xfId="6236" xr:uid="{00000000-0005-0000-0000-0000A5AC0000}"/>
    <cellStyle name="Total (line) 2 3 2 3 2" xfId="44826" xr:uid="{00000000-0005-0000-0000-0000A6AC0000}"/>
    <cellStyle name="Total (line) 2 3 2 3 2 2" xfId="44827" xr:uid="{00000000-0005-0000-0000-0000A7AC0000}"/>
    <cellStyle name="Total (line) 2 3 2 3 2 3" xfId="44828" xr:uid="{00000000-0005-0000-0000-0000A8AC0000}"/>
    <cellStyle name="Total (line) 2 3 2 3 2 4" xfId="44829" xr:uid="{00000000-0005-0000-0000-0000A9AC0000}"/>
    <cellStyle name="Total (line) 2 3 2 3 3" xfId="44830" xr:uid="{00000000-0005-0000-0000-0000AAAC0000}"/>
    <cellStyle name="Total (line) 2 3 2 3 4" xfId="44831" xr:uid="{00000000-0005-0000-0000-0000ABAC0000}"/>
    <cellStyle name="Total (line) 2 3 2 3 5" xfId="44832" xr:uid="{00000000-0005-0000-0000-0000ACAC0000}"/>
    <cellStyle name="Total (line) 2 3 2 30" xfId="6237" xr:uid="{00000000-0005-0000-0000-0000ADAC0000}"/>
    <cellStyle name="Total (line) 2 3 2 30 2" xfId="44833" xr:uid="{00000000-0005-0000-0000-0000AEAC0000}"/>
    <cellStyle name="Total (line) 2 3 2 30 2 2" xfId="44834" xr:uid="{00000000-0005-0000-0000-0000AFAC0000}"/>
    <cellStyle name="Total (line) 2 3 2 30 2 3" xfId="44835" xr:uid="{00000000-0005-0000-0000-0000B0AC0000}"/>
    <cellStyle name="Total (line) 2 3 2 30 2 4" xfId="44836" xr:uid="{00000000-0005-0000-0000-0000B1AC0000}"/>
    <cellStyle name="Total (line) 2 3 2 30 3" xfId="44837" xr:uid="{00000000-0005-0000-0000-0000B2AC0000}"/>
    <cellStyle name="Total (line) 2 3 2 30 4" xfId="44838" xr:uid="{00000000-0005-0000-0000-0000B3AC0000}"/>
    <cellStyle name="Total (line) 2 3 2 30 5" xfId="44839" xr:uid="{00000000-0005-0000-0000-0000B4AC0000}"/>
    <cellStyle name="Total (line) 2 3 2 31" xfId="6238" xr:uid="{00000000-0005-0000-0000-0000B5AC0000}"/>
    <cellStyle name="Total (line) 2 3 2 31 2" xfId="44840" xr:uid="{00000000-0005-0000-0000-0000B6AC0000}"/>
    <cellStyle name="Total (line) 2 3 2 31 2 2" xfId="44841" xr:uid="{00000000-0005-0000-0000-0000B7AC0000}"/>
    <cellStyle name="Total (line) 2 3 2 31 2 3" xfId="44842" xr:uid="{00000000-0005-0000-0000-0000B8AC0000}"/>
    <cellStyle name="Total (line) 2 3 2 31 2 4" xfId="44843" xr:uid="{00000000-0005-0000-0000-0000B9AC0000}"/>
    <cellStyle name="Total (line) 2 3 2 31 3" xfId="44844" xr:uid="{00000000-0005-0000-0000-0000BAAC0000}"/>
    <cellStyle name="Total (line) 2 3 2 31 4" xfId="44845" xr:uid="{00000000-0005-0000-0000-0000BBAC0000}"/>
    <cellStyle name="Total (line) 2 3 2 31 5" xfId="44846" xr:uid="{00000000-0005-0000-0000-0000BCAC0000}"/>
    <cellStyle name="Total (line) 2 3 2 32" xfId="6239" xr:uid="{00000000-0005-0000-0000-0000BDAC0000}"/>
    <cellStyle name="Total (line) 2 3 2 32 2" xfId="44847" xr:uid="{00000000-0005-0000-0000-0000BEAC0000}"/>
    <cellStyle name="Total (line) 2 3 2 32 2 2" xfId="44848" xr:uid="{00000000-0005-0000-0000-0000BFAC0000}"/>
    <cellStyle name="Total (line) 2 3 2 32 2 3" xfId="44849" xr:uid="{00000000-0005-0000-0000-0000C0AC0000}"/>
    <cellStyle name="Total (line) 2 3 2 32 2 4" xfId="44850" xr:uid="{00000000-0005-0000-0000-0000C1AC0000}"/>
    <cellStyle name="Total (line) 2 3 2 32 3" xfId="44851" xr:uid="{00000000-0005-0000-0000-0000C2AC0000}"/>
    <cellStyle name="Total (line) 2 3 2 32 4" xfId="44852" xr:uid="{00000000-0005-0000-0000-0000C3AC0000}"/>
    <cellStyle name="Total (line) 2 3 2 32 5" xfId="44853" xr:uid="{00000000-0005-0000-0000-0000C4AC0000}"/>
    <cellStyle name="Total (line) 2 3 2 33" xfId="6240" xr:uid="{00000000-0005-0000-0000-0000C5AC0000}"/>
    <cellStyle name="Total (line) 2 3 2 33 2" xfId="44854" xr:uid="{00000000-0005-0000-0000-0000C6AC0000}"/>
    <cellStyle name="Total (line) 2 3 2 33 2 2" xfId="44855" xr:uid="{00000000-0005-0000-0000-0000C7AC0000}"/>
    <cellStyle name="Total (line) 2 3 2 33 2 3" xfId="44856" xr:uid="{00000000-0005-0000-0000-0000C8AC0000}"/>
    <cellStyle name="Total (line) 2 3 2 33 2 4" xfId="44857" xr:uid="{00000000-0005-0000-0000-0000C9AC0000}"/>
    <cellStyle name="Total (line) 2 3 2 33 3" xfId="44858" xr:uid="{00000000-0005-0000-0000-0000CAAC0000}"/>
    <cellStyle name="Total (line) 2 3 2 33 4" xfId="44859" xr:uid="{00000000-0005-0000-0000-0000CBAC0000}"/>
    <cellStyle name="Total (line) 2 3 2 33 5" xfId="44860" xr:uid="{00000000-0005-0000-0000-0000CCAC0000}"/>
    <cellStyle name="Total (line) 2 3 2 34" xfId="6241" xr:uid="{00000000-0005-0000-0000-0000CDAC0000}"/>
    <cellStyle name="Total (line) 2 3 2 34 2" xfId="44861" xr:uid="{00000000-0005-0000-0000-0000CEAC0000}"/>
    <cellStyle name="Total (line) 2 3 2 34 2 2" xfId="44862" xr:uid="{00000000-0005-0000-0000-0000CFAC0000}"/>
    <cellStyle name="Total (line) 2 3 2 34 2 3" xfId="44863" xr:uid="{00000000-0005-0000-0000-0000D0AC0000}"/>
    <cellStyle name="Total (line) 2 3 2 34 2 4" xfId="44864" xr:uid="{00000000-0005-0000-0000-0000D1AC0000}"/>
    <cellStyle name="Total (line) 2 3 2 34 3" xfId="44865" xr:uid="{00000000-0005-0000-0000-0000D2AC0000}"/>
    <cellStyle name="Total (line) 2 3 2 34 4" xfId="44866" xr:uid="{00000000-0005-0000-0000-0000D3AC0000}"/>
    <cellStyle name="Total (line) 2 3 2 34 5" xfId="44867" xr:uid="{00000000-0005-0000-0000-0000D4AC0000}"/>
    <cellStyle name="Total (line) 2 3 2 35" xfId="6242" xr:uid="{00000000-0005-0000-0000-0000D5AC0000}"/>
    <cellStyle name="Total (line) 2 3 2 35 2" xfId="44868" xr:uid="{00000000-0005-0000-0000-0000D6AC0000}"/>
    <cellStyle name="Total (line) 2 3 2 35 2 2" xfId="44869" xr:uid="{00000000-0005-0000-0000-0000D7AC0000}"/>
    <cellStyle name="Total (line) 2 3 2 35 2 3" xfId="44870" xr:uid="{00000000-0005-0000-0000-0000D8AC0000}"/>
    <cellStyle name="Total (line) 2 3 2 35 2 4" xfId="44871" xr:uid="{00000000-0005-0000-0000-0000D9AC0000}"/>
    <cellStyle name="Total (line) 2 3 2 35 3" xfId="44872" xr:uid="{00000000-0005-0000-0000-0000DAAC0000}"/>
    <cellStyle name="Total (line) 2 3 2 35 4" xfId="44873" xr:uid="{00000000-0005-0000-0000-0000DBAC0000}"/>
    <cellStyle name="Total (line) 2 3 2 35 5" xfId="44874" xr:uid="{00000000-0005-0000-0000-0000DCAC0000}"/>
    <cellStyle name="Total (line) 2 3 2 36" xfId="6243" xr:uid="{00000000-0005-0000-0000-0000DDAC0000}"/>
    <cellStyle name="Total (line) 2 3 2 36 2" xfId="44875" xr:uid="{00000000-0005-0000-0000-0000DEAC0000}"/>
    <cellStyle name="Total (line) 2 3 2 36 2 2" xfId="44876" xr:uid="{00000000-0005-0000-0000-0000DFAC0000}"/>
    <cellStyle name="Total (line) 2 3 2 36 2 3" xfId="44877" xr:uid="{00000000-0005-0000-0000-0000E0AC0000}"/>
    <cellStyle name="Total (line) 2 3 2 36 2 4" xfId="44878" xr:uid="{00000000-0005-0000-0000-0000E1AC0000}"/>
    <cellStyle name="Total (line) 2 3 2 36 3" xfId="44879" xr:uid="{00000000-0005-0000-0000-0000E2AC0000}"/>
    <cellStyle name="Total (line) 2 3 2 36 4" xfId="44880" xr:uid="{00000000-0005-0000-0000-0000E3AC0000}"/>
    <cellStyle name="Total (line) 2 3 2 36 5" xfId="44881" xr:uid="{00000000-0005-0000-0000-0000E4AC0000}"/>
    <cellStyle name="Total (line) 2 3 2 37" xfId="6244" xr:uid="{00000000-0005-0000-0000-0000E5AC0000}"/>
    <cellStyle name="Total (line) 2 3 2 37 2" xfId="44882" xr:uid="{00000000-0005-0000-0000-0000E6AC0000}"/>
    <cellStyle name="Total (line) 2 3 2 37 2 2" xfId="44883" xr:uid="{00000000-0005-0000-0000-0000E7AC0000}"/>
    <cellStyle name="Total (line) 2 3 2 37 2 3" xfId="44884" xr:uid="{00000000-0005-0000-0000-0000E8AC0000}"/>
    <cellStyle name="Total (line) 2 3 2 37 2 4" xfId="44885" xr:uid="{00000000-0005-0000-0000-0000E9AC0000}"/>
    <cellStyle name="Total (line) 2 3 2 37 3" xfId="44886" xr:uid="{00000000-0005-0000-0000-0000EAAC0000}"/>
    <cellStyle name="Total (line) 2 3 2 37 4" xfId="44887" xr:uid="{00000000-0005-0000-0000-0000EBAC0000}"/>
    <cellStyle name="Total (line) 2 3 2 37 5" xfId="44888" xr:uid="{00000000-0005-0000-0000-0000ECAC0000}"/>
    <cellStyle name="Total (line) 2 3 2 38" xfId="6245" xr:uid="{00000000-0005-0000-0000-0000EDAC0000}"/>
    <cellStyle name="Total (line) 2 3 2 38 2" xfId="44889" xr:uid="{00000000-0005-0000-0000-0000EEAC0000}"/>
    <cellStyle name="Total (line) 2 3 2 38 2 2" xfId="44890" xr:uid="{00000000-0005-0000-0000-0000EFAC0000}"/>
    <cellStyle name="Total (line) 2 3 2 38 2 3" xfId="44891" xr:uid="{00000000-0005-0000-0000-0000F0AC0000}"/>
    <cellStyle name="Total (line) 2 3 2 38 2 4" xfId="44892" xr:uid="{00000000-0005-0000-0000-0000F1AC0000}"/>
    <cellStyle name="Total (line) 2 3 2 38 3" xfId="44893" xr:uid="{00000000-0005-0000-0000-0000F2AC0000}"/>
    <cellStyle name="Total (line) 2 3 2 38 4" xfId="44894" xr:uid="{00000000-0005-0000-0000-0000F3AC0000}"/>
    <cellStyle name="Total (line) 2 3 2 38 5" xfId="44895" xr:uid="{00000000-0005-0000-0000-0000F4AC0000}"/>
    <cellStyle name="Total (line) 2 3 2 39" xfId="6246" xr:uid="{00000000-0005-0000-0000-0000F5AC0000}"/>
    <cellStyle name="Total (line) 2 3 2 39 2" xfId="44896" xr:uid="{00000000-0005-0000-0000-0000F6AC0000}"/>
    <cellStyle name="Total (line) 2 3 2 39 2 2" xfId="44897" xr:uid="{00000000-0005-0000-0000-0000F7AC0000}"/>
    <cellStyle name="Total (line) 2 3 2 39 2 3" xfId="44898" xr:uid="{00000000-0005-0000-0000-0000F8AC0000}"/>
    <cellStyle name="Total (line) 2 3 2 39 2 4" xfId="44899" xr:uid="{00000000-0005-0000-0000-0000F9AC0000}"/>
    <cellStyle name="Total (line) 2 3 2 39 3" xfId="44900" xr:uid="{00000000-0005-0000-0000-0000FAAC0000}"/>
    <cellStyle name="Total (line) 2 3 2 39 4" xfId="44901" xr:uid="{00000000-0005-0000-0000-0000FBAC0000}"/>
    <cellStyle name="Total (line) 2 3 2 39 5" xfId="44902" xr:uid="{00000000-0005-0000-0000-0000FCAC0000}"/>
    <cellStyle name="Total (line) 2 3 2 4" xfId="6247" xr:uid="{00000000-0005-0000-0000-0000FDAC0000}"/>
    <cellStyle name="Total (line) 2 3 2 4 2" xfId="44903" xr:uid="{00000000-0005-0000-0000-0000FEAC0000}"/>
    <cellStyle name="Total (line) 2 3 2 4 2 2" xfId="44904" xr:uid="{00000000-0005-0000-0000-0000FFAC0000}"/>
    <cellStyle name="Total (line) 2 3 2 4 2 3" xfId="44905" xr:uid="{00000000-0005-0000-0000-000000AD0000}"/>
    <cellStyle name="Total (line) 2 3 2 4 2 4" xfId="44906" xr:uid="{00000000-0005-0000-0000-000001AD0000}"/>
    <cellStyle name="Total (line) 2 3 2 4 3" xfId="44907" xr:uid="{00000000-0005-0000-0000-000002AD0000}"/>
    <cellStyle name="Total (line) 2 3 2 4 4" xfId="44908" xr:uid="{00000000-0005-0000-0000-000003AD0000}"/>
    <cellStyle name="Total (line) 2 3 2 4 5" xfId="44909" xr:uid="{00000000-0005-0000-0000-000004AD0000}"/>
    <cellStyle name="Total (line) 2 3 2 40" xfId="6248" xr:uid="{00000000-0005-0000-0000-000005AD0000}"/>
    <cellStyle name="Total (line) 2 3 2 40 2" xfId="44910" xr:uid="{00000000-0005-0000-0000-000006AD0000}"/>
    <cellStyle name="Total (line) 2 3 2 40 2 2" xfId="44911" xr:uid="{00000000-0005-0000-0000-000007AD0000}"/>
    <cellStyle name="Total (line) 2 3 2 40 2 3" xfId="44912" xr:uid="{00000000-0005-0000-0000-000008AD0000}"/>
    <cellStyle name="Total (line) 2 3 2 40 2 4" xfId="44913" xr:uid="{00000000-0005-0000-0000-000009AD0000}"/>
    <cellStyle name="Total (line) 2 3 2 40 3" xfId="44914" xr:uid="{00000000-0005-0000-0000-00000AAD0000}"/>
    <cellStyle name="Total (line) 2 3 2 40 4" xfId="44915" xr:uid="{00000000-0005-0000-0000-00000BAD0000}"/>
    <cellStyle name="Total (line) 2 3 2 40 5" xfId="44916" xr:uid="{00000000-0005-0000-0000-00000CAD0000}"/>
    <cellStyle name="Total (line) 2 3 2 41" xfId="6249" xr:uid="{00000000-0005-0000-0000-00000DAD0000}"/>
    <cellStyle name="Total (line) 2 3 2 41 2" xfId="44917" xr:uid="{00000000-0005-0000-0000-00000EAD0000}"/>
    <cellStyle name="Total (line) 2 3 2 41 2 2" xfId="44918" xr:uid="{00000000-0005-0000-0000-00000FAD0000}"/>
    <cellStyle name="Total (line) 2 3 2 41 2 3" xfId="44919" xr:uid="{00000000-0005-0000-0000-000010AD0000}"/>
    <cellStyle name="Total (line) 2 3 2 41 2 4" xfId="44920" xr:uid="{00000000-0005-0000-0000-000011AD0000}"/>
    <cellStyle name="Total (line) 2 3 2 41 3" xfId="44921" xr:uid="{00000000-0005-0000-0000-000012AD0000}"/>
    <cellStyle name="Total (line) 2 3 2 41 4" xfId="44922" xr:uid="{00000000-0005-0000-0000-000013AD0000}"/>
    <cellStyle name="Total (line) 2 3 2 41 5" xfId="44923" xr:uid="{00000000-0005-0000-0000-000014AD0000}"/>
    <cellStyle name="Total (line) 2 3 2 42" xfId="6250" xr:uid="{00000000-0005-0000-0000-000015AD0000}"/>
    <cellStyle name="Total (line) 2 3 2 42 2" xfId="44924" xr:uid="{00000000-0005-0000-0000-000016AD0000}"/>
    <cellStyle name="Total (line) 2 3 2 42 2 2" xfId="44925" xr:uid="{00000000-0005-0000-0000-000017AD0000}"/>
    <cellStyle name="Total (line) 2 3 2 42 2 3" xfId="44926" xr:uid="{00000000-0005-0000-0000-000018AD0000}"/>
    <cellStyle name="Total (line) 2 3 2 42 2 4" xfId="44927" xr:uid="{00000000-0005-0000-0000-000019AD0000}"/>
    <cellStyle name="Total (line) 2 3 2 42 3" xfId="44928" xr:uid="{00000000-0005-0000-0000-00001AAD0000}"/>
    <cellStyle name="Total (line) 2 3 2 42 4" xfId="44929" xr:uid="{00000000-0005-0000-0000-00001BAD0000}"/>
    <cellStyle name="Total (line) 2 3 2 42 5" xfId="44930" xr:uid="{00000000-0005-0000-0000-00001CAD0000}"/>
    <cellStyle name="Total (line) 2 3 2 43" xfId="6251" xr:uid="{00000000-0005-0000-0000-00001DAD0000}"/>
    <cellStyle name="Total (line) 2 3 2 43 2" xfId="44931" xr:uid="{00000000-0005-0000-0000-00001EAD0000}"/>
    <cellStyle name="Total (line) 2 3 2 43 2 2" xfId="44932" xr:uid="{00000000-0005-0000-0000-00001FAD0000}"/>
    <cellStyle name="Total (line) 2 3 2 43 2 3" xfId="44933" xr:uid="{00000000-0005-0000-0000-000020AD0000}"/>
    <cellStyle name="Total (line) 2 3 2 43 2 4" xfId="44934" xr:uid="{00000000-0005-0000-0000-000021AD0000}"/>
    <cellStyle name="Total (line) 2 3 2 43 3" xfId="44935" xr:uid="{00000000-0005-0000-0000-000022AD0000}"/>
    <cellStyle name="Total (line) 2 3 2 43 4" xfId="44936" xr:uid="{00000000-0005-0000-0000-000023AD0000}"/>
    <cellStyle name="Total (line) 2 3 2 43 5" xfId="44937" xr:uid="{00000000-0005-0000-0000-000024AD0000}"/>
    <cellStyle name="Total (line) 2 3 2 44" xfId="6252" xr:uid="{00000000-0005-0000-0000-000025AD0000}"/>
    <cellStyle name="Total (line) 2 3 2 44 2" xfId="44938" xr:uid="{00000000-0005-0000-0000-000026AD0000}"/>
    <cellStyle name="Total (line) 2 3 2 44 2 2" xfId="44939" xr:uid="{00000000-0005-0000-0000-000027AD0000}"/>
    <cellStyle name="Total (line) 2 3 2 44 2 3" xfId="44940" xr:uid="{00000000-0005-0000-0000-000028AD0000}"/>
    <cellStyle name="Total (line) 2 3 2 44 2 4" xfId="44941" xr:uid="{00000000-0005-0000-0000-000029AD0000}"/>
    <cellStyle name="Total (line) 2 3 2 44 3" xfId="44942" xr:uid="{00000000-0005-0000-0000-00002AAD0000}"/>
    <cellStyle name="Total (line) 2 3 2 44 4" xfId="44943" xr:uid="{00000000-0005-0000-0000-00002BAD0000}"/>
    <cellStyle name="Total (line) 2 3 2 44 5" xfId="44944" xr:uid="{00000000-0005-0000-0000-00002CAD0000}"/>
    <cellStyle name="Total (line) 2 3 2 45" xfId="44945" xr:uid="{00000000-0005-0000-0000-00002DAD0000}"/>
    <cellStyle name="Total (line) 2 3 2 45 2" xfId="44946" xr:uid="{00000000-0005-0000-0000-00002EAD0000}"/>
    <cellStyle name="Total (line) 2 3 2 45 3" xfId="44947" xr:uid="{00000000-0005-0000-0000-00002FAD0000}"/>
    <cellStyle name="Total (line) 2 3 2 45 4" xfId="44948" xr:uid="{00000000-0005-0000-0000-000030AD0000}"/>
    <cellStyle name="Total (line) 2 3 2 46" xfId="44949" xr:uid="{00000000-0005-0000-0000-000031AD0000}"/>
    <cellStyle name="Total (line) 2 3 2 46 2" xfId="44950" xr:uid="{00000000-0005-0000-0000-000032AD0000}"/>
    <cellStyle name="Total (line) 2 3 2 46 3" xfId="44951" xr:uid="{00000000-0005-0000-0000-000033AD0000}"/>
    <cellStyle name="Total (line) 2 3 2 46 4" xfId="44952" xr:uid="{00000000-0005-0000-0000-000034AD0000}"/>
    <cellStyle name="Total (line) 2 3 2 47" xfId="44953" xr:uid="{00000000-0005-0000-0000-000035AD0000}"/>
    <cellStyle name="Total (line) 2 3 2 48" xfId="44954" xr:uid="{00000000-0005-0000-0000-000036AD0000}"/>
    <cellStyle name="Total (line) 2 3 2 49" xfId="44955" xr:uid="{00000000-0005-0000-0000-000037AD0000}"/>
    <cellStyle name="Total (line) 2 3 2 5" xfId="6253" xr:uid="{00000000-0005-0000-0000-000038AD0000}"/>
    <cellStyle name="Total (line) 2 3 2 5 2" xfId="44956" xr:uid="{00000000-0005-0000-0000-000039AD0000}"/>
    <cellStyle name="Total (line) 2 3 2 5 2 2" xfId="44957" xr:uid="{00000000-0005-0000-0000-00003AAD0000}"/>
    <cellStyle name="Total (line) 2 3 2 5 2 3" xfId="44958" xr:uid="{00000000-0005-0000-0000-00003BAD0000}"/>
    <cellStyle name="Total (line) 2 3 2 5 2 4" xfId="44959" xr:uid="{00000000-0005-0000-0000-00003CAD0000}"/>
    <cellStyle name="Total (line) 2 3 2 5 3" xfId="44960" xr:uid="{00000000-0005-0000-0000-00003DAD0000}"/>
    <cellStyle name="Total (line) 2 3 2 5 4" xfId="44961" xr:uid="{00000000-0005-0000-0000-00003EAD0000}"/>
    <cellStyle name="Total (line) 2 3 2 5 5" xfId="44962" xr:uid="{00000000-0005-0000-0000-00003FAD0000}"/>
    <cellStyle name="Total (line) 2 3 2 6" xfId="6254" xr:uid="{00000000-0005-0000-0000-000040AD0000}"/>
    <cellStyle name="Total (line) 2 3 2 6 2" xfId="44963" xr:uid="{00000000-0005-0000-0000-000041AD0000}"/>
    <cellStyle name="Total (line) 2 3 2 6 2 2" xfId="44964" xr:uid="{00000000-0005-0000-0000-000042AD0000}"/>
    <cellStyle name="Total (line) 2 3 2 6 2 3" xfId="44965" xr:uid="{00000000-0005-0000-0000-000043AD0000}"/>
    <cellStyle name="Total (line) 2 3 2 6 2 4" xfId="44966" xr:uid="{00000000-0005-0000-0000-000044AD0000}"/>
    <cellStyle name="Total (line) 2 3 2 6 3" xfId="44967" xr:uid="{00000000-0005-0000-0000-000045AD0000}"/>
    <cellStyle name="Total (line) 2 3 2 6 4" xfId="44968" xr:uid="{00000000-0005-0000-0000-000046AD0000}"/>
    <cellStyle name="Total (line) 2 3 2 6 5" xfId="44969" xr:uid="{00000000-0005-0000-0000-000047AD0000}"/>
    <cellStyle name="Total (line) 2 3 2 7" xfId="6255" xr:uid="{00000000-0005-0000-0000-000048AD0000}"/>
    <cellStyle name="Total (line) 2 3 2 7 2" xfId="44970" xr:uid="{00000000-0005-0000-0000-000049AD0000}"/>
    <cellStyle name="Total (line) 2 3 2 7 2 2" xfId="44971" xr:uid="{00000000-0005-0000-0000-00004AAD0000}"/>
    <cellStyle name="Total (line) 2 3 2 7 2 3" xfId="44972" xr:uid="{00000000-0005-0000-0000-00004BAD0000}"/>
    <cellStyle name="Total (line) 2 3 2 7 2 4" xfId="44973" xr:uid="{00000000-0005-0000-0000-00004CAD0000}"/>
    <cellStyle name="Total (line) 2 3 2 7 3" xfId="44974" xr:uid="{00000000-0005-0000-0000-00004DAD0000}"/>
    <cellStyle name="Total (line) 2 3 2 7 4" xfId="44975" xr:uid="{00000000-0005-0000-0000-00004EAD0000}"/>
    <cellStyle name="Total (line) 2 3 2 7 5" xfId="44976" xr:uid="{00000000-0005-0000-0000-00004FAD0000}"/>
    <cellStyle name="Total (line) 2 3 2 8" xfId="6256" xr:uid="{00000000-0005-0000-0000-000050AD0000}"/>
    <cellStyle name="Total (line) 2 3 2 8 2" xfId="44977" xr:uid="{00000000-0005-0000-0000-000051AD0000}"/>
    <cellStyle name="Total (line) 2 3 2 8 2 2" xfId="44978" xr:uid="{00000000-0005-0000-0000-000052AD0000}"/>
    <cellStyle name="Total (line) 2 3 2 8 2 3" xfId="44979" xr:uid="{00000000-0005-0000-0000-000053AD0000}"/>
    <cellStyle name="Total (line) 2 3 2 8 2 4" xfId="44980" xr:uid="{00000000-0005-0000-0000-000054AD0000}"/>
    <cellStyle name="Total (line) 2 3 2 8 3" xfId="44981" xr:uid="{00000000-0005-0000-0000-000055AD0000}"/>
    <cellStyle name="Total (line) 2 3 2 8 4" xfId="44982" xr:uid="{00000000-0005-0000-0000-000056AD0000}"/>
    <cellStyle name="Total (line) 2 3 2 8 5" xfId="44983" xr:uid="{00000000-0005-0000-0000-000057AD0000}"/>
    <cellStyle name="Total (line) 2 3 2 9" xfId="6257" xr:uid="{00000000-0005-0000-0000-000058AD0000}"/>
    <cellStyle name="Total (line) 2 3 2 9 2" xfId="44984" xr:uid="{00000000-0005-0000-0000-000059AD0000}"/>
    <cellStyle name="Total (line) 2 3 2 9 2 2" xfId="44985" xr:uid="{00000000-0005-0000-0000-00005AAD0000}"/>
    <cellStyle name="Total (line) 2 3 2 9 2 3" xfId="44986" xr:uid="{00000000-0005-0000-0000-00005BAD0000}"/>
    <cellStyle name="Total (line) 2 3 2 9 2 4" xfId="44987" xr:uid="{00000000-0005-0000-0000-00005CAD0000}"/>
    <cellStyle name="Total (line) 2 3 2 9 3" xfId="44988" xr:uid="{00000000-0005-0000-0000-00005DAD0000}"/>
    <cellStyle name="Total (line) 2 3 2 9 4" xfId="44989" xr:uid="{00000000-0005-0000-0000-00005EAD0000}"/>
    <cellStyle name="Total (line) 2 3 2 9 5" xfId="44990" xr:uid="{00000000-0005-0000-0000-00005FAD0000}"/>
    <cellStyle name="Total (line) 2 3 20" xfId="6258" xr:uid="{00000000-0005-0000-0000-000060AD0000}"/>
    <cellStyle name="Total (line) 2 3 20 2" xfId="44991" xr:uid="{00000000-0005-0000-0000-000061AD0000}"/>
    <cellStyle name="Total (line) 2 3 20 2 2" xfId="44992" xr:uid="{00000000-0005-0000-0000-000062AD0000}"/>
    <cellStyle name="Total (line) 2 3 20 2 3" xfId="44993" xr:uid="{00000000-0005-0000-0000-000063AD0000}"/>
    <cellStyle name="Total (line) 2 3 20 2 4" xfId="44994" xr:uid="{00000000-0005-0000-0000-000064AD0000}"/>
    <cellStyle name="Total (line) 2 3 20 3" xfId="44995" xr:uid="{00000000-0005-0000-0000-000065AD0000}"/>
    <cellStyle name="Total (line) 2 3 20 4" xfId="44996" xr:uid="{00000000-0005-0000-0000-000066AD0000}"/>
    <cellStyle name="Total (line) 2 3 20 5" xfId="44997" xr:uid="{00000000-0005-0000-0000-000067AD0000}"/>
    <cellStyle name="Total (line) 2 3 21" xfId="6259" xr:uid="{00000000-0005-0000-0000-000068AD0000}"/>
    <cellStyle name="Total (line) 2 3 21 2" xfId="44998" xr:uid="{00000000-0005-0000-0000-000069AD0000}"/>
    <cellStyle name="Total (line) 2 3 21 2 2" xfId="44999" xr:uid="{00000000-0005-0000-0000-00006AAD0000}"/>
    <cellStyle name="Total (line) 2 3 21 2 3" xfId="45000" xr:uid="{00000000-0005-0000-0000-00006BAD0000}"/>
    <cellStyle name="Total (line) 2 3 21 2 4" xfId="45001" xr:uid="{00000000-0005-0000-0000-00006CAD0000}"/>
    <cellStyle name="Total (line) 2 3 21 3" xfId="45002" xr:uid="{00000000-0005-0000-0000-00006DAD0000}"/>
    <cellStyle name="Total (line) 2 3 21 4" xfId="45003" xr:uid="{00000000-0005-0000-0000-00006EAD0000}"/>
    <cellStyle name="Total (line) 2 3 21 5" xfId="45004" xr:uid="{00000000-0005-0000-0000-00006FAD0000}"/>
    <cellStyle name="Total (line) 2 3 22" xfId="6260" xr:uid="{00000000-0005-0000-0000-000070AD0000}"/>
    <cellStyle name="Total (line) 2 3 22 2" xfId="45005" xr:uid="{00000000-0005-0000-0000-000071AD0000}"/>
    <cellStyle name="Total (line) 2 3 22 2 2" xfId="45006" xr:uid="{00000000-0005-0000-0000-000072AD0000}"/>
    <cellStyle name="Total (line) 2 3 22 2 3" xfId="45007" xr:uid="{00000000-0005-0000-0000-000073AD0000}"/>
    <cellStyle name="Total (line) 2 3 22 2 4" xfId="45008" xr:uid="{00000000-0005-0000-0000-000074AD0000}"/>
    <cellStyle name="Total (line) 2 3 22 3" xfId="45009" xr:uid="{00000000-0005-0000-0000-000075AD0000}"/>
    <cellStyle name="Total (line) 2 3 22 4" xfId="45010" xr:uid="{00000000-0005-0000-0000-000076AD0000}"/>
    <cellStyle name="Total (line) 2 3 22 5" xfId="45011" xr:uid="{00000000-0005-0000-0000-000077AD0000}"/>
    <cellStyle name="Total (line) 2 3 23" xfId="6261" xr:uid="{00000000-0005-0000-0000-000078AD0000}"/>
    <cellStyle name="Total (line) 2 3 23 2" xfId="45012" xr:uid="{00000000-0005-0000-0000-000079AD0000}"/>
    <cellStyle name="Total (line) 2 3 23 2 2" xfId="45013" xr:uid="{00000000-0005-0000-0000-00007AAD0000}"/>
    <cellStyle name="Total (line) 2 3 23 2 3" xfId="45014" xr:uid="{00000000-0005-0000-0000-00007BAD0000}"/>
    <cellStyle name="Total (line) 2 3 23 2 4" xfId="45015" xr:uid="{00000000-0005-0000-0000-00007CAD0000}"/>
    <cellStyle name="Total (line) 2 3 23 3" xfId="45016" xr:uid="{00000000-0005-0000-0000-00007DAD0000}"/>
    <cellStyle name="Total (line) 2 3 23 4" xfId="45017" xr:uid="{00000000-0005-0000-0000-00007EAD0000}"/>
    <cellStyle name="Total (line) 2 3 23 5" xfId="45018" xr:uid="{00000000-0005-0000-0000-00007FAD0000}"/>
    <cellStyle name="Total (line) 2 3 24" xfId="6262" xr:uid="{00000000-0005-0000-0000-000080AD0000}"/>
    <cellStyle name="Total (line) 2 3 24 2" xfId="45019" xr:uid="{00000000-0005-0000-0000-000081AD0000}"/>
    <cellStyle name="Total (line) 2 3 24 2 2" xfId="45020" xr:uid="{00000000-0005-0000-0000-000082AD0000}"/>
    <cellStyle name="Total (line) 2 3 24 2 3" xfId="45021" xr:uid="{00000000-0005-0000-0000-000083AD0000}"/>
    <cellStyle name="Total (line) 2 3 24 2 4" xfId="45022" xr:uid="{00000000-0005-0000-0000-000084AD0000}"/>
    <cellStyle name="Total (line) 2 3 24 3" xfId="45023" xr:uid="{00000000-0005-0000-0000-000085AD0000}"/>
    <cellStyle name="Total (line) 2 3 24 4" xfId="45024" xr:uid="{00000000-0005-0000-0000-000086AD0000}"/>
    <cellStyle name="Total (line) 2 3 24 5" xfId="45025" xr:uid="{00000000-0005-0000-0000-000087AD0000}"/>
    <cellStyle name="Total (line) 2 3 25" xfId="6263" xr:uid="{00000000-0005-0000-0000-000088AD0000}"/>
    <cellStyle name="Total (line) 2 3 25 2" xfId="45026" xr:uid="{00000000-0005-0000-0000-000089AD0000}"/>
    <cellStyle name="Total (line) 2 3 25 2 2" xfId="45027" xr:uid="{00000000-0005-0000-0000-00008AAD0000}"/>
    <cellStyle name="Total (line) 2 3 25 2 3" xfId="45028" xr:uid="{00000000-0005-0000-0000-00008BAD0000}"/>
    <cellStyle name="Total (line) 2 3 25 2 4" xfId="45029" xr:uid="{00000000-0005-0000-0000-00008CAD0000}"/>
    <cellStyle name="Total (line) 2 3 25 3" xfId="45030" xr:uid="{00000000-0005-0000-0000-00008DAD0000}"/>
    <cellStyle name="Total (line) 2 3 25 4" xfId="45031" xr:uid="{00000000-0005-0000-0000-00008EAD0000}"/>
    <cellStyle name="Total (line) 2 3 25 5" xfId="45032" xr:uid="{00000000-0005-0000-0000-00008FAD0000}"/>
    <cellStyle name="Total (line) 2 3 26" xfId="6264" xr:uid="{00000000-0005-0000-0000-000090AD0000}"/>
    <cellStyle name="Total (line) 2 3 26 2" xfId="45033" xr:uid="{00000000-0005-0000-0000-000091AD0000}"/>
    <cellStyle name="Total (line) 2 3 26 2 2" xfId="45034" xr:uid="{00000000-0005-0000-0000-000092AD0000}"/>
    <cellStyle name="Total (line) 2 3 26 2 3" xfId="45035" xr:uid="{00000000-0005-0000-0000-000093AD0000}"/>
    <cellStyle name="Total (line) 2 3 26 2 4" xfId="45036" xr:uid="{00000000-0005-0000-0000-000094AD0000}"/>
    <cellStyle name="Total (line) 2 3 26 3" xfId="45037" xr:uid="{00000000-0005-0000-0000-000095AD0000}"/>
    <cellStyle name="Total (line) 2 3 26 4" xfId="45038" xr:uid="{00000000-0005-0000-0000-000096AD0000}"/>
    <cellStyle name="Total (line) 2 3 26 5" xfId="45039" xr:uid="{00000000-0005-0000-0000-000097AD0000}"/>
    <cellStyle name="Total (line) 2 3 27" xfId="6265" xr:uid="{00000000-0005-0000-0000-000098AD0000}"/>
    <cellStyle name="Total (line) 2 3 27 2" xfId="45040" xr:uid="{00000000-0005-0000-0000-000099AD0000}"/>
    <cellStyle name="Total (line) 2 3 27 2 2" xfId="45041" xr:uid="{00000000-0005-0000-0000-00009AAD0000}"/>
    <cellStyle name="Total (line) 2 3 27 2 3" xfId="45042" xr:uid="{00000000-0005-0000-0000-00009BAD0000}"/>
    <cellStyle name="Total (line) 2 3 27 2 4" xfId="45043" xr:uid="{00000000-0005-0000-0000-00009CAD0000}"/>
    <cellStyle name="Total (line) 2 3 27 3" xfId="45044" xr:uid="{00000000-0005-0000-0000-00009DAD0000}"/>
    <cellStyle name="Total (line) 2 3 27 4" xfId="45045" xr:uid="{00000000-0005-0000-0000-00009EAD0000}"/>
    <cellStyle name="Total (line) 2 3 27 5" xfId="45046" xr:uid="{00000000-0005-0000-0000-00009FAD0000}"/>
    <cellStyle name="Total (line) 2 3 28" xfId="6266" xr:uid="{00000000-0005-0000-0000-0000A0AD0000}"/>
    <cellStyle name="Total (line) 2 3 28 2" xfId="45047" xr:uid="{00000000-0005-0000-0000-0000A1AD0000}"/>
    <cellStyle name="Total (line) 2 3 28 2 2" xfId="45048" xr:uid="{00000000-0005-0000-0000-0000A2AD0000}"/>
    <cellStyle name="Total (line) 2 3 28 2 3" xfId="45049" xr:uid="{00000000-0005-0000-0000-0000A3AD0000}"/>
    <cellStyle name="Total (line) 2 3 28 2 4" xfId="45050" xr:uid="{00000000-0005-0000-0000-0000A4AD0000}"/>
    <cellStyle name="Total (line) 2 3 28 3" xfId="45051" xr:uid="{00000000-0005-0000-0000-0000A5AD0000}"/>
    <cellStyle name="Total (line) 2 3 28 4" xfId="45052" xr:uid="{00000000-0005-0000-0000-0000A6AD0000}"/>
    <cellStyle name="Total (line) 2 3 28 5" xfId="45053" xr:uid="{00000000-0005-0000-0000-0000A7AD0000}"/>
    <cellStyle name="Total (line) 2 3 29" xfId="6267" xr:uid="{00000000-0005-0000-0000-0000A8AD0000}"/>
    <cellStyle name="Total (line) 2 3 29 2" xfId="45054" xr:uid="{00000000-0005-0000-0000-0000A9AD0000}"/>
    <cellStyle name="Total (line) 2 3 29 2 2" xfId="45055" xr:uid="{00000000-0005-0000-0000-0000AAAD0000}"/>
    <cellStyle name="Total (line) 2 3 29 2 3" xfId="45056" xr:uid="{00000000-0005-0000-0000-0000ABAD0000}"/>
    <cellStyle name="Total (line) 2 3 29 2 4" xfId="45057" xr:uid="{00000000-0005-0000-0000-0000ACAD0000}"/>
    <cellStyle name="Total (line) 2 3 29 3" xfId="45058" xr:uid="{00000000-0005-0000-0000-0000ADAD0000}"/>
    <cellStyle name="Total (line) 2 3 29 4" xfId="45059" xr:uid="{00000000-0005-0000-0000-0000AEAD0000}"/>
    <cellStyle name="Total (line) 2 3 29 5" xfId="45060" xr:uid="{00000000-0005-0000-0000-0000AFAD0000}"/>
    <cellStyle name="Total (line) 2 3 3" xfId="6268" xr:uid="{00000000-0005-0000-0000-0000B0AD0000}"/>
    <cellStyle name="Total (line) 2 3 3 2" xfId="45061" xr:uid="{00000000-0005-0000-0000-0000B1AD0000}"/>
    <cellStyle name="Total (line) 2 3 3 2 2" xfId="45062" xr:uid="{00000000-0005-0000-0000-0000B2AD0000}"/>
    <cellStyle name="Total (line) 2 3 3 2 3" xfId="45063" xr:uid="{00000000-0005-0000-0000-0000B3AD0000}"/>
    <cellStyle name="Total (line) 2 3 3 2 4" xfId="45064" xr:uid="{00000000-0005-0000-0000-0000B4AD0000}"/>
    <cellStyle name="Total (line) 2 3 3 3" xfId="45065" xr:uid="{00000000-0005-0000-0000-0000B5AD0000}"/>
    <cellStyle name="Total (line) 2 3 3 4" xfId="45066" xr:uid="{00000000-0005-0000-0000-0000B6AD0000}"/>
    <cellStyle name="Total (line) 2 3 3 5" xfId="45067" xr:uid="{00000000-0005-0000-0000-0000B7AD0000}"/>
    <cellStyle name="Total (line) 2 3 30" xfId="6269" xr:uid="{00000000-0005-0000-0000-0000B8AD0000}"/>
    <cellStyle name="Total (line) 2 3 30 2" xfId="45068" xr:uid="{00000000-0005-0000-0000-0000B9AD0000}"/>
    <cellStyle name="Total (line) 2 3 30 2 2" xfId="45069" xr:uid="{00000000-0005-0000-0000-0000BAAD0000}"/>
    <cellStyle name="Total (line) 2 3 30 2 3" xfId="45070" xr:uid="{00000000-0005-0000-0000-0000BBAD0000}"/>
    <cellStyle name="Total (line) 2 3 30 2 4" xfId="45071" xr:uid="{00000000-0005-0000-0000-0000BCAD0000}"/>
    <cellStyle name="Total (line) 2 3 30 3" xfId="45072" xr:uid="{00000000-0005-0000-0000-0000BDAD0000}"/>
    <cellStyle name="Total (line) 2 3 30 4" xfId="45073" xr:uid="{00000000-0005-0000-0000-0000BEAD0000}"/>
    <cellStyle name="Total (line) 2 3 30 5" xfId="45074" xr:uid="{00000000-0005-0000-0000-0000BFAD0000}"/>
    <cellStyle name="Total (line) 2 3 31" xfId="6270" xr:uid="{00000000-0005-0000-0000-0000C0AD0000}"/>
    <cellStyle name="Total (line) 2 3 31 2" xfId="45075" xr:uid="{00000000-0005-0000-0000-0000C1AD0000}"/>
    <cellStyle name="Total (line) 2 3 31 2 2" xfId="45076" xr:uid="{00000000-0005-0000-0000-0000C2AD0000}"/>
    <cellStyle name="Total (line) 2 3 31 2 3" xfId="45077" xr:uid="{00000000-0005-0000-0000-0000C3AD0000}"/>
    <cellStyle name="Total (line) 2 3 31 2 4" xfId="45078" xr:uid="{00000000-0005-0000-0000-0000C4AD0000}"/>
    <cellStyle name="Total (line) 2 3 31 3" xfId="45079" xr:uid="{00000000-0005-0000-0000-0000C5AD0000}"/>
    <cellStyle name="Total (line) 2 3 31 4" xfId="45080" xr:uid="{00000000-0005-0000-0000-0000C6AD0000}"/>
    <cellStyle name="Total (line) 2 3 31 5" xfId="45081" xr:uid="{00000000-0005-0000-0000-0000C7AD0000}"/>
    <cellStyle name="Total (line) 2 3 32" xfId="6271" xr:uid="{00000000-0005-0000-0000-0000C8AD0000}"/>
    <cellStyle name="Total (line) 2 3 32 2" xfId="45082" xr:uid="{00000000-0005-0000-0000-0000C9AD0000}"/>
    <cellStyle name="Total (line) 2 3 32 2 2" xfId="45083" xr:uid="{00000000-0005-0000-0000-0000CAAD0000}"/>
    <cellStyle name="Total (line) 2 3 32 2 3" xfId="45084" xr:uid="{00000000-0005-0000-0000-0000CBAD0000}"/>
    <cellStyle name="Total (line) 2 3 32 2 4" xfId="45085" xr:uid="{00000000-0005-0000-0000-0000CCAD0000}"/>
    <cellStyle name="Total (line) 2 3 32 3" xfId="45086" xr:uid="{00000000-0005-0000-0000-0000CDAD0000}"/>
    <cellStyle name="Total (line) 2 3 32 4" xfId="45087" xr:uid="{00000000-0005-0000-0000-0000CEAD0000}"/>
    <cellStyle name="Total (line) 2 3 32 5" xfId="45088" xr:uid="{00000000-0005-0000-0000-0000CFAD0000}"/>
    <cellStyle name="Total (line) 2 3 33" xfId="6272" xr:uid="{00000000-0005-0000-0000-0000D0AD0000}"/>
    <cellStyle name="Total (line) 2 3 33 2" xfId="45089" xr:uid="{00000000-0005-0000-0000-0000D1AD0000}"/>
    <cellStyle name="Total (line) 2 3 33 2 2" xfId="45090" xr:uid="{00000000-0005-0000-0000-0000D2AD0000}"/>
    <cellStyle name="Total (line) 2 3 33 2 3" xfId="45091" xr:uid="{00000000-0005-0000-0000-0000D3AD0000}"/>
    <cellStyle name="Total (line) 2 3 33 2 4" xfId="45092" xr:uid="{00000000-0005-0000-0000-0000D4AD0000}"/>
    <cellStyle name="Total (line) 2 3 33 3" xfId="45093" xr:uid="{00000000-0005-0000-0000-0000D5AD0000}"/>
    <cellStyle name="Total (line) 2 3 33 4" xfId="45094" xr:uid="{00000000-0005-0000-0000-0000D6AD0000}"/>
    <cellStyle name="Total (line) 2 3 33 5" xfId="45095" xr:uid="{00000000-0005-0000-0000-0000D7AD0000}"/>
    <cellStyle name="Total (line) 2 3 34" xfId="6273" xr:uid="{00000000-0005-0000-0000-0000D8AD0000}"/>
    <cellStyle name="Total (line) 2 3 34 2" xfId="45096" xr:uid="{00000000-0005-0000-0000-0000D9AD0000}"/>
    <cellStyle name="Total (line) 2 3 34 2 2" xfId="45097" xr:uid="{00000000-0005-0000-0000-0000DAAD0000}"/>
    <cellStyle name="Total (line) 2 3 34 2 3" xfId="45098" xr:uid="{00000000-0005-0000-0000-0000DBAD0000}"/>
    <cellStyle name="Total (line) 2 3 34 2 4" xfId="45099" xr:uid="{00000000-0005-0000-0000-0000DCAD0000}"/>
    <cellStyle name="Total (line) 2 3 34 3" xfId="45100" xr:uid="{00000000-0005-0000-0000-0000DDAD0000}"/>
    <cellStyle name="Total (line) 2 3 34 4" xfId="45101" xr:uid="{00000000-0005-0000-0000-0000DEAD0000}"/>
    <cellStyle name="Total (line) 2 3 34 5" xfId="45102" xr:uid="{00000000-0005-0000-0000-0000DFAD0000}"/>
    <cellStyle name="Total (line) 2 3 35" xfId="6274" xr:uid="{00000000-0005-0000-0000-0000E0AD0000}"/>
    <cellStyle name="Total (line) 2 3 35 2" xfId="45103" xr:uid="{00000000-0005-0000-0000-0000E1AD0000}"/>
    <cellStyle name="Total (line) 2 3 35 2 2" xfId="45104" xr:uid="{00000000-0005-0000-0000-0000E2AD0000}"/>
    <cellStyle name="Total (line) 2 3 35 2 3" xfId="45105" xr:uid="{00000000-0005-0000-0000-0000E3AD0000}"/>
    <cellStyle name="Total (line) 2 3 35 2 4" xfId="45106" xr:uid="{00000000-0005-0000-0000-0000E4AD0000}"/>
    <cellStyle name="Total (line) 2 3 35 3" xfId="45107" xr:uid="{00000000-0005-0000-0000-0000E5AD0000}"/>
    <cellStyle name="Total (line) 2 3 35 4" xfId="45108" xr:uid="{00000000-0005-0000-0000-0000E6AD0000}"/>
    <cellStyle name="Total (line) 2 3 35 5" xfId="45109" xr:uid="{00000000-0005-0000-0000-0000E7AD0000}"/>
    <cellStyle name="Total (line) 2 3 36" xfId="6275" xr:uid="{00000000-0005-0000-0000-0000E8AD0000}"/>
    <cellStyle name="Total (line) 2 3 36 2" xfId="45110" xr:uid="{00000000-0005-0000-0000-0000E9AD0000}"/>
    <cellStyle name="Total (line) 2 3 36 2 2" xfId="45111" xr:uid="{00000000-0005-0000-0000-0000EAAD0000}"/>
    <cellStyle name="Total (line) 2 3 36 2 3" xfId="45112" xr:uid="{00000000-0005-0000-0000-0000EBAD0000}"/>
    <cellStyle name="Total (line) 2 3 36 2 4" xfId="45113" xr:uid="{00000000-0005-0000-0000-0000ECAD0000}"/>
    <cellStyle name="Total (line) 2 3 36 3" xfId="45114" xr:uid="{00000000-0005-0000-0000-0000EDAD0000}"/>
    <cellStyle name="Total (line) 2 3 36 4" xfId="45115" xr:uid="{00000000-0005-0000-0000-0000EEAD0000}"/>
    <cellStyle name="Total (line) 2 3 36 5" xfId="45116" xr:uid="{00000000-0005-0000-0000-0000EFAD0000}"/>
    <cellStyle name="Total (line) 2 3 37" xfId="6276" xr:uid="{00000000-0005-0000-0000-0000F0AD0000}"/>
    <cellStyle name="Total (line) 2 3 37 2" xfId="45117" xr:uid="{00000000-0005-0000-0000-0000F1AD0000}"/>
    <cellStyle name="Total (line) 2 3 37 2 2" xfId="45118" xr:uid="{00000000-0005-0000-0000-0000F2AD0000}"/>
    <cellStyle name="Total (line) 2 3 37 2 3" xfId="45119" xr:uid="{00000000-0005-0000-0000-0000F3AD0000}"/>
    <cellStyle name="Total (line) 2 3 37 2 4" xfId="45120" xr:uid="{00000000-0005-0000-0000-0000F4AD0000}"/>
    <cellStyle name="Total (line) 2 3 37 3" xfId="45121" xr:uid="{00000000-0005-0000-0000-0000F5AD0000}"/>
    <cellStyle name="Total (line) 2 3 37 4" xfId="45122" xr:uid="{00000000-0005-0000-0000-0000F6AD0000}"/>
    <cellStyle name="Total (line) 2 3 37 5" xfId="45123" xr:uid="{00000000-0005-0000-0000-0000F7AD0000}"/>
    <cellStyle name="Total (line) 2 3 38" xfId="6277" xr:uid="{00000000-0005-0000-0000-0000F8AD0000}"/>
    <cellStyle name="Total (line) 2 3 38 2" xfId="45124" xr:uid="{00000000-0005-0000-0000-0000F9AD0000}"/>
    <cellStyle name="Total (line) 2 3 38 2 2" xfId="45125" xr:uid="{00000000-0005-0000-0000-0000FAAD0000}"/>
    <cellStyle name="Total (line) 2 3 38 2 3" xfId="45126" xr:uid="{00000000-0005-0000-0000-0000FBAD0000}"/>
    <cellStyle name="Total (line) 2 3 38 2 4" xfId="45127" xr:uid="{00000000-0005-0000-0000-0000FCAD0000}"/>
    <cellStyle name="Total (line) 2 3 38 3" xfId="45128" xr:uid="{00000000-0005-0000-0000-0000FDAD0000}"/>
    <cellStyle name="Total (line) 2 3 38 4" xfId="45129" xr:uid="{00000000-0005-0000-0000-0000FEAD0000}"/>
    <cellStyle name="Total (line) 2 3 38 5" xfId="45130" xr:uid="{00000000-0005-0000-0000-0000FFAD0000}"/>
    <cellStyle name="Total (line) 2 3 39" xfId="6278" xr:uid="{00000000-0005-0000-0000-000000AE0000}"/>
    <cellStyle name="Total (line) 2 3 39 2" xfId="45131" xr:uid="{00000000-0005-0000-0000-000001AE0000}"/>
    <cellStyle name="Total (line) 2 3 39 2 2" xfId="45132" xr:uid="{00000000-0005-0000-0000-000002AE0000}"/>
    <cellStyle name="Total (line) 2 3 39 2 3" xfId="45133" xr:uid="{00000000-0005-0000-0000-000003AE0000}"/>
    <cellStyle name="Total (line) 2 3 39 2 4" xfId="45134" xr:uid="{00000000-0005-0000-0000-000004AE0000}"/>
    <cellStyle name="Total (line) 2 3 39 3" xfId="45135" xr:uid="{00000000-0005-0000-0000-000005AE0000}"/>
    <cellStyle name="Total (line) 2 3 39 4" xfId="45136" xr:uid="{00000000-0005-0000-0000-000006AE0000}"/>
    <cellStyle name="Total (line) 2 3 39 5" xfId="45137" xr:uid="{00000000-0005-0000-0000-000007AE0000}"/>
    <cellStyle name="Total (line) 2 3 4" xfId="6279" xr:uid="{00000000-0005-0000-0000-000008AE0000}"/>
    <cellStyle name="Total (line) 2 3 4 2" xfId="45138" xr:uid="{00000000-0005-0000-0000-000009AE0000}"/>
    <cellStyle name="Total (line) 2 3 4 2 2" xfId="45139" xr:uid="{00000000-0005-0000-0000-00000AAE0000}"/>
    <cellStyle name="Total (line) 2 3 4 2 3" xfId="45140" xr:uid="{00000000-0005-0000-0000-00000BAE0000}"/>
    <cellStyle name="Total (line) 2 3 4 2 4" xfId="45141" xr:uid="{00000000-0005-0000-0000-00000CAE0000}"/>
    <cellStyle name="Total (line) 2 3 4 3" xfId="45142" xr:uid="{00000000-0005-0000-0000-00000DAE0000}"/>
    <cellStyle name="Total (line) 2 3 4 4" xfId="45143" xr:uid="{00000000-0005-0000-0000-00000EAE0000}"/>
    <cellStyle name="Total (line) 2 3 4 5" xfId="45144" xr:uid="{00000000-0005-0000-0000-00000FAE0000}"/>
    <cellStyle name="Total (line) 2 3 40" xfId="6280" xr:uid="{00000000-0005-0000-0000-000010AE0000}"/>
    <cellStyle name="Total (line) 2 3 40 2" xfId="45145" xr:uid="{00000000-0005-0000-0000-000011AE0000}"/>
    <cellStyle name="Total (line) 2 3 40 2 2" xfId="45146" xr:uid="{00000000-0005-0000-0000-000012AE0000}"/>
    <cellStyle name="Total (line) 2 3 40 2 3" xfId="45147" xr:uid="{00000000-0005-0000-0000-000013AE0000}"/>
    <cellStyle name="Total (line) 2 3 40 2 4" xfId="45148" xr:uid="{00000000-0005-0000-0000-000014AE0000}"/>
    <cellStyle name="Total (line) 2 3 40 3" xfId="45149" xr:uid="{00000000-0005-0000-0000-000015AE0000}"/>
    <cellStyle name="Total (line) 2 3 40 4" xfId="45150" xr:uid="{00000000-0005-0000-0000-000016AE0000}"/>
    <cellStyle name="Total (line) 2 3 40 5" xfId="45151" xr:uid="{00000000-0005-0000-0000-000017AE0000}"/>
    <cellStyle name="Total (line) 2 3 41" xfId="6281" xr:uid="{00000000-0005-0000-0000-000018AE0000}"/>
    <cellStyle name="Total (line) 2 3 41 2" xfId="45152" xr:uid="{00000000-0005-0000-0000-000019AE0000}"/>
    <cellStyle name="Total (line) 2 3 41 2 2" xfId="45153" xr:uid="{00000000-0005-0000-0000-00001AAE0000}"/>
    <cellStyle name="Total (line) 2 3 41 2 3" xfId="45154" xr:uid="{00000000-0005-0000-0000-00001BAE0000}"/>
    <cellStyle name="Total (line) 2 3 41 2 4" xfId="45155" xr:uid="{00000000-0005-0000-0000-00001CAE0000}"/>
    <cellStyle name="Total (line) 2 3 41 3" xfId="45156" xr:uid="{00000000-0005-0000-0000-00001DAE0000}"/>
    <cellStyle name="Total (line) 2 3 41 4" xfId="45157" xr:uid="{00000000-0005-0000-0000-00001EAE0000}"/>
    <cellStyle name="Total (line) 2 3 41 5" xfId="45158" xr:uid="{00000000-0005-0000-0000-00001FAE0000}"/>
    <cellStyle name="Total (line) 2 3 42" xfId="6282" xr:uid="{00000000-0005-0000-0000-000020AE0000}"/>
    <cellStyle name="Total (line) 2 3 42 2" xfId="45159" xr:uid="{00000000-0005-0000-0000-000021AE0000}"/>
    <cellStyle name="Total (line) 2 3 42 2 2" xfId="45160" xr:uid="{00000000-0005-0000-0000-000022AE0000}"/>
    <cellStyle name="Total (line) 2 3 42 2 3" xfId="45161" xr:uid="{00000000-0005-0000-0000-000023AE0000}"/>
    <cellStyle name="Total (line) 2 3 42 2 4" xfId="45162" xr:uid="{00000000-0005-0000-0000-000024AE0000}"/>
    <cellStyle name="Total (line) 2 3 42 3" xfId="45163" xr:uid="{00000000-0005-0000-0000-000025AE0000}"/>
    <cellStyle name="Total (line) 2 3 42 4" xfId="45164" xr:uid="{00000000-0005-0000-0000-000026AE0000}"/>
    <cellStyle name="Total (line) 2 3 42 5" xfId="45165" xr:uid="{00000000-0005-0000-0000-000027AE0000}"/>
    <cellStyle name="Total (line) 2 3 43" xfId="6283" xr:uid="{00000000-0005-0000-0000-000028AE0000}"/>
    <cellStyle name="Total (line) 2 3 43 2" xfId="45166" xr:uid="{00000000-0005-0000-0000-000029AE0000}"/>
    <cellStyle name="Total (line) 2 3 43 2 2" xfId="45167" xr:uid="{00000000-0005-0000-0000-00002AAE0000}"/>
    <cellStyle name="Total (line) 2 3 43 2 3" xfId="45168" xr:uid="{00000000-0005-0000-0000-00002BAE0000}"/>
    <cellStyle name="Total (line) 2 3 43 2 4" xfId="45169" xr:uid="{00000000-0005-0000-0000-00002CAE0000}"/>
    <cellStyle name="Total (line) 2 3 43 3" xfId="45170" xr:uid="{00000000-0005-0000-0000-00002DAE0000}"/>
    <cellStyle name="Total (line) 2 3 43 4" xfId="45171" xr:uid="{00000000-0005-0000-0000-00002EAE0000}"/>
    <cellStyle name="Total (line) 2 3 43 5" xfId="45172" xr:uid="{00000000-0005-0000-0000-00002FAE0000}"/>
    <cellStyle name="Total (line) 2 3 44" xfId="6284" xr:uid="{00000000-0005-0000-0000-000030AE0000}"/>
    <cellStyle name="Total (line) 2 3 44 2" xfId="45173" xr:uid="{00000000-0005-0000-0000-000031AE0000}"/>
    <cellStyle name="Total (line) 2 3 44 2 2" xfId="45174" xr:uid="{00000000-0005-0000-0000-000032AE0000}"/>
    <cellStyle name="Total (line) 2 3 44 2 3" xfId="45175" xr:uid="{00000000-0005-0000-0000-000033AE0000}"/>
    <cellStyle name="Total (line) 2 3 44 2 4" xfId="45176" xr:uid="{00000000-0005-0000-0000-000034AE0000}"/>
    <cellStyle name="Total (line) 2 3 44 3" xfId="45177" xr:uid="{00000000-0005-0000-0000-000035AE0000}"/>
    <cellStyle name="Total (line) 2 3 44 4" xfId="45178" xr:uid="{00000000-0005-0000-0000-000036AE0000}"/>
    <cellStyle name="Total (line) 2 3 44 5" xfId="45179" xr:uid="{00000000-0005-0000-0000-000037AE0000}"/>
    <cellStyle name="Total (line) 2 3 45" xfId="6285" xr:uid="{00000000-0005-0000-0000-000038AE0000}"/>
    <cellStyle name="Total (line) 2 3 45 2" xfId="45180" xr:uid="{00000000-0005-0000-0000-000039AE0000}"/>
    <cellStyle name="Total (line) 2 3 45 2 2" xfId="45181" xr:uid="{00000000-0005-0000-0000-00003AAE0000}"/>
    <cellStyle name="Total (line) 2 3 45 2 3" xfId="45182" xr:uid="{00000000-0005-0000-0000-00003BAE0000}"/>
    <cellStyle name="Total (line) 2 3 45 2 4" xfId="45183" xr:uid="{00000000-0005-0000-0000-00003CAE0000}"/>
    <cellStyle name="Total (line) 2 3 45 3" xfId="45184" xr:uid="{00000000-0005-0000-0000-00003DAE0000}"/>
    <cellStyle name="Total (line) 2 3 45 4" xfId="45185" xr:uid="{00000000-0005-0000-0000-00003EAE0000}"/>
    <cellStyle name="Total (line) 2 3 45 5" xfId="45186" xr:uid="{00000000-0005-0000-0000-00003FAE0000}"/>
    <cellStyle name="Total (line) 2 3 46" xfId="45187" xr:uid="{00000000-0005-0000-0000-000040AE0000}"/>
    <cellStyle name="Total (line) 2 3 46 2" xfId="45188" xr:uid="{00000000-0005-0000-0000-000041AE0000}"/>
    <cellStyle name="Total (line) 2 3 46 3" xfId="45189" xr:uid="{00000000-0005-0000-0000-000042AE0000}"/>
    <cellStyle name="Total (line) 2 3 46 4" xfId="45190" xr:uid="{00000000-0005-0000-0000-000043AE0000}"/>
    <cellStyle name="Total (line) 2 3 47" xfId="45191" xr:uid="{00000000-0005-0000-0000-000044AE0000}"/>
    <cellStyle name="Total (line) 2 3 48" xfId="45192" xr:uid="{00000000-0005-0000-0000-000045AE0000}"/>
    <cellStyle name="Total (line) 2 3 49" xfId="45193" xr:uid="{00000000-0005-0000-0000-000046AE0000}"/>
    <cellStyle name="Total (line) 2 3 5" xfId="6286" xr:uid="{00000000-0005-0000-0000-000047AE0000}"/>
    <cellStyle name="Total (line) 2 3 5 2" xfId="45194" xr:uid="{00000000-0005-0000-0000-000048AE0000}"/>
    <cellStyle name="Total (line) 2 3 5 2 2" xfId="45195" xr:uid="{00000000-0005-0000-0000-000049AE0000}"/>
    <cellStyle name="Total (line) 2 3 5 2 3" xfId="45196" xr:uid="{00000000-0005-0000-0000-00004AAE0000}"/>
    <cellStyle name="Total (line) 2 3 5 2 4" xfId="45197" xr:uid="{00000000-0005-0000-0000-00004BAE0000}"/>
    <cellStyle name="Total (line) 2 3 5 3" xfId="45198" xr:uid="{00000000-0005-0000-0000-00004CAE0000}"/>
    <cellStyle name="Total (line) 2 3 5 4" xfId="45199" xr:uid="{00000000-0005-0000-0000-00004DAE0000}"/>
    <cellStyle name="Total (line) 2 3 5 5" xfId="45200" xr:uid="{00000000-0005-0000-0000-00004EAE0000}"/>
    <cellStyle name="Total (line) 2 3 6" xfId="6287" xr:uid="{00000000-0005-0000-0000-00004FAE0000}"/>
    <cellStyle name="Total (line) 2 3 6 2" xfId="45201" xr:uid="{00000000-0005-0000-0000-000050AE0000}"/>
    <cellStyle name="Total (line) 2 3 6 2 2" xfId="45202" xr:uid="{00000000-0005-0000-0000-000051AE0000}"/>
    <cellStyle name="Total (line) 2 3 6 2 3" xfId="45203" xr:uid="{00000000-0005-0000-0000-000052AE0000}"/>
    <cellStyle name="Total (line) 2 3 6 2 4" xfId="45204" xr:uid="{00000000-0005-0000-0000-000053AE0000}"/>
    <cellStyle name="Total (line) 2 3 6 3" xfId="45205" xr:uid="{00000000-0005-0000-0000-000054AE0000}"/>
    <cellStyle name="Total (line) 2 3 6 4" xfId="45206" xr:uid="{00000000-0005-0000-0000-000055AE0000}"/>
    <cellStyle name="Total (line) 2 3 6 5" xfId="45207" xr:uid="{00000000-0005-0000-0000-000056AE0000}"/>
    <cellStyle name="Total (line) 2 3 7" xfId="6288" xr:uid="{00000000-0005-0000-0000-000057AE0000}"/>
    <cellStyle name="Total (line) 2 3 7 2" xfId="45208" xr:uid="{00000000-0005-0000-0000-000058AE0000}"/>
    <cellStyle name="Total (line) 2 3 7 2 2" xfId="45209" xr:uid="{00000000-0005-0000-0000-000059AE0000}"/>
    <cellStyle name="Total (line) 2 3 7 2 3" xfId="45210" xr:uid="{00000000-0005-0000-0000-00005AAE0000}"/>
    <cellStyle name="Total (line) 2 3 7 2 4" xfId="45211" xr:uid="{00000000-0005-0000-0000-00005BAE0000}"/>
    <cellStyle name="Total (line) 2 3 7 3" xfId="45212" xr:uid="{00000000-0005-0000-0000-00005CAE0000}"/>
    <cellStyle name="Total (line) 2 3 7 4" xfId="45213" xr:uid="{00000000-0005-0000-0000-00005DAE0000}"/>
    <cellStyle name="Total (line) 2 3 7 5" xfId="45214" xr:uid="{00000000-0005-0000-0000-00005EAE0000}"/>
    <cellStyle name="Total (line) 2 3 8" xfId="6289" xr:uid="{00000000-0005-0000-0000-00005FAE0000}"/>
    <cellStyle name="Total (line) 2 3 8 2" xfId="45215" xr:uid="{00000000-0005-0000-0000-000060AE0000}"/>
    <cellStyle name="Total (line) 2 3 8 2 2" xfId="45216" xr:uid="{00000000-0005-0000-0000-000061AE0000}"/>
    <cellStyle name="Total (line) 2 3 8 2 3" xfId="45217" xr:uid="{00000000-0005-0000-0000-000062AE0000}"/>
    <cellStyle name="Total (line) 2 3 8 2 4" xfId="45218" xr:uid="{00000000-0005-0000-0000-000063AE0000}"/>
    <cellStyle name="Total (line) 2 3 8 3" xfId="45219" xr:uid="{00000000-0005-0000-0000-000064AE0000}"/>
    <cellStyle name="Total (line) 2 3 8 4" xfId="45220" xr:uid="{00000000-0005-0000-0000-000065AE0000}"/>
    <cellStyle name="Total (line) 2 3 8 5" xfId="45221" xr:uid="{00000000-0005-0000-0000-000066AE0000}"/>
    <cellStyle name="Total (line) 2 3 9" xfId="6290" xr:uid="{00000000-0005-0000-0000-000067AE0000}"/>
    <cellStyle name="Total (line) 2 3 9 2" xfId="45222" xr:uid="{00000000-0005-0000-0000-000068AE0000}"/>
    <cellStyle name="Total (line) 2 3 9 2 2" xfId="45223" xr:uid="{00000000-0005-0000-0000-000069AE0000}"/>
    <cellStyle name="Total (line) 2 3 9 2 3" xfId="45224" xr:uid="{00000000-0005-0000-0000-00006AAE0000}"/>
    <cellStyle name="Total (line) 2 3 9 2 4" xfId="45225" xr:uid="{00000000-0005-0000-0000-00006BAE0000}"/>
    <cellStyle name="Total (line) 2 3 9 3" xfId="45226" xr:uid="{00000000-0005-0000-0000-00006CAE0000}"/>
    <cellStyle name="Total (line) 2 3 9 4" xfId="45227" xr:uid="{00000000-0005-0000-0000-00006DAE0000}"/>
    <cellStyle name="Total (line) 2 3 9 5" xfId="45228" xr:uid="{00000000-0005-0000-0000-00006EAE0000}"/>
    <cellStyle name="Total (line) 2 4" xfId="6291" xr:uid="{00000000-0005-0000-0000-00006FAE0000}"/>
    <cellStyle name="Total (line) 2 4 10" xfId="6292" xr:uid="{00000000-0005-0000-0000-000070AE0000}"/>
    <cellStyle name="Total (line) 2 4 10 2" xfId="45229" xr:uid="{00000000-0005-0000-0000-000071AE0000}"/>
    <cellStyle name="Total (line) 2 4 10 2 2" xfId="45230" xr:uid="{00000000-0005-0000-0000-000072AE0000}"/>
    <cellStyle name="Total (line) 2 4 10 2 3" xfId="45231" xr:uid="{00000000-0005-0000-0000-000073AE0000}"/>
    <cellStyle name="Total (line) 2 4 10 2 4" xfId="45232" xr:uid="{00000000-0005-0000-0000-000074AE0000}"/>
    <cellStyle name="Total (line) 2 4 10 3" xfId="45233" xr:uid="{00000000-0005-0000-0000-000075AE0000}"/>
    <cellStyle name="Total (line) 2 4 10 4" xfId="45234" xr:uid="{00000000-0005-0000-0000-000076AE0000}"/>
    <cellStyle name="Total (line) 2 4 10 5" xfId="45235" xr:uid="{00000000-0005-0000-0000-000077AE0000}"/>
    <cellStyle name="Total (line) 2 4 11" xfId="6293" xr:uid="{00000000-0005-0000-0000-000078AE0000}"/>
    <cellStyle name="Total (line) 2 4 11 2" xfId="45236" xr:uid="{00000000-0005-0000-0000-000079AE0000}"/>
    <cellStyle name="Total (line) 2 4 11 2 2" xfId="45237" xr:uid="{00000000-0005-0000-0000-00007AAE0000}"/>
    <cellStyle name="Total (line) 2 4 11 2 3" xfId="45238" xr:uid="{00000000-0005-0000-0000-00007BAE0000}"/>
    <cellStyle name="Total (line) 2 4 11 2 4" xfId="45239" xr:uid="{00000000-0005-0000-0000-00007CAE0000}"/>
    <cellStyle name="Total (line) 2 4 11 3" xfId="45240" xr:uid="{00000000-0005-0000-0000-00007DAE0000}"/>
    <cellStyle name="Total (line) 2 4 11 4" xfId="45241" xr:uid="{00000000-0005-0000-0000-00007EAE0000}"/>
    <cellStyle name="Total (line) 2 4 11 5" xfId="45242" xr:uid="{00000000-0005-0000-0000-00007FAE0000}"/>
    <cellStyle name="Total (line) 2 4 12" xfId="6294" xr:uid="{00000000-0005-0000-0000-000080AE0000}"/>
    <cellStyle name="Total (line) 2 4 12 2" xfId="45243" xr:uid="{00000000-0005-0000-0000-000081AE0000}"/>
    <cellStyle name="Total (line) 2 4 12 2 2" xfId="45244" xr:uid="{00000000-0005-0000-0000-000082AE0000}"/>
    <cellStyle name="Total (line) 2 4 12 2 3" xfId="45245" xr:uid="{00000000-0005-0000-0000-000083AE0000}"/>
    <cellStyle name="Total (line) 2 4 12 2 4" xfId="45246" xr:uid="{00000000-0005-0000-0000-000084AE0000}"/>
    <cellStyle name="Total (line) 2 4 12 3" xfId="45247" xr:uid="{00000000-0005-0000-0000-000085AE0000}"/>
    <cellStyle name="Total (line) 2 4 12 4" xfId="45248" xr:uid="{00000000-0005-0000-0000-000086AE0000}"/>
    <cellStyle name="Total (line) 2 4 12 5" xfId="45249" xr:uid="{00000000-0005-0000-0000-000087AE0000}"/>
    <cellStyle name="Total (line) 2 4 13" xfId="6295" xr:uid="{00000000-0005-0000-0000-000088AE0000}"/>
    <cellStyle name="Total (line) 2 4 13 2" xfId="45250" xr:uid="{00000000-0005-0000-0000-000089AE0000}"/>
    <cellStyle name="Total (line) 2 4 13 2 2" xfId="45251" xr:uid="{00000000-0005-0000-0000-00008AAE0000}"/>
    <cellStyle name="Total (line) 2 4 13 2 3" xfId="45252" xr:uid="{00000000-0005-0000-0000-00008BAE0000}"/>
    <cellStyle name="Total (line) 2 4 13 2 4" xfId="45253" xr:uid="{00000000-0005-0000-0000-00008CAE0000}"/>
    <cellStyle name="Total (line) 2 4 13 3" xfId="45254" xr:uid="{00000000-0005-0000-0000-00008DAE0000}"/>
    <cellStyle name="Total (line) 2 4 13 4" xfId="45255" xr:uid="{00000000-0005-0000-0000-00008EAE0000}"/>
    <cellStyle name="Total (line) 2 4 13 5" xfId="45256" xr:uid="{00000000-0005-0000-0000-00008FAE0000}"/>
    <cellStyle name="Total (line) 2 4 14" xfId="6296" xr:uid="{00000000-0005-0000-0000-000090AE0000}"/>
    <cellStyle name="Total (line) 2 4 14 2" xfId="45257" xr:uid="{00000000-0005-0000-0000-000091AE0000}"/>
    <cellStyle name="Total (line) 2 4 14 2 2" xfId="45258" xr:uid="{00000000-0005-0000-0000-000092AE0000}"/>
    <cellStyle name="Total (line) 2 4 14 2 3" xfId="45259" xr:uid="{00000000-0005-0000-0000-000093AE0000}"/>
    <cellStyle name="Total (line) 2 4 14 2 4" xfId="45260" xr:uid="{00000000-0005-0000-0000-000094AE0000}"/>
    <cellStyle name="Total (line) 2 4 14 3" xfId="45261" xr:uid="{00000000-0005-0000-0000-000095AE0000}"/>
    <cellStyle name="Total (line) 2 4 14 4" xfId="45262" xr:uid="{00000000-0005-0000-0000-000096AE0000}"/>
    <cellStyle name="Total (line) 2 4 14 5" xfId="45263" xr:uid="{00000000-0005-0000-0000-000097AE0000}"/>
    <cellStyle name="Total (line) 2 4 15" xfId="6297" xr:uid="{00000000-0005-0000-0000-000098AE0000}"/>
    <cellStyle name="Total (line) 2 4 15 2" xfId="45264" xr:uid="{00000000-0005-0000-0000-000099AE0000}"/>
    <cellStyle name="Total (line) 2 4 15 2 2" xfId="45265" xr:uid="{00000000-0005-0000-0000-00009AAE0000}"/>
    <cellStyle name="Total (line) 2 4 15 2 3" xfId="45266" xr:uid="{00000000-0005-0000-0000-00009BAE0000}"/>
    <cellStyle name="Total (line) 2 4 15 2 4" xfId="45267" xr:uid="{00000000-0005-0000-0000-00009CAE0000}"/>
    <cellStyle name="Total (line) 2 4 15 3" xfId="45268" xr:uid="{00000000-0005-0000-0000-00009DAE0000}"/>
    <cellStyle name="Total (line) 2 4 15 4" xfId="45269" xr:uid="{00000000-0005-0000-0000-00009EAE0000}"/>
    <cellStyle name="Total (line) 2 4 15 5" xfId="45270" xr:uid="{00000000-0005-0000-0000-00009FAE0000}"/>
    <cellStyle name="Total (line) 2 4 16" xfId="6298" xr:uid="{00000000-0005-0000-0000-0000A0AE0000}"/>
    <cellStyle name="Total (line) 2 4 16 2" xfId="45271" xr:uid="{00000000-0005-0000-0000-0000A1AE0000}"/>
    <cellStyle name="Total (line) 2 4 16 2 2" xfId="45272" xr:uid="{00000000-0005-0000-0000-0000A2AE0000}"/>
    <cellStyle name="Total (line) 2 4 16 2 3" xfId="45273" xr:uid="{00000000-0005-0000-0000-0000A3AE0000}"/>
    <cellStyle name="Total (line) 2 4 16 2 4" xfId="45274" xr:uid="{00000000-0005-0000-0000-0000A4AE0000}"/>
    <cellStyle name="Total (line) 2 4 16 3" xfId="45275" xr:uid="{00000000-0005-0000-0000-0000A5AE0000}"/>
    <cellStyle name="Total (line) 2 4 16 4" xfId="45276" xr:uid="{00000000-0005-0000-0000-0000A6AE0000}"/>
    <cellStyle name="Total (line) 2 4 16 5" xfId="45277" xr:uid="{00000000-0005-0000-0000-0000A7AE0000}"/>
    <cellStyle name="Total (line) 2 4 17" xfId="6299" xr:uid="{00000000-0005-0000-0000-0000A8AE0000}"/>
    <cellStyle name="Total (line) 2 4 17 2" xfId="45278" xr:uid="{00000000-0005-0000-0000-0000A9AE0000}"/>
    <cellStyle name="Total (line) 2 4 17 2 2" xfId="45279" xr:uid="{00000000-0005-0000-0000-0000AAAE0000}"/>
    <cellStyle name="Total (line) 2 4 17 2 3" xfId="45280" xr:uid="{00000000-0005-0000-0000-0000ABAE0000}"/>
    <cellStyle name="Total (line) 2 4 17 2 4" xfId="45281" xr:uid="{00000000-0005-0000-0000-0000ACAE0000}"/>
    <cellStyle name="Total (line) 2 4 17 3" xfId="45282" xr:uid="{00000000-0005-0000-0000-0000ADAE0000}"/>
    <cellStyle name="Total (line) 2 4 17 4" xfId="45283" xr:uid="{00000000-0005-0000-0000-0000AEAE0000}"/>
    <cellStyle name="Total (line) 2 4 17 5" xfId="45284" xr:uid="{00000000-0005-0000-0000-0000AFAE0000}"/>
    <cellStyle name="Total (line) 2 4 18" xfId="6300" xr:uid="{00000000-0005-0000-0000-0000B0AE0000}"/>
    <cellStyle name="Total (line) 2 4 18 2" xfId="45285" xr:uid="{00000000-0005-0000-0000-0000B1AE0000}"/>
    <cellStyle name="Total (line) 2 4 18 2 2" xfId="45286" xr:uid="{00000000-0005-0000-0000-0000B2AE0000}"/>
    <cellStyle name="Total (line) 2 4 18 2 3" xfId="45287" xr:uid="{00000000-0005-0000-0000-0000B3AE0000}"/>
    <cellStyle name="Total (line) 2 4 18 2 4" xfId="45288" xr:uid="{00000000-0005-0000-0000-0000B4AE0000}"/>
    <cellStyle name="Total (line) 2 4 18 3" xfId="45289" xr:uid="{00000000-0005-0000-0000-0000B5AE0000}"/>
    <cellStyle name="Total (line) 2 4 18 4" xfId="45290" xr:uid="{00000000-0005-0000-0000-0000B6AE0000}"/>
    <cellStyle name="Total (line) 2 4 18 5" xfId="45291" xr:uid="{00000000-0005-0000-0000-0000B7AE0000}"/>
    <cellStyle name="Total (line) 2 4 19" xfId="6301" xr:uid="{00000000-0005-0000-0000-0000B8AE0000}"/>
    <cellStyle name="Total (line) 2 4 19 2" xfId="45292" xr:uid="{00000000-0005-0000-0000-0000B9AE0000}"/>
    <cellStyle name="Total (line) 2 4 19 2 2" xfId="45293" xr:uid="{00000000-0005-0000-0000-0000BAAE0000}"/>
    <cellStyle name="Total (line) 2 4 19 2 3" xfId="45294" xr:uid="{00000000-0005-0000-0000-0000BBAE0000}"/>
    <cellStyle name="Total (line) 2 4 19 2 4" xfId="45295" xr:uid="{00000000-0005-0000-0000-0000BCAE0000}"/>
    <cellStyle name="Total (line) 2 4 19 3" xfId="45296" xr:uid="{00000000-0005-0000-0000-0000BDAE0000}"/>
    <cellStyle name="Total (line) 2 4 19 4" xfId="45297" xr:uid="{00000000-0005-0000-0000-0000BEAE0000}"/>
    <cellStyle name="Total (line) 2 4 19 5" xfId="45298" xr:uid="{00000000-0005-0000-0000-0000BFAE0000}"/>
    <cellStyle name="Total (line) 2 4 2" xfId="6302" xr:uid="{00000000-0005-0000-0000-0000C0AE0000}"/>
    <cellStyle name="Total (line) 2 4 2 10" xfId="6303" xr:uid="{00000000-0005-0000-0000-0000C1AE0000}"/>
    <cellStyle name="Total (line) 2 4 2 10 2" xfId="45299" xr:uid="{00000000-0005-0000-0000-0000C2AE0000}"/>
    <cellStyle name="Total (line) 2 4 2 10 2 2" xfId="45300" xr:uid="{00000000-0005-0000-0000-0000C3AE0000}"/>
    <cellStyle name="Total (line) 2 4 2 10 2 3" xfId="45301" xr:uid="{00000000-0005-0000-0000-0000C4AE0000}"/>
    <cellStyle name="Total (line) 2 4 2 10 2 4" xfId="45302" xr:uid="{00000000-0005-0000-0000-0000C5AE0000}"/>
    <cellStyle name="Total (line) 2 4 2 10 3" xfId="45303" xr:uid="{00000000-0005-0000-0000-0000C6AE0000}"/>
    <cellStyle name="Total (line) 2 4 2 10 4" xfId="45304" xr:uid="{00000000-0005-0000-0000-0000C7AE0000}"/>
    <cellStyle name="Total (line) 2 4 2 10 5" xfId="45305" xr:uid="{00000000-0005-0000-0000-0000C8AE0000}"/>
    <cellStyle name="Total (line) 2 4 2 11" xfId="6304" xr:uid="{00000000-0005-0000-0000-0000C9AE0000}"/>
    <cellStyle name="Total (line) 2 4 2 11 2" xfId="45306" xr:uid="{00000000-0005-0000-0000-0000CAAE0000}"/>
    <cellStyle name="Total (line) 2 4 2 11 2 2" xfId="45307" xr:uid="{00000000-0005-0000-0000-0000CBAE0000}"/>
    <cellStyle name="Total (line) 2 4 2 11 2 3" xfId="45308" xr:uid="{00000000-0005-0000-0000-0000CCAE0000}"/>
    <cellStyle name="Total (line) 2 4 2 11 2 4" xfId="45309" xr:uid="{00000000-0005-0000-0000-0000CDAE0000}"/>
    <cellStyle name="Total (line) 2 4 2 11 3" xfId="45310" xr:uid="{00000000-0005-0000-0000-0000CEAE0000}"/>
    <cellStyle name="Total (line) 2 4 2 11 4" xfId="45311" xr:uid="{00000000-0005-0000-0000-0000CFAE0000}"/>
    <cellStyle name="Total (line) 2 4 2 11 5" xfId="45312" xr:uid="{00000000-0005-0000-0000-0000D0AE0000}"/>
    <cellStyle name="Total (line) 2 4 2 12" xfId="6305" xr:uid="{00000000-0005-0000-0000-0000D1AE0000}"/>
    <cellStyle name="Total (line) 2 4 2 12 2" xfId="45313" xr:uid="{00000000-0005-0000-0000-0000D2AE0000}"/>
    <cellStyle name="Total (line) 2 4 2 12 2 2" xfId="45314" xr:uid="{00000000-0005-0000-0000-0000D3AE0000}"/>
    <cellStyle name="Total (line) 2 4 2 12 2 3" xfId="45315" xr:uid="{00000000-0005-0000-0000-0000D4AE0000}"/>
    <cellStyle name="Total (line) 2 4 2 12 2 4" xfId="45316" xr:uid="{00000000-0005-0000-0000-0000D5AE0000}"/>
    <cellStyle name="Total (line) 2 4 2 12 3" xfId="45317" xr:uid="{00000000-0005-0000-0000-0000D6AE0000}"/>
    <cellStyle name="Total (line) 2 4 2 12 4" xfId="45318" xr:uid="{00000000-0005-0000-0000-0000D7AE0000}"/>
    <cellStyle name="Total (line) 2 4 2 12 5" xfId="45319" xr:uid="{00000000-0005-0000-0000-0000D8AE0000}"/>
    <cellStyle name="Total (line) 2 4 2 13" xfId="6306" xr:uid="{00000000-0005-0000-0000-0000D9AE0000}"/>
    <cellStyle name="Total (line) 2 4 2 13 2" xfId="45320" xr:uid="{00000000-0005-0000-0000-0000DAAE0000}"/>
    <cellStyle name="Total (line) 2 4 2 13 2 2" xfId="45321" xr:uid="{00000000-0005-0000-0000-0000DBAE0000}"/>
    <cellStyle name="Total (line) 2 4 2 13 2 3" xfId="45322" xr:uid="{00000000-0005-0000-0000-0000DCAE0000}"/>
    <cellStyle name="Total (line) 2 4 2 13 2 4" xfId="45323" xr:uid="{00000000-0005-0000-0000-0000DDAE0000}"/>
    <cellStyle name="Total (line) 2 4 2 13 3" xfId="45324" xr:uid="{00000000-0005-0000-0000-0000DEAE0000}"/>
    <cellStyle name="Total (line) 2 4 2 13 4" xfId="45325" xr:uid="{00000000-0005-0000-0000-0000DFAE0000}"/>
    <cellStyle name="Total (line) 2 4 2 13 5" xfId="45326" xr:uid="{00000000-0005-0000-0000-0000E0AE0000}"/>
    <cellStyle name="Total (line) 2 4 2 14" xfId="6307" xr:uid="{00000000-0005-0000-0000-0000E1AE0000}"/>
    <cellStyle name="Total (line) 2 4 2 14 2" xfId="45327" xr:uid="{00000000-0005-0000-0000-0000E2AE0000}"/>
    <cellStyle name="Total (line) 2 4 2 14 2 2" xfId="45328" xr:uid="{00000000-0005-0000-0000-0000E3AE0000}"/>
    <cellStyle name="Total (line) 2 4 2 14 2 3" xfId="45329" xr:uid="{00000000-0005-0000-0000-0000E4AE0000}"/>
    <cellStyle name="Total (line) 2 4 2 14 2 4" xfId="45330" xr:uid="{00000000-0005-0000-0000-0000E5AE0000}"/>
    <cellStyle name="Total (line) 2 4 2 14 3" xfId="45331" xr:uid="{00000000-0005-0000-0000-0000E6AE0000}"/>
    <cellStyle name="Total (line) 2 4 2 14 4" xfId="45332" xr:uid="{00000000-0005-0000-0000-0000E7AE0000}"/>
    <cellStyle name="Total (line) 2 4 2 14 5" xfId="45333" xr:uid="{00000000-0005-0000-0000-0000E8AE0000}"/>
    <cellStyle name="Total (line) 2 4 2 15" xfId="6308" xr:uid="{00000000-0005-0000-0000-0000E9AE0000}"/>
    <cellStyle name="Total (line) 2 4 2 15 2" xfId="45334" xr:uid="{00000000-0005-0000-0000-0000EAAE0000}"/>
    <cellStyle name="Total (line) 2 4 2 15 2 2" xfId="45335" xr:uid="{00000000-0005-0000-0000-0000EBAE0000}"/>
    <cellStyle name="Total (line) 2 4 2 15 2 3" xfId="45336" xr:uid="{00000000-0005-0000-0000-0000ECAE0000}"/>
    <cellStyle name="Total (line) 2 4 2 15 2 4" xfId="45337" xr:uid="{00000000-0005-0000-0000-0000EDAE0000}"/>
    <cellStyle name="Total (line) 2 4 2 15 3" xfId="45338" xr:uid="{00000000-0005-0000-0000-0000EEAE0000}"/>
    <cellStyle name="Total (line) 2 4 2 15 4" xfId="45339" xr:uid="{00000000-0005-0000-0000-0000EFAE0000}"/>
    <cellStyle name="Total (line) 2 4 2 15 5" xfId="45340" xr:uid="{00000000-0005-0000-0000-0000F0AE0000}"/>
    <cellStyle name="Total (line) 2 4 2 16" xfId="6309" xr:uid="{00000000-0005-0000-0000-0000F1AE0000}"/>
    <cellStyle name="Total (line) 2 4 2 16 2" xfId="45341" xr:uid="{00000000-0005-0000-0000-0000F2AE0000}"/>
    <cellStyle name="Total (line) 2 4 2 16 2 2" xfId="45342" xr:uid="{00000000-0005-0000-0000-0000F3AE0000}"/>
    <cellStyle name="Total (line) 2 4 2 16 2 3" xfId="45343" xr:uid="{00000000-0005-0000-0000-0000F4AE0000}"/>
    <cellStyle name="Total (line) 2 4 2 16 2 4" xfId="45344" xr:uid="{00000000-0005-0000-0000-0000F5AE0000}"/>
    <cellStyle name="Total (line) 2 4 2 16 3" xfId="45345" xr:uid="{00000000-0005-0000-0000-0000F6AE0000}"/>
    <cellStyle name="Total (line) 2 4 2 16 4" xfId="45346" xr:uid="{00000000-0005-0000-0000-0000F7AE0000}"/>
    <cellStyle name="Total (line) 2 4 2 16 5" xfId="45347" xr:uid="{00000000-0005-0000-0000-0000F8AE0000}"/>
    <cellStyle name="Total (line) 2 4 2 17" xfId="6310" xr:uid="{00000000-0005-0000-0000-0000F9AE0000}"/>
    <cellStyle name="Total (line) 2 4 2 17 2" xfId="45348" xr:uid="{00000000-0005-0000-0000-0000FAAE0000}"/>
    <cellStyle name="Total (line) 2 4 2 17 2 2" xfId="45349" xr:uid="{00000000-0005-0000-0000-0000FBAE0000}"/>
    <cellStyle name="Total (line) 2 4 2 17 2 3" xfId="45350" xr:uid="{00000000-0005-0000-0000-0000FCAE0000}"/>
    <cellStyle name="Total (line) 2 4 2 17 2 4" xfId="45351" xr:uid="{00000000-0005-0000-0000-0000FDAE0000}"/>
    <cellStyle name="Total (line) 2 4 2 17 3" xfId="45352" xr:uid="{00000000-0005-0000-0000-0000FEAE0000}"/>
    <cellStyle name="Total (line) 2 4 2 17 4" xfId="45353" xr:uid="{00000000-0005-0000-0000-0000FFAE0000}"/>
    <cellStyle name="Total (line) 2 4 2 17 5" xfId="45354" xr:uid="{00000000-0005-0000-0000-000000AF0000}"/>
    <cellStyle name="Total (line) 2 4 2 18" xfId="6311" xr:uid="{00000000-0005-0000-0000-000001AF0000}"/>
    <cellStyle name="Total (line) 2 4 2 18 2" xfId="45355" xr:uid="{00000000-0005-0000-0000-000002AF0000}"/>
    <cellStyle name="Total (line) 2 4 2 18 2 2" xfId="45356" xr:uid="{00000000-0005-0000-0000-000003AF0000}"/>
    <cellStyle name="Total (line) 2 4 2 18 2 3" xfId="45357" xr:uid="{00000000-0005-0000-0000-000004AF0000}"/>
    <cellStyle name="Total (line) 2 4 2 18 2 4" xfId="45358" xr:uid="{00000000-0005-0000-0000-000005AF0000}"/>
    <cellStyle name="Total (line) 2 4 2 18 3" xfId="45359" xr:uid="{00000000-0005-0000-0000-000006AF0000}"/>
    <cellStyle name="Total (line) 2 4 2 18 4" xfId="45360" xr:uid="{00000000-0005-0000-0000-000007AF0000}"/>
    <cellStyle name="Total (line) 2 4 2 18 5" xfId="45361" xr:uid="{00000000-0005-0000-0000-000008AF0000}"/>
    <cellStyle name="Total (line) 2 4 2 19" xfId="6312" xr:uid="{00000000-0005-0000-0000-000009AF0000}"/>
    <cellStyle name="Total (line) 2 4 2 19 2" xfId="45362" xr:uid="{00000000-0005-0000-0000-00000AAF0000}"/>
    <cellStyle name="Total (line) 2 4 2 19 2 2" xfId="45363" xr:uid="{00000000-0005-0000-0000-00000BAF0000}"/>
    <cellStyle name="Total (line) 2 4 2 19 2 3" xfId="45364" xr:uid="{00000000-0005-0000-0000-00000CAF0000}"/>
    <cellStyle name="Total (line) 2 4 2 19 2 4" xfId="45365" xr:uid="{00000000-0005-0000-0000-00000DAF0000}"/>
    <cellStyle name="Total (line) 2 4 2 19 3" xfId="45366" xr:uid="{00000000-0005-0000-0000-00000EAF0000}"/>
    <cellStyle name="Total (line) 2 4 2 19 4" xfId="45367" xr:uid="{00000000-0005-0000-0000-00000FAF0000}"/>
    <cellStyle name="Total (line) 2 4 2 19 5" xfId="45368" xr:uid="{00000000-0005-0000-0000-000010AF0000}"/>
    <cellStyle name="Total (line) 2 4 2 2" xfId="6313" xr:uid="{00000000-0005-0000-0000-000011AF0000}"/>
    <cellStyle name="Total (line) 2 4 2 2 2" xfId="45369" xr:uid="{00000000-0005-0000-0000-000012AF0000}"/>
    <cellStyle name="Total (line) 2 4 2 2 2 2" xfId="45370" xr:uid="{00000000-0005-0000-0000-000013AF0000}"/>
    <cellStyle name="Total (line) 2 4 2 2 2 3" xfId="45371" xr:uid="{00000000-0005-0000-0000-000014AF0000}"/>
    <cellStyle name="Total (line) 2 4 2 2 2 4" xfId="45372" xr:uid="{00000000-0005-0000-0000-000015AF0000}"/>
    <cellStyle name="Total (line) 2 4 2 2 3" xfId="45373" xr:uid="{00000000-0005-0000-0000-000016AF0000}"/>
    <cellStyle name="Total (line) 2 4 2 2 4" xfId="45374" xr:uid="{00000000-0005-0000-0000-000017AF0000}"/>
    <cellStyle name="Total (line) 2 4 2 2 5" xfId="45375" xr:uid="{00000000-0005-0000-0000-000018AF0000}"/>
    <cellStyle name="Total (line) 2 4 2 20" xfId="6314" xr:uid="{00000000-0005-0000-0000-000019AF0000}"/>
    <cellStyle name="Total (line) 2 4 2 20 2" xfId="45376" xr:uid="{00000000-0005-0000-0000-00001AAF0000}"/>
    <cellStyle name="Total (line) 2 4 2 20 2 2" xfId="45377" xr:uid="{00000000-0005-0000-0000-00001BAF0000}"/>
    <cellStyle name="Total (line) 2 4 2 20 2 3" xfId="45378" xr:uid="{00000000-0005-0000-0000-00001CAF0000}"/>
    <cellStyle name="Total (line) 2 4 2 20 2 4" xfId="45379" xr:uid="{00000000-0005-0000-0000-00001DAF0000}"/>
    <cellStyle name="Total (line) 2 4 2 20 3" xfId="45380" xr:uid="{00000000-0005-0000-0000-00001EAF0000}"/>
    <cellStyle name="Total (line) 2 4 2 20 4" xfId="45381" xr:uid="{00000000-0005-0000-0000-00001FAF0000}"/>
    <cellStyle name="Total (line) 2 4 2 20 5" xfId="45382" xr:uid="{00000000-0005-0000-0000-000020AF0000}"/>
    <cellStyle name="Total (line) 2 4 2 21" xfId="6315" xr:uid="{00000000-0005-0000-0000-000021AF0000}"/>
    <cellStyle name="Total (line) 2 4 2 21 2" xfId="45383" xr:uid="{00000000-0005-0000-0000-000022AF0000}"/>
    <cellStyle name="Total (line) 2 4 2 21 2 2" xfId="45384" xr:uid="{00000000-0005-0000-0000-000023AF0000}"/>
    <cellStyle name="Total (line) 2 4 2 21 2 3" xfId="45385" xr:uid="{00000000-0005-0000-0000-000024AF0000}"/>
    <cellStyle name="Total (line) 2 4 2 21 2 4" xfId="45386" xr:uid="{00000000-0005-0000-0000-000025AF0000}"/>
    <cellStyle name="Total (line) 2 4 2 21 3" xfId="45387" xr:uid="{00000000-0005-0000-0000-000026AF0000}"/>
    <cellStyle name="Total (line) 2 4 2 21 4" xfId="45388" xr:uid="{00000000-0005-0000-0000-000027AF0000}"/>
    <cellStyle name="Total (line) 2 4 2 21 5" xfId="45389" xr:uid="{00000000-0005-0000-0000-000028AF0000}"/>
    <cellStyle name="Total (line) 2 4 2 22" xfId="6316" xr:uid="{00000000-0005-0000-0000-000029AF0000}"/>
    <cellStyle name="Total (line) 2 4 2 22 2" xfId="45390" xr:uid="{00000000-0005-0000-0000-00002AAF0000}"/>
    <cellStyle name="Total (line) 2 4 2 22 2 2" xfId="45391" xr:uid="{00000000-0005-0000-0000-00002BAF0000}"/>
    <cellStyle name="Total (line) 2 4 2 22 2 3" xfId="45392" xr:uid="{00000000-0005-0000-0000-00002CAF0000}"/>
    <cellStyle name="Total (line) 2 4 2 22 2 4" xfId="45393" xr:uid="{00000000-0005-0000-0000-00002DAF0000}"/>
    <cellStyle name="Total (line) 2 4 2 22 3" xfId="45394" xr:uid="{00000000-0005-0000-0000-00002EAF0000}"/>
    <cellStyle name="Total (line) 2 4 2 22 4" xfId="45395" xr:uid="{00000000-0005-0000-0000-00002FAF0000}"/>
    <cellStyle name="Total (line) 2 4 2 22 5" xfId="45396" xr:uid="{00000000-0005-0000-0000-000030AF0000}"/>
    <cellStyle name="Total (line) 2 4 2 23" xfId="6317" xr:uid="{00000000-0005-0000-0000-000031AF0000}"/>
    <cellStyle name="Total (line) 2 4 2 23 2" xfId="45397" xr:uid="{00000000-0005-0000-0000-000032AF0000}"/>
    <cellStyle name="Total (line) 2 4 2 23 2 2" xfId="45398" xr:uid="{00000000-0005-0000-0000-000033AF0000}"/>
    <cellStyle name="Total (line) 2 4 2 23 2 3" xfId="45399" xr:uid="{00000000-0005-0000-0000-000034AF0000}"/>
    <cellStyle name="Total (line) 2 4 2 23 2 4" xfId="45400" xr:uid="{00000000-0005-0000-0000-000035AF0000}"/>
    <cellStyle name="Total (line) 2 4 2 23 3" xfId="45401" xr:uid="{00000000-0005-0000-0000-000036AF0000}"/>
    <cellStyle name="Total (line) 2 4 2 23 4" xfId="45402" xr:uid="{00000000-0005-0000-0000-000037AF0000}"/>
    <cellStyle name="Total (line) 2 4 2 23 5" xfId="45403" xr:uid="{00000000-0005-0000-0000-000038AF0000}"/>
    <cellStyle name="Total (line) 2 4 2 24" xfId="6318" xr:uid="{00000000-0005-0000-0000-000039AF0000}"/>
    <cellStyle name="Total (line) 2 4 2 24 2" xfId="45404" xr:uid="{00000000-0005-0000-0000-00003AAF0000}"/>
    <cellStyle name="Total (line) 2 4 2 24 2 2" xfId="45405" xr:uid="{00000000-0005-0000-0000-00003BAF0000}"/>
    <cellStyle name="Total (line) 2 4 2 24 2 3" xfId="45406" xr:uid="{00000000-0005-0000-0000-00003CAF0000}"/>
    <cellStyle name="Total (line) 2 4 2 24 2 4" xfId="45407" xr:uid="{00000000-0005-0000-0000-00003DAF0000}"/>
    <cellStyle name="Total (line) 2 4 2 24 3" xfId="45408" xr:uid="{00000000-0005-0000-0000-00003EAF0000}"/>
    <cellStyle name="Total (line) 2 4 2 24 4" xfId="45409" xr:uid="{00000000-0005-0000-0000-00003FAF0000}"/>
    <cellStyle name="Total (line) 2 4 2 24 5" xfId="45410" xr:uid="{00000000-0005-0000-0000-000040AF0000}"/>
    <cellStyle name="Total (line) 2 4 2 25" xfId="6319" xr:uid="{00000000-0005-0000-0000-000041AF0000}"/>
    <cellStyle name="Total (line) 2 4 2 25 2" xfId="45411" xr:uid="{00000000-0005-0000-0000-000042AF0000}"/>
    <cellStyle name="Total (line) 2 4 2 25 2 2" xfId="45412" xr:uid="{00000000-0005-0000-0000-000043AF0000}"/>
    <cellStyle name="Total (line) 2 4 2 25 2 3" xfId="45413" xr:uid="{00000000-0005-0000-0000-000044AF0000}"/>
    <cellStyle name="Total (line) 2 4 2 25 2 4" xfId="45414" xr:uid="{00000000-0005-0000-0000-000045AF0000}"/>
    <cellStyle name="Total (line) 2 4 2 25 3" xfId="45415" xr:uid="{00000000-0005-0000-0000-000046AF0000}"/>
    <cellStyle name="Total (line) 2 4 2 25 4" xfId="45416" xr:uid="{00000000-0005-0000-0000-000047AF0000}"/>
    <cellStyle name="Total (line) 2 4 2 25 5" xfId="45417" xr:uid="{00000000-0005-0000-0000-000048AF0000}"/>
    <cellStyle name="Total (line) 2 4 2 26" xfId="6320" xr:uid="{00000000-0005-0000-0000-000049AF0000}"/>
    <cellStyle name="Total (line) 2 4 2 26 2" xfId="45418" xr:uid="{00000000-0005-0000-0000-00004AAF0000}"/>
    <cellStyle name="Total (line) 2 4 2 26 2 2" xfId="45419" xr:uid="{00000000-0005-0000-0000-00004BAF0000}"/>
    <cellStyle name="Total (line) 2 4 2 26 2 3" xfId="45420" xr:uid="{00000000-0005-0000-0000-00004CAF0000}"/>
    <cellStyle name="Total (line) 2 4 2 26 2 4" xfId="45421" xr:uid="{00000000-0005-0000-0000-00004DAF0000}"/>
    <cellStyle name="Total (line) 2 4 2 26 3" xfId="45422" xr:uid="{00000000-0005-0000-0000-00004EAF0000}"/>
    <cellStyle name="Total (line) 2 4 2 26 4" xfId="45423" xr:uid="{00000000-0005-0000-0000-00004FAF0000}"/>
    <cellStyle name="Total (line) 2 4 2 26 5" xfId="45424" xr:uid="{00000000-0005-0000-0000-000050AF0000}"/>
    <cellStyle name="Total (line) 2 4 2 27" xfId="6321" xr:uid="{00000000-0005-0000-0000-000051AF0000}"/>
    <cellStyle name="Total (line) 2 4 2 27 2" xfId="45425" xr:uid="{00000000-0005-0000-0000-000052AF0000}"/>
    <cellStyle name="Total (line) 2 4 2 27 2 2" xfId="45426" xr:uid="{00000000-0005-0000-0000-000053AF0000}"/>
    <cellStyle name="Total (line) 2 4 2 27 2 3" xfId="45427" xr:uid="{00000000-0005-0000-0000-000054AF0000}"/>
    <cellStyle name="Total (line) 2 4 2 27 2 4" xfId="45428" xr:uid="{00000000-0005-0000-0000-000055AF0000}"/>
    <cellStyle name="Total (line) 2 4 2 27 3" xfId="45429" xr:uid="{00000000-0005-0000-0000-000056AF0000}"/>
    <cellStyle name="Total (line) 2 4 2 27 4" xfId="45430" xr:uid="{00000000-0005-0000-0000-000057AF0000}"/>
    <cellStyle name="Total (line) 2 4 2 27 5" xfId="45431" xr:uid="{00000000-0005-0000-0000-000058AF0000}"/>
    <cellStyle name="Total (line) 2 4 2 28" xfId="6322" xr:uid="{00000000-0005-0000-0000-000059AF0000}"/>
    <cellStyle name="Total (line) 2 4 2 28 2" xfId="45432" xr:uid="{00000000-0005-0000-0000-00005AAF0000}"/>
    <cellStyle name="Total (line) 2 4 2 28 2 2" xfId="45433" xr:uid="{00000000-0005-0000-0000-00005BAF0000}"/>
    <cellStyle name="Total (line) 2 4 2 28 2 3" xfId="45434" xr:uid="{00000000-0005-0000-0000-00005CAF0000}"/>
    <cellStyle name="Total (line) 2 4 2 28 2 4" xfId="45435" xr:uid="{00000000-0005-0000-0000-00005DAF0000}"/>
    <cellStyle name="Total (line) 2 4 2 28 3" xfId="45436" xr:uid="{00000000-0005-0000-0000-00005EAF0000}"/>
    <cellStyle name="Total (line) 2 4 2 28 4" xfId="45437" xr:uid="{00000000-0005-0000-0000-00005FAF0000}"/>
    <cellStyle name="Total (line) 2 4 2 28 5" xfId="45438" xr:uid="{00000000-0005-0000-0000-000060AF0000}"/>
    <cellStyle name="Total (line) 2 4 2 29" xfId="6323" xr:uid="{00000000-0005-0000-0000-000061AF0000}"/>
    <cellStyle name="Total (line) 2 4 2 29 2" xfId="45439" xr:uid="{00000000-0005-0000-0000-000062AF0000}"/>
    <cellStyle name="Total (line) 2 4 2 29 2 2" xfId="45440" xr:uid="{00000000-0005-0000-0000-000063AF0000}"/>
    <cellStyle name="Total (line) 2 4 2 29 2 3" xfId="45441" xr:uid="{00000000-0005-0000-0000-000064AF0000}"/>
    <cellStyle name="Total (line) 2 4 2 29 2 4" xfId="45442" xr:uid="{00000000-0005-0000-0000-000065AF0000}"/>
    <cellStyle name="Total (line) 2 4 2 29 3" xfId="45443" xr:uid="{00000000-0005-0000-0000-000066AF0000}"/>
    <cellStyle name="Total (line) 2 4 2 29 4" xfId="45444" xr:uid="{00000000-0005-0000-0000-000067AF0000}"/>
    <cellStyle name="Total (line) 2 4 2 29 5" xfId="45445" xr:uid="{00000000-0005-0000-0000-000068AF0000}"/>
    <cellStyle name="Total (line) 2 4 2 3" xfId="6324" xr:uid="{00000000-0005-0000-0000-000069AF0000}"/>
    <cellStyle name="Total (line) 2 4 2 3 2" xfId="45446" xr:uid="{00000000-0005-0000-0000-00006AAF0000}"/>
    <cellStyle name="Total (line) 2 4 2 3 2 2" xfId="45447" xr:uid="{00000000-0005-0000-0000-00006BAF0000}"/>
    <cellStyle name="Total (line) 2 4 2 3 2 3" xfId="45448" xr:uid="{00000000-0005-0000-0000-00006CAF0000}"/>
    <cellStyle name="Total (line) 2 4 2 3 2 4" xfId="45449" xr:uid="{00000000-0005-0000-0000-00006DAF0000}"/>
    <cellStyle name="Total (line) 2 4 2 3 3" xfId="45450" xr:uid="{00000000-0005-0000-0000-00006EAF0000}"/>
    <cellStyle name="Total (line) 2 4 2 3 4" xfId="45451" xr:uid="{00000000-0005-0000-0000-00006FAF0000}"/>
    <cellStyle name="Total (line) 2 4 2 3 5" xfId="45452" xr:uid="{00000000-0005-0000-0000-000070AF0000}"/>
    <cellStyle name="Total (line) 2 4 2 30" xfId="6325" xr:uid="{00000000-0005-0000-0000-000071AF0000}"/>
    <cellStyle name="Total (line) 2 4 2 30 2" xfId="45453" xr:uid="{00000000-0005-0000-0000-000072AF0000}"/>
    <cellStyle name="Total (line) 2 4 2 30 2 2" xfId="45454" xr:uid="{00000000-0005-0000-0000-000073AF0000}"/>
    <cellStyle name="Total (line) 2 4 2 30 2 3" xfId="45455" xr:uid="{00000000-0005-0000-0000-000074AF0000}"/>
    <cellStyle name="Total (line) 2 4 2 30 2 4" xfId="45456" xr:uid="{00000000-0005-0000-0000-000075AF0000}"/>
    <cellStyle name="Total (line) 2 4 2 30 3" xfId="45457" xr:uid="{00000000-0005-0000-0000-000076AF0000}"/>
    <cellStyle name="Total (line) 2 4 2 30 4" xfId="45458" xr:uid="{00000000-0005-0000-0000-000077AF0000}"/>
    <cellStyle name="Total (line) 2 4 2 30 5" xfId="45459" xr:uid="{00000000-0005-0000-0000-000078AF0000}"/>
    <cellStyle name="Total (line) 2 4 2 31" xfId="6326" xr:uid="{00000000-0005-0000-0000-000079AF0000}"/>
    <cellStyle name="Total (line) 2 4 2 31 2" xfId="45460" xr:uid="{00000000-0005-0000-0000-00007AAF0000}"/>
    <cellStyle name="Total (line) 2 4 2 31 2 2" xfId="45461" xr:uid="{00000000-0005-0000-0000-00007BAF0000}"/>
    <cellStyle name="Total (line) 2 4 2 31 2 3" xfId="45462" xr:uid="{00000000-0005-0000-0000-00007CAF0000}"/>
    <cellStyle name="Total (line) 2 4 2 31 2 4" xfId="45463" xr:uid="{00000000-0005-0000-0000-00007DAF0000}"/>
    <cellStyle name="Total (line) 2 4 2 31 3" xfId="45464" xr:uid="{00000000-0005-0000-0000-00007EAF0000}"/>
    <cellStyle name="Total (line) 2 4 2 31 4" xfId="45465" xr:uid="{00000000-0005-0000-0000-00007FAF0000}"/>
    <cellStyle name="Total (line) 2 4 2 31 5" xfId="45466" xr:uid="{00000000-0005-0000-0000-000080AF0000}"/>
    <cellStyle name="Total (line) 2 4 2 32" xfId="6327" xr:uid="{00000000-0005-0000-0000-000081AF0000}"/>
    <cellStyle name="Total (line) 2 4 2 32 2" xfId="45467" xr:uid="{00000000-0005-0000-0000-000082AF0000}"/>
    <cellStyle name="Total (line) 2 4 2 32 2 2" xfId="45468" xr:uid="{00000000-0005-0000-0000-000083AF0000}"/>
    <cellStyle name="Total (line) 2 4 2 32 2 3" xfId="45469" xr:uid="{00000000-0005-0000-0000-000084AF0000}"/>
    <cellStyle name="Total (line) 2 4 2 32 2 4" xfId="45470" xr:uid="{00000000-0005-0000-0000-000085AF0000}"/>
    <cellStyle name="Total (line) 2 4 2 32 3" xfId="45471" xr:uid="{00000000-0005-0000-0000-000086AF0000}"/>
    <cellStyle name="Total (line) 2 4 2 32 4" xfId="45472" xr:uid="{00000000-0005-0000-0000-000087AF0000}"/>
    <cellStyle name="Total (line) 2 4 2 32 5" xfId="45473" xr:uid="{00000000-0005-0000-0000-000088AF0000}"/>
    <cellStyle name="Total (line) 2 4 2 33" xfId="6328" xr:uid="{00000000-0005-0000-0000-000089AF0000}"/>
    <cellStyle name="Total (line) 2 4 2 33 2" xfId="45474" xr:uid="{00000000-0005-0000-0000-00008AAF0000}"/>
    <cellStyle name="Total (line) 2 4 2 33 2 2" xfId="45475" xr:uid="{00000000-0005-0000-0000-00008BAF0000}"/>
    <cellStyle name="Total (line) 2 4 2 33 2 3" xfId="45476" xr:uid="{00000000-0005-0000-0000-00008CAF0000}"/>
    <cellStyle name="Total (line) 2 4 2 33 2 4" xfId="45477" xr:uid="{00000000-0005-0000-0000-00008DAF0000}"/>
    <cellStyle name="Total (line) 2 4 2 33 3" xfId="45478" xr:uid="{00000000-0005-0000-0000-00008EAF0000}"/>
    <cellStyle name="Total (line) 2 4 2 33 4" xfId="45479" xr:uid="{00000000-0005-0000-0000-00008FAF0000}"/>
    <cellStyle name="Total (line) 2 4 2 33 5" xfId="45480" xr:uid="{00000000-0005-0000-0000-000090AF0000}"/>
    <cellStyle name="Total (line) 2 4 2 34" xfId="6329" xr:uid="{00000000-0005-0000-0000-000091AF0000}"/>
    <cellStyle name="Total (line) 2 4 2 34 2" xfId="45481" xr:uid="{00000000-0005-0000-0000-000092AF0000}"/>
    <cellStyle name="Total (line) 2 4 2 34 2 2" xfId="45482" xr:uid="{00000000-0005-0000-0000-000093AF0000}"/>
    <cellStyle name="Total (line) 2 4 2 34 2 3" xfId="45483" xr:uid="{00000000-0005-0000-0000-000094AF0000}"/>
    <cellStyle name="Total (line) 2 4 2 34 2 4" xfId="45484" xr:uid="{00000000-0005-0000-0000-000095AF0000}"/>
    <cellStyle name="Total (line) 2 4 2 34 3" xfId="45485" xr:uid="{00000000-0005-0000-0000-000096AF0000}"/>
    <cellStyle name="Total (line) 2 4 2 34 4" xfId="45486" xr:uid="{00000000-0005-0000-0000-000097AF0000}"/>
    <cellStyle name="Total (line) 2 4 2 34 5" xfId="45487" xr:uid="{00000000-0005-0000-0000-000098AF0000}"/>
    <cellStyle name="Total (line) 2 4 2 35" xfId="6330" xr:uid="{00000000-0005-0000-0000-000099AF0000}"/>
    <cellStyle name="Total (line) 2 4 2 35 2" xfId="45488" xr:uid="{00000000-0005-0000-0000-00009AAF0000}"/>
    <cellStyle name="Total (line) 2 4 2 35 2 2" xfId="45489" xr:uid="{00000000-0005-0000-0000-00009BAF0000}"/>
    <cellStyle name="Total (line) 2 4 2 35 2 3" xfId="45490" xr:uid="{00000000-0005-0000-0000-00009CAF0000}"/>
    <cellStyle name="Total (line) 2 4 2 35 2 4" xfId="45491" xr:uid="{00000000-0005-0000-0000-00009DAF0000}"/>
    <cellStyle name="Total (line) 2 4 2 35 3" xfId="45492" xr:uid="{00000000-0005-0000-0000-00009EAF0000}"/>
    <cellStyle name="Total (line) 2 4 2 35 4" xfId="45493" xr:uid="{00000000-0005-0000-0000-00009FAF0000}"/>
    <cellStyle name="Total (line) 2 4 2 35 5" xfId="45494" xr:uid="{00000000-0005-0000-0000-0000A0AF0000}"/>
    <cellStyle name="Total (line) 2 4 2 36" xfId="6331" xr:uid="{00000000-0005-0000-0000-0000A1AF0000}"/>
    <cellStyle name="Total (line) 2 4 2 36 2" xfId="45495" xr:uid="{00000000-0005-0000-0000-0000A2AF0000}"/>
    <cellStyle name="Total (line) 2 4 2 36 2 2" xfId="45496" xr:uid="{00000000-0005-0000-0000-0000A3AF0000}"/>
    <cellStyle name="Total (line) 2 4 2 36 2 3" xfId="45497" xr:uid="{00000000-0005-0000-0000-0000A4AF0000}"/>
    <cellStyle name="Total (line) 2 4 2 36 2 4" xfId="45498" xr:uid="{00000000-0005-0000-0000-0000A5AF0000}"/>
    <cellStyle name="Total (line) 2 4 2 36 3" xfId="45499" xr:uid="{00000000-0005-0000-0000-0000A6AF0000}"/>
    <cellStyle name="Total (line) 2 4 2 36 4" xfId="45500" xr:uid="{00000000-0005-0000-0000-0000A7AF0000}"/>
    <cellStyle name="Total (line) 2 4 2 36 5" xfId="45501" xr:uid="{00000000-0005-0000-0000-0000A8AF0000}"/>
    <cellStyle name="Total (line) 2 4 2 37" xfId="6332" xr:uid="{00000000-0005-0000-0000-0000A9AF0000}"/>
    <cellStyle name="Total (line) 2 4 2 37 2" xfId="45502" xr:uid="{00000000-0005-0000-0000-0000AAAF0000}"/>
    <cellStyle name="Total (line) 2 4 2 37 2 2" xfId="45503" xr:uid="{00000000-0005-0000-0000-0000ABAF0000}"/>
    <cellStyle name="Total (line) 2 4 2 37 2 3" xfId="45504" xr:uid="{00000000-0005-0000-0000-0000ACAF0000}"/>
    <cellStyle name="Total (line) 2 4 2 37 2 4" xfId="45505" xr:uid="{00000000-0005-0000-0000-0000ADAF0000}"/>
    <cellStyle name="Total (line) 2 4 2 37 3" xfId="45506" xr:uid="{00000000-0005-0000-0000-0000AEAF0000}"/>
    <cellStyle name="Total (line) 2 4 2 37 4" xfId="45507" xr:uid="{00000000-0005-0000-0000-0000AFAF0000}"/>
    <cellStyle name="Total (line) 2 4 2 37 5" xfId="45508" xr:uid="{00000000-0005-0000-0000-0000B0AF0000}"/>
    <cellStyle name="Total (line) 2 4 2 38" xfId="6333" xr:uid="{00000000-0005-0000-0000-0000B1AF0000}"/>
    <cellStyle name="Total (line) 2 4 2 38 2" xfId="45509" xr:uid="{00000000-0005-0000-0000-0000B2AF0000}"/>
    <cellStyle name="Total (line) 2 4 2 38 2 2" xfId="45510" xr:uid="{00000000-0005-0000-0000-0000B3AF0000}"/>
    <cellStyle name="Total (line) 2 4 2 38 2 3" xfId="45511" xr:uid="{00000000-0005-0000-0000-0000B4AF0000}"/>
    <cellStyle name="Total (line) 2 4 2 38 2 4" xfId="45512" xr:uid="{00000000-0005-0000-0000-0000B5AF0000}"/>
    <cellStyle name="Total (line) 2 4 2 38 3" xfId="45513" xr:uid="{00000000-0005-0000-0000-0000B6AF0000}"/>
    <cellStyle name="Total (line) 2 4 2 38 4" xfId="45514" xr:uid="{00000000-0005-0000-0000-0000B7AF0000}"/>
    <cellStyle name="Total (line) 2 4 2 38 5" xfId="45515" xr:uid="{00000000-0005-0000-0000-0000B8AF0000}"/>
    <cellStyle name="Total (line) 2 4 2 39" xfId="6334" xr:uid="{00000000-0005-0000-0000-0000B9AF0000}"/>
    <cellStyle name="Total (line) 2 4 2 39 2" xfId="45516" xr:uid="{00000000-0005-0000-0000-0000BAAF0000}"/>
    <cellStyle name="Total (line) 2 4 2 39 2 2" xfId="45517" xr:uid="{00000000-0005-0000-0000-0000BBAF0000}"/>
    <cellStyle name="Total (line) 2 4 2 39 2 3" xfId="45518" xr:uid="{00000000-0005-0000-0000-0000BCAF0000}"/>
    <cellStyle name="Total (line) 2 4 2 39 2 4" xfId="45519" xr:uid="{00000000-0005-0000-0000-0000BDAF0000}"/>
    <cellStyle name="Total (line) 2 4 2 39 3" xfId="45520" xr:uid="{00000000-0005-0000-0000-0000BEAF0000}"/>
    <cellStyle name="Total (line) 2 4 2 39 4" xfId="45521" xr:uid="{00000000-0005-0000-0000-0000BFAF0000}"/>
    <cellStyle name="Total (line) 2 4 2 39 5" xfId="45522" xr:uid="{00000000-0005-0000-0000-0000C0AF0000}"/>
    <cellStyle name="Total (line) 2 4 2 4" xfId="6335" xr:uid="{00000000-0005-0000-0000-0000C1AF0000}"/>
    <cellStyle name="Total (line) 2 4 2 4 2" xfId="45523" xr:uid="{00000000-0005-0000-0000-0000C2AF0000}"/>
    <cellStyle name="Total (line) 2 4 2 4 2 2" xfId="45524" xr:uid="{00000000-0005-0000-0000-0000C3AF0000}"/>
    <cellStyle name="Total (line) 2 4 2 4 2 3" xfId="45525" xr:uid="{00000000-0005-0000-0000-0000C4AF0000}"/>
    <cellStyle name="Total (line) 2 4 2 4 2 4" xfId="45526" xr:uid="{00000000-0005-0000-0000-0000C5AF0000}"/>
    <cellStyle name="Total (line) 2 4 2 4 3" xfId="45527" xr:uid="{00000000-0005-0000-0000-0000C6AF0000}"/>
    <cellStyle name="Total (line) 2 4 2 4 4" xfId="45528" xr:uid="{00000000-0005-0000-0000-0000C7AF0000}"/>
    <cellStyle name="Total (line) 2 4 2 4 5" xfId="45529" xr:uid="{00000000-0005-0000-0000-0000C8AF0000}"/>
    <cellStyle name="Total (line) 2 4 2 40" xfId="6336" xr:uid="{00000000-0005-0000-0000-0000C9AF0000}"/>
    <cellStyle name="Total (line) 2 4 2 40 2" xfId="45530" xr:uid="{00000000-0005-0000-0000-0000CAAF0000}"/>
    <cellStyle name="Total (line) 2 4 2 40 2 2" xfId="45531" xr:uid="{00000000-0005-0000-0000-0000CBAF0000}"/>
    <cellStyle name="Total (line) 2 4 2 40 2 3" xfId="45532" xr:uid="{00000000-0005-0000-0000-0000CCAF0000}"/>
    <cellStyle name="Total (line) 2 4 2 40 2 4" xfId="45533" xr:uid="{00000000-0005-0000-0000-0000CDAF0000}"/>
    <cellStyle name="Total (line) 2 4 2 40 3" xfId="45534" xr:uid="{00000000-0005-0000-0000-0000CEAF0000}"/>
    <cellStyle name="Total (line) 2 4 2 40 4" xfId="45535" xr:uid="{00000000-0005-0000-0000-0000CFAF0000}"/>
    <cellStyle name="Total (line) 2 4 2 40 5" xfId="45536" xr:uid="{00000000-0005-0000-0000-0000D0AF0000}"/>
    <cellStyle name="Total (line) 2 4 2 41" xfId="6337" xr:uid="{00000000-0005-0000-0000-0000D1AF0000}"/>
    <cellStyle name="Total (line) 2 4 2 41 2" xfId="45537" xr:uid="{00000000-0005-0000-0000-0000D2AF0000}"/>
    <cellStyle name="Total (line) 2 4 2 41 2 2" xfId="45538" xr:uid="{00000000-0005-0000-0000-0000D3AF0000}"/>
    <cellStyle name="Total (line) 2 4 2 41 2 3" xfId="45539" xr:uid="{00000000-0005-0000-0000-0000D4AF0000}"/>
    <cellStyle name="Total (line) 2 4 2 41 2 4" xfId="45540" xr:uid="{00000000-0005-0000-0000-0000D5AF0000}"/>
    <cellStyle name="Total (line) 2 4 2 41 3" xfId="45541" xr:uid="{00000000-0005-0000-0000-0000D6AF0000}"/>
    <cellStyle name="Total (line) 2 4 2 41 4" xfId="45542" xr:uid="{00000000-0005-0000-0000-0000D7AF0000}"/>
    <cellStyle name="Total (line) 2 4 2 41 5" xfId="45543" xr:uid="{00000000-0005-0000-0000-0000D8AF0000}"/>
    <cellStyle name="Total (line) 2 4 2 42" xfId="6338" xr:uid="{00000000-0005-0000-0000-0000D9AF0000}"/>
    <cellStyle name="Total (line) 2 4 2 42 2" xfId="45544" xr:uid="{00000000-0005-0000-0000-0000DAAF0000}"/>
    <cellStyle name="Total (line) 2 4 2 42 2 2" xfId="45545" xr:uid="{00000000-0005-0000-0000-0000DBAF0000}"/>
    <cellStyle name="Total (line) 2 4 2 42 2 3" xfId="45546" xr:uid="{00000000-0005-0000-0000-0000DCAF0000}"/>
    <cellStyle name="Total (line) 2 4 2 42 2 4" xfId="45547" xr:uid="{00000000-0005-0000-0000-0000DDAF0000}"/>
    <cellStyle name="Total (line) 2 4 2 42 3" xfId="45548" xr:uid="{00000000-0005-0000-0000-0000DEAF0000}"/>
    <cellStyle name="Total (line) 2 4 2 42 4" xfId="45549" xr:uid="{00000000-0005-0000-0000-0000DFAF0000}"/>
    <cellStyle name="Total (line) 2 4 2 42 5" xfId="45550" xr:uid="{00000000-0005-0000-0000-0000E0AF0000}"/>
    <cellStyle name="Total (line) 2 4 2 43" xfId="6339" xr:uid="{00000000-0005-0000-0000-0000E1AF0000}"/>
    <cellStyle name="Total (line) 2 4 2 43 2" xfId="45551" xr:uid="{00000000-0005-0000-0000-0000E2AF0000}"/>
    <cellStyle name="Total (line) 2 4 2 43 2 2" xfId="45552" xr:uid="{00000000-0005-0000-0000-0000E3AF0000}"/>
    <cellStyle name="Total (line) 2 4 2 43 2 3" xfId="45553" xr:uid="{00000000-0005-0000-0000-0000E4AF0000}"/>
    <cellStyle name="Total (line) 2 4 2 43 2 4" xfId="45554" xr:uid="{00000000-0005-0000-0000-0000E5AF0000}"/>
    <cellStyle name="Total (line) 2 4 2 43 3" xfId="45555" xr:uid="{00000000-0005-0000-0000-0000E6AF0000}"/>
    <cellStyle name="Total (line) 2 4 2 43 4" xfId="45556" xr:uid="{00000000-0005-0000-0000-0000E7AF0000}"/>
    <cellStyle name="Total (line) 2 4 2 43 5" xfId="45557" xr:uid="{00000000-0005-0000-0000-0000E8AF0000}"/>
    <cellStyle name="Total (line) 2 4 2 44" xfId="6340" xr:uid="{00000000-0005-0000-0000-0000E9AF0000}"/>
    <cellStyle name="Total (line) 2 4 2 44 2" xfId="45558" xr:uid="{00000000-0005-0000-0000-0000EAAF0000}"/>
    <cellStyle name="Total (line) 2 4 2 44 2 2" xfId="45559" xr:uid="{00000000-0005-0000-0000-0000EBAF0000}"/>
    <cellStyle name="Total (line) 2 4 2 44 2 3" xfId="45560" xr:uid="{00000000-0005-0000-0000-0000ECAF0000}"/>
    <cellStyle name="Total (line) 2 4 2 44 2 4" xfId="45561" xr:uid="{00000000-0005-0000-0000-0000EDAF0000}"/>
    <cellStyle name="Total (line) 2 4 2 44 3" xfId="45562" xr:uid="{00000000-0005-0000-0000-0000EEAF0000}"/>
    <cellStyle name="Total (line) 2 4 2 44 4" xfId="45563" xr:uid="{00000000-0005-0000-0000-0000EFAF0000}"/>
    <cellStyle name="Total (line) 2 4 2 44 5" xfId="45564" xr:uid="{00000000-0005-0000-0000-0000F0AF0000}"/>
    <cellStyle name="Total (line) 2 4 2 45" xfId="45565" xr:uid="{00000000-0005-0000-0000-0000F1AF0000}"/>
    <cellStyle name="Total (line) 2 4 2 45 2" xfId="45566" xr:uid="{00000000-0005-0000-0000-0000F2AF0000}"/>
    <cellStyle name="Total (line) 2 4 2 45 3" xfId="45567" xr:uid="{00000000-0005-0000-0000-0000F3AF0000}"/>
    <cellStyle name="Total (line) 2 4 2 45 4" xfId="45568" xr:uid="{00000000-0005-0000-0000-0000F4AF0000}"/>
    <cellStyle name="Total (line) 2 4 2 46" xfId="45569" xr:uid="{00000000-0005-0000-0000-0000F5AF0000}"/>
    <cellStyle name="Total (line) 2 4 2 46 2" xfId="45570" xr:uid="{00000000-0005-0000-0000-0000F6AF0000}"/>
    <cellStyle name="Total (line) 2 4 2 46 3" xfId="45571" xr:uid="{00000000-0005-0000-0000-0000F7AF0000}"/>
    <cellStyle name="Total (line) 2 4 2 46 4" xfId="45572" xr:uid="{00000000-0005-0000-0000-0000F8AF0000}"/>
    <cellStyle name="Total (line) 2 4 2 47" xfId="45573" xr:uid="{00000000-0005-0000-0000-0000F9AF0000}"/>
    <cellStyle name="Total (line) 2 4 2 5" xfId="6341" xr:uid="{00000000-0005-0000-0000-0000FAAF0000}"/>
    <cellStyle name="Total (line) 2 4 2 5 2" xfId="45574" xr:uid="{00000000-0005-0000-0000-0000FBAF0000}"/>
    <cellStyle name="Total (line) 2 4 2 5 2 2" xfId="45575" xr:uid="{00000000-0005-0000-0000-0000FCAF0000}"/>
    <cellStyle name="Total (line) 2 4 2 5 2 3" xfId="45576" xr:uid="{00000000-0005-0000-0000-0000FDAF0000}"/>
    <cellStyle name="Total (line) 2 4 2 5 2 4" xfId="45577" xr:uid="{00000000-0005-0000-0000-0000FEAF0000}"/>
    <cellStyle name="Total (line) 2 4 2 5 3" xfId="45578" xr:uid="{00000000-0005-0000-0000-0000FFAF0000}"/>
    <cellStyle name="Total (line) 2 4 2 5 4" xfId="45579" xr:uid="{00000000-0005-0000-0000-000000B00000}"/>
    <cellStyle name="Total (line) 2 4 2 5 5" xfId="45580" xr:uid="{00000000-0005-0000-0000-000001B00000}"/>
    <cellStyle name="Total (line) 2 4 2 6" xfId="6342" xr:uid="{00000000-0005-0000-0000-000002B00000}"/>
    <cellStyle name="Total (line) 2 4 2 6 2" xfId="45581" xr:uid="{00000000-0005-0000-0000-000003B00000}"/>
    <cellStyle name="Total (line) 2 4 2 6 2 2" xfId="45582" xr:uid="{00000000-0005-0000-0000-000004B00000}"/>
    <cellStyle name="Total (line) 2 4 2 6 2 3" xfId="45583" xr:uid="{00000000-0005-0000-0000-000005B00000}"/>
    <cellStyle name="Total (line) 2 4 2 6 2 4" xfId="45584" xr:uid="{00000000-0005-0000-0000-000006B00000}"/>
    <cellStyle name="Total (line) 2 4 2 6 3" xfId="45585" xr:uid="{00000000-0005-0000-0000-000007B00000}"/>
    <cellStyle name="Total (line) 2 4 2 6 4" xfId="45586" xr:uid="{00000000-0005-0000-0000-000008B00000}"/>
    <cellStyle name="Total (line) 2 4 2 6 5" xfId="45587" xr:uid="{00000000-0005-0000-0000-000009B00000}"/>
    <cellStyle name="Total (line) 2 4 2 7" xfId="6343" xr:uid="{00000000-0005-0000-0000-00000AB00000}"/>
    <cellStyle name="Total (line) 2 4 2 7 2" xfId="45588" xr:uid="{00000000-0005-0000-0000-00000BB00000}"/>
    <cellStyle name="Total (line) 2 4 2 7 2 2" xfId="45589" xr:uid="{00000000-0005-0000-0000-00000CB00000}"/>
    <cellStyle name="Total (line) 2 4 2 7 2 3" xfId="45590" xr:uid="{00000000-0005-0000-0000-00000DB00000}"/>
    <cellStyle name="Total (line) 2 4 2 7 2 4" xfId="45591" xr:uid="{00000000-0005-0000-0000-00000EB00000}"/>
    <cellStyle name="Total (line) 2 4 2 7 3" xfId="45592" xr:uid="{00000000-0005-0000-0000-00000FB00000}"/>
    <cellStyle name="Total (line) 2 4 2 7 4" xfId="45593" xr:uid="{00000000-0005-0000-0000-000010B00000}"/>
    <cellStyle name="Total (line) 2 4 2 7 5" xfId="45594" xr:uid="{00000000-0005-0000-0000-000011B00000}"/>
    <cellStyle name="Total (line) 2 4 2 8" xfId="6344" xr:uid="{00000000-0005-0000-0000-000012B00000}"/>
    <cellStyle name="Total (line) 2 4 2 8 2" xfId="45595" xr:uid="{00000000-0005-0000-0000-000013B00000}"/>
    <cellStyle name="Total (line) 2 4 2 8 2 2" xfId="45596" xr:uid="{00000000-0005-0000-0000-000014B00000}"/>
    <cellStyle name="Total (line) 2 4 2 8 2 3" xfId="45597" xr:uid="{00000000-0005-0000-0000-000015B00000}"/>
    <cellStyle name="Total (line) 2 4 2 8 2 4" xfId="45598" xr:uid="{00000000-0005-0000-0000-000016B00000}"/>
    <cellStyle name="Total (line) 2 4 2 8 3" xfId="45599" xr:uid="{00000000-0005-0000-0000-000017B00000}"/>
    <cellStyle name="Total (line) 2 4 2 8 4" xfId="45600" xr:uid="{00000000-0005-0000-0000-000018B00000}"/>
    <cellStyle name="Total (line) 2 4 2 8 5" xfId="45601" xr:uid="{00000000-0005-0000-0000-000019B00000}"/>
    <cellStyle name="Total (line) 2 4 2 9" xfId="6345" xr:uid="{00000000-0005-0000-0000-00001AB00000}"/>
    <cellStyle name="Total (line) 2 4 2 9 2" xfId="45602" xr:uid="{00000000-0005-0000-0000-00001BB00000}"/>
    <cellStyle name="Total (line) 2 4 2 9 2 2" xfId="45603" xr:uid="{00000000-0005-0000-0000-00001CB00000}"/>
    <cellStyle name="Total (line) 2 4 2 9 2 3" xfId="45604" xr:uid="{00000000-0005-0000-0000-00001DB00000}"/>
    <cellStyle name="Total (line) 2 4 2 9 2 4" xfId="45605" xr:uid="{00000000-0005-0000-0000-00001EB00000}"/>
    <cellStyle name="Total (line) 2 4 2 9 3" xfId="45606" xr:uid="{00000000-0005-0000-0000-00001FB00000}"/>
    <cellStyle name="Total (line) 2 4 2 9 4" xfId="45607" xr:uid="{00000000-0005-0000-0000-000020B00000}"/>
    <cellStyle name="Total (line) 2 4 2 9 5" xfId="45608" xr:uid="{00000000-0005-0000-0000-000021B00000}"/>
    <cellStyle name="Total (line) 2 4 20" xfId="6346" xr:uid="{00000000-0005-0000-0000-000022B00000}"/>
    <cellStyle name="Total (line) 2 4 20 2" xfId="45609" xr:uid="{00000000-0005-0000-0000-000023B00000}"/>
    <cellStyle name="Total (line) 2 4 20 2 2" xfId="45610" xr:uid="{00000000-0005-0000-0000-000024B00000}"/>
    <cellStyle name="Total (line) 2 4 20 2 3" xfId="45611" xr:uid="{00000000-0005-0000-0000-000025B00000}"/>
    <cellStyle name="Total (line) 2 4 20 2 4" xfId="45612" xr:uid="{00000000-0005-0000-0000-000026B00000}"/>
    <cellStyle name="Total (line) 2 4 20 3" xfId="45613" xr:uid="{00000000-0005-0000-0000-000027B00000}"/>
    <cellStyle name="Total (line) 2 4 20 4" xfId="45614" xr:uid="{00000000-0005-0000-0000-000028B00000}"/>
    <cellStyle name="Total (line) 2 4 20 5" xfId="45615" xr:uid="{00000000-0005-0000-0000-000029B00000}"/>
    <cellStyle name="Total (line) 2 4 21" xfId="6347" xr:uid="{00000000-0005-0000-0000-00002AB00000}"/>
    <cellStyle name="Total (line) 2 4 21 2" xfId="45616" xr:uid="{00000000-0005-0000-0000-00002BB00000}"/>
    <cellStyle name="Total (line) 2 4 21 2 2" xfId="45617" xr:uid="{00000000-0005-0000-0000-00002CB00000}"/>
    <cellStyle name="Total (line) 2 4 21 2 3" xfId="45618" xr:uid="{00000000-0005-0000-0000-00002DB00000}"/>
    <cellStyle name="Total (line) 2 4 21 2 4" xfId="45619" xr:uid="{00000000-0005-0000-0000-00002EB00000}"/>
    <cellStyle name="Total (line) 2 4 21 3" xfId="45620" xr:uid="{00000000-0005-0000-0000-00002FB00000}"/>
    <cellStyle name="Total (line) 2 4 21 4" xfId="45621" xr:uid="{00000000-0005-0000-0000-000030B00000}"/>
    <cellStyle name="Total (line) 2 4 21 5" xfId="45622" xr:uid="{00000000-0005-0000-0000-000031B00000}"/>
    <cellStyle name="Total (line) 2 4 22" xfId="6348" xr:uid="{00000000-0005-0000-0000-000032B00000}"/>
    <cellStyle name="Total (line) 2 4 22 2" xfId="45623" xr:uid="{00000000-0005-0000-0000-000033B00000}"/>
    <cellStyle name="Total (line) 2 4 22 2 2" xfId="45624" xr:uid="{00000000-0005-0000-0000-000034B00000}"/>
    <cellStyle name="Total (line) 2 4 22 2 3" xfId="45625" xr:uid="{00000000-0005-0000-0000-000035B00000}"/>
    <cellStyle name="Total (line) 2 4 22 2 4" xfId="45626" xr:uid="{00000000-0005-0000-0000-000036B00000}"/>
    <cellStyle name="Total (line) 2 4 22 3" xfId="45627" xr:uid="{00000000-0005-0000-0000-000037B00000}"/>
    <cellStyle name="Total (line) 2 4 22 4" xfId="45628" xr:uid="{00000000-0005-0000-0000-000038B00000}"/>
    <cellStyle name="Total (line) 2 4 22 5" xfId="45629" xr:uid="{00000000-0005-0000-0000-000039B00000}"/>
    <cellStyle name="Total (line) 2 4 23" xfId="6349" xr:uid="{00000000-0005-0000-0000-00003AB00000}"/>
    <cellStyle name="Total (line) 2 4 23 2" xfId="45630" xr:uid="{00000000-0005-0000-0000-00003BB00000}"/>
    <cellStyle name="Total (line) 2 4 23 2 2" xfId="45631" xr:uid="{00000000-0005-0000-0000-00003CB00000}"/>
    <cellStyle name="Total (line) 2 4 23 2 3" xfId="45632" xr:uid="{00000000-0005-0000-0000-00003DB00000}"/>
    <cellStyle name="Total (line) 2 4 23 2 4" xfId="45633" xr:uid="{00000000-0005-0000-0000-00003EB00000}"/>
    <cellStyle name="Total (line) 2 4 23 3" xfId="45634" xr:uid="{00000000-0005-0000-0000-00003FB00000}"/>
    <cellStyle name="Total (line) 2 4 23 4" xfId="45635" xr:uid="{00000000-0005-0000-0000-000040B00000}"/>
    <cellStyle name="Total (line) 2 4 23 5" xfId="45636" xr:uid="{00000000-0005-0000-0000-000041B00000}"/>
    <cellStyle name="Total (line) 2 4 24" xfId="6350" xr:uid="{00000000-0005-0000-0000-000042B00000}"/>
    <cellStyle name="Total (line) 2 4 24 2" xfId="45637" xr:uid="{00000000-0005-0000-0000-000043B00000}"/>
    <cellStyle name="Total (line) 2 4 24 2 2" xfId="45638" xr:uid="{00000000-0005-0000-0000-000044B00000}"/>
    <cellStyle name="Total (line) 2 4 24 2 3" xfId="45639" xr:uid="{00000000-0005-0000-0000-000045B00000}"/>
    <cellStyle name="Total (line) 2 4 24 2 4" xfId="45640" xr:uid="{00000000-0005-0000-0000-000046B00000}"/>
    <cellStyle name="Total (line) 2 4 24 3" xfId="45641" xr:uid="{00000000-0005-0000-0000-000047B00000}"/>
    <cellStyle name="Total (line) 2 4 24 4" xfId="45642" xr:uid="{00000000-0005-0000-0000-000048B00000}"/>
    <cellStyle name="Total (line) 2 4 24 5" xfId="45643" xr:uid="{00000000-0005-0000-0000-000049B00000}"/>
    <cellStyle name="Total (line) 2 4 25" xfId="6351" xr:uid="{00000000-0005-0000-0000-00004AB00000}"/>
    <cellStyle name="Total (line) 2 4 25 2" xfId="45644" xr:uid="{00000000-0005-0000-0000-00004BB00000}"/>
    <cellStyle name="Total (line) 2 4 25 2 2" xfId="45645" xr:uid="{00000000-0005-0000-0000-00004CB00000}"/>
    <cellStyle name="Total (line) 2 4 25 2 3" xfId="45646" xr:uid="{00000000-0005-0000-0000-00004DB00000}"/>
    <cellStyle name="Total (line) 2 4 25 2 4" xfId="45647" xr:uid="{00000000-0005-0000-0000-00004EB00000}"/>
    <cellStyle name="Total (line) 2 4 25 3" xfId="45648" xr:uid="{00000000-0005-0000-0000-00004FB00000}"/>
    <cellStyle name="Total (line) 2 4 25 4" xfId="45649" xr:uid="{00000000-0005-0000-0000-000050B00000}"/>
    <cellStyle name="Total (line) 2 4 25 5" xfId="45650" xr:uid="{00000000-0005-0000-0000-000051B00000}"/>
    <cellStyle name="Total (line) 2 4 26" xfId="6352" xr:uid="{00000000-0005-0000-0000-000052B00000}"/>
    <cellStyle name="Total (line) 2 4 26 2" xfId="45651" xr:uid="{00000000-0005-0000-0000-000053B00000}"/>
    <cellStyle name="Total (line) 2 4 26 2 2" xfId="45652" xr:uid="{00000000-0005-0000-0000-000054B00000}"/>
    <cellStyle name="Total (line) 2 4 26 2 3" xfId="45653" xr:uid="{00000000-0005-0000-0000-000055B00000}"/>
    <cellStyle name="Total (line) 2 4 26 2 4" xfId="45654" xr:uid="{00000000-0005-0000-0000-000056B00000}"/>
    <cellStyle name="Total (line) 2 4 26 3" xfId="45655" xr:uid="{00000000-0005-0000-0000-000057B00000}"/>
    <cellStyle name="Total (line) 2 4 26 4" xfId="45656" xr:uid="{00000000-0005-0000-0000-000058B00000}"/>
    <cellStyle name="Total (line) 2 4 26 5" xfId="45657" xr:uid="{00000000-0005-0000-0000-000059B00000}"/>
    <cellStyle name="Total (line) 2 4 27" xfId="6353" xr:uid="{00000000-0005-0000-0000-00005AB00000}"/>
    <cellStyle name="Total (line) 2 4 27 2" xfId="45658" xr:uid="{00000000-0005-0000-0000-00005BB00000}"/>
    <cellStyle name="Total (line) 2 4 27 2 2" xfId="45659" xr:uid="{00000000-0005-0000-0000-00005CB00000}"/>
    <cellStyle name="Total (line) 2 4 27 2 3" xfId="45660" xr:uid="{00000000-0005-0000-0000-00005DB00000}"/>
    <cellStyle name="Total (line) 2 4 27 2 4" xfId="45661" xr:uid="{00000000-0005-0000-0000-00005EB00000}"/>
    <cellStyle name="Total (line) 2 4 27 3" xfId="45662" xr:uid="{00000000-0005-0000-0000-00005FB00000}"/>
    <cellStyle name="Total (line) 2 4 27 4" xfId="45663" xr:uid="{00000000-0005-0000-0000-000060B00000}"/>
    <cellStyle name="Total (line) 2 4 27 5" xfId="45664" xr:uid="{00000000-0005-0000-0000-000061B00000}"/>
    <cellStyle name="Total (line) 2 4 28" xfId="6354" xr:uid="{00000000-0005-0000-0000-000062B00000}"/>
    <cellStyle name="Total (line) 2 4 28 2" xfId="45665" xr:uid="{00000000-0005-0000-0000-000063B00000}"/>
    <cellStyle name="Total (line) 2 4 28 2 2" xfId="45666" xr:uid="{00000000-0005-0000-0000-000064B00000}"/>
    <cellStyle name="Total (line) 2 4 28 2 3" xfId="45667" xr:uid="{00000000-0005-0000-0000-000065B00000}"/>
    <cellStyle name="Total (line) 2 4 28 2 4" xfId="45668" xr:uid="{00000000-0005-0000-0000-000066B00000}"/>
    <cellStyle name="Total (line) 2 4 28 3" xfId="45669" xr:uid="{00000000-0005-0000-0000-000067B00000}"/>
    <cellStyle name="Total (line) 2 4 28 4" xfId="45670" xr:uid="{00000000-0005-0000-0000-000068B00000}"/>
    <cellStyle name="Total (line) 2 4 28 5" xfId="45671" xr:uid="{00000000-0005-0000-0000-000069B00000}"/>
    <cellStyle name="Total (line) 2 4 29" xfId="6355" xr:uid="{00000000-0005-0000-0000-00006AB00000}"/>
    <cellStyle name="Total (line) 2 4 29 2" xfId="45672" xr:uid="{00000000-0005-0000-0000-00006BB00000}"/>
    <cellStyle name="Total (line) 2 4 29 2 2" xfId="45673" xr:uid="{00000000-0005-0000-0000-00006CB00000}"/>
    <cellStyle name="Total (line) 2 4 29 2 3" xfId="45674" xr:uid="{00000000-0005-0000-0000-00006DB00000}"/>
    <cellStyle name="Total (line) 2 4 29 2 4" xfId="45675" xr:uid="{00000000-0005-0000-0000-00006EB00000}"/>
    <cellStyle name="Total (line) 2 4 29 3" xfId="45676" xr:uid="{00000000-0005-0000-0000-00006FB00000}"/>
    <cellStyle name="Total (line) 2 4 29 4" xfId="45677" xr:uid="{00000000-0005-0000-0000-000070B00000}"/>
    <cellStyle name="Total (line) 2 4 29 5" xfId="45678" xr:uid="{00000000-0005-0000-0000-000071B00000}"/>
    <cellStyle name="Total (line) 2 4 3" xfId="6356" xr:uid="{00000000-0005-0000-0000-000072B00000}"/>
    <cellStyle name="Total (line) 2 4 3 2" xfId="45679" xr:uid="{00000000-0005-0000-0000-000073B00000}"/>
    <cellStyle name="Total (line) 2 4 3 2 2" xfId="45680" xr:uid="{00000000-0005-0000-0000-000074B00000}"/>
    <cellStyle name="Total (line) 2 4 3 2 3" xfId="45681" xr:uid="{00000000-0005-0000-0000-000075B00000}"/>
    <cellStyle name="Total (line) 2 4 3 2 4" xfId="45682" xr:uid="{00000000-0005-0000-0000-000076B00000}"/>
    <cellStyle name="Total (line) 2 4 3 3" xfId="45683" xr:uid="{00000000-0005-0000-0000-000077B00000}"/>
    <cellStyle name="Total (line) 2 4 3 4" xfId="45684" xr:uid="{00000000-0005-0000-0000-000078B00000}"/>
    <cellStyle name="Total (line) 2 4 3 5" xfId="45685" xr:uid="{00000000-0005-0000-0000-000079B00000}"/>
    <cellStyle name="Total (line) 2 4 30" xfId="6357" xr:uid="{00000000-0005-0000-0000-00007AB00000}"/>
    <cellStyle name="Total (line) 2 4 30 2" xfId="45686" xr:uid="{00000000-0005-0000-0000-00007BB00000}"/>
    <cellStyle name="Total (line) 2 4 30 2 2" xfId="45687" xr:uid="{00000000-0005-0000-0000-00007CB00000}"/>
    <cellStyle name="Total (line) 2 4 30 2 3" xfId="45688" xr:uid="{00000000-0005-0000-0000-00007DB00000}"/>
    <cellStyle name="Total (line) 2 4 30 2 4" xfId="45689" xr:uid="{00000000-0005-0000-0000-00007EB00000}"/>
    <cellStyle name="Total (line) 2 4 30 3" xfId="45690" xr:uid="{00000000-0005-0000-0000-00007FB00000}"/>
    <cellStyle name="Total (line) 2 4 30 4" xfId="45691" xr:uid="{00000000-0005-0000-0000-000080B00000}"/>
    <cellStyle name="Total (line) 2 4 30 5" xfId="45692" xr:uid="{00000000-0005-0000-0000-000081B00000}"/>
    <cellStyle name="Total (line) 2 4 31" xfId="6358" xr:uid="{00000000-0005-0000-0000-000082B00000}"/>
    <cellStyle name="Total (line) 2 4 31 2" xfId="45693" xr:uid="{00000000-0005-0000-0000-000083B00000}"/>
    <cellStyle name="Total (line) 2 4 31 2 2" xfId="45694" xr:uid="{00000000-0005-0000-0000-000084B00000}"/>
    <cellStyle name="Total (line) 2 4 31 2 3" xfId="45695" xr:uid="{00000000-0005-0000-0000-000085B00000}"/>
    <cellStyle name="Total (line) 2 4 31 2 4" xfId="45696" xr:uid="{00000000-0005-0000-0000-000086B00000}"/>
    <cellStyle name="Total (line) 2 4 31 3" xfId="45697" xr:uid="{00000000-0005-0000-0000-000087B00000}"/>
    <cellStyle name="Total (line) 2 4 31 4" xfId="45698" xr:uid="{00000000-0005-0000-0000-000088B00000}"/>
    <cellStyle name="Total (line) 2 4 31 5" xfId="45699" xr:uid="{00000000-0005-0000-0000-000089B00000}"/>
    <cellStyle name="Total (line) 2 4 32" xfId="6359" xr:uid="{00000000-0005-0000-0000-00008AB00000}"/>
    <cellStyle name="Total (line) 2 4 32 2" xfId="45700" xr:uid="{00000000-0005-0000-0000-00008BB00000}"/>
    <cellStyle name="Total (line) 2 4 32 2 2" xfId="45701" xr:uid="{00000000-0005-0000-0000-00008CB00000}"/>
    <cellStyle name="Total (line) 2 4 32 2 3" xfId="45702" xr:uid="{00000000-0005-0000-0000-00008DB00000}"/>
    <cellStyle name="Total (line) 2 4 32 2 4" xfId="45703" xr:uid="{00000000-0005-0000-0000-00008EB00000}"/>
    <cellStyle name="Total (line) 2 4 32 3" xfId="45704" xr:uid="{00000000-0005-0000-0000-00008FB00000}"/>
    <cellStyle name="Total (line) 2 4 32 4" xfId="45705" xr:uid="{00000000-0005-0000-0000-000090B00000}"/>
    <cellStyle name="Total (line) 2 4 32 5" xfId="45706" xr:uid="{00000000-0005-0000-0000-000091B00000}"/>
    <cellStyle name="Total (line) 2 4 33" xfId="6360" xr:uid="{00000000-0005-0000-0000-000092B00000}"/>
    <cellStyle name="Total (line) 2 4 33 2" xfId="45707" xr:uid="{00000000-0005-0000-0000-000093B00000}"/>
    <cellStyle name="Total (line) 2 4 33 2 2" xfId="45708" xr:uid="{00000000-0005-0000-0000-000094B00000}"/>
    <cellStyle name="Total (line) 2 4 33 2 3" xfId="45709" xr:uid="{00000000-0005-0000-0000-000095B00000}"/>
    <cellStyle name="Total (line) 2 4 33 2 4" xfId="45710" xr:uid="{00000000-0005-0000-0000-000096B00000}"/>
    <cellStyle name="Total (line) 2 4 33 3" xfId="45711" xr:uid="{00000000-0005-0000-0000-000097B00000}"/>
    <cellStyle name="Total (line) 2 4 33 4" xfId="45712" xr:uid="{00000000-0005-0000-0000-000098B00000}"/>
    <cellStyle name="Total (line) 2 4 33 5" xfId="45713" xr:uid="{00000000-0005-0000-0000-000099B00000}"/>
    <cellStyle name="Total (line) 2 4 34" xfId="6361" xr:uid="{00000000-0005-0000-0000-00009AB00000}"/>
    <cellStyle name="Total (line) 2 4 34 2" xfId="45714" xr:uid="{00000000-0005-0000-0000-00009BB00000}"/>
    <cellStyle name="Total (line) 2 4 34 2 2" xfId="45715" xr:uid="{00000000-0005-0000-0000-00009CB00000}"/>
    <cellStyle name="Total (line) 2 4 34 2 3" xfId="45716" xr:uid="{00000000-0005-0000-0000-00009DB00000}"/>
    <cellStyle name="Total (line) 2 4 34 2 4" xfId="45717" xr:uid="{00000000-0005-0000-0000-00009EB00000}"/>
    <cellStyle name="Total (line) 2 4 34 3" xfId="45718" xr:uid="{00000000-0005-0000-0000-00009FB00000}"/>
    <cellStyle name="Total (line) 2 4 34 4" xfId="45719" xr:uid="{00000000-0005-0000-0000-0000A0B00000}"/>
    <cellStyle name="Total (line) 2 4 34 5" xfId="45720" xr:uid="{00000000-0005-0000-0000-0000A1B00000}"/>
    <cellStyle name="Total (line) 2 4 35" xfId="6362" xr:uid="{00000000-0005-0000-0000-0000A2B00000}"/>
    <cellStyle name="Total (line) 2 4 35 2" xfId="45721" xr:uid="{00000000-0005-0000-0000-0000A3B00000}"/>
    <cellStyle name="Total (line) 2 4 35 2 2" xfId="45722" xr:uid="{00000000-0005-0000-0000-0000A4B00000}"/>
    <cellStyle name="Total (line) 2 4 35 2 3" xfId="45723" xr:uid="{00000000-0005-0000-0000-0000A5B00000}"/>
    <cellStyle name="Total (line) 2 4 35 2 4" xfId="45724" xr:uid="{00000000-0005-0000-0000-0000A6B00000}"/>
    <cellStyle name="Total (line) 2 4 35 3" xfId="45725" xr:uid="{00000000-0005-0000-0000-0000A7B00000}"/>
    <cellStyle name="Total (line) 2 4 35 4" xfId="45726" xr:uid="{00000000-0005-0000-0000-0000A8B00000}"/>
    <cellStyle name="Total (line) 2 4 35 5" xfId="45727" xr:uid="{00000000-0005-0000-0000-0000A9B00000}"/>
    <cellStyle name="Total (line) 2 4 36" xfId="6363" xr:uid="{00000000-0005-0000-0000-0000AAB00000}"/>
    <cellStyle name="Total (line) 2 4 36 2" xfId="45728" xr:uid="{00000000-0005-0000-0000-0000ABB00000}"/>
    <cellStyle name="Total (line) 2 4 36 2 2" xfId="45729" xr:uid="{00000000-0005-0000-0000-0000ACB00000}"/>
    <cellStyle name="Total (line) 2 4 36 2 3" xfId="45730" xr:uid="{00000000-0005-0000-0000-0000ADB00000}"/>
    <cellStyle name="Total (line) 2 4 36 2 4" xfId="45731" xr:uid="{00000000-0005-0000-0000-0000AEB00000}"/>
    <cellStyle name="Total (line) 2 4 36 3" xfId="45732" xr:uid="{00000000-0005-0000-0000-0000AFB00000}"/>
    <cellStyle name="Total (line) 2 4 36 4" xfId="45733" xr:uid="{00000000-0005-0000-0000-0000B0B00000}"/>
    <cellStyle name="Total (line) 2 4 36 5" xfId="45734" xr:uid="{00000000-0005-0000-0000-0000B1B00000}"/>
    <cellStyle name="Total (line) 2 4 37" xfId="6364" xr:uid="{00000000-0005-0000-0000-0000B2B00000}"/>
    <cellStyle name="Total (line) 2 4 37 2" xfId="45735" xr:uid="{00000000-0005-0000-0000-0000B3B00000}"/>
    <cellStyle name="Total (line) 2 4 37 2 2" xfId="45736" xr:uid="{00000000-0005-0000-0000-0000B4B00000}"/>
    <cellStyle name="Total (line) 2 4 37 2 3" xfId="45737" xr:uid="{00000000-0005-0000-0000-0000B5B00000}"/>
    <cellStyle name="Total (line) 2 4 37 2 4" xfId="45738" xr:uid="{00000000-0005-0000-0000-0000B6B00000}"/>
    <cellStyle name="Total (line) 2 4 37 3" xfId="45739" xr:uid="{00000000-0005-0000-0000-0000B7B00000}"/>
    <cellStyle name="Total (line) 2 4 37 4" xfId="45740" xr:uid="{00000000-0005-0000-0000-0000B8B00000}"/>
    <cellStyle name="Total (line) 2 4 37 5" xfId="45741" xr:uid="{00000000-0005-0000-0000-0000B9B00000}"/>
    <cellStyle name="Total (line) 2 4 38" xfId="6365" xr:uid="{00000000-0005-0000-0000-0000BAB00000}"/>
    <cellStyle name="Total (line) 2 4 38 2" xfId="45742" xr:uid="{00000000-0005-0000-0000-0000BBB00000}"/>
    <cellStyle name="Total (line) 2 4 38 2 2" xfId="45743" xr:uid="{00000000-0005-0000-0000-0000BCB00000}"/>
    <cellStyle name="Total (line) 2 4 38 2 3" xfId="45744" xr:uid="{00000000-0005-0000-0000-0000BDB00000}"/>
    <cellStyle name="Total (line) 2 4 38 2 4" xfId="45745" xr:uid="{00000000-0005-0000-0000-0000BEB00000}"/>
    <cellStyle name="Total (line) 2 4 38 3" xfId="45746" xr:uid="{00000000-0005-0000-0000-0000BFB00000}"/>
    <cellStyle name="Total (line) 2 4 38 4" xfId="45747" xr:uid="{00000000-0005-0000-0000-0000C0B00000}"/>
    <cellStyle name="Total (line) 2 4 38 5" xfId="45748" xr:uid="{00000000-0005-0000-0000-0000C1B00000}"/>
    <cellStyle name="Total (line) 2 4 39" xfId="6366" xr:uid="{00000000-0005-0000-0000-0000C2B00000}"/>
    <cellStyle name="Total (line) 2 4 39 2" xfId="45749" xr:uid="{00000000-0005-0000-0000-0000C3B00000}"/>
    <cellStyle name="Total (line) 2 4 39 2 2" xfId="45750" xr:uid="{00000000-0005-0000-0000-0000C4B00000}"/>
    <cellStyle name="Total (line) 2 4 39 2 3" xfId="45751" xr:uid="{00000000-0005-0000-0000-0000C5B00000}"/>
    <cellStyle name="Total (line) 2 4 39 2 4" xfId="45752" xr:uid="{00000000-0005-0000-0000-0000C6B00000}"/>
    <cellStyle name="Total (line) 2 4 39 3" xfId="45753" xr:uid="{00000000-0005-0000-0000-0000C7B00000}"/>
    <cellStyle name="Total (line) 2 4 39 4" xfId="45754" xr:uid="{00000000-0005-0000-0000-0000C8B00000}"/>
    <cellStyle name="Total (line) 2 4 39 5" xfId="45755" xr:uid="{00000000-0005-0000-0000-0000C9B00000}"/>
    <cellStyle name="Total (line) 2 4 4" xfId="6367" xr:uid="{00000000-0005-0000-0000-0000CAB00000}"/>
    <cellStyle name="Total (line) 2 4 4 2" xfId="45756" xr:uid="{00000000-0005-0000-0000-0000CBB00000}"/>
    <cellStyle name="Total (line) 2 4 4 2 2" xfId="45757" xr:uid="{00000000-0005-0000-0000-0000CCB00000}"/>
    <cellStyle name="Total (line) 2 4 4 2 3" xfId="45758" xr:uid="{00000000-0005-0000-0000-0000CDB00000}"/>
    <cellStyle name="Total (line) 2 4 4 2 4" xfId="45759" xr:uid="{00000000-0005-0000-0000-0000CEB00000}"/>
    <cellStyle name="Total (line) 2 4 4 3" xfId="45760" xr:uid="{00000000-0005-0000-0000-0000CFB00000}"/>
    <cellStyle name="Total (line) 2 4 4 4" xfId="45761" xr:uid="{00000000-0005-0000-0000-0000D0B00000}"/>
    <cellStyle name="Total (line) 2 4 4 5" xfId="45762" xr:uid="{00000000-0005-0000-0000-0000D1B00000}"/>
    <cellStyle name="Total (line) 2 4 40" xfId="6368" xr:uid="{00000000-0005-0000-0000-0000D2B00000}"/>
    <cellStyle name="Total (line) 2 4 40 2" xfId="45763" xr:uid="{00000000-0005-0000-0000-0000D3B00000}"/>
    <cellStyle name="Total (line) 2 4 40 2 2" xfId="45764" xr:uid="{00000000-0005-0000-0000-0000D4B00000}"/>
    <cellStyle name="Total (line) 2 4 40 2 3" xfId="45765" xr:uid="{00000000-0005-0000-0000-0000D5B00000}"/>
    <cellStyle name="Total (line) 2 4 40 2 4" xfId="45766" xr:uid="{00000000-0005-0000-0000-0000D6B00000}"/>
    <cellStyle name="Total (line) 2 4 40 3" xfId="45767" xr:uid="{00000000-0005-0000-0000-0000D7B00000}"/>
    <cellStyle name="Total (line) 2 4 40 4" xfId="45768" xr:uid="{00000000-0005-0000-0000-0000D8B00000}"/>
    <cellStyle name="Total (line) 2 4 40 5" xfId="45769" xr:uid="{00000000-0005-0000-0000-0000D9B00000}"/>
    <cellStyle name="Total (line) 2 4 41" xfId="6369" xr:uid="{00000000-0005-0000-0000-0000DAB00000}"/>
    <cellStyle name="Total (line) 2 4 41 2" xfId="45770" xr:uid="{00000000-0005-0000-0000-0000DBB00000}"/>
    <cellStyle name="Total (line) 2 4 41 2 2" xfId="45771" xr:uid="{00000000-0005-0000-0000-0000DCB00000}"/>
    <cellStyle name="Total (line) 2 4 41 2 3" xfId="45772" xr:uid="{00000000-0005-0000-0000-0000DDB00000}"/>
    <cellStyle name="Total (line) 2 4 41 2 4" xfId="45773" xr:uid="{00000000-0005-0000-0000-0000DEB00000}"/>
    <cellStyle name="Total (line) 2 4 41 3" xfId="45774" xr:uid="{00000000-0005-0000-0000-0000DFB00000}"/>
    <cellStyle name="Total (line) 2 4 41 4" xfId="45775" xr:uid="{00000000-0005-0000-0000-0000E0B00000}"/>
    <cellStyle name="Total (line) 2 4 41 5" xfId="45776" xr:uid="{00000000-0005-0000-0000-0000E1B00000}"/>
    <cellStyle name="Total (line) 2 4 42" xfId="6370" xr:uid="{00000000-0005-0000-0000-0000E2B00000}"/>
    <cellStyle name="Total (line) 2 4 42 2" xfId="45777" xr:uid="{00000000-0005-0000-0000-0000E3B00000}"/>
    <cellStyle name="Total (line) 2 4 42 2 2" xfId="45778" xr:uid="{00000000-0005-0000-0000-0000E4B00000}"/>
    <cellStyle name="Total (line) 2 4 42 2 3" xfId="45779" xr:uid="{00000000-0005-0000-0000-0000E5B00000}"/>
    <cellStyle name="Total (line) 2 4 42 2 4" xfId="45780" xr:uid="{00000000-0005-0000-0000-0000E6B00000}"/>
    <cellStyle name="Total (line) 2 4 42 3" xfId="45781" xr:uid="{00000000-0005-0000-0000-0000E7B00000}"/>
    <cellStyle name="Total (line) 2 4 42 4" xfId="45782" xr:uid="{00000000-0005-0000-0000-0000E8B00000}"/>
    <cellStyle name="Total (line) 2 4 42 5" xfId="45783" xr:uid="{00000000-0005-0000-0000-0000E9B00000}"/>
    <cellStyle name="Total (line) 2 4 43" xfId="6371" xr:uid="{00000000-0005-0000-0000-0000EAB00000}"/>
    <cellStyle name="Total (line) 2 4 43 2" xfId="45784" xr:uid="{00000000-0005-0000-0000-0000EBB00000}"/>
    <cellStyle name="Total (line) 2 4 43 2 2" xfId="45785" xr:uid="{00000000-0005-0000-0000-0000ECB00000}"/>
    <cellStyle name="Total (line) 2 4 43 2 3" xfId="45786" xr:uid="{00000000-0005-0000-0000-0000EDB00000}"/>
    <cellStyle name="Total (line) 2 4 43 2 4" xfId="45787" xr:uid="{00000000-0005-0000-0000-0000EEB00000}"/>
    <cellStyle name="Total (line) 2 4 43 3" xfId="45788" xr:uid="{00000000-0005-0000-0000-0000EFB00000}"/>
    <cellStyle name="Total (line) 2 4 43 4" xfId="45789" xr:uid="{00000000-0005-0000-0000-0000F0B00000}"/>
    <cellStyle name="Total (line) 2 4 43 5" xfId="45790" xr:uid="{00000000-0005-0000-0000-0000F1B00000}"/>
    <cellStyle name="Total (line) 2 4 44" xfId="6372" xr:uid="{00000000-0005-0000-0000-0000F2B00000}"/>
    <cellStyle name="Total (line) 2 4 44 2" xfId="45791" xr:uid="{00000000-0005-0000-0000-0000F3B00000}"/>
    <cellStyle name="Total (line) 2 4 44 2 2" xfId="45792" xr:uid="{00000000-0005-0000-0000-0000F4B00000}"/>
    <cellStyle name="Total (line) 2 4 44 2 3" xfId="45793" xr:uid="{00000000-0005-0000-0000-0000F5B00000}"/>
    <cellStyle name="Total (line) 2 4 44 2 4" xfId="45794" xr:uid="{00000000-0005-0000-0000-0000F6B00000}"/>
    <cellStyle name="Total (line) 2 4 44 3" xfId="45795" xr:uid="{00000000-0005-0000-0000-0000F7B00000}"/>
    <cellStyle name="Total (line) 2 4 44 4" xfId="45796" xr:uid="{00000000-0005-0000-0000-0000F8B00000}"/>
    <cellStyle name="Total (line) 2 4 44 5" xfId="45797" xr:uid="{00000000-0005-0000-0000-0000F9B00000}"/>
    <cellStyle name="Total (line) 2 4 45" xfId="6373" xr:uid="{00000000-0005-0000-0000-0000FAB00000}"/>
    <cellStyle name="Total (line) 2 4 45 2" xfId="45798" xr:uid="{00000000-0005-0000-0000-0000FBB00000}"/>
    <cellStyle name="Total (line) 2 4 45 2 2" xfId="45799" xr:uid="{00000000-0005-0000-0000-0000FCB00000}"/>
    <cellStyle name="Total (line) 2 4 45 2 3" xfId="45800" xr:uid="{00000000-0005-0000-0000-0000FDB00000}"/>
    <cellStyle name="Total (line) 2 4 45 2 4" xfId="45801" xr:uid="{00000000-0005-0000-0000-0000FEB00000}"/>
    <cellStyle name="Total (line) 2 4 45 3" xfId="45802" xr:uid="{00000000-0005-0000-0000-0000FFB00000}"/>
    <cellStyle name="Total (line) 2 4 45 4" xfId="45803" xr:uid="{00000000-0005-0000-0000-000000B10000}"/>
    <cellStyle name="Total (line) 2 4 45 5" xfId="45804" xr:uid="{00000000-0005-0000-0000-000001B10000}"/>
    <cellStyle name="Total (line) 2 4 46" xfId="45805" xr:uid="{00000000-0005-0000-0000-000002B10000}"/>
    <cellStyle name="Total (line) 2 4 46 2" xfId="45806" xr:uid="{00000000-0005-0000-0000-000003B10000}"/>
    <cellStyle name="Total (line) 2 4 46 3" xfId="45807" xr:uid="{00000000-0005-0000-0000-000004B10000}"/>
    <cellStyle name="Total (line) 2 4 46 4" xfId="45808" xr:uid="{00000000-0005-0000-0000-000005B10000}"/>
    <cellStyle name="Total (line) 2 4 47" xfId="45809" xr:uid="{00000000-0005-0000-0000-000006B10000}"/>
    <cellStyle name="Total (line) 2 4 5" xfId="6374" xr:uid="{00000000-0005-0000-0000-000007B10000}"/>
    <cellStyle name="Total (line) 2 4 5 2" xfId="45810" xr:uid="{00000000-0005-0000-0000-000008B10000}"/>
    <cellStyle name="Total (line) 2 4 5 2 2" xfId="45811" xr:uid="{00000000-0005-0000-0000-000009B10000}"/>
    <cellStyle name="Total (line) 2 4 5 2 3" xfId="45812" xr:uid="{00000000-0005-0000-0000-00000AB10000}"/>
    <cellStyle name="Total (line) 2 4 5 2 4" xfId="45813" xr:uid="{00000000-0005-0000-0000-00000BB10000}"/>
    <cellStyle name="Total (line) 2 4 5 3" xfId="45814" xr:uid="{00000000-0005-0000-0000-00000CB10000}"/>
    <cellStyle name="Total (line) 2 4 5 4" xfId="45815" xr:uid="{00000000-0005-0000-0000-00000DB10000}"/>
    <cellStyle name="Total (line) 2 4 5 5" xfId="45816" xr:uid="{00000000-0005-0000-0000-00000EB10000}"/>
    <cellStyle name="Total (line) 2 4 6" xfId="6375" xr:uid="{00000000-0005-0000-0000-00000FB10000}"/>
    <cellStyle name="Total (line) 2 4 6 2" xfId="45817" xr:uid="{00000000-0005-0000-0000-000010B10000}"/>
    <cellStyle name="Total (line) 2 4 6 2 2" xfId="45818" xr:uid="{00000000-0005-0000-0000-000011B10000}"/>
    <cellStyle name="Total (line) 2 4 6 2 3" xfId="45819" xr:uid="{00000000-0005-0000-0000-000012B10000}"/>
    <cellStyle name="Total (line) 2 4 6 2 4" xfId="45820" xr:uid="{00000000-0005-0000-0000-000013B10000}"/>
    <cellStyle name="Total (line) 2 4 6 3" xfId="45821" xr:uid="{00000000-0005-0000-0000-000014B10000}"/>
    <cellStyle name="Total (line) 2 4 6 4" xfId="45822" xr:uid="{00000000-0005-0000-0000-000015B10000}"/>
    <cellStyle name="Total (line) 2 4 6 5" xfId="45823" xr:uid="{00000000-0005-0000-0000-000016B10000}"/>
    <cellStyle name="Total (line) 2 4 7" xfId="6376" xr:uid="{00000000-0005-0000-0000-000017B10000}"/>
    <cellStyle name="Total (line) 2 4 7 2" xfId="45824" xr:uid="{00000000-0005-0000-0000-000018B10000}"/>
    <cellStyle name="Total (line) 2 4 7 2 2" xfId="45825" xr:uid="{00000000-0005-0000-0000-000019B10000}"/>
    <cellStyle name="Total (line) 2 4 7 2 3" xfId="45826" xr:uid="{00000000-0005-0000-0000-00001AB10000}"/>
    <cellStyle name="Total (line) 2 4 7 2 4" xfId="45827" xr:uid="{00000000-0005-0000-0000-00001BB10000}"/>
    <cellStyle name="Total (line) 2 4 7 3" xfId="45828" xr:uid="{00000000-0005-0000-0000-00001CB10000}"/>
    <cellStyle name="Total (line) 2 4 7 4" xfId="45829" xr:uid="{00000000-0005-0000-0000-00001DB10000}"/>
    <cellStyle name="Total (line) 2 4 7 5" xfId="45830" xr:uid="{00000000-0005-0000-0000-00001EB10000}"/>
    <cellStyle name="Total (line) 2 4 8" xfId="6377" xr:uid="{00000000-0005-0000-0000-00001FB10000}"/>
    <cellStyle name="Total (line) 2 4 8 2" xfId="45831" xr:uid="{00000000-0005-0000-0000-000020B10000}"/>
    <cellStyle name="Total (line) 2 4 8 2 2" xfId="45832" xr:uid="{00000000-0005-0000-0000-000021B10000}"/>
    <cellStyle name="Total (line) 2 4 8 2 3" xfId="45833" xr:uid="{00000000-0005-0000-0000-000022B10000}"/>
    <cellStyle name="Total (line) 2 4 8 2 4" xfId="45834" xr:uid="{00000000-0005-0000-0000-000023B10000}"/>
    <cellStyle name="Total (line) 2 4 8 3" xfId="45835" xr:uid="{00000000-0005-0000-0000-000024B10000}"/>
    <cellStyle name="Total (line) 2 4 8 4" xfId="45836" xr:uid="{00000000-0005-0000-0000-000025B10000}"/>
    <cellStyle name="Total (line) 2 4 8 5" xfId="45837" xr:uid="{00000000-0005-0000-0000-000026B10000}"/>
    <cellStyle name="Total (line) 2 4 9" xfId="6378" xr:uid="{00000000-0005-0000-0000-000027B10000}"/>
    <cellStyle name="Total (line) 2 4 9 2" xfId="45838" xr:uid="{00000000-0005-0000-0000-000028B10000}"/>
    <cellStyle name="Total (line) 2 4 9 2 2" xfId="45839" xr:uid="{00000000-0005-0000-0000-000029B10000}"/>
    <cellStyle name="Total (line) 2 4 9 2 3" xfId="45840" xr:uid="{00000000-0005-0000-0000-00002AB10000}"/>
    <cellStyle name="Total (line) 2 4 9 2 4" xfId="45841" xr:uid="{00000000-0005-0000-0000-00002BB10000}"/>
    <cellStyle name="Total (line) 2 4 9 3" xfId="45842" xr:uid="{00000000-0005-0000-0000-00002CB10000}"/>
    <cellStyle name="Total (line) 2 4 9 4" xfId="45843" xr:uid="{00000000-0005-0000-0000-00002DB10000}"/>
    <cellStyle name="Total (line) 2 4 9 5" xfId="45844" xr:uid="{00000000-0005-0000-0000-00002EB10000}"/>
    <cellStyle name="Total (line) 2 5" xfId="6379" xr:uid="{00000000-0005-0000-0000-00002FB10000}"/>
    <cellStyle name="Total (line) 2 5 10" xfId="6380" xr:uid="{00000000-0005-0000-0000-000030B10000}"/>
    <cellStyle name="Total (line) 2 5 10 2" xfId="45845" xr:uid="{00000000-0005-0000-0000-000031B10000}"/>
    <cellStyle name="Total (line) 2 5 10 2 2" xfId="45846" xr:uid="{00000000-0005-0000-0000-000032B10000}"/>
    <cellStyle name="Total (line) 2 5 10 2 3" xfId="45847" xr:uid="{00000000-0005-0000-0000-000033B10000}"/>
    <cellStyle name="Total (line) 2 5 10 2 4" xfId="45848" xr:uid="{00000000-0005-0000-0000-000034B10000}"/>
    <cellStyle name="Total (line) 2 5 10 3" xfId="45849" xr:uid="{00000000-0005-0000-0000-000035B10000}"/>
    <cellStyle name="Total (line) 2 5 10 4" xfId="45850" xr:uid="{00000000-0005-0000-0000-000036B10000}"/>
    <cellStyle name="Total (line) 2 5 10 5" xfId="45851" xr:uid="{00000000-0005-0000-0000-000037B10000}"/>
    <cellStyle name="Total (line) 2 5 11" xfId="6381" xr:uid="{00000000-0005-0000-0000-000038B10000}"/>
    <cellStyle name="Total (line) 2 5 11 2" xfId="45852" xr:uid="{00000000-0005-0000-0000-000039B10000}"/>
    <cellStyle name="Total (line) 2 5 11 2 2" xfId="45853" xr:uid="{00000000-0005-0000-0000-00003AB10000}"/>
    <cellStyle name="Total (line) 2 5 11 2 3" xfId="45854" xr:uid="{00000000-0005-0000-0000-00003BB10000}"/>
    <cellStyle name="Total (line) 2 5 11 2 4" xfId="45855" xr:uid="{00000000-0005-0000-0000-00003CB10000}"/>
    <cellStyle name="Total (line) 2 5 11 3" xfId="45856" xr:uid="{00000000-0005-0000-0000-00003DB10000}"/>
    <cellStyle name="Total (line) 2 5 11 4" xfId="45857" xr:uid="{00000000-0005-0000-0000-00003EB10000}"/>
    <cellStyle name="Total (line) 2 5 11 5" xfId="45858" xr:uid="{00000000-0005-0000-0000-00003FB10000}"/>
    <cellStyle name="Total (line) 2 5 12" xfId="6382" xr:uid="{00000000-0005-0000-0000-000040B10000}"/>
    <cellStyle name="Total (line) 2 5 12 2" xfId="45859" xr:uid="{00000000-0005-0000-0000-000041B10000}"/>
    <cellStyle name="Total (line) 2 5 12 2 2" xfId="45860" xr:uid="{00000000-0005-0000-0000-000042B10000}"/>
    <cellStyle name="Total (line) 2 5 12 2 3" xfId="45861" xr:uid="{00000000-0005-0000-0000-000043B10000}"/>
    <cellStyle name="Total (line) 2 5 12 2 4" xfId="45862" xr:uid="{00000000-0005-0000-0000-000044B10000}"/>
    <cellStyle name="Total (line) 2 5 12 3" xfId="45863" xr:uid="{00000000-0005-0000-0000-000045B10000}"/>
    <cellStyle name="Total (line) 2 5 12 4" xfId="45864" xr:uid="{00000000-0005-0000-0000-000046B10000}"/>
    <cellStyle name="Total (line) 2 5 12 5" xfId="45865" xr:uid="{00000000-0005-0000-0000-000047B10000}"/>
    <cellStyle name="Total (line) 2 5 13" xfId="6383" xr:uid="{00000000-0005-0000-0000-000048B10000}"/>
    <cellStyle name="Total (line) 2 5 13 2" xfId="45866" xr:uid="{00000000-0005-0000-0000-000049B10000}"/>
    <cellStyle name="Total (line) 2 5 13 2 2" xfId="45867" xr:uid="{00000000-0005-0000-0000-00004AB10000}"/>
    <cellStyle name="Total (line) 2 5 13 2 3" xfId="45868" xr:uid="{00000000-0005-0000-0000-00004BB10000}"/>
    <cellStyle name="Total (line) 2 5 13 2 4" xfId="45869" xr:uid="{00000000-0005-0000-0000-00004CB10000}"/>
    <cellStyle name="Total (line) 2 5 13 3" xfId="45870" xr:uid="{00000000-0005-0000-0000-00004DB10000}"/>
    <cellStyle name="Total (line) 2 5 13 4" xfId="45871" xr:uid="{00000000-0005-0000-0000-00004EB10000}"/>
    <cellStyle name="Total (line) 2 5 13 5" xfId="45872" xr:uid="{00000000-0005-0000-0000-00004FB10000}"/>
    <cellStyle name="Total (line) 2 5 14" xfId="6384" xr:uid="{00000000-0005-0000-0000-000050B10000}"/>
    <cellStyle name="Total (line) 2 5 14 2" xfId="45873" xr:uid="{00000000-0005-0000-0000-000051B10000}"/>
    <cellStyle name="Total (line) 2 5 14 2 2" xfId="45874" xr:uid="{00000000-0005-0000-0000-000052B10000}"/>
    <cellStyle name="Total (line) 2 5 14 2 3" xfId="45875" xr:uid="{00000000-0005-0000-0000-000053B10000}"/>
    <cellStyle name="Total (line) 2 5 14 2 4" xfId="45876" xr:uid="{00000000-0005-0000-0000-000054B10000}"/>
    <cellStyle name="Total (line) 2 5 14 3" xfId="45877" xr:uid="{00000000-0005-0000-0000-000055B10000}"/>
    <cellStyle name="Total (line) 2 5 14 4" xfId="45878" xr:uid="{00000000-0005-0000-0000-000056B10000}"/>
    <cellStyle name="Total (line) 2 5 14 5" xfId="45879" xr:uid="{00000000-0005-0000-0000-000057B10000}"/>
    <cellStyle name="Total (line) 2 5 15" xfId="6385" xr:uid="{00000000-0005-0000-0000-000058B10000}"/>
    <cellStyle name="Total (line) 2 5 15 2" xfId="45880" xr:uid="{00000000-0005-0000-0000-000059B10000}"/>
    <cellStyle name="Total (line) 2 5 15 2 2" xfId="45881" xr:uid="{00000000-0005-0000-0000-00005AB10000}"/>
    <cellStyle name="Total (line) 2 5 15 2 3" xfId="45882" xr:uid="{00000000-0005-0000-0000-00005BB10000}"/>
    <cellStyle name="Total (line) 2 5 15 2 4" xfId="45883" xr:uid="{00000000-0005-0000-0000-00005CB10000}"/>
    <cellStyle name="Total (line) 2 5 15 3" xfId="45884" xr:uid="{00000000-0005-0000-0000-00005DB10000}"/>
    <cellStyle name="Total (line) 2 5 15 4" xfId="45885" xr:uid="{00000000-0005-0000-0000-00005EB10000}"/>
    <cellStyle name="Total (line) 2 5 15 5" xfId="45886" xr:uid="{00000000-0005-0000-0000-00005FB10000}"/>
    <cellStyle name="Total (line) 2 5 16" xfId="6386" xr:uid="{00000000-0005-0000-0000-000060B10000}"/>
    <cellStyle name="Total (line) 2 5 16 2" xfId="45887" xr:uid="{00000000-0005-0000-0000-000061B10000}"/>
    <cellStyle name="Total (line) 2 5 16 2 2" xfId="45888" xr:uid="{00000000-0005-0000-0000-000062B10000}"/>
    <cellStyle name="Total (line) 2 5 16 2 3" xfId="45889" xr:uid="{00000000-0005-0000-0000-000063B10000}"/>
    <cellStyle name="Total (line) 2 5 16 2 4" xfId="45890" xr:uid="{00000000-0005-0000-0000-000064B10000}"/>
    <cellStyle name="Total (line) 2 5 16 3" xfId="45891" xr:uid="{00000000-0005-0000-0000-000065B10000}"/>
    <cellStyle name="Total (line) 2 5 16 4" xfId="45892" xr:uid="{00000000-0005-0000-0000-000066B10000}"/>
    <cellStyle name="Total (line) 2 5 16 5" xfId="45893" xr:uid="{00000000-0005-0000-0000-000067B10000}"/>
    <cellStyle name="Total (line) 2 5 17" xfId="6387" xr:uid="{00000000-0005-0000-0000-000068B10000}"/>
    <cellStyle name="Total (line) 2 5 17 2" xfId="45894" xr:uid="{00000000-0005-0000-0000-000069B10000}"/>
    <cellStyle name="Total (line) 2 5 17 2 2" xfId="45895" xr:uid="{00000000-0005-0000-0000-00006AB10000}"/>
    <cellStyle name="Total (line) 2 5 17 2 3" xfId="45896" xr:uid="{00000000-0005-0000-0000-00006BB10000}"/>
    <cellStyle name="Total (line) 2 5 17 2 4" xfId="45897" xr:uid="{00000000-0005-0000-0000-00006CB10000}"/>
    <cellStyle name="Total (line) 2 5 17 3" xfId="45898" xr:uid="{00000000-0005-0000-0000-00006DB10000}"/>
    <cellStyle name="Total (line) 2 5 17 4" xfId="45899" xr:uid="{00000000-0005-0000-0000-00006EB10000}"/>
    <cellStyle name="Total (line) 2 5 17 5" xfId="45900" xr:uid="{00000000-0005-0000-0000-00006FB10000}"/>
    <cellStyle name="Total (line) 2 5 18" xfId="6388" xr:uid="{00000000-0005-0000-0000-000070B10000}"/>
    <cellStyle name="Total (line) 2 5 18 2" xfId="45901" xr:uid="{00000000-0005-0000-0000-000071B10000}"/>
    <cellStyle name="Total (line) 2 5 18 2 2" xfId="45902" xr:uid="{00000000-0005-0000-0000-000072B10000}"/>
    <cellStyle name="Total (line) 2 5 18 2 3" xfId="45903" xr:uid="{00000000-0005-0000-0000-000073B10000}"/>
    <cellStyle name="Total (line) 2 5 18 2 4" xfId="45904" xr:uid="{00000000-0005-0000-0000-000074B10000}"/>
    <cellStyle name="Total (line) 2 5 18 3" xfId="45905" xr:uid="{00000000-0005-0000-0000-000075B10000}"/>
    <cellStyle name="Total (line) 2 5 18 4" xfId="45906" xr:uid="{00000000-0005-0000-0000-000076B10000}"/>
    <cellStyle name="Total (line) 2 5 18 5" xfId="45907" xr:uid="{00000000-0005-0000-0000-000077B10000}"/>
    <cellStyle name="Total (line) 2 5 19" xfId="6389" xr:uid="{00000000-0005-0000-0000-000078B10000}"/>
    <cellStyle name="Total (line) 2 5 19 2" xfId="45908" xr:uid="{00000000-0005-0000-0000-000079B10000}"/>
    <cellStyle name="Total (line) 2 5 19 2 2" xfId="45909" xr:uid="{00000000-0005-0000-0000-00007AB10000}"/>
    <cellStyle name="Total (line) 2 5 19 2 3" xfId="45910" xr:uid="{00000000-0005-0000-0000-00007BB10000}"/>
    <cellStyle name="Total (line) 2 5 19 2 4" xfId="45911" xr:uid="{00000000-0005-0000-0000-00007CB10000}"/>
    <cellStyle name="Total (line) 2 5 19 3" xfId="45912" xr:uid="{00000000-0005-0000-0000-00007DB10000}"/>
    <cellStyle name="Total (line) 2 5 19 4" xfId="45913" xr:uid="{00000000-0005-0000-0000-00007EB10000}"/>
    <cellStyle name="Total (line) 2 5 19 5" xfId="45914" xr:uid="{00000000-0005-0000-0000-00007FB10000}"/>
    <cellStyle name="Total (line) 2 5 2" xfId="6390" xr:uid="{00000000-0005-0000-0000-000080B10000}"/>
    <cellStyle name="Total (line) 2 5 2 2" xfId="45915" xr:uid="{00000000-0005-0000-0000-000081B10000}"/>
    <cellStyle name="Total (line) 2 5 2 2 2" xfId="45916" xr:uid="{00000000-0005-0000-0000-000082B10000}"/>
    <cellStyle name="Total (line) 2 5 2 2 3" xfId="45917" xr:uid="{00000000-0005-0000-0000-000083B10000}"/>
    <cellStyle name="Total (line) 2 5 2 2 4" xfId="45918" xr:uid="{00000000-0005-0000-0000-000084B10000}"/>
    <cellStyle name="Total (line) 2 5 2 3" xfId="45919" xr:uid="{00000000-0005-0000-0000-000085B10000}"/>
    <cellStyle name="Total (line) 2 5 2 4" xfId="45920" xr:uid="{00000000-0005-0000-0000-000086B10000}"/>
    <cellStyle name="Total (line) 2 5 2 5" xfId="45921" xr:uid="{00000000-0005-0000-0000-000087B10000}"/>
    <cellStyle name="Total (line) 2 5 20" xfId="6391" xr:uid="{00000000-0005-0000-0000-000088B10000}"/>
    <cellStyle name="Total (line) 2 5 20 2" xfId="45922" xr:uid="{00000000-0005-0000-0000-000089B10000}"/>
    <cellStyle name="Total (line) 2 5 20 2 2" xfId="45923" xr:uid="{00000000-0005-0000-0000-00008AB10000}"/>
    <cellStyle name="Total (line) 2 5 20 2 3" xfId="45924" xr:uid="{00000000-0005-0000-0000-00008BB10000}"/>
    <cellStyle name="Total (line) 2 5 20 2 4" xfId="45925" xr:uid="{00000000-0005-0000-0000-00008CB10000}"/>
    <cellStyle name="Total (line) 2 5 20 3" xfId="45926" xr:uid="{00000000-0005-0000-0000-00008DB10000}"/>
    <cellStyle name="Total (line) 2 5 20 4" xfId="45927" xr:uid="{00000000-0005-0000-0000-00008EB10000}"/>
    <cellStyle name="Total (line) 2 5 20 5" xfId="45928" xr:uid="{00000000-0005-0000-0000-00008FB10000}"/>
    <cellStyle name="Total (line) 2 5 21" xfId="6392" xr:uid="{00000000-0005-0000-0000-000090B10000}"/>
    <cellStyle name="Total (line) 2 5 21 2" xfId="45929" xr:uid="{00000000-0005-0000-0000-000091B10000}"/>
    <cellStyle name="Total (line) 2 5 21 2 2" xfId="45930" xr:uid="{00000000-0005-0000-0000-000092B10000}"/>
    <cellStyle name="Total (line) 2 5 21 2 3" xfId="45931" xr:uid="{00000000-0005-0000-0000-000093B10000}"/>
    <cellStyle name="Total (line) 2 5 21 2 4" xfId="45932" xr:uid="{00000000-0005-0000-0000-000094B10000}"/>
    <cellStyle name="Total (line) 2 5 21 3" xfId="45933" xr:uid="{00000000-0005-0000-0000-000095B10000}"/>
    <cellStyle name="Total (line) 2 5 21 4" xfId="45934" xr:uid="{00000000-0005-0000-0000-000096B10000}"/>
    <cellStyle name="Total (line) 2 5 21 5" xfId="45935" xr:uid="{00000000-0005-0000-0000-000097B10000}"/>
    <cellStyle name="Total (line) 2 5 22" xfId="6393" xr:uid="{00000000-0005-0000-0000-000098B10000}"/>
    <cellStyle name="Total (line) 2 5 22 2" xfId="45936" xr:uid="{00000000-0005-0000-0000-000099B10000}"/>
    <cellStyle name="Total (line) 2 5 22 2 2" xfId="45937" xr:uid="{00000000-0005-0000-0000-00009AB10000}"/>
    <cellStyle name="Total (line) 2 5 22 2 3" xfId="45938" xr:uid="{00000000-0005-0000-0000-00009BB10000}"/>
    <cellStyle name="Total (line) 2 5 22 2 4" xfId="45939" xr:uid="{00000000-0005-0000-0000-00009CB10000}"/>
    <cellStyle name="Total (line) 2 5 22 3" xfId="45940" xr:uid="{00000000-0005-0000-0000-00009DB10000}"/>
    <cellStyle name="Total (line) 2 5 22 4" xfId="45941" xr:uid="{00000000-0005-0000-0000-00009EB10000}"/>
    <cellStyle name="Total (line) 2 5 22 5" xfId="45942" xr:uid="{00000000-0005-0000-0000-00009FB10000}"/>
    <cellStyle name="Total (line) 2 5 23" xfId="6394" xr:uid="{00000000-0005-0000-0000-0000A0B10000}"/>
    <cellStyle name="Total (line) 2 5 23 2" xfId="45943" xr:uid="{00000000-0005-0000-0000-0000A1B10000}"/>
    <cellStyle name="Total (line) 2 5 23 2 2" xfId="45944" xr:uid="{00000000-0005-0000-0000-0000A2B10000}"/>
    <cellStyle name="Total (line) 2 5 23 2 3" xfId="45945" xr:uid="{00000000-0005-0000-0000-0000A3B10000}"/>
    <cellStyle name="Total (line) 2 5 23 2 4" xfId="45946" xr:uid="{00000000-0005-0000-0000-0000A4B10000}"/>
    <cellStyle name="Total (line) 2 5 23 3" xfId="45947" xr:uid="{00000000-0005-0000-0000-0000A5B10000}"/>
    <cellStyle name="Total (line) 2 5 23 4" xfId="45948" xr:uid="{00000000-0005-0000-0000-0000A6B10000}"/>
    <cellStyle name="Total (line) 2 5 23 5" xfId="45949" xr:uid="{00000000-0005-0000-0000-0000A7B10000}"/>
    <cellStyle name="Total (line) 2 5 24" xfId="6395" xr:uid="{00000000-0005-0000-0000-0000A8B10000}"/>
    <cellStyle name="Total (line) 2 5 24 2" xfId="45950" xr:uid="{00000000-0005-0000-0000-0000A9B10000}"/>
    <cellStyle name="Total (line) 2 5 24 2 2" xfId="45951" xr:uid="{00000000-0005-0000-0000-0000AAB10000}"/>
    <cellStyle name="Total (line) 2 5 24 2 3" xfId="45952" xr:uid="{00000000-0005-0000-0000-0000ABB10000}"/>
    <cellStyle name="Total (line) 2 5 24 2 4" xfId="45953" xr:uid="{00000000-0005-0000-0000-0000ACB10000}"/>
    <cellStyle name="Total (line) 2 5 24 3" xfId="45954" xr:uid="{00000000-0005-0000-0000-0000ADB10000}"/>
    <cellStyle name="Total (line) 2 5 24 4" xfId="45955" xr:uid="{00000000-0005-0000-0000-0000AEB10000}"/>
    <cellStyle name="Total (line) 2 5 24 5" xfId="45956" xr:uid="{00000000-0005-0000-0000-0000AFB10000}"/>
    <cellStyle name="Total (line) 2 5 25" xfId="6396" xr:uid="{00000000-0005-0000-0000-0000B0B10000}"/>
    <cellStyle name="Total (line) 2 5 25 2" xfId="45957" xr:uid="{00000000-0005-0000-0000-0000B1B10000}"/>
    <cellStyle name="Total (line) 2 5 25 2 2" xfId="45958" xr:uid="{00000000-0005-0000-0000-0000B2B10000}"/>
    <cellStyle name="Total (line) 2 5 25 2 3" xfId="45959" xr:uid="{00000000-0005-0000-0000-0000B3B10000}"/>
    <cellStyle name="Total (line) 2 5 25 2 4" xfId="45960" xr:uid="{00000000-0005-0000-0000-0000B4B10000}"/>
    <cellStyle name="Total (line) 2 5 25 3" xfId="45961" xr:uid="{00000000-0005-0000-0000-0000B5B10000}"/>
    <cellStyle name="Total (line) 2 5 25 4" xfId="45962" xr:uid="{00000000-0005-0000-0000-0000B6B10000}"/>
    <cellStyle name="Total (line) 2 5 25 5" xfId="45963" xr:uid="{00000000-0005-0000-0000-0000B7B10000}"/>
    <cellStyle name="Total (line) 2 5 26" xfId="6397" xr:uid="{00000000-0005-0000-0000-0000B8B10000}"/>
    <cellStyle name="Total (line) 2 5 26 2" xfId="45964" xr:uid="{00000000-0005-0000-0000-0000B9B10000}"/>
    <cellStyle name="Total (line) 2 5 26 2 2" xfId="45965" xr:uid="{00000000-0005-0000-0000-0000BAB10000}"/>
    <cellStyle name="Total (line) 2 5 26 2 3" xfId="45966" xr:uid="{00000000-0005-0000-0000-0000BBB10000}"/>
    <cellStyle name="Total (line) 2 5 26 2 4" xfId="45967" xr:uid="{00000000-0005-0000-0000-0000BCB10000}"/>
    <cellStyle name="Total (line) 2 5 26 3" xfId="45968" xr:uid="{00000000-0005-0000-0000-0000BDB10000}"/>
    <cellStyle name="Total (line) 2 5 26 4" xfId="45969" xr:uid="{00000000-0005-0000-0000-0000BEB10000}"/>
    <cellStyle name="Total (line) 2 5 26 5" xfId="45970" xr:uid="{00000000-0005-0000-0000-0000BFB10000}"/>
    <cellStyle name="Total (line) 2 5 27" xfId="6398" xr:uid="{00000000-0005-0000-0000-0000C0B10000}"/>
    <cellStyle name="Total (line) 2 5 27 2" xfId="45971" xr:uid="{00000000-0005-0000-0000-0000C1B10000}"/>
    <cellStyle name="Total (line) 2 5 27 2 2" xfId="45972" xr:uid="{00000000-0005-0000-0000-0000C2B10000}"/>
    <cellStyle name="Total (line) 2 5 27 2 3" xfId="45973" xr:uid="{00000000-0005-0000-0000-0000C3B10000}"/>
    <cellStyle name="Total (line) 2 5 27 2 4" xfId="45974" xr:uid="{00000000-0005-0000-0000-0000C4B10000}"/>
    <cellStyle name="Total (line) 2 5 27 3" xfId="45975" xr:uid="{00000000-0005-0000-0000-0000C5B10000}"/>
    <cellStyle name="Total (line) 2 5 27 4" xfId="45976" xr:uid="{00000000-0005-0000-0000-0000C6B10000}"/>
    <cellStyle name="Total (line) 2 5 27 5" xfId="45977" xr:uid="{00000000-0005-0000-0000-0000C7B10000}"/>
    <cellStyle name="Total (line) 2 5 28" xfId="6399" xr:uid="{00000000-0005-0000-0000-0000C8B10000}"/>
    <cellStyle name="Total (line) 2 5 28 2" xfId="45978" xr:uid="{00000000-0005-0000-0000-0000C9B10000}"/>
    <cellStyle name="Total (line) 2 5 28 2 2" xfId="45979" xr:uid="{00000000-0005-0000-0000-0000CAB10000}"/>
    <cellStyle name="Total (line) 2 5 28 2 3" xfId="45980" xr:uid="{00000000-0005-0000-0000-0000CBB10000}"/>
    <cellStyle name="Total (line) 2 5 28 2 4" xfId="45981" xr:uid="{00000000-0005-0000-0000-0000CCB10000}"/>
    <cellStyle name="Total (line) 2 5 28 3" xfId="45982" xr:uid="{00000000-0005-0000-0000-0000CDB10000}"/>
    <cellStyle name="Total (line) 2 5 28 4" xfId="45983" xr:uid="{00000000-0005-0000-0000-0000CEB10000}"/>
    <cellStyle name="Total (line) 2 5 28 5" xfId="45984" xr:uid="{00000000-0005-0000-0000-0000CFB10000}"/>
    <cellStyle name="Total (line) 2 5 29" xfId="6400" xr:uid="{00000000-0005-0000-0000-0000D0B10000}"/>
    <cellStyle name="Total (line) 2 5 29 2" xfId="45985" xr:uid="{00000000-0005-0000-0000-0000D1B10000}"/>
    <cellStyle name="Total (line) 2 5 29 2 2" xfId="45986" xr:uid="{00000000-0005-0000-0000-0000D2B10000}"/>
    <cellStyle name="Total (line) 2 5 29 2 3" xfId="45987" xr:uid="{00000000-0005-0000-0000-0000D3B10000}"/>
    <cellStyle name="Total (line) 2 5 29 2 4" xfId="45988" xr:uid="{00000000-0005-0000-0000-0000D4B10000}"/>
    <cellStyle name="Total (line) 2 5 29 3" xfId="45989" xr:uid="{00000000-0005-0000-0000-0000D5B10000}"/>
    <cellStyle name="Total (line) 2 5 29 4" xfId="45990" xr:uid="{00000000-0005-0000-0000-0000D6B10000}"/>
    <cellStyle name="Total (line) 2 5 29 5" xfId="45991" xr:uid="{00000000-0005-0000-0000-0000D7B10000}"/>
    <cellStyle name="Total (line) 2 5 3" xfId="6401" xr:uid="{00000000-0005-0000-0000-0000D8B10000}"/>
    <cellStyle name="Total (line) 2 5 3 2" xfId="45992" xr:uid="{00000000-0005-0000-0000-0000D9B10000}"/>
    <cellStyle name="Total (line) 2 5 3 2 2" xfId="45993" xr:uid="{00000000-0005-0000-0000-0000DAB10000}"/>
    <cellStyle name="Total (line) 2 5 3 2 3" xfId="45994" xr:uid="{00000000-0005-0000-0000-0000DBB10000}"/>
    <cellStyle name="Total (line) 2 5 3 2 4" xfId="45995" xr:uid="{00000000-0005-0000-0000-0000DCB10000}"/>
    <cellStyle name="Total (line) 2 5 3 3" xfId="45996" xr:uid="{00000000-0005-0000-0000-0000DDB10000}"/>
    <cellStyle name="Total (line) 2 5 3 4" xfId="45997" xr:uid="{00000000-0005-0000-0000-0000DEB10000}"/>
    <cellStyle name="Total (line) 2 5 3 5" xfId="45998" xr:uid="{00000000-0005-0000-0000-0000DFB10000}"/>
    <cellStyle name="Total (line) 2 5 30" xfId="6402" xr:uid="{00000000-0005-0000-0000-0000E0B10000}"/>
    <cellStyle name="Total (line) 2 5 30 2" xfId="45999" xr:uid="{00000000-0005-0000-0000-0000E1B10000}"/>
    <cellStyle name="Total (line) 2 5 30 2 2" xfId="46000" xr:uid="{00000000-0005-0000-0000-0000E2B10000}"/>
    <cellStyle name="Total (line) 2 5 30 2 3" xfId="46001" xr:uid="{00000000-0005-0000-0000-0000E3B10000}"/>
    <cellStyle name="Total (line) 2 5 30 2 4" xfId="46002" xr:uid="{00000000-0005-0000-0000-0000E4B10000}"/>
    <cellStyle name="Total (line) 2 5 30 3" xfId="46003" xr:uid="{00000000-0005-0000-0000-0000E5B10000}"/>
    <cellStyle name="Total (line) 2 5 30 4" xfId="46004" xr:uid="{00000000-0005-0000-0000-0000E6B10000}"/>
    <cellStyle name="Total (line) 2 5 30 5" xfId="46005" xr:uid="{00000000-0005-0000-0000-0000E7B10000}"/>
    <cellStyle name="Total (line) 2 5 31" xfId="6403" xr:uid="{00000000-0005-0000-0000-0000E8B10000}"/>
    <cellStyle name="Total (line) 2 5 31 2" xfId="46006" xr:uid="{00000000-0005-0000-0000-0000E9B10000}"/>
    <cellStyle name="Total (line) 2 5 31 2 2" xfId="46007" xr:uid="{00000000-0005-0000-0000-0000EAB10000}"/>
    <cellStyle name="Total (line) 2 5 31 2 3" xfId="46008" xr:uid="{00000000-0005-0000-0000-0000EBB10000}"/>
    <cellStyle name="Total (line) 2 5 31 2 4" xfId="46009" xr:uid="{00000000-0005-0000-0000-0000ECB10000}"/>
    <cellStyle name="Total (line) 2 5 31 3" xfId="46010" xr:uid="{00000000-0005-0000-0000-0000EDB10000}"/>
    <cellStyle name="Total (line) 2 5 31 4" xfId="46011" xr:uid="{00000000-0005-0000-0000-0000EEB10000}"/>
    <cellStyle name="Total (line) 2 5 31 5" xfId="46012" xr:uid="{00000000-0005-0000-0000-0000EFB10000}"/>
    <cellStyle name="Total (line) 2 5 32" xfId="6404" xr:uid="{00000000-0005-0000-0000-0000F0B10000}"/>
    <cellStyle name="Total (line) 2 5 32 2" xfId="46013" xr:uid="{00000000-0005-0000-0000-0000F1B10000}"/>
    <cellStyle name="Total (line) 2 5 32 2 2" xfId="46014" xr:uid="{00000000-0005-0000-0000-0000F2B10000}"/>
    <cellStyle name="Total (line) 2 5 32 2 3" xfId="46015" xr:uid="{00000000-0005-0000-0000-0000F3B10000}"/>
    <cellStyle name="Total (line) 2 5 32 2 4" xfId="46016" xr:uid="{00000000-0005-0000-0000-0000F4B10000}"/>
    <cellStyle name="Total (line) 2 5 32 3" xfId="46017" xr:uid="{00000000-0005-0000-0000-0000F5B10000}"/>
    <cellStyle name="Total (line) 2 5 32 4" xfId="46018" xr:uid="{00000000-0005-0000-0000-0000F6B10000}"/>
    <cellStyle name="Total (line) 2 5 32 5" xfId="46019" xr:uid="{00000000-0005-0000-0000-0000F7B10000}"/>
    <cellStyle name="Total (line) 2 5 33" xfId="6405" xr:uid="{00000000-0005-0000-0000-0000F8B10000}"/>
    <cellStyle name="Total (line) 2 5 33 2" xfId="46020" xr:uid="{00000000-0005-0000-0000-0000F9B10000}"/>
    <cellStyle name="Total (line) 2 5 33 2 2" xfId="46021" xr:uid="{00000000-0005-0000-0000-0000FAB10000}"/>
    <cellStyle name="Total (line) 2 5 33 2 3" xfId="46022" xr:uid="{00000000-0005-0000-0000-0000FBB10000}"/>
    <cellStyle name="Total (line) 2 5 33 2 4" xfId="46023" xr:uid="{00000000-0005-0000-0000-0000FCB10000}"/>
    <cellStyle name="Total (line) 2 5 33 3" xfId="46024" xr:uid="{00000000-0005-0000-0000-0000FDB10000}"/>
    <cellStyle name="Total (line) 2 5 33 4" xfId="46025" xr:uid="{00000000-0005-0000-0000-0000FEB10000}"/>
    <cellStyle name="Total (line) 2 5 33 5" xfId="46026" xr:uid="{00000000-0005-0000-0000-0000FFB10000}"/>
    <cellStyle name="Total (line) 2 5 34" xfId="6406" xr:uid="{00000000-0005-0000-0000-000000B20000}"/>
    <cellStyle name="Total (line) 2 5 34 2" xfId="46027" xr:uid="{00000000-0005-0000-0000-000001B20000}"/>
    <cellStyle name="Total (line) 2 5 34 2 2" xfId="46028" xr:uid="{00000000-0005-0000-0000-000002B20000}"/>
    <cellStyle name="Total (line) 2 5 34 2 3" xfId="46029" xr:uid="{00000000-0005-0000-0000-000003B20000}"/>
    <cellStyle name="Total (line) 2 5 34 2 4" xfId="46030" xr:uid="{00000000-0005-0000-0000-000004B20000}"/>
    <cellStyle name="Total (line) 2 5 34 3" xfId="46031" xr:uid="{00000000-0005-0000-0000-000005B20000}"/>
    <cellStyle name="Total (line) 2 5 34 4" xfId="46032" xr:uid="{00000000-0005-0000-0000-000006B20000}"/>
    <cellStyle name="Total (line) 2 5 34 5" xfId="46033" xr:uid="{00000000-0005-0000-0000-000007B20000}"/>
    <cellStyle name="Total (line) 2 5 35" xfId="6407" xr:uid="{00000000-0005-0000-0000-000008B20000}"/>
    <cellStyle name="Total (line) 2 5 35 2" xfId="46034" xr:uid="{00000000-0005-0000-0000-000009B20000}"/>
    <cellStyle name="Total (line) 2 5 35 2 2" xfId="46035" xr:uid="{00000000-0005-0000-0000-00000AB20000}"/>
    <cellStyle name="Total (line) 2 5 35 2 3" xfId="46036" xr:uid="{00000000-0005-0000-0000-00000BB20000}"/>
    <cellStyle name="Total (line) 2 5 35 2 4" xfId="46037" xr:uid="{00000000-0005-0000-0000-00000CB20000}"/>
    <cellStyle name="Total (line) 2 5 35 3" xfId="46038" xr:uid="{00000000-0005-0000-0000-00000DB20000}"/>
    <cellStyle name="Total (line) 2 5 35 4" xfId="46039" xr:uid="{00000000-0005-0000-0000-00000EB20000}"/>
    <cellStyle name="Total (line) 2 5 35 5" xfId="46040" xr:uid="{00000000-0005-0000-0000-00000FB20000}"/>
    <cellStyle name="Total (line) 2 5 36" xfId="6408" xr:uid="{00000000-0005-0000-0000-000010B20000}"/>
    <cellStyle name="Total (line) 2 5 36 2" xfId="46041" xr:uid="{00000000-0005-0000-0000-000011B20000}"/>
    <cellStyle name="Total (line) 2 5 36 2 2" xfId="46042" xr:uid="{00000000-0005-0000-0000-000012B20000}"/>
    <cellStyle name="Total (line) 2 5 36 2 3" xfId="46043" xr:uid="{00000000-0005-0000-0000-000013B20000}"/>
    <cellStyle name="Total (line) 2 5 36 2 4" xfId="46044" xr:uid="{00000000-0005-0000-0000-000014B20000}"/>
    <cellStyle name="Total (line) 2 5 36 3" xfId="46045" xr:uid="{00000000-0005-0000-0000-000015B20000}"/>
    <cellStyle name="Total (line) 2 5 36 4" xfId="46046" xr:uid="{00000000-0005-0000-0000-000016B20000}"/>
    <cellStyle name="Total (line) 2 5 36 5" xfId="46047" xr:uid="{00000000-0005-0000-0000-000017B20000}"/>
    <cellStyle name="Total (line) 2 5 37" xfId="6409" xr:uid="{00000000-0005-0000-0000-000018B20000}"/>
    <cellStyle name="Total (line) 2 5 37 2" xfId="46048" xr:uid="{00000000-0005-0000-0000-000019B20000}"/>
    <cellStyle name="Total (line) 2 5 37 2 2" xfId="46049" xr:uid="{00000000-0005-0000-0000-00001AB20000}"/>
    <cellStyle name="Total (line) 2 5 37 2 3" xfId="46050" xr:uid="{00000000-0005-0000-0000-00001BB20000}"/>
    <cellStyle name="Total (line) 2 5 37 2 4" xfId="46051" xr:uid="{00000000-0005-0000-0000-00001CB20000}"/>
    <cellStyle name="Total (line) 2 5 37 3" xfId="46052" xr:uid="{00000000-0005-0000-0000-00001DB20000}"/>
    <cellStyle name="Total (line) 2 5 37 4" xfId="46053" xr:uid="{00000000-0005-0000-0000-00001EB20000}"/>
    <cellStyle name="Total (line) 2 5 37 5" xfId="46054" xr:uid="{00000000-0005-0000-0000-00001FB20000}"/>
    <cellStyle name="Total (line) 2 5 38" xfId="6410" xr:uid="{00000000-0005-0000-0000-000020B20000}"/>
    <cellStyle name="Total (line) 2 5 38 2" xfId="46055" xr:uid="{00000000-0005-0000-0000-000021B20000}"/>
    <cellStyle name="Total (line) 2 5 38 2 2" xfId="46056" xr:uid="{00000000-0005-0000-0000-000022B20000}"/>
    <cellStyle name="Total (line) 2 5 38 2 3" xfId="46057" xr:uid="{00000000-0005-0000-0000-000023B20000}"/>
    <cellStyle name="Total (line) 2 5 38 2 4" xfId="46058" xr:uid="{00000000-0005-0000-0000-000024B20000}"/>
    <cellStyle name="Total (line) 2 5 38 3" xfId="46059" xr:uid="{00000000-0005-0000-0000-000025B20000}"/>
    <cellStyle name="Total (line) 2 5 38 4" xfId="46060" xr:uid="{00000000-0005-0000-0000-000026B20000}"/>
    <cellStyle name="Total (line) 2 5 38 5" xfId="46061" xr:uid="{00000000-0005-0000-0000-000027B20000}"/>
    <cellStyle name="Total (line) 2 5 39" xfId="6411" xr:uid="{00000000-0005-0000-0000-000028B20000}"/>
    <cellStyle name="Total (line) 2 5 39 2" xfId="46062" xr:uid="{00000000-0005-0000-0000-000029B20000}"/>
    <cellStyle name="Total (line) 2 5 39 2 2" xfId="46063" xr:uid="{00000000-0005-0000-0000-00002AB20000}"/>
    <cellStyle name="Total (line) 2 5 39 2 3" xfId="46064" xr:uid="{00000000-0005-0000-0000-00002BB20000}"/>
    <cellStyle name="Total (line) 2 5 39 2 4" xfId="46065" xr:uid="{00000000-0005-0000-0000-00002CB20000}"/>
    <cellStyle name="Total (line) 2 5 39 3" xfId="46066" xr:uid="{00000000-0005-0000-0000-00002DB20000}"/>
    <cellStyle name="Total (line) 2 5 39 4" xfId="46067" xr:uid="{00000000-0005-0000-0000-00002EB20000}"/>
    <cellStyle name="Total (line) 2 5 39 5" xfId="46068" xr:uid="{00000000-0005-0000-0000-00002FB20000}"/>
    <cellStyle name="Total (line) 2 5 4" xfId="6412" xr:uid="{00000000-0005-0000-0000-000030B20000}"/>
    <cellStyle name="Total (line) 2 5 4 2" xfId="46069" xr:uid="{00000000-0005-0000-0000-000031B20000}"/>
    <cellStyle name="Total (line) 2 5 4 2 2" xfId="46070" xr:uid="{00000000-0005-0000-0000-000032B20000}"/>
    <cellStyle name="Total (line) 2 5 4 2 3" xfId="46071" xr:uid="{00000000-0005-0000-0000-000033B20000}"/>
    <cellStyle name="Total (line) 2 5 4 2 4" xfId="46072" xr:uid="{00000000-0005-0000-0000-000034B20000}"/>
    <cellStyle name="Total (line) 2 5 4 3" xfId="46073" xr:uid="{00000000-0005-0000-0000-000035B20000}"/>
    <cellStyle name="Total (line) 2 5 4 4" xfId="46074" xr:uid="{00000000-0005-0000-0000-000036B20000}"/>
    <cellStyle name="Total (line) 2 5 4 5" xfId="46075" xr:uid="{00000000-0005-0000-0000-000037B20000}"/>
    <cellStyle name="Total (line) 2 5 40" xfId="6413" xr:uid="{00000000-0005-0000-0000-000038B20000}"/>
    <cellStyle name="Total (line) 2 5 40 2" xfId="46076" xr:uid="{00000000-0005-0000-0000-000039B20000}"/>
    <cellStyle name="Total (line) 2 5 40 2 2" xfId="46077" xr:uid="{00000000-0005-0000-0000-00003AB20000}"/>
    <cellStyle name="Total (line) 2 5 40 2 3" xfId="46078" xr:uid="{00000000-0005-0000-0000-00003BB20000}"/>
    <cellStyle name="Total (line) 2 5 40 2 4" xfId="46079" xr:uid="{00000000-0005-0000-0000-00003CB20000}"/>
    <cellStyle name="Total (line) 2 5 40 3" xfId="46080" xr:uid="{00000000-0005-0000-0000-00003DB20000}"/>
    <cellStyle name="Total (line) 2 5 40 4" xfId="46081" xr:uid="{00000000-0005-0000-0000-00003EB20000}"/>
    <cellStyle name="Total (line) 2 5 40 5" xfId="46082" xr:uid="{00000000-0005-0000-0000-00003FB20000}"/>
    <cellStyle name="Total (line) 2 5 41" xfId="6414" xr:uid="{00000000-0005-0000-0000-000040B20000}"/>
    <cellStyle name="Total (line) 2 5 41 2" xfId="46083" xr:uid="{00000000-0005-0000-0000-000041B20000}"/>
    <cellStyle name="Total (line) 2 5 41 2 2" xfId="46084" xr:uid="{00000000-0005-0000-0000-000042B20000}"/>
    <cellStyle name="Total (line) 2 5 41 2 3" xfId="46085" xr:uid="{00000000-0005-0000-0000-000043B20000}"/>
    <cellStyle name="Total (line) 2 5 41 2 4" xfId="46086" xr:uid="{00000000-0005-0000-0000-000044B20000}"/>
    <cellStyle name="Total (line) 2 5 41 3" xfId="46087" xr:uid="{00000000-0005-0000-0000-000045B20000}"/>
    <cellStyle name="Total (line) 2 5 41 4" xfId="46088" xr:uid="{00000000-0005-0000-0000-000046B20000}"/>
    <cellStyle name="Total (line) 2 5 41 5" xfId="46089" xr:uid="{00000000-0005-0000-0000-000047B20000}"/>
    <cellStyle name="Total (line) 2 5 42" xfId="6415" xr:uid="{00000000-0005-0000-0000-000048B20000}"/>
    <cellStyle name="Total (line) 2 5 42 2" xfId="46090" xr:uid="{00000000-0005-0000-0000-000049B20000}"/>
    <cellStyle name="Total (line) 2 5 42 2 2" xfId="46091" xr:uid="{00000000-0005-0000-0000-00004AB20000}"/>
    <cellStyle name="Total (line) 2 5 42 2 3" xfId="46092" xr:uid="{00000000-0005-0000-0000-00004BB20000}"/>
    <cellStyle name="Total (line) 2 5 42 2 4" xfId="46093" xr:uid="{00000000-0005-0000-0000-00004CB20000}"/>
    <cellStyle name="Total (line) 2 5 42 3" xfId="46094" xr:uid="{00000000-0005-0000-0000-00004DB20000}"/>
    <cellStyle name="Total (line) 2 5 42 4" xfId="46095" xr:uid="{00000000-0005-0000-0000-00004EB20000}"/>
    <cellStyle name="Total (line) 2 5 42 5" xfId="46096" xr:uid="{00000000-0005-0000-0000-00004FB20000}"/>
    <cellStyle name="Total (line) 2 5 43" xfId="6416" xr:uid="{00000000-0005-0000-0000-000050B20000}"/>
    <cellStyle name="Total (line) 2 5 43 2" xfId="46097" xr:uid="{00000000-0005-0000-0000-000051B20000}"/>
    <cellStyle name="Total (line) 2 5 43 2 2" xfId="46098" xr:uid="{00000000-0005-0000-0000-000052B20000}"/>
    <cellStyle name="Total (line) 2 5 43 2 3" xfId="46099" xr:uid="{00000000-0005-0000-0000-000053B20000}"/>
    <cellStyle name="Total (line) 2 5 43 2 4" xfId="46100" xr:uid="{00000000-0005-0000-0000-000054B20000}"/>
    <cellStyle name="Total (line) 2 5 43 3" xfId="46101" xr:uid="{00000000-0005-0000-0000-000055B20000}"/>
    <cellStyle name="Total (line) 2 5 43 4" xfId="46102" xr:uid="{00000000-0005-0000-0000-000056B20000}"/>
    <cellStyle name="Total (line) 2 5 43 5" xfId="46103" xr:uid="{00000000-0005-0000-0000-000057B20000}"/>
    <cellStyle name="Total (line) 2 5 44" xfId="6417" xr:uid="{00000000-0005-0000-0000-000058B20000}"/>
    <cellStyle name="Total (line) 2 5 44 2" xfId="46104" xr:uid="{00000000-0005-0000-0000-000059B20000}"/>
    <cellStyle name="Total (line) 2 5 44 2 2" xfId="46105" xr:uid="{00000000-0005-0000-0000-00005AB20000}"/>
    <cellStyle name="Total (line) 2 5 44 2 3" xfId="46106" xr:uid="{00000000-0005-0000-0000-00005BB20000}"/>
    <cellStyle name="Total (line) 2 5 44 2 4" xfId="46107" xr:uid="{00000000-0005-0000-0000-00005CB20000}"/>
    <cellStyle name="Total (line) 2 5 44 3" xfId="46108" xr:uid="{00000000-0005-0000-0000-00005DB20000}"/>
    <cellStyle name="Total (line) 2 5 44 4" xfId="46109" xr:uid="{00000000-0005-0000-0000-00005EB20000}"/>
    <cellStyle name="Total (line) 2 5 44 5" xfId="46110" xr:uid="{00000000-0005-0000-0000-00005FB20000}"/>
    <cellStyle name="Total (line) 2 5 45" xfId="46111" xr:uid="{00000000-0005-0000-0000-000060B20000}"/>
    <cellStyle name="Total (line) 2 5 45 2" xfId="46112" xr:uid="{00000000-0005-0000-0000-000061B20000}"/>
    <cellStyle name="Total (line) 2 5 45 3" xfId="46113" xr:uid="{00000000-0005-0000-0000-000062B20000}"/>
    <cellStyle name="Total (line) 2 5 45 4" xfId="46114" xr:uid="{00000000-0005-0000-0000-000063B20000}"/>
    <cellStyle name="Total (line) 2 5 46" xfId="46115" xr:uid="{00000000-0005-0000-0000-000064B20000}"/>
    <cellStyle name="Total (line) 2 5 46 2" xfId="46116" xr:uid="{00000000-0005-0000-0000-000065B20000}"/>
    <cellStyle name="Total (line) 2 5 46 3" xfId="46117" xr:uid="{00000000-0005-0000-0000-000066B20000}"/>
    <cellStyle name="Total (line) 2 5 46 4" xfId="46118" xr:uid="{00000000-0005-0000-0000-000067B20000}"/>
    <cellStyle name="Total (line) 2 5 47" xfId="46119" xr:uid="{00000000-0005-0000-0000-000068B20000}"/>
    <cellStyle name="Total (line) 2 5 48" xfId="46120" xr:uid="{00000000-0005-0000-0000-000069B20000}"/>
    <cellStyle name="Total (line) 2 5 49" xfId="46121" xr:uid="{00000000-0005-0000-0000-00006AB20000}"/>
    <cellStyle name="Total (line) 2 5 5" xfId="6418" xr:uid="{00000000-0005-0000-0000-00006BB20000}"/>
    <cellStyle name="Total (line) 2 5 5 2" xfId="46122" xr:uid="{00000000-0005-0000-0000-00006CB20000}"/>
    <cellStyle name="Total (line) 2 5 5 2 2" xfId="46123" xr:uid="{00000000-0005-0000-0000-00006DB20000}"/>
    <cellStyle name="Total (line) 2 5 5 2 3" xfId="46124" xr:uid="{00000000-0005-0000-0000-00006EB20000}"/>
    <cellStyle name="Total (line) 2 5 5 2 4" xfId="46125" xr:uid="{00000000-0005-0000-0000-00006FB20000}"/>
    <cellStyle name="Total (line) 2 5 5 3" xfId="46126" xr:uid="{00000000-0005-0000-0000-000070B20000}"/>
    <cellStyle name="Total (line) 2 5 5 4" xfId="46127" xr:uid="{00000000-0005-0000-0000-000071B20000}"/>
    <cellStyle name="Total (line) 2 5 5 5" xfId="46128" xr:uid="{00000000-0005-0000-0000-000072B20000}"/>
    <cellStyle name="Total (line) 2 5 6" xfId="6419" xr:uid="{00000000-0005-0000-0000-000073B20000}"/>
    <cellStyle name="Total (line) 2 5 6 2" xfId="46129" xr:uid="{00000000-0005-0000-0000-000074B20000}"/>
    <cellStyle name="Total (line) 2 5 6 2 2" xfId="46130" xr:uid="{00000000-0005-0000-0000-000075B20000}"/>
    <cellStyle name="Total (line) 2 5 6 2 3" xfId="46131" xr:uid="{00000000-0005-0000-0000-000076B20000}"/>
    <cellStyle name="Total (line) 2 5 6 2 4" xfId="46132" xr:uid="{00000000-0005-0000-0000-000077B20000}"/>
    <cellStyle name="Total (line) 2 5 6 3" xfId="46133" xr:uid="{00000000-0005-0000-0000-000078B20000}"/>
    <cellStyle name="Total (line) 2 5 6 4" xfId="46134" xr:uid="{00000000-0005-0000-0000-000079B20000}"/>
    <cellStyle name="Total (line) 2 5 6 5" xfId="46135" xr:uid="{00000000-0005-0000-0000-00007AB20000}"/>
    <cellStyle name="Total (line) 2 5 7" xfId="6420" xr:uid="{00000000-0005-0000-0000-00007BB20000}"/>
    <cellStyle name="Total (line) 2 5 7 2" xfId="46136" xr:uid="{00000000-0005-0000-0000-00007CB20000}"/>
    <cellStyle name="Total (line) 2 5 7 2 2" xfId="46137" xr:uid="{00000000-0005-0000-0000-00007DB20000}"/>
    <cellStyle name="Total (line) 2 5 7 2 3" xfId="46138" xr:uid="{00000000-0005-0000-0000-00007EB20000}"/>
    <cellStyle name="Total (line) 2 5 7 2 4" xfId="46139" xr:uid="{00000000-0005-0000-0000-00007FB20000}"/>
    <cellStyle name="Total (line) 2 5 7 3" xfId="46140" xr:uid="{00000000-0005-0000-0000-000080B20000}"/>
    <cellStyle name="Total (line) 2 5 7 4" xfId="46141" xr:uid="{00000000-0005-0000-0000-000081B20000}"/>
    <cellStyle name="Total (line) 2 5 7 5" xfId="46142" xr:uid="{00000000-0005-0000-0000-000082B20000}"/>
    <cellStyle name="Total (line) 2 5 8" xfId="6421" xr:uid="{00000000-0005-0000-0000-000083B20000}"/>
    <cellStyle name="Total (line) 2 5 8 2" xfId="46143" xr:uid="{00000000-0005-0000-0000-000084B20000}"/>
    <cellStyle name="Total (line) 2 5 8 2 2" xfId="46144" xr:uid="{00000000-0005-0000-0000-000085B20000}"/>
    <cellStyle name="Total (line) 2 5 8 2 3" xfId="46145" xr:uid="{00000000-0005-0000-0000-000086B20000}"/>
    <cellStyle name="Total (line) 2 5 8 2 4" xfId="46146" xr:uid="{00000000-0005-0000-0000-000087B20000}"/>
    <cellStyle name="Total (line) 2 5 8 3" xfId="46147" xr:uid="{00000000-0005-0000-0000-000088B20000}"/>
    <cellStyle name="Total (line) 2 5 8 4" xfId="46148" xr:uid="{00000000-0005-0000-0000-000089B20000}"/>
    <cellStyle name="Total (line) 2 5 8 5" xfId="46149" xr:uid="{00000000-0005-0000-0000-00008AB20000}"/>
    <cellStyle name="Total (line) 2 5 9" xfId="6422" xr:uid="{00000000-0005-0000-0000-00008BB20000}"/>
    <cellStyle name="Total (line) 2 5 9 2" xfId="46150" xr:uid="{00000000-0005-0000-0000-00008CB20000}"/>
    <cellStyle name="Total (line) 2 5 9 2 2" xfId="46151" xr:uid="{00000000-0005-0000-0000-00008DB20000}"/>
    <cellStyle name="Total (line) 2 5 9 2 3" xfId="46152" xr:uid="{00000000-0005-0000-0000-00008EB20000}"/>
    <cellStyle name="Total (line) 2 5 9 2 4" xfId="46153" xr:uid="{00000000-0005-0000-0000-00008FB20000}"/>
    <cellStyle name="Total (line) 2 5 9 3" xfId="46154" xr:uid="{00000000-0005-0000-0000-000090B20000}"/>
    <cellStyle name="Total (line) 2 5 9 4" xfId="46155" xr:uid="{00000000-0005-0000-0000-000091B20000}"/>
    <cellStyle name="Total (line) 2 5 9 5" xfId="46156" xr:uid="{00000000-0005-0000-0000-000092B20000}"/>
    <cellStyle name="Total (line) 2 6" xfId="6423" xr:uid="{00000000-0005-0000-0000-000093B20000}"/>
    <cellStyle name="Total (line) 2 6 2" xfId="46157" xr:uid="{00000000-0005-0000-0000-000094B20000}"/>
    <cellStyle name="Total (line) 2 6 2 2" xfId="46158" xr:uid="{00000000-0005-0000-0000-000095B20000}"/>
    <cellStyle name="Total (line) 2 6 2 3" xfId="46159" xr:uid="{00000000-0005-0000-0000-000096B20000}"/>
    <cellStyle name="Total (line) 2 6 2 4" xfId="46160" xr:uid="{00000000-0005-0000-0000-000097B20000}"/>
    <cellStyle name="Total (line) 2 6 3" xfId="46161" xr:uid="{00000000-0005-0000-0000-000098B20000}"/>
    <cellStyle name="Total (line) 2 6 4" xfId="46162" xr:uid="{00000000-0005-0000-0000-000099B20000}"/>
    <cellStyle name="Total (line) 2 6 5" xfId="46163" xr:uid="{00000000-0005-0000-0000-00009AB20000}"/>
    <cellStyle name="Total (line) 2 7" xfId="6424" xr:uid="{00000000-0005-0000-0000-00009BB20000}"/>
    <cellStyle name="Total (line) 2 7 2" xfId="46164" xr:uid="{00000000-0005-0000-0000-00009CB20000}"/>
    <cellStyle name="Total (line) 2 7 2 2" xfId="46165" xr:uid="{00000000-0005-0000-0000-00009DB20000}"/>
    <cellStyle name="Total (line) 2 7 2 3" xfId="46166" xr:uid="{00000000-0005-0000-0000-00009EB20000}"/>
    <cellStyle name="Total (line) 2 7 2 4" xfId="46167" xr:uid="{00000000-0005-0000-0000-00009FB20000}"/>
    <cellStyle name="Total (line) 2 7 3" xfId="46168" xr:uid="{00000000-0005-0000-0000-0000A0B20000}"/>
    <cellStyle name="Total (line) 2 7 4" xfId="46169" xr:uid="{00000000-0005-0000-0000-0000A1B20000}"/>
    <cellStyle name="Total (line) 2 7 5" xfId="46170" xr:uid="{00000000-0005-0000-0000-0000A2B20000}"/>
    <cellStyle name="Total (line) 2 8" xfId="6425" xr:uid="{00000000-0005-0000-0000-0000A3B20000}"/>
    <cellStyle name="Total (line) 2 8 2" xfId="46171" xr:uid="{00000000-0005-0000-0000-0000A4B20000}"/>
    <cellStyle name="Total (line) 2 8 2 2" xfId="46172" xr:uid="{00000000-0005-0000-0000-0000A5B20000}"/>
    <cellStyle name="Total (line) 2 8 2 3" xfId="46173" xr:uid="{00000000-0005-0000-0000-0000A6B20000}"/>
    <cellStyle name="Total (line) 2 8 2 4" xfId="46174" xr:uid="{00000000-0005-0000-0000-0000A7B20000}"/>
    <cellStyle name="Total (line) 2 8 3" xfId="46175" xr:uid="{00000000-0005-0000-0000-0000A8B20000}"/>
    <cellStyle name="Total (line) 2 8 4" xfId="46176" xr:uid="{00000000-0005-0000-0000-0000A9B20000}"/>
    <cellStyle name="Total (line) 2 8 5" xfId="46177" xr:uid="{00000000-0005-0000-0000-0000AAB20000}"/>
    <cellStyle name="Total (line) 2 9" xfId="6426" xr:uid="{00000000-0005-0000-0000-0000ABB20000}"/>
    <cellStyle name="Total (line) 2 9 2" xfId="46178" xr:uid="{00000000-0005-0000-0000-0000ACB20000}"/>
    <cellStyle name="Total (line) 2 9 2 2" xfId="46179" xr:uid="{00000000-0005-0000-0000-0000ADB20000}"/>
    <cellStyle name="Total (line) 2 9 2 3" xfId="46180" xr:uid="{00000000-0005-0000-0000-0000AEB20000}"/>
    <cellStyle name="Total (line) 2 9 2 4" xfId="46181" xr:uid="{00000000-0005-0000-0000-0000AFB20000}"/>
    <cellStyle name="Total (line) 2 9 3" xfId="46182" xr:uid="{00000000-0005-0000-0000-0000B0B20000}"/>
    <cellStyle name="Total (line) 2 9 4" xfId="46183" xr:uid="{00000000-0005-0000-0000-0000B1B20000}"/>
    <cellStyle name="Total (line) 2 9 5" xfId="46184" xr:uid="{00000000-0005-0000-0000-0000B2B20000}"/>
    <cellStyle name="Total (line) 20" xfId="46185" xr:uid="{00000000-0005-0000-0000-0000B3B20000}"/>
    <cellStyle name="Total (line) 3" xfId="6427" xr:uid="{00000000-0005-0000-0000-0000B4B20000}"/>
    <cellStyle name="Total (line) 3 10" xfId="6428" xr:uid="{00000000-0005-0000-0000-0000B5B20000}"/>
    <cellStyle name="Total (line) 3 10 2" xfId="46186" xr:uid="{00000000-0005-0000-0000-0000B6B20000}"/>
    <cellStyle name="Total (line) 3 10 2 2" xfId="46187" xr:uid="{00000000-0005-0000-0000-0000B7B20000}"/>
    <cellStyle name="Total (line) 3 10 2 3" xfId="46188" xr:uid="{00000000-0005-0000-0000-0000B8B20000}"/>
    <cellStyle name="Total (line) 3 10 2 4" xfId="46189" xr:uid="{00000000-0005-0000-0000-0000B9B20000}"/>
    <cellStyle name="Total (line) 3 10 3" xfId="46190" xr:uid="{00000000-0005-0000-0000-0000BAB20000}"/>
    <cellStyle name="Total (line) 3 10 4" xfId="46191" xr:uid="{00000000-0005-0000-0000-0000BBB20000}"/>
    <cellStyle name="Total (line) 3 10 5" xfId="46192" xr:uid="{00000000-0005-0000-0000-0000BCB20000}"/>
    <cellStyle name="Total (line) 3 11" xfId="6429" xr:uid="{00000000-0005-0000-0000-0000BDB20000}"/>
    <cellStyle name="Total (line) 3 11 2" xfId="46193" xr:uid="{00000000-0005-0000-0000-0000BEB20000}"/>
    <cellStyle name="Total (line) 3 11 2 2" xfId="46194" xr:uid="{00000000-0005-0000-0000-0000BFB20000}"/>
    <cellStyle name="Total (line) 3 11 2 3" xfId="46195" xr:uid="{00000000-0005-0000-0000-0000C0B20000}"/>
    <cellStyle name="Total (line) 3 11 2 4" xfId="46196" xr:uid="{00000000-0005-0000-0000-0000C1B20000}"/>
    <cellStyle name="Total (line) 3 11 3" xfId="46197" xr:uid="{00000000-0005-0000-0000-0000C2B20000}"/>
    <cellStyle name="Total (line) 3 11 4" xfId="46198" xr:uid="{00000000-0005-0000-0000-0000C3B20000}"/>
    <cellStyle name="Total (line) 3 11 5" xfId="46199" xr:uid="{00000000-0005-0000-0000-0000C4B20000}"/>
    <cellStyle name="Total (line) 3 12" xfId="6430" xr:uid="{00000000-0005-0000-0000-0000C5B20000}"/>
    <cellStyle name="Total (line) 3 12 2" xfId="46200" xr:uid="{00000000-0005-0000-0000-0000C6B20000}"/>
    <cellStyle name="Total (line) 3 12 2 2" xfId="46201" xr:uid="{00000000-0005-0000-0000-0000C7B20000}"/>
    <cellStyle name="Total (line) 3 12 2 3" xfId="46202" xr:uid="{00000000-0005-0000-0000-0000C8B20000}"/>
    <cellStyle name="Total (line) 3 12 2 4" xfId="46203" xr:uid="{00000000-0005-0000-0000-0000C9B20000}"/>
    <cellStyle name="Total (line) 3 12 3" xfId="46204" xr:uid="{00000000-0005-0000-0000-0000CAB20000}"/>
    <cellStyle name="Total (line) 3 12 4" xfId="46205" xr:uid="{00000000-0005-0000-0000-0000CBB20000}"/>
    <cellStyle name="Total (line) 3 12 5" xfId="46206" xr:uid="{00000000-0005-0000-0000-0000CCB20000}"/>
    <cellStyle name="Total (line) 3 13" xfId="6431" xr:uid="{00000000-0005-0000-0000-0000CDB20000}"/>
    <cellStyle name="Total (line) 3 13 2" xfId="46207" xr:uid="{00000000-0005-0000-0000-0000CEB20000}"/>
    <cellStyle name="Total (line) 3 13 2 2" xfId="46208" xr:uid="{00000000-0005-0000-0000-0000CFB20000}"/>
    <cellStyle name="Total (line) 3 13 2 3" xfId="46209" xr:uid="{00000000-0005-0000-0000-0000D0B20000}"/>
    <cellStyle name="Total (line) 3 13 2 4" xfId="46210" xr:uid="{00000000-0005-0000-0000-0000D1B20000}"/>
    <cellStyle name="Total (line) 3 13 3" xfId="46211" xr:uid="{00000000-0005-0000-0000-0000D2B20000}"/>
    <cellStyle name="Total (line) 3 13 4" xfId="46212" xr:uid="{00000000-0005-0000-0000-0000D3B20000}"/>
    <cellStyle name="Total (line) 3 13 5" xfId="46213" xr:uid="{00000000-0005-0000-0000-0000D4B20000}"/>
    <cellStyle name="Total (line) 3 14" xfId="6432" xr:uid="{00000000-0005-0000-0000-0000D5B20000}"/>
    <cellStyle name="Total (line) 3 14 2" xfId="46214" xr:uid="{00000000-0005-0000-0000-0000D6B20000}"/>
    <cellStyle name="Total (line) 3 14 2 2" xfId="46215" xr:uid="{00000000-0005-0000-0000-0000D7B20000}"/>
    <cellStyle name="Total (line) 3 14 2 3" xfId="46216" xr:uid="{00000000-0005-0000-0000-0000D8B20000}"/>
    <cellStyle name="Total (line) 3 14 2 4" xfId="46217" xr:uid="{00000000-0005-0000-0000-0000D9B20000}"/>
    <cellStyle name="Total (line) 3 14 3" xfId="46218" xr:uid="{00000000-0005-0000-0000-0000DAB20000}"/>
    <cellStyle name="Total (line) 3 14 4" xfId="46219" xr:uid="{00000000-0005-0000-0000-0000DBB20000}"/>
    <cellStyle name="Total (line) 3 14 5" xfId="46220" xr:uid="{00000000-0005-0000-0000-0000DCB20000}"/>
    <cellStyle name="Total (line) 3 15" xfId="6433" xr:uid="{00000000-0005-0000-0000-0000DDB20000}"/>
    <cellStyle name="Total (line) 3 15 2" xfId="46221" xr:uid="{00000000-0005-0000-0000-0000DEB20000}"/>
    <cellStyle name="Total (line) 3 15 2 2" xfId="46222" xr:uid="{00000000-0005-0000-0000-0000DFB20000}"/>
    <cellStyle name="Total (line) 3 15 2 3" xfId="46223" xr:uid="{00000000-0005-0000-0000-0000E0B20000}"/>
    <cellStyle name="Total (line) 3 15 2 4" xfId="46224" xr:uid="{00000000-0005-0000-0000-0000E1B20000}"/>
    <cellStyle name="Total (line) 3 15 3" xfId="46225" xr:uid="{00000000-0005-0000-0000-0000E2B20000}"/>
    <cellStyle name="Total (line) 3 15 4" xfId="46226" xr:uid="{00000000-0005-0000-0000-0000E3B20000}"/>
    <cellStyle name="Total (line) 3 15 5" xfId="46227" xr:uid="{00000000-0005-0000-0000-0000E4B20000}"/>
    <cellStyle name="Total (line) 3 16" xfId="6434" xr:uid="{00000000-0005-0000-0000-0000E5B20000}"/>
    <cellStyle name="Total (line) 3 16 2" xfId="46228" xr:uid="{00000000-0005-0000-0000-0000E6B20000}"/>
    <cellStyle name="Total (line) 3 16 2 2" xfId="46229" xr:uid="{00000000-0005-0000-0000-0000E7B20000}"/>
    <cellStyle name="Total (line) 3 16 2 3" xfId="46230" xr:uid="{00000000-0005-0000-0000-0000E8B20000}"/>
    <cellStyle name="Total (line) 3 16 2 4" xfId="46231" xr:uid="{00000000-0005-0000-0000-0000E9B20000}"/>
    <cellStyle name="Total (line) 3 16 3" xfId="46232" xr:uid="{00000000-0005-0000-0000-0000EAB20000}"/>
    <cellStyle name="Total (line) 3 16 4" xfId="46233" xr:uid="{00000000-0005-0000-0000-0000EBB20000}"/>
    <cellStyle name="Total (line) 3 16 5" xfId="46234" xr:uid="{00000000-0005-0000-0000-0000ECB20000}"/>
    <cellStyle name="Total (line) 3 17" xfId="46235" xr:uid="{00000000-0005-0000-0000-0000EDB20000}"/>
    <cellStyle name="Total (line) 3 2" xfId="6435" xr:uid="{00000000-0005-0000-0000-0000EEB20000}"/>
    <cellStyle name="Total (line) 3 2 10" xfId="6436" xr:uid="{00000000-0005-0000-0000-0000EFB20000}"/>
    <cellStyle name="Total (line) 3 2 10 2" xfId="46236" xr:uid="{00000000-0005-0000-0000-0000F0B20000}"/>
    <cellStyle name="Total (line) 3 2 10 2 2" xfId="46237" xr:uid="{00000000-0005-0000-0000-0000F1B20000}"/>
    <cellStyle name="Total (line) 3 2 10 2 3" xfId="46238" xr:uid="{00000000-0005-0000-0000-0000F2B20000}"/>
    <cellStyle name="Total (line) 3 2 10 2 4" xfId="46239" xr:uid="{00000000-0005-0000-0000-0000F3B20000}"/>
    <cellStyle name="Total (line) 3 2 10 3" xfId="46240" xr:uid="{00000000-0005-0000-0000-0000F4B20000}"/>
    <cellStyle name="Total (line) 3 2 10 4" xfId="46241" xr:uid="{00000000-0005-0000-0000-0000F5B20000}"/>
    <cellStyle name="Total (line) 3 2 10 5" xfId="46242" xr:uid="{00000000-0005-0000-0000-0000F6B20000}"/>
    <cellStyle name="Total (line) 3 2 11" xfId="6437" xr:uid="{00000000-0005-0000-0000-0000F7B20000}"/>
    <cellStyle name="Total (line) 3 2 11 2" xfId="46243" xr:uid="{00000000-0005-0000-0000-0000F8B20000}"/>
    <cellStyle name="Total (line) 3 2 11 2 2" xfId="46244" xr:uid="{00000000-0005-0000-0000-0000F9B20000}"/>
    <cellStyle name="Total (line) 3 2 11 2 3" xfId="46245" xr:uid="{00000000-0005-0000-0000-0000FAB20000}"/>
    <cellStyle name="Total (line) 3 2 11 2 4" xfId="46246" xr:uid="{00000000-0005-0000-0000-0000FBB20000}"/>
    <cellStyle name="Total (line) 3 2 11 3" xfId="46247" xr:uid="{00000000-0005-0000-0000-0000FCB20000}"/>
    <cellStyle name="Total (line) 3 2 11 4" xfId="46248" xr:uid="{00000000-0005-0000-0000-0000FDB20000}"/>
    <cellStyle name="Total (line) 3 2 11 5" xfId="46249" xr:uid="{00000000-0005-0000-0000-0000FEB20000}"/>
    <cellStyle name="Total (line) 3 2 12" xfId="6438" xr:uid="{00000000-0005-0000-0000-0000FFB20000}"/>
    <cellStyle name="Total (line) 3 2 12 2" xfId="46250" xr:uid="{00000000-0005-0000-0000-000000B30000}"/>
    <cellStyle name="Total (line) 3 2 12 2 2" xfId="46251" xr:uid="{00000000-0005-0000-0000-000001B30000}"/>
    <cellStyle name="Total (line) 3 2 12 2 3" xfId="46252" xr:uid="{00000000-0005-0000-0000-000002B30000}"/>
    <cellStyle name="Total (line) 3 2 12 2 4" xfId="46253" xr:uid="{00000000-0005-0000-0000-000003B30000}"/>
    <cellStyle name="Total (line) 3 2 12 3" xfId="46254" xr:uid="{00000000-0005-0000-0000-000004B30000}"/>
    <cellStyle name="Total (line) 3 2 12 4" xfId="46255" xr:uid="{00000000-0005-0000-0000-000005B30000}"/>
    <cellStyle name="Total (line) 3 2 12 5" xfId="46256" xr:uid="{00000000-0005-0000-0000-000006B30000}"/>
    <cellStyle name="Total (line) 3 2 13" xfId="6439" xr:uid="{00000000-0005-0000-0000-000007B30000}"/>
    <cellStyle name="Total (line) 3 2 13 2" xfId="46257" xr:uid="{00000000-0005-0000-0000-000008B30000}"/>
    <cellStyle name="Total (line) 3 2 13 2 2" xfId="46258" xr:uid="{00000000-0005-0000-0000-000009B30000}"/>
    <cellStyle name="Total (line) 3 2 13 2 3" xfId="46259" xr:uid="{00000000-0005-0000-0000-00000AB30000}"/>
    <cellStyle name="Total (line) 3 2 13 2 4" xfId="46260" xr:uid="{00000000-0005-0000-0000-00000BB30000}"/>
    <cellStyle name="Total (line) 3 2 13 3" xfId="46261" xr:uid="{00000000-0005-0000-0000-00000CB30000}"/>
    <cellStyle name="Total (line) 3 2 13 4" xfId="46262" xr:uid="{00000000-0005-0000-0000-00000DB30000}"/>
    <cellStyle name="Total (line) 3 2 13 5" xfId="46263" xr:uid="{00000000-0005-0000-0000-00000EB30000}"/>
    <cellStyle name="Total (line) 3 2 14" xfId="6440" xr:uid="{00000000-0005-0000-0000-00000FB30000}"/>
    <cellStyle name="Total (line) 3 2 14 2" xfId="46264" xr:uid="{00000000-0005-0000-0000-000010B30000}"/>
    <cellStyle name="Total (line) 3 2 14 2 2" xfId="46265" xr:uid="{00000000-0005-0000-0000-000011B30000}"/>
    <cellStyle name="Total (line) 3 2 14 2 3" xfId="46266" xr:uid="{00000000-0005-0000-0000-000012B30000}"/>
    <cellStyle name="Total (line) 3 2 14 2 4" xfId="46267" xr:uid="{00000000-0005-0000-0000-000013B30000}"/>
    <cellStyle name="Total (line) 3 2 14 3" xfId="46268" xr:uid="{00000000-0005-0000-0000-000014B30000}"/>
    <cellStyle name="Total (line) 3 2 14 4" xfId="46269" xr:uid="{00000000-0005-0000-0000-000015B30000}"/>
    <cellStyle name="Total (line) 3 2 14 5" xfId="46270" xr:uid="{00000000-0005-0000-0000-000016B30000}"/>
    <cellStyle name="Total (line) 3 2 15" xfId="6441" xr:uid="{00000000-0005-0000-0000-000017B30000}"/>
    <cellStyle name="Total (line) 3 2 15 2" xfId="46271" xr:uid="{00000000-0005-0000-0000-000018B30000}"/>
    <cellStyle name="Total (line) 3 2 15 2 2" xfId="46272" xr:uid="{00000000-0005-0000-0000-000019B30000}"/>
    <cellStyle name="Total (line) 3 2 15 2 3" xfId="46273" xr:uid="{00000000-0005-0000-0000-00001AB30000}"/>
    <cellStyle name="Total (line) 3 2 15 2 4" xfId="46274" xr:uid="{00000000-0005-0000-0000-00001BB30000}"/>
    <cellStyle name="Total (line) 3 2 15 3" xfId="46275" xr:uid="{00000000-0005-0000-0000-00001CB30000}"/>
    <cellStyle name="Total (line) 3 2 15 4" xfId="46276" xr:uid="{00000000-0005-0000-0000-00001DB30000}"/>
    <cellStyle name="Total (line) 3 2 15 5" xfId="46277" xr:uid="{00000000-0005-0000-0000-00001EB30000}"/>
    <cellStyle name="Total (line) 3 2 16" xfId="6442" xr:uid="{00000000-0005-0000-0000-00001FB30000}"/>
    <cellStyle name="Total (line) 3 2 16 2" xfId="46278" xr:uid="{00000000-0005-0000-0000-000020B30000}"/>
    <cellStyle name="Total (line) 3 2 16 2 2" xfId="46279" xr:uid="{00000000-0005-0000-0000-000021B30000}"/>
    <cellStyle name="Total (line) 3 2 16 2 3" xfId="46280" xr:uid="{00000000-0005-0000-0000-000022B30000}"/>
    <cellStyle name="Total (line) 3 2 16 2 4" xfId="46281" xr:uid="{00000000-0005-0000-0000-000023B30000}"/>
    <cellStyle name="Total (line) 3 2 16 3" xfId="46282" xr:uid="{00000000-0005-0000-0000-000024B30000}"/>
    <cellStyle name="Total (line) 3 2 16 4" xfId="46283" xr:uid="{00000000-0005-0000-0000-000025B30000}"/>
    <cellStyle name="Total (line) 3 2 16 5" xfId="46284" xr:uid="{00000000-0005-0000-0000-000026B30000}"/>
    <cellStyle name="Total (line) 3 2 17" xfId="6443" xr:uid="{00000000-0005-0000-0000-000027B30000}"/>
    <cellStyle name="Total (line) 3 2 17 2" xfId="46285" xr:uid="{00000000-0005-0000-0000-000028B30000}"/>
    <cellStyle name="Total (line) 3 2 17 2 2" xfId="46286" xr:uid="{00000000-0005-0000-0000-000029B30000}"/>
    <cellStyle name="Total (line) 3 2 17 2 3" xfId="46287" xr:uid="{00000000-0005-0000-0000-00002AB30000}"/>
    <cellStyle name="Total (line) 3 2 17 2 4" xfId="46288" xr:uid="{00000000-0005-0000-0000-00002BB30000}"/>
    <cellStyle name="Total (line) 3 2 17 3" xfId="46289" xr:uid="{00000000-0005-0000-0000-00002CB30000}"/>
    <cellStyle name="Total (line) 3 2 17 4" xfId="46290" xr:uid="{00000000-0005-0000-0000-00002DB30000}"/>
    <cellStyle name="Total (line) 3 2 17 5" xfId="46291" xr:uid="{00000000-0005-0000-0000-00002EB30000}"/>
    <cellStyle name="Total (line) 3 2 18" xfId="6444" xr:uid="{00000000-0005-0000-0000-00002FB30000}"/>
    <cellStyle name="Total (line) 3 2 18 2" xfId="46292" xr:uid="{00000000-0005-0000-0000-000030B30000}"/>
    <cellStyle name="Total (line) 3 2 18 2 2" xfId="46293" xr:uid="{00000000-0005-0000-0000-000031B30000}"/>
    <cellStyle name="Total (line) 3 2 18 2 3" xfId="46294" xr:uid="{00000000-0005-0000-0000-000032B30000}"/>
    <cellStyle name="Total (line) 3 2 18 2 4" xfId="46295" xr:uid="{00000000-0005-0000-0000-000033B30000}"/>
    <cellStyle name="Total (line) 3 2 18 3" xfId="46296" xr:uid="{00000000-0005-0000-0000-000034B30000}"/>
    <cellStyle name="Total (line) 3 2 18 4" xfId="46297" xr:uid="{00000000-0005-0000-0000-000035B30000}"/>
    <cellStyle name="Total (line) 3 2 18 5" xfId="46298" xr:uid="{00000000-0005-0000-0000-000036B30000}"/>
    <cellStyle name="Total (line) 3 2 19" xfId="6445" xr:uid="{00000000-0005-0000-0000-000037B30000}"/>
    <cellStyle name="Total (line) 3 2 19 2" xfId="46299" xr:uid="{00000000-0005-0000-0000-000038B30000}"/>
    <cellStyle name="Total (line) 3 2 19 2 2" xfId="46300" xr:uid="{00000000-0005-0000-0000-000039B30000}"/>
    <cellStyle name="Total (line) 3 2 19 2 3" xfId="46301" xr:uid="{00000000-0005-0000-0000-00003AB30000}"/>
    <cellStyle name="Total (line) 3 2 19 2 4" xfId="46302" xr:uid="{00000000-0005-0000-0000-00003BB30000}"/>
    <cellStyle name="Total (line) 3 2 19 3" xfId="46303" xr:uid="{00000000-0005-0000-0000-00003CB30000}"/>
    <cellStyle name="Total (line) 3 2 19 4" xfId="46304" xr:uid="{00000000-0005-0000-0000-00003DB30000}"/>
    <cellStyle name="Total (line) 3 2 19 5" xfId="46305" xr:uid="{00000000-0005-0000-0000-00003EB30000}"/>
    <cellStyle name="Total (line) 3 2 2" xfId="6446" xr:uid="{00000000-0005-0000-0000-00003FB30000}"/>
    <cellStyle name="Total (line) 3 2 2 10" xfId="6447" xr:uid="{00000000-0005-0000-0000-000040B30000}"/>
    <cellStyle name="Total (line) 3 2 2 10 2" xfId="46306" xr:uid="{00000000-0005-0000-0000-000041B30000}"/>
    <cellStyle name="Total (line) 3 2 2 10 2 2" xfId="46307" xr:uid="{00000000-0005-0000-0000-000042B30000}"/>
    <cellStyle name="Total (line) 3 2 2 10 2 3" xfId="46308" xr:uid="{00000000-0005-0000-0000-000043B30000}"/>
    <cellStyle name="Total (line) 3 2 2 10 2 4" xfId="46309" xr:uid="{00000000-0005-0000-0000-000044B30000}"/>
    <cellStyle name="Total (line) 3 2 2 10 3" xfId="46310" xr:uid="{00000000-0005-0000-0000-000045B30000}"/>
    <cellStyle name="Total (line) 3 2 2 10 4" xfId="46311" xr:uid="{00000000-0005-0000-0000-000046B30000}"/>
    <cellStyle name="Total (line) 3 2 2 10 5" xfId="46312" xr:uid="{00000000-0005-0000-0000-000047B30000}"/>
    <cellStyle name="Total (line) 3 2 2 11" xfId="6448" xr:uid="{00000000-0005-0000-0000-000048B30000}"/>
    <cellStyle name="Total (line) 3 2 2 11 2" xfId="46313" xr:uid="{00000000-0005-0000-0000-000049B30000}"/>
    <cellStyle name="Total (line) 3 2 2 11 2 2" xfId="46314" xr:uid="{00000000-0005-0000-0000-00004AB30000}"/>
    <cellStyle name="Total (line) 3 2 2 11 2 3" xfId="46315" xr:uid="{00000000-0005-0000-0000-00004BB30000}"/>
    <cellStyle name="Total (line) 3 2 2 11 2 4" xfId="46316" xr:uid="{00000000-0005-0000-0000-00004CB30000}"/>
    <cellStyle name="Total (line) 3 2 2 11 3" xfId="46317" xr:uid="{00000000-0005-0000-0000-00004DB30000}"/>
    <cellStyle name="Total (line) 3 2 2 11 4" xfId="46318" xr:uid="{00000000-0005-0000-0000-00004EB30000}"/>
    <cellStyle name="Total (line) 3 2 2 11 5" xfId="46319" xr:uid="{00000000-0005-0000-0000-00004FB30000}"/>
    <cellStyle name="Total (line) 3 2 2 12" xfId="6449" xr:uid="{00000000-0005-0000-0000-000050B30000}"/>
    <cellStyle name="Total (line) 3 2 2 12 2" xfId="46320" xr:uid="{00000000-0005-0000-0000-000051B30000}"/>
    <cellStyle name="Total (line) 3 2 2 12 2 2" xfId="46321" xr:uid="{00000000-0005-0000-0000-000052B30000}"/>
    <cellStyle name="Total (line) 3 2 2 12 2 3" xfId="46322" xr:uid="{00000000-0005-0000-0000-000053B30000}"/>
    <cellStyle name="Total (line) 3 2 2 12 2 4" xfId="46323" xr:uid="{00000000-0005-0000-0000-000054B30000}"/>
    <cellStyle name="Total (line) 3 2 2 12 3" xfId="46324" xr:uid="{00000000-0005-0000-0000-000055B30000}"/>
    <cellStyle name="Total (line) 3 2 2 12 4" xfId="46325" xr:uid="{00000000-0005-0000-0000-000056B30000}"/>
    <cellStyle name="Total (line) 3 2 2 12 5" xfId="46326" xr:uid="{00000000-0005-0000-0000-000057B30000}"/>
    <cellStyle name="Total (line) 3 2 2 13" xfId="6450" xr:uid="{00000000-0005-0000-0000-000058B30000}"/>
    <cellStyle name="Total (line) 3 2 2 13 2" xfId="46327" xr:uid="{00000000-0005-0000-0000-000059B30000}"/>
    <cellStyle name="Total (line) 3 2 2 13 2 2" xfId="46328" xr:uid="{00000000-0005-0000-0000-00005AB30000}"/>
    <cellStyle name="Total (line) 3 2 2 13 2 3" xfId="46329" xr:uid="{00000000-0005-0000-0000-00005BB30000}"/>
    <cellStyle name="Total (line) 3 2 2 13 2 4" xfId="46330" xr:uid="{00000000-0005-0000-0000-00005CB30000}"/>
    <cellStyle name="Total (line) 3 2 2 13 3" xfId="46331" xr:uid="{00000000-0005-0000-0000-00005DB30000}"/>
    <cellStyle name="Total (line) 3 2 2 13 4" xfId="46332" xr:uid="{00000000-0005-0000-0000-00005EB30000}"/>
    <cellStyle name="Total (line) 3 2 2 13 5" xfId="46333" xr:uid="{00000000-0005-0000-0000-00005FB30000}"/>
    <cellStyle name="Total (line) 3 2 2 14" xfId="6451" xr:uid="{00000000-0005-0000-0000-000060B30000}"/>
    <cellStyle name="Total (line) 3 2 2 14 2" xfId="46334" xr:uid="{00000000-0005-0000-0000-000061B30000}"/>
    <cellStyle name="Total (line) 3 2 2 14 2 2" xfId="46335" xr:uid="{00000000-0005-0000-0000-000062B30000}"/>
    <cellStyle name="Total (line) 3 2 2 14 2 3" xfId="46336" xr:uid="{00000000-0005-0000-0000-000063B30000}"/>
    <cellStyle name="Total (line) 3 2 2 14 2 4" xfId="46337" xr:uid="{00000000-0005-0000-0000-000064B30000}"/>
    <cellStyle name="Total (line) 3 2 2 14 3" xfId="46338" xr:uid="{00000000-0005-0000-0000-000065B30000}"/>
    <cellStyle name="Total (line) 3 2 2 14 4" xfId="46339" xr:uid="{00000000-0005-0000-0000-000066B30000}"/>
    <cellStyle name="Total (line) 3 2 2 14 5" xfId="46340" xr:uid="{00000000-0005-0000-0000-000067B30000}"/>
    <cellStyle name="Total (line) 3 2 2 15" xfId="6452" xr:uid="{00000000-0005-0000-0000-000068B30000}"/>
    <cellStyle name="Total (line) 3 2 2 15 2" xfId="46341" xr:uid="{00000000-0005-0000-0000-000069B30000}"/>
    <cellStyle name="Total (line) 3 2 2 15 2 2" xfId="46342" xr:uid="{00000000-0005-0000-0000-00006AB30000}"/>
    <cellStyle name="Total (line) 3 2 2 15 2 3" xfId="46343" xr:uid="{00000000-0005-0000-0000-00006BB30000}"/>
    <cellStyle name="Total (line) 3 2 2 15 2 4" xfId="46344" xr:uid="{00000000-0005-0000-0000-00006CB30000}"/>
    <cellStyle name="Total (line) 3 2 2 15 3" xfId="46345" xr:uid="{00000000-0005-0000-0000-00006DB30000}"/>
    <cellStyle name="Total (line) 3 2 2 15 4" xfId="46346" xr:uid="{00000000-0005-0000-0000-00006EB30000}"/>
    <cellStyle name="Total (line) 3 2 2 15 5" xfId="46347" xr:uid="{00000000-0005-0000-0000-00006FB30000}"/>
    <cellStyle name="Total (line) 3 2 2 16" xfId="6453" xr:uid="{00000000-0005-0000-0000-000070B30000}"/>
    <cellStyle name="Total (line) 3 2 2 16 2" xfId="46348" xr:uid="{00000000-0005-0000-0000-000071B30000}"/>
    <cellStyle name="Total (line) 3 2 2 16 2 2" xfId="46349" xr:uid="{00000000-0005-0000-0000-000072B30000}"/>
    <cellStyle name="Total (line) 3 2 2 16 2 3" xfId="46350" xr:uid="{00000000-0005-0000-0000-000073B30000}"/>
    <cellStyle name="Total (line) 3 2 2 16 2 4" xfId="46351" xr:uid="{00000000-0005-0000-0000-000074B30000}"/>
    <cellStyle name="Total (line) 3 2 2 16 3" xfId="46352" xr:uid="{00000000-0005-0000-0000-000075B30000}"/>
    <cellStyle name="Total (line) 3 2 2 16 4" xfId="46353" xr:uid="{00000000-0005-0000-0000-000076B30000}"/>
    <cellStyle name="Total (line) 3 2 2 16 5" xfId="46354" xr:uid="{00000000-0005-0000-0000-000077B30000}"/>
    <cellStyle name="Total (line) 3 2 2 17" xfId="6454" xr:uid="{00000000-0005-0000-0000-000078B30000}"/>
    <cellStyle name="Total (line) 3 2 2 17 2" xfId="46355" xr:uid="{00000000-0005-0000-0000-000079B30000}"/>
    <cellStyle name="Total (line) 3 2 2 17 2 2" xfId="46356" xr:uid="{00000000-0005-0000-0000-00007AB30000}"/>
    <cellStyle name="Total (line) 3 2 2 17 2 3" xfId="46357" xr:uid="{00000000-0005-0000-0000-00007BB30000}"/>
    <cellStyle name="Total (line) 3 2 2 17 2 4" xfId="46358" xr:uid="{00000000-0005-0000-0000-00007CB30000}"/>
    <cellStyle name="Total (line) 3 2 2 17 3" xfId="46359" xr:uid="{00000000-0005-0000-0000-00007DB30000}"/>
    <cellStyle name="Total (line) 3 2 2 17 4" xfId="46360" xr:uid="{00000000-0005-0000-0000-00007EB30000}"/>
    <cellStyle name="Total (line) 3 2 2 17 5" xfId="46361" xr:uid="{00000000-0005-0000-0000-00007FB30000}"/>
    <cellStyle name="Total (line) 3 2 2 18" xfId="6455" xr:uid="{00000000-0005-0000-0000-000080B30000}"/>
    <cellStyle name="Total (line) 3 2 2 18 2" xfId="46362" xr:uid="{00000000-0005-0000-0000-000081B30000}"/>
    <cellStyle name="Total (line) 3 2 2 18 2 2" xfId="46363" xr:uid="{00000000-0005-0000-0000-000082B30000}"/>
    <cellStyle name="Total (line) 3 2 2 18 2 3" xfId="46364" xr:uid="{00000000-0005-0000-0000-000083B30000}"/>
    <cellStyle name="Total (line) 3 2 2 18 2 4" xfId="46365" xr:uid="{00000000-0005-0000-0000-000084B30000}"/>
    <cellStyle name="Total (line) 3 2 2 18 3" xfId="46366" xr:uid="{00000000-0005-0000-0000-000085B30000}"/>
    <cellStyle name="Total (line) 3 2 2 18 4" xfId="46367" xr:uid="{00000000-0005-0000-0000-000086B30000}"/>
    <cellStyle name="Total (line) 3 2 2 18 5" xfId="46368" xr:uid="{00000000-0005-0000-0000-000087B30000}"/>
    <cellStyle name="Total (line) 3 2 2 19" xfId="6456" xr:uid="{00000000-0005-0000-0000-000088B30000}"/>
    <cellStyle name="Total (line) 3 2 2 19 2" xfId="46369" xr:uid="{00000000-0005-0000-0000-000089B30000}"/>
    <cellStyle name="Total (line) 3 2 2 19 2 2" xfId="46370" xr:uid="{00000000-0005-0000-0000-00008AB30000}"/>
    <cellStyle name="Total (line) 3 2 2 19 2 3" xfId="46371" xr:uid="{00000000-0005-0000-0000-00008BB30000}"/>
    <cellStyle name="Total (line) 3 2 2 19 2 4" xfId="46372" xr:uid="{00000000-0005-0000-0000-00008CB30000}"/>
    <cellStyle name="Total (line) 3 2 2 19 3" xfId="46373" xr:uid="{00000000-0005-0000-0000-00008DB30000}"/>
    <cellStyle name="Total (line) 3 2 2 19 4" xfId="46374" xr:uid="{00000000-0005-0000-0000-00008EB30000}"/>
    <cellStyle name="Total (line) 3 2 2 19 5" xfId="46375" xr:uid="{00000000-0005-0000-0000-00008FB30000}"/>
    <cellStyle name="Total (line) 3 2 2 2" xfId="6457" xr:uid="{00000000-0005-0000-0000-000090B30000}"/>
    <cellStyle name="Total (line) 3 2 2 2 2" xfId="46376" xr:uid="{00000000-0005-0000-0000-000091B30000}"/>
    <cellStyle name="Total (line) 3 2 2 2 2 2" xfId="46377" xr:uid="{00000000-0005-0000-0000-000092B30000}"/>
    <cellStyle name="Total (line) 3 2 2 2 2 3" xfId="46378" xr:uid="{00000000-0005-0000-0000-000093B30000}"/>
    <cellStyle name="Total (line) 3 2 2 2 2 4" xfId="46379" xr:uid="{00000000-0005-0000-0000-000094B30000}"/>
    <cellStyle name="Total (line) 3 2 2 2 3" xfId="46380" xr:uid="{00000000-0005-0000-0000-000095B30000}"/>
    <cellStyle name="Total (line) 3 2 2 2 4" xfId="46381" xr:uid="{00000000-0005-0000-0000-000096B30000}"/>
    <cellStyle name="Total (line) 3 2 2 2 5" xfId="46382" xr:uid="{00000000-0005-0000-0000-000097B30000}"/>
    <cellStyle name="Total (line) 3 2 2 20" xfId="6458" xr:uid="{00000000-0005-0000-0000-000098B30000}"/>
    <cellStyle name="Total (line) 3 2 2 20 2" xfId="46383" xr:uid="{00000000-0005-0000-0000-000099B30000}"/>
    <cellStyle name="Total (line) 3 2 2 20 2 2" xfId="46384" xr:uid="{00000000-0005-0000-0000-00009AB30000}"/>
    <cellStyle name="Total (line) 3 2 2 20 2 3" xfId="46385" xr:uid="{00000000-0005-0000-0000-00009BB30000}"/>
    <cellStyle name="Total (line) 3 2 2 20 2 4" xfId="46386" xr:uid="{00000000-0005-0000-0000-00009CB30000}"/>
    <cellStyle name="Total (line) 3 2 2 20 3" xfId="46387" xr:uid="{00000000-0005-0000-0000-00009DB30000}"/>
    <cellStyle name="Total (line) 3 2 2 20 4" xfId="46388" xr:uid="{00000000-0005-0000-0000-00009EB30000}"/>
    <cellStyle name="Total (line) 3 2 2 20 5" xfId="46389" xr:uid="{00000000-0005-0000-0000-00009FB30000}"/>
    <cellStyle name="Total (line) 3 2 2 21" xfId="6459" xr:uid="{00000000-0005-0000-0000-0000A0B30000}"/>
    <cellStyle name="Total (line) 3 2 2 21 2" xfId="46390" xr:uid="{00000000-0005-0000-0000-0000A1B30000}"/>
    <cellStyle name="Total (line) 3 2 2 21 2 2" xfId="46391" xr:uid="{00000000-0005-0000-0000-0000A2B30000}"/>
    <cellStyle name="Total (line) 3 2 2 21 2 3" xfId="46392" xr:uid="{00000000-0005-0000-0000-0000A3B30000}"/>
    <cellStyle name="Total (line) 3 2 2 21 2 4" xfId="46393" xr:uid="{00000000-0005-0000-0000-0000A4B30000}"/>
    <cellStyle name="Total (line) 3 2 2 21 3" xfId="46394" xr:uid="{00000000-0005-0000-0000-0000A5B30000}"/>
    <cellStyle name="Total (line) 3 2 2 21 4" xfId="46395" xr:uid="{00000000-0005-0000-0000-0000A6B30000}"/>
    <cellStyle name="Total (line) 3 2 2 21 5" xfId="46396" xr:uid="{00000000-0005-0000-0000-0000A7B30000}"/>
    <cellStyle name="Total (line) 3 2 2 22" xfId="6460" xr:uid="{00000000-0005-0000-0000-0000A8B30000}"/>
    <cellStyle name="Total (line) 3 2 2 22 2" xfId="46397" xr:uid="{00000000-0005-0000-0000-0000A9B30000}"/>
    <cellStyle name="Total (line) 3 2 2 22 2 2" xfId="46398" xr:uid="{00000000-0005-0000-0000-0000AAB30000}"/>
    <cellStyle name="Total (line) 3 2 2 22 2 3" xfId="46399" xr:uid="{00000000-0005-0000-0000-0000ABB30000}"/>
    <cellStyle name="Total (line) 3 2 2 22 2 4" xfId="46400" xr:uid="{00000000-0005-0000-0000-0000ACB30000}"/>
    <cellStyle name="Total (line) 3 2 2 22 3" xfId="46401" xr:uid="{00000000-0005-0000-0000-0000ADB30000}"/>
    <cellStyle name="Total (line) 3 2 2 22 4" xfId="46402" xr:uid="{00000000-0005-0000-0000-0000AEB30000}"/>
    <cellStyle name="Total (line) 3 2 2 22 5" xfId="46403" xr:uid="{00000000-0005-0000-0000-0000AFB30000}"/>
    <cellStyle name="Total (line) 3 2 2 23" xfId="6461" xr:uid="{00000000-0005-0000-0000-0000B0B30000}"/>
    <cellStyle name="Total (line) 3 2 2 23 2" xfId="46404" xr:uid="{00000000-0005-0000-0000-0000B1B30000}"/>
    <cellStyle name="Total (line) 3 2 2 23 2 2" xfId="46405" xr:uid="{00000000-0005-0000-0000-0000B2B30000}"/>
    <cellStyle name="Total (line) 3 2 2 23 2 3" xfId="46406" xr:uid="{00000000-0005-0000-0000-0000B3B30000}"/>
    <cellStyle name="Total (line) 3 2 2 23 2 4" xfId="46407" xr:uid="{00000000-0005-0000-0000-0000B4B30000}"/>
    <cellStyle name="Total (line) 3 2 2 23 3" xfId="46408" xr:uid="{00000000-0005-0000-0000-0000B5B30000}"/>
    <cellStyle name="Total (line) 3 2 2 23 4" xfId="46409" xr:uid="{00000000-0005-0000-0000-0000B6B30000}"/>
    <cellStyle name="Total (line) 3 2 2 23 5" xfId="46410" xr:uid="{00000000-0005-0000-0000-0000B7B30000}"/>
    <cellStyle name="Total (line) 3 2 2 24" xfId="6462" xr:uid="{00000000-0005-0000-0000-0000B8B30000}"/>
    <cellStyle name="Total (line) 3 2 2 24 2" xfId="46411" xr:uid="{00000000-0005-0000-0000-0000B9B30000}"/>
    <cellStyle name="Total (line) 3 2 2 24 2 2" xfId="46412" xr:uid="{00000000-0005-0000-0000-0000BAB30000}"/>
    <cellStyle name="Total (line) 3 2 2 24 2 3" xfId="46413" xr:uid="{00000000-0005-0000-0000-0000BBB30000}"/>
    <cellStyle name="Total (line) 3 2 2 24 2 4" xfId="46414" xr:uid="{00000000-0005-0000-0000-0000BCB30000}"/>
    <cellStyle name="Total (line) 3 2 2 24 3" xfId="46415" xr:uid="{00000000-0005-0000-0000-0000BDB30000}"/>
    <cellStyle name="Total (line) 3 2 2 24 4" xfId="46416" xr:uid="{00000000-0005-0000-0000-0000BEB30000}"/>
    <cellStyle name="Total (line) 3 2 2 24 5" xfId="46417" xr:uid="{00000000-0005-0000-0000-0000BFB30000}"/>
    <cellStyle name="Total (line) 3 2 2 25" xfId="6463" xr:uid="{00000000-0005-0000-0000-0000C0B30000}"/>
    <cellStyle name="Total (line) 3 2 2 25 2" xfId="46418" xr:uid="{00000000-0005-0000-0000-0000C1B30000}"/>
    <cellStyle name="Total (line) 3 2 2 25 2 2" xfId="46419" xr:uid="{00000000-0005-0000-0000-0000C2B30000}"/>
    <cellStyle name="Total (line) 3 2 2 25 2 3" xfId="46420" xr:uid="{00000000-0005-0000-0000-0000C3B30000}"/>
    <cellStyle name="Total (line) 3 2 2 25 2 4" xfId="46421" xr:uid="{00000000-0005-0000-0000-0000C4B30000}"/>
    <cellStyle name="Total (line) 3 2 2 25 3" xfId="46422" xr:uid="{00000000-0005-0000-0000-0000C5B30000}"/>
    <cellStyle name="Total (line) 3 2 2 25 4" xfId="46423" xr:uid="{00000000-0005-0000-0000-0000C6B30000}"/>
    <cellStyle name="Total (line) 3 2 2 25 5" xfId="46424" xr:uid="{00000000-0005-0000-0000-0000C7B30000}"/>
    <cellStyle name="Total (line) 3 2 2 26" xfId="6464" xr:uid="{00000000-0005-0000-0000-0000C8B30000}"/>
    <cellStyle name="Total (line) 3 2 2 26 2" xfId="46425" xr:uid="{00000000-0005-0000-0000-0000C9B30000}"/>
    <cellStyle name="Total (line) 3 2 2 26 2 2" xfId="46426" xr:uid="{00000000-0005-0000-0000-0000CAB30000}"/>
    <cellStyle name="Total (line) 3 2 2 26 2 3" xfId="46427" xr:uid="{00000000-0005-0000-0000-0000CBB30000}"/>
    <cellStyle name="Total (line) 3 2 2 26 2 4" xfId="46428" xr:uid="{00000000-0005-0000-0000-0000CCB30000}"/>
    <cellStyle name="Total (line) 3 2 2 26 3" xfId="46429" xr:uid="{00000000-0005-0000-0000-0000CDB30000}"/>
    <cellStyle name="Total (line) 3 2 2 26 4" xfId="46430" xr:uid="{00000000-0005-0000-0000-0000CEB30000}"/>
    <cellStyle name="Total (line) 3 2 2 26 5" xfId="46431" xr:uid="{00000000-0005-0000-0000-0000CFB30000}"/>
    <cellStyle name="Total (line) 3 2 2 27" xfId="6465" xr:uid="{00000000-0005-0000-0000-0000D0B30000}"/>
    <cellStyle name="Total (line) 3 2 2 27 2" xfId="46432" xr:uid="{00000000-0005-0000-0000-0000D1B30000}"/>
    <cellStyle name="Total (line) 3 2 2 27 2 2" xfId="46433" xr:uid="{00000000-0005-0000-0000-0000D2B30000}"/>
    <cellStyle name="Total (line) 3 2 2 27 2 3" xfId="46434" xr:uid="{00000000-0005-0000-0000-0000D3B30000}"/>
    <cellStyle name="Total (line) 3 2 2 27 2 4" xfId="46435" xr:uid="{00000000-0005-0000-0000-0000D4B30000}"/>
    <cellStyle name="Total (line) 3 2 2 27 3" xfId="46436" xr:uid="{00000000-0005-0000-0000-0000D5B30000}"/>
    <cellStyle name="Total (line) 3 2 2 27 4" xfId="46437" xr:uid="{00000000-0005-0000-0000-0000D6B30000}"/>
    <cellStyle name="Total (line) 3 2 2 27 5" xfId="46438" xr:uid="{00000000-0005-0000-0000-0000D7B30000}"/>
    <cellStyle name="Total (line) 3 2 2 28" xfId="6466" xr:uid="{00000000-0005-0000-0000-0000D8B30000}"/>
    <cellStyle name="Total (line) 3 2 2 28 2" xfId="46439" xr:uid="{00000000-0005-0000-0000-0000D9B30000}"/>
    <cellStyle name="Total (line) 3 2 2 28 2 2" xfId="46440" xr:uid="{00000000-0005-0000-0000-0000DAB30000}"/>
    <cellStyle name="Total (line) 3 2 2 28 2 3" xfId="46441" xr:uid="{00000000-0005-0000-0000-0000DBB30000}"/>
    <cellStyle name="Total (line) 3 2 2 28 2 4" xfId="46442" xr:uid="{00000000-0005-0000-0000-0000DCB30000}"/>
    <cellStyle name="Total (line) 3 2 2 28 3" xfId="46443" xr:uid="{00000000-0005-0000-0000-0000DDB30000}"/>
    <cellStyle name="Total (line) 3 2 2 28 4" xfId="46444" xr:uid="{00000000-0005-0000-0000-0000DEB30000}"/>
    <cellStyle name="Total (line) 3 2 2 28 5" xfId="46445" xr:uid="{00000000-0005-0000-0000-0000DFB30000}"/>
    <cellStyle name="Total (line) 3 2 2 29" xfId="6467" xr:uid="{00000000-0005-0000-0000-0000E0B30000}"/>
    <cellStyle name="Total (line) 3 2 2 29 2" xfId="46446" xr:uid="{00000000-0005-0000-0000-0000E1B30000}"/>
    <cellStyle name="Total (line) 3 2 2 29 2 2" xfId="46447" xr:uid="{00000000-0005-0000-0000-0000E2B30000}"/>
    <cellStyle name="Total (line) 3 2 2 29 2 3" xfId="46448" xr:uid="{00000000-0005-0000-0000-0000E3B30000}"/>
    <cellStyle name="Total (line) 3 2 2 29 2 4" xfId="46449" xr:uid="{00000000-0005-0000-0000-0000E4B30000}"/>
    <cellStyle name="Total (line) 3 2 2 29 3" xfId="46450" xr:uid="{00000000-0005-0000-0000-0000E5B30000}"/>
    <cellStyle name="Total (line) 3 2 2 29 4" xfId="46451" xr:uid="{00000000-0005-0000-0000-0000E6B30000}"/>
    <cellStyle name="Total (line) 3 2 2 29 5" xfId="46452" xr:uid="{00000000-0005-0000-0000-0000E7B30000}"/>
    <cellStyle name="Total (line) 3 2 2 3" xfId="6468" xr:uid="{00000000-0005-0000-0000-0000E8B30000}"/>
    <cellStyle name="Total (line) 3 2 2 3 2" xfId="46453" xr:uid="{00000000-0005-0000-0000-0000E9B30000}"/>
    <cellStyle name="Total (line) 3 2 2 3 2 2" xfId="46454" xr:uid="{00000000-0005-0000-0000-0000EAB30000}"/>
    <cellStyle name="Total (line) 3 2 2 3 2 3" xfId="46455" xr:uid="{00000000-0005-0000-0000-0000EBB30000}"/>
    <cellStyle name="Total (line) 3 2 2 3 2 4" xfId="46456" xr:uid="{00000000-0005-0000-0000-0000ECB30000}"/>
    <cellStyle name="Total (line) 3 2 2 3 3" xfId="46457" xr:uid="{00000000-0005-0000-0000-0000EDB30000}"/>
    <cellStyle name="Total (line) 3 2 2 3 4" xfId="46458" xr:uid="{00000000-0005-0000-0000-0000EEB30000}"/>
    <cellStyle name="Total (line) 3 2 2 3 5" xfId="46459" xr:uid="{00000000-0005-0000-0000-0000EFB30000}"/>
    <cellStyle name="Total (line) 3 2 2 30" xfId="6469" xr:uid="{00000000-0005-0000-0000-0000F0B30000}"/>
    <cellStyle name="Total (line) 3 2 2 30 2" xfId="46460" xr:uid="{00000000-0005-0000-0000-0000F1B30000}"/>
    <cellStyle name="Total (line) 3 2 2 30 2 2" xfId="46461" xr:uid="{00000000-0005-0000-0000-0000F2B30000}"/>
    <cellStyle name="Total (line) 3 2 2 30 2 3" xfId="46462" xr:uid="{00000000-0005-0000-0000-0000F3B30000}"/>
    <cellStyle name="Total (line) 3 2 2 30 2 4" xfId="46463" xr:uid="{00000000-0005-0000-0000-0000F4B30000}"/>
    <cellStyle name="Total (line) 3 2 2 30 3" xfId="46464" xr:uid="{00000000-0005-0000-0000-0000F5B30000}"/>
    <cellStyle name="Total (line) 3 2 2 30 4" xfId="46465" xr:uid="{00000000-0005-0000-0000-0000F6B30000}"/>
    <cellStyle name="Total (line) 3 2 2 30 5" xfId="46466" xr:uid="{00000000-0005-0000-0000-0000F7B30000}"/>
    <cellStyle name="Total (line) 3 2 2 31" xfId="6470" xr:uid="{00000000-0005-0000-0000-0000F8B30000}"/>
    <cellStyle name="Total (line) 3 2 2 31 2" xfId="46467" xr:uid="{00000000-0005-0000-0000-0000F9B30000}"/>
    <cellStyle name="Total (line) 3 2 2 31 2 2" xfId="46468" xr:uid="{00000000-0005-0000-0000-0000FAB30000}"/>
    <cellStyle name="Total (line) 3 2 2 31 2 3" xfId="46469" xr:uid="{00000000-0005-0000-0000-0000FBB30000}"/>
    <cellStyle name="Total (line) 3 2 2 31 2 4" xfId="46470" xr:uid="{00000000-0005-0000-0000-0000FCB30000}"/>
    <cellStyle name="Total (line) 3 2 2 31 3" xfId="46471" xr:uid="{00000000-0005-0000-0000-0000FDB30000}"/>
    <cellStyle name="Total (line) 3 2 2 31 4" xfId="46472" xr:uid="{00000000-0005-0000-0000-0000FEB30000}"/>
    <cellStyle name="Total (line) 3 2 2 31 5" xfId="46473" xr:uid="{00000000-0005-0000-0000-0000FFB30000}"/>
    <cellStyle name="Total (line) 3 2 2 32" xfId="6471" xr:uid="{00000000-0005-0000-0000-000000B40000}"/>
    <cellStyle name="Total (line) 3 2 2 32 2" xfId="46474" xr:uid="{00000000-0005-0000-0000-000001B40000}"/>
    <cellStyle name="Total (line) 3 2 2 32 2 2" xfId="46475" xr:uid="{00000000-0005-0000-0000-000002B40000}"/>
    <cellStyle name="Total (line) 3 2 2 32 2 3" xfId="46476" xr:uid="{00000000-0005-0000-0000-000003B40000}"/>
    <cellStyle name="Total (line) 3 2 2 32 2 4" xfId="46477" xr:uid="{00000000-0005-0000-0000-000004B40000}"/>
    <cellStyle name="Total (line) 3 2 2 32 3" xfId="46478" xr:uid="{00000000-0005-0000-0000-000005B40000}"/>
    <cellStyle name="Total (line) 3 2 2 32 4" xfId="46479" xr:uid="{00000000-0005-0000-0000-000006B40000}"/>
    <cellStyle name="Total (line) 3 2 2 32 5" xfId="46480" xr:uid="{00000000-0005-0000-0000-000007B40000}"/>
    <cellStyle name="Total (line) 3 2 2 33" xfId="6472" xr:uid="{00000000-0005-0000-0000-000008B40000}"/>
    <cellStyle name="Total (line) 3 2 2 33 2" xfId="46481" xr:uid="{00000000-0005-0000-0000-000009B40000}"/>
    <cellStyle name="Total (line) 3 2 2 33 2 2" xfId="46482" xr:uid="{00000000-0005-0000-0000-00000AB40000}"/>
    <cellStyle name="Total (line) 3 2 2 33 2 3" xfId="46483" xr:uid="{00000000-0005-0000-0000-00000BB40000}"/>
    <cellStyle name="Total (line) 3 2 2 33 2 4" xfId="46484" xr:uid="{00000000-0005-0000-0000-00000CB40000}"/>
    <cellStyle name="Total (line) 3 2 2 33 3" xfId="46485" xr:uid="{00000000-0005-0000-0000-00000DB40000}"/>
    <cellStyle name="Total (line) 3 2 2 33 4" xfId="46486" xr:uid="{00000000-0005-0000-0000-00000EB40000}"/>
    <cellStyle name="Total (line) 3 2 2 33 5" xfId="46487" xr:uid="{00000000-0005-0000-0000-00000FB40000}"/>
    <cellStyle name="Total (line) 3 2 2 34" xfId="6473" xr:uid="{00000000-0005-0000-0000-000010B40000}"/>
    <cellStyle name="Total (line) 3 2 2 34 2" xfId="46488" xr:uid="{00000000-0005-0000-0000-000011B40000}"/>
    <cellStyle name="Total (line) 3 2 2 34 2 2" xfId="46489" xr:uid="{00000000-0005-0000-0000-000012B40000}"/>
    <cellStyle name="Total (line) 3 2 2 34 2 3" xfId="46490" xr:uid="{00000000-0005-0000-0000-000013B40000}"/>
    <cellStyle name="Total (line) 3 2 2 34 2 4" xfId="46491" xr:uid="{00000000-0005-0000-0000-000014B40000}"/>
    <cellStyle name="Total (line) 3 2 2 34 3" xfId="46492" xr:uid="{00000000-0005-0000-0000-000015B40000}"/>
    <cellStyle name="Total (line) 3 2 2 34 4" xfId="46493" xr:uid="{00000000-0005-0000-0000-000016B40000}"/>
    <cellStyle name="Total (line) 3 2 2 34 5" xfId="46494" xr:uid="{00000000-0005-0000-0000-000017B40000}"/>
    <cellStyle name="Total (line) 3 2 2 35" xfId="6474" xr:uid="{00000000-0005-0000-0000-000018B40000}"/>
    <cellStyle name="Total (line) 3 2 2 35 2" xfId="46495" xr:uid="{00000000-0005-0000-0000-000019B40000}"/>
    <cellStyle name="Total (line) 3 2 2 35 2 2" xfId="46496" xr:uid="{00000000-0005-0000-0000-00001AB40000}"/>
    <cellStyle name="Total (line) 3 2 2 35 2 3" xfId="46497" xr:uid="{00000000-0005-0000-0000-00001BB40000}"/>
    <cellStyle name="Total (line) 3 2 2 35 2 4" xfId="46498" xr:uid="{00000000-0005-0000-0000-00001CB40000}"/>
    <cellStyle name="Total (line) 3 2 2 35 3" xfId="46499" xr:uid="{00000000-0005-0000-0000-00001DB40000}"/>
    <cellStyle name="Total (line) 3 2 2 35 4" xfId="46500" xr:uid="{00000000-0005-0000-0000-00001EB40000}"/>
    <cellStyle name="Total (line) 3 2 2 35 5" xfId="46501" xr:uid="{00000000-0005-0000-0000-00001FB40000}"/>
    <cellStyle name="Total (line) 3 2 2 36" xfId="6475" xr:uid="{00000000-0005-0000-0000-000020B40000}"/>
    <cellStyle name="Total (line) 3 2 2 36 2" xfId="46502" xr:uid="{00000000-0005-0000-0000-000021B40000}"/>
    <cellStyle name="Total (line) 3 2 2 36 2 2" xfId="46503" xr:uid="{00000000-0005-0000-0000-000022B40000}"/>
    <cellStyle name="Total (line) 3 2 2 36 2 3" xfId="46504" xr:uid="{00000000-0005-0000-0000-000023B40000}"/>
    <cellStyle name="Total (line) 3 2 2 36 2 4" xfId="46505" xr:uid="{00000000-0005-0000-0000-000024B40000}"/>
    <cellStyle name="Total (line) 3 2 2 36 3" xfId="46506" xr:uid="{00000000-0005-0000-0000-000025B40000}"/>
    <cellStyle name="Total (line) 3 2 2 36 4" xfId="46507" xr:uid="{00000000-0005-0000-0000-000026B40000}"/>
    <cellStyle name="Total (line) 3 2 2 36 5" xfId="46508" xr:uid="{00000000-0005-0000-0000-000027B40000}"/>
    <cellStyle name="Total (line) 3 2 2 37" xfId="6476" xr:uid="{00000000-0005-0000-0000-000028B40000}"/>
    <cellStyle name="Total (line) 3 2 2 37 2" xfId="46509" xr:uid="{00000000-0005-0000-0000-000029B40000}"/>
    <cellStyle name="Total (line) 3 2 2 37 2 2" xfId="46510" xr:uid="{00000000-0005-0000-0000-00002AB40000}"/>
    <cellStyle name="Total (line) 3 2 2 37 2 3" xfId="46511" xr:uid="{00000000-0005-0000-0000-00002BB40000}"/>
    <cellStyle name="Total (line) 3 2 2 37 2 4" xfId="46512" xr:uid="{00000000-0005-0000-0000-00002CB40000}"/>
    <cellStyle name="Total (line) 3 2 2 37 3" xfId="46513" xr:uid="{00000000-0005-0000-0000-00002DB40000}"/>
    <cellStyle name="Total (line) 3 2 2 37 4" xfId="46514" xr:uid="{00000000-0005-0000-0000-00002EB40000}"/>
    <cellStyle name="Total (line) 3 2 2 37 5" xfId="46515" xr:uid="{00000000-0005-0000-0000-00002FB40000}"/>
    <cellStyle name="Total (line) 3 2 2 38" xfId="6477" xr:uid="{00000000-0005-0000-0000-000030B40000}"/>
    <cellStyle name="Total (line) 3 2 2 38 2" xfId="46516" xr:uid="{00000000-0005-0000-0000-000031B40000}"/>
    <cellStyle name="Total (line) 3 2 2 38 2 2" xfId="46517" xr:uid="{00000000-0005-0000-0000-000032B40000}"/>
    <cellStyle name="Total (line) 3 2 2 38 2 3" xfId="46518" xr:uid="{00000000-0005-0000-0000-000033B40000}"/>
    <cellStyle name="Total (line) 3 2 2 38 2 4" xfId="46519" xr:uid="{00000000-0005-0000-0000-000034B40000}"/>
    <cellStyle name="Total (line) 3 2 2 38 3" xfId="46520" xr:uid="{00000000-0005-0000-0000-000035B40000}"/>
    <cellStyle name="Total (line) 3 2 2 38 4" xfId="46521" xr:uid="{00000000-0005-0000-0000-000036B40000}"/>
    <cellStyle name="Total (line) 3 2 2 38 5" xfId="46522" xr:uid="{00000000-0005-0000-0000-000037B40000}"/>
    <cellStyle name="Total (line) 3 2 2 39" xfId="6478" xr:uid="{00000000-0005-0000-0000-000038B40000}"/>
    <cellStyle name="Total (line) 3 2 2 39 2" xfId="46523" xr:uid="{00000000-0005-0000-0000-000039B40000}"/>
    <cellStyle name="Total (line) 3 2 2 39 2 2" xfId="46524" xr:uid="{00000000-0005-0000-0000-00003AB40000}"/>
    <cellStyle name="Total (line) 3 2 2 39 2 3" xfId="46525" xr:uid="{00000000-0005-0000-0000-00003BB40000}"/>
    <cellStyle name="Total (line) 3 2 2 39 2 4" xfId="46526" xr:uid="{00000000-0005-0000-0000-00003CB40000}"/>
    <cellStyle name="Total (line) 3 2 2 39 3" xfId="46527" xr:uid="{00000000-0005-0000-0000-00003DB40000}"/>
    <cellStyle name="Total (line) 3 2 2 39 4" xfId="46528" xr:uid="{00000000-0005-0000-0000-00003EB40000}"/>
    <cellStyle name="Total (line) 3 2 2 39 5" xfId="46529" xr:uid="{00000000-0005-0000-0000-00003FB40000}"/>
    <cellStyle name="Total (line) 3 2 2 4" xfId="6479" xr:uid="{00000000-0005-0000-0000-000040B40000}"/>
    <cellStyle name="Total (line) 3 2 2 4 2" xfId="46530" xr:uid="{00000000-0005-0000-0000-000041B40000}"/>
    <cellStyle name="Total (line) 3 2 2 4 2 2" xfId="46531" xr:uid="{00000000-0005-0000-0000-000042B40000}"/>
    <cellStyle name="Total (line) 3 2 2 4 2 3" xfId="46532" xr:uid="{00000000-0005-0000-0000-000043B40000}"/>
    <cellStyle name="Total (line) 3 2 2 4 2 4" xfId="46533" xr:uid="{00000000-0005-0000-0000-000044B40000}"/>
    <cellStyle name="Total (line) 3 2 2 4 3" xfId="46534" xr:uid="{00000000-0005-0000-0000-000045B40000}"/>
    <cellStyle name="Total (line) 3 2 2 4 4" xfId="46535" xr:uid="{00000000-0005-0000-0000-000046B40000}"/>
    <cellStyle name="Total (line) 3 2 2 4 5" xfId="46536" xr:uid="{00000000-0005-0000-0000-000047B40000}"/>
    <cellStyle name="Total (line) 3 2 2 40" xfId="6480" xr:uid="{00000000-0005-0000-0000-000048B40000}"/>
    <cellStyle name="Total (line) 3 2 2 40 2" xfId="46537" xr:uid="{00000000-0005-0000-0000-000049B40000}"/>
    <cellStyle name="Total (line) 3 2 2 40 2 2" xfId="46538" xr:uid="{00000000-0005-0000-0000-00004AB40000}"/>
    <cellStyle name="Total (line) 3 2 2 40 2 3" xfId="46539" xr:uid="{00000000-0005-0000-0000-00004BB40000}"/>
    <cellStyle name="Total (line) 3 2 2 40 2 4" xfId="46540" xr:uid="{00000000-0005-0000-0000-00004CB40000}"/>
    <cellStyle name="Total (line) 3 2 2 40 3" xfId="46541" xr:uid="{00000000-0005-0000-0000-00004DB40000}"/>
    <cellStyle name="Total (line) 3 2 2 40 4" xfId="46542" xr:uid="{00000000-0005-0000-0000-00004EB40000}"/>
    <cellStyle name="Total (line) 3 2 2 40 5" xfId="46543" xr:uid="{00000000-0005-0000-0000-00004FB40000}"/>
    <cellStyle name="Total (line) 3 2 2 41" xfId="6481" xr:uid="{00000000-0005-0000-0000-000050B40000}"/>
    <cellStyle name="Total (line) 3 2 2 41 2" xfId="46544" xr:uid="{00000000-0005-0000-0000-000051B40000}"/>
    <cellStyle name="Total (line) 3 2 2 41 2 2" xfId="46545" xr:uid="{00000000-0005-0000-0000-000052B40000}"/>
    <cellStyle name="Total (line) 3 2 2 41 2 3" xfId="46546" xr:uid="{00000000-0005-0000-0000-000053B40000}"/>
    <cellStyle name="Total (line) 3 2 2 41 2 4" xfId="46547" xr:uid="{00000000-0005-0000-0000-000054B40000}"/>
    <cellStyle name="Total (line) 3 2 2 41 3" xfId="46548" xr:uid="{00000000-0005-0000-0000-000055B40000}"/>
    <cellStyle name="Total (line) 3 2 2 41 4" xfId="46549" xr:uid="{00000000-0005-0000-0000-000056B40000}"/>
    <cellStyle name="Total (line) 3 2 2 41 5" xfId="46550" xr:uid="{00000000-0005-0000-0000-000057B40000}"/>
    <cellStyle name="Total (line) 3 2 2 42" xfId="6482" xr:uid="{00000000-0005-0000-0000-000058B40000}"/>
    <cellStyle name="Total (line) 3 2 2 42 2" xfId="46551" xr:uid="{00000000-0005-0000-0000-000059B40000}"/>
    <cellStyle name="Total (line) 3 2 2 42 2 2" xfId="46552" xr:uid="{00000000-0005-0000-0000-00005AB40000}"/>
    <cellStyle name="Total (line) 3 2 2 42 2 3" xfId="46553" xr:uid="{00000000-0005-0000-0000-00005BB40000}"/>
    <cellStyle name="Total (line) 3 2 2 42 2 4" xfId="46554" xr:uid="{00000000-0005-0000-0000-00005CB40000}"/>
    <cellStyle name="Total (line) 3 2 2 42 3" xfId="46555" xr:uid="{00000000-0005-0000-0000-00005DB40000}"/>
    <cellStyle name="Total (line) 3 2 2 42 4" xfId="46556" xr:uid="{00000000-0005-0000-0000-00005EB40000}"/>
    <cellStyle name="Total (line) 3 2 2 42 5" xfId="46557" xr:uid="{00000000-0005-0000-0000-00005FB40000}"/>
    <cellStyle name="Total (line) 3 2 2 43" xfId="6483" xr:uid="{00000000-0005-0000-0000-000060B40000}"/>
    <cellStyle name="Total (line) 3 2 2 43 2" xfId="46558" xr:uid="{00000000-0005-0000-0000-000061B40000}"/>
    <cellStyle name="Total (line) 3 2 2 43 2 2" xfId="46559" xr:uid="{00000000-0005-0000-0000-000062B40000}"/>
    <cellStyle name="Total (line) 3 2 2 43 2 3" xfId="46560" xr:uid="{00000000-0005-0000-0000-000063B40000}"/>
    <cellStyle name="Total (line) 3 2 2 43 2 4" xfId="46561" xr:uid="{00000000-0005-0000-0000-000064B40000}"/>
    <cellStyle name="Total (line) 3 2 2 43 3" xfId="46562" xr:uid="{00000000-0005-0000-0000-000065B40000}"/>
    <cellStyle name="Total (line) 3 2 2 43 4" xfId="46563" xr:uid="{00000000-0005-0000-0000-000066B40000}"/>
    <cellStyle name="Total (line) 3 2 2 43 5" xfId="46564" xr:uid="{00000000-0005-0000-0000-000067B40000}"/>
    <cellStyle name="Total (line) 3 2 2 44" xfId="6484" xr:uid="{00000000-0005-0000-0000-000068B40000}"/>
    <cellStyle name="Total (line) 3 2 2 44 2" xfId="46565" xr:uid="{00000000-0005-0000-0000-000069B40000}"/>
    <cellStyle name="Total (line) 3 2 2 44 2 2" xfId="46566" xr:uid="{00000000-0005-0000-0000-00006AB40000}"/>
    <cellStyle name="Total (line) 3 2 2 44 2 3" xfId="46567" xr:uid="{00000000-0005-0000-0000-00006BB40000}"/>
    <cellStyle name="Total (line) 3 2 2 44 2 4" xfId="46568" xr:uid="{00000000-0005-0000-0000-00006CB40000}"/>
    <cellStyle name="Total (line) 3 2 2 44 3" xfId="46569" xr:uid="{00000000-0005-0000-0000-00006DB40000}"/>
    <cellStyle name="Total (line) 3 2 2 44 4" xfId="46570" xr:uid="{00000000-0005-0000-0000-00006EB40000}"/>
    <cellStyle name="Total (line) 3 2 2 44 5" xfId="46571" xr:uid="{00000000-0005-0000-0000-00006FB40000}"/>
    <cellStyle name="Total (line) 3 2 2 45" xfId="46572" xr:uid="{00000000-0005-0000-0000-000070B40000}"/>
    <cellStyle name="Total (line) 3 2 2 45 2" xfId="46573" xr:uid="{00000000-0005-0000-0000-000071B40000}"/>
    <cellStyle name="Total (line) 3 2 2 45 3" xfId="46574" xr:uid="{00000000-0005-0000-0000-000072B40000}"/>
    <cellStyle name="Total (line) 3 2 2 45 4" xfId="46575" xr:uid="{00000000-0005-0000-0000-000073B40000}"/>
    <cellStyle name="Total (line) 3 2 2 46" xfId="46576" xr:uid="{00000000-0005-0000-0000-000074B40000}"/>
    <cellStyle name="Total (line) 3 2 2 46 2" xfId="46577" xr:uid="{00000000-0005-0000-0000-000075B40000}"/>
    <cellStyle name="Total (line) 3 2 2 46 3" xfId="46578" xr:uid="{00000000-0005-0000-0000-000076B40000}"/>
    <cellStyle name="Total (line) 3 2 2 46 4" xfId="46579" xr:uid="{00000000-0005-0000-0000-000077B40000}"/>
    <cellStyle name="Total (line) 3 2 2 47" xfId="46580" xr:uid="{00000000-0005-0000-0000-000078B40000}"/>
    <cellStyle name="Total (line) 3 2 2 48" xfId="46581" xr:uid="{00000000-0005-0000-0000-000079B40000}"/>
    <cellStyle name="Total (line) 3 2 2 49" xfId="46582" xr:uid="{00000000-0005-0000-0000-00007AB40000}"/>
    <cellStyle name="Total (line) 3 2 2 5" xfId="6485" xr:uid="{00000000-0005-0000-0000-00007BB40000}"/>
    <cellStyle name="Total (line) 3 2 2 5 2" xfId="46583" xr:uid="{00000000-0005-0000-0000-00007CB40000}"/>
    <cellStyle name="Total (line) 3 2 2 5 2 2" xfId="46584" xr:uid="{00000000-0005-0000-0000-00007DB40000}"/>
    <cellStyle name="Total (line) 3 2 2 5 2 3" xfId="46585" xr:uid="{00000000-0005-0000-0000-00007EB40000}"/>
    <cellStyle name="Total (line) 3 2 2 5 2 4" xfId="46586" xr:uid="{00000000-0005-0000-0000-00007FB40000}"/>
    <cellStyle name="Total (line) 3 2 2 5 3" xfId="46587" xr:uid="{00000000-0005-0000-0000-000080B40000}"/>
    <cellStyle name="Total (line) 3 2 2 5 4" xfId="46588" xr:uid="{00000000-0005-0000-0000-000081B40000}"/>
    <cellStyle name="Total (line) 3 2 2 5 5" xfId="46589" xr:uid="{00000000-0005-0000-0000-000082B40000}"/>
    <cellStyle name="Total (line) 3 2 2 6" xfId="6486" xr:uid="{00000000-0005-0000-0000-000083B40000}"/>
    <cellStyle name="Total (line) 3 2 2 6 2" xfId="46590" xr:uid="{00000000-0005-0000-0000-000084B40000}"/>
    <cellStyle name="Total (line) 3 2 2 6 2 2" xfId="46591" xr:uid="{00000000-0005-0000-0000-000085B40000}"/>
    <cellStyle name="Total (line) 3 2 2 6 2 3" xfId="46592" xr:uid="{00000000-0005-0000-0000-000086B40000}"/>
    <cellStyle name="Total (line) 3 2 2 6 2 4" xfId="46593" xr:uid="{00000000-0005-0000-0000-000087B40000}"/>
    <cellStyle name="Total (line) 3 2 2 6 3" xfId="46594" xr:uid="{00000000-0005-0000-0000-000088B40000}"/>
    <cellStyle name="Total (line) 3 2 2 6 4" xfId="46595" xr:uid="{00000000-0005-0000-0000-000089B40000}"/>
    <cellStyle name="Total (line) 3 2 2 6 5" xfId="46596" xr:uid="{00000000-0005-0000-0000-00008AB40000}"/>
    <cellStyle name="Total (line) 3 2 2 7" xfId="6487" xr:uid="{00000000-0005-0000-0000-00008BB40000}"/>
    <cellStyle name="Total (line) 3 2 2 7 2" xfId="46597" xr:uid="{00000000-0005-0000-0000-00008CB40000}"/>
    <cellStyle name="Total (line) 3 2 2 7 2 2" xfId="46598" xr:uid="{00000000-0005-0000-0000-00008DB40000}"/>
    <cellStyle name="Total (line) 3 2 2 7 2 3" xfId="46599" xr:uid="{00000000-0005-0000-0000-00008EB40000}"/>
    <cellStyle name="Total (line) 3 2 2 7 2 4" xfId="46600" xr:uid="{00000000-0005-0000-0000-00008FB40000}"/>
    <cellStyle name="Total (line) 3 2 2 7 3" xfId="46601" xr:uid="{00000000-0005-0000-0000-000090B40000}"/>
    <cellStyle name="Total (line) 3 2 2 7 4" xfId="46602" xr:uid="{00000000-0005-0000-0000-000091B40000}"/>
    <cellStyle name="Total (line) 3 2 2 7 5" xfId="46603" xr:uid="{00000000-0005-0000-0000-000092B40000}"/>
    <cellStyle name="Total (line) 3 2 2 8" xfId="6488" xr:uid="{00000000-0005-0000-0000-000093B40000}"/>
    <cellStyle name="Total (line) 3 2 2 8 2" xfId="46604" xr:uid="{00000000-0005-0000-0000-000094B40000}"/>
    <cellStyle name="Total (line) 3 2 2 8 2 2" xfId="46605" xr:uid="{00000000-0005-0000-0000-000095B40000}"/>
    <cellStyle name="Total (line) 3 2 2 8 2 3" xfId="46606" xr:uid="{00000000-0005-0000-0000-000096B40000}"/>
    <cellStyle name="Total (line) 3 2 2 8 2 4" xfId="46607" xr:uid="{00000000-0005-0000-0000-000097B40000}"/>
    <cellStyle name="Total (line) 3 2 2 8 3" xfId="46608" xr:uid="{00000000-0005-0000-0000-000098B40000}"/>
    <cellStyle name="Total (line) 3 2 2 8 4" xfId="46609" xr:uid="{00000000-0005-0000-0000-000099B40000}"/>
    <cellStyle name="Total (line) 3 2 2 8 5" xfId="46610" xr:uid="{00000000-0005-0000-0000-00009AB40000}"/>
    <cellStyle name="Total (line) 3 2 2 9" xfId="6489" xr:uid="{00000000-0005-0000-0000-00009BB40000}"/>
    <cellStyle name="Total (line) 3 2 2 9 2" xfId="46611" xr:uid="{00000000-0005-0000-0000-00009CB40000}"/>
    <cellStyle name="Total (line) 3 2 2 9 2 2" xfId="46612" xr:uid="{00000000-0005-0000-0000-00009DB40000}"/>
    <cellStyle name="Total (line) 3 2 2 9 2 3" xfId="46613" xr:uid="{00000000-0005-0000-0000-00009EB40000}"/>
    <cellStyle name="Total (line) 3 2 2 9 2 4" xfId="46614" xr:uid="{00000000-0005-0000-0000-00009FB40000}"/>
    <cellStyle name="Total (line) 3 2 2 9 3" xfId="46615" xr:uid="{00000000-0005-0000-0000-0000A0B40000}"/>
    <cellStyle name="Total (line) 3 2 2 9 4" xfId="46616" xr:uid="{00000000-0005-0000-0000-0000A1B40000}"/>
    <cellStyle name="Total (line) 3 2 2 9 5" xfId="46617" xr:uid="{00000000-0005-0000-0000-0000A2B40000}"/>
    <cellStyle name="Total (line) 3 2 20" xfId="6490" xr:uid="{00000000-0005-0000-0000-0000A3B40000}"/>
    <cellStyle name="Total (line) 3 2 20 2" xfId="46618" xr:uid="{00000000-0005-0000-0000-0000A4B40000}"/>
    <cellStyle name="Total (line) 3 2 20 2 2" xfId="46619" xr:uid="{00000000-0005-0000-0000-0000A5B40000}"/>
    <cellStyle name="Total (line) 3 2 20 2 3" xfId="46620" xr:uid="{00000000-0005-0000-0000-0000A6B40000}"/>
    <cellStyle name="Total (line) 3 2 20 2 4" xfId="46621" xr:uid="{00000000-0005-0000-0000-0000A7B40000}"/>
    <cellStyle name="Total (line) 3 2 20 3" xfId="46622" xr:uid="{00000000-0005-0000-0000-0000A8B40000}"/>
    <cellStyle name="Total (line) 3 2 20 4" xfId="46623" xr:uid="{00000000-0005-0000-0000-0000A9B40000}"/>
    <cellStyle name="Total (line) 3 2 20 5" xfId="46624" xr:uid="{00000000-0005-0000-0000-0000AAB40000}"/>
    <cellStyle name="Total (line) 3 2 21" xfId="6491" xr:uid="{00000000-0005-0000-0000-0000ABB40000}"/>
    <cellStyle name="Total (line) 3 2 21 2" xfId="46625" xr:uid="{00000000-0005-0000-0000-0000ACB40000}"/>
    <cellStyle name="Total (line) 3 2 21 2 2" xfId="46626" xr:uid="{00000000-0005-0000-0000-0000ADB40000}"/>
    <cellStyle name="Total (line) 3 2 21 2 3" xfId="46627" xr:uid="{00000000-0005-0000-0000-0000AEB40000}"/>
    <cellStyle name="Total (line) 3 2 21 2 4" xfId="46628" xr:uid="{00000000-0005-0000-0000-0000AFB40000}"/>
    <cellStyle name="Total (line) 3 2 21 3" xfId="46629" xr:uid="{00000000-0005-0000-0000-0000B0B40000}"/>
    <cellStyle name="Total (line) 3 2 21 4" xfId="46630" xr:uid="{00000000-0005-0000-0000-0000B1B40000}"/>
    <cellStyle name="Total (line) 3 2 21 5" xfId="46631" xr:uid="{00000000-0005-0000-0000-0000B2B40000}"/>
    <cellStyle name="Total (line) 3 2 22" xfId="6492" xr:uid="{00000000-0005-0000-0000-0000B3B40000}"/>
    <cellStyle name="Total (line) 3 2 22 2" xfId="46632" xr:uid="{00000000-0005-0000-0000-0000B4B40000}"/>
    <cellStyle name="Total (line) 3 2 22 2 2" xfId="46633" xr:uid="{00000000-0005-0000-0000-0000B5B40000}"/>
    <cellStyle name="Total (line) 3 2 22 2 3" xfId="46634" xr:uid="{00000000-0005-0000-0000-0000B6B40000}"/>
    <cellStyle name="Total (line) 3 2 22 2 4" xfId="46635" xr:uid="{00000000-0005-0000-0000-0000B7B40000}"/>
    <cellStyle name="Total (line) 3 2 22 3" xfId="46636" xr:uid="{00000000-0005-0000-0000-0000B8B40000}"/>
    <cellStyle name="Total (line) 3 2 22 4" xfId="46637" xr:uid="{00000000-0005-0000-0000-0000B9B40000}"/>
    <cellStyle name="Total (line) 3 2 22 5" xfId="46638" xr:uid="{00000000-0005-0000-0000-0000BAB40000}"/>
    <cellStyle name="Total (line) 3 2 23" xfId="6493" xr:uid="{00000000-0005-0000-0000-0000BBB40000}"/>
    <cellStyle name="Total (line) 3 2 23 2" xfId="46639" xr:uid="{00000000-0005-0000-0000-0000BCB40000}"/>
    <cellStyle name="Total (line) 3 2 23 2 2" xfId="46640" xr:uid="{00000000-0005-0000-0000-0000BDB40000}"/>
    <cellStyle name="Total (line) 3 2 23 2 3" xfId="46641" xr:uid="{00000000-0005-0000-0000-0000BEB40000}"/>
    <cellStyle name="Total (line) 3 2 23 2 4" xfId="46642" xr:uid="{00000000-0005-0000-0000-0000BFB40000}"/>
    <cellStyle name="Total (line) 3 2 23 3" xfId="46643" xr:uid="{00000000-0005-0000-0000-0000C0B40000}"/>
    <cellStyle name="Total (line) 3 2 23 4" xfId="46644" xr:uid="{00000000-0005-0000-0000-0000C1B40000}"/>
    <cellStyle name="Total (line) 3 2 23 5" xfId="46645" xr:uid="{00000000-0005-0000-0000-0000C2B40000}"/>
    <cellStyle name="Total (line) 3 2 24" xfId="6494" xr:uid="{00000000-0005-0000-0000-0000C3B40000}"/>
    <cellStyle name="Total (line) 3 2 24 2" xfId="46646" xr:uid="{00000000-0005-0000-0000-0000C4B40000}"/>
    <cellStyle name="Total (line) 3 2 24 2 2" xfId="46647" xr:uid="{00000000-0005-0000-0000-0000C5B40000}"/>
    <cellStyle name="Total (line) 3 2 24 2 3" xfId="46648" xr:uid="{00000000-0005-0000-0000-0000C6B40000}"/>
    <cellStyle name="Total (line) 3 2 24 2 4" xfId="46649" xr:uid="{00000000-0005-0000-0000-0000C7B40000}"/>
    <cellStyle name="Total (line) 3 2 24 3" xfId="46650" xr:uid="{00000000-0005-0000-0000-0000C8B40000}"/>
    <cellStyle name="Total (line) 3 2 24 4" xfId="46651" xr:uid="{00000000-0005-0000-0000-0000C9B40000}"/>
    <cellStyle name="Total (line) 3 2 24 5" xfId="46652" xr:uid="{00000000-0005-0000-0000-0000CAB40000}"/>
    <cellStyle name="Total (line) 3 2 25" xfId="6495" xr:uid="{00000000-0005-0000-0000-0000CBB40000}"/>
    <cellStyle name="Total (line) 3 2 25 2" xfId="46653" xr:uid="{00000000-0005-0000-0000-0000CCB40000}"/>
    <cellStyle name="Total (line) 3 2 25 2 2" xfId="46654" xr:uid="{00000000-0005-0000-0000-0000CDB40000}"/>
    <cellStyle name="Total (line) 3 2 25 2 3" xfId="46655" xr:uid="{00000000-0005-0000-0000-0000CEB40000}"/>
    <cellStyle name="Total (line) 3 2 25 2 4" xfId="46656" xr:uid="{00000000-0005-0000-0000-0000CFB40000}"/>
    <cellStyle name="Total (line) 3 2 25 3" xfId="46657" xr:uid="{00000000-0005-0000-0000-0000D0B40000}"/>
    <cellStyle name="Total (line) 3 2 25 4" xfId="46658" xr:uid="{00000000-0005-0000-0000-0000D1B40000}"/>
    <cellStyle name="Total (line) 3 2 25 5" xfId="46659" xr:uid="{00000000-0005-0000-0000-0000D2B40000}"/>
    <cellStyle name="Total (line) 3 2 26" xfId="6496" xr:uid="{00000000-0005-0000-0000-0000D3B40000}"/>
    <cellStyle name="Total (line) 3 2 26 2" xfId="46660" xr:uid="{00000000-0005-0000-0000-0000D4B40000}"/>
    <cellStyle name="Total (line) 3 2 26 2 2" xfId="46661" xr:uid="{00000000-0005-0000-0000-0000D5B40000}"/>
    <cellStyle name="Total (line) 3 2 26 2 3" xfId="46662" xr:uid="{00000000-0005-0000-0000-0000D6B40000}"/>
    <cellStyle name="Total (line) 3 2 26 2 4" xfId="46663" xr:uid="{00000000-0005-0000-0000-0000D7B40000}"/>
    <cellStyle name="Total (line) 3 2 26 3" xfId="46664" xr:uid="{00000000-0005-0000-0000-0000D8B40000}"/>
    <cellStyle name="Total (line) 3 2 26 4" xfId="46665" xr:uid="{00000000-0005-0000-0000-0000D9B40000}"/>
    <cellStyle name="Total (line) 3 2 26 5" xfId="46666" xr:uid="{00000000-0005-0000-0000-0000DAB40000}"/>
    <cellStyle name="Total (line) 3 2 27" xfId="6497" xr:uid="{00000000-0005-0000-0000-0000DBB40000}"/>
    <cellStyle name="Total (line) 3 2 27 2" xfId="46667" xr:uid="{00000000-0005-0000-0000-0000DCB40000}"/>
    <cellStyle name="Total (line) 3 2 27 2 2" xfId="46668" xr:uid="{00000000-0005-0000-0000-0000DDB40000}"/>
    <cellStyle name="Total (line) 3 2 27 2 3" xfId="46669" xr:uid="{00000000-0005-0000-0000-0000DEB40000}"/>
    <cellStyle name="Total (line) 3 2 27 2 4" xfId="46670" xr:uid="{00000000-0005-0000-0000-0000DFB40000}"/>
    <cellStyle name="Total (line) 3 2 27 3" xfId="46671" xr:uid="{00000000-0005-0000-0000-0000E0B40000}"/>
    <cellStyle name="Total (line) 3 2 27 4" xfId="46672" xr:uid="{00000000-0005-0000-0000-0000E1B40000}"/>
    <cellStyle name="Total (line) 3 2 27 5" xfId="46673" xr:uid="{00000000-0005-0000-0000-0000E2B40000}"/>
    <cellStyle name="Total (line) 3 2 28" xfId="6498" xr:uid="{00000000-0005-0000-0000-0000E3B40000}"/>
    <cellStyle name="Total (line) 3 2 28 2" xfId="46674" xr:uid="{00000000-0005-0000-0000-0000E4B40000}"/>
    <cellStyle name="Total (line) 3 2 28 2 2" xfId="46675" xr:uid="{00000000-0005-0000-0000-0000E5B40000}"/>
    <cellStyle name="Total (line) 3 2 28 2 3" xfId="46676" xr:uid="{00000000-0005-0000-0000-0000E6B40000}"/>
    <cellStyle name="Total (line) 3 2 28 2 4" xfId="46677" xr:uid="{00000000-0005-0000-0000-0000E7B40000}"/>
    <cellStyle name="Total (line) 3 2 28 3" xfId="46678" xr:uid="{00000000-0005-0000-0000-0000E8B40000}"/>
    <cellStyle name="Total (line) 3 2 28 4" xfId="46679" xr:uid="{00000000-0005-0000-0000-0000E9B40000}"/>
    <cellStyle name="Total (line) 3 2 28 5" xfId="46680" xr:uid="{00000000-0005-0000-0000-0000EAB40000}"/>
    <cellStyle name="Total (line) 3 2 29" xfId="6499" xr:uid="{00000000-0005-0000-0000-0000EBB40000}"/>
    <cellStyle name="Total (line) 3 2 29 2" xfId="46681" xr:uid="{00000000-0005-0000-0000-0000ECB40000}"/>
    <cellStyle name="Total (line) 3 2 29 2 2" xfId="46682" xr:uid="{00000000-0005-0000-0000-0000EDB40000}"/>
    <cellStyle name="Total (line) 3 2 29 2 3" xfId="46683" xr:uid="{00000000-0005-0000-0000-0000EEB40000}"/>
    <cellStyle name="Total (line) 3 2 29 2 4" xfId="46684" xr:uid="{00000000-0005-0000-0000-0000EFB40000}"/>
    <cellStyle name="Total (line) 3 2 29 3" xfId="46685" xr:uid="{00000000-0005-0000-0000-0000F0B40000}"/>
    <cellStyle name="Total (line) 3 2 29 4" xfId="46686" xr:uid="{00000000-0005-0000-0000-0000F1B40000}"/>
    <cellStyle name="Total (line) 3 2 29 5" xfId="46687" xr:uid="{00000000-0005-0000-0000-0000F2B40000}"/>
    <cellStyle name="Total (line) 3 2 3" xfId="6500" xr:uid="{00000000-0005-0000-0000-0000F3B40000}"/>
    <cellStyle name="Total (line) 3 2 3 2" xfId="46688" xr:uid="{00000000-0005-0000-0000-0000F4B40000}"/>
    <cellStyle name="Total (line) 3 2 3 2 2" xfId="46689" xr:uid="{00000000-0005-0000-0000-0000F5B40000}"/>
    <cellStyle name="Total (line) 3 2 3 2 3" xfId="46690" xr:uid="{00000000-0005-0000-0000-0000F6B40000}"/>
    <cellStyle name="Total (line) 3 2 3 2 4" xfId="46691" xr:uid="{00000000-0005-0000-0000-0000F7B40000}"/>
    <cellStyle name="Total (line) 3 2 3 3" xfId="46692" xr:uid="{00000000-0005-0000-0000-0000F8B40000}"/>
    <cellStyle name="Total (line) 3 2 3 4" xfId="46693" xr:uid="{00000000-0005-0000-0000-0000F9B40000}"/>
    <cellStyle name="Total (line) 3 2 3 5" xfId="46694" xr:uid="{00000000-0005-0000-0000-0000FAB40000}"/>
    <cellStyle name="Total (line) 3 2 30" xfId="6501" xr:uid="{00000000-0005-0000-0000-0000FBB40000}"/>
    <cellStyle name="Total (line) 3 2 30 2" xfId="46695" xr:uid="{00000000-0005-0000-0000-0000FCB40000}"/>
    <cellStyle name="Total (line) 3 2 30 2 2" xfId="46696" xr:uid="{00000000-0005-0000-0000-0000FDB40000}"/>
    <cellStyle name="Total (line) 3 2 30 2 3" xfId="46697" xr:uid="{00000000-0005-0000-0000-0000FEB40000}"/>
    <cellStyle name="Total (line) 3 2 30 2 4" xfId="46698" xr:uid="{00000000-0005-0000-0000-0000FFB40000}"/>
    <cellStyle name="Total (line) 3 2 30 3" xfId="46699" xr:uid="{00000000-0005-0000-0000-000000B50000}"/>
    <cellStyle name="Total (line) 3 2 30 4" xfId="46700" xr:uid="{00000000-0005-0000-0000-000001B50000}"/>
    <cellStyle name="Total (line) 3 2 30 5" xfId="46701" xr:uid="{00000000-0005-0000-0000-000002B50000}"/>
    <cellStyle name="Total (line) 3 2 31" xfId="6502" xr:uid="{00000000-0005-0000-0000-000003B50000}"/>
    <cellStyle name="Total (line) 3 2 31 2" xfId="46702" xr:uid="{00000000-0005-0000-0000-000004B50000}"/>
    <cellStyle name="Total (line) 3 2 31 2 2" xfId="46703" xr:uid="{00000000-0005-0000-0000-000005B50000}"/>
    <cellStyle name="Total (line) 3 2 31 2 3" xfId="46704" xr:uid="{00000000-0005-0000-0000-000006B50000}"/>
    <cellStyle name="Total (line) 3 2 31 2 4" xfId="46705" xr:uid="{00000000-0005-0000-0000-000007B50000}"/>
    <cellStyle name="Total (line) 3 2 31 3" xfId="46706" xr:uid="{00000000-0005-0000-0000-000008B50000}"/>
    <cellStyle name="Total (line) 3 2 31 4" xfId="46707" xr:uid="{00000000-0005-0000-0000-000009B50000}"/>
    <cellStyle name="Total (line) 3 2 31 5" xfId="46708" xr:uid="{00000000-0005-0000-0000-00000AB50000}"/>
    <cellStyle name="Total (line) 3 2 32" xfId="6503" xr:uid="{00000000-0005-0000-0000-00000BB50000}"/>
    <cellStyle name="Total (line) 3 2 32 2" xfId="46709" xr:uid="{00000000-0005-0000-0000-00000CB50000}"/>
    <cellStyle name="Total (line) 3 2 32 2 2" xfId="46710" xr:uid="{00000000-0005-0000-0000-00000DB50000}"/>
    <cellStyle name="Total (line) 3 2 32 2 3" xfId="46711" xr:uid="{00000000-0005-0000-0000-00000EB50000}"/>
    <cellStyle name="Total (line) 3 2 32 2 4" xfId="46712" xr:uid="{00000000-0005-0000-0000-00000FB50000}"/>
    <cellStyle name="Total (line) 3 2 32 3" xfId="46713" xr:uid="{00000000-0005-0000-0000-000010B50000}"/>
    <cellStyle name="Total (line) 3 2 32 4" xfId="46714" xr:uid="{00000000-0005-0000-0000-000011B50000}"/>
    <cellStyle name="Total (line) 3 2 32 5" xfId="46715" xr:uid="{00000000-0005-0000-0000-000012B50000}"/>
    <cellStyle name="Total (line) 3 2 33" xfId="6504" xr:uid="{00000000-0005-0000-0000-000013B50000}"/>
    <cellStyle name="Total (line) 3 2 33 2" xfId="46716" xr:uid="{00000000-0005-0000-0000-000014B50000}"/>
    <cellStyle name="Total (line) 3 2 33 2 2" xfId="46717" xr:uid="{00000000-0005-0000-0000-000015B50000}"/>
    <cellStyle name="Total (line) 3 2 33 2 3" xfId="46718" xr:uid="{00000000-0005-0000-0000-000016B50000}"/>
    <cellStyle name="Total (line) 3 2 33 2 4" xfId="46719" xr:uid="{00000000-0005-0000-0000-000017B50000}"/>
    <cellStyle name="Total (line) 3 2 33 3" xfId="46720" xr:uid="{00000000-0005-0000-0000-000018B50000}"/>
    <cellStyle name="Total (line) 3 2 33 4" xfId="46721" xr:uid="{00000000-0005-0000-0000-000019B50000}"/>
    <cellStyle name="Total (line) 3 2 33 5" xfId="46722" xr:uid="{00000000-0005-0000-0000-00001AB50000}"/>
    <cellStyle name="Total (line) 3 2 34" xfId="6505" xr:uid="{00000000-0005-0000-0000-00001BB50000}"/>
    <cellStyle name="Total (line) 3 2 34 2" xfId="46723" xr:uid="{00000000-0005-0000-0000-00001CB50000}"/>
    <cellStyle name="Total (line) 3 2 34 2 2" xfId="46724" xr:uid="{00000000-0005-0000-0000-00001DB50000}"/>
    <cellStyle name="Total (line) 3 2 34 2 3" xfId="46725" xr:uid="{00000000-0005-0000-0000-00001EB50000}"/>
    <cellStyle name="Total (line) 3 2 34 2 4" xfId="46726" xr:uid="{00000000-0005-0000-0000-00001FB50000}"/>
    <cellStyle name="Total (line) 3 2 34 3" xfId="46727" xr:uid="{00000000-0005-0000-0000-000020B50000}"/>
    <cellStyle name="Total (line) 3 2 34 4" xfId="46728" xr:uid="{00000000-0005-0000-0000-000021B50000}"/>
    <cellStyle name="Total (line) 3 2 34 5" xfId="46729" xr:uid="{00000000-0005-0000-0000-000022B50000}"/>
    <cellStyle name="Total (line) 3 2 35" xfId="6506" xr:uid="{00000000-0005-0000-0000-000023B50000}"/>
    <cellStyle name="Total (line) 3 2 35 2" xfId="46730" xr:uid="{00000000-0005-0000-0000-000024B50000}"/>
    <cellStyle name="Total (line) 3 2 35 2 2" xfId="46731" xr:uid="{00000000-0005-0000-0000-000025B50000}"/>
    <cellStyle name="Total (line) 3 2 35 2 3" xfId="46732" xr:uid="{00000000-0005-0000-0000-000026B50000}"/>
    <cellStyle name="Total (line) 3 2 35 2 4" xfId="46733" xr:uid="{00000000-0005-0000-0000-000027B50000}"/>
    <cellStyle name="Total (line) 3 2 35 3" xfId="46734" xr:uid="{00000000-0005-0000-0000-000028B50000}"/>
    <cellStyle name="Total (line) 3 2 35 4" xfId="46735" xr:uid="{00000000-0005-0000-0000-000029B50000}"/>
    <cellStyle name="Total (line) 3 2 35 5" xfId="46736" xr:uid="{00000000-0005-0000-0000-00002AB50000}"/>
    <cellStyle name="Total (line) 3 2 36" xfId="6507" xr:uid="{00000000-0005-0000-0000-00002BB50000}"/>
    <cellStyle name="Total (line) 3 2 36 2" xfId="46737" xr:uid="{00000000-0005-0000-0000-00002CB50000}"/>
    <cellStyle name="Total (line) 3 2 36 2 2" xfId="46738" xr:uid="{00000000-0005-0000-0000-00002DB50000}"/>
    <cellStyle name="Total (line) 3 2 36 2 3" xfId="46739" xr:uid="{00000000-0005-0000-0000-00002EB50000}"/>
    <cellStyle name="Total (line) 3 2 36 2 4" xfId="46740" xr:uid="{00000000-0005-0000-0000-00002FB50000}"/>
    <cellStyle name="Total (line) 3 2 36 3" xfId="46741" xr:uid="{00000000-0005-0000-0000-000030B50000}"/>
    <cellStyle name="Total (line) 3 2 36 4" xfId="46742" xr:uid="{00000000-0005-0000-0000-000031B50000}"/>
    <cellStyle name="Total (line) 3 2 36 5" xfId="46743" xr:uid="{00000000-0005-0000-0000-000032B50000}"/>
    <cellStyle name="Total (line) 3 2 37" xfId="6508" xr:uid="{00000000-0005-0000-0000-000033B50000}"/>
    <cellStyle name="Total (line) 3 2 37 2" xfId="46744" xr:uid="{00000000-0005-0000-0000-000034B50000}"/>
    <cellStyle name="Total (line) 3 2 37 2 2" xfId="46745" xr:uid="{00000000-0005-0000-0000-000035B50000}"/>
    <cellStyle name="Total (line) 3 2 37 2 3" xfId="46746" xr:uid="{00000000-0005-0000-0000-000036B50000}"/>
    <cellStyle name="Total (line) 3 2 37 2 4" xfId="46747" xr:uid="{00000000-0005-0000-0000-000037B50000}"/>
    <cellStyle name="Total (line) 3 2 37 3" xfId="46748" xr:uid="{00000000-0005-0000-0000-000038B50000}"/>
    <cellStyle name="Total (line) 3 2 37 4" xfId="46749" xr:uid="{00000000-0005-0000-0000-000039B50000}"/>
    <cellStyle name="Total (line) 3 2 37 5" xfId="46750" xr:uid="{00000000-0005-0000-0000-00003AB50000}"/>
    <cellStyle name="Total (line) 3 2 38" xfId="6509" xr:uid="{00000000-0005-0000-0000-00003BB50000}"/>
    <cellStyle name="Total (line) 3 2 38 2" xfId="46751" xr:uid="{00000000-0005-0000-0000-00003CB50000}"/>
    <cellStyle name="Total (line) 3 2 38 2 2" xfId="46752" xr:uid="{00000000-0005-0000-0000-00003DB50000}"/>
    <cellStyle name="Total (line) 3 2 38 2 3" xfId="46753" xr:uid="{00000000-0005-0000-0000-00003EB50000}"/>
    <cellStyle name="Total (line) 3 2 38 2 4" xfId="46754" xr:uid="{00000000-0005-0000-0000-00003FB50000}"/>
    <cellStyle name="Total (line) 3 2 38 3" xfId="46755" xr:uid="{00000000-0005-0000-0000-000040B50000}"/>
    <cellStyle name="Total (line) 3 2 38 4" xfId="46756" xr:uid="{00000000-0005-0000-0000-000041B50000}"/>
    <cellStyle name="Total (line) 3 2 38 5" xfId="46757" xr:uid="{00000000-0005-0000-0000-000042B50000}"/>
    <cellStyle name="Total (line) 3 2 39" xfId="6510" xr:uid="{00000000-0005-0000-0000-000043B50000}"/>
    <cellStyle name="Total (line) 3 2 39 2" xfId="46758" xr:uid="{00000000-0005-0000-0000-000044B50000}"/>
    <cellStyle name="Total (line) 3 2 39 2 2" xfId="46759" xr:uid="{00000000-0005-0000-0000-000045B50000}"/>
    <cellStyle name="Total (line) 3 2 39 2 3" xfId="46760" xr:uid="{00000000-0005-0000-0000-000046B50000}"/>
    <cellStyle name="Total (line) 3 2 39 2 4" xfId="46761" xr:uid="{00000000-0005-0000-0000-000047B50000}"/>
    <cellStyle name="Total (line) 3 2 39 3" xfId="46762" xr:uid="{00000000-0005-0000-0000-000048B50000}"/>
    <cellStyle name="Total (line) 3 2 39 4" xfId="46763" xr:uid="{00000000-0005-0000-0000-000049B50000}"/>
    <cellStyle name="Total (line) 3 2 39 5" xfId="46764" xr:uid="{00000000-0005-0000-0000-00004AB50000}"/>
    <cellStyle name="Total (line) 3 2 4" xfId="6511" xr:uid="{00000000-0005-0000-0000-00004BB50000}"/>
    <cellStyle name="Total (line) 3 2 4 2" xfId="46765" xr:uid="{00000000-0005-0000-0000-00004CB50000}"/>
    <cellStyle name="Total (line) 3 2 4 2 2" xfId="46766" xr:uid="{00000000-0005-0000-0000-00004DB50000}"/>
    <cellStyle name="Total (line) 3 2 4 2 3" xfId="46767" xr:uid="{00000000-0005-0000-0000-00004EB50000}"/>
    <cellStyle name="Total (line) 3 2 4 2 4" xfId="46768" xr:uid="{00000000-0005-0000-0000-00004FB50000}"/>
    <cellStyle name="Total (line) 3 2 4 3" xfId="46769" xr:uid="{00000000-0005-0000-0000-000050B50000}"/>
    <cellStyle name="Total (line) 3 2 4 4" xfId="46770" xr:uid="{00000000-0005-0000-0000-000051B50000}"/>
    <cellStyle name="Total (line) 3 2 4 5" xfId="46771" xr:uid="{00000000-0005-0000-0000-000052B50000}"/>
    <cellStyle name="Total (line) 3 2 40" xfId="6512" xr:uid="{00000000-0005-0000-0000-000053B50000}"/>
    <cellStyle name="Total (line) 3 2 40 2" xfId="46772" xr:uid="{00000000-0005-0000-0000-000054B50000}"/>
    <cellStyle name="Total (line) 3 2 40 2 2" xfId="46773" xr:uid="{00000000-0005-0000-0000-000055B50000}"/>
    <cellStyle name="Total (line) 3 2 40 2 3" xfId="46774" xr:uid="{00000000-0005-0000-0000-000056B50000}"/>
    <cellStyle name="Total (line) 3 2 40 2 4" xfId="46775" xr:uid="{00000000-0005-0000-0000-000057B50000}"/>
    <cellStyle name="Total (line) 3 2 40 3" xfId="46776" xr:uid="{00000000-0005-0000-0000-000058B50000}"/>
    <cellStyle name="Total (line) 3 2 40 4" xfId="46777" xr:uid="{00000000-0005-0000-0000-000059B50000}"/>
    <cellStyle name="Total (line) 3 2 40 5" xfId="46778" xr:uid="{00000000-0005-0000-0000-00005AB50000}"/>
    <cellStyle name="Total (line) 3 2 41" xfId="6513" xr:uid="{00000000-0005-0000-0000-00005BB50000}"/>
    <cellStyle name="Total (line) 3 2 41 2" xfId="46779" xr:uid="{00000000-0005-0000-0000-00005CB50000}"/>
    <cellStyle name="Total (line) 3 2 41 2 2" xfId="46780" xr:uid="{00000000-0005-0000-0000-00005DB50000}"/>
    <cellStyle name="Total (line) 3 2 41 2 3" xfId="46781" xr:uid="{00000000-0005-0000-0000-00005EB50000}"/>
    <cellStyle name="Total (line) 3 2 41 2 4" xfId="46782" xr:uid="{00000000-0005-0000-0000-00005FB50000}"/>
    <cellStyle name="Total (line) 3 2 41 3" xfId="46783" xr:uid="{00000000-0005-0000-0000-000060B50000}"/>
    <cellStyle name="Total (line) 3 2 41 4" xfId="46784" xr:uid="{00000000-0005-0000-0000-000061B50000}"/>
    <cellStyle name="Total (line) 3 2 41 5" xfId="46785" xr:uid="{00000000-0005-0000-0000-000062B50000}"/>
    <cellStyle name="Total (line) 3 2 42" xfId="6514" xr:uid="{00000000-0005-0000-0000-000063B50000}"/>
    <cellStyle name="Total (line) 3 2 42 2" xfId="46786" xr:uid="{00000000-0005-0000-0000-000064B50000}"/>
    <cellStyle name="Total (line) 3 2 42 2 2" xfId="46787" xr:uid="{00000000-0005-0000-0000-000065B50000}"/>
    <cellStyle name="Total (line) 3 2 42 2 3" xfId="46788" xr:uid="{00000000-0005-0000-0000-000066B50000}"/>
    <cellStyle name="Total (line) 3 2 42 2 4" xfId="46789" xr:uid="{00000000-0005-0000-0000-000067B50000}"/>
    <cellStyle name="Total (line) 3 2 42 3" xfId="46790" xr:uid="{00000000-0005-0000-0000-000068B50000}"/>
    <cellStyle name="Total (line) 3 2 42 4" xfId="46791" xr:uid="{00000000-0005-0000-0000-000069B50000}"/>
    <cellStyle name="Total (line) 3 2 42 5" xfId="46792" xr:uid="{00000000-0005-0000-0000-00006AB50000}"/>
    <cellStyle name="Total (line) 3 2 43" xfId="6515" xr:uid="{00000000-0005-0000-0000-00006BB50000}"/>
    <cellStyle name="Total (line) 3 2 43 2" xfId="46793" xr:uid="{00000000-0005-0000-0000-00006CB50000}"/>
    <cellStyle name="Total (line) 3 2 43 2 2" xfId="46794" xr:uid="{00000000-0005-0000-0000-00006DB50000}"/>
    <cellStyle name="Total (line) 3 2 43 2 3" xfId="46795" xr:uid="{00000000-0005-0000-0000-00006EB50000}"/>
    <cellStyle name="Total (line) 3 2 43 2 4" xfId="46796" xr:uid="{00000000-0005-0000-0000-00006FB50000}"/>
    <cellStyle name="Total (line) 3 2 43 3" xfId="46797" xr:uid="{00000000-0005-0000-0000-000070B50000}"/>
    <cellStyle name="Total (line) 3 2 43 4" xfId="46798" xr:uid="{00000000-0005-0000-0000-000071B50000}"/>
    <cellStyle name="Total (line) 3 2 43 5" xfId="46799" xr:uid="{00000000-0005-0000-0000-000072B50000}"/>
    <cellStyle name="Total (line) 3 2 44" xfId="6516" xr:uid="{00000000-0005-0000-0000-000073B50000}"/>
    <cellStyle name="Total (line) 3 2 44 2" xfId="46800" xr:uid="{00000000-0005-0000-0000-000074B50000}"/>
    <cellStyle name="Total (line) 3 2 44 2 2" xfId="46801" xr:uid="{00000000-0005-0000-0000-000075B50000}"/>
    <cellStyle name="Total (line) 3 2 44 2 3" xfId="46802" xr:uid="{00000000-0005-0000-0000-000076B50000}"/>
    <cellStyle name="Total (line) 3 2 44 2 4" xfId="46803" xr:uid="{00000000-0005-0000-0000-000077B50000}"/>
    <cellStyle name="Total (line) 3 2 44 3" xfId="46804" xr:uid="{00000000-0005-0000-0000-000078B50000}"/>
    <cellStyle name="Total (line) 3 2 44 4" xfId="46805" xr:uid="{00000000-0005-0000-0000-000079B50000}"/>
    <cellStyle name="Total (line) 3 2 44 5" xfId="46806" xr:uid="{00000000-0005-0000-0000-00007AB50000}"/>
    <cellStyle name="Total (line) 3 2 45" xfId="6517" xr:uid="{00000000-0005-0000-0000-00007BB50000}"/>
    <cellStyle name="Total (line) 3 2 45 2" xfId="46807" xr:uid="{00000000-0005-0000-0000-00007CB50000}"/>
    <cellStyle name="Total (line) 3 2 45 2 2" xfId="46808" xr:uid="{00000000-0005-0000-0000-00007DB50000}"/>
    <cellStyle name="Total (line) 3 2 45 2 3" xfId="46809" xr:uid="{00000000-0005-0000-0000-00007EB50000}"/>
    <cellStyle name="Total (line) 3 2 45 2 4" xfId="46810" xr:uid="{00000000-0005-0000-0000-00007FB50000}"/>
    <cellStyle name="Total (line) 3 2 45 3" xfId="46811" xr:uid="{00000000-0005-0000-0000-000080B50000}"/>
    <cellStyle name="Total (line) 3 2 45 4" xfId="46812" xr:uid="{00000000-0005-0000-0000-000081B50000}"/>
    <cellStyle name="Total (line) 3 2 45 5" xfId="46813" xr:uid="{00000000-0005-0000-0000-000082B50000}"/>
    <cellStyle name="Total (line) 3 2 46" xfId="46814" xr:uid="{00000000-0005-0000-0000-000083B50000}"/>
    <cellStyle name="Total (line) 3 2 46 2" xfId="46815" xr:uid="{00000000-0005-0000-0000-000084B50000}"/>
    <cellStyle name="Total (line) 3 2 46 3" xfId="46816" xr:uid="{00000000-0005-0000-0000-000085B50000}"/>
    <cellStyle name="Total (line) 3 2 46 4" xfId="46817" xr:uid="{00000000-0005-0000-0000-000086B50000}"/>
    <cellStyle name="Total (line) 3 2 47" xfId="46818" xr:uid="{00000000-0005-0000-0000-000087B50000}"/>
    <cellStyle name="Total (line) 3 2 47 2" xfId="46819" xr:uid="{00000000-0005-0000-0000-000088B50000}"/>
    <cellStyle name="Total (line) 3 2 47 3" xfId="46820" xr:uid="{00000000-0005-0000-0000-000089B50000}"/>
    <cellStyle name="Total (line) 3 2 47 4" xfId="46821" xr:uid="{00000000-0005-0000-0000-00008AB50000}"/>
    <cellStyle name="Total (line) 3 2 48" xfId="46822" xr:uid="{00000000-0005-0000-0000-00008BB50000}"/>
    <cellStyle name="Total (line) 3 2 49" xfId="46823" xr:uid="{00000000-0005-0000-0000-00008CB50000}"/>
    <cellStyle name="Total (line) 3 2 5" xfId="6518" xr:uid="{00000000-0005-0000-0000-00008DB50000}"/>
    <cellStyle name="Total (line) 3 2 5 2" xfId="46824" xr:uid="{00000000-0005-0000-0000-00008EB50000}"/>
    <cellStyle name="Total (line) 3 2 5 2 2" xfId="46825" xr:uid="{00000000-0005-0000-0000-00008FB50000}"/>
    <cellStyle name="Total (line) 3 2 5 2 3" xfId="46826" xr:uid="{00000000-0005-0000-0000-000090B50000}"/>
    <cellStyle name="Total (line) 3 2 5 2 4" xfId="46827" xr:uid="{00000000-0005-0000-0000-000091B50000}"/>
    <cellStyle name="Total (line) 3 2 5 3" xfId="46828" xr:uid="{00000000-0005-0000-0000-000092B50000}"/>
    <cellStyle name="Total (line) 3 2 5 4" xfId="46829" xr:uid="{00000000-0005-0000-0000-000093B50000}"/>
    <cellStyle name="Total (line) 3 2 5 5" xfId="46830" xr:uid="{00000000-0005-0000-0000-000094B50000}"/>
    <cellStyle name="Total (line) 3 2 50" xfId="46831" xr:uid="{00000000-0005-0000-0000-000095B50000}"/>
    <cellStyle name="Total (line) 3 2 6" xfId="6519" xr:uid="{00000000-0005-0000-0000-000096B50000}"/>
    <cellStyle name="Total (line) 3 2 6 2" xfId="46832" xr:uid="{00000000-0005-0000-0000-000097B50000}"/>
    <cellStyle name="Total (line) 3 2 6 2 2" xfId="46833" xr:uid="{00000000-0005-0000-0000-000098B50000}"/>
    <cellStyle name="Total (line) 3 2 6 2 3" xfId="46834" xr:uid="{00000000-0005-0000-0000-000099B50000}"/>
    <cellStyle name="Total (line) 3 2 6 2 4" xfId="46835" xr:uid="{00000000-0005-0000-0000-00009AB50000}"/>
    <cellStyle name="Total (line) 3 2 6 3" xfId="46836" xr:uid="{00000000-0005-0000-0000-00009BB50000}"/>
    <cellStyle name="Total (line) 3 2 6 4" xfId="46837" xr:uid="{00000000-0005-0000-0000-00009CB50000}"/>
    <cellStyle name="Total (line) 3 2 6 5" xfId="46838" xr:uid="{00000000-0005-0000-0000-00009DB50000}"/>
    <cellStyle name="Total (line) 3 2 7" xfId="6520" xr:uid="{00000000-0005-0000-0000-00009EB50000}"/>
    <cellStyle name="Total (line) 3 2 7 2" xfId="46839" xr:uid="{00000000-0005-0000-0000-00009FB50000}"/>
    <cellStyle name="Total (line) 3 2 7 2 2" xfId="46840" xr:uid="{00000000-0005-0000-0000-0000A0B50000}"/>
    <cellStyle name="Total (line) 3 2 7 2 3" xfId="46841" xr:uid="{00000000-0005-0000-0000-0000A1B50000}"/>
    <cellStyle name="Total (line) 3 2 7 2 4" xfId="46842" xr:uid="{00000000-0005-0000-0000-0000A2B50000}"/>
    <cellStyle name="Total (line) 3 2 7 3" xfId="46843" xr:uid="{00000000-0005-0000-0000-0000A3B50000}"/>
    <cellStyle name="Total (line) 3 2 7 4" xfId="46844" xr:uid="{00000000-0005-0000-0000-0000A4B50000}"/>
    <cellStyle name="Total (line) 3 2 7 5" xfId="46845" xr:uid="{00000000-0005-0000-0000-0000A5B50000}"/>
    <cellStyle name="Total (line) 3 2 8" xfId="6521" xr:uid="{00000000-0005-0000-0000-0000A6B50000}"/>
    <cellStyle name="Total (line) 3 2 8 2" xfId="46846" xr:uid="{00000000-0005-0000-0000-0000A7B50000}"/>
    <cellStyle name="Total (line) 3 2 8 2 2" xfId="46847" xr:uid="{00000000-0005-0000-0000-0000A8B50000}"/>
    <cellStyle name="Total (line) 3 2 8 2 3" xfId="46848" xr:uid="{00000000-0005-0000-0000-0000A9B50000}"/>
    <cellStyle name="Total (line) 3 2 8 2 4" xfId="46849" xr:uid="{00000000-0005-0000-0000-0000AAB50000}"/>
    <cellStyle name="Total (line) 3 2 8 3" xfId="46850" xr:uid="{00000000-0005-0000-0000-0000ABB50000}"/>
    <cellStyle name="Total (line) 3 2 8 4" xfId="46851" xr:uid="{00000000-0005-0000-0000-0000ACB50000}"/>
    <cellStyle name="Total (line) 3 2 8 5" xfId="46852" xr:uid="{00000000-0005-0000-0000-0000ADB50000}"/>
    <cellStyle name="Total (line) 3 2 9" xfId="6522" xr:uid="{00000000-0005-0000-0000-0000AEB50000}"/>
    <cellStyle name="Total (line) 3 2 9 2" xfId="46853" xr:uid="{00000000-0005-0000-0000-0000AFB50000}"/>
    <cellStyle name="Total (line) 3 2 9 2 2" xfId="46854" xr:uid="{00000000-0005-0000-0000-0000B0B50000}"/>
    <cellStyle name="Total (line) 3 2 9 2 3" xfId="46855" xr:uid="{00000000-0005-0000-0000-0000B1B50000}"/>
    <cellStyle name="Total (line) 3 2 9 2 4" xfId="46856" xr:uid="{00000000-0005-0000-0000-0000B2B50000}"/>
    <cellStyle name="Total (line) 3 2 9 3" xfId="46857" xr:uid="{00000000-0005-0000-0000-0000B3B50000}"/>
    <cellStyle name="Total (line) 3 2 9 4" xfId="46858" xr:uid="{00000000-0005-0000-0000-0000B4B50000}"/>
    <cellStyle name="Total (line) 3 2 9 5" xfId="46859" xr:uid="{00000000-0005-0000-0000-0000B5B50000}"/>
    <cellStyle name="Total (line) 3 3" xfId="6523" xr:uid="{00000000-0005-0000-0000-0000B6B50000}"/>
    <cellStyle name="Total (line) 3 3 10" xfId="6524" xr:uid="{00000000-0005-0000-0000-0000B7B50000}"/>
    <cellStyle name="Total (line) 3 3 10 2" xfId="46860" xr:uid="{00000000-0005-0000-0000-0000B8B50000}"/>
    <cellStyle name="Total (line) 3 3 10 2 2" xfId="46861" xr:uid="{00000000-0005-0000-0000-0000B9B50000}"/>
    <cellStyle name="Total (line) 3 3 10 2 3" xfId="46862" xr:uid="{00000000-0005-0000-0000-0000BAB50000}"/>
    <cellStyle name="Total (line) 3 3 10 2 4" xfId="46863" xr:uid="{00000000-0005-0000-0000-0000BBB50000}"/>
    <cellStyle name="Total (line) 3 3 10 3" xfId="46864" xr:uid="{00000000-0005-0000-0000-0000BCB50000}"/>
    <cellStyle name="Total (line) 3 3 10 4" xfId="46865" xr:uid="{00000000-0005-0000-0000-0000BDB50000}"/>
    <cellStyle name="Total (line) 3 3 10 5" xfId="46866" xr:uid="{00000000-0005-0000-0000-0000BEB50000}"/>
    <cellStyle name="Total (line) 3 3 11" xfId="6525" xr:uid="{00000000-0005-0000-0000-0000BFB50000}"/>
    <cellStyle name="Total (line) 3 3 11 2" xfId="46867" xr:uid="{00000000-0005-0000-0000-0000C0B50000}"/>
    <cellStyle name="Total (line) 3 3 11 2 2" xfId="46868" xr:uid="{00000000-0005-0000-0000-0000C1B50000}"/>
    <cellStyle name="Total (line) 3 3 11 2 3" xfId="46869" xr:uid="{00000000-0005-0000-0000-0000C2B50000}"/>
    <cellStyle name="Total (line) 3 3 11 2 4" xfId="46870" xr:uid="{00000000-0005-0000-0000-0000C3B50000}"/>
    <cellStyle name="Total (line) 3 3 11 3" xfId="46871" xr:uid="{00000000-0005-0000-0000-0000C4B50000}"/>
    <cellStyle name="Total (line) 3 3 11 4" xfId="46872" xr:uid="{00000000-0005-0000-0000-0000C5B50000}"/>
    <cellStyle name="Total (line) 3 3 11 5" xfId="46873" xr:uid="{00000000-0005-0000-0000-0000C6B50000}"/>
    <cellStyle name="Total (line) 3 3 12" xfId="6526" xr:uid="{00000000-0005-0000-0000-0000C7B50000}"/>
    <cellStyle name="Total (line) 3 3 12 2" xfId="46874" xr:uid="{00000000-0005-0000-0000-0000C8B50000}"/>
    <cellStyle name="Total (line) 3 3 12 2 2" xfId="46875" xr:uid="{00000000-0005-0000-0000-0000C9B50000}"/>
    <cellStyle name="Total (line) 3 3 12 2 3" xfId="46876" xr:uid="{00000000-0005-0000-0000-0000CAB50000}"/>
    <cellStyle name="Total (line) 3 3 12 2 4" xfId="46877" xr:uid="{00000000-0005-0000-0000-0000CBB50000}"/>
    <cellStyle name="Total (line) 3 3 12 3" xfId="46878" xr:uid="{00000000-0005-0000-0000-0000CCB50000}"/>
    <cellStyle name="Total (line) 3 3 12 4" xfId="46879" xr:uid="{00000000-0005-0000-0000-0000CDB50000}"/>
    <cellStyle name="Total (line) 3 3 12 5" xfId="46880" xr:uid="{00000000-0005-0000-0000-0000CEB50000}"/>
    <cellStyle name="Total (line) 3 3 13" xfId="6527" xr:uid="{00000000-0005-0000-0000-0000CFB50000}"/>
    <cellStyle name="Total (line) 3 3 13 2" xfId="46881" xr:uid="{00000000-0005-0000-0000-0000D0B50000}"/>
    <cellStyle name="Total (line) 3 3 13 2 2" xfId="46882" xr:uid="{00000000-0005-0000-0000-0000D1B50000}"/>
    <cellStyle name="Total (line) 3 3 13 2 3" xfId="46883" xr:uid="{00000000-0005-0000-0000-0000D2B50000}"/>
    <cellStyle name="Total (line) 3 3 13 2 4" xfId="46884" xr:uid="{00000000-0005-0000-0000-0000D3B50000}"/>
    <cellStyle name="Total (line) 3 3 13 3" xfId="46885" xr:uid="{00000000-0005-0000-0000-0000D4B50000}"/>
    <cellStyle name="Total (line) 3 3 13 4" xfId="46886" xr:uid="{00000000-0005-0000-0000-0000D5B50000}"/>
    <cellStyle name="Total (line) 3 3 13 5" xfId="46887" xr:uid="{00000000-0005-0000-0000-0000D6B50000}"/>
    <cellStyle name="Total (line) 3 3 14" xfId="6528" xr:uid="{00000000-0005-0000-0000-0000D7B50000}"/>
    <cellStyle name="Total (line) 3 3 14 2" xfId="46888" xr:uid="{00000000-0005-0000-0000-0000D8B50000}"/>
    <cellStyle name="Total (line) 3 3 14 2 2" xfId="46889" xr:uid="{00000000-0005-0000-0000-0000D9B50000}"/>
    <cellStyle name="Total (line) 3 3 14 2 3" xfId="46890" xr:uid="{00000000-0005-0000-0000-0000DAB50000}"/>
    <cellStyle name="Total (line) 3 3 14 2 4" xfId="46891" xr:uid="{00000000-0005-0000-0000-0000DBB50000}"/>
    <cellStyle name="Total (line) 3 3 14 3" xfId="46892" xr:uid="{00000000-0005-0000-0000-0000DCB50000}"/>
    <cellStyle name="Total (line) 3 3 14 4" xfId="46893" xr:uid="{00000000-0005-0000-0000-0000DDB50000}"/>
    <cellStyle name="Total (line) 3 3 14 5" xfId="46894" xr:uid="{00000000-0005-0000-0000-0000DEB50000}"/>
    <cellStyle name="Total (line) 3 3 15" xfId="6529" xr:uid="{00000000-0005-0000-0000-0000DFB50000}"/>
    <cellStyle name="Total (line) 3 3 15 2" xfId="46895" xr:uid="{00000000-0005-0000-0000-0000E0B50000}"/>
    <cellStyle name="Total (line) 3 3 15 2 2" xfId="46896" xr:uid="{00000000-0005-0000-0000-0000E1B50000}"/>
    <cellStyle name="Total (line) 3 3 15 2 3" xfId="46897" xr:uid="{00000000-0005-0000-0000-0000E2B50000}"/>
    <cellStyle name="Total (line) 3 3 15 2 4" xfId="46898" xr:uid="{00000000-0005-0000-0000-0000E3B50000}"/>
    <cellStyle name="Total (line) 3 3 15 3" xfId="46899" xr:uid="{00000000-0005-0000-0000-0000E4B50000}"/>
    <cellStyle name="Total (line) 3 3 15 4" xfId="46900" xr:uid="{00000000-0005-0000-0000-0000E5B50000}"/>
    <cellStyle name="Total (line) 3 3 15 5" xfId="46901" xr:uid="{00000000-0005-0000-0000-0000E6B50000}"/>
    <cellStyle name="Total (line) 3 3 16" xfId="6530" xr:uid="{00000000-0005-0000-0000-0000E7B50000}"/>
    <cellStyle name="Total (line) 3 3 16 2" xfId="46902" xr:uid="{00000000-0005-0000-0000-0000E8B50000}"/>
    <cellStyle name="Total (line) 3 3 16 2 2" xfId="46903" xr:uid="{00000000-0005-0000-0000-0000E9B50000}"/>
    <cellStyle name="Total (line) 3 3 16 2 3" xfId="46904" xr:uid="{00000000-0005-0000-0000-0000EAB50000}"/>
    <cellStyle name="Total (line) 3 3 16 2 4" xfId="46905" xr:uid="{00000000-0005-0000-0000-0000EBB50000}"/>
    <cellStyle name="Total (line) 3 3 16 3" xfId="46906" xr:uid="{00000000-0005-0000-0000-0000ECB50000}"/>
    <cellStyle name="Total (line) 3 3 16 4" xfId="46907" xr:uid="{00000000-0005-0000-0000-0000EDB50000}"/>
    <cellStyle name="Total (line) 3 3 16 5" xfId="46908" xr:uid="{00000000-0005-0000-0000-0000EEB50000}"/>
    <cellStyle name="Total (line) 3 3 17" xfId="6531" xr:uid="{00000000-0005-0000-0000-0000EFB50000}"/>
    <cellStyle name="Total (line) 3 3 17 2" xfId="46909" xr:uid="{00000000-0005-0000-0000-0000F0B50000}"/>
    <cellStyle name="Total (line) 3 3 17 2 2" xfId="46910" xr:uid="{00000000-0005-0000-0000-0000F1B50000}"/>
    <cellStyle name="Total (line) 3 3 17 2 3" xfId="46911" xr:uid="{00000000-0005-0000-0000-0000F2B50000}"/>
    <cellStyle name="Total (line) 3 3 17 2 4" xfId="46912" xr:uid="{00000000-0005-0000-0000-0000F3B50000}"/>
    <cellStyle name="Total (line) 3 3 17 3" xfId="46913" xr:uid="{00000000-0005-0000-0000-0000F4B50000}"/>
    <cellStyle name="Total (line) 3 3 17 4" xfId="46914" xr:uid="{00000000-0005-0000-0000-0000F5B50000}"/>
    <cellStyle name="Total (line) 3 3 17 5" xfId="46915" xr:uid="{00000000-0005-0000-0000-0000F6B50000}"/>
    <cellStyle name="Total (line) 3 3 18" xfId="6532" xr:uid="{00000000-0005-0000-0000-0000F7B50000}"/>
    <cellStyle name="Total (line) 3 3 18 2" xfId="46916" xr:uid="{00000000-0005-0000-0000-0000F8B50000}"/>
    <cellStyle name="Total (line) 3 3 18 2 2" xfId="46917" xr:uid="{00000000-0005-0000-0000-0000F9B50000}"/>
    <cellStyle name="Total (line) 3 3 18 2 3" xfId="46918" xr:uid="{00000000-0005-0000-0000-0000FAB50000}"/>
    <cellStyle name="Total (line) 3 3 18 2 4" xfId="46919" xr:uid="{00000000-0005-0000-0000-0000FBB50000}"/>
    <cellStyle name="Total (line) 3 3 18 3" xfId="46920" xr:uid="{00000000-0005-0000-0000-0000FCB50000}"/>
    <cellStyle name="Total (line) 3 3 18 4" xfId="46921" xr:uid="{00000000-0005-0000-0000-0000FDB50000}"/>
    <cellStyle name="Total (line) 3 3 18 5" xfId="46922" xr:uid="{00000000-0005-0000-0000-0000FEB50000}"/>
    <cellStyle name="Total (line) 3 3 19" xfId="6533" xr:uid="{00000000-0005-0000-0000-0000FFB50000}"/>
    <cellStyle name="Total (line) 3 3 19 2" xfId="46923" xr:uid="{00000000-0005-0000-0000-000000B60000}"/>
    <cellStyle name="Total (line) 3 3 19 2 2" xfId="46924" xr:uid="{00000000-0005-0000-0000-000001B60000}"/>
    <cellStyle name="Total (line) 3 3 19 2 3" xfId="46925" xr:uid="{00000000-0005-0000-0000-000002B60000}"/>
    <cellStyle name="Total (line) 3 3 19 2 4" xfId="46926" xr:uid="{00000000-0005-0000-0000-000003B60000}"/>
    <cellStyle name="Total (line) 3 3 19 3" xfId="46927" xr:uid="{00000000-0005-0000-0000-000004B60000}"/>
    <cellStyle name="Total (line) 3 3 19 4" xfId="46928" xr:uid="{00000000-0005-0000-0000-000005B60000}"/>
    <cellStyle name="Total (line) 3 3 19 5" xfId="46929" xr:uid="{00000000-0005-0000-0000-000006B60000}"/>
    <cellStyle name="Total (line) 3 3 2" xfId="6534" xr:uid="{00000000-0005-0000-0000-000007B60000}"/>
    <cellStyle name="Total (line) 3 3 2 10" xfId="6535" xr:uid="{00000000-0005-0000-0000-000008B60000}"/>
    <cellStyle name="Total (line) 3 3 2 10 2" xfId="46930" xr:uid="{00000000-0005-0000-0000-000009B60000}"/>
    <cellStyle name="Total (line) 3 3 2 10 2 2" xfId="46931" xr:uid="{00000000-0005-0000-0000-00000AB60000}"/>
    <cellStyle name="Total (line) 3 3 2 10 2 3" xfId="46932" xr:uid="{00000000-0005-0000-0000-00000BB60000}"/>
    <cellStyle name="Total (line) 3 3 2 10 2 4" xfId="46933" xr:uid="{00000000-0005-0000-0000-00000CB60000}"/>
    <cellStyle name="Total (line) 3 3 2 10 3" xfId="46934" xr:uid="{00000000-0005-0000-0000-00000DB60000}"/>
    <cellStyle name="Total (line) 3 3 2 10 4" xfId="46935" xr:uid="{00000000-0005-0000-0000-00000EB60000}"/>
    <cellStyle name="Total (line) 3 3 2 10 5" xfId="46936" xr:uid="{00000000-0005-0000-0000-00000FB60000}"/>
    <cellStyle name="Total (line) 3 3 2 11" xfId="6536" xr:uid="{00000000-0005-0000-0000-000010B60000}"/>
    <cellStyle name="Total (line) 3 3 2 11 2" xfId="46937" xr:uid="{00000000-0005-0000-0000-000011B60000}"/>
    <cellStyle name="Total (line) 3 3 2 11 2 2" xfId="46938" xr:uid="{00000000-0005-0000-0000-000012B60000}"/>
    <cellStyle name="Total (line) 3 3 2 11 2 3" xfId="46939" xr:uid="{00000000-0005-0000-0000-000013B60000}"/>
    <cellStyle name="Total (line) 3 3 2 11 2 4" xfId="46940" xr:uid="{00000000-0005-0000-0000-000014B60000}"/>
    <cellStyle name="Total (line) 3 3 2 11 3" xfId="46941" xr:uid="{00000000-0005-0000-0000-000015B60000}"/>
    <cellStyle name="Total (line) 3 3 2 11 4" xfId="46942" xr:uid="{00000000-0005-0000-0000-000016B60000}"/>
    <cellStyle name="Total (line) 3 3 2 11 5" xfId="46943" xr:uid="{00000000-0005-0000-0000-000017B60000}"/>
    <cellStyle name="Total (line) 3 3 2 12" xfId="6537" xr:uid="{00000000-0005-0000-0000-000018B60000}"/>
    <cellStyle name="Total (line) 3 3 2 12 2" xfId="46944" xr:uid="{00000000-0005-0000-0000-000019B60000}"/>
    <cellStyle name="Total (line) 3 3 2 12 2 2" xfId="46945" xr:uid="{00000000-0005-0000-0000-00001AB60000}"/>
    <cellStyle name="Total (line) 3 3 2 12 2 3" xfId="46946" xr:uid="{00000000-0005-0000-0000-00001BB60000}"/>
    <cellStyle name="Total (line) 3 3 2 12 2 4" xfId="46947" xr:uid="{00000000-0005-0000-0000-00001CB60000}"/>
    <cellStyle name="Total (line) 3 3 2 12 3" xfId="46948" xr:uid="{00000000-0005-0000-0000-00001DB60000}"/>
    <cellStyle name="Total (line) 3 3 2 12 4" xfId="46949" xr:uid="{00000000-0005-0000-0000-00001EB60000}"/>
    <cellStyle name="Total (line) 3 3 2 12 5" xfId="46950" xr:uid="{00000000-0005-0000-0000-00001FB60000}"/>
    <cellStyle name="Total (line) 3 3 2 13" xfId="6538" xr:uid="{00000000-0005-0000-0000-000020B60000}"/>
    <cellStyle name="Total (line) 3 3 2 13 2" xfId="46951" xr:uid="{00000000-0005-0000-0000-000021B60000}"/>
    <cellStyle name="Total (line) 3 3 2 13 2 2" xfId="46952" xr:uid="{00000000-0005-0000-0000-000022B60000}"/>
    <cellStyle name="Total (line) 3 3 2 13 2 3" xfId="46953" xr:uid="{00000000-0005-0000-0000-000023B60000}"/>
    <cellStyle name="Total (line) 3 3 2 13 2 4" xfId="46954" xr:uid="{00000000-0005-0000-0000-000024B60000}"/>
    <cellStyle name="Total (line) 3 3 2 13 3" xfId="46955" xr:uid="{00000000-0005-0000-0000-000025B60000}"/>
    <cellStyle name="Total (line) 3 3 2 13 4" xfId="46956" xr:uid="{00000000-0005-0000-0000-000026B60000}"/>
    <cellStyle name="Total (line) 3 3 2 13 5" xfId="46957" xr:uid="{00000000-0005-0000-0000-000027B60000}"/>
    <cellStyle name="Total (line) 3 3 2 14" xfId="6539" xr:uid="{00000000-0005-0000-0000-000028B60000}"/>
    <cellStyle name="Total (line) 3 3 2 14 2" xfId="46958" xr:uid="{00000000-0005-0000-0000-000029B60000}"/>
    <cellStyle name="Total (line) 3 3 2 14 2 2" xfId="46959" xr:uid="{00000000-0005-0000-0000-00002AB60000}"/>
    <cellStyle name="Total (line) 3 3 2 14 2 3" xfId="46960" xr:uid="{00000000-0005-0000-0000-00002BB60000}"/>
    <cellStyle name="Total (line) 3 3 2 14 2 4" xfId="46961" xr:uid="{00000000-0005-0000-0000-00002CB60000}"/>
    <cellStyle name="Total (line) 3 3 2 14 3" xfId="46962" xr:uid="{00000000-0005-0000-0000-00002DB60000}"/>
    <cellStyle name="Total (line) 3 3 2 14 4" xfId="46963" xr:uid="{00000000-0005-0000-0000-00002EB60000}"/>
    <cellStyle name="Total (line) 3 3 2 14 5" xfId="46964" xr:uid="{00000000-0005-0000-0000-00002FB60000}"/>
    <cellStyle name="Total (line) 3 3 2 15" xfId="6540" xr:uid="{00000000-0005-0000-0000-000030B60000}"/>
    <cellStyle name="Total (line) 3 3 2 15 2" xfId="46965" xr:uid="{00000000-0005-0000-0000-000031B60000}"/>
    <cellStyle name="Total (line) 3 3 2 15 2 2" xfId="46966" xr:uid="{00000000-0005-0000-0000-000032B60000}"/>
    <cellStyle name="Total (line) 3 3 2 15 2 3" xfId="46967" xr:uid="{00000000-0005-0000-0000-000033B60000}"/>
    <cellStyle name="Total (line) 3 3 2 15 2 4" xfId="46968" xr:uid="{00000000-0005-0000-0000-000034B60000}"/>
    <cellStyle name="Total (line) 3 3 2 15 3" xfId="46969" xr:uid="{00000000-0005-0000-0000-000035B60000}"/>
    <cellStyle name="Total (line) 3 3 2 15 4" xfId="46970" xr:uid="{00000000-0005-0000-0000-000036B60000}"/>
    <cellStyle name="Total (line) 3 3 2 15 5" xfId="46971" xr:uid="{00000000-0005-0000-0000-000037B60000}"/>
    <cellStyle name="Total (line) 3 3 2 16" xfId="6541" xr:uid="{00000000-0005-0000-0000-000038B60000}"/>
    <cellStyle name="Total (line) 3 3 2 16 2" xfId="46972" xr:uid="{00000000-0005-0000-0000-000039B60000}"/>
    <cellStyle name="Total (line) 3 3 2 16 2 2" xfId="46973" xr:uid="{00000000-0005-0000-0000-00003AB60000}"/>
    <cellStyle name="Total (line) 3 3 2 16 2 3" xfId="46974" xr:uid="{00000000-0005-0000-0000-00003BB60000}"/>
    <cellStyle name="Total (line) 3 3 2 16 2 4" xfId="46975" xr:uid="{00000000-0005-0000-0000-00003CB60000}"/>
    <cellStyle name="Total (line) 3 3 2 16 3" xfId="46976" xr:uid="{00000000-0005-0000-0000-00003DB60000}"/>
    <cellStyle name="Total (line) 3 3 2 16 4" xfId="46977" xr:uid="{00000000-0005-0000-0000-00003EB60000}"/>
    <cellStyle name="Total (line) 3 3 2 16 5" xfId="46978" xr:uid="{00000000-0005-0000-0000-00003FB60000}"/>
    <cellStyle name="Total (line) 3 3 2 17" xfId="6542" xr:uid="{00000000-0005-0000-0000-000040B60000}"/>
    <cellStyle name="Total (line) 3 3 2 17 2" xfId="46979" xr:uid="{00000000-0005-0000-0000-000041B60000}"/>
    <cellStyle name="Total (line) 3 3 2 17 2 2" xfId="46980" xr:uid="{00000000-0005-0000-0000-000042B60000}"/>
    <cellStyle name="Total (line) 3 3 2 17 2 3" xfId="46981" xr:uid="{00000000-0005-0000-0000-000043B60000}"/>
    <cellStyle name="Total (line) 3 3 2 17 2 4" xfId="46982" xr:uid="{00000000-0005-0000-0000-000044B60000}"/>
    <cellStyle name="Total (line) 3 3 2 17 3" xfId="46983" xr:uid="{00000000-0005-0000-0000-000045B60000}"/>
    <cellStyle name="Total (line) 3 3 2 17 4" xfId="46984" xr:uid="{00000000-0005-0000-0000-000046B60000}"/>
    <cellStyle name="Total (line) 3 3 2 17 5" xfId="46985" xr:uid="{00000000-0005-0000-0000-000047B60000}"/>
    <cellStyle name="Total (line) 3 3 2 18" xfId="6543" xr:uid="{00000000-0005-0000-0000-000048B60000}"/>
    <cellStyle name="Total (line) 3 3 2 18 2" xfId="46986" xr:uid="{00000000-0005-0000-0000-000049B60000}"/>
    <cellStyle name="Total (line) 3 3 2 18 2 2" xfId="46987" xr:uid="{00000000-0005-0000-0000-00004AB60000}"/>
    <cellStyle name="Total (line) 3 3 2 18 2 3" xfId="46988" xr:uid="{00000000-0005-0000-0000-00004BB60000}"/>
    <cellStyle name="Total (line) 3 3 2 18 2 4" xfId="46989" xr:uid="{00000000-0005-0000-0000-00004CB60000}"/>
    <cellStyle name="Total (line) 3 3 2 18 3" xfId="46990" xr:uid="{00000000-0005-0000-0000-00004DB60000}"/>
    <cellStyle name="Total (line) 3 3 2 18 4" xfId="46991" xr:uid="{00000000-0005-0000-0000-00004EB60000}"/>
    <cellStyle name="Total (line) 3 3 2 18 5" xfId="46992" xr:uid="{00000000-0005-0000-0000-00004FB60000}"/>
    <cellStyle name="Total (line) 3 3 2 19" xfId="6544" xr:uid="{00000000-0005-0000-0000-000050B60000}"/>
    <cellStyle name="Total (line) 3 3 2 19 2" xfId="46993" xr:uid="{00000000-0005-0000-0000-000051B60000}"/>
    <cellStyle name="Total (line) 3 3 2 19 2 2" xfId="46994" xr:uid="{00000000-0005-0000-0000-000052B60000}"/>
    <cellStyle name="Total (line) 3 3 2 19 2 3" xfId="46995" xr:uid="{00000000-0005-0000-0000-000053B60000}"/>
    <cellStyle name="Total (line) 3 3 2 19 2 4" xfId="46996" xr:uid="{00000000-0005-0000-0000-000054B60000}"/>
    <cellStyle name="Total (line) 3 3 2 19 3" xfId="46997" xr:uid="{00000000-0005-0000-0000-000055B60000}"/>
    <cellStyle name="Total (line) 3 3 2 19 4" xfId="46998" xr:uid="{00000000-0005-0000-0000-000056B60000}"/>
    <cellStyle name="Total (line) 3 3 2 19 5" xfId="46999" xr:uid="{00000000-0005-0000-0000-000057B60000}"/>
    <cellStyle name="Total (line) 3 3 2 2" xfId="6545" xr:uid="{00000000-0005-0000-0000-000058B60000}"/>
    <cellStyle name="Total (line) 3 3 2 2 2" xfId="47000" xr:uid="{00000000-0005-0000-0000-000059B60000}"/>
    <cellStyle name="Total (line) 3 3 2 2 2 2" xfId="47001" xr:uid="{00000000-0005-0000-0000-00005AB60000}"/>
    <cellStyle name="Total (line) 3 3 2 2 2 3" xfId="47002" xr:uid="{00000000-0005-0000-0000-00005BB60000}"/>
    <cellStyle name="Total (line) 3 3 2 2 2 4" xfId="47003" xr:uid="{00000000-0005-0000-0000-00005CB60000}"/>
    <cellStyle name="Total (line) 3 3 2 2 3" xfId="47004" xr:uid="{00000000-0005-0000-0000-00005DB60000}"/>
    <cellStyle name="Total (line) 3 3 2 2 4" xfId="47005" xr:uid="{00000000-0005-0000-0000-00005EB60000}"/>
    <cellStyle name="Total (line) 3 3 2 2 5" xfId="47006" xr:uid="{00000000-0005-0000-0000-00005FB60000}"/>
    <cellStyle name="Total (line) 3 3 2 20" xfId="6546" xr:uid="{00000000-0005-0000-0000-000060B60000}"/>
    <cellStyle name="Total (line) 3 3 2 20 2" xfId="47007" xr:uid="{00000000-0005-0000-0000-000061B60000}"/>
    <cellStyle name="Total (line) 3 3 2 20 2 2" xfId="47008" xr:uid="{00000000-0005-0000-0000-000062B60000}"/>
    <cellStyle name="Total (line) 3 3 2 20 2 3" xfId="47009" xr:uid="{00000000-0005-0000-0000-000063B60000}"/>
    <cellStyle name="Total (line) 3 3 2 20 2 4" xfId="47010" xr:uid="{00000000-0005-0000-0000-000064B60000}"/>
    <cellStyle name="Total (line) 3 3 2 20 3" xfId="47011" xr:uid="{00000000-0005-0000-0000-000065B60000}"/>
    <cellStyle name="Total (line) 3 3 2 20 4" xfId="47012" xr:uid="{00000000-0005-0000-0000-000066B60000}"/>
    <cellStyle name="Total (line) 3 3 2 20 5" xfId="47013" xr:uid="{00000000-0005-0000-0000-000067B60000}"/>
    <cellStyle name="Total (line) 3 3 2 21" xfId="6547" xr:uid="{00000000-0005-0000-0000-000068B60000}"/>
    <cellStyle name="Total (line) 3 3 2 21 2" xfId="47014" xr:uid="{00000000-0005-0000-0000-000069B60000}"/>
    <cellStyle name="Total (line) 3 3 2 21 2 2" xfId="47015" xr:uid="{00000000-0005-0000-0000-00006AB60000}"/>
    <cellStyle name="Total (line) 3 3 2 21 2 3" xfId="47016" xr:uid="{00000000-0005-0000-0000-00006BB60000}"/>
    <cellStyle name="Total (line) 3 3 2 21 2 4" xfId="47017" xr:uid="{00000000-0005-0000-0000-00006CB60000}"/>
    <cellStyle name="Total (line) 3 3 2 21 3" xfId="47018" xr:uid="{00000000-0005-0000-0000-00006DB60000}"/>
    <cellStyle name="Total (line) 3 3 2 21 4" xfId="47019" xr:uid="{00000000-0005-0000-0000-00006EB60000}"/>
    <cellStyle name="Total (line) 3 3 2 21 5" xfId="47020" xr:uid="{00000000-0005-0000-0000-00006FB60000}"/>
    <cellStyle name="Total (line) 3 3 2 22" xfId="6548" xr:uid="{00000000-0005-0000-0000-000070B60000}"/>
    <cellStyle name="Total (line) 3 3 2 22 2" xfId="47021" xr:uid="{00000000-0005-0000-0000-000071B60000}"/>
    <cellStyle name="Total (line) 3 3 2 22 2 2" xfId="47022" xr:uid="{00000000-0005-0000-0000-000072B60000}"/>
    <cellStyle name="Total (line) 3 3 2 22 2 3" xfId="47023" xr:uid="{00000000-0005-0000-0000-000073B60000}"/>
    <cellStyle name="Total (line) 3 3 2 22 2 4" xfId="47024" xr:uid="{00000000-0005-0000-0000-000074B60000}"/>
    <cellStyle name="Total (line) 3 3 2 22 3" xfId="47025" xr:uid="{00000000-0005-0000-0000-000075B60000}"/>
    <cellStyle name="Total (line) 3 3 2 22 4" xfId="47026" xr:uid="{00000000-0005-0000-0000-000076B60000}"/>
    <cellStyle name="Total (line) 3 3 2 22 5" xfId="47027" xr:uid="{00000000-0005-0000-0000-000077B60000}"/>
    <cellStyle name="Total (line) 3 3 2 23" xfId="6549" xr:uid="{00000000-0005-0000-0000-000078B60000}"/>
    <cellStyle name="Total (line) 3 3 2 23 2" xfId="47028" xr:uid="{00000000-0005-0000-0000-000079B60000}"/>
    <cellStyle name="Total (line) 3 3 2 23 2 2" xfId="47029" xr:uid="{00000000-0005-0000-0000-00007AB60000}"/>
    <cellStyle name="Total (line) 3 3 2 23 2 3" xfId="47030" xr:uid="{00000000-0005-0000-0000-00007BB60000}"/>
    <cellStyle name="Total (line) 3 3 2 23 2 4" xfId="47031" xr:uid="{00000000-0005-0000-0000-00007CB60000}"/>
    <cellStyle name="Total (line) 3 3 2 23 3" xfId="47032" xr:uid="{00000000-0005-0000-0000-00007DB60000}"/>
    <cellStyle name="Total (line) 3 3 2 23 4" xfId="47033" xr:uid="{00000000-0005-0000-0000-00007EB60000}"/>
    <cellStyle name="Total (line) 3 3 2 23 5" xfId="47034" xr:uid="{00000000-0005-0000-0000-00007FB60000}"/>
    <cellStyle name="Total (line) 3 3 2 24" xfId="6550" xr:uid="{00000000-0005-0000-0000-000080B60000}"/>
    <cellStyle name="Total (line) 3 3 2 24 2" xfId="47035" xr:uid="{00000000-0005-0000-0000-000081B60000}"/>
    <cellStyle name="Total (line) 3 3 2 24 2 2" xfId="47036" xr:uid="{00000000-0005-0000-0000-000082B60000}"/>
    <cellStyle name="Total (line) 3 3 2 24 2 3" xfId="47037" xr:uid="{00000000-0005-0000-0000-000083B60000}"/>
    <cellStyle name="Total (line) 3 3 2 24 2 4" xfId="47038" xr:uid="{00000000-0005-0000-0000-000084B60000}"/>
    <cellStyle name="Total (line) 3 3 2 24 3" xfId="47039" xr:uid="{00000000-0005-0000-0000-000085B60000}"/>
    <cellStyle name="Total (line) 3 3 2 24 4" xfId="47040" xr:uid="{00000000-0005-0000-0000-000086B60000}"/>
    <cellStyle name="Total (line) 3 3 2 24 5" xfId="47041" xr:uid="{00000000-0005-0000-0000-000087B60000}"/>
    <cellStyle name="Total (line) 3 3 2 25" xfId="6551" xr:uid="{00000000-0005-0000-0000-000088B60000}"/>
    <cellStyle name="Total (line) 3 3 2 25 2" xfId="47042" xr:uid="{00000000-0005-0000-0000-000089B60000}"/>
    <cellStyle name="Total (line) 3 3 2 25 2 2" xfId="47043" xr:uid="{00000000-0005-0000-0000-00008AB60000}"/>
    <cellStyle name="Total (line) 3 3 2 25 2 3" xfId="47044" xr:uid="{00000000-0005-0000-0000-00008BB60000}"/>
    <cellStyle name="Total (line) 3 3 2 25 2 4" xfId="47045" xr:uid="{00000000-0005-0000-0000-00008CB60000}"/>
    <cellStyle name="Total (line) 3 3 2 25 3" xfId="47046" xr:uid="{00000000-0005-0000-0000-00008DB60000}"/>
    <cellStyle name="Total (line) 3 3 2 25 4" xfId="47047" xr:uid="{00000000-0005-0000-0000-00008EB60000}"/>
    <cellStyle name="Total (line) 3 3 2 25 5" xfId="47048" xr:uid="{00000000-0005-0000-0000-00008FB60000}"/>
    <cellStyle name="Total (line) 3 3 2 26" xfId="6552" xr:uid="{00000000-0005-0000-0000-000090B60000}"/>
    <cellStyle name="Total (line) 3 3 2 26 2" xfId="47049" xr:uid="{00000000-0005-0000-0000-000091B60000}"/>
    <cellStyle name="Total (line) 3 3 2 26 2 2" xfId="47050" xr:uid="{00000000-0005-0000-0000-000092B60000}"/>
    <cellStyle name="Total (line) 3 3 2 26 2 3" xfId="47051" xr:uid="{00000000-0005-0000-0000-000093B60000}"/>
    <cellStyle name="Total (line) 3 3 2 26 2 4" xfId="47052" xr:uid="{00000000-0005-0000-0000-000094B60000}"/>
    <cellStyle name="Total (line) 3 3 2 26 3" xfId="47053" xr:uid="{00000000-0005-0000-0000-000095B60000}"/>
    <cellStyle name="Total (line) 3 3 2 26 4" xfId="47054" xr:uid="{00000000-0005-0000-0000-000096B60000}"/>
    <cellStyle name="Total (line) 3 3 2 26 5" xfId="47055" xr:uid="{00000000-0005-0000-0000-000097B60000}"/>
    <cellStyle name="Total (line) 3 3 2 27" xfId="6553" xr:uid="{00000000-0005-0000-0000-000098B60000}"/>
    <cellStyle name="Total (line) 3 3 2 27 2" xfId="47056" xr:uid="{00000000-0005-0000-0000-000099B60000}"/>
    <cellStyle name="Total (line) 3 3 2 27 2 2" xfId="47057" xr:uid="{00000000-0005-0000-0000-00009AB60000}"/>
    <cellStyle name="Total (line) 3 3 2 27 2 3" xfId="47058" xr:uid="{00000000-0005-0000-0000-00009BB60000}"/>
    <cellStyle name="Total (line) 3 3 2 27 2 4" xfId="47059" xr:uid="{00000000-0005-0000-0000-00009CB60000}"/>
    <cellStyle name="Total (line) 3 3 2 27 3" xfId="47060" xr:uid="{00000000-0005-0000-0000-00009DB60000}"/>
    <cellStyle name="Total (line) 3 3 2 27 4" xfId="47061" xr:uid="{00000000-0005-0000-0000-00009EB60000}"/>
    <cellStyle name="Total (line) 3 3 2 27 5" xfId="47062" xr:uid="{00000000-0005-0000-0000-00009FB60000}"/>
    <cellStyle name="Total (line) 3 3 2 28" xfId="6554" xr:uid="{00000000-0005-0000-0000-0000A0B60000}"/>
    <cellStyle name="Total (line) 3 3 2 28 2" xfId="47063" xr:uid="{00000000-0005-0000-0000-0000A1B60000}"/>
    <cellStyle name="Total (line) 3 3 2 28 2 2" xfId="47064" xr:uid="{00000000-0005-0000-0000-0000A2B60000}"/>
    <cellStyle name="Total (line) 3 3 2 28 2 3" xfId="47065" xr:uid="{00000000-0005-0000-0000-0000A3B60000}"/>
    <cellStyle name="Total (line) 3 3 2 28 2 4" xfId="47066" xr:uid="{00000000-0005-0000-0000-0000A4B60000}"/>
    <cellStyle name="Total (line) 3 3 2 28 3" xfId="47067" xr:uid="{00000000-0005-0000-0000-0000A5B60000}"/>
    <cellStyle name="Total (line) 3 3 2 28 4" xfId="47068" xr:uid="{00000000-0005-0000-0000-0000A6B60000}"/>
    <cellStyle name="Total (line) 3 3 2 28 5" xfId="47069" xr:uid="{00000000-0005-0000-0000-0000A7B60000}"/>
    <cellStyle name="Total (line) 3 3 2 29" xfId="6555" xr:uid="{00000000-0005-0000-0000-0000A8B60000}"/>
    <cellStyle name="Total (line) 3 3 2 29 2" xfId="47070" xr:uid="{00000000-0005-0000-0000-0000A9B60000}"/>
    <cellStyle name="Total (line) 3 3 2 29 2 2" xfId="47071" xr:uid="{00000000-0005-0000-0000-0000AAB60000}"/>
    <cellStyle name="Total (line) 3 3 2 29 2 3" xfId="47072" xr:uid="{00000000-0005-0000-0000-0000ABB60000}"/>
    <cellStyle name="Total (line) 3 3 2 29 2 4" xfId="47073" xr:uid="{00000000-0005-0000-0000-0000ACB60000}"/>
    <cellStyle name="Total (line) 3 3 2 29 3" xfId="47074" xr:uid="{00000000-0005-0000-0000-0000ADB60000}"/>
    <cellStyle name="Total (line) 3 3 2 29 4" xfId="47075" xr:uid="{00000000-0005-0000-0000-0000AEB60000}"/>
    <cellStyle name="Total (line) 3 3 2 29 5" xfId="47076" xr:uid="{00000000-0005-0000-0000-0000AFB60000}"/>
    <cellStyle name="Total (line) 3 3 2 3" xfId="6556" xr:uid="{00000000-0005-0000-0000-0000B0B60000}"/>
    <cellStyle name="Total (line) 3 3 2 3 2" xfId="47077" xr:uid="{00000000-0005-0000-0000-0000B1B60000}"/>
    <cellStyle name="Total (line) 3 3 2 3 2 2" xfId="47078" xr:uid="{00000000-0005-0000-0000-0000B2B60000}"/>
    <cellStyle name="Total (line) 3 3 2 3 2 3" xfId="47079" xr:uid="{00000000-0005-0000-0000-0000B3B60000}"/>
    <cellStyle name="Total (line) 3 3 2 3 2 4" xfId="47080" xr:uid="{00000000-0005-0000-0000-0000B4B60000}"/>
    <cellStyle name="Total (line) 3 3 2 3 3" xfId="47081" xr:uid="{00000000-0005-0000-0000-0000B5B60000}"/>
    <cellStyle name="Total (line) 3 3 2 3 4" xfId="47082" xr:uid="{00000000-0005-0000-0000-0000B6B60000}"/>
    <cellStyle name="Total (line) 3 3 2 3 5" xfId="47083" xr:uid="{00000000-0005-0000-0000-0000B7B60000}"/>
    <cellStyle name="Total (line) 3 3 2 30" xfId="6557" xr:uid="{00000000-0005-0000-0000-0000B8B60000}"/>
    <cellStyle name="Total (line) 3 3 2 30 2" xfId="47084" xr:uid="{00000000-0005-0000-0000-0000B9B60000}"/>
    <cellStyle name="Total (line) 3 3 2 30 2 2" xfId="47085" xr:uid="{00000000-0005-0000-0000-0000BAB60000}"/>
    <cellStyle name="Total (line) 3 3 2 30 2 3" xfId="47086" xr:uid="{00000000-0005-0000-0000-0000BBB60000}"/>
    <cellStyle name="Total (line) 3 3 2 30 2 4" xfId="47087" xr:uid="{00000000-0005-0000-0000-0000BCB60000}"/>
    <cellStyle name="Total (line) 3 3 2 30 3" xfId="47088" xr:uid="{00000000-0005-0000-0000-0000BDB60000}"/>
    <cellStyle name="Total (line) 3 3 2 30 4" xfId="47089" xr:uid="{00000000-0005-0000-0000-0000BEB60000}"/>
    <cellStyle name="Total (line) 3 3 2 30 5" xfId="47090" xr:uid="{00000000-0005-0000-0000-0000BFB60000}"/>
    <cellStyle name="Total (line) 3 3 2 31" xfId="6558" xr:uid="{00000000-0005-0000-0000-0000C0B60000}"/>
    <cellStyle name="Total (line) 3 3 2 31 2" xfId="47091" xr:uid="{00000000-0005-0000-0000-0000C1B60000}"/>
    <cellStyle name="Total (line) 3 3 2 31 2 2" xfId="47092" xr:uid="{00000000-0005-0000-0000-0000C2B60000}"/>
    <cellStyle name="Total (line) 3 3 2 31 2 3" xfId="47093" xr:uid="{00000000-0005-0000-0000-0000C3B60000}"/>
    <cellStyle name="Total (line) 3 3 2 31 2 4" xfId="47094" xr:uid="{00000000-0005-0000-0000-0000C4B60000}"/>
    <cellStyle name="Total (line) 3 3 2 31 3" xfId="47095" xr:uid="{00000000-0005-0000-0000-0000C5B60000}"/>
    <cellStyle name="Total (line) 3 3 2 31 4" xfId="47096" xr:uid="{00000000-0005-0000-0000-0000C6B60000}"/>
    <cellStyle name="Total (line) 3 3 2 31 5" xfId="47097" xr:uid="{00000000-0005-0000-0000-0000C7B60000}"/>
    <cellStyle name="Total (line) 3 3 2 32" xfId="6559" xr:uid="{00000000-0005-0000-0000-0000C8B60000}"/>
    <cellStyle name="Total (line) 3 3 2 32 2" xfId="47098" xr:uid="{00000000-0005-0000-0000-0000C9B60000}"/>
    <cellStyle name="Total (line) 3 3 2 32 2 2" xfId="47099" xr:uid="{00000000-0005-0000-0000-0000CAB60000}"/>
    <cellStyle name="Total (line) 3 3 2 32 2 3" xfId="47100" xr:uid="{00000000-0005-0000-0000-0000CBB60000}"/>
    <cellStyle name="Total (line) 3 3 2 32 2 4" xfId="47101" xr:uid="{00000000-0005-0000-0000-0000CCB60000}"/>
    <cellStyle name="Total (line) 3 3 2 32 3" xfId="47102" xr:uid="{00000000-0005-0000-0000-0000CDB60000}"/>
    <cellStyle name="Total (line) 3 3 2 32 4" xfId="47103" xr:uid="{00000000-0005-0000-0000-0000CEB60000}"/>
    <cellStyle name="Total (line) 3 3 2 32 5" xfId="47104" xr:uid="{00000000-0005-0000-0000-0000CFB60000}"/>
    <cellStyle name="Total (line) 3 3 2 33" xfId="6560" xr:uid="{00000000-0005-0000-0000-0000D0B60000}"/>
    <cellStyle name="Total (line) 3 3 2 33 2" xfId="47105" xr:uid="{00000000-0005-0000-0000-0000D1B60000}"/>
    <cellStyle name="Total (line) 3 3 2 33 2 2" xfId="47106" xr:uid="{00000000-0005-0000-0000-0000D2B60000}"/>
    <cellStyle name="Total (line) 3 3 2 33 2 3" xfId="47107" xr:uid="{00000000-0005-0000-0000-0000D3B60000}"/>
    <cellStyle name="Total (line) 3 3 2 33 2 4" xfId="47108" xr:uid="{00000000-0005-0000-0000-0000D4B60000}"/>
    <cellStyle name="Total (line) 3 3 2 33 3" xfId="47109" xr:uid="{00000000-0005-0000-0000-0000D5B60000}"/>
    <cellStyle name="Total (line) 3 3 2 33 4" xfId="47110" xr:uid="{00000000-0005-0000-0000-0000D6B60000}"/>
    <cellStyle name="Total (line) 3 3 2 33 5" xfId="47111" xr:uid="{00000000-0005-0000-0000-0000D7B60000}"/>
    <cellStyle name="Total (line) 3 3 2 34" xfId="6561" xr:uid="{00000000-0005-0000-0000-0000D8B60000}"/>
    <cellStyle name="Total (line) 3 3 2 34 2" xfId="47112" xr:uid="{00000000-0005-0000-0000-0000D9B60000}"/>
    <cellStyle name="Total (line) 3 3 2 34 2 2" xfId="47113" xr:uid="{00000000-0005-0000-0000-0000DAB60000}"/>
    <cellStyle name="Total (line) 3 3 2 34 2 3" xfId="47114" xr:uid="{00000000-0005-0000-0000-0000DBB60000}"/>
    <cellStyle name="Total (line) 3 3 2 34 2 4" xfId="47115" xr:uid="{00000000-0005-0000-0000-0000DCB60000}"/>
    <cellStyle name="Total (line) 3 3 2 34 3" xfId="47116" xr:uid="{00000000-0005-0000-0000-0000DDB60000}"/>
    <cellStyle name="Total (line) 3 3 2 34 4" xfId="47117" xr:uid="{00000000-0005-0000-0000-0000DEB60000}"/>
    <cellStyle name="Total (line) 3 3 2 34 5" xfId="47118" xr:uid="{00000000-0005-0000-0000-0000DFB60000}"/>
    <cellStyle name="Total (line) 3 3 2 35" xfId="6562" xr:uid="{00000000-0005-0000-0000-0000E0B60000}"/>
    <cellStyle name="Total (line) 3 3 2 35 2" xfId="47119" xr:uid="{00000000-0005-0000-0000-0000E1B60000}"/>
    <cellStyle name="Total (line) 3 3 2 35 2 2" xfId="47120" xr:uid="{00000000-0005-0000-0000-0000E2B60000}"/>
    <cellStyle name="Total (line) 3 3 2 35 2 3" xfId="47121" xr:uid="{00000000-0005-0000-0000-0000E3B60000}"/>
    <cellStyle name="Total (line) 3 3 2 35 2 4" xfId="47122" xr:uid="{00000000-0005-0000-0000-0000E4B60000}"/>
    <cellStyle name="Total (line) 3 3 2 35 3" xfId="47123" xr:uid="{00000000-0005-0000-0000-0000E5B60000}"/>
    <cellStyle name="Total (line) 3 3 2 35 4" xfId="47124" xr:uid="{00000000-0005-0000-0000-0000E6B60000}"/>
    <cellStyle name="Total (line) 3 3 2 35 5" xfId="47125" xr:uid="{00000000-0005-0000-0000-0000E7B60000}"/>
    <cellStyle name="Total (line) 3 3 2 36" xfId="6563" xr:uid="{00000000-0005-0000-0000-0000E8B60000}"/>
    <cellStyle name="Total (line) 3 3 2 36 2" xfId="47126" xr:uid="{00000000-0005-0000-0000-0000E9B60000}"/>
    <cellStyle name="Total (line) 3 3 2 36 2 2" xfId="47127" xr:uid="{00000000-0005-0000-0000-0000EAB60000}"/>
    <cellStyle name="Total (line) 3 3 2 36 2 3" xfId="47128" xr:uid="{00000000-0005-0000-0000-0000EBB60000}"/>
    <cellStyle name="Total (line) 3 3 2 36 2 4" xfId="47129" xr:uid="{00000000-0005-0000-0000-0000ECB60000}"/>
    <cellStyle name="Total (line) 3 3 2 36 3" xfId="47130" xr:uid="{00000000-0005-0000-0000-0000EDB60000}"/>
    <cellStyle name="Total (line) 3 3 2 36 4" xfId="47131" xr:uid="{00000000-0005-0000-0000-0000EEB60000}"/>
    <cellStyle name="Total (line) 3 3 2 36 5" xfId="47132" xr:uid="{00000000-0005-0000-0000-0000EFB60000}"/>
    <cellStyle name="Total (line) 3 3 2 37" xfId="6564" xr:uid="{00000000-0005-0000-0000-0000F0B60000}"/>
    <cellStyle name="Total (line) 3 3 2 37 2" xfId="47133" xr:uid="{00000000-0005-0000-0000-0000F1B60000}"/>
    <cellStyle name="Total (line) 3 3 2 37 2 2" xfId="47134" xr:uid="{00000000-0005-0000-0000-0000F2B60000}"/>
    <cellStyle name="Total (line) 3 3 2 37 2 3" xfId="47135" xr:uid="{00000000-0005-0000-0000-0000F3B60000}"/>
    <cellStyle name="Total (line) 3 3 2 37 2 4" xfId="47136" xr:uid="{00000000-0005-0000-0000-0000F4B60000}"/>
    <cellStyle name="Total (line) 3 3 2 37 3" xfId="47137" xr:uid="{00000000-0005-0000-0000-0000F5B60000}"/>
    <cellStyle name="Total (line) 3 3 2 37 4" xfId="47138" xr:uid="{00000000-0005-0000-0000-0000F6B60000}"/>
    <cellStyle name="Total (line) 3 3 2 37 5" xfId="47139" xr:uid="{00000000-0005-0000-0000-0000F7B60000}"/>
    <cellStyle name="Total (line) 3 3 2 38" xfId="6565" xr:uid="{00000000-0005-0000-0000-0000F8B60000}"/>
    <cellStyle name="Total (line) 3 3 2 38 2" xfId="47140" xr:uid="{00000000-0005-0000-0000-0000F9B60000}"/>
    <cellStyle name="Total (line) 3 3 2 38 2 2" xfId="47141" xr:uid="{00000000-0005-0000-0000-0000FAB60000}"/>
    <cellStyle name="Total (line) 3 3 2 38 2 3" xfId="47142" xr:uid="{00000000-0005-0000-0000-0000FBB60000}"/>
    <cellStyle name="Total (line) 3 3 2 38 2 4" xfId="47143" xr:uid="{00000000-0005-0000-0000-0000FCB60000}"/>
    <cellStyle name="Total (line) 3 3 2 38 3" xfId="47144" xr:uid="{00000000-0005-0000-0000-0000FDB60000}"/>
    <cellStyle name="Total (line) 3 3 2 38 4" xfId="47145" xr:uid="{00000000-0005-0000-0000-0000FEB60000}"/>
    <cellStyle name="Total (line) 3 3 2 38 5" xfId="47146" xr:uid="{00000000-0005-0000-0000-0000FFB60000}"/>
    <cellStyle name="Total (line) 3 3 2 39" xfId="6566" xr:uid="{00000000-0005-0000-0000-000000B70000}"/>
    <cellStyle name="Total (line) 3 3 2 39 2" xfId="47147" xr:uid="{00000000-0005-0000-0000-000001B70000}"/>
    <cellStyle name="Total (line) 3 3 2 39 2 2" xfId="47148" xr:uid="{00000000-0005-0000-0000-000002B70000}"/>
    <cellStyle name="Total (line) 3 3 2 39 2 3" xfId="47149" xr:uid="{00000000-0005-0000-0000-000003B70000}"/>
    <cellStyle name="Total (line) 3 3 2 39 2 4" xfId="47150" xr:uid="{00000000-0005-0000-0000-000004B70000}"/>
    <cellStyle name="Total (line) 3 3 2 39 3" xfId="47151" xr:uid="{00000000-0005-0000-0000-000005B70000}"/>
    <cellStyle name="Total (line) 3 3 2 39 4" xfId="47152" xr:uid="{00000000-0005-0000-0000-000006B70000}"/>
    <cellStyle name="Total (line) 3 3 2 39 5" xfId="47153" xr:uid="{00000000-0005-0000-0000-000007B70000}"/>
    <cellStyle name="Total (line) 3 3 2 4" xfId="6567" xr:uid="{00000000-0005-0000-0000-000008B70000}"/>
    <cellStyle name="Total (line) 3 3 2 4 2" xfId="47154" xr:uid="{00000000-0005-0000-0000-000009B70000}"/>
    <cellStyle name="Total (line) 3 3 2 4 2 2" xfId="47155" xr:uid="{00000000-0005-0000-0000-00000AB70000}"/>
    <cellStyle name="Total (line) 3 3 2 4 2 3" xfId="47156" xr:uid="{00000000-0005-0000-0000-00000BB70000}"/>
    <cellStyle name="Total (line) 3 3 2 4 2 4" xfId="47157" xr:uid="{00000000-0005-0000-0000-00000CB70000}"/>
    <cellStyle name="Total (line) 3 3 2 4 3" xfId="47158" xr:uid="{00000000-0005-0000-0000-00000DB70000}"/>
    <cellStyle name="Total (line) 3 3 2 4 4" xfId="47159" xr:uid="{00000000-0005-0000-0000-00000EB70000}"/>
    <cellStyle name="Total (line) 3 3 2 4 5" xfId="47160" xr:uid="{00000000-0005-0000-0000-00000FB70000}"/>
    <cellStyle name="Total (line) 3 3 2 40" xfId="6568" xr:uid="{00000000-0005-0000-0000-000010B70000}"/>
    <cellStyle name="Total (line) 3 3 2 40 2" xfId="47161" xr:uid="{00000000-0005-0000-0000-000011B70000}"/>
    <cellStyle name="Total (line) 3 3 2 40 2 2" xfId="47162" xr:uid="{00000000-0005-0000-0000-000012B70000}"/>
    <cellStyle name="Total (line) 3 3 2 40 2 3" xfId="47163" xr:uid="{00000000-0005-0000-0000-000013B70000}"/>
    <cellStyle name="Total (line) 3 3 2 40 2 4" xfId="47164" xr:uid="{00000000-0005-0000-0000-000014B70000}"/>
    <cellStyle name="Total (line) 3 3 2 40 3" xfId="47165" xr:uid="{00000000-0005-0000-0000-000015B70000}"/>
    <cellStyle name="Total (line) 3 3 2 40 4" xfId="47166" xr:uid="{00000000-0005-0000-0000-000016B70000}"/>
    <cellStyle name="Total (line) 3 3 2 40 5" xfId="47167" xr:uid="{00000000-0005-0000-0000-000017B70000}"/>
    <cellStyle name="Total (line) 3 3 2 41" xfId="6569" xr:uid="{00000000-0005-0000-0000-000018B70000}"/>
    <cellStyle name="Total (line) 3 3 2 41 2" xfId="47168" xr:uid="{00000000-0005-0000-0000-000019B70000}"/>
    <cellStyle name="Total (line) 3 3 2 41 2 2" xfId="47169" xr:uid="{00000000-0005-0000-0000-00001AB70000}"/>
    <cellStyle name="Total (line) 3 3 2 41 2 3" xfId="47170" xr:uid="{00000000-0005-0000-0000-00001BB70000}"/>
    <cellStyle name="Total (line) 3 3 2 41 2 4" xfId="47171" xr:uid="{00000000-0005-0000-0000-00001CB70000}"/>
    <cellStyle name="Total (line) 3 3 2 41 3" xfId="47172" xr:uid="{00000000-0005-0000-0000-00001DB70000}"/>
    <cellStyle name="Total (line) 3 3 2 41 4" xfId="47173" xr:uid="{00000000-0005-0000-0000-00001EB70000}"/>
    <cellStyle name="Total (line) 3 3 2 41 5" xfId="47174" xr:uid="{00000000-0005-0000-0000-00001FB70000}"/>
    <cellStyle name="Total (line) 3 3 2 42" xfId="6570" xr:uid="{00000000-0005-0000-0000-000020B70000}"/>
    <cellStyle name="Total (line) 3 3 2 42 2" xfId="47175" xr:uid="{00000000-0005-0000-0000-000021B70000}"/>
    <cellStyle name="Total (line) 3 3 2 42 2 2" xfId="47176" xr:uid="{00000000-0005-0000-0000-000022B70000}"/>
    <cellStyle name="Total (line) 3 3 2 42 2 3" xfId="47177" xr:uid="{00000000-0005-0000-0000-000023B70000}"/>
    <cellStyle name="Total (line) 3 3 2 42 2 4" xfId="47178" xr:uid="{00000000-0005-0000-0000-000024B70000}"/>
    <cellStyle name="Total (line) 3 3 2 42 3" xfId="47179" xr:uid="{00000000-0005-0000-0000-000025B70000}"/>
    <cellStyle name="Total (line) 3 3 2 42 4" xfId="47180" xr:uid="{00000000-0005-0000-0000-000026B70000}"/>
    <cellStyle name="Total (line) 3 3 2 42 5" xfId="47181" xr:uid="{00000000-0005-0000-0000-000027B70000}"/>
    <cellStyle name="Total (line) 3 3 2 43" xfId="6571" xr:uid="{00000000-0005-0000-0000-000028B70000}"/>
    <cellStyle name="Total (line) 3 3 2 43 2" xfId="47182" xr:uid="{00000000-0005-0000-0000-000029B70000}"/>
    <cellStyle name="Total (line) 3 3 2 43 2 2" xfId="47183" xr:uid="{00000000-0005-0000-0000-00002AB70000}"/>
    <cellStyle name="Total (line) 3 3 2 43 2 3" xfId="47184" xr:uid="{00000000-0005-0000-0000-00002BB70000}"/>
    <cellStyle name="Total (line) 3 3 2 43 2 4" xfId="47185" xr:uid="{00000000-0005-0000-0000-00002CB70000}"/>
    <cellStyle name="Total (line) 3 3 2 43 3" xfId="47186" xr:uid="{00000000-0005-0000-0000-00002DB70000}"/>
    <cellStyle name="Total (line) 3 3 2 43 4" xfId="47187" xr:uid="{00000000-0005-0000-0000-00002EB70000}"/>
    <cellStyle name="Total (line) 3 3 2 43 5" xfId="47188" xr:uid="{00000000-0005-0000-0000-00002FB70000}"/>
    <cellStyle name="Total (line) 3 3 2 44" xfId="6572" xr:uid="{00000000-0005-0000-0000-000030B70000}"/>
    <cellStyle name="Total (line) 3 3 2 44 2" xfId="47189" xr:uid="{00000000-0005-0000-0000-000031B70000}"/>
    <cellStyle name="Total (line) 3 3 2 44 2 2" xfId="47190" xr:uid="{00000000-0005-0000-0000-000032B70000}"/>
    <cellStyle name="Total (line) 3 3 2 44 2 3" xfId="47191" xr:uid="{00000000-0005-0000-0000-000033B70000}"/>
    <cellStyle name="Total (line) 3 3 2 44 2 4" xfId="47192" xr:uid="{00000000-0005-0000-0000-000034B70000}"/>
    <cellStyle name="Total (line) 3 3 2 44 3" xfId="47193" xr:uid="{00000000-0005-0000-0000-000035B70000}"/>
    <cellStyle name="Total (line) 3 3 2 44 4" xfId="47194" xr:uid="{00000000-0005-0000-0000-000036B70000}"/>
    <cellStyle name="Total (line) 3 3 2 44 5" xfId="47195" xr:uid="{00000000-0005-0000-0000-000037B70000}"/>
    <cellStyle name="Total (line) 3 3 2 45" xfId="47196" xr:uid="{00000000-0005-0000-0000-000038B70000}"/>
    <cellStyle name="Total (line) 3 3 2 45 2" xfId="47197" xr:uid="{00000000-0005-0000-0000-000039B70000}"/>
    <cellStyle name="Total (line) 3 3 2 45 3" xfId="47198" xr:uid="{00000000-0005-0000-0000-00003AB70000}"/>
    <cellStyle name="Total (line) 3 3 2 45 4" xfId="47199" xr:uid="{00000000-0005-0000-0000-00003BB70000}"/>
    <cellStyle name="Total (line) 3 3 2 46" xfId="47200" xr:uid="{00000000-0005-0000-0000-00003CB70000}"/>
    <cellStyle name="Total (line) 3 3 2 46 2" xfId="47201" xr:uid="{00000000-0005-0000-0000-00003DB70000}"/>
    <cellStyle name="Total (line) 3 3 2 46 3" xfId="47202" xr:uid="{00000000-0005-0000-0000-00003EB70000}"/>
    <cellStyle name="Total (line) 3 3 2 46 4" xfId="47203" xr:uid="{00000000-0005-0000-0000-00003FB70000}"/>
    <cellStyle name="Total (line) 3 3 2 47" xfId="47204" xr:uid="{00000000-0005-0000-0000-000040B70000}"/>
    <cellStyle name="Total (line) 3 3 2 48" xfId="47205" xr:uid="{00000000-0005-0000-0000-000041B70000}"/>
    <cellStyle name="Total (line) 3 3 2 49" xfId="47206" xr:uid="{00000000-0005-0000-0000-000042B70000}"/>
    <cellStyle name="Total (line) 3 3 2 5" xfId="6573" xr:uid="{00000000-0005-0000-0000-000043B70000}"/>
    <cellStyle name="Total (line) 3 3 2 5 2" xfId="47207" xr:uid="{00000000-0005-0000-0000-000044B70000}"/>
    <cellStyle name="Total (line) 3 3 2 5 2 2" xfId="47208" xr:uid="{00000000-0005-0000-0000-000045B70000}"/>
    <cellStyle name="Total (line) 3 3 2 5 2 3" xfId="47209" xr:uid="{00000000-0005-0000-0000-000046B70000}"/>
    <cellStyle name="Total (line) 3 3 2 5 2 4" xfId="47210" xr:uid="{00000000-0005-0000-0000-000047B70000}"/>
    <cellStyle name="Total (line) 3 3 2 5 3" xfId="47211" xr:uid="{00000000-0005-0000-0000-000048B70000}"/>
    <cellStyle name="Total (line) 3 3 2 5 4" xfId="47212" xr:uid="{00000000-0005-0000-0000-000049B70000}"/>
    <cellStyle name="Total (line) 3 3 2 5 5" xfId="47213" xr:uid="{00000000-0005-0000-0000-00004AB70000}"/>
    <cellStyle name="Total (line) 3 3 2 6" xfId="6574" xr:uid="{00000000-0005-0000-0000-00004BB70000}"/>
    <cellStyle name="Total (line) 3 3 2 6 2" xfId="47214" xr:uid="{00000000-0005-0000-0000-00004CB70000}"/>
    <cellStyle name="Total (line) 3 3 2 6 2 2" xfId="47215" xr:uid="{00000000-0005-0000-0000-00004DB70000}"/>
    <cellStyle name="Total (line) 3 3 2 6 2 3" xfId="47216" xr:uid="{00000000-0005-0000-0000-00004EB70000}"/>
    <cellStyle name="Total (line) 3 3 2 6 2 4" xfId="47217" xr:uid="{00000000-0005-0000-0000-00004FB70000}"/>
    <cellStyle name="Total (line) 3 3 2 6 3" xfId="47218" xr:uid="{00000000-0005-0000-0000-000050B70000}"/>
    <cellStyle name="Total (line) 3 3 2 6 4" xfId="47219" xr:uid="{00000000-0005-0000-0000-000051B70000}"/>
    <cellStyle name="Total (line) 3 3 2 6 5" xfId="47220" xr:uid="{00000000-0005-0000-0000-000052B70000}"/>
    <cellStyle name="Total (line) 3 3 2 7" xfId="6575" xr:uid="{00000000-0005-0000-0000-000053B70000}"/>
    <cellStyle name="Total (line) 3 3 2 7 2" xfId="47221" xr:uid="{00000000-0005-0000-0000-000054B70000}"/>
    <cellStyle name="Total (line) 3 3 2 7 2 2" xfId="47222" xr:uid="{00000000-0005-0000-0000-000055B70000}"/>
    <cellStyle name="Total (line) 3 3 2 7 2 3" xfId="47223" xr:uid="{00000000-0005-0000-0000-000056B70000}"/>
    <cellStyle name="Total (line) 3 3 2 7 2 4" xfId="47224" xr:uid="{00000000-0005-0000-0000-000057B70000}"/>
    <cellStyle name="Total (line) 3 3 2 7 3" xfId="47225" xr:uid="{00000000-0005-0000-0000-000058B70000}"/>
    <cellStyle name="Total (line) 3 3 2 7 4" xfId="47226" xr:uid="{00000000-0005-0000-0000-000059B70000}"/>
    <cellStyle name="Total (line) 3 3 2 7 5" xfId="47227" xr:uid="{00000000-0005-0000-0000-00005AB70000}"/>
    <cellStyle name="Total (line) 3 3 2 8" xfId="6576" xr:uid="{00000000-0005-0000-0000-00005BB70000}"/>
    <cellStyle name="Total (line) 3 3 2 8 2" xfId="47228" xr:uid="{00000000-0005-0000-0000-00005CB70000}"/>
    <cellStyle name="Total (line) 3 3 2 8 2 2" xfId="47229" xr:uid="{00000000-0005-0000-0000-00005DB70000}"/>
    <cellStyle name="Total (line) 3 3 2 8 2 3" xfId="47230" xr:uid="{00000000-0005-0000-0000-00005EB70000}"/>
    <cellStyle name="Total (line) 3 3 2 8 2 4" xfId="47231" xr:uid="{00000000-0005-0000-0000-00005FB70000}"/>
    <cellStyle name="Total (line) 3 3 2 8 3" xfId="47232" xr:uid="{00000000-0005-0000-0000-000060B70000}"/>
    <cellStyle name="Total (line) 3 3 2 8 4" xfId="47233" xr:uid="{00000000-0005-0000-0000-000061B70000}"/>
    <cellStyle name="Total (line) 3 3 2 8 5" xfId="47234" xr:uid="{00000000-0005-0000-0000-000062B70000}"/>
    <cellStyle name="Total (line) 3 3 2 9" xfId="6577" xr:uid="{00000000-0005-0000-0000-000063B70000}"/>
    <cellStyle name="Total (line) 3 3 2 9 2" xfId="47235" xr:uid="{00000000-0005-0000-0000-000064B70000}"/>
    <cellStyle name="Total (line) 3 3 2 9 2 2" xfId="47236" xr:uid="{00000000-0005-0000-0000-000065B70000}"/>
    <cellStyle name="Total (line) 3 3 2 9 2 3" xfId="47237" xr:uid="{00000000-0005-0000-0000-000066B70000}"/>
    <cellStyle name="Total (line) 3 3 2 9 2 4" xfId="47238" xr:uid="{00000000-0005-0000-0000-000067B70000}"/>
    <cellStyle name="Total (line) 3 3 2 9 3" xfId="47239" xr:uid="{00000000-0005-0000-0000-000068B70000}"/>
    <cellStyle name="Total (line) 3 3 2 9 4" xfId="47240" xr:uid="{00000000-0005-0000-0000-000069B70000}"/>
    <cellStyle name="Total (line) 3 3 2 9 5" xfId="47241" xr:uid="{00000000-0005-0000-0000-00006AB70000}"/>
    <cellStyle name="Total (line) 3 3 20" xfId="6578" xr:uid="{00000000-0005-0000-0000-00006BB70000}"/>
    <cellStyle name="Total (line) 3 3 20 2" xfId="47242" xr:uid="{00000000-0005-0000-0000-00006CB70000}"/>
    <cellStyle name="Total (line) 3 3 20 2 2" xfId="47243" xr:uid="{00000000-0005-0000-0000-00006DB70000}"/>
    <cellStyle name="Total (line) 3 3 20 2 3" xfId="47244" xr:uid="{00000000-0005-0000-0000-00006EB70000}"/>
    <cellStyle name="Total (line) 3 3 20 2 4" xfId="47245" xr:uid="{00000000-0005-0000-0000-00006FB70000}"/>
    <cellStyle name="Total (line) 3 3 20 3" xfId="47246" xr:uid="{00000000-0005-0000-0000-000070B70000}"/>
    <cellStyle name="Total (line) 3 3 20 4" xfId="47247" xr:uid="{00000000-0005-0000-0000-000071B70000}"/>
    <cellStyle name="Total (line) 3 3 20 5" xfId="47248" xr:uid="{00000000-0005-0000-0000-000072B70000}"/>
    <cellStyle name="Total (line) 3 3 21" xfId="6579" xr:uid="{00000000-0005-0000-0000-000073B70000}"/>
    <cellStyle name="Total (line) 3 3 21 2" xfId="47249" xr:uid="{00000000-0005-0000-0000-000074B70000}"/>
    <cellStyle name="Total (line) 3 3 21 2 2" xfId="47250" xr:uid="{00000000-0005-0000-0000-000075B70000}"/>
    <cellStyle name="Total (line) 3 3 21 2 3" xfId="47251" xr:uid="{00000000-0005-0000-0000-000076B70000}"/>
    <cellStyle name="Total (line) 3 3 21 2 4" xfId="47252" xr:uid="{00000000-0005-0000-0000-000077B70000}"/>
    <cellStyle name="Total (line) 3 3 21 3" xfId="47253" xr:uid="{00000000-0005-0000-0000-000078B70000}"/>
    <cellStyle name="Total (line) 3 3 21 4" xfId="47254" xr:uid="{00000000-0005-0000-0000-000079B70000}"/>
    <cellStyle name="Total (line) 3 3 21 5" xfId="47255" xr:uid="{00000000-0005-0000-0000-00007AB70000}"/>
    <cellStyle name="Total (line) 3 3 22" xfId="6580" xr:uid="{00000000-0005-0000-0000-00007BB70000}"/>
    <cellStyle name="Total (line) 3 3 22 2" xfId="47256" xr:uid="{00000000-0005-0000-0000-00007CB70000}"/>
    <cellStyle name="Total (line) 3 3 22 2 2" xfId="47257" xr:uid="{00000000-0005-0000-0000-00007DB70000}"/>
    <cellStyle name="Total (line) 3 3 22 2 3" xfId="47258" xr:uid="{00000000-0005-0000-0000-00007EB70000}"/>
    <cellStyle name="Total (line) 3 3 22 2 4" xfId="47259" xr:uid="{00000000-0005-0000-0000-00007FB70000}"/>
    <cellStyle name="Total (line) 3 3 22 3" xfId="47260" xr:uid="{00000000-0005-0000-0000-000080B70000}"/>
    <cellStyle name="Total (line) 3 3 22 4" xfId="47261" xr:uid="{00000000-0005-0000-0000-000081B70000}"/>
    <cellStyle name="Total (line) 3 3 22 5" xfId="47262" xr:uid="{00000000-0005-0000-0000-000082B70000}"/>
    <cellStyle name="Total (line) 3 3 23" xfId="6581" xr:uid="{00000000-0005-0000-0000-000083B70000}"/>
    <cellStyle name="Total (line) 3 3 23 2" xfId="47263" xr:uid="{00000000-0005-0000-0000-000084B70000}"/>
    <cellStyle name="Total (line) 3 3 23 2 2" xfId="47264" xr:uid="{00000000-0005-0000-0000-000085B70000}"/>
    <cellStyle name="Total (line) 3 3 23 2 3" xfId="47265" xr:uid="{00000000-0005-0000-0000-000086B70000}"/>
    <cellStyle name="Total (line) 3 3 23 2 4" xfId="47266" xr:uid="{00000000-0005-0000-0000-000087B70000}"/>
    <cellStyle name="Total (line) 3 3 23 3" xfId="47267" xr:uid="{00000000-0005-0000-0000-000088B70000}"/>
    <cellStyle name="Total (line) 3 3 23 4" xfId="47268" xr:uid="{00000000-0005-0000-0000-000089B70000}"/>
    <cellStyle name="Total (line) 3 3 23 5" xfId="47269" xr:uid="{00000000-0005-0000-0000-00008AB70000}"/>
    <cellStyle name="Total (line) 3 3 24" xfId="6582" xr:uid="{00000000-0005-0000-0000-00008BB70000}"/>
    <cellStyle name="Total (line) 3 3 24 2" xfId="47270" xr:uid="{00000000-0005-0000-0000-00008CB70000}"/>
    <cellStyle name="Total (line) 3 3 24 2 2" xfId="47271" xr:uid="{00000000-0005-0000-0000-00008DB70000}"/>
    <cellStyle name="Total (line) 3 3 24 2 3" xfId="47272" xr:uid="{00000000-0005-0000-0000-00008EB70000}"/>
    <cellStyle name="Total (line) 3 3 24 2 4" xfId="47273" xr:uid="{00000000-0005-0000-0000-00008FB70000}"/>
    <cellStyle name="Total (line) 3 3 24 3" xfId="47274" xr:uid="{00000000-0005-0000-0000-000090B70000}"/>
    <cellStyle name="Total (line) 3 3 24 4" xfId="47275" xr:uid="{00000000-0005-0000-0000-000091B70000}"/>
    <cellStyle name="Total (line) 3 3 24 5" xfId="47276" xr:uid="{00000000-0005-0000-0000-000092B70000}"/>
    <cellStyle name="Total (line) 3 3 25" xfId="6583" xr:uid="{00000000-0005-0000-0000-000093B70000}"/>
    <cellStyle name="Total (line) 3 3 25 2" xfId="47277" xr:uid="{00000000-0005-0000-0000-000094B70000}"/>
    <cellStyle name="Total (line) 3 3 25 2 2" xfId="47278" xr:uid="{00000000-0005-0000-0000-000095B70000}"/>
    <cellStyle name="Total (line) 3 3 25 2 3" xfId="47279" xr:uid="{00000000-0005-0000-0000-000096B70000}"/>
    <cellStyle name="Total (line) 3 3 25 2 4" xfId="47280" xr:uid="{00000000-0005-0000-0000-000097B70000}"/>
    <cellStyle name="Total (line) 3 3 25 3" xfId="47281" xr:uid="{00000000-0005-0000-0000-000098B70000}"/>
    <cellStyle name="Total (line) 3 3 25 4" xfId="47282" xr:uid="{00000000-0005-0000-0000-000099B70000}"/>
    <cellStyle name="Total (line) 3 3 25 5" xfId="47283" xr:uid="{00000000-0005-0000-0000-00009AB70000}"/>
    <cellStyle name="Total (line) 3 3 26" xfId="6584" xr:uid="{00000000-0005-0000-0000-00009BB70000}"/>
    <cellStyle name="Total (line) 3 3 26 2" xfId="47284" xr:uid="{00000000-0005-0000-0000-00009CB70000}"/>
    <cellStyle name="Total (line) 3 3 26 2 2" xfId="47285" xr:uid="{00000000-0005-0000-0000-00009DB70000}"/>
    <cellStyle name="Total (line) 3 3 26 2 3" xfId="47286" xr:uid="{00000000-0005-0000-0000-00009EB70000}"/>
    <cellStyle name="Total (line) 3 3 26 2 4" xfId="47287" xr:uid="{00000000-0005-0000-0000-00009FB70000}"/>
    <cellStyle name="Total (line) 3 3 26 3" xfId="47288" xr:uid="{00000000-0005-0000-0000-0000A0B70000}"/>
    <cellStyle name="Total (line) 3 3 26 4" xfId="47289" xr:uid="{00000000-0005-0000-0000-0000A1B70000}"/>
    <cellStyle name="Total (line) 3 3 26 5" xfId="47290" xr:uid="{00000000-0005-0000-0000-0000A2B70000}"/>
    <cellStyle name="Total (line) 3 3 27" xfId="6585" xr:uid="{00000000-0005-0000-0000-0000A3B70000}"/>
    <cellStyle name="Total (line) 3 3 27 2" xfId="47291" xr:uid="{00000000-0005-0000-0000-0000A4B70000}"/>
    <cellStyle name="Total (line) 3 3 27 2 2" xfId="47292" xr:uid="{00000000-0005-0000-0000-0000A5B70000}"/>
    <cellStyle name="Total (line) 3 3 27 2 3" xfId="47293" xr:uid="{00000000-0005-0000-0000-0000A6B70000}"/>
    <cellStyle name="Total (line) 3 3 27 2 4" xfId="47294" xr:uid="{00000000-0005-0000-0000-0000A7B70000}"/>
    <cellStyle name="Total (line) 3 3 27 3" xfId="47295" xr:uid="{00000000-0005-0000-0000-0000A8B70000}"/>
    <cellStyle name="Total (line) 3 3 27 4" xfId="47296" xr:uid="{00000000-0005-0000-0000-0000A9B70000}"/>
    <cellStyle name="Total (line) 3 3 27 5" xfId="47297" xr:uid="{00000000-0005-0000-0000-0000AAB70000}"/>
    <cellStyle name="Total (line) 3 3 28" xfId="6586" xr:uid="{00000000-0005-0000-0000-0000ABB70000}"/>
    <cellStyle name="Total (line) 3 3 28 2" xfId="47298" xr:uid="{00000000-0005-0000-0000-0000ACB70000}"/>
    <cellStyle name="Total (line) 3 3 28 2 2" xfId="47299" xr:uid="{00000000-0005-0000-0000-0000ADB70000}"/>
    <cellStyle name="Total (line) 3 3 28 2 3" xfId="47300" xr:uid="{00000000-0005-0000-0000-0000AEB70000}"/>
    <cellStyle name="Total (line) 3 3 28 2 4" xfId="47301" xr:uid="{00000000-0005-0000-0000-0000AFB70000}"/>
    <cellStyle name="Total (line) 3 3 28 3" xfId="47302" xr:uid="{00000000-0005-0000-0000-0000B0B70000}"/>
    <cellStyle name="Total (line) 3 3 28 4" xfId="47303" xr:uid="{00000000-0005-0000-0000-0000B1B70000}"/>
    <cellStyle name="Total (line) 3 3 28 5" xfId="47304" xr:uid="{00000000-0005-0000-0000-0000B2B70000}"/>
    <cellStyle name="Total (line) 3 3 29" xfId="6587" xr:uid="{00000000-0005-0000-0000-0000B3B70000}"/>
    <cellStyle name="Total (line) 3 3 29 2" xfId="47305" xr:uid="{00000000-0005-0000-0000-0000B4B70000}"/>
    <cellStyle name="Total (line) 3 3 29 2 2" xfId="47306" xr:uid="{00000000-0005-0000-0000-0000B5B70000}"/>
    <cellStyle name="Total (line) 3 3 29 2 3" xfId="47307" xr:uid="{00000000-0005-0000-0000-0000B6B70000}"/>
    <cellStyle name="Total (line) 3 3 29 2 4" xfId="47308" xr:uid="{00000000-0005-0000-0000-0000B7B70000}"/>
    <cellStyle name="Total (line) 3 3 29 3" xfId="47309" xr:uid="{00000000-0005-0000-0000-0000B8B70000}"/>
    <cellStyle name="Total (line) 3 3 29 4" xfId="47310" xr:uid="{00000000-0005-0000-0000-0000B9B70000}"/>
    <cellStyle name="Total (line) 3 3 29 5" xfId="47311" xr:uid="{00000000-0005-0000-0000-0000BAB70000}"/>
    <cellStyle name="Total (line) 3 3 3" xfId="6588" xr:uid="{00000000-0005-0000-0000-0000BBB70000}"/>
    <cellStyle name="Total (line) 3 3 3 2" xfId="47312" xr:uid="{00000000-0005-0000-0000-0000BCB70000}"/>
    <cellStyle name="Total (line) 3 3 3 2 2" xfId="47313" xr:uid="{00000000-0005-0000-0000-0000BDB70000}"/>
    <cellStyle name="Total (line) 3 3 3 2 3" xfId="47314" xr:uid="{00000000-0005-0000-0000-0000BEB70000}"/>
    <cellStyle name="Total (line) 3 3 3 2 4" xfId="47315" xr:uid="{00000000-0005-0000-0000-0000BFB70000}"/>
    <cellStyle name="Total (line) 3 3 3 3" xfId="47316" xr:uid="{00000000-0005-0000-0000-0000C0B70000}"/>
    <cellStyle name="Total (line) 3 3 3 4" xfId="47317" xr:uid="{00000000-0005-0000-0000-0000C1B70000}"/>
    <cellStyle name="Total (line) 3 3 3 5" xfId="47318" xr:uid="{00000000-0005-0000-0000-0000C2B70000}"/>
    <cellStyle name="Total (line) 3 3 30" xfId="6589" xr:uid="{00000000-0005-0000-0000-0000C3B70000}"/>
    <cellStyle name="Total (line) 3 3 30 2" xfId="47319" xr:uid="{00000000-0005-0000-0000-0000C4B70000}"/>
    <cellStyle name="Total (line) 3 3 30 2 2" xfId="47320" xr:uid="{00000000-0005-0000-0000-0000C5B70000}"/>
    <cellStyle name="Total (line) 3 3 30 2 3" xfId="47321" xr:uid="{00000000-0005-0000-0000-0000C6B70000}"/>
    <cellStyle name="Total (line) 3 3 30 2 4" xfId="47322" xr:uid="{00000000-0005-0000-0000-0000C7B70000}"/>
    <cellStyle name="Total (line) 3 3 30 3" xfId="47323" xr:uid="{00000000-0005-0000-0000-0000C8B70000}"/>
    <cellStyle name="Total (line) 3 3 30 4" xfId="47324" xr:uid="{00000000-0005-0000-0000-0000C9B70000}"/>
    <cellStyle name="Total (line) 3 3 30 5" xfId="47325" xr:uid="{00000000-0005-0000-0000-0000CAB70000}"/>
    <cellStyle name="Total (line) 3 3 31" xfId="6590" xr:uid="{00000000-0005-0000-0000-0000CBB70000}"/>
    <cellStyle name="Total (line) 3 3 31 2" xfId="47326" xr:uid="{00000000-0005-0000-0000-0000CCB70000}"/>
    <cellStyle name="Total (line) 3 3 31 2 2" xfId="47327" xr:uid="{00000000-0005-0000-0000-0000CDB70000}"/>
    <cellStyle name="Total (line) 3 3 31 2 3" xfId="47328" xr:uid="{00000000-0005-0000-0000-0000CEB70000}"/>
    <cellStyle name="Total (line) 3 3 31 2 4" xfId="47329" xr:uid="{00000000-0005-0000-0000-0000CFB70000}"/>
    <cellStyle name="Total (line) 3 3 31 3" xfId="47330" xr:uid="{00000000-0005-0000-0000-0000D0B70000}"/>
    <cellStyle name="Total (line) 3 3 31 4" xfId="47331" xr:uid="{00000000-0005-0000-0000-0000D1B70000}"/>
    <cellStyle name="Total (line) 3 3 31 5" xfId="47332" xr:uid="{00000000-0005-0000-0000-0000D2B70000}"/>
    <cellStyle name="Total (line) 3 3 32" xfId="6591" xr:uid="{00000000-0005-0000-0000-0000D3B70000}"/>
    <cellStyle name="Total (line) 3 3 32 2" xfId="47333" xr:uid="{00000000-0005-0000-0000-0000D4B70000}"/>
    <cellStyle name="Total (line) 3 3 32 2 2" xfId="47334" xr:uid="{00000000-0005-0000-0000-0000D5B70000}"/>
    <cellStyle name="Total (line) 3 3 32 2 3" xfId="47335" xr:uid="{00000000-0005-0000-0000-0000D6B70000}"/>
    <cellStyle name="Total (line) 3 3 32 2 4" xfId="47336" xr:uid="{00000000-0005-0000-0000-0000D7B70000}"/>
    <cellStyle name="Total (line) 3 3 32 3" xfId="47337" xr:uid="{00000000-0005-0000-0000-0000D8B70000}"/>
    <cellStyle name="Total (line) 3 3 32 4" xfId="47338" xr:uid="{00000000-0005-0000-0000-0000D9B70000}"/>
    <cellStyle name="Total (line) 3 3 32 5" xfId="47339" xr:uid="{00000000-0005-0000-0000-0000DAB70000}"/>
    <cellStyle name="Total (line) 3 3 33" xfId="6592" xr:uid="{00000000-0005-0000-0000-0000DBB70000}"/>
    <cellStyle name="Total (line) 3 3 33 2" xfId="47340" xr:uid="{00000000-0005-0000-0000-0000DCB70000}"/>
    <cellStyle name="Total (line) 3 3 33 2 2" xfId="47341" xr:uid="{00000000-0005-0000-0000-0000DDB70000}"/>
    <cellStyle name="Total (line) 3 3 33 2 3" xfId="47342" xr:uid="{00000000-0005-0000-0000-0000DEB70000}"/>
    <cellStyle name="Total (line) 3 3 33 2 4" xfId="47343" xr:uid="{00000000-0005-0000-0000-0000DFB70000}"/>
    <cellStyle name="Total (line) 3 3 33 3" xfId="47344" xr:uid="{00000000-0005-0000-0000-0000E0B70000}"/>
    <cellStyle name="Total (line) 3 3 33 4" xfId="47345" xr:uid="{00000000-0005-0000-0000-0000E1B70000}"/>
    <cellStyle name="Total (line) 3 3 33 5" xfId="47346" xr:uid="{00000000-0005-0000-0000-0000E2B70000}"/>
    <cellStyle name="Total (line) 3 3 34" xfId="6593" xr:uid="{00000000-0005-0000-0000-0000E3B70000}"/>
    <cellStyle name="Total (line) 3 3 34 2" xfId="47347" xr:uid="{00000000-0005-0000-0000-0000E4B70000}"/>
    <cellStyle name="Total (line) 3 3 34 2 2" xfId="47348" xr:uid="{00000000-0005-0000-0000-0000E5B70000}"/>
    <cellStyle name="Total (line) 3 3 34 2 3" xfId="47349" xr:uid="{00000000-0005-0000-0000-0000E6B70000}"/>
    <cellStyle name="Total (line) 3 3 34 2 4" xfId="47350" xr:uid="{00000000-0005-0000-0000-0000E7B70000}"/>
    <cellStyle name="Total (line) 3 3 34 3" xfId="47351" xr:uid="{00000000-0005-0000-0000-0000E8B70000}"/>
    <cellStyle name="Total (line) 3 3 34 4" xfId="47352" xr:uid="{00000000-0005-0000-0000-0000E9B70000}"/>
    <cellStyle name="Total (line) 3 3 34 5" xfId="47353" xr:uid="{00000000-0005-0000-0000-0000EAB70000}"/>
    <cellStyle name="Total (line) 3 3 35" xfId="6594" xr:uid="{00000000-0005-0000-0000-0000EBB70000}"/>
    <cellStyle name="Total (line) 3 3 35 2" xfId="47354" xr:uid="{00000000-0005-0000-0000-0000ECB70000}"/>
    <cellStyle name="Total (line) 3 3 35 2 2" xfId="47355" xr:uid="{00000000-0005-0000-0000-0000EDB70000}"/>
    <cellStyle name="Total (line) 3 3 35 2 3" xfId="47356" xr:uid="{00000000-0005-0000-0000-0000EEB70000}"/>
    <cellStyle name="Total (line) 3 3 35 2 4" xfId="47357" xr:uid="{00000000-0005-0000-0000-0000EFB70000}"/>
    <cellStyle name="Total (line) 3 3 35 3" xfId="47358" xr:uid="{00000000-0005-0000-0000-0000F0B70000}"/>
    <cellStyle name="Total (line) 3 3 35 4" xfId="47359" xr:uid="{00000000-0005-0000-0000-0000F1B70000}"/>
    <cellStyle name="Total (line) 3 3 35 5" xfId="47360" xr:uid="{00000000-0005-0000-0000-0000F2B70000}"/>
    <cellStyle name="Total (line) 3 3 36" xfId="6595" xr:uid="{00000000-0005-0000-0000-0000F3B70000}"/>
    <cellStyle name="Total (line) 3 3 36 2" xfId="47361" xr:uid="{00000000-0005-0000-0000-0000F4B70000}"/>
    <cellStyle name="Total (line) 3 3 36 2 2" xfId="47362" xr:uid="{00000000-0005-0000-0000-0000F5B70000}"/>
    <cellStyle name="Total (line) 3 3 36 2 3" xfId="47363" xr:uid="{00000000-0005-0000-0000-0000F6B70000}"/>
    <cellStyle name="Total (line) 3 3 36 2 4" xfId="47364" xr:uid="{00000000-0005-0000-0000-0000F7B70000}"/>
    <cellStyle name="Total (line) 3 3 36 3" xfId="47365" xr:uid="{00000000-0005-0000-0000-0000F8B70000}"/>
    <cellStyle name="Total (line) 3 3 36 4" xfId="47366" xr:uid="{00000000-0005-0000-0000-0000F9B70000}"/>
    <cellStyle name="Total (line) 3 3 36 5" xfId="47367" xr:uid="{00000000-0005-0000-0000-0000FAB70000}"/>
    <cellStyle name="Total (line) 3 3 37" xfId="6596" xr:uid="{00000000-0005-0000-0000-0000FBB70000}"/>
    <cellStyle name="Total (line) 3 3 37 2" xfId="47368" xr:uid="{00000000-0005-0000-0000-0000FCB70000}"/>
    <cellStyle name="Total (line) 3 3 37 2 2" xfId="47369" xr:uid="{00000000-0005-0000-0000-0000FDB70000}"/>
    <cellStyle name="Total (line) 3 3 37 2 3" xfId="47370" xr:uid="{00000000-0005-0000-0000-0000FEB70000}"/>
    <cellStyle name="Total (line) 3 3 37 2 4" xfId="47371" xr:uid="{00000000-0005-0000-0000-0000FFB70000}"/>
    <cellStyle name="Total (line) 3 3 37 3" xfId="47372" xr:uid="{00000000-0005-0000-0000-000000B80000}"/>
    <cellStyle name="Total (line) 3 3 37 4" xfId="47373" xr:uid="{00000000-0005-0000-0000-000001B80000}"/>
    <cellStyle name="Total (line) 3 3 37 5" xfId="47374" xr:uid="{00000000-0005-0000-0000-000002B80000}"/>
    <cellStyle name="Total (line) 3 3 38" xfId="6597" xr:uid="{00000000-0005-0000-0000-000003B80000}"/>
    <cellStyle name="Total (line) 3 3 38 2" xfId="47375" xr:uid="{00000000-0005-0000-0000-000004B80000}"/>
    <cellStyle name="Total (line) 3 3 38 2 2" xfId="47376" xr:uid="{00000000-0005-0000-0000-000005B80000}"/>
    <cellStyle name="Total (line) 3 3 38 2 3" xfId="47377" xr:uid="{00000000-0005-0000-0000-000006B80000}"/>
    <cellStyle name="Total (line) 3 3 38 2 4" xfId="47378" xr:uid="{00000000-0005-0000-0000-000007B80000}"/>
    <cellStyle name="Total (line) 3 3 38 3" xfId="47379" xr:uid="{00000000-0005-0000-0000-000008B80000}"/>
    <cellStyle name="Total (line) 3 3 38 4" xfId="47380" xr:uid="{00000000-0005-0000-0000-000009B80000}"/>
    <cellStyle name="Total (line) 3 3 38 5" xfId="47381" xr:uid="{00000000-0005-0000-0000-00000AB80000}"/>
    <cellStyle name="Total (line) 3 3 39" xfId="6598" xr:uid="{00000000-0005-0000-0000-00000BB80000}"/>
    <cellStyle name="Total (line) 3 3 39 2" xfId="47382" xr:uid="{00000000-0005-0000-0000-00000CB80000}"/>
    <cellStyle name="Total (line) 3 3 39 2 2" xfId="47383" xr:uid="{00000000-0005-0000-0000-00000DB80000}"/>
    <cellStyle name="Total (line) 3 3 39 2 3" xfId="47384" xr:uid="{00000000-0005-0000-0000-00000EB80000}"/>
    <cellStyle name="Total (line) 3 3 39 2 4" xfId="47385" xr:uid="{00000000-0005-0000-0000-00000FB80000}"/>
    <cellStyle name="Total (line) 3 3 39 3" xfId="47386" xr:uid="{00000000-0005-0000-0000-000010B80000}"/>
    <cellStyle name="Total (line) 3 3 39 4" xfId="47387" xr:uid="{00000000-0005-0000-0000-000011B80000}"/>
    <cellStyle name="Total (line) 3 3 39 5" xfId="47388" xr:uid="{00000000-0005-0000-0000-000012B80000}"/>
    <cellStyle name="Total (line) 3 3 4" xfId="6599" xr:uid="{00000000-0005-0000-0000-000013B80000}"/>
    <cellStyle name="Total (line) 3 3 4 2" xfId="47389" xr:uid="{00000000-0005-0000-0000-000014B80000}"/>
    <cellStyle name="Total (line) 3 3 4 2 2" xfId="47390" xr:uid="{00000000-0005-0000-0000-000015B80000}"/>
    <cellStyle name="Total (line) 3 3 4 2 3" xfId="47391" xr:uid="{00000000-0005-0000-0000-000016B80000}"/>
    <cellStyle name="Total (line) 3 3 4 2 4" xfId="47392" xr:uid="{00000000-0005-0000-0000-000017B80000}"/>
    <cellStyle name="Total (line) 3 3 4 3" xfId="47393" xr:uid="{00000000-0005-0000-0000-000018B80000}"/>
    <cellStyle name="Total (line) 3 3 4 4" xfId="47394" xr:uid="{00000000-0005-0000-0000-000019B80000}"/>
    <cellStyle name="Total (line) 3 3 4 5" xfId="47395" xr:uid="{00000000-0005-0000-0000-00001AB80000}"/>
    <cellStyle name="Total (line) 3 3 40" xfId="6600" xr:uid="{00000000-0005-0000-0000-00001BB80000}"/>
    <cellStyle name="Total (line) 3 3 40 2" xfId="47396" xr:uid="{00000000-0005-0000-0000-00001CB80000}"/>
    <cellStyle name="Total (line) 3 3 40 2 2" xfId="47397" xr:uid="{00000000-0005-0000-0000-00001DB80000}"/>
    <cellStyle name="Total (line) 3 3 40 2 3" xfId="47398" xr:uid="{00000000-0005-0000-0000-00001EB80000}"/>
    <cellStyle name="Total (line) 3 3 40 2 4" xfId="47399" xr:uid="{00000000-0005-0000-0000-00001FB80000}"/>
    <cellStyle name="Total (line) 3 3 40 3" xfId="47400" xr:uid="{00000000-0005-0000-0000-000020B80000}"/>
    <cellStyle name="Total (line) 3 3 40 4" xfId="47401" xr:uid="{00000000-0005-0000-0000-000021B80000}"/>
    <cellStyle name="Total (line) 3 3 40 5" xfId="47402" xr:uid="{00000000-0005-0000-0000-000022B80000}"/>
    <cellStyle name="Total (line) 3 3 41" xfId="6601" xr:uid="{00000000-0005-0000-0000-000023B80000}"/>
    <cellStyle name="Total (line) 3 3 41 2" xfId="47403" xr:uid="{00000000-0005-0000-0000-000024B80000}"/>
    <cellStyle name="Total (line) 3 3 41 2 2" xfId="47404" xr:uid="{00000000-0005-0000-0000-000025B80000}"/>
    <cellStyle name="Total (line) 3 3 41 2 3" xfId="47405" xr:uid="{00000000-0005-0000-0000-000026B80000}"/>
    <cellStyle name="Total (line) 3 3 41 2 4" xfId="47406" xr:uid="{00000000-0005-0000-0000-000027B80000}"/>
    <cellStyle name="Total (line) 3 3 41 3" xfId="47407" xr:uid="{00000000-0005-0000-0000-000028B80000}"/>
    <cellStyle name="Total (line) 3 3 41 4" xfId="47408" xr:uid="{00000000-0005-0000-0000-000029B80000}"/>
    <cellStyle name="Total (line) 3 3 41 5" xfId="47409" xr:uid="{00000000-0005-0000-0000-00002AB80000}"/>
    <cellStyle name="Total (line) 3 3 42" xfId="6602" xr:uid="{00000000-0005-0000-0000-00002BB80000}"/>
    <cellStyle name="Total (line) 3 3 42 2" xfId="47410" xr:uid="{00000000-0005-0000-0000-00002CB80000}"/>
    <cellStyle name="Total (line) 3 3 42 2 2" xfId="47411" xr:uid="{00000000-0005-0000-0000-00002DB80000}"/>
    <cellStyle name="Total (line) 3 3 42 2 3" xfId="47412" xr:uid="{00000000-0005-0000-0000-00002EB80000}"/>
    <cellStyle name="Total (line) 3 3 42 2 4" xfId="47413" xr:uid="{00000000-0005-0000-0000-00002FB80000}"/>
    <cellStyle name="Total (line) 3 3 42 3" xfId="47414" xr:uid="{00000000-0005-0000-0000-000030B80000}"/>
    <cellStyle name="Total (line) 3 3 42 4" xfId="47415" xr:uid="{00000000-0005-0000-0000-000031B80000}"/>
    <cellStyle name="Total (line) 3 3 42 5" xfId="47416" xr:uid="{00000000-0005-0000-0000-000032B80000}"/>
    <cellStyle name="Total (line) 3 3 43" xfId="6603" xr:uid="{00000000-0005-0000-0000-000033B80000}"/>
    <cellStyle name="Total (line) 3 3 43 2" xfId="47417" xr:uid="{00000000-0005-0000-0000-000034B80000}"/>
    <cellStyle name="Total (line) 3 3 43 2 2" xfId="47418" xr:uid="{00000000-0005-0000-0000-000035B80000}"/>
    <cellStyle name="Total (line) 3 3 43 2 3" xfId="47419" xr:uid="{00000000-0005-0000-0000-000036B80000}"/>
    <cellStyle name="Total (line) 3 3 43 2 4" xfId="47420" xr:uid="{00000000-0005-0000-0000-000037B80000}"/>
    <cellStyle name="Total (line) 3 3 43 3" xfId="47421" xr:uid="{00000000-0005-0000-0000-000038B80000}"/>
    <cellStyle name="Total (line) 3 3 43 4" xfId="47422" xr:uid="{00000000-0005-0000-0000-000039B80000}"/>
    <cellStyle name="Total (line) 3 3 43 5" xfId="47423" xr:uid="{00000000-0005-0000-0000-00003AB80000}"/>
    <cellStyle name="Total (line) 3 3 44" xfId="6604" xr:uid="{00000000-0005-0000-0000-00003BB80000}"/>
    <cellStyle name="Total (line) 3 3 44 2" xfId="47424" xr:uid="{00000000-0005-0000-0000-00003CB80000}"/>
    <cellStyle name="Total (line) 3 3 44 2 2" xfId="47425" xr:uid="{00000000-0005-0000-0000-00003DB80000}"/>
    <cellStyle name="Total (line) 3 3 44 2 3" xfId="47426" xr:uid="{00000000-0005-0000-0000-00003EB80000}"/>
    <cellStyle name="Total (line) 3 3 44 2 4" xfId="47427" xr:uid="{00000000-0005-0000-0000-00003FB80000}"/>
    <cellStyle name="Total (line) 3 3 44 3" xfId="47428" xr:uid="{00000000-0005-0000-0000-000040B80000}"/>
    <cellStyle name="Total (line) 3 3 44 4" xfId="47429" xr:uid="{00000000-0005-0000-0000-000041B80000}"/>
    <cellStyle name="Total (line) 3 3 44 5" xfId="47430" xr:uid="{00000000-0005-0000-0000-000042B80000}"/>
    <cellStyle name="Total (line) 3 3 45" xfId="6605" xr:uid="{00000000-0005-0000-0000-000043B80000}"/>
    <cellStyle name="Total (line) 3 3 45 2" xfId="47431" xr:uid="{00000000-0005-0000-0000-000044B80000}"/>
    <cellStyle name="Total (line) 3 3 45 2 2" xfId="47432" xr:uid="{00000000-0005-0000-0000-000045B80000}"/>
    <cellStyle name="Total (line) 3 3 45 2 3" xfId="47433" xr:uid="{00000000-0005-0000-0000-000046B80000}"/>
    <cellStyle name="Total (line) 3 3 45 2 4" xfId="47434" xr:uid="{00000000-0005-0000-0000-000047B80000}"/>
    <cellStyle name="Total (line) 3 3 45 3" xfId="47435" xr:uid="{00000000-0005-0000-0000-000048B80000}"/>
    <cellStyle name="Total (line) 3 3 45 4" xfId="47436" xr:uid="{00000000-0005-0000-0000-000049B80000}"/>
    <cellStyle name="Total (line) 3 3 45 5" xfId="47437" xr:uid="{00000000-0005-0000-0000-00004AB80000}"/>
    <cellStyle name="Total (line) 3 3 46" xfId="47438" xr:uid="{00000000-0005-0000-0000-00004BB80000}"/>
    <cellStyle name="Total (line) 3 3 46 2" xfId="47439" xr:uid="{00000000-0005-0000-0000-00004CB80000}"/>
    <cellStyle name="Total (line) 3 3 46 3" xfId="47440" xr:uid="{00000000-0005-0000-0000-00004DB80000}"/>
    <cellStyle name="Total (line) 3 3 46 4" xfId="47441" xr:uid="{00000000-0005-0000-0000-00004EB80000}"/>
    <cellStyle name="Total (line) 3 3 47" xfId="47442" xr:uid="{00000000-0005-0000-0000-00004FB80000}"/>
    <cellStyle name="Total (line) 3 3 48" xfId="47443" xr:uid="{00000000-0005-0000-0000-000050B80000}"/>
    <cellStyle name="Total (line) 3 3 49" xfId="47444" xr:uid="{00000000-0005-0000-0000-000051B80000}"/>
    <cellStyle name="Total (line) 3 3 5" xfId="6606" xr:uid="{00000000-0005-0000-0000-000052B80000}"/>
    <cellStyle name="Total (line) 3 3 5 2" xfId="47445" xr:uid="{00000000-0005-0000-0000-000053B80000}"/>
    <cellStyle name="Total (line) 3 3 5 2 2" xfId="47446" xr:uid="{00000000-0005-0000-0000-000054B80000}"/>
    <cellStyle name="Total (line) 3 3 5 2 3" xfId="47447" xr:uid="{00000000-0005-0000-0000-000055B80000}"/>
    <cellStyle name="Total (line) 3 3 5 2 4" xfId="47448" xr:uid="{00000000-0005-0000-0000-000056B80000}"/>
    <cellStyle name="Total (line) 3 3 5 3" xfId="47449" xr:uid="{00000000-0005-0000-0000-000057B80000}"/>
    <cellStyle name="Total (line) 3 3 5 4" xfId="47450" xr:uid="{00000000-0005-0000-0000-000058B80000}"/>
    <cellStyle name="Total (line) 3 3 5 5" xfId="47451" xr:uid="{00000000-0005-0000-0000-000059B80000}"/>
    <cellStyle name="Total (line) 3 3 6" xfId="6607" xr:uid="{00000000-0005-0000-0000-00005AB80000}"/>
    <cellStyle name="Total (line) 3 3 6 2" xfId="47452" xr:uid="{00000000-0005-0000-0000-00005BB80000}"/>
    <cellStyle name="Total (line) 3 3 6 2 2" xfId="47453" xr:uid="{00000000-0005-0000-0000-00005CB80000}"/>
    <cellStyle name="Total (line) 3 3 6 2 3" xfId="47454" xr:uid="{00000000-0005-0000-0000-00005DB80000}"/>
    <cellStyle name="Total (line) 3 3 6 2 4" xfId="47455" xr:uid="{00000000-0005-0000-0000-00005EB80000}"/>
    <cellStyle name="Total (line) 3 3 6 3" xfId="47456" xr:uid="{00000000-0005-0000-0000-00005FB80000}"/>
    <cellStyle name="Total (line) 3 3 6 4" xfId="47457" xr:uid="{00000000-0005-0000-0000-000060B80000}"/>
    <cellStyle name="Total (line) 3 3 6 5" xfId="47458" xr:uid="{00000000-0005-0000-0000-000061B80000}"/>
    <cellStyle name="Total (line) 3 3 7" xfId="6608" xr:uid="{00000000-0005-0000-0000-000062B80000}"/>
    <cellStyle name="Total (line) 3 3 7 2" xfId="47459" xr:uid="{00000000-0005-0000-0000-000063B80000}"/>
    <cellStyle name="Total (line) 3 3 7 2 2" xfId="47460" xr:uid="{00000000-0005-0000-0000-000064B80000}"/>
    <cellStyle name="Total (line) 3 3 7 2 3" xfId="47461" xr:uid="{00000000-0005-0000-0000-000065B80000}"/>
    <cellStyle name="Total (line) 3 3 7 2 4" xfId="47462" xr:uid="{00000000-0005-0000-0000-000066B80000}"/>
    <cellStyle name="Total (line) 3 3 7 3" xfId="47463" xr:uid="{00000000-0005-0000-0000-000067B80000}"/>
    <cellStyle name="Total (line) 3 3 7 4" xfId="47464" xr:uid="{00000000-0005-0000-0000-000068B80000}"/>
    <cellStyle name="Total (line) 3 3 7 5" xfId="47465" xr:uid="{00000000-0005-0000-0000-000069B80000}"/>
    <cellStyle name="Total (line) 3 3 8" xfId="6609" xr:uid="{00000000-0005-0000-0000-00006AB80000}"/>
    <cellStyle name="Total (line) 3 3 8 2" xfId="47466" xr:uid="{00000000-0005-0000-0000-00006BB80000}"/>
    <cellStyle name="Total (line) 3 3 8 2 2" xfId="47467" xr:uid="{00000000-0005-0000-0000-00006CB80000}"/>
    <cellStyle name="Total (line) 3 3 8 2 3" xfId="47468" xr:uid="{00000000-0005-0000-0000-00006DB80000}"/>
    <cellStyle name="Total (line) 3 3 8 2 4" xfId="47469" xr:uid="{00000000-0005-0000-0000-00006EB80000}"/>
    <cellStyle name="Total (line) 3 3 8 3" xfId="47470" xr:uid="{00000000-0005-0000-0000-00006FB80000}"/>
    <cellStyle name="Total (line) 3 3 8 4" xfId="47471" xr:uid="{00000000-0005-0000-0000-000070B80000}"/>
    <cellStyle name="Total (line) 3 3 8 5" xfId="47472" xr:uid="{00000000-0005-0000-0000-000071B80000}"/>
    <cellStyle name="Total (line) 3 3 9" xfId="6610" xr:uid="{00000000-0005-0000-0000-000072B80000}"/>
    <cellStyle name="Total (line) 3 3 9 2" xfId="47473" xr:uid="{00000000-0005-0000-0000-000073B80000}"/>
    <cellStyle name="Total (line) 3 3 9 2 2" xfId="47474" xr:uid="{00000000-0005-0000-0000-000074B80000}"/>
    <cellStyle name="Total (line) 3 3 9 2 3" xfId="47475" xr:uid="{00000000-0005-0000-0000-000075B80000}"/>
    <cellStyle name="Total (line) 3 3 9 2 4" xfId="47476" xr:uid="{00000000-0005-0000-0000-000076B80000}"/>
    <cellStyle name="Total (line) 3 3 9 3" xfId="47477" xr:uid="{00000000-0005-0000-0000-000077B80000}"/>
    <cellStyle name="Total (line) 3 3 9 4" xfId="47478" xr:uid="{00000000-0005-0000-0000-000078B80000}"/>
    <cellStyle name="Total (line) 3 3 9 5" xfId="47479" xr:uid="{00000000-0005-0000-0000-000079B80000}"/>
    <cellStyle name="Total (line) 3 4" xfId="6611" xr:uid="{00000000-0005-0000-0000-00007AB80000}"/>
    <cellStyle name="Total (line) 3 4 10" xfId="6612" xr:uid="{00000000-0005-0000-0000-00007BB80000}"/>
    <cellStyle name="Total (line) 3 4 10 2" xfId="47480" xr:uid="{00000000-0005-0000-0000-00007CB80000}"/>
    <cellStyle name="Total (line) 3 4 10 2 2" xfId="47481" xr:uid="{00000000-0005-0000-0000-00007DB80000}"/>
    <cellStyle name="Total (line) 3 4 10 2 3" xfId="47482" xr:uid="{00000000-0005-0000-0000-00007EB80000}"/>
    <cellStyle name="Total (line) 3 4 10 2 4" xfId="47483" xr:uid="{00000000-0005-0000-0000-00007FB80000}"/>
    <cellStyle name="Total (line) 3 4 10 3" xfId="47484" xr:uid="{00000000-0005-0000-0000-000080B80000}"/>
    <cellStyle name="Total (line) 3 4 10 4" xfId="47485" xr:uid="{00000000-0005-0000-0000-000081B80000}"/>
    <cellStyle name="Total (line) 3 4 10 5" xfId="47486" xr:uid="{00000000-0005-0000-0000-000082B80000}"/>
    <cellStyle name="Total (line) 3 4 11" xfId="6613" xr:uid="{00000000-0005-0000-0000-000083B80000}"/>
    <cellStyle name="Total (line) 3 4 11 2" xfId="47487" xr:uid="{00000000-0005-0000-0000-000084B80000}"/>
    <cellStyle name="Total (line) 3 4 11 2 2" xfId="47488" xr:uid="{00000000-0005-0000-0000-000085B80000}"/>
    <cellStyle name="Total (line) 3 4 11 2 3" xfId="47489" xr:uid="{00000000-0005-0000-0000-000086B80000}"/>
    <cellStyle name="Total (line) 3 4 11 2 4" xfId="47490" xr:uid="{00000000-0005-0000-0000-000087B80000}"/>
    <cellStyle name="Total (line) 3 4 11 3" xfId="47491" xr:uid="{00000000-0005-0000-0000-000088B80000}"/>
    <cellStyle name="Total (line) 3 4 11 4" xfId="47492" xr:uid="{00000000-0005-0000-0000-000089B80000}"/>
    <cellStyle name="Total (line) 3 4 11 5" xfId="47493" xr:uid="{00000000-0005-0000-0000-00008AB80000}"/>
    <cellStyle name="Total (line) 3 4 12" xfId="6614" xr:uid="{00000000-0005-0000-0000-00008BB80000}"/>
    <cellStyle name="Total (line) 3 4 12 2" xfId="47494" xr:uid="{00000000-0005-0000-0000-00008CB80000}"/>
    <cellStyle name="Total (line) 3 4 12 2 2" xfId="47495" xr:uid="{00000000-0005-0000-0000-00008DB80000}"/>
    <cellStyle name="Total (line) 3 4 12 2 3" xfId="47496" xr:uid="{00000000-0005-0000-0000-00008EB80000}"/>
    <cellStyle name="Total (line) 3 4 12 2 4" xfId="47497" xr:uid="{00000000-0005-0000-0000-00008FB80000}"/>
    <cellStyle name="Total (line) 3 4 12 3" xfId="47498" xr:uid="{00000000-0005-0000-0000-000090B80000}"/>
    <cellStyle name="Total (line) 3 4 12 4" xfId="47499" xr:uid="{00000000-0005-0000-0000-000091B80000}"/>
    <cellStyle name="Total (line) 3 4 12 5" xfId="47500" xr:uid="{00000000-0005-0000-0000-000092B80000}"/>
    <cellStyle name="Total (line) 3 4 13" xfId="6615" xr:uid="{00000000-0005-0000-0000-000093B80000}"/>
    <cellStyle name="Total (line) 3 4 13 2" xfId="47501" xr:uid="{00000000-0005-0000-0000-000094B80000}"/>
    <cellStyle name="Total (line) 3 4 13 2 2" xfId="47502" xr:uid="{00000000-0005-0000-0000-000095B80000}"/>
    <cellStyle name="Total (line) 3 4 13 2 3" xfId="47503" xr:uid="{00000000-0005-0000-0000-000096B80000}"/>
    <cellStyle name="Total (line) 3 4 13 2 4" xfId="47504" xr:uid="{00000000-0005-0000-0000-000097B80000}"/>
    <cellStyle name="Total (line) 3 4 13 3" xfId="47505" xr:uid="{00000000-0005-0000-0000-000098B80000}"/>
    <cellStyle name="Total (line) 3 4 13 4" xfId="47506" xr:uid="{00000000-0005-0000-0000-000099B80000}"/>
    <cellStyle name="Total (line) 3 4 13 5" xfId="47507" xr:uid="{00000000-0005-0000-0000-00009AB80000}"/>
    <cellStyle name="Total (line) 3 4 14" xfId="6616" xr:uid="{00000000-0005-0000-0000-00009BB80000}"/>
    <cellStyle name="Total (line) 3 4 14 2" xfId="47508" xr:uid="{00000000-0005-0000-0000-00009CB80000}"/>
    <cellStyle name="Total (line) 3 4 14 2 2" xfId="47509" xr:uid="{00000000-0005-0000-0000-00009DB80000}"/>
    <cellStyle name="Total (line) 3 4 14 2 3" xfId="47510" xr:uid="{00000000-0005-0000-0000-00009EB80000}"/>
    <cellStyle name="Total (line) 3 4 14 2 4" xfId="47511" xr:uid="{00000000-0005-0000-0000-00009FB80000}"/>
    <cellStyle name="Total (line) 3 4 14 3" xfId="47512" xr:uid="{00000000-0005-0000-0000-0000A0B80000}"/>
    <cellStyle name="Total (line) 3 4 14 4" xfId="47513" xr:uid="{00000000-0005-0000-0000-0000A1B80000}"/>
    <cellStyle name="Total (line) 3 4 14 5" xfId="47514" xr:uid="{00000000-0005-0000-0000-0000A2B80000}"/>
    <cellStyle name="Total (line) 3 4 15" xfId="6617" xr:uid="{00000000-0005-0000-0000-0000A3B80000}"/>
    <cellStyle name="Total (line) 3 4 15 2" xfId="47515" xr:uid="{00000000-0005-0000-0000-0000A4B80000}"/>
    <cellStyle name="Total (line) 3 4 15 2 2" xfId="47516" xr:uid="{00000000-0005-0000-0000-0000A5B80000}"/>
    <cellStyle name="Total (line) 3 4 15 2 3" xfId="47517" xr:uid="{00000000-0005-0000-0000-0000A6B80000}"/>
    <cellStyle name="Total (line) 3 4 15 2 4" xfId="47518" xr:uid="{00000000-0005-0000-0000-0000A7B80000}"/>
    <cellStyle name="Total (line) 3 4 15 3" xfId="47519" xr:uid="{00000000-0005-0000-0000-0000A8B80000}"/>
    <cellStyle name="Total (line) 3 4 15 4" xfId="47520" xr:uid="{00000000-0005-0000-0000-0000A9B80000}"/>
    <cellStyle name="Total (line) 3 4 15 5" xfId="47521" xr:uid="{00000000-0005-0000-0000-0000AAB80000}"/>
    <cellStyle name="Total (line) 3 4 16" xfId="6618" xr:uid="{00000000-0005-0000-0000-0000ABB80000}"/>
    <cellStyle name="Total (line) 3 4 16 2" xfId="47522" xr:uid="{00000000-0005-0000-0000-0000ACB80000}"/>
    <cellStyle name="Total (line) 3 4 16 2 2" xfId="47523" xr:uid="{00000000-0005-0000-0000-0000ADB80000}"/>
    <cellStyle name="Total (line) 3 4 16 2 3" xfId="47524" xr:uid="{00000000-0005-0000-0000-0000AEB80000}"/>
    <cellStyle name="Total (line) 3 4 16 2 4" xfId="47525" xr:uid="{00000000-0005-0000-0000-0000AFB80000}"/>
    <cellStyle name="Total (line) 3 4 16 3" xfId="47526" xr:uid="{00000000-0005-0000-0000-0000B0B80000}"/>
    <cellStyle name="Total (line) 3 4 16 4" xfId="47527" xr:uid="{00000000-0005-0000-0000-0000B1B80000}"/>
    <cellStyle name="Total (line) 3 4 16 5" xfId="47528" xr:uid="{00000000-0005-0000-0000-0000B2B80000}"/>
    <cellStyle name="Total (line) 3 4 17" xfId="6619" xr:uid="{00000000-0005-0000-0000-0000B3B80000}"/>
    <cellStyle name="Total (line) 3 4 17 2" xfId="47529" xr:uid="{00000000-0005-0000-0000-0000B4B80000}"/>
    <cellStyle name="Total (line) 3 4 17 2 2" xfId="47530" xr:uid="{00000000-0005-0000-0000-0000B5B80000}"/>
    <cellStyle name="Total (line) 3 4 17 2 3" xfId="47531" xr:uid="{00000000-0005-0000-0000-0000B6B80000}"/>
    <cellStyle name="Total (line) 3 4 17 2 4" xfId="47532" xr:uid="{00000000-0005-0000-0000-0000B7B80000}"/>
    <cellStyle name="Total (line) 3 4 17 3" xfId="47533" xr:uid="{00000000-0005-0000-0000-0000B8B80000}"/>
    <cellStyle name="Total (line) 3 4 17 4" xfId="47534" xr:uid="{00000000-0005-0000-0000-0000B9B80000}"/>
    <cellStyle name="Total (line) 3 4 17 5" xfId="47535" xr:uid="{00000000-0005-0000-0000-0000BAB80000}"/>
    <cellStyle name="Total (line) 3 4 18" xfId="6620" xr:uid="{00000000-0005-0000-0000-0000BBB80000}"/>
    <cellStyle name="Total (line) 3 4 18 2" xfId="47536" xr:uid="{00000000-0005-0000-0000-0000BCB80000}"/>
    <cellStyle name="Total (line) 3 4 18 2 2" xfId="47537" xr:uid="{00000000-0005-0000-0000-0000BDB80000}"/>
    <cellStyle name="Total (line) 3 4 18 2 3" xfId="47538" xr:uid="{00000000-0005-0000-0000-0000BEB80000}"/>
    <cellStyle name="Total (line) 3 4 18 2 4" xfId="47539" xr:uid="{00000000-0005-0000-0000-0000BFB80000}"/>
    <cellStyle name="Total (line) 3 4 18 3" xfId="47540" xr:uid="{00000000-0005-0000-0000-0000C0B80000}"/>
    <cellStyle name="Total (line) 3 4 18 4" xfId="47541" xr:uid="{00000000-0005-0000-0000-0000C1B80000}"/>
    <cellStyle name="Total (line) 3 4 18 5" xfId="47542" xr:uid="{00000000-0005-0000-0000-0000C2B80000}"/>
    <cellStyle name="Total (line) 3 4 19" xfId="6621" xr:uid="{00000000-0005-0000-0000-0000C3B80000}"/>
    <cellStyle name="Total (line) 3 4 19 2" xfId="47543" xr:uid="{00000000-0005-0000-0000-0000C4B80000}"/>
    <cellStyle name="Total (line) 3 4 19 2 2" xfId="47544" xr:uid="{00000000-0005-0000-0000-0000C5B80000}"/>
    <cellStyle name="Total (line) 3 4 19 2 3" xfId="47545" xr:uid="{00000000-0005-0000-0000-0000C6B80000}"/>
    <cellStyle name="Total (line) 3 4 19 2 4" xfId="47546" xr:uid="{00000000-0005-0000-0000-0000C7B80000}"/>
    <cellStyle name="Total (line) 3 4 19 3" xfId="47547" xr:uid="{00000000-0005-0000-0000-0000C8B80000}"/>
    <cellStyle name="Total (line) 3 4 19 4" xfId="47548" xr:uid="{00000000-0005-0000-0000-0000C9B80000}"/>
    <cellStyle name="Total (line) 3 4 19 5" xfId="47549" xr:uid="{00000000-0005-0000-0000-0000CAB80000}"/>
    <cellStyle name="Total (line) 3 4 2" xfId="6622" xr:uid="{00000000-0005-0000-0000-0000CBB80000}"/>
    <cellStyle name="Total (line) 3 4 2 10" xfId="6623" xr:uid="{00000000-0005-0000-0000-0000CCB80000}"/>
    <cellStyle name="Total (line) 3 4 2 10 2" xfId="47550" xr:uid="{00000000-0005-0000-0000-0000CDB80000}"/>
    <cellStyle name="Total (line) 3 4 2 10 2 2" xfId="47551" xr:uid="{00000000-0005-0000-0000-0000CEB80000}"/>
    <cellStyle name="Total (line) 3 4 2 10 2 3" xfId="47552" xr:uid="{00000000-0005-0000-0000-0000CFB80000}"/>
    <cellStyle name="Total (line) 3 4 2 10 2 4" xfId="47553" xr:uid="{00000000-0005-0000-0000-0000D0B80000}"/>
    <cellStyle name="Total (line) 3 4 2 10 3" xfId="47554" xr:uid="{00000000-0005-0000-0000-0000D1B80000}"/>
    <cellStyle name="Total (line) 3 4 2 10 4" xfId="47555" xr:uid="{00000000-0005-0000-0000-0000D2B80000}"/>
    <cellStyle name="Total (line) 3 4 2 10 5" xfId="47556" xr:uid="{00000000-0005-0000-0000-0000D3B80000}"/>
    <cellStyle name="Total (line) 3 4 2 11" xfId="6624" xr:uid="{00000000-0005-0000-0000-0000D4B80000}"/>
    <cellStyle name="Total (line) 3 4 2 11 2" xfId="47557" xr:uid="{00000000-0005-0000-0000-0000D5B80000}"/>
    <cellStyle name="Total (line) 3 4 2 11 2 2" xfId="47558" xr:uid="{00000000-0005-0000-0000-0000D6B80000}"/>
    <cellStyle name="Total (line) 3 4 2 11 2 3" xfId="47559" xr:uid="{00000000-0005-0000-0000-0000D7B80000}"/>
    <cellStyle name="Total (line) 3 4 2 11 2 4" xfId="47560" xr:uid="{00000000-0005-0000-0000-0000D8B80000}"/>
    <cellStyle name="Total (line) 3 4 2 11 3" xfId="47561" xr:uid="{00000000-0005-0000-0000-0000D9B80000}"/>
    <cellStyle name="Total (line) 3 4 2 11 4" xfId="47562" xr:uid="{00000000-0005-0000-0000-0000DAB80000}"/>
    <cellStyle name="Total (line) 3 4 2 11 5" xfId="47563" xr:uid="{00000000-0005-0000-0000-0000DBB80000}"/>
    <cellStyle name="Total (line) 3 4 2 12" xfId="6625" xr:uid="{00000000-0005-0000-0000-0000DCB80000}"/>
    <cellStyle name="Total (line) 3 4 2 12 2" xfId="47564" xr:uid="{00000000-0005-0000-0000-0000DDB80000}"/>
    <cellStyle name="Total (line) 3 4 2 12 2 2" xfId="47565" xr:uid="{00000000-0005-0000-0000-0000DEB80000}"/>
    <cellStyle name="Total (line) 3 4 2 12 2 3" xfId="47566" xr:uid="{00000000-0005-0000-0000-0000DFB80000}"/>
    <cellStyle name="Total (line) 3 4 2 12 2 4" xfId="47567" xr:uid="{00000000-0005-0000-0000-0000E0B80000}"/>
    <cellStyle name="Total (line) 3 4 2 12 3" xfId="47568" xr:uid="{00000000-0005-0000-0000-0000E1B80000}"/>
    <cellStyle name="Total (line) 3 4 2 12 4" xfId="47569" xr:uid="{00000000-0005-0000-0000-0000E2B80000}"/>
    <cellStyle name="Total (line) 3 4 2 12 5" xfId="47570" xr:uid="{00000000-0005-0000-0000-0000E3B80000}"/>
    <cellStyle name="Total (line) 3 4 2 13" xfId="6626" xr:uid="{00000000-0005-0000-0000-0000E4B80000}"/>
    <cellStyle name="Total (line) 3 4 2 13 2" xfId="47571" xr:uid="{00000000-0005-0000-0000-0000E5B80000}"/>
    <cellStyle name="Total (line) 3 4 2 13 2 2" xfId="47572" xr:uid="{00000000-0005-0000-0000-0000E6B80000}"/>
    <cellStyle name="Total (line) 3 4 2 13 2 3" xfId="47573" xr:uid="{00000000-0005-0000-0000-0000E7B80000}"/>
    <cellStyle name="Total (line) 3 4 2 13 2 4" xfId="47574" xr:uid="{00000000-0005-0000-0000-0000E8B80000}"/>
    <cellStyle name="Total (line) 3 4 2 13 3" xfId="47575" xr:uid="{00000000-0005-0000-0000-0000E9B80000}"/>
    <cellStyle name="Total (line) 3 4 2 13 4" xfId="47576" xr:uid="{00000000-0005-0000-0000-0000EAB80000}"/>
    <cellStyle name="Total (line) 3 4 2 13 5" xfId="47577" xr:uid="{00000000-0005-0000-0000-0000EBB80000}"/>
    <cellStyle name="Total (line) 3 4 2 14" xfId="6627" xr:uid="{00000000-0005-0000-0000-0000ECB80000}"/>
    <cellStyle name="Total (line) 3 4 2 14 2" xfId="47578" xr:uid="{00000000-0005-0000-0000-0000EDB80000}"/>
    <cellStyle name="Total (line) 3 4 2 14 2 2" xfId="47579" xr:uid="{00000000-0005-0000-0000-0000EEB80000}"/>
    <cellStyle name="Total (line) 3 4 2 14 2 3" xfId="47580" xr:uid="{00000000-0005-0000-0000-0000EFB80000}"/>
    <cellStyle name="Total (line) 3 4 2 14 2 4" xfId="47581" xr:uid="{00000000-0005-0000-0000-0000F0B80000}"/>
    <cellStyle name="Total (line) 3 4 2 14 3" xfId="47582" xr:uid="{00000000-0005-0000-0000-0000F1B80000}"/>
    <cellStyle name="Total (line) 3 4 2 14 4" xfId="47583" xr:uid="{00000000-0005-0000-0000-0000F2B80000}"/>
    <cellStyle name="Total (line) 3 4 2 14 5" xfId="47584" xr:uid="{00000000-0005-0000-0000-0000F3B80000}"/>
    <cellStyle name="Total (line) 3 4 2 15" xfId="6628" xr:uid="{00000000-0005-0000-0000-0000F4B80000}"/>
    <cellStyle name="Total (line) 3 4 2 15 2" xfId="47585" xr:uid="{00000000-0005-0000-0000-0000F5B80000}"/>
    <cellStyle name="Total (line) 3 4 2 15 2 2" xfId="47586" xr:uid="{00000000-0005-0000-0000-0000F6B80000}"/>
    <cellStyle name="Total (line) 3 4 2 15 2 3" xfId="47587" xr:uid="{00000000-0005-0000-0000-0000F7B80000}"/>
    <cellStyle name="Total (line) 3 4 2 15 2 4" xfId="47588" xr:uid="{00000000-0005-0000-0000-0000F8B80000}"/>
    <cellStyle name="Total (line) 3 4 2 15 3" xfId="47589" xr:uid="{00000000-0005-0000-0000-0000F9B80000}"/>
    <cellStyle name="Total (line) 3 4 2 15 4" xfId="47590" xr:uid="{00000000-0005-0000-0000-0000FAB80000}"/>
    <cellStyle name="Total (line) 3 4 2 15 5" xfId="47591" xr:uid="{00000000-0005-0000-0000-0000FBB80000}"/>
    <cellStyle name="Total (line) 3 4 2 16" xfId="6629" xr:uid="{00000000-0005-0000-0000-0000FCB80000}"/>
    <cellStyle name="Total (line) 3 4 2 16 2" xfId="47592" xr:uid="{00000000-0005-0000-0000-0000FDB80000}"/>
    <cellStyle name="Total (line) 3 4 2 16 2 2" xfId="47593" xr:uid="{00000000-0005-0000-0000-0000FEB80000}"/>
    <cellStyle name="Total (line) 3 4 2 16 2 3" xfId="47594" xr:uid="{00000000-0005-0000-0000-0000FFB80000}"/>
    <cellStyle name="Total (line) 3 4 2 16 2 4" xfId="47595" xr:uid="{00000000-0005-0000-0000-000000B90000}"/>
    <cellStyle name="Total (line) 3 4 2 16 3" xfId="47596" xr:uid="{00000000-0005-0000-0000-000001B90000}"/>
    <cellStyle name="Total (line) 3 4 2 16 4" xfId="47597" xr:uid="{00000000-0005-0000-0000-000002B90000}"/>
    <cellStyle name="Total (line) 3 4 2 16 5" xfId="47598" xr:uid="{00000000-0005-0000-0000-000003B90000}"/>
    <cellStyle name="Total (line) 3 4 2 17" xfId="6630" xr:uid="{00000000-0005-0000-0000-000004B90000}"/>
    <cellStyle name="Total (line) 3 4 2 17 2" xfId="47599" xr:uid="{00000000-0005-0000-0000-000005B90000}"/>
    <cellStyle name="Total (line) 3 4 2 17 2 2" xfId="47600" xr:uid="{00000000-0005-0000-0000-000006B90000}"/>
    <cellStyle name="Total (line) 3 4 2 17 2 3" xfId="47601" xr:uid="{00000000-0005-0000-0000-000007B90000}"/>
    <cellStyle name="Total (line) 3 4 2 17 2 4" xfId="47602" xr:uid="{00000000-0005-0000-0000-000008B90000}"/>
    <cellStyle name="Total (line) 3 4 2 17 3" xfId="47603" xr:uid="{00000000-0005-0000-0000-000009B90000}"/>
    <cellStyle name="Total (line) 3 4 2 17 4" xfId="47604" xr:uid="{00000000-0005-0000-0000-00000AB90000}"/>
    <cellStyle name="Total (line) 3 4 2 17 5" xfId="47605" xr:uid="{00000000-0005-0000-0000-00000BB90000}"/>
    <cellStyle name="Total (line) 3 4 2 18" xfId="6631" xr:uid="{00000000-0005-0000-0000-00000CB90000}"/>
    <cellStyle name="Total (line) 3 4 2 18 2" xfId="47606" xr:uid="{00000000-0005-0000-0000-00000DB90000}"/>
    <cellStyle name="Total (line) 3 4 2 18 2 2" xfId="47607" xr:uid="{00000000-0005-0000-0000-00000EB90000}"/>
    <cellStyle name="Total (line) 3 4 2 18 2 3" xfId="47608" xr:uid="{00000000-0005-0000-0000-00000FB90000}"/>
    <cellStyle name="Total (line) 3 4 2 18 2 4" xfId="47609" xr:uid="{00000000-0005-0000-0000-000010B90000}"/>
    <cellStyle name="Total (line) 3 4 2 18 3" xfId="47610" xr:uid="{00000000-0005-0000-0000-000011B90000}"/>
    <cellStyle name="Total (line) 3 4 2 18 4" xfId="47611" xr:uid="{00000000-0005-0000-0000-000012B90000}"/>
    <cellStyle name="Total (line) 3 4 2 18 5" xfId="47612" xr:uid="{00000000-0005-0000-0000-000013B90000}"/>
    <cellStyle name="Total (line) 3 4 2 19" xfId="6632" xr:uid="{00000000-0005-0000-0000-000014B90000}"/>
    <cellStyle name="Total (line) 3 4 2 19 2" xfId="47613" xr:uid="{00000000-0005-0000-0000-000015B90000}"/>
    <cellStyle name="Total (line) 3 4 2 19 2 2" xfId="47614" xr:uid="{00000000-0005-0000-0000-000016B90000}"/>
    <cellStyle name="Total (line) 3 4 2 19 2 3" xfId="47615" xr:uid="{00000000-0005-0000-0000-000017B90000}"/>
    <cellStyle name="Total (line) 3 4 2 19 2 4" xfId="47616" xr:uid="{00000000-0005-0000-0000-000018B90000}"/>
    <cellStyle name="Total (line) 3 4 2 19 3" xfId="47617" xr:uid="{00000000-0005-0000-0000-000019B90000}"/>
    <cellStyle name="Total (line) 3 4 2 19 4" xfId="47618" xr:uid="{00000000-0005-0000-0000-00001AB90000}"/>
    <cellStyle name="Total (line) 3 4 2 19 5" xfId="47619" xr:uid="{00000000-0005-0000-0000-00001BB90000}"/>
    <cellStyle name="Total (line) 3 4 2 2" xfId="6633" xr:uid="{00000000-0005-0000-0000-00001CB90000}"/>
    <cellStyle name="Total (line) 3 4 2 2 2" xfId="47620" xr:uid="{00000000-0005-0000-0000-00001DB90000}"/>
    <cellStyle name="Total (line) 3 4 2 2 2 2" xfId="47621" xr:uid="{00000000-0005-0000-0000-00001EB90000}"/>
    <cellStyle name="Total (line) 3 4 2 2 2 3" xfId="47622" xr:uid="{00000000-0005-0000-0000-00001FB90000}"/>
    <cellStyle name="Total (line) 3 4 2 2 2 4" xfId="47623" xr:uid="{00000000-0005-0000-0000-000020B90000}"/>
    <cellStyle name="Total (line) 3 4 2 2 3" xfId="47624" xr:uid="{00000000-0005-0000-0000-000021B90000}"/>
    <cellStyle name="Total (line) 3 4 2 2 4" xfId="47625" xr:uid="{00000000-0005-0000-0000-000022B90000}"/>
    <cellStyle name="Total (line) 3 4 2 2 5" xfId="47626" xr:uid="{00000000-0005-0000-0000-000023B90000}"/>
    <cellStyle name="Total (line) 3 4 2 20" xfId="6634" xr:uid="{00000000-0005-0000-0000-000024B90000}"/>
    <cellStyle name="Total (line) 3 4 2 20 2" xfId="47627" xr:uid="{00000000-0005-0000-0000-000025B90000}"/>
    <cellStyle name="Total (line) 3 4 2 20 2 2" xfId="47628" xr:uid="{00000000-0005-0000-0000-000026B90000}"/>
    <cellStyle name="Total (line) 3 4 2 20 2 3" xfId="47629" xr:uid="{00000000-0005-0000-0000-000027B90000}"/>
    <cellStyle name="Total (line) 3 4 2 20 2 4" xfId="47630" xr:uid="{00000000-0005-0000-0000-000028B90000}"/>
    <cellStyle name="Total (line) 3 4 2 20 3" xfId="47631" xr:uid="{00000000-0005-0000-0000-000029B90000}"/>
    <cellStyle name="Total (line) 3 4 2 20 4" xfId="47632" xr:uid="{00000000-0005-0000-0000-00002AB90000}"/>
    <cellStyle name="Total (line) 3 4 2 20 5" xfId="47633" xr:uid="{00000000-0005-0000-0000-00002BB90000}"/>
    <cellStyle name="Total (line) 3 4 2 21" xfId="6635" xr:uid="{00000000-0005-0000-0000-00002CB90000}"/>
    <cellStyle name="Total (line) 3 4 2 21 2" xfId="47634" xr:uid="{00000000-0005-0000-0000-00002DB90000}"/>
    <cellStyle name="Total (line) 3 4 2 21 2 2" xfId="47635" xr:uid="{00000000-0005-0000-0000-00002EB90000}"/>
    <cellStyle name="Total (line) 3 4 2 21 2 3" xfId="47636" xr:uid="{00000000-0005-0000-0000-00002FB90000}"/>
    <cellStyle name="Total (line) 3 4 2 21 2 4" xfId="47637" xr:uid="{00000000-0005-0000-0000-000030B90000}"/>
    <cellStyle name="Total (line) 3 4 2 21 3" xfId="47638" xr:uid="{00000000-0005-0000-0000-000031B90000}"/>
    <cellStyle name="Total (line) 3 4 2 21 4" xfId="47639" xr:uid="{00000000-0005-0000-0000-000032B90000}"/>
    <cellStyle name="Total (line) 3 4 2 21 5" xfId="47640" xr:uid="{00000000-0005-0000-0000-000033B90000}"/>
    <cellStyle name="Total (line) 3 4 2 22" xfId="6636" xr:uid="{00000000-0005-0000-0000-000034B90000}"/>
    <cellStyle name="Total (line) 3 4 2 22 2" xfId="47641" xr:uid="{00000000-0005-0000-0000-000035B90000}"/>
    <cellStyle name="Total (line) 3 4 2 22 2 2" xfId="47642" xr:uid="{00000000-0005-0000-0000-000036B90000}"/>
    <cellStyle name="Total (line) 3 4 2 22 2 3" xfId="47643" xr:uid="{00000000-0005-0000-0000-000037B90000}"/>
    <cellStyle name="Total (line) 3 4 2 22 2 4" xfId="47644" xr:uid="{00000000-0005-0000-0000-000038B90000}"/>
    <cellStyle name="Total (line) 3 4 2 22 3" xfId="47645" xr:uid="{00000000-0005-0000-0000-000039B90000}"/>
    <cellStyle name="Total (line) 3 4 2 22 4" xfId="47646" xr:uid="{00000000-0005-0000-0000-00003AB90000}"/>
    <cellStyle name="Total (line) 3 4 2 22 5" xfId="47647" xr:uid="{00000000-0005-0000-0000-00003BB90000}"/>
    <cellStyle name="Total (line) 3 4 2 23" xfId="6637" xr:uid="{00000000-0005-0000-0000-00003CB90000}"/>
    <cellStyle name="Total (line) 3 4 2 23 2" xfId="47648" xr:uid="{00000000-0005-0000-0000-00003DB90000}"/>
    <cellStyle name="Total (line) 3 4 2 23 2 2" xfId="47649" xr:uid="{00000000-0005-0000-0000-00003EB90000}"/>
    <cellStyle name="Total (line) 3 4 2 23 2 3" xfId="47650" xr:uid="{00000000-0005-0000-0000-00003FB90000}"/>
    <cellStyle name="Total (line) 3 4 2 23 2 4" xfId="47651" xr:uid="{00000000-0005-0000-0000-000040B90000}"/>
    <cellStyle name="Total (line) 3 4 2 23 3" xfId="47652" xr:uid="{00000000-0005-0000-0000-000041B90000}"/>
    <cellStyle name="Total (line) 3 4 2 23 4" xfId="47653" xr:uid="{00000000-0005-0000-0000-000042B90000}"/>
    <cellStyle name="Total (line) 3 4 2 23 5" xfId="47654" xr:uid="{00000000-0005-0000-0000-000043B90000}"/>
    <cellStyle name="Total (line) 3 4 2 24" xfId="6638" xr:uid="{00000000-0005-0000-0000-000044B90000}"/>
    <cellStyle name="Total (line) 3 4 2 24 2" xfId="47655" xr:uid="{00000000-0005-0000-0000-000045B90000}"/>
    <cellStyle name="Total (line) 3 4 2 24 2 2" xfId="47656" xr:uid="{00000000-0005-0000-0000-000046B90000}"/>
    <cellStyle name="Total (line) 3 4 2 24 2 3" xfId="47657" xr:uid="{00000000-0005-0000-0000-000047B90000}"/>
    <cellStyle name="Total (line) 3 4 2 24 2 4" xfId="47658" xr:uid="{00000000-0005-0000-0000-000048B90000}"/>
    <cellStyle name="Total (line) 3 4 2 24 3" xfId="47659" xr:uid="{00000000-0005-0000-0000-000049B90000}"/>
    <cellStyle name="Total (line) 3 4 2 24 4" xfId="47660" xr:uid="{00000000-0005-0000-0000-00004AB90000}"/>
    <cellStyle name="Total (line) 3 4 2 24 5" xfId="47661" xr:uid="{00000000-0005-0000-0000-00004BB90000}"/>
    <cellStyle name="Total (line) 3 4 2 25" xfId="6639" xr:uid="{00000000-0005-0000-0000-00004CB90000}"/>
    <cellStyle name="Total (line) 3 4 2 25 2" xfId="47662" xr:uid="{00000000-0005-0000-0000-00004DB90000}"/>
    <cellStyle name="Total (line) 3 4 2 25 2 2" xfId="47663" xr:uid="{00000000-0005-0000-0000-00004EB90000}"/>
    <cellStyle name="Total (line) 3 4 2 25 2 3" xfId="47664" xr:uid="{00000000-0005-0000-0000-00004FB90000}"/>
    <cellStyle name="Total (line) 3 4 2 25 2 4" xfId="47665" xr:uid="{00000000-0005-0000-0000-000050B90000}"/>
    <cellStyle name="Total (line) 3 4 2 25 3" xfId="47666" xr:uid="{00000000-0005-0000-0000-000051B90000}"/>
    <cellStyle name="Total (line) 3 4 2 25 4" xfId="47667" xr:uid="{00000000-0005-0000-0000-000052B90000}"/>
    <cellStyle name="Total (line) 3 4 2 25 5" xfId="47668" xr:uid="{00000000-0005-0000-0000-000053B90000}"/>
    <cellStyle name="Total (line) 3 4 2 26" xfId="6640" xr:uid="{00000000-0005-0000-0000-000054B90000}"/>
    <cellStyle name="Total (line) 3 4 2 26 2" xfId="47669" xr:uid="{00000000-0005-0000-0000-000055B90000}"/>
    <cellStyle name="Total (line) 3 4 2 26 2 2" xfId="47670" xr:uid="{00000000-0005-0000-0000-000056B90000}"/>
    <cellStyle name="Total (line) 3 4 2 26 2 3" xfId="47671" xr:uid="{00000000-0005-0000-0000-000057B90000}"/>
    <cellStyle name="Total (line) 3 4 2 26 2 4" xfId="47672" xr:uid="{00000000-0005-0000-0000-000058B90000}"/>
    <cellStyle name="Total (line) 3 4 2 26 3" xfId="47673" xr:uid="{00000000-0005-0000-0000-000059B90000}"/>
    <cellStyle name="Total (line) 3 4 2 26 4" xfId="47674" xr:uid="{00000000-0005-0000-0000-00005AB90000}"/>
    <cellStyle name="Total (line) 3 4 2 26 5" xfId="47675" xr:uid="{00000000-0005-0000-0000-00005BB90000}"/>
    <cellStyle name="Total (line) 3 4 2 27" xfId="6641" xr:uid="{00000000-0005-0000-0000-00005CB90000}"/>
    <cellStyle name="Total (line) 3 4 2 27 2" xfId="47676" xr:uid="{00000000-0005-0000-0000-00005DB90000}"/>
    <cellStyle name="Total (line) 3 4 2 27 2 2" xfId="47677" xr:uid="{00000000-0005-0000-0000-00005EB90000}"/>
    <cellStyle name="Total (line) 3 4 2 27 2 3" xfId="47678" xr:uid="{00000000-0005-0000-0000-00005FB90000}"/>
    <cellStyle name="Total (line) 3 4 2 27 2 4" xfId="47679" xr:uid="{00000000-0005-0000-0000-000060B90000}"/>
    <cellStyle name="Total (line) 3 4 2 27 3" xfId="47680" xr:uid="{00000000-0005-0000-0000-000061B90000}"/>
    <cellStyle name="Total (line) 3 4 2 27 4" xfId="47681" xr:uid="{00000000-0005-0000-0000-000062B90000}"/>
    <cellStyle name="Total (line) 3 4 2 27 5" xfId="47682" xr:uid="{00000000-0005-0000-0000-000063B90000}"/>
    <cellStyle name="Total (line) 3 4 2 28" xfId="6642" xr:uid="{00000000-0005-0000-0000-000064B90000}"/>
    <cellStyle name="Total (line) 3 4 2 28 2" xfId="47683" xr:uid="{00000000-0005-0000-0000-000065B90000}"/>
    <cellStyle name="Total (line) 3 4 2 28 2 2" xfId="47684" xr:uid="{00000000-0005-0000-0000-000066B90000}"/>
    <cellStyle name="Total (line) 3 4 2 28 2 3" xfId="47685" xr:uid="{00000000-0005-0000-0000-000067B90000}"/>
    <cellStyle name="Total (line) 3 4 2 28 2 4" xfId="47686" xr:uid="{00000000-0005-0000-0000-000068B90000}"/>
    <cellStyle name="Total (line) 3 4 2 28 3" xfId="47687" xr:uid="{00000000-0005-0000-0000-000069B90000}"/>
    <cellStyle name="Total (line) 3 4 2 28 4" xfId="47688" xr:uid="{00000000-0005-0000-0000-00006AB90000}"/>
    <cellStyle name="Total (line) 3 4 2 28 5" xfId="47689" xr:uid="{00000000-0005-0000-0000-00006BB90000}"/>
    <cellStyle name="Total (line) 3 4 2 29" xfId="6643" xr:uid="{00000000-0005-0000-0000-00006CB90000}"/>
    <cellStyle name="Total (line) 3 4 2 29 2" xfId="47690" xr:uid="{00000000-0005-0000-0000-00006DB90000}"/>
    <cellStyle name="Total (line) 3 4 2 29 2 2" xfId="47691" xr:uid="{00000000-0005-0000-0000-00006EB90000}"/>
    <cellStyle name="Total (line) 3 4 2 29 2 3" xfId="47692" xr:uid="{00000000-0005-0000-0000-00006FB90000}"/>
    <cellStyle name="Total (line) 3 4 2 29 2 4" xfId="47693" xr:uid="{00000000-0005-0000-0000-000070B90000}"/>
    <cellStyle name="Total (line) 3 4 2 29 3" xfId="47694" xr:uid="{00000000-0005-0000-0000-000071B90000}"/>
    <cellStyle name="Total (line) 3 4 2 29 4" xfId="47695" xr:uid="{00000000-0005-0000-0000-000072B90000}"/>
    <cellStyle name="Total (line) 3 4 2 29 5" xfId="47696" xr:uid="{00000000-0005-0000-0000-000073B90000}"/>
    <cellStyle name="Total (line) 3 4 2 3" xfId="6644" xr:uid="{00000000-0005-0000-0000-000074B90000}"/>
    <cellStyle name="Total (line) 3 4 2 3 2" xfId="47697" xr:uid="{00000000-0005-0000-0000-000075B90000}"/>
    <cellStyle name="Total (line) 3 4 2 3 2 2" xfId="47698" xr:uid="{00000000-0005-0000-0000-000076B90000}"/>
    <cellStyle name="Total (line) 3 4 2 3 2 3" xfId="47699" xr:uid="{00000000-0005-0000-0000-000077B90000}"/>
    <cellStyle name="Total (line) 3 4 2 3 2 4" xfId="47700" xr:uid="{00000000-0005-0000-0000-000078B90000}"/>
    <cellStyle name="Total (line) 3 4 2 3 3" xfId="47701" xr:uid="{00000000-0005-0000-0000-000079B90000}"/>
    <cellStyle name="Total (line) 3 4 2 3 4" xfId="47702" xr:uid="{00000000-0005-0000-0000-00007AB90000}"/>
    <cellStyle name="Total (line) 3 4 2 3 5" xfId="47703" xr:uid="{00000000-0005-0000-0000-00007BB90000}"/>
    <cellStyle name="Total (line) 3 4 2 30" xfId="6645" xr:uid="{00000000-0005-0000-0000-00007CB90000}"/>
    <cellStyle name="Total (line) 3 4 2 30 2" xfId="47704" xr:uid="{00000000-0005-0000-0000-00007DB90000}"/>
    <cellStyle name="Total (line) 3 4 2 30 2 2" xfId="47705" xr:uid="{00000000-0005-0000-0000-00007EB90000}"/>
    <cellStyle name="Total (line) 3 4 2 30 2 3" xfId="47706" xr:uid="{00000000-0005-0000-0000-00007FB90000}"/>
    <cellStyle name="Total (line) 3 4 2 30 2 4" xfId="47707" xr:uid="{00000000-0005-0000-0000-000080B90000}"/>
    <cellStyle name="Total (line) 3 4 2 30 3" xfId="47708" xr:uid="{00000000-0005-0000-0000-000081B90000}"/>
    <cellStyle name="Total (line) 3 4 2 30 4" xfId="47709" xr:uid="{00000000-0005-0000-0000-000082B90000}"/>
    <cellStyle name="Total (line) 3 4 2 30 5" xfId="47710" xr:uid="{00000000-0005-0000-0000-000083B90000}"/>
    <cellStyle name="Total (line) 3 4 2 31" xfId="6646" xr:uid="{00000000-0005-0000-0000-000084B90000}"/>
    <cellStyle name="Total (line) 3 4 2 31 2" xfId="47711" xr:uid="{00000000-0005-0000-0000-000085B90000}"/>
    <cellStyle name="Total (line) 3 4 2 31 2 2" xfId="47712" xr:uid="{00000000-0005-0000-0000-000086B90000}"/>
    <cellStyle name="Total (line) 3 4 2 31 2 3" xfId="47713" xr:uid="{00000000-0005-0000-0000-000087B90000}"/>
    <cellStyle name="Total (line) 3 4 2 31 2 4" xfId="47714" xr:uid="{00000000-0005-0000-0000-000088B90000}"/>
    <cellStyle name="Total (line) 3 4 2 31 3" xfId="47715" xr:uid="{00000000-0005-0000-0000-000089B90000}"/>
    <cellStyle name="Total (line) 3 4 2 31 4" xfId="47716" xr:uid="{00000000-0005-0000-0000-00008AB90000}"/>
    <cellStyle name="Total (line) 3 4 2 31 5" xfId="47717" xr:uid="{00000000-0005-0000-0000-00008BB90000}"/>
    <cellStyle name="Total (line) 3 4 2 32" xfId="6647" xr:uid="{00000000-0005-0000-0000-00008CB90000}"/>
    <cellStyle name="Total (line) 3 4 2 32 2" xfId="47718" xr:uid="{00000000-0005-0000-0000-00008DB90000}"/>
    <cellStyle name="Total (line) 3 4 2 32 2 2" xfId="47719" xr:uid="{00000000-0005-0000-0000-00008EB90000}"/>
    <cellStyle name="Total (line) 3 4 2 32 2 3" xfId="47720" xr:uid="{00000000-0005-0000-0000-00008FB90000}"/>
    <cellStyle name="Total (line) 3 4 2 32 2 4" xfId="47721" xr:uid="{00000000-0005-0000-0000-000090B90000}"/>
    <cellStyle name="Total (line) 3 4 2 32 3" xfId="47722" xr:uid="{00000000-0005-0000-0000-000091B90000}"/>
    <cellStyle name="Total (line) 3 4 2 32 4" xfId="47723" xr:uid="{00000000-0005-0000-0000-000092B90000}"/>
    <cellStyle name="Total (line) 3 4 2 32 5" xfId="47724" xr:uid="{00000000-0005-0000-0000-000093B90000}"/>
    <cellStyle name="Total (line) 3 4 2 33" xfId="6648" xr:uid="{00000000-0005-0000-0000-000094B90000}"/>
    <cellStyle name="Total (line) 3 4 2 33 2" xfId="47725" xr:uid="{00000000-0005-0000-0000-000095B90000}"/>
    <cellStyle name="Total (line) 3 4 2 33 2 2" xfId="47726" xr:uid="{00000000-0005-0000-0000-000096B90000}"/>
    <cellStyle name="Total (line) 3 4 2 33 2 3" xfId="47727" xr:uid="{00000000-0005-0000-0000-000097B90000}"/>
    <cellStyle name="Total (line) 3 4 2 33 2 4" xfId="47728" xr:uid="{00000000-0005-0000-0000-000098B90000}"/>
    <cellStyle name="Total (line) 3 4 2 33 3" xfId="47729" xr:uid="{00000000-0005-0000-0000-000099B90000}"/>
    <cellStyle name="Total (line) 3 4 2 33 4" xfId="47730" xr:uid="{00000000-0005-0000-0000-00009AB90000}"/>
    <cellStyle name="Total (line) 3 4 2 33 5" xfId="47731" xr:uid="{00000000-0005-0000-0000-00009BB90000}"/>
    <cellStyle name="Total (line) 3 4 2 34" xfId="6649" xr:uid="{00000000-0005-0000-0000-00009CB90000}"/>
    <cellStyle name="Total (line) 3 4 2 34 2" xfId="47732" xr:uid="{00000000-0005-0000-0000-00009DB90000}"/>
    <cellStyle name="Total (line) 3 4 2 34 2 2" xfId="47733" xr:uid="{00000000-0005-0000-0000-00009EB90000}"/>
    <cellStyle name="Total (line) 3 4 2 34 2 3" xfId="47734" xr:uid="{00000000-0005-0000-0000-00009FB90000}"/>
    <cellStyle name="Total (line) 3 4 2 34 2 4" xfId="47735" xr:uid="{00000000-0005-0000-0000-0000A0B90000}"/>
    <cellStyle name="Total (line) 3 4 2 34 3" xfId="47736" xr:uid="{00000000-0005-0000-0000-0000A1B90000}"/>
    <cellStyle name="Total (line) 3 4 2 34 4" xfId="47737" xr:uid="{00000000-0005-0000-0000-0000A2B90000}"/>
    <cellStyle name="Total (line) 3 4 2 34 5" xfId="47738" xr:uid="{00000000-0005-0000-0000-0000A3B90000}"/>
    <cellStyle name="Total (line) 3 4 2 35" xfId="6650" xr:uid="{00000000-0005-0000-0000-0000A4B90000}"/>
    <cellStyle name="Total (line) 3 4 2 35 2" xfId="47739" xr:uid="{00000000-0005-0000-0000-0000A5B90000}"/>
    <cellStyle name="Total (line) 3 4 2 35 2 2" xfId="47740" xr:uid="{00000000-0005-0000-0000-0000A6B90000}"/>
    <cellStyle name="Total (line) 3 4 2 35 2 3" xfId="47741" xr:uid="{00000000-0005-0000-0000-0000A7B90000}"/>
    <cellStyle name="Total (line) 3 4 2 35 2 4" xfId="47742" xr:uid="{00000000-0005-0000-0000-0000A8B90000}"/>
    <cellStyle name="Total (line) 3 4 2 35 3" xfId="47743" xr:uid="{00000000-0005-0000-0000-0000A9B90000}"/>
    <cellStyle name="Total (line) 3 4 2 35 4" xfId="47744" xr:uid="{00000000-0005-0000-0000-0000AAB90000}"/>
    <cellStyle name="Total (line) 3 4 2 35 5" xfId="47745" xr:uid="{00000000-0005-0000-0000-0000ABB90000}"/>
    <cellStyle name="Total (line) 3 4 2 36" xfId="6651" xr:uid="{00000000-0005-0000-0000-0000ACB90000}"/>
    <cellStyle name="Total (line) 3 4 2 36 2" xfId="47746" xr:uid="{00000000-0005-0000-0000-0000ADB90000}"/>
    <cellStyle name="Total (line) 3 4 2 36 2 2" xfId="47747" xr:uid="{00000000-0005-0000-0000-0000AEB90000}"/>
    <cellStyle name="Total (line) 3 4 2 36 2 3" xfId="47748" xr:uid="{00000000-0005-0000-0000-0000AFB90000}"/>
    <cellStyle name="Total (line) 3 4 2 36 2 4" xfId="47749" xr:uid="{00000000-0005-0000-0000-0000B0B90000}"/>
    <cellStyle name="Total (line) 3 4 2 36 3" xfId="47750" xr:uid="{00000000-0005-0000-0000-0000B1B90000}"/>
    <cellStyle name="Total (line) 3 4 2 36 4" xfId="47751" xr:uid="{00000000-0005-0000-0000-0000B2B90000}"/>
    <cellStyle name="Total (line) 3 4 2 36 5" xfId="47752" xr:uid="{00000000-0005-0000-0000-0000B3B90000}"/>
    <cellStyle name="Total (line) 3 4 2 37" xfId="6652" xr:uid="{00000000-0005-0000-0000-0000B4B90000}"/>
    <cellStyle name="Total (line) 3 4 2 37 2" xfId="47753" xr:uid="{00000000-0005-0000-0000-0000B5B90000}"/>
    <cellStyle name="Total (line) 3 4 2 37 2 2" xfId="47754" xr:uid="{00000000-0005-0000-0000-0000B6B90000}"/>
    <cellStyle name="Total (line) 3 4 2 37 2 3" xfId="47755" xr:uid="{00000000-0005-0000-0000-0000B7B90000}"/>
    <cellStyle name="Total (line) 3 4 2 37 2 4" xfId="47756" xr:uid="{00000000-0005-0000-0000-0000B8B90000}"/>
    <cellStyle name="Total (line) 3 4 2 37 3" xfId="47757" xr:uid="{00000000-0005-0000-0000-0000B9B90000}"/>
    <cellStyle name="Total (line) 3 4 2 37 4" xfId="47758" xr:uid="{00000000-0005-0000-0000-0000BAB90000}"/>
    <cellStyle name="Total (line) 3 4 2 37 5" xfId="47759" xr:uid="{00000000-0005-0000-0000-0000BBB90000}"/>
    <cellStyle name="Total (line) 3 4 2 38" xfId="6653" xr:uid="{00000000-0005-0000-0000-0000BCB90000}"/>
    <cellStyle name="Total (line) 3 4 2 38 2" xfId="47760" xr:uid="{00000000-0005-0000-0000-0000BDB90000}"/>
    <cellStyle name="Total (line) 3 4 2 38 2 2" xfId="47761" xr:uid="{00000000-0005-0000-0000-0000BEB90000}"/>
    <cellStyle name="Total (line) 3 4 2 38 2 3" xfId="47762" xr:uid="{00000000-0005-0000-0000-0000BFB90000}"/>
    <cellStyle name="Total (line) 3 4 2 38 2 4" xfId="47763" xr:uid="{00000000-0005-0000-0000-0000C0B90000}"/>
    <cellStyle name="Total (line) 3 4 2 38 3" xfId="47764" xr:uid="{00000000-0005-0000-0000-0000C1B90000}"/>
    <cellStyle name="Total (line) 3 4 2 38 4" xfId="47765" xr:uid="{00000000-0005-0000-0000-0000C2B90000}"/>
    <cellStyle name="Total (line) 3 4 2 38 5" xfId="47766" xr:uid="{00000000-0005-0000-0000-0000C3B90000}"/>
    <cellStyle name="Total (line) 3 4 2 39" xfId="6654" xr:uid="{00000000-0005-0000-0000-0000C4B90000}"/>
    <cellStyle name="Total (line) 3 4 2 39 2" xfId="47767" xr:uid="{00000000-0005-0000-0000-0000C5B90000}"/>
    <cellStyle name="Total (line) 3 4 2 39 2 2" xfId="47768" xr:uid="{00000000-0005-0000-0000-0000C6B90000}"/>
    <cellStyle name="Total (line) 3 4 2 39 2 3" xfId="47769" xr:uid="{00000000-0005-0000-0000-0000C7B90000}"/>
    <cellStyle name="Total (line) 3 4 2 39 2 4" xfId="47770" xr:uid="{00000000-0005-0000-0000-0000C8B90000}"/>
    <cellStyle name="Total (line) 3 4 2 39 3" xfId="47771" xr:uid="{00000000-0005-0000-0000-0000C9B90000}"/>
    <cellStyle name="Total (line) 3 4 2 39 4" xfId="47772" xr:uid="{00000000-0005-0000-0000-0000CAB90000}"/>
    <cellStyle name="Total (line) 3 4 2 39 5" xfId="47773" xr:uid="{00000000-0005-0000-0000-0000CBB90000}"/>
    <cellStyle name="Total (line) 3 4 2 4" xfId="6655" xr:uid="{00000000-0005-0000-0000-0000CCB90000}"/>
    <cellStyle name="Total (line) 3 4 2 4 2" xfId="47774" xr:uid="{00000000-0005-0000-0000-0000CDB90000}"/>
    <cellStyle name="Total (line) 3 4 2 4 2 2" xfId="47775" xr:uid="{00000000-0005-0000-0000-0000CEB90000}"/>
    <cellStyle name="Total (line) 3 4 2 4 2 3" xfId="47776" xr:uid="{00000000-0005-0000-0000-0000CFB90000}"/>
    <cellStyle name="Total (line) 3 4 2 4 2 4" xfId="47777" xr:uid="{00000000-0005-0000-0000-0000D0B90000}"/>
    <cellStyle name="Total (line) 3 4 2 4 3" xfId="47778" xr:uid="{00000000-0005-0000-0000-0000D1B90000}"/>
    <cellStyle name="Total (line) 3 4 2 4 4" xfId="47779" xr:uid="{00000000-0005-0000-0000-0000D2B90000}"/>
    <cellStyle name="Total (line) 3 4 2 4 5" xfId="47780" xr:uid="{00000000-0005-0000-0000-0000D3B90000}"/>
    <cellStyle name="Total (line) 3 4 2 40" xfId="6656" xr:uid="{00000000-0005-0000-0000-0000D4B90000}"/>
    <cellStyle name="Total (line) 3 4 2 40 2" xfId="47781" xr:uid="{00000000-0005-0000-0000-0000D5B90000}"/>
    <cellStyle name="Total (line) 3 4 2 40 2 2" xfId="47782" xr:uid="{00000000-0005-0000-0000-0000D6B90000}"/>
    <cellStyle name="Total (line) 3 4 2 40 2 3" xfId="47783" xr:uid="{00000000-0005-0000-0000-0000D7B90000}"/>
    <cellStyle name="Total (line) 3 4 2 40 2 4" xfId="47784" xr:uid="{00000000-0005-0000-0000-0000D8B90000}"/>
    <cellStyle name="Total (line) 3 4 2 40 3" xfId="47785" xr:uid="{00000000-0005-0000-0000-0000D9B90000}"/>
    <cellStyle name="Total (line) 3 4 2 40 4" xfId="47786" xr:uid="{00000000-0005-0000-0000-0000DAB90000}"/>
    <cellStyle name="Total (line) 3 4 2 40 5" xfId="47787" xr:uid="{00000000-0005-0000-0000-0000DBB90000}"/>
    <cellStyle name="Total (line) 3 4 2 41" xfId="6657" xr:uid="{00000000-0005-0000-0000-0000DCB90000}"/>
    <cellStyle name="Total (line) 3 4 2 41 2" xfId="47788" xr:uid="{00000000-0005-0000-0000-0000DDB90000}"/>
    <cellStyle name="Total (line) 3 4 2 41 2 2" xfId="47789" xr:uid="{00000000-0005-0000-0000-0000DEB90000}"/>
    <cellStyle name="Total (line) 3 4 2 41 2 3" xfId="47790" xr:uid="{00000000-0005-0000-0000-0000DFB90000}"/>
    <cellStyle name="Total (line) 3 4 2 41 2 4" xfId="47791" xr:uid="{00000000-0005-0000-0000-0000E0B90000}"/>
    <cellStyle name="Total (line) 3 4 2 41 3" xfId="47792" xr:uid="{00000000-0005-0000-0000-0000E1B90000}"/>
    <cellStyle name="Total (line) 3 4 2 41 4" xfId="47793" xr:uid="{00000000-0005-0000-0000-0000E2B90000}"/>
    <cellStyle name="Total (line) 3 4 2 41 5" xfId="47794" xr:uid="{00000000-0005-0000-0000-0000E3B90000}"/>
    <cellStyle name="Total (line) 3 4 2 42" xfId="6658" xr:uid="{00000000-0005-0000-0000-0000E4B90000}"/>
    <cellStyle name="Total (line) 3 4 2 42 2" xfId="47795" xr:uid="{00000000-0005-0000-0000-0000E5B90000}"/>
    <cellStyle name="Total (line) 3 4 2 42 2 2" xfId="47796" xr:uid="{00000000-0005-0000-0000-0000E6B90000}"/>
    <cellStyle name="Total (line) 3 4 2 42 2 3" xfId="47797" xr:uid="{00000000-0005-0000-0000-0000E7B90000}"/>
    <cellStyle name="Total (line) 3 4 2 42 2 4" xfId="47798" xr:uid="{00000000-0005-0000-0000-0000E8B90000}"/>
    <cellStyle name="Total (line) 3 4 2 42 3" xfId="47799" xr:uid="{00000000-0005-0000-0000-0000E9B90000}"/>
    <cellStyle name="Total (line) 3 4 2 42 4" xfId="47800" xr:uid="{00000000-0005-0000-0000-0000EAB90000}"/>
    <cellStyle name="Total (line) 3 4 2 42 5" xfId="47801" xr:uid="{00000000-0005-0000-0000-0000EBB90000}"/>
    <cellStyle name="Total (line) 3 4 2 43" xfId="6659" xr:uid="{00000000-0005-0000-0000-0000ECB90000}"/>
    <cellStyle name="Total (line) 3 4 2 43 2" xfId="47802" xr:uid="{00000000-0005-0000-0000-0000EDB90000}"/>
    <cellStyle name="Total (line) 3 4 2 43 2 2" xfId="47803" xr:uid="{00000000-0005-0000-0000-0000EEB90000}"/>
    <cellStyle name="Total (line) 3 4 2 43 2 3" xfId="47804" xr:uid="{00000000-0005-0000-0000-0000EFB90000}"/>
    <cellStyle name="Total (line) 3 4 2 43 2 4" xfId="47805" xr:uid="{00000000-0005-0000-0000-0000F0B90000}"/>
    <cellStyle name="Total (line) 3 4 2 43 3" xfId="47806" xr:uid="{00000000-0005-0000-0000-0000F1B90000}"/>
    <cellStyle name="Total (line) 3 4 2 43 4" xfId="47807" xr:uid="{00000000-0005-0000-0000-0000F2B90000}"/>
    <cellStyle name="Total (line) 3 4 2 43 5" xfId="47808" xr:uid="{00000000-0005-0000-0000-0000F3B90000}"/>
    <cellStyle name="Total (line) 3 4 2 44" xfId="6660" xr:uid="{00000000-0005-0000-0000-0000F4B90000}"/>
    <cellStyle name="Total (line) 3 4 2 44 2" xfId="47809" xr:uid="{00000000-0005-0000-0000-0000F5B90000}"/>
    <cellStyle name="Total (line) 3 4 2 44 2 2" xfId="47810" xr:uid="{00000000-0005-0000-0000-0000F6B90000}"/>
    <cellStyle name="Total (line) 3 4 2 44 2 3" xfId="47811" xr:uid="{00000000-0005-0000-0000-0000F7B90000}"/>
    <cellStyle name="Total (line) 3 4 2 44 2 4" xfId="47812" xr:uid="{00000000-0005-0000-0000-0000F8B90000}"/>
    <cellStyle name="Total (line) 3 4 2 44 3" xfId="47813" xr:uid="{00000000-0005-0000-0000-0000F9B90000}"/>
    <cellStyle name="Total (line) 3 4 2 44 4" xfId="47814" xr:uid="{00000000-0005-0000-0000-0000FAB90000}"/>
    <cellStyle name="Total (line) 3 4 2 44 5" xfId="47815" xr:uid="{00000000-0005-0000-0000-0000FBB90000}"/>
    <cellStyle name="Total (line) 3 4 2 45" xfId="47816" xr:uid="{00000000-0005-0000-0000-0000FCB90000}"/>
    <cellStyle name="Total (line) 3 4 2 45 2" xfId="47817" xr:uid="{00000000-0005-0000-0000-0000FDB90000}"/>
    <cellStyle name="Total (line) 3 4 2 45 3" xfId="47818" xr:uid="{00000000-0005-0000-0000-0000FEB90000}"/>
    <cellStyle name="Total (line) 3 4 2 45 4" xfId="47819" xr:uid="{00000000-0005-0000-0000-0000FFB90000}"/>
    <cellStyle name="Total (line) 3 4 2 46" xfId="47820" xr:uid="{00000000-0005-0000-0000-000000BA0000}"/>
    <cellStyle name="Total (line) 3 4 2 46 2" xfId="47821" xr:uid="{00000000-0005-0000-0000-000001BA0000}"/>
    <cellStyle name="Total (line) 3 4 2 46 3" xfId="47822" xr:uid="{00000000-0005-0000-0000-000002BA0000}"/>
    <cellStyle name="Total (line) 3 4 2 46 4" xfId="47823" xr:uid="{00000000-0005-0000-0000-000003BA0000}"/>
    <cellStyle name="Total (line) 3 4 2 47" xfId="47824" xr:uid="{00000000-0005-0000-0000-000004BA0000}"/>
    <cellStyle name="Total (line) 3 4 2 5" xfId="6661" xr:uid="{00000000-0005-0000-0000-000005BA0000}"/>
    <cellStyle name="Total (line) 3 4 2 5 2" xfId="47825" xr:uid="{00000000-0005-0000-0000-000006BA0000}"/>
    <cellStyle name="Total (line) 3 4 2 5 2 2" xfId="47826" xr:uid="{00000000-0005-0000-0000-000007BA0000}"/>
    <cellStyle name="Total (line) 3 4 2 5 2 3" xfId="47827" xr:uid="{00000000-0005-0000-0000-000008BA0000}"/>
    <cellStyle name="Total (line) 3 4 2 5 2 4" xfId="47828" xr:uid="{00000000-0005-0000-0000-000009BA0000}"/>
    <cellStyle name="Total (line) 3 4 2 5 3" xfId="47829" xr:uid="{00000000-0005-0000-0000-00000ABA0000}"/>
    <cellStyle name="Total (line) 3 4 2 5 4" xfId="47830" xr:uid="{00000000-0005-0000-0000-00000BBA0000}"/>
    <cellStyle name="Total (line) 3 4 2 5 5" xfId="47831" xr:uid="{00000000-0005-0000-0000-00000CBA0000}"/>
    <cellStyle name="Total (line) 3 4 2 6" xfId="6662" xr:uid="{00000000-0005-0000-0000-00000DBA0000}"/>
    <cellStyle name="Total (line) 3 4 2 6 2" xfId="47832" xr:uid="{00000000-0005-0000-0000-00000EBA0000}"/>
    <cellStyle name="Total (line) 3 4 2 6 2 2" xfId="47833" xr:uid="{00000000-0005-0000-0000-00000FBA0000}"/>
    <cellStyle name="Total (line) 3 4 2 6 2 3" xfId="47834" xr:uid="{00000000-0005-0000-0000-000010BA0000}"/>
    <cellStyle name="Total (line) 3 4 2 6 2 4" xfId="47835" xr:uid="{00000000-0005-0000-0000-000011BA0000}"/>
    <cellStyle name="Total (line) 3 4 2 6 3" xfId="47836" xr:uid="{00000000-0005-0000-0000-000012BA0000}"/>
    <cellStyle name="Total (line) 3 4 2 6 4" xfId="47837" xr:uid="{00000000-0005-0000-0000-000013BA0000}"/>
    <cellStyle name="Total (line) 3 4 2 6 5" xfId="47838" xr:uid="{00000000-0005-0000-0000-000014BA0000}"/>
    <cellStyle name="Total (line) 3 4 2 7" xfId="6663" xr:uid="{00000000-0005-0000-0000-000015BA0000}"/>
    <cellStyle name="Total (line) 3 4 2 7 2" xfId="47839" xr:uid="{00000000-0005-0000-0000-000016BA0000}"/>
    <cellStyle name="Total (line) 3 4 2 7 2 2" xfId="47840" xr:uid="{00000000-0005-0000-0000-000017BA0000}"/>
    <cellStyle name="Total (line) 3 4 2 7 2 3" xfId="47841" xr:uid="{00000000-0005-0000-0000-000018BA0000}"/>
    <cellStyle name="Total (line) 3 4 2 7 2 4" xfId="47842" xr:uid="{00000000-0005-0000-0000-000019BA0000}"/>
    <cellStyle name="Total (line) 3 4 2 7 3" xfId="47843" xr:uid="{00000000-0005-0000-0000-00001ABA0000}"/>
    <cellStyle name="Total (line) 3 4 2 7 4" xfId="47844" xr:uid="{00000000-0005-0000-0000-00001BBA0000}"/>
    <cellStyle name="Total (line) 3 4 2 7 5" xfId="47845" xr:uid="{00000000-0005-0000-0000-00001CBA0000}"/>
    <cellStyle name="Total (line) 3 4 2 8" xfId="6664" xr:uid="{00000000-0005-0000-0000-00001DBA0000}"/>
    <cellStyle name="Total (line) 3 4 2 8 2" xfId="47846" xr:uid="{00000000-0005-0000-0000-00001EBA0000}"/>
    <cellStyle name="Total (line) 3 4 2 8 2 2" xfId="47847" xr:uid="{00000000-0005-0000-0000-00001FBA0000}"/>
    <cellStyle name="Total (line) 3 4 2 8 2 3" xfId="47848" xr:uid="{00000000-0005-0000-0000-000020BA0000}"/>
    <cellStyle name="Total (line) 3 4 2 8 2 4" xfId="47849" xr:uid="{00000000-0005-0000-0000-000021BA0000}"/>
    <cellStyle name="Total (line) 3 4 2 8 3" xfId="47850" xr:uid="{00000000-0005-0000-0000-000022BA0000}"/>
    <cellStyle name="Total (line) 3 4 2 8 4" xfId="47851" xr:uid="{00000000-0005-0000-0000-000023BA0000}"/>
    <cellStyle name="Total (line) 3 4 2 8 5" xfId="47852" xr:uid="{00000000-0005-0000-0000-000024BA0000}"/>
    <cellStyle name="Total (line) 3 4 2 9" xfId="6665" xr:uid="{00000000-0005-0000-0000-000025BA0000}"/>
    <cellStyle name="Total (line) 3 4 2 9 2" xfId="47853" xr:uid="{00000000-0005-0000-0000-000026BA0000}"/>
    <cellStyle name="Total (line) 3 4 2 9 2 2" xfId="47854" xr:uid="{00000000-0005-0000-0000-000027BA0000}"/>
    <cellStyle name="Total (line) 3 4 2 9 2 3" xfId="47855" xr:uid="{00000000-0005-0000-0000-000028BA0000}"/>
    <cellStyle name="Total (line) 3 4 2 9 2 4" xfId="47856" xr:uid="{00000000-0005-0000-0000-000029BA0000}"/>
    <cellStyle name="Total (line) 3 4 2 9 3" xfId="47857" xr:uid="{00000000-0005-0000-0000-00002ABA0000}"/>
    <cellStyle name="Total (line) 3 4 2 9 4" xfId="47858" xr:uid="{00000000-0005-0000-0000-00002BBA0000}"/>
    <cellStyle name="Total (line) 3 4 2 9 5" xfId="47859" xr:uid="{00000000-0005-0000-0000-00002CBA0000}"/>
    <cellStyle name="Total (line) 3 4 20" xfId="6666" xr:uid="{00000000-0005-0000-0000-00002DBA0000}"/>
    <cellStyle name="Total (line) 3 4 20 2" xfId="47860" xr:uid="{00000000-0005-0000-0000-00002EBA0000}"/>
    <cellStyle name="Total (line) 3 4 20 2 2" xfId="47861" xr:uid="{00000000-0005-0000-0000-00002FBA0000}"/>
    <cellStyle name="Total (line) 3 4 20 2 3" xfId="47862" xr:uid="{00000000-0005-0000-0000-000030BA0000}"/>
    <cellStyle name="Total (line) 3 4 20 2 4" xfId="47863" xr:uid="{00000000-0005-0000-0000-000031BA0000}"/>
    <cellStyle name="Total (line) 3 4 20 3" xfId="47864" xr:uid="{00000000-0005-0000-0000-000032BA0000}"/>
    <cellStyle name="Total (line) 3 4 20 4" xfId="47865" xr:uid="{00000000-0005-0000-0000-000033BA0000}"/>
    <cellStyle name="Total (line) 3 4 20 5" xfId="47866" xr:uid="{00000000-0005-0000-0000-000034BA0000}"/>
    <cellStyle name="Total (line) 3 4 21" xfId="6667" xr:uid="{00000000-0005-0000-0000-000035BA0000}"/>
    <cellStyle name="Total (line) 3 4 21 2" xfId="47867" xr:uid="{00000000-0005-0000-0000-000036BA0000}"/>
    <cellStyle name="Total (line) 3 4 21 2 2" xfId="47868" xr:uid="{00000000-0005-0000-0000-000037BA0000}"/>
    <cellStyle name="Total (line) 3 4 21 2 3" xfId="47869" xr:uid="{00000000-0005-0000-0000-000038BA0000}"/>
    <cellStyle name="Total (line) 3 4 21 2 4" xfId="47870" xr:uid="{00000000-0005-0000-0000-000039BA0000}"/>
    <cellStyle name="Total (line) 3 4 21 3" xfId="47871" xr:uid="{00000000-0005-0000-0000-00003ABA0000}"/>
    <cellStyle name="Total (line) 3 4 21 4" xfId="47872" xr:uid="{00000000-0005-0000-0000-00003BBA0000}"/>
    <cellStyle name="Total (line) 3 4 21 5" xfId="47873" xr:uid="{00000000-0005-0000-0000-00003CBA0000}"/>
    <cellStyle name="Total (line) 3 4 22" xfId="6668" xr:uid="{00000000-0005-0000-0000-00003DBA0000}"/>
    <cellStyle name="Total (line) 3 4 22 2" xfId="47874" xr:uid="{00000000-0005-0000-0000-00003EBA0000}"/>
    <cellStyle name="Total (line) 3 4 22 2 2" xfId="47875" xr:uid="{00000000-0005-0000-0000-00003FBA0000}"/>
    <cellStyle name="Total (line) 3 4 22 2 3" xfId="47876" xr:uid="{00000000-0005-0000-0000-000040BA0000}"/>
    <cellStyle name="Total (line) 3 4 22 2 4" xfId="47877" xr:uid="{00000000-0005-0000-0000-000041BA0000}"/>
    <cellStyle name="Total (line) 3 4 22 3" xfId="47878" xr:uid="{00000000-0005-0000-0000-000042BA0000}"/>
    <cellStyle name="Total (line) 3 4 22 4" xfId="47879" xr:uid="{00000000-0005-0000-0000-000043BA0000}"/>
    <cellStyle name="Total (line) 3 4 22 5" xfId="47880" xr:uid="{00000000-0005-0000-0000-000044BA0000}"/>
    <cellStyle name="Total (line) 3 4 23" xfId="6669" xr:uid="{00000000-0005-0000-0000-000045BA0000}"/>
    <cellStyle name="Total (line) 3 4 23 2" xfId="47881" xr:uid="{00000000-0005-0000-0000-000046BA0000}"/>
    <cellStyle name="Total (line) 3 4 23 2 2" xfId="47882" xr:uid="{00000000-0005-0000-0000-000047BA0000}"/>
    <cellStyle name="Total (line) 3 4 23 2 3" xfId="47883" xr:uid="{00000000-0005-0000-0000-000048BA0000}"/>
    <cellStyle name="Total (line) 3 4 23 2 4" xfId="47884" xr:uid="{00000000-0005-0000-0000-000049BA0000}"/>
    <cellStyle name="Total (line) 3 4 23 3" xfId="47885" xr:uid="{00000000-0005-0000-0000-00004ABA0000}"/>
    <cellStyle name="Total (line) 3 4 23 4" xfId="47886" xr:uid="{00000000-0005-0000-0000-00004BBA0000}"/>
    <cellStyle name="Total (line) 3 4 23 5" xfId="47887" xr:uid="{00000000-0005-0000-0000-00004CBA0000}"/>
    <cellStyle name="Total (line) 3 4 24" xfId="6670" xr:uid="{00000000-0005-0000-0000-00004DBA0000}"/>
    <cellStyle name="Total (line) 3 4 24 2" xfId="47888" xr:uid="{00000000-0005-0000-0000-00004EBA0000}"/>
    <cellStyle name="Total (line) 3 4 24 2 2" xfId="47889" xr:uid="{00000000-0005-0000-0000-00004FBA0000}"/>
    <cellStyle name="Total (line) 3 4 24 2 3" xfId="47890" xr:uid="{00000000-0005-0000-0000-000050BA0000}"/>
    <cellStyle name="Total (line) 3 4 24 2 4" xfId="47891" xr:uid="{00000000-0005-0000-0000-000051BA0000}"/>
    <cellStyle name="Total (line) 3 4 24 3" xfId="47892" xr:uid="{00000000-0005-0000-0000-000052BA0000}"/>
    <cellStyle name="Total (line) 3 4 24 4" xfId="47893" xr:uid="{00000000-0005-0000-0000-000053BA0000}"/>
    <cellStyle name="Total (line) 3 4 24 5" xfId="47894" xr:uid="{00000000-0005-0000-0000-000054BA0000}"/>
    <cellStyle name="Total (line) 3 4 25" xfId="6671" xr:uid="{00000000-0005-0000-0000-000055BA0000}"/>
    <cellStyle name="Total (line) 3 4 25 2" xfId="47895" xr:uid="{00000000-0005-0000-0000-000056BA0000}"/>
    <cellStyle name="Total (line) 3 4 25 2 2" xfId="47896" xr:uid="{00000000-0005-0000-0000-000057BA0000}"/>
    <cellStyle name="Total (line) 3 4 25 2 3" xfId="47897" xr:uid="{00000000-0005-0000-0000-000058BA0000}"/>
    <cellStyle name="Total (line) 3 4 25 2 4" xfId="47898" xr:uid="{00000000-0005-0000-0000-000059BA0000}"/>
    <cellStyle name="Total (line) 3 4 25 3" xfId="47899" xr:uid="{00000000-0005-0000-0000-00005ABA0000}"/>
    <cellStyle name="Total (line) 3 4 25 4" xfId="47900" xr:uid="{00000000-0005-0000-0000-00005BBA0000}"/>
    <cellStyle name="Total (line) 3 4 25 5" xfId="47901" xr:uid="{00000000-0005-0000-0000-00005CBA0000}"/>
    <cellStyle name="Total (line) 3 4 26" xfId="6672" xr:uid="{00000000-0005-0000-0000-00005DBA0000}"/>
    <cellStyle name="Total (line) 3 4 26 2" xfId="47902" xr:uid="{00000000-0005-0000-0000-00005EBA0000}"/>
    <cellStyle name="Total (line) 3 4 26 2 2" xfId="47903" xr:uid="{00000000-0005-0000-0000-00005FBA0000}"/>
    <cellStyle name="Total (line) 3 4 26 2 3" xfId="47904" xr:uid="{00000000-0005-0000-0000-000060BA0000}"/>
    <cellStyle name="Total (line) 3 4 26 2 4" xfId="47905" xr:uid="{00000000-0005-0000-0000-000061BA0000}"/>
    <cellStyle name="Total (line) 3 4 26 3" xfId="47906" xr:uid="{00000000-0005-0000-0000-000062BA0000}"/>
    <cellStyle name="Total (line) 3 4 26 4" xfId="47907" xr:uid="{00000000-0005-0000-0000-000063BA0000}"/>
    <cellStyle name="Total (line) 3 4 26 5" xfId="47908" xr:uid="{00000000-0005-0000-0000-000064BA0000}"/>
    <cellStyle name="Total (line) 3 4 27" xfId="6673" xr:uid="{00000000-0005-0000-0000-000065BA0000}"/>
    <cellStyle name="Total (line) 3 4 27 2" xfId="47909" xr:uid="{00000000-0005-0000-0000-000066BA0000}"/>
    <cellStyle name="Total (line) 3 4 27 2 2" xfId="47910" xr:uid="{00000000-0005-0000-0000-000067BA0000}"/>
    <cellStyle name="Total (line) 3 4 27 2 3" xfId="47911" xr:uid="{00000000-0005-0000-0000-000068BA0000}"/>
    <cellStyle name="Total (line) 3 4 27 2 4" xfId="47912" xr:uid="{00000000-0005-0000-0000-000069BA0000}"/>
    <cellStyle name="Total (line) 3 4 27 3" xfId="47913" xr:uid="{00000000-0005-0000-0000-00006ABA0000}"/>
    <cellStyle name="Total (line) 3 4 27 4" xfId="47914" xr:uid="{00000000-0005-0000-0000-00006BBA0000}"/>
    <cellStyle name="Total (line) 3 4 27 5" xfId="47915" xr:uid="{00000000-0005-0000-0000-00006CBA0000}"/>
    <cellStyle name="Total (line) 3 4 28" xfId="6674" xr:uid="{00000000-0005-0000-0000-00006DBA0000}"/>
    <cellStyle name="Total (line) 3 4 28 2" xfId="47916" xr:uid="{00000000-0005-0000-0000-00006EBA0000}"/>
    <cellStyle name="Total (line) 3 4 28 2 2" xfId="47917" xr:uid="{00000000-0005-0000-0000-00006FBA0000}"/>
    <cellStyle name="Total (line) 3 4 28 2 3" xfId="47918" xr:uid="{00000000-0005-0000-0000-000070BA0000}"/>
    <cellStyle name="Total (line) 3 4 28 2 4" xfId="47919" xr:uid="{00000000-0005-0000-0000-000071BA0000}"/>
    <cellStyle name="Total (line) 3 4 28 3" xfId="47920" xr:uid="{00000000-0005-0000-0000-000072BA0000}"/>
    <cellStyle name="Total (line) 3 4 28 4" xfId="47921" xr:uid="{00000000-0005-0000-0000-000073BA0000}"/>
    <cellStyle name="Total (line) 3 4 28 5" xfId="47922" xr:uid="{00000000-0005-0000-0000-000074BA0000}"/>
    <cellStyle name="Total (line) 3 4 29" xfId="6675" xr:uid="{00000000-0005-0000-0000-000075BA0000}"/>
    <cellStyle name="Total (line) 3 4 29 2" xfId="47923" xr:uid="{00000000-0005-0000-0000-000076BA0000}"/>
    <cellStyle name="Total (line) 3 4 29 2 2" xfId="47924" xr:uid="{00000000-0005-0000-0000-000077BA0000}"/>
    <cellStyle name="Total (line) 3 4 29 2 3" xfId="47925" xr:uid="{00000000-0005-0000-0000-000078BA0000}"/>
    <cellStyle name="Total (line) 3 4 29 2 4" xfId="47926" xr:uid="{00000000-0005-0000-0000-000079BA0000}"/>
    <cellStyle name="Total (line) 3 4 29 3" xfId="47927" xr:uid="{00000000-0005-0000-0000-00007ABA0000}"/>
    <cellStyle name="Total (line) 3 4 29 4" xfId="47928" xr:uid="{00000000-0005-0000-0000-00007BBA0000}"/>
    <cellStyle name="Total (line) 3 4 29 5" xfId="47929" xr:uid="{00000000-0005-0000-0000-00007CBA0000}"/>
    <cellStyle name="Total (line) 3 4 3" xfId="6676" xr:uid="{00000000-0005-0000-0000-00007DBA0000}"/>
    <cellStyle name="Total (line) 3 4 3 2" xfId="47930" xr:uid="{00000000-0005-0000-0000-00007EBA0000}"/>
    <cellStyle name="Total (line) 3 4 3 2 2" xfId="47931" xr:uid="{00000000-0005-0000-0000-00007FBA0000}"/>
    <cellStyle name="Total (line) 3 4 3 2 3" xfId="47932" xr:uid="{00000000-0005-0000-0000-000080BA0000}"/>
    <cellStyle name="Total (line) 3 4 3 2 4" xfId="47933" xr:uid="{00000000-0005-0000-0000-000081BA0000}"/>
    <cellStyle name="Total (line) 3 4 3 3" xfId="47934" xr:uid="{00000000-0005-0000-0000-000082BA0000}"/>
    <cellStyle name="Total (line) 3 4 3 4" xfId="47935" xr:uid="{00000000-0005-0000-0000-000083BA0000}"/>
    <cellStyle name="Total (line) 3 4 3 5" xfId="47936" xr:uid="{00000000-0005-0000-0000-000084BA0000}"/>
    <cellStyle name="Total (line) 3 4 30" xfId="6677" xr:uid="{00000000-0005-0000-0000-000085BA0000}"/>
    <cellStyle name="Total (line) 3 4 30 2" xfId="47937" xr:uid="{00000000-0005-0000-0000-000086BA0000}"/>
    <cellStyle name="Total (line) 3 4 30 2 2" xfId="47938" xr:uid="{00000000-0005-0000-0000-000087BA0000}"/>
    <cellStyle name="Total (line) 3 4 30 2 3" xfId="47939" xr:uid="{00000000-0005-0000-0000-000088BA0000}"/>
    <cellStyle name="Total (line) 3 4 30 2 4" xfId="47940" xr:uid="{00000000-0005-0000-0000-000089BA0000}"/>
    <cellStyle name="Total (line) 3 4 30 3" xfId="47941" xr:uid="{00000000-0005-0000-0000-00008ABA0000}"/>
    <cellStyle name="Total (line) 3 4 30 4" xfId="47942" xr:uid="{00000000-0005-0000-0000-00008BBA0000}"/>
    <cellStyle name="Total (line) 3 4 30 5" xfId="47943" xr:uid="{00000000-0005-0000-0000-00008CBA0000}"/>
    <cellStyle name="Total (line) 3 4 31" xfId="6678" xr:uid="{00000000-0005-0000-0000-00008DBA0000}"/>
    <cellStyle name="Total (line) 3 4 31 2" xfId="47944" xr:uid="{00000000-0005-0000-0000-00008EBA0000}"/>
    <cellStyle name="Total (line) 3 4 31 2 2" xfId="47945" xr:uid="{00000000-0005-0000-0000-00008FBA0000}"/>
    <cellStyle name="Total (line) 3 4 31 2 3" xfId="47946" xr:uid="{00000000-0005-0000-0000-000090BA0000}"/>
    <cellStyle name="Total (line) 3 4 31 2 4" xfId="47947" xr:uid="{00000000-0005-0000-0000-000091BA0000}"/>
    <cellStyle name="Total (line) 3 4 31 3" xfId="47948" xr:uid="{00000000-0005-0000-0000-000092BA0000}"/>
    <cellStyle name="Total (line) 3 4 31 4" xfId="47949" xr:uid="{00000000-0005-0000-0000-000093BA0000}"/>
    <cellStyle name="Total (line) 3 4 31 5" xfId="47950" xr:uid="{00000000-0005-0000-0000-000094BA0000}"/>
    <cellStyle name="Total (line) 3 4 32" xfId="6679" xr:uid="{00000000-0005-0000-0000-000095BA0000}"/>
    <cellStyle name="Total (line) 3 4 32 2" xfId="47951" xr:uid="{00000000-0005-0000-0000-000096BA0000}"/>
    <cellStyle name="Total (line) 3 4 32 2 2" xfId="47952" xr:uid="{00000000-0005-0000-0000-000097BA0000}"/>
    <cellStyle name="Total (line) 3 4 32 2 3" xfId="47953" xr:uid="{00000000-0005-0000-0000-000098BA0000}"/>
    <cellStyle name="Total (line) 3 4 32 2 4" xfId="47954" xr:uid="{00000000-0005-0000-0000-000099BA0000}"/>
    <cellStyle name="Total (line) 3 4 32 3" xfId="47955" xr:uid="{00000000-0005-0000-0000-00009ABA0000}"/>
    <cellStyle name="Total (line) 3 4 32 4" xfId="47956" xr:uid="{00000000-0005-0000-0000-00009BBA0000}"/>
    <cellStyle name="Total (line) 3 4 32 5" xfId="47957" xr:uid="{00000000-0005-0000-0000-00009CBA0000}"/>
    <cellStyle name="Total (line) 3 4 33" xfId="6680" xr:uid="{00000000-0005-0000-0000-00009DBA0000}"/>
    <cellStyle name="Total (line) 3 4 33 2" xfId="47958" xr:uid="{00000000-0005-0000-0000-00009EBA0000}"/>
    <cellStyle name="Total (line) 3 4 33 2 2" xfId="47959" xr:uid="{00000000-0005-0000-0000-00009FBA0000}"/>
    <cellStyle name="Total (line) 3 4 33 2 3" xfId="47960" xr:uid="{00000000-0005-0000-0000-0000A0BA0000}"/>
    <cellStyle name="Total (line) 3 4 33 2 4" xfId="47961" xr:uid="{00000000-0005-0000-0000-0000A1BA0000}"/>
    <cellStyle name="Total (line) 3 4 33 3" xfId="47962" xr:uid="{00000000-0005-0000-0000-0000A2BA0000}"/>
    <cellStyle name="Total (line) 3 4 33 4" xfId="47963" xr:uid="{00000000-0005-0000-0000-0000A3BA0000}"/>
    <cellStyle name="Total (line) 3 4 33 5" xfId="47964" xr:uid="{00000000-0005-0000-0000-0000A4BA0000}"/>
    <cellStyle name="Total (line) 3 4 34" xfId="6681" xr:uid="{00000000-0005-0000-0000-0000A5BA0000}"/>
    <cellStyle name="Total (line) 3 4 34 2" xfId="47965" xr:uid="{00000000-0005-0000-0000-0000A6BA0000}"/>
    <cellStyle name="Total (line) 3 4 34 2 2" xfId="47966" xr:uid="{00000000-0005-0000-0000-0000A7BA0000}"/>
    <cellStyle name="Total (line) 3 4 34 2 3" xfId="47967" xr:uid="{00000000-0005-0000-0000-0000A8BA0000}"/>
    <cellStyle name="Total (line) 3 4 34 2 4" xfId="47968" xr:uid="{00000000-0005-0000-0000-0000A9BA0000}"/>
    <cellStyle name="Total (line) 3 4 34 3" xfId="47969" xr:uid="{00000000-0005-0000-0000-0000AABA0000}"/>
    <cellStyle name="Total (line) 3 4 34 4" xfId="47970" xr:uid="{00000000-0005-0000-0000-0000ABBA0000}"/>
    <cellStyle name="Total (line) 3 4 34 5" xfId="47971" xr:uid="{00000000-0005-0000-0000-0000ACBA0000}"/>
    <cellStyle name="Total (line) 3 4 35" xfId="6682" xr:uid="{00000000-0005-0000-0000-0000ADBA0000}"/>
    <cellStyle name="Total (line) 3 4 35 2" xfId="47972" xr:uid="{00000000-0005-0000-0000-0000AEBA0000}"/>
    <cellStyle name="Total (line) 3 4 35 2 2" xfId="47973" xr:uid="{00000000-0005-0000-0000-0000AFBA0000}"/>
    <cellStyle name="Total (line) 3 4 35 2 3" xfId="47974" xr:uid="{00000000-0005-0000-0000-0000B0BA0000}"/>
    <cellStyle name="Total (line) 3 4 35 2 4" xfId="47975" xr:uid="{00000000-0005-0000-0000-0000B1BA0000}"/>
    <cellStyle name="Total (line) 3 4 35 3" xfId="47976" xr:uid="{00000000-0005-0000-0000-0000B2BA0000}"/>
    <cellStyle name="Total (line) 3 4 35 4" xfId="47977" xr:uid="{00000000-0005-0000-0000-0000B3BA0000}"/>
    <cellStyle name="Total (line) 3 4 35 5" xfId="47978" xr:uid="{00000000-0005-0000-0000-0000B4BA0000}"/>
    <cellStyle name="Total (line) 3 4 36" xfId="6683" xr:uid="{00000000-0005-0000-0000-0000B5BA0000}"/>
    <cellStyle name="Total (line) 3 4 36 2" xfId="47979" xr:uid="{00000000-0005-0000-0000-0000B6BA0000}"/>
    <cellStyle name="Total (line) 3 4 36 2 2" xfId="47980" xr:uid="{00000000-0005-0000-0000-0000B7BA0000}"/>
    <cellStyle name="Total (line) 3 4 36 2 3" xfId="47981" xr:uid="{00000000-0005-0000-0000-0000B8BA0000}"/>
    <cellStyle name="Total (line) 3 4 36 2 4" xfId="47982" xr:uid="{00000000-0005-0000-0000-0000B9BA0000}"/>
    <cellStyle name="Total (line) 3 4 36 3" xfId="47983" xr:uid="{00000000-0005-0000-0000-0000BABA0000}"/>
    <cellStyle name="Total (line) 3 4 36 4" xfId="47984" xr:uid="{00000000-0005-0000-0000-0000BBBA0000}"/>
    <cellStyle name="Total (line) 3 4 36 5" xfId="47985" xr:uid="{00000000-0005-0000-0000-0000BCBA0000}"/>
    <cellStyle name="Total (line) 3 4 37" xfId="6684" xr:uid="{00000000-0005-0000-0000-0000BDBA0000}"/>
    <cellStyle name="Total (line) 3 4 37 2" xfId="47986" xr:uid="{00000000-0005-0000-0000-0000BEBA0000}"/>
    <cellStyle name="Total (line) 3 4 37 2 2" xfId="47987" xr:uid="{00000000-0005-0000-0000-0000BFBA0000}"/>
    <cellStyle name="Total (line) 3 4 37 2 3" xfId="47988" xr:uid="{00000000-0005-0000-0000-0000C0BA0000}"/>
    <cellStyle name="Total (line) 3 4 37 2 4" xfId="47989" xr:uid="{00000000-0005-0000-0000-0000C1BA0000}"/>
    <cellStyle name="Total (line) 3 4 37 3" xfId="47990" xr:uid="{00000000-0005-0000-0000-0000C2BA0000}"/>
    <cellStyle name="Total (line) 3 4 37 4" xfId="47991" xr:uid="{00000000-0005-0000-0000-0000C3BA0000}"/>
    <cellStyle name="Total (line) 3 4 37 5" xfId="47992" xr:uid="{00000000-0005-0000-0000-0000C4BA0000}"/>
    <cellStyle name="Total (line) 3 4 38" xfId="6685" xr:uid="{00000000-0005-0000-0000-0000C5BA0000}"/>
    <cellStyle name="Total (line) 3 4 38 2" xfId="47993" xr:uid="{00000000-0005-0000-0000-0000C6BA0000}"/>
    <cellStyle name="Total (line) 3 4 38 2 2" xfId="47994" xr:uid="{00000000-0005-0000-0000-0000C7BA0000}"/>
    <cellStyle name="Total (line) 3 4 38 2 3" xfId="47995" xr:uid="{00000000-0005-0000-0000-0000C8BA0000}"/>
    <cellStyle name="Total (line) 3 4 38 2 4" xfId="47996" xr:uid="{00000000-0005-0000-0000-0000C9BA0000}"/>
    <cellStyle name="Total (line) 3 4 38 3" xfId="47997" xr:uid="{00000000-0005-0000-0000-0000CABA0000}"/>
    <cellStyle name="Total (line) 3 4 38 4" xfId="47998" xr:uid="{00000000-0005-0000-0000-0000CBBA0000}"/>
    <cellStyle name="Total (line) 3 4 38 5" xfId="47999" xr:uid="{00000000-0005-0000-0000-0000CCBA0000}"/>
    <cellStyle name="Total (line) 3 4 39" xfId="6686" xr:uid="{00000000-0005-0000-0000-0000CDBA0000}"/>
    <cellStyle name="Total (line) 3 4 39 2" xfId="48000" xr:uid="{00000000-0005-0000-0000-0000CEBA0000}"/>
    <cellStyle name="Total (line) 3 4 39 2 2" xfId="48001" xr:uid="{00000000-0005-0000-0000-0000CFBA0000}"/>
    <cellStyle name="Total (line) 3 4 39 2 3" xfId="48002" xr:uid="{00000000-0005-0000-0000-0000D0BA0000}"/>
    <cellStyle name="Total (line) 3 4 39 2 4" xfId="48003" xr:uid="{00000000-0005-0000-0000-0000D1BA0000}"/>
    <cellStyle name="Total (line) 3 4 39 3" xfId="48004" xr:uid="{00000000-0005-0000-0000-0000D2BA0000}"/>
    <cellStyle name="Total (line) 3 4 39 4" xfId="48005" xr:uid="{00000000-0005-0000-0000-0000D3BA0000}"/>
    <cellStyle name="Total (line) 3 4 39 5" xfId="48006" xr:uid="{00000000-0005-0000-0000-0000D4BA0000}"/>
    <cellStyle name="Total (line) 3 4 4" xfId="6687" xr:uid="{00000000-0005-0000-0000-0000D5BA0000}"/>
    <cellStyle name="Total (line) 3 4 4 2" xfId="48007" xr:uid="{00000000-0005-0000-0000-0000D6BA0000}"/>
    <cellStyle name="Total (line) 3 4 4 2 2" xfId="48008" xr:uid="{00000000-0005-0000-0000-0000D7BA0000}"/>
    <cellStyle name="Total (line) 3 4 4 2 3" xfId="48009" xr:uid="{00000000-0005-0000-0000-0000D8BA0000}"/>
    <cellStyle name="Total (line) 3 4 4 2 4" xfId="48010" xr:uid="{00000000-0005-0000-0000-0000D9BA0000}"/>
    <cellStyle name="Total (line) 3 4 4 3" xfId="48011" xr:uid="{00000000-0005-0000-0000-0000DABA0000}"/>
    <cellStyle name="Total (line) 3 4 4 4" xfId="48012" xr:uid="{00000000-0005-0000-0000-0000DBBA0000}"/>
    <cellStyle name="Total (line) 3 4 4 5" xfId="48013" xr:uid="{00000000-0005-0000-0000-0000DCBA0000}"/>
    <cellStyle name="Total (line) 3 4 40" xfId="6688" xr:uid="{00000000-0005-0000-0000-0000DDBA0000}"/>
    <cellStyle name="Total (line) 3 4 40 2" xfId="48014" xr:uid="{00000000-0005-0000-0000-0000DEBA0000}"/>
    <cellStyle name="Total (line) 3 4 40 2 2" xfId="48015" xr:uid="{00000000-0005-0000-0000-0000DFBA0000}"/>
    <cellStyle name="Total (line) 3 4 40 2 3" xfId="48016" xr:uid="{00000000-0005-0000-0000-0000E0BA0000}"/>
    <cellStyle name="Total (line) 3 4 40 2 4" xfId="48017" xr:uid="{00000000-0005-0000-0000-0000E1BA0000}"/>
    <cellStyle name="Total (line) 3 4 40 3" xfId="48018" xr:uid="{00000000-0005-0000-0000-0000E2BA0000}"/>
    <cellStyle name="Total (line) 3 4 40 4" xfId="48019" xr:uid="{00000000-0005-0000-0000-0000E3BA0000}"/>
    <cellStyle name="Total (line) 3 4 40 5" xfId="48020" xr:uid="{00000000-0005-0000-0000-0000E4BA0000}"/>
    <cellStyle name="Total (line) 3 4 41" xfId="6689" xr:uid="{00000000-0005-0000-0000-0000E5BA0000}"/>
    <cellStyle name="Total (line) 3 4 41 2" xfId="48021" xr:uid="{00000000-0005-0000-0000-0000E6BA0000}"/>
    <cellStyle name="Total (line) 3 4 41 2 2" xfId="48022" xr:uid="{00000000-0005-0000-0000-0000E7BA0000}"/>
    <cellStyle name="Total (line) 3 4 41 2 3" xfId="48023" xr:uid="{00000000-0005-0000-0000-0000E8BA0000}"/>
    <cellStyle name="Total (line) 3 4 41 2 4" xfId="48024" xr:uid="{00000000-0005-0000-0000-0000E9BA0000}"/>
    <cellStyle name="Total (line) 3 4 41 3" xfId="48025" xr:uid="{00000000-0005-0000-0000-0000EABA0000}"/>
    <cellStyle name="Total (line) 3 4 41 4" xfId="48026" xr:uid="{00000000-0005-0000-0000-0000EBBA0000}"/>
    <cellStyle name="Total (line) 3 4 41 5" xfId="48027" xr:uid="{00000000-0005-0000-0000-0000ECBA0000}"/>
    <cellStyle name="Total (line) 3 4 42" xfId="6690" xr:uid="{00000000-0005-0000-0000-0000EDBA0000}"/>
    <cellStyle name="Total (line) 3 4 42 2" xfId="48028" xr:uid="{00000000-0005-0000-0000-0000EEBA0000}"/>
    <cellStyle name="Total (line) 3 4 42 2 2" xfId="48029" xr:uid="{00000000-0005-0000-0000-0000EFBA0000}"/>
    <cellStyle name="Total (line) 3 4 42 2 3" xfId="48030" xr:uid="{00000000-0005-0000-0000-0000F0BA0000}"/>
    <cellStyle name="Total (line) 3 4 42 2 4" xfId="48031" xr:uid="{00000000-0005-0000-0000-0000F1BA0000}"/>
    <cellStyle name="Total (line) 3 4 42 3" xfId="48032" xr:uid="{00000000-0005-0000-0000-0000F2BA0000}"/>
    <cellStyle name="Total (line) 3 4 42 4" xfId="48033" xr:uid="{00000000-0005-0000-0000-0000F3BA0000}"/>
    <cellStyle name="Total (line) 3 4 42 5" xfId="48034" xr:uid="{00000000-0005-0000-0000-0000F4BA0000}"/>
    <cellStyle name="Total (line) 3 4 43" xfId="6691" xr:uid="{00000000-0005-0000-0000-0000F5BA0000}"/>
    <cellStyle name="Total (line) 3 4 43 2" xfId="48035" xr:uid="{00000000-0005-0000-0000-0000F6BA0000}"/>
    <cellStyle name="Total (line) 3 4 43 2 2" xfId="48036" xr:uid="{00000000-0005-0000-0000-0000F7BA0000}"/>
    <cellStyle name="Total (line) 3 4 43 2 3" xfId="48037" xr:uid="{00000000-0005-0000-0000-0000F8BA0000}"/>
    <cellStyle name="Total (line) 3 4 43 2 4" xfId="48038" xr:uid="{00000000-0005-0000-0000-0000F9BA0000}"/>
    <cellStyle name="Total (line) 3 4 43 3" xfId="48039" xr:uid="{00000000-0005-0000-0000-0000FABA0000}"/>
    <cellStyle name="Total (line) 3 4 43 4" xfId="48040" xr:uid="{00000000-0005-0000-0000-0000FBBA0000}"/>
    <cellStyle name="Total (line) 3 4 43 5" xfId="48041" xr:uid="{00000000-0005-0000-0000-0000FCBA0000}"/>
    <cellStyle name="Total (line) 3 4 44" xfId="6692" xr:uid="{00000000-0005-0000-0000-0000FDBA0000}"/>
    <cellStyle name="Total (line) 3 4 44 2" xfId="48042" xr:uid="{00000000-0005-0000-0000-0000FEBA0000}"/>
    <cellStyle name="Total (line) 3 4 44 2 2" xfId="48043" xr:uid="{00000000-0005-0000-0000-0000FFBA0000}"/>
    <cellStyle name="Total (line) 3 4 44 2 3" xfId="48044" xr:uid="{00000000-0005-0000-0000-000000BB0000}"/>
    <cellStyle name="Total (line) 3 4 44 2 4" xfId="48045" xr:uid="{00000000-0005-0000-0000-000001BB0000}"/>
    <cellStyle name="Total (line) 3 4 44 3" xfId="48046" xr:uid="{00000000-0005-0000-0000-000002BB0000}"/>
    <cellStyle name="Total (line) 3 4 44 4" xfId="48047" xr:uid="{00000000-0005-0000-0000-000003BB0000}"/>
    <cellStyle name="Total (line) 3 4 44 5" xfId="48048" xr:uid="{00000000-0005-0000-0000-000004BB0000}"/>
    <cellStyle name="Total (line) 3 4 45" xfId="6693" xr:uid="{00000000-0005-0000-0000-000005BB0000}"/>
    <cellStyle name="Total (line) 3 4 45 2" xfId="48049" xr:uid="{00000000-0005-0000-0000-000006BB0000}"/>
    <cellStyle name="Total (line) 3 4 45 2 2" xfId="48050" xr:uid="{00000000-0005-0000-0000-000007BB0000}"/>
    <cellStyle name="Total (line) 3 4 45 2 3" xfId="48051" xr:uid="{00000000-0005-0000-0000-000008BB0000}"/>
    <cellStyle name="Total (line) 3 4 45 2 4" xfId="48052" xr:uid="{00000000-0005-0000-0000-000009BB0000}"/>
    <cellStyle name="Total (line) 3 4 45 3" xfId="48053" xr:uid="{00000000-0005-0000-0000-00000ABB0000}"/>
    <cellStyle name="Total (line) 3 4 45 4" xfId="48054" xr:uid="{00000000-0005-0000-0000-00000BBB0000}"/>
    <cellStyle name="Total (line) 3 4 45 5" xfId="48055" xr:uid="{00000000-0005-0000-0000-00000CBB0000}"/>
    <cellStyle name="Total (line) 3 4 46" xfId="48056" xr:uid="{00000000-0005-0000-0000-00000DBB0000}"/>
    <cellStyle name="Total (line) 3 4 46 2" xfId="48057" xr:uid="{00000000-0005-0000-0000-00000EBB0000}"/>
    <cellStyle name="Total (line) 3 4 46 3" xfId="48058" xr:uid="{00000000-0005-0000-0000-00000FBB0000}"/>
    <cellStyle name="Total (line) 3 4 46 4" xfId="48059" xr:uid="{00000000-0005-0000-0000-000010BB0000}"/>
    <cellStyle name="Total (line) 3 4 47" xfId="48060" xr:uid="{00000000-0005-0000-0000-000011BB0000}"/>
    <cellStyle name="Total (line) 3 4 5" xfId="6694" xr:uid="{00000000-0005-0000-0000-000012BB0000}"/>
    <cellStyle name="Total (line) 3 4 5 2" xfId="48061" xr:uid="{00000000-0005-0000-0000-000013BB0000}"/>
    <cellStyle name="Total (line) 3 4 5 2 2" xfId="48062" xr:uid="{00000000-0005-0000-0000-000014BB0000}"/>
    <cellStyle name="Total (line) 3 4 5 2 3" xfId="48063" xr:uid="{00000000-0005-0000-0000-000015BB0000}"/>
    <cellStyle name="Total (line) 3 4 5 2 4" xfId="48064" xr:uid="{00000000-0005-0000-0000-000016BB0000}"/>
    <cellStyle name="Total (line) 3 4 5 3" xfId="48065" xr:uid="{00000000-0005-0000-0000-000017BB0000}"/>
    <cellStyle name="Total (line) 3 4 5 4" xfId="48066" xr:uid="{00000000-0005-0000-0000-000018BB0000}"/>
    <cellStyle name="Total (line) 3 4 5 5" xfId="48067" xr:uid="{00000000-0005-0000-0000-000019BB0000}"/>
    <cellStyle name="Total (line) 3 4 6" xfId="6695" xr:uid="{00000000-0005-0000-0000-00001ABB0000}"/>
    <cellStyle name="Total (line) 3 4 6 2" xfId="48068" xr:uid="{00000000-0005-0000-0000-00001BBB0000}"/>
    <cellStyle name="Total (line) 3 4 6 2 2" xfId="48069" xr:uid="{00000000-0005-0000-0000-00001CBB0000}"/>
    <cellStyle name="Total (line) 3 4 6 2 3" xfId="48070" xr:uid="{00000000-0005-0000-0000-00001DBB0000}"/>
    <cellStyle name="Total (line) 3 4 6 2 4" xfId="48071" xr:uid="{00000000-0005-0000-0000-00001EBB0000}"/>
    <cellStyle name="Total (line) 3 4 6 3" xfId="48072" xr:uid="{00000000-0005-0000-0000-00001FBB0000}"/>
    <cellStyle name="Total (line) 3 4 6 4" xfId="48073" xr:uid="{00000000-0005-0000-0000-000020BB0000}"/>
    <cellStyle name="Total (line) 3 4 6 5" xfId="48074" xr:uid="{00000000-0005-0000-0000-000021BB0000}"/>
    <cellStyle name="Total (line) 3 4 7" xfId="6696" xr:uid="{00000000-0005-0000-0000-000022BB0000}"/>
    <cellStyle name="Total (line) 3 4 7 2" xfId="48075" xr:uid="{00000000-0005-0000-0000-000023BB0000}"/>
    <cellStyle name="Total (line) 3 4 7 2 2" xfId="48076" xr:uid="{00000000-0005-0000-0000-000024BB0000}"/>
    <cellStyle name="Total (line) 3 4 7 2 3" xfId="48077" xr:uid="{00000000-0005-0000-0000-000025BB0000}"/>
    <cellStyle name="Total (line) 3 4 7 2 4" xfId="48078" xr:uid="{00000000-0005-0000-0000-000026BB0000}"/>
    <cellStyle name="Total (line) 3 4 7 3" xfId="48079" xr:uid="{00000000-0005-0000-0000-000027BB0000}"/>
    <cellStyle name="Total (line) 3 4 7 4" xfId="48080" xr:uid="{00000000-0005-0000-0000-000028BB0000}"/>
    <cellStyle name="Total (line) 3 4 7 5" xfId="48081" xr:uid="{00000000-0005-0000-0000-000029BB0000}"/>
    <cellStyle name="Total (line) 3 4 8" xfId="6697" xr:uid="{00000000-0005-0000-0000-00002ABB0000}"/>
    <cellStyle name="Total (line) 3 4 8 2" xfId="48082" xr:uid="{00000000-0005-0000-0000-00002BBB0000}"/>
    <cellStyle name="Total (line) 3 4 8 2 2" xfId="48083" xr:uid="{00000000-0005-0000-0000-00002CBB0000}"/>
    <cellStyle name="Total (line) 3 4 8 2 3" xfId="48084" xr:uid="{00000000-0005-0000-0000-00002DBB0000}"/>
    <cellStyle name="Total (line) 3 4 8 2 4" xfId="48085" xr:uid="{00000000-0005-0000-0000-00002EBB0000}"/>
    <cellStyle name="Total (line) 3 4 8 3" xfId="48086" xr:uid="{00000000-0005-0000-0000-00002FBB0000}"/>
    <cellStyle name="Total (line) 3 4 8 4" xfId="48087" xr:uid="{00000000-0005-0000-0000-000030BB0000}"/>
    <cellStyle name="Total (line) 3 4 8 5" xfId="48088" xr:uid="{00000000-0005-0000-0000-000031BB0000}"/>
    <cellStyle name="Total (line) 3 4 9" xfId="6698" xr:uid="{00000000-0005-0000-0000-000032BB0000}"/>
    <cellStyle name="Total (line) 3 4 9 2" xfId="48089" xr:uid="{00000000-0005-0000-0000-000033BB0000}"/>
    <cellStyle name="Total (line) 3 4 9 2 2" xfId="48090" xr:uid="{00000000-0005-0000-0000-000034BB0000}"/>
    <cellStyle name="Total (line) 3 4 9 2 3" xfId="48091" xr:uid="{00000000-0005-0000-0000-000035BB0000}"/>
    <cellStyle name="Total (line) 3 4 9 2 4" xfId="48092" xr:uid="{00000000-0005-0000-0000-000036BB0000}"/>
    <cellStyle name="Total (line) 3 4 9 3" xfId="48093" xr:uid="{00000000-0005-0000-0000-000037BB0000}"/>
    <cellStyle name="Total (line) 3 4 9 4" xfId="48094" xr:uid="{00000000-0005-0000-0000-000038BB0000}"/>
    <cellStyle name="Total (line) 3 4 9 5" xfId="48095" xr:uid="{00000000-0005-0000-0000-000039BB0000}"/>
    <cellStyle name="Total (line) 3 5" xfId="6699" xr:uid="{00000000-0005-0000-0000-00003ABB0000}"/>
    <cellStyle name="Total (line) 3 5 10" xfId="6700" xr:uid="{00000000-0005-0000-0000-00003BBB0000}"/>
    <cellStyle name="Total (line) 3 5 10 2" xfId="48096" xr:uid="{00000000-0005-0000-0000-00003CBB0000}"/>
    <cellStyle name="Total (line) 3 5 10 2 2" xfId="48097" xr:uid="{00000000-0005-0000-0000-00003DBB0000}"/>
    <cellStyle name="Total (line) 3 5 10 2 3" xfId="48098" xr:uid="{00000000-0005-0000-0000-00003EBB0000}"/>
    <cellStyle name="Total (line) 3 5 10 2 4" xfId="48099" xr:uid="{00000000-0005-0000-0000-00003FBB0000}"/>
    <cellStyle name="Total (line) 3 5 10 3" xfId="48100" xr:uid="{00000000-0005-0000-0000-000040BB0000}"/>
    <cellStyle name="Total (line) 3 5 10 4" xfId="48101" xr:uid="{00000000-0005-0000-0000-000041BB0000}"/>
    <cellStyle name="Total (line) 3 5 10 5" xfId="48102" xr:uid="{00000000-0005-0000-0000-000042BB0000}"/>
    <cellStyle name="Total (line) 3 5 11" xfId="6701" xr:uid="{00000000-0005-0000-0000-000043BB0000}"/>
    <cellStyle name="Total (line) 3 5 11 2" xfId="48103" xr:uid="{00000000-0005-0000-0000-000044BB0000}"/>
    <cellStyle name="Total (line) 3 5 11 2 2" xfId="48104" xr:uid="{00000000-0005-0000-0000-000045BB0000}"/>
    <cellStyle name="Total (line) 3 5 11 2 3" xfId="48105" xr:uid="{00000000-0005-0000-0000-000046BB0000}"/>
    <cellStyle name="Total (line) 3 5 11 2 4" xfId="48106" xr:uid="{00000000-0005-0000-0000-000047BB0000}"/>
    <cellStyle name="Total (line) 3 5 11 3" xfId="48107" xr:uid="{00000000-0005-0000-0000-000048BB0000}"/>
    <cellStyle name="Total (line) 3 5 11 4" xfId="48108" xr:uid="{00000000-0005-0000-0000-000049BB0000}"/>
    <cellStyle name="Total (line) 3 5 11 5" xfId="48109" xr:uid="{00000000-0005-0000-0000-00004ABB0000}"/>
    <cellStyle name="Total (line) 3 5 12" xfId="6702" xr:uid="{00000000-0005-0000-0000-00004BBB0000}"/>
    <cellStyle name="Total (line) 3 5 12 2" xfId="48110" xr:uid="{00000000-0005-0000-0000-00004CBB0000}"/>
    <cellStyle name="Total (line) 3 5 12 2 2" xfId="48111" xr:uid="{00000000-0005-0000-0000-00004DBB0000}"/>
    <cellStyle name="Total (line) 3 5 12 2 3" xfId="48112" xr:uid="{00000000-0005-0000-0000-00004EBB0000}"/>
    <cellStyle name="Total (line) 3 5 12 2 4" xfId="48113" xr:uid="{00000000-0005-0000-0000-00004FBB0000}"/>
    <cellStyle name="Total (line) 3 5 12 3" xfId="48114" xr:uid="{00000000-0005-0000-0000-000050BB0000}"/>
    <cellStyle name="Total (line) 3 5 12 4" xfId="48115" xr:uid="{00000000-0005-0000-0000-000051BB0000}"/>
    <cellStyle name="Total (line) 3 5 12 5" xfId="48116" xr:uid="{00000000-0005-0000-0000-000052BB0000}"/>
    <cellStyle name="Total (line) 3 5 13" xfId="6703" xr:uid="{00000000-0005-0000-0000-000053BB0000}"/>
    <cellStyle name="Total (line) 3 5 13 2" xfId="48117" xr:uid="{00000000-0005-0000-0000-000054BB0000}"/>
    <cellStyle name="Total (line) 3 5 13 2 2" xfId="48118" xr:uid="{00000000-0005-0000-0000-000055BB0000}"/>
    <cellStyle name="Total (line) 3 5 13 2 3" xfId="48119" xr:uid="{00000000-0005-0000-0000-000056BB0000}"/>
    <cellStyle name="Total (line) 3 5 13 2 4" xfId="48120" xr:uid="{00000000-0005-0000-0000-000057BB0000}"/>
    <cellStyle name="Total (line) 3 5 13 3" xfId="48121" xr:uid="{00000000-0005-0000-0000-000058BB0000}"/>
    <cellStyle name="Total (line) 3 5 13 4" xfId="48122" xr:uid="{00000000-0005-0000-0000-000059BB0000}"/>
    <cellStyle name="Total (line) 3 5 13 5" xfId="48123" xr:uid="{00000000-0005-0000-0000-00005ABB0000}"/>
    <cellStyle name="Total (line) 3 5 14" xfId="6704" xr:uid="{00000000-0005-0000-0000-00005BBB0000}"/>
    <cellStyle name="Total (line) 3 5 14 2" xfId="48124" xr:uid="{00000000-0005-0000-0000-00005CBB0000}"/>
    <cellStyle name="Total (line) 3 5 14 2 2" xfId="48125" xr:uid="{00000000-0005-0000-0000-00005DBB0000}"/>
    <cellStyle name="Total (line) 3 5 14 2 3" xfId="48126" xr:uid="{00000000-0005-0000-0000-00005EBB0000}"/>
    <cellStyle name="Total (line) 3 5 14 2 4" xfId="48127" xr:uid="{00000000-0005-0000-0000-00005FBB0000}"/>
    <cellStyle name="Total (line) 3 5 14 3" xfId="48128" xr:uid="{00000000-0005-0000-0000-000060BB0000}"/>
    <cellStyle name="Total (line) 3 5 14 4" xfId="48129" xr:uid="{00000000-0005-0000-0000-000061BB0000}"/>
    <cellStyle name="Total (line) 3 5 14 5" xfId="48130" xr:uid="{00000000-0005-0000-0000-000062BB0000}"/>
    <cellStyle name="Total (line) 3 5 15" xfId="6705" xr:uid="{00000000-0005-0000-0000-000063BB0000}"/>
    <cellStyle name="Total (line) 3 5 15 2" xfId="48131" xr:uid="{00000000-0005-0000-0000-000064BB0000}"/>
    <cellStyle name="Total (line) 3 5 15 2 2" xfId="48132" xr:uid="{00000000-0005-0000-0000-000065BB0000}"/>
    <cellStyle name="Total (line) 3 5 15 2 3" xfId="48133" xr:uid="{00000000-0005-0000-0000-000066BB0000}"/>
    <cellStyle name="Total (line) 3 5 15 2 4" xfId="48134" xr:uid="{00000000-0005-0000-0000-000067BB0000}"/>
    <cellStyle name="Total (line) 3 5 15 3" xfId="48135" xr:uid="{00000000-0005-0000-0000-000068BB0000}"/>
    <cellStyle name="Total (line) 3 5 15 4" xfId="48136" xr:uid="{00000000-0005-0000-0000-000069BB0000}"/>
    <cellStyle name="Total (line) 3 5 15 5" xfId="48137" xr:uid="{00000000-0005-0000-0000-00006ABB0000}"/>
    <cellStyle name="Total (line) 3 5 16" xfId="6706" xr:uid="{00000000-0005-0000-0000-00006BBB0000}"/>
    <cellStyle name="Total (line) 3 5 16 2" xfId="48138" xr:uid="{00000000-0005-0000-0000-00006CBB0000}"/>
    <cellStyle name="Total (line) 3 5 16 2 2" xfId="48139" xr:uid="{00000000-0005-0000-0000-00006DBB0000}"/>
    <cellStyle name="Total (line) 3 5 16 2 3" xfId="48140" xr:uid="{00000000-0005-0000-0000-00006EBB0000}"/>
    <cellStyle name="Total (line) 3 5 16 2 4" xfId="48141" xr:uid="{00000000-0005-0000-0000-00006FBB0000}"/>
    <cellStyle name="Total (line) 3 5 16 3" xfId="48142" xr:uid="{00000000-0005-0000-0000-000070BB0000}"/>
    <cellStyle name="Total (line) 3 5 16 4" xfId="48143" xr:uid="{00000000-0005-0000-0000-000071BB0000}"/>
    <cellStyle name="Total (line) 3 5 16 5" xfId="48144" xr:uid="{00000000-0005-0000-0000-000072BB0000}"/>
    <cellStyle name="Total (line) 3 5 17" xfId="6707" xr:uid="{00000000-0005-0000-0000-000073BB0000}"/>
    <cellStyle name="Total (line) 3 5 17 2" xfId="48145" xr:uid="{00000000-0005-0000-0000-000074BB0000}"/>
    <cellStyle name="Total (line) 3 5 17 2 2" xfId="48146" xr:uid="{00000000-0005-0000-0000-000075BB0000}"/>
    <cellStyle name="Total (line) 3 5 17 2 3" xfId="48147" xr:uid="{00000000-0005-0000-0000-000076BB0000}"/>
    <cellStyle name="Total (line) 3 5 17 2 4" xfId="48148" xr:uid="{00000000-0005-0000-0000-000077BB0000}"/>
    <cellStyle name="Total (line) 3 5 17 3" xfId="48149" xr:uid="{00000000-0005-0000-0000-000078BB0000}"/>
    <cellStyle name="Total (line) 3 5 17 4" xfId="48150" xr:uid="{00000000-0005-0000-0000-000079BB0000}"/>
    <cellStyle name="Total (line) 3 5 17 5" xfId="48151" xr:uid="{00000000-0005-0000-0000-00007ABB0000}"/>
    <cellStyle name="Total (line) 3 5 18" xfId="6708" xr:uid="{00000000-0005-0000-0000-00007BBB0000}"/>
    <cellStyle name="Total (line) 3 5 18 2" xfId="48152" xr:uid="{00000000-0005-0000-0000-00007CBB0000}"/>
    <cellStyle name="Total (line) 3 5 18 2 2" xfId="48153" xr:uid="{00000000-0005-0000-0000-00007DBB0000}"/>
    <cellStyle name="Total (line) 3 5 18 2 3" xfId="48154" xr:uid="{00000000-0005-0000-0000-00007EBB0000}"/>
    <cellStyle name="Total (line) 3 5 18 2 4" xfId="48155" xr:uid="{00000000-0005-0000-0000-00007FBB0000}"/>
    <cellStyle name="Total (line) 3 5 18 3" xfId="48156" xr:uid="{00000000-0005-0000-0000-000080BB0000}"/>
    <cellStyle name="Total (line) 3 5 18 4" xfId="48157" xr:uid="{00000000-0005-0000-0000-000081BB0000}"/>
    <cellStyle name="Total (line) 3 5 18 5" xfId="48158" xr:uid="{00000000-0005-0000-0000-000082BB0000}"/>
    <cellStyle name="Total (line) 3 5 19" xfId="6709" xr:uid="{00000000-0005-0000-0000-000083BB0000}"/>
    <cellStyle name="Total (line) 3 5 19 2" xfId="48159" xr:uid="{00000000-0005-0000-0000-000084BB0000}"/>
    <cellStyle name="Total (line) 3 5 19 2 2" xfId="48160" xr:uid="{00000000-0005-0000-0000-000085BB0000}"/>
    <cellStyle name="Total (line) 3 5 19 2 3" xfId="48161" xr:uid="{00000000-0005-0000-0000-000086BB0000}"/>
    <cellStyle name="Total (line) 3 5 19 2 4" xfId="48162" xr:uid="{00000000-0005-0000-0000-000087BB0000}"/>
    <cellStyle name="Total (line) 3 5 19 3" xfId="48163" xr:uid="{00000000-0005-0000-0000-000088BB0000}"/>
    <cellStyle name="Total (line) 3 5 19 4" xfId="48164" xr:uid="{00000000-0005-0000-0000-000089BB0000}"/>
    <cellStyle name="Total (line) 3 5 19 5" xfId="48165" xr:uid="{00000000-0005-0000-0000-00008ABB0000}"/>
    <cellStyle name="Total (line) 3 5 2" xfId="6710" xr:uid="{00000000-0005-0000-0000-00008BBB0000}"/>
    <cellStyle name="Total (line) 3 5 2 2" xfId="48166" xr:uid="{00000000-0005-0000-0000-00008CBB0000}"/>
    <cellStyle name="Total (line) 3 5 2 2 2" xfId="48167" xr:uid="{00000000-0005-0000-0000-00008DBB0000}"/>
    <cellStyle name="Total (line) 3 5 2 2 3" xfId="48168" xr:uid="{00000000-0005-0000-0000-00008EBB0000}"/>
    <cellStyle name="Total (line) 3 5 2 2 4" xfId="48169" xr:uid="{00000000-0005-0000-0000-00008FBB0000}"/>
    <cellStyle name="Total (line) 3 5 2 3" xfId="48170" xr:uid="{00000000-0005-0000-0000-000090BB0000}"/>
    <cellStyle name="Total (line) 3 5 2 4" xfId="48171" xr:uid="{00000000-0005-0000-0000-000091BB0000}"/>
    <cellStyle name="Total (line) 3 5 2 5" xfId="48172" xr:uid="{00000000-0005-0000-0000-000092BB0000}"/>
    <cellStyle name="Total (line) 3 5 20" xfId="6711" xr:uid="{00000000-0005-0000-0000-000093BB0000}"/>
    <cellStyle name="Total (line) 3 5 20 2" xfId="48173" xr:uid="{00000000-0005-0000-0000-000094BB0000}"/>
    <cellStyle name="Total (line) 3 5 20 2 2" xfId="48174" xr:uid="{00000000-0005-0000-0000-000095BB0000}"/>
    <cellStyle name="Total (line) 3 5 20 2 3" xfId="48175" xr:uid="{00000000-0005-0000-0000-000096BB0000}"/>
    <cellStyle name="Total (line) 3 5 20 2 4" xfId="48176" xr:uid="{00000000-0005-0000-0000-000097BB0000}"/>
    <cellStyle name="Total (line) 3 5 20 3" xfId="48177" xr:uid="{00000000-0005-0000-0000-000098BB0000}"/>
    <cellStyle name="Total (line) 3 5 20 4" xfId="48178" xr:uid="{00000000-0005-0000-0000-000099BB0000}"/>
    <cellStyle name="Total (line) 3 5 20 5" xfId="48179" xr:uid="{00000000-0005-0000-0000-00009ABB0000}"/>
    <cellStyle name="Total (line) 3 5 21" xfId="6712" xr:uid="{00000000-0005-0000-0000-00009BBB0000}"/>
    <cellStyle name="Total (line) 3 5 21 2" xfId="48180" xr:uid="{00000000-0005-0000-0000-00009CBB0000}"/>
    <cellStyle name="Total (line) 3 5 21 2 2" xfId="48181" xr:uid="{00000000-0005-0000-0000-00009DBB0000}"/>
    <cellStyle name="Total (line) 3 5 21 2 3" xfId="48182" xr:uid="{00000000-0005-0000-0000-00009EBB0000}"/>
    <cellStyle name="Total (line) 3 5 21 2 4" xfId="48183" xr:uid="{00000000-0005-0000-0000-00009FBB0000}"/>
    <cellStyle name="Total (line) 3 5 21 3" xfId="48184" xr:uid="{00000000-0005-0000-0000-0000A0BB0000}"/>
    <cellStyle name="Total (line) 3 5 21 4" xfId="48185" xr:uid="{00000000-0005-0000-0000-0000A1BB0000}"/>
    <cellStyle name="Total (line) 3 5 21 5" xfId="48186" xr:uid="{00000000-0005-0000-0000-0000A2BB0000}"/>
    <cellStyle name="Total (line) 3 5 22" xfId="6713" xr:uid="{00000000-0005-0000-0000-0000A3BB0000}"/>
    <cellStyle name="Total (line) 3 5 22 2" xfId="48187" xr:uid="{00000000-0005-0000-0000-0000A4BB0000}"/>
    <cellStyle name="Total (line) 3 5 22 2 2" xfId="48188" xr:uid="{00000000-0005-0000-0000-0000A5BB0000}"/>
    <cellStyle name="Total (line) 3 5 22 2 3" xfId="48189" xr:uid="{00000000-0005-0000-0000-0000A6BB0000}"/>
    <cellStyle name="Total (line) 3 5 22 2 4" xfId="48190" xr:uid="{00000000-0005-0000-0000-0000A7BB0000}"/>
    <cellStyle name="Total (line) 3 5 22 3" xfId="48191" xr:uid="{00000000-0005-0000-0000-0000A8BB0000}"/>
    <cellStyle name="Total (line) 3 5 22 4" xfId="48192" xr:uid="{00000000-0005-0000-0000-0000A9BB0000}"/>
    <cellStyle name="Total (line) 3 5 22 5" xfId="48193" xr:uid="{00000000-0005-0000-0000-0000AABB0000}"/>
    <cellStyle name="Total (line) 3 5 23" xfId="6714" xr:uid="{00000000-0005-0000-0000-0000ABBB0000}"/>
    <cellStyle name="Total (line) 3 5 23 2" xfId="48194" xr:uid="{00000000-0005-0000-0000-0000ACBB0000}"/>
    <cellStyle name="Total (line) 3 5 23 2 2" xfId="48195" xr:uid="{00000000-0005-0000-0000-0000ADBB0000}"/>
    <cellStyle name="Total (line) 3 5 23 2 3" xfId="48196" xr:uid="{00000000-0005-0000-0000-0000AEBB0000}"/>
    <cellStyle name="Total (line) 3 5 23 2 4" xfId="48197" xr:uid="{00000000-0005-0000-0000-0000AFBB0000}"/>
    <cellStyle name="Total (line) 3 5 23 3" xfId="48198" xr:uid="{00000000-0005-0000-0000-0000B0BB0000}"/>
    <cellStyle name="Total (line) 3 5 23 4" xfId="48199" xr:uid="{00000000-0005-0000-0000-0000B1BB0000}"/>
    <cellStyle name="Total (line) 3 5 23 5" xfId="48200" xr:uid="{00000000-0005-0000-0000-0000B2BB0000}"/>
    <cellStyle name="Total (line) 3 5 24" xfId="6715" xr:uid="{00000000-0005-0000-0000-0000B3BB0000}"/>
    <cellStyle name="Total (line) 3 5 24 2" xfId="48201" xr:uid="{00000000-0005-0000-0000-0000B4BB0000}"/>
    <cellStyle name="Total (line) 3 5 24 2 2" xfId="48202" xr:uid="{00000000-0005-0000-0000-0000B5BB0000}"/>
    <cellStyle name="Total (line) 3 5 24 2 3" xfId="48203" xr:uid="{00000000-0005-0000-0000-0000B6BB0000}"/>
    <cellStyle name="Total (line) 3 5 24 2 4" xfId="48204" xr:uid="{00000000-0005-0000-0000-0000B7BB0000}"/>
    <cellStyle name="Total (line) 3 5 24 3" xfId="48205" xr:uid="{00000000-0005-0000-0000-0000B8BB0000}"/>
    <cellStyle name="Total (line) 3 5 24 4" xfId="48206" xr:uid="{00000000-0005-0000-0000-0000B9BB0000}"/>
    <cellStyle name="Total (line) 3 5 24 5" xfId="48207" xr:uid="{00000000-0005-0000-0000-0000BABB0000}"/>
    <cellStyle name="Total (line) 3 5 25" xfId="6716" xr:uid="{00000000-0005-0000-0000-0000BBBB0000}"/>
    <cellStyle name="Total (line) 3 5 25 2" xfId="48208" xr:uid="{00000000-0005-0000-0000-0000BCBB0000}"/>
    <cellStyle name="Total (line) 3 5 25 2 2" xfId="48209" xr:uid="{00000000-0005-0000-0000-0000BDBB0000}"/>
    <cellStyle name="Total (line) 3 5 25 2 3" xfId="48210" xr:uid="{00000000-0005-0000-0000-0000BEBB0000}"/>
    <cellStyle name="Total (line) 3 5 25 2 4" xfId="48211" xr:uid="{00000000-0005-0000-0000-0000BFBB0000}"/>
    <cellStyle name="Total (line) 3 5 25 3" xfId="48212" xr:uid="{00000000-0005-0000-0000-0000C0BB0000}"/>
    <cellStyle name="Total (line) 3 5 25 4" xfId="48213" xr:uid="{00000000-0005-0000-0000-0000C1BB0000}"/>
    <cellStyle name="Total (line) 3 5 25 5" xfId="48214" xr:uid="{00000000-0005-0000-0000-0000C2BB0000}"/>
    <cellStyle name="Total (line) 3 5 26" xfId="6717" xr:uid="{00000000-0005-0000-0000-0000C3BB0000}"/>
    <cellStyle name="Total (line) 3 5 26 2" xfId="48215" xr:uid="{00000000-0005-0000-0000-0000C4BB0000}"/>
    <cellStyle name="Total (line) 3 5 26 2 2" xfId="48216" xr:uid="{00000000-0005-0000-0000-0000C5BB0000}"/>
    <cellStyle name="Total (line) 3 5 26 2 3" xfId="48217" xr:uid="{00000000-0005-0000-0000-0000C6BB0000}"/>
    <cellStyle name="Total (line) 3 5 26 2 4" xfId="48218" xr:uid="{00000000-0005-0000-0000-0000C7BB0000}"/>
    <cellStyle name="Total (line) 3 5 26 3" xfId="48219" xr:uid="{00000000-0005-0000-0000-0000C8BB0000}"/>
    <cellStyle name="Total (line) 3 5 26 4" xfId="48220" xr:uid="{00000000-0005-0000-0000-0000C9BB0000}"/>
    <cellStyle name="Total (line) 3 5 26 5" xfId="48221" xr:uid="{00000000-0005-0000-0000-0000CABB0000}"/>
    <cellStyle name="Total (line) 3 5 27" xfId="6718" xr:uid="{00000000-0005-0000-0000-0000CBBB0000}"/>
    <cellStyle name="Total (line) 3 5 27 2" xfId="48222" xr:uid="{00000000-0005-0000-0000-0000CCBB0000}"/>
    <cellStyle name="Total (line) 3 5 27 2 2" xfId="48223" xr:uid="{00000000-0005-0000-0000-0000CDBB0000}"/>
    <cellStyle name="Total (line) 3 5 27 2 3" xfId="48224" xr:uid="{00000000-0005-0000-0000-0000CEBB0000}"/>
    <cellStyle name="Total (line) 3 5 27 2 4" xfId="48225" xr:uid="{00000000-0005-0000-0000-0000CFBB0000}"/>
    <cellStyle name="Total (line) 3 5 27 3" xfId="48226" xr:uid="{00000000-0005-0000-0000-0000D0BB0000}"/>
    <cellStyle name="Total (line) 3 5 27 4" xfId="48227" xr:uid="{00000000-0005-0000-0000-0000D1BB0000}"/>
    <cellStyle name="Total (line) 3 5 27 5" xfId="48228" xr:uid="{00000000-0005-0000-0000-0000D2BB0000}"/>
    <cellStyle name="Total (line) 3 5 28" xfId="6719" xr:uid="{00000000-0005-0000-0000-0000D3BB0000}"/>
    <cellStyle name="Total (line) 3 5 28 2" xfId="48229" xr:uid="{00000000-0005-0000-0000-0000D4BB0000}"/>
    <cellStyle name="Total (line) 3 5 28 2 2" xfId="48230" xr:uid="{00000000-0005-0000-0000-0000D5BB0000}"/>
    <cellStyle name="Total (line) 3 5 28 2 3" xfId="48231" xr:uid="{00000000-0005-0000-0000-0000D6BB0000}"/>
    <cellStyle name="Total (line) 3 5 28 2 4" xfId="48232" xr:uid="{00000000-0005-0000-0000-0000D7BB0000}"/>
    <cellStyle name="Total (line) 3 5 28 3" xfId="48233" xr:uid="{00000000-0005-0000-0000-0000D8BB0000}"/>
    <cellStyle name="Total (line) 3 5 28 4" xfId="48234" xr:uid="{00000000-0005-0000-0000-0000D9BB0000}"/>
    <cellStyle name="Total (line) 3 5 28 5" xfId="48235" xr:uid="{00000000-0005-0000-0000-0000DABB0000}"/>
    <cellStyle name="Total (line) 3 5 29" xfId="6720" xr:uid="{00000000-0005-0000-0000-0000DBBB0000}"/>
    <cellStyle name="Total (line) 3 5 29 2" xfId="48236" xr:uid="{00000000-0005-0000-0000-0000DCBB0000}"/>
    <cellStyle name="Total (line) 3 5 29 2 2" xfId="48237" xr:uid="{00000000-0005-0000-0000-0000DDBB0000}"/>
    <cellStyle name="Total (line) 3 5 29 2 3" xfId="48238" xr:uid="{00000000-0005-0000-0000-0000DEBB0000}"/>
    <cellStyle name="Total (line) 3 5 29 2 4" xfId="48239" xr:uid="{00000000-0005-0000-0000-0000DFBB0000}"/>
    <cellStyle name="Total (line) 3 5 29 3" xfId="48240" xr:uid="{00000000-0005-0000-0000-0000E0BB0000}"/>
    <cellStyle name="Total (line) 3 5 29 4" xfId="48241" xr:uid="{00000000-0005-0000-0000-0000E1BB0000}"/>
    <cellStyle name="Total (line) 3 5 29 5" xfId="48242" xr:uid="{00000000-0005-0000-0000-0000E2BB0000}"/>
    <cellStyle name="Total (line) 3 5 3" xfId="6721" xr:uid="{00000000-0005-0000-0000-0000E3BB0000}"/>
    <cellStyle name="Total (line) 3 5 3 2" xfId="48243" xr:uid="{00000000-0005-0000-0000-0000E4BB0000}"/>
    <cellStyle name="Total (line) 3 5 3 2 2" xfId="48244" xr:uid="{00000000-0005-0000-0000-0000E5BB0000}"/>
    <cellStyle name="Total (line) 3 5 3 2 3" xfId="48245" xr:uid="{00000000-0005-0000-0000-0000E6BB0000}"/>
    <cellStyle name="Total (line) 3 5 3 2 4" xfId="48246" xr:uid="{00000000-0005-0000-0000-0000E7BB0000}"/>
    <cellStyle name="Total (line) 3 5 3 3" xfId="48247" xr:uid="{00000000-0005-0000-0000-0000E8BB0000}"/>
    <cellStyle name="Total (line) 3 5 3 4" xfId="48248" xr:uid="{00000000-0005-0000-0000-0000E9BB0000}"/>
    <cellStyle name="Total (line) 3 5 3 5" xfId="48249" xr:uid="{00000000-0005-0000-0000-0000EABB0000}"/>
    <cellStyle name="Total (line) 3 5 30" xfId="6722" xr:uid="{00000000-0005-0000-0000-0000EBBB0000}"/>
    <cellStyle name="Total (line) 3 5 30 2" xfId="48250" xr:uid="{00000000-0005-0000-0000-0000ECBB0000}"/>
    <cellStyle name="Total (line) 3 5 30 2 2" xfId="48251" xr:uid="{00000000-0005-0000-0000-0000EDBB0000}"/>
    <cellStyle name="Total (line) 3 5 30 2 3" xfId="48252" xr:uid="{00000000-0005-0000-0000-0000EEBB0000}"/>
    <cellStyle name="Total (line) 3 5 30 2 4" xfId="48253" xr:uid="{00000000-0005-0000-0000-0000EFBB0000}"/>
    <cellStyle name="Total (line) 3 5 30 3" xfId="48254" xr:uid="{00000000-0005-0000-0000-0000F0BB0000}"/>
    <cellStyle name="Total (line) 3 5 30 4" xfId="48255" xr:uid="{00000000-0005-0000-0000-0000F1BB0000}"/>
    <cellStyle name="Total (line) 3 5 30 5" xfId="48256" xr:uid="{00000000-0005-0000-0000-0000F2BB0000}"/>
    <cellStyle name="Total (line) 3 5 31" xfId="6723" xr:uid="{00000000-0005-0000-0000-0000F3BB0000}"/>
    <cellStyle name="Total (line) 3 5 31 2" xfId="48257" xr:uid="{00000000-0005-0000-0000-0000F4BB0000}"/>
    <cellStyle name="Total (line) 3 5 31 2 2" xfId="48258" xr:uid="{00000000-0005-0000-0000-0000F5BB0000}"/>
    <cellStyle name="Total (line) 3 5 31 2 3" xfId="48259" xr:uid="{00000000-0005-0000-0000-0000F6BB0000}"/>
    <cellStyle name="Total (line) 3 5 31 2 4" xfId="48260" xr:uid="{00000000-0005-0000-0000-0000F7BB0000}"/>
    <cellStyle name="Total (line) 3 5 31 3" xfId="48261" xr:uid="{00000000-0005-0000-0000-0000F8BB0000}"/>
    <cellStyle name="Total (line) 3 5 31 4" xfId="48262" xr:uid="{00000000-0005-0000-0000-0000F9BB0000}"/>
    <cellStyle name="Total (line) 3 5 31 5" xfId="48263" xr:uid="{00000000-0005-0000-0000-0000FABB0000}"/>
    <cellStyle name="Total (line) 3 5 32" xfId="6724" xr:uid="{00000000-0005-0000-0000-0000FBBB0000}"/>
    <cellStyle name="Total (line) 3 5 32 2" xfId="48264" xr:uid="{00000000-0005-0000-0000-0000FCBB0000}"/>
    <cellStyle name="Total (line) 3 5 32 2 2" xfId="48265" xr:uid="{00000000-0005-0000-0000-0000FDBB0000}"/>
    <cellStyle name="Total (line) 3 5 32 2 3" xfId="48266" xr:uid="{00000000-0005-0000-0000-0000FEBB0000}"/>
    <cellStyle name="Total (line) 3 5 32 2 4" xfId="48267" xr:uid="{00000000-0005-0000-0000-0000FFBB0000}"/>
    <cellStyle name="Total (line) 3 5 32 3" xfId="48268" xr:uid="{00000000-0005-0000-0000-000000BC0000}"/>
    <cellStyle name="Total (line) 3 5 32 4" xfId="48269" xr:uid="{00000000-0005-0000-0000-000001BC0000}"/>
    <cellStyle name="Total (line) 3 5 32 5" xfId="48270" xr:uid="{00000000-0005-0000-0000-000002BC0000}"/>
    <cellStyle name="Total (line) 3 5 33" xfId="6725" xr:uid="{00000000-0005-0000-0000-000003BC0000}"/>
    <cellStyle name="Total (line) 3 5 33 2" xfId="48271" xr:uid="{00000000-0005-0000-0000-000004BC0000}"/>
    <cellStyle name="Total (line) 3 5 33 2 2" xfId="48272" xr:uid="{00000000-0005-0000-0000-000005BC0000}"/>
    <cellStyle name="Total (line) 3 5 33 2 3" xfId="48273" xr:uid="{00000000-0005-0000-0000-000006BC0000}"/>
    <cellStyle name="Total (line) 3 5 33 2 4" xfId="48274" xr:uid="{00000000-0005-0000-0000-000007BC0000}"/>
    <cellStyle name="Total (line) 3 5 33 3" xfId="48275" xr:uid="{00000000-0005-0000-0000-000008BC0000}"/>
    <cellStyle name="Total (line) 3 5 33 4" xfId="48276" xr:uid="{00000000-0005-0000-0000-000009BC0000}"/>
    <cellStyle name="Total (line) 3 5 33 5" xfId="48277" xr:uid="{00000000-0005-0000-0000-00000ABC0000}"/>
    <cellStyle name="Total (line) 3 5 34" xfId="6726" xr:uid="{00000000-0005-0000-0000-00000BBC0000}"/>
    <cellStyle name="Total (line) 3 5 34 2" xfId="48278" xr:uid="{00000000-0005-0000-0000-00000CBC0000}"/>
    <cellStyle name="Total (line) 3 5 34 2 2" xfId="48279" xr:uid="{00000000-0005-0000-0000-00000DBC0000}"/>
    <cellStyle name="Total (line) 3 5 34 2 3" xfId="48280" xr:uid="{00000000-0005-0000-0000-00000EBC0000}"/>
    <cellStyle name="Total (line) 3 5 34 2 4" xfId="48281" xr:uid="{00000000-0005-0000-0000-00000FBC0000}"/>
    <cellStyle name="Total (line) 3 5 34 3" xfId="48282" xr:uid="{00000000-0005-0000-0000-000010BC0000}"/>
    <cellStyle name="Total (line) 3 5 34 4" xfId="48283" xr:uid="{00000000-0005-0000-0000-000011BC0000}"/>
    <cellStyle name="Total (line) 3 5 34 5" xfId="48284" xr:uid="{00000000-0005-0000-0000-000012BC0000}"/>
    <cellStyle name="Total (line) 3 5 35" xfId="6727" xr:uid="{00000000-0005-0000-0000-000013BC0000}"/>
    <cellStyle name="Total (line) 3 5 35 2" xfId="48285" xr:uid="{00000000-0005-0000-0000-000014BC0000}"/>
    <cellStyle name="Total (line) 3 5 35 2 2" xfId="48286" xr:uid="{00000000-0005-0000-0000-000015BC0000}"/>
    <cellStyle name="Total (line) 3 5 35 2 3" xfId="48287" xr:uid="{00000000-0005-0000-0000-000016BC0000}"/>
    <cellStyle name="Total (line) 3 5 35 2 4" xfId="48288" xr:uid="{00000000-0005-0000-0000-000017BC0000}"/>
    <cellStyle name="Total (line) 3 5 35 3" xfId="48289" xr:uid="{00000000-0005-0000-0000-000018BC0000}"/>
    <cellStyle name="Total (line) 3 5 35 4" xfId="48290" xr:uid="{00000000-0005-0000-0000-000019BC0000}"/>
    <cellStyle name="Total (line) 3 5 35 5" xfId="48291" xr:uid="{00000000-0005-0000-0000-00001ABC0000}"/>
    <cellStyle name="Total (line) 3 5 36" xfId="6728" xr:uid="{00000000-0005-0000-0000-00001BBC0000}"/>
    <cellStyle name="Total (line) 3 5 36 2" xfId="48292" xr:uid="{00000000-0005-0000-0000-00001CBC0000}"/>
    <cellStyle name="Total (line) 3 5 36 2 2" xfId="48293" xr:uid="{00000000-0005-0000-0000-00001DBC0000}"/>
    <cellStyle name="Total (line) 3 5 36 2 3" xfId="48294" xr:uid="{00000000-0005-0000-0000-00001EBC0000}"/>
    <cellStyle name="Total (line) 3 5 36 2 4" xfId="48295" xr:uid="{00000000-0005-0000-0000-00001FBC0000}"/>
    <cellStyle name="Total (line) 3 5 36 3" xfId="48296" xr:uid="{00000000-0005-0000-0000-000020BC0000}"/>
    <cellStyle name="Total (line) 3 5 36 4" xfId="48297" xr:uid="{00000000-0005-0000-0000-000021BC0000}"/>
    <cellStyle name="Total (line) 3 5 36 5" xfId="48298" xr:uid="{00000000-0005-0000-0000-000022BC0000}"/>
    <cellStyle name="Total (line) 3 5 37" xfId="6729" xr:uid="{00000000-0005-0000-0000-000023BC0000}"/>
    <cellStyle name="Total (line) 3 5 37 2" xfId="48299" xr:uid="{00000000-0005-0000-0000-000024BC0000}"/>
    <cellStyle name="Total (line) 3 5 37 2 2" xfId="48300" xr:uid="{00000000-0005-0000-0000-000025BC0000}"/>
    <cellStyle name="Total (line) 3 5 37 2 3" xfId="48301" xr:uid="{00000000-0005-0000-0000-000026BC0000}"/>
    <cellStyle name="Total (line) 3 5 37 2 4" xfId="48302" xr:uid="{00000000-0005-0000-0000-000027BC0000}"/>
    <cellStyle name="Total (line) 3 5 37 3" xfId="48303" xr:uid="{00000000-0005-0000-0000-000028BC0000}"/>
    <cellStyle name="Total (line) 3 5 37 4" xfId="48304" xr:uid="{00000000-0005-0000-0000-000029BC0000}"/>
    <cellStyle name="Total (line) 3 5 37 5" xfId="48305" xr:uid="{00000000-0005-0000-0000-00002ABC0000}"/>
    <cellStyle name="Total (line) 3 5 38" xfId="6730" xr:uid="{00000000-0005-0000-0000-00002BBC0000}"/>
    <cellStyle name="Total (line) 3 5 38 2" xfId="48306" xr:uid="{00000000-0005-0000-0000-00002CBC0000}"/>
    <cellStyle name="Total (line) 3 5 38 2 2" xfId="48307" xr:uid="{00000000-0005-0000-0000-00002DBC0000}"/>
    <cellStyle name="Total (line) 3 5 38 2 3" xfId="48308" xr:uid="{00000000-0005-0000-0000-00002EBC0000}"/>
    <cellStyle name="Total (line) 3 5 38 2 4" xfId="48309" xr:uid="{00000000-0005-0000-0000-00002FBC0000}"/>
    <cellStyle name="Total (line) 3 5 38 3" xfId="48310" xr:uid="{00000000-0005-0000-0000-000030BC0000}"/>
    <cellStyle name="Total (line) 3 5 38 4" xfId="48311" xr:uid="{00000000-0005-0000-0000-000031BC0000}"/>
    <cellStyle name="Total (line) 3 5 38 5" xfId="48312" xr:uid="{00000000-0005-0000-0000-000032BC0000}"/>
    <cellStyle name="Total (line) 3 5 39" xfId="6731" xr:uid="{00000000-0005-0000-0000-000033BC0000}"/>
    <cellStyle name="Total (line) 3 5 39 2" xfId="48313" xr:uid="{00000000-0005-0000-0000-000034BC0000}"/>
    <cellStyle name="Total (line) 3 5 39 2 2" xfId="48314" xr:uid="{00000000-0005-0000-0000-000035BC0000}"/>
    <cellStyle name="Total (line) 3 5 39 2 3" xfId="48315" xr:uid="{00000000-0005-0000-0000-000036BC0000}"/>
    <cellStyle name="Total (line) 3 5 39 2 4" xfId="48316" xr:uid="{00000000-0005-0000-0000-000037BC0000}"/>
    <cellStyle name="Total (line) 3 5 39 3" xfId="48317" xr:uid="{00000000-0005-0000-0000-000038BC0000}"/>
    <cellStyle name="Total (line) 3 5 39 4" xfId="48318" xr:uid="{00000000-0005-0000-0000-000039BC0000}"/>
    <cellStyle name="Total (line) 3 5 39 5" xfId="48319" xr:uid="{00000000-0005-0000-0000-00003ABC0000}"/>
    <cellStyle name="Total (line) 3 5 4" xfId="6732" xr:uid="{00000000-0005-0000-0000-00003BBC0000}"/>
    <cellStyle name="Total (line) 3 5 4 2" xfId="48320" xr:uid="{00000000-0005-0000-0000-00003CBC0000}"/>
    <cellStyle name="Total (line) 3 5 4 2 2" xfId="48321" xr:uid="{00000000-0005-0000-0000-00003DBC0000}"/>
    <cellStyle name="Total (line) 3 5 4 2 3" xfId="48322" xr:uid="{00000000-0005-0000-0000-00003EBC0000}"/>
    <cellStyle name="Total (line) 3 5 4 2 4" xfId="48323" xr:uid="{00000000-0005-0000-0000-00003FBC0000}"/>
    <cellStyle name="Total (line) 3 5 4 3" xfId="48324" xr:uid="{00000000-0005-0000-0000-000040BC0000}"/>
    <cellStyle name="Total (line) 3 5 4 4" xfId="48325" xr:uid="{00000000-0005-0000-0000-000041BC0000}"/>
    <cellStyle name="Total (line) 3 5 4 5" xfId="48326" xr:uid="{00000000-0005-0000-0000-000042BC0000}"/>
    <cellStyle name="Total (line) 3 5 40" xfId="6733" xr:uid="{00000000-0005-0000-0000-000043BC0000}"/>
    <cellStyle name="Total (line) 3 5 40 2" xfId="48327" xr:uid="{00000000-0005-0000-0000-000044BC0000}"/>
    <cellStyle name="Total (line) 3 5 40 2 2" xfId="48328" xr:uid="{00000000-0005-0000-0000-000045BC0000}"/>
    <cellStyle name="Total (line) 3 5 40 2 3" xfId="48329" xr:uid="{00000000-0005-0000-0000-000046BC0000}"/>
    <cellStyle name="Total (line) 3 5 40 2 4" xfId="48330" xr:uid="{00000000-0005-0000-0000-000047BC0000}"/>
    <cellStyle name="Total (line) 3 5 40 3" xfId="48331" xr:uid="{00000000-0005-0000-0000-000048BC0000}"/>
    <cellStyle name="Total (line) 3 5 40 4" xfId="48332" xr:uid="{00000000-0005-0000-0000-000049BC0000}"/>
    <cellStyle name="Total (line) 3 5 40 5" xfId="48333" xr:uid="{00000000-0005-0000-0000-00004ABC0000}"/>
    <cellStyle name="Total (line) 3 5 41" xfId="6734" xr:uid="{00000000-0005-0000-0000-00004BBC0000}"/>
    <cellStyle name="Total (line) 3 5 41 2" xfId="48334" xr:uid="{00000000-0005-0000-0000-00004CBC0000}"/>
    <cellStyle name="Total (line) 3 5 41 2 2" xfId="48335" xr:uid="{00000000-0005-0000-0000-00004DBC0000}"/>
    <cellStyle name="Total (line) 3 5 41 2 3" xfId="48336" xr:uid="{00000000-0005-0000-0000-00004EBC0000}"/>
    <cellStyle name="Total (line) 3 5 41 2 4" xfId="48337" xr:uid="{00000000-0005-0000-0000-00004FBC0000}"/>
    <cellStyle name="Total (line) 3 5 41 3" xfId="48338" xr:uid="{00000000-0005-0000-0000-000050BC0000}"/>
    <cellStyle name="Total (line) 3 5 41 4" xfId="48339" xr:uid="{00000000-0005-0000-0000-000051BC0000}"/>
    <cellStyle name="Total (line) 3 5 41 5" xfId="48340" xr:uid="{00000000-0005-0000-0000-000052BC0000}"/>
    <cellStyle name="Total (line) 3 5 42" xfId="6735" xr:uid="{00000000-0005-0000-0000-000053BC0000}"/>
    <cellStyle name="Total (line) 3 5 42 2" xfId="48341" xr:uid="{00000000-0005-0000-0000-000054BC0000}"/>
    <cellStyle name="Total (line) 3 5 42 2 2" xfId="48342" xr:uid="{00000000-0005-0000-0000-000055BC0000}"/>
    <cellStyle name="Total (line) 3 5 42 2 3" xfId="48343" xr:uid="{00000000-0005-0000-0000-000056BC0000}"/>
    <cellStyle name="Total (line) 3 5 42 2 4" xfId="48344" xr:uid="{00000000-0005-0000-0000-000057BC0000}"/>
    <cellStyle name="Total (line) 3 5 42 3" xfId="48345" xr:uid="{00000000-0005-0000-0000-000058BC0000}"/>
    <cellStyle name="Total (line) 3 5 42 4" xfId="48346" xr:uid="{00000000-0005-0000-0000-000059BC0000}"/>
    <cellStyle name="Total (line) 3 5 42 5" xfId="48347" xr:uid="{00000000-0005-0000-0000-00005ABC0000}"/>
    <cellStyle name="Total (line) 3 5 43" xfId="6736" xr:uid="{00000000-0005-0000-0000-00005BBC0000}"/>
    <cellStyle name="Total (line) 3 5 43 2" xfId="48348" xr:uid="{00000000-0005-0000-0000-00005CBC0000}"/>
    <cellStyle name="Total (line) 3 5 43 2 2" xfId="48349" xr:uid="{00000000-0005-0000-0000-00005DBC0000}"/>
    <cellStyle name="Total (line) 3 5 43 2 3" xfId="48350" xr:uid="{00000000-0005-0000-0000-00005EBC0000}"/>
    <cellStyle name="Total (line) 3 5 43 2 4" xfId="48351" xr:uid="{00000000-0005-0000-0000-00005FBC0000}"/>
    <cellStyle name="Total (line) 3 5 43 3" xfId="48352" xr:uid="{00000000-0005-0000-0000-000060BC0000}"/>
    <cellStyle name="Total (line) 3 5 43 4" xfId="48353" xr:uid="{00000000-0005-0000-0000-000061BC0000}"/>
    <cellStyle name="Total (line) 3 5 43 5" xfId="48354" xr:uid="{00000000-0005-0000-0000-000062BC0000}"/>
    <cellStyle name="Total (line) 3 5 44" xfId="6737" xr:uid="{00000000-0005-0000-0000-000063BC0000}"/>
    <cellStyle name="Total (line) 3 5 44 2" xfId="48355" xr:uid="{00000000-0005-0000-0000-000064BC0000}"/>
    <cellStyle name="Total (line) 3 5 44 2 2" xfId="48356" xr:uid="{00000000-0005-0000-0000-000065BC0000}"/>
    <cellStyle name="Total (line) 3 5 44 2 3" xfId="48357" xr:uid="{00000000-0005-0000-0000-000066BC0000}"/>
    <cellStyle name="Total (line) 3 5 44 2 4" xfId="48358" xr:uid="{00000000-0005-0000-0000-000067BC0000}"/>
    <cellStyle name="Total (line) 3 5 44 3" xfId="48359" xr:uid="{00000000-0005-0000-0000-000068BC0000}"/>
    <cellStyle name="Total (line) 3 5 44 4" xfId="48360" xr:uid="{00000000-0005-0000-0000-000069BC0000}"/>
    <cellStyle name="Total (line) 3 5 44 5" xfId="48361" xr:uid="{00000000-0005-0000-0000-00006ABC0000}"/>
    <cellStyle name="Total (line) 3 5 45" xfId="48362" xr:uid="{00000000-0005-0000-0000-00006BBC0000}"/>
    <cellStyle name="Total (line) 3 5 45 2" xfId="48363" xr:uid="{00000000-0005-0000-0000-00006CBC0000}"/>
    <cellStyle name="Total (line) 3 5 45 3" xfId="48364" xr:uid="{00000000-0005-0000-0000-00006DBC0000}"/>
    <cellStyle name="Total (line) 3 5 45 4" xfId="48365" xr:uid="{00000000-0005-0000-0000-00006EBC0000}"/>
    <cellStyle name="Total (line) 3 5 46" xfId="48366" xr:uid="{00000000-0005-0000-0000-00006FBC0000}"/>
    <cellStyle name="Total (line) 3 5 46 2" xfId="48367" xr:uid="{00000000-0005-0000-0000-000070BC0000}"/>
    <cellStyle name="Total (line) 3 5 46 3" xfId="48368" xr:uid="{00000000-0005-0000-0000-000071BC0000}"/>
    <cellStyle name="Total (line) 3 5 46 4" xfId="48369" xr:uid="{00000000-0005-0000-0000-000072BC0000}"/>
    <cellStyle name="Total (line) 3 5 47" xfId="48370" xr:uid="{00000000-0005-0000-0000-000073BC0000}"/>
    <cellStyle name="Total (line) 3 5 48" xfId="48371" xr:uid="{00000000-0005-0000-0000-000074BC0000}"/>
    <cellStyle name="Total (line) 3 5 49" xfId="48372" xr:uid="{00000000-0005-0000-0000-000075BC0000}"/>
    <cellStyle name="Total (line) 3 5 5" xfId="6738" xr:uid="{00000000-0005-0000-0000-000076BC0000}"/>
    <cellStyle name="Total (line) 3 5 5 2" xfId="48373" xr:uid="{00000000-0005-0000-0000-000077BC0000}"/>
    <cellStyle name="Total (line) 3 5 5 2 2" xfId="48374" xr:uid="{00000000-0005-0000-0000-000078BC0000}"/>
    <cellStyle name="Total (line) 3 5 5 2 3" xfId="48375" xr:uid="{00000000-0005-0000-0000-000079BC0000}"/>
    <cellStyle name="Total (line) 3 5 5 2 4" xfId="48376" xr:uid="{00000000-0005-0000-0000-00007ABC0000}"/>
    <cellStyle name="Total (line) 3 5 5 3" xfId="48377" xr:uid="{00000000-0005-0000-0000-00007BBC0000}"/>
    <cellStyle name="Total (line) 3 5 5 4" xfId="48378" xr:uid="{00000000-0005-0000-0000-00007CBC0000}"/>
    <cellStyle name="Total (line) 3 5 5 5" xfId="48379" xr:uid="{00000000-0005-0000-0000-00007DBC0000}"/>
    <cellStyle name="Total (line) 3 5 6" xfId="6739" xr:uid="{00000000-0005-0000-0000-00007EBC0000}"/>
    <cellStyle name="Total (line) 3 5 6 2" xfId="48380" xr:uid="{00000000-0005-0000-0000-00007FBC0000}"/>
    <cellStyle name="Total (line) 3 5 6 2 2" xfId="48381" xr:uid="{00000000-0005-0000-0000-000080BC0000}"/>
    <cellStyle name="Total (line) 3 5 6 2 3" xfId="48382" xr:uid="{00000000-0005-0000-0000-000081BC0000}"/>
    <cellStyle name="Total (line) 3 5 6 2 4" xfId="48383" xr:uid="{00000000-0005-0000-0000-000082BC0000}"/>
    <cellStyle name="Total (line) 3 5 6 3" xfId="48384" xr:uid="{00000000-0005-0000-0000-000083BC0000}"/>
    <cellStyle name="Total (line) 3 5 6 4" xfId="48385" xr:uid="{00000000-0005-0000-0000-000084BC0000}"/>
    <cellStyle name="Total (line) 3 5 6 5" xfId="48386" xr:uid="{00000000-0005-0000-0000-000085BC0000}"/>
    <cellStyle name="Total (line) 3 5 7" xfId="6740" xr:uid="{00000000-0005-0000-0000-000086BC0000}"/>
    <cellStyle name="Total (line) 3 5 7 2" xfId="48387" xr:uid="{00000000-0005-0000-0000-000087BC0000}"/>
    <cellStyle name="Total (line) 3 5 7 2 2" xfId="48388" xr:uid="{00000000-0005-0000-0000-000088BC0000}"/>
    <cellStyle name="Total (line) 3 5 7 2 3" xfId="48389" xr:uid="{00000000-0005-0000-0000-000089BC0000}"/>
    <cellStyle name="Total (line) 3 5 7 2 4" xfId="48390" xr:uid="{00000000-0005-0000-0000-00008ABC0000}"/>
    <cellStyle name="Total (line) 3 5 7 3" xfId="48391" xr:uid="{00000000-0005-0000-0000-00008BBC0000}"/>
    <cellStyle name="Total (line) 3 5 7 4" xfId="48392" xr:uid="{00000000-0005-0000-0000-00008CBC0000}"/>
    <cellStyle name="Total (line) 3 5 7 5" xfId="48393" xr:uid="{00000000-0005-0000-0000-00008DBC0000}"/>
    <cellStyle name="Total (line) 3 5 8" xfId="6741" xr:uid="{00000000-0005-0000-0000-00008EBC0000}"/>
    <cellStyle name="Total (line) 3 5 8 2" xfId="48394" xr:uid="{00000000-0005-0000-0000-00008FBC0000}"/>
    <cellStyle name="Total (line) 3 5 8 2 2" xfId="48395" xr:uid="{00000000-0005-0000-0000-000090BC0000}"/>
    <cellStyle name="Total (line) 3 5 8 2 3" xfId="48396" xr:uid="{00000000-0005-0000-0000-000091BC0000}"/>
    <cellStyle name="Total (line) 3 5 8 2 4" xfId="48397" xr:uid="{00000000-0005-0000-0000-000092BC0000}"/>
    <cellStyle name="Total (line) 3 5 8 3" xfId="48398" xr:uid="{00000000-0005-0000-0000-000093BC0000}"/>
    <cellStyle name="Total (line) 3 5 8 4" xfId="48399" xr:uid="{00000000-0005-0000-0000-000094BC0000}"/>
    <cellStyle name="Total (line) 3 5 8 5" xfId="48400" xr:uid="{00000000-0005-0000-0000-000095BC0000}"/>
    <cellStyle name="Total (line) 3 5 9" xfId="6742" xr:uid="{00000000-0005-0000-0000-000096BC0000}"/>
    <cellStyle name="Total (line) 3 5 9 2" xfId="48401" xr:uid="{00000000-0005-0000-0000-000097BC0000}"/>
    <cellStyle name="Total (line) 3 5 9 2 2" xfId="48402" xr:uid="{00000000-0005-0000-0000-000098BC0000}"/>
    <cellStyle name="Total (line) 3 5 9 2 3" xfId="48403" xr:uid="{00000000-0005-0000-0000-000099BC0000}"/>
    <cellStyle name="Total (line) 3 5 9 2 4" xfId="48404" xr:uid="{00000000-0005-0000-0000-00009ABC0000}"/>
    <cellStyle name="Total (line) 3 5 9 3" xfId="48405" xr:uid="{00000000-0005-0000-0000-00009BBC0000}"/>
    <cellStyle name="Total (line) 3 5 9 4" xfId="48406" xr:uid="{00000000-0005-0000-0000-00009CBC0000}"/>
    <cellStyle name="Total (line) 3 5 9 5" xfId="48407" xr:uid="{00000000-0005-0000-0000-00009DBC0000}"/>
    <cellStyle name="Total (line) 3 6" xfId="6743" xr:uid="{00000000-0005-0000-0000-00009EBC0000}"/>
    <cellStyle name="Total (line) 3 6 2" xfId="48408" xr:uid="{00000000-0005-0000-0000-00009FBC0000}"/>
    <cellStyle name="Total (line) 3 6 2 2" xfId="48409" xr:uid="{00000000-0005-0000-0000-0000A0BC0000}"/>
    <cellStyle name="Total (line) 3 6 2 3" xfId="48410" xr:uid="{00000000-0005-0000-0000-0000A1BC0000}"/>
    <cellStyle name="Total (line) 3 6 2 4" xfId="48411" xr:uid="{00000000-0005-0000-0000-0000A2BC0000}"/>
    <cellStyle name="Total (line) 3 6 3" xfId="48412" xr:uid="{00000000-0005-0000-0000-0000A3BC0000}"/>
    <cellStyle name="Total (line) 3 6 4" xfId="48413" xr:uid="{00000000-0005-0000-0000-0000A4BC0000}"/>
    <cellStyle name="Total (line) 3 6 5" xfId="48414" xr:uid="{00000000-0005-0000-0000-0000A5BC0000}"/>
    <cellStyle name="Total (line) 3 7" xfId="6744" xr:uid="{00000000-0005-0000-0000-0000A6BC0000}"/>
    <cellStyle name="Total (line) 3 7 2" xfId="48415" xr:uid="{00000000-0005-0000-0000-0000A7BC0000}"/>
    <cellStyle name="Total (line) 3 7 2 2" xfId="48416" xr:uid="{00000000-0005-0000-0000-0000A8BC0000}"/>
    <cellStyle name="Total (line) 3 7 2 3" xfId="48417" xr:uid="{00000000-0005-0000-0000-0000A9BC0000}"/>
    <cellStyle name="Total (line) 3 7 2 4" xfId="48418" xr:uid="{00000000-0005-0000-0000-0000AABC0000}"/>
    <cellStyle name="Total (line) 3 7 3" xfId="48419" xr:uid="{00000000-0005-0000-0000-0000ABBC0000}"/>
    <cellStyle name="Total (line) 3 7 4" xfId="48420" xr:uid="{00000000-0005-0000-0000-0000ACBC0000}"/>
    <cellStyle name="Total (line) 3 7 5" xfId="48421" xr:uid="{00000000-0005-0000-0000-0000ADBC0000}"/>
    <cellStyle name="Total (line) 3 8" xfId="6745" xr:uid="{00000000-0005-0000-0000-0000AEBC0000}"/>
    <cellStyle name="Total (line) 3 8 2" xfId="48422" xr:uid="{00000000-0005-0000-0000-0000AFBC0000}"/>
    <cellStyle name="Total (line) 3 8 2 2" xfId="48423" xr:uid="{00000000-0005-0000-0000-0000B0BC0000}"/>
    <cellStyle name="Total (line) 3 8 2 3" xfId="48424" xr:uid="{00000000-0005-0000-0000-0000B1BC0000}"/>
    <cellStyle name="Total (line) 3 8 2 4" xfId="48425" xr:uid="{00000000-0005-0000-0000-0000B2BC0000}"/>
    <cellStyle name="Total (line) 3 8 3" xfId="48426" xr:uid="{00000000-0005-0000-0000-0000B3BC0000}"/>
    <cellStyle name="Total (line) 3 8 4" xfId="48427" xr:uid="{00000000-0005-0000-0000-0000B4BC0000}"/>
    <cellStyle name="Total (line) 3 8 5" xfId="48428" xr:uid="{00000000-0005-0000-0000-0000B5BC0000}"/>
    <cellStyle name="Total (line) 3 9" xfId="6746" xr:uid="{00000000-0005-0000-0000-0000B6BC0000}"/>
    <cellStyle name="Total (line) 3 9 2" xfId="48429" xr:uid="{00000000-0005-0000-0000-0000B7BC0000}"/>
    <cellStyle name="Total (line) 3 9 2 2" xfId="48430" xr:uid="{00000000-0005-0000-0000-0000B8BC0000}"/>
    <cellStyle name="Total (line) 3 9 2 3" xfId="48431" xr:uid="{00000000-0005-0000-0000-0000B9BC0000}"/>
    <cellStyle name="Total (line) 3 9 2 4" xfId="48432" xr:uid="{00000000-0005-0000-0000-0000BABC0000}"/>
    <cellStyle name="Total (line) 3 9 3" xfId="48433" xr:uid="{00000000-0005-0000-0000-0000BBBC0000}"/>
    <cellStyle name="Total (line) 3 9 4" xfId="48434" xr:uid="{00000000-0005-0000-0000-0000BCBC0000}"/>
    <cellStyle name="Total (line) 3 9 5" xfId="48435" xr:uid="{00000000-0005-0000-0000-0000BDBC0000}"/>
    <cellStyle name="Total (line) 4" xfId="6747" xr:uid="{00000000-0005-0000-0000-0000BEBC0000}"/>
    <cellStyle name="Total (line) 4 10" xfId="6748" xr:uid="{00000000-0005-0000-0000-0000BFBC0000}"/>
    <cellStyle name="Total (line) 4 10 2" xfId="48436" xr:uid="{00000000-0005-0000-0000-0000C0BC0000}"/>
    <cellStyle name="Total (line) 4 10 2 2" xfId="48437" xr:uid="{00000000-0005-0000-0000-0000C1BC0000}"/>
    <cellStyle name="Total (line) 4 10 2 3" xfId="48438" xr:uid="{00000000-0005-0000-0000-0000C2BC0000}"/>
    <cellStyle name="Total (line) 4 10 2 4" xfId="48439" xr:uid="{00000000-0005-0000-0000-0000C3BC0000}"/>
    <cellStyle name="Total (line) 4 10 3" xfId="48440" xr:uid="{00000000-0005-0000-0000-0000C4BC0000}"/>
    <cellStyle name="Total (line) 4 10 4" xfId="48441" xr:uid="{00000000-0005-0000-0000-0000C5BC0000}"/>
    <cellStyle name="Total (line) 4 10 5" xfId="48442" xr:uid="{00000000-0005-0000-0000-0000C6BC0000}"/>
    <cellStyle name="Total (line) 4 11" xfId="6749" xr:uid="{00000000-0005-0000-0000-0000C7BC0000}"/>
    <cellStyle name="Total (line) 4 11 2" xfId="48443" xr:uid="{00000000-0005-0000-0000-0000C8BC0000}"/>
    <cellStyle name="Total (line) 4 11 2 2" xfId="48444" xr:uid="{00000000-0005-0000-0000-0000C9BC0000}"/>
    <cellStyle name="Total (line) 4 11 2 3" xfId="48445" xr:uid="{00000000-0005-0000-0000-0000CABC0000}"/>
    <cellStyle name="Total (line) 4 11 2 4" xfId="48446" xr:uid="{00000000-0005-0000-0000-0000CBBC0000}"/>
    <cellStyle name="Total (line) 4 11 3" xfId="48447" xr:uid="{00000000-0005-0000-0000-0000CCBC0000}"/>
    <cellStyle name="Total (line) 4 11 4" xfId="48448" xr:uid="{00000000-0005-0000-0000-0000CDBC0000}"/>
    <cellStyle name="Total (line) 4 11 5" xfId="48449" xr:uid="{00000000-0005-0000-0000-0000CEBC0000}"/>
    <cellStyle name="Total (line) 4 12" xfId="6750" xr:uid="{00000000-0005-0000-0000-0000CFBC0000}"/>
    <cellStyle name="Total (line) 4 12 2" xfId="48450" xr:uid="{00000000-0005-0000-0000-0000D0BC0000}"/>
    <cellStyle name="Total (line) 4 12 2 2" xfId="48451" xr:uid="{00000000-0005-0000-0000-0000D1BC0000}"/>
    <cellStyle name="Total (line) 4 12 2 3" xfId="48452" xr:uid="{00000000-0005-0000-0000-0000D2BC0000}"/>
    <cellStyle name="Total (line) 4 12 2 4" xfId="48453" xr:uid="{00000000-0005-0000-0000-0000D3BC0000}"/>
    <cellStyle name="Total (line) 4 12 3" xfId="48454" xr:uid="{00000000-0005-0000-0000-0000D4BC0000}"/>
    <cellStyle name="Total (line) 4 12 4" xfId="48455" xr:uid="{00000000-0005-0000-0000-0000D5BC0000}"/>
    <cellStyle name="Total (line) 4 12 5" xfId="48456" xr:uid="{00000000-0005-0000-0000-0000D6BC0000}"/>
    <cellStyle name="Total (line) 4 13" xfId="6751" xr:uid="{00000000-0005-0000-0000-0000D7BC0000}"/>
    <cellStyle name="Total (line) 4 13 2" xfId="48457" xr:uid="{00000000-0005-0000-0000-0000D8BC0000}"/>
    <cellStyle name="Total (line) 4 13 2 2" xfId="48458" xr:uid="{00000000-0005-0000-0000-0000D9BC0000}"/>
    <cellStyle name="Total (line) 4 13 2 3" xfId="48459" xr:uid="{00000000-0005-0000-0000-0000DABC0000}"/>
    <cellStyle name="Total (line) 4 13 2 4" xfId="48460" xr:uid="{00000000-0005-0000-0000-0000DBBC0000}"/>
    <cellStyle name="Total (line) 4 13 3" xfId="48461" xr:uid="{00000000-0005-0000-0000-0000DCBC0000}"/>
    <cellStyle name="Total (line) 4 13 4" xfId="48462" xr:uid="{00000000-0005-0000-0000-0000DDBC0000}"/>
    <cellStyle name="Total (line) 4 13 5" xfId="48463" xr:uid="{00000000-0005-0000-0000-0000DEBC0000}"/>
    <cellStyle name="Total (line) 4 14" xfId="6752" xr:uid="{00000000-0005-0000-0000-0000DFBC0000}"/>
    <cellStyle name="Total (line) 4 14 2" xfId="48464" xr:uid="{00000000-0005-0000-0000-0000E0BC0000}"/>
    <cellStyle name="Total (line) 4 14 2 2" xfId="48465" xr:uid="{00000000-0005-0000-0000-0000E1BC0000}"/>
    <cellStyle name="Total (line) 4 14 2 3" xfId="48466" xr:uid="{00000000-0005-0000-0000-0000E2BC0000}"/>
    <cellStyle name="Total (line) 4 14 2 4" xfId="48467" xr:uid="{00000000-0005-0000-0000-0000E3BC0000}"/>
    <cellStyle name="Total (line) 4 14 3" xfId="48468" xr:uid="{00000000-0005-0000-0000-0000E4BC0000}"/>
    <cellStyle name="Total (line) 4 14 4" xfId="48469" xr:uid="{00000000-0005-0000-0000-0000E5BC0000}"/>
    <cellStyle name="Total (line) 4 14 5" xfId="48470" xr:uid="{00000000-0005-0000-0000-0000E6BC0000}"/>
    <cellStyle name="Total (line) 4 15" xfId="6753" xr:uid="{00000000-0005-0000-0000-0000E7BC0000}"/>
    <cellStyle name="Total (line) 4 15 2" xfId="48471" xr:uid="{00000000-0005-0000-0000-0000E8BC0000}"/>
    <cellStyle name="Total (line) 4 15 2 2" xfId="48472" xr:uid="{00000000-0005-0000-0000-0000E9BC0000}"/>
    <cellStyle name="Total (line) 4 15 2 3" xfId="48473" xr:uid="{00000000-0005-0000-0000-0000EABC0000}"/>
    <cellStyle name="Total (line) 4 15 2 4" xfId="48474" xr:uid="{00000000-0005-0000-0000-0000EBBC0000}"/>
    <cellStyle name="Total (line) 4 15 3" xfId="48475" xr:uid="{00000000-0005-0000-0000-0000ECBC0000}"/>
    <cellStyle name="Total (line) 4 15 4" xfId="48476" xr:uid="{00000000-0005-0000-0000-0000EDBC0000}"/>
    <cellStyle name="Total (line) 4 15 5" xfId="48477" xr:uid="{00000000-0005-0000-0000-0000EEBC0000}"/>
    <cellStyle name="Total (line) 4 16" xfId="6754" xr:uid="{00000000-0005-0000-0000-0000EFBC0000}"/>
    <cellStyle name="Total (line) 4 16 2" xfId="48478" xr:uid="{00000000-0005-0000-0000-0000F0BC0000}"/>
    <cellStyle name="Total (line) 4 16 2 2" xfId="48479" xr:uid="{00000000-0005-0000-0000-0000F1BC0000}"/>
    <cellStyle name="Total (line) 4 16 2 3" xfId="48480" xr:uid="{00000000-0005-0000-0000-0000F2BC0000}"/>
    <cellStyle name="Total (line) 4 16 2 4" xfId="48481" xr:uid="{00000000-0005-0000-0000-0000F3BC0000}"/>
    <cellStyle name="Total (line) 4 16 3" xfId="48482" xr:uid="{00000000-0005-0000-0000-0000F4BC0000}"/>
    <cellStyle name="Total (line) 4 16 4" xfId="48483" xr:uid="{00000000-0005-0000-0000-0000F5BC0000}"/>
    <cellStyle name="Total (line) 4 16 5" xfId="48484" xr:uid="{00000000-0005-0000-0000-0000F6BC0000}"/>
    <cellStyle name="Total (line) 4 17" xfId="48485" xr:uid="{00000000-0005-0000-0000-0000F7BC0000}"/>
    <cellStyle name="Total (line) 4 2" xfId="6755" xr:uid="{00000000-0005-0000-0000-0000F8BC0000}"/>
    <cellStyle name="Total (line) 4 2 10" xfId="6756" xr:uid="{00000000-0005-0000-0000-0000F9BC0000}"/>
    <cellStyle name="Total (line) 4 2 10 2" xfId="48486" xr:uid="{00000000-0005-0000-0000-0000FABC0000}"/>
    <cellStyle name="Total (line) 4 2 10 2 2" xfId="48487" xr:uid="{00000000-0005-0000-0000-0000FBBC0000}"/>
    <cellStyle name="Total (line) 4 2 10 2 3" xfId="48488" xr:uid="{00000000-0005-0000-0000-0000FCBC0000}"/>
    <cellStyle name="Total (line) 4 2 10 2 4" xfId="48489" xr:uid="{00000000-0005-0000-0000-0000FDBC0000}"/>
    <cellStyle name="Total (line) 4 2 10 3" xfId="48490" xr:uid="{00000000-0005-0000-0000-0000FEBC0000}"/>
    <cellStyle name="Total (line) 4 2 10 4" xfId="48491" xr:uid="{00000000-0005-0000-0000-0000FFBC0000}"/>
    <cellStyle name="Total (line) 4 2 10 5" xfId="48492" xr:uid="{00000000-0005-0000-0000-000000BD0000}"/>
    <cellStyle name="Total (line) 4 2 11" xfId="6757" xr:uid="{00000000-0005-0000-0000-000001BD0000}"/>
    <cellStyle name="Total (line) 4 2 11 2" xfId="48493" xr:uid="{00000000-0005-0000-0000-000002BD0000}"/>
    <cellStyle name="Total (line) 4 2 11 2 2" xfId="48494" xr:uid="{00000000-0005-0000-0000-000003BD0000}"/>
    <cellStyle name="Total (line) 4 2 11 2 3" xfId="48495" xr:uid="{00000000-0005-0000-0000-000004BD0000}"/>
    <cellStyle name="Total (line) 4 2 11 2 4" xfId="48496" xr:uid="{00000000-0005-0000-0000-000005BD0000}"/>
    <cellStyle name="Total (line) 4 2 11 3" xfId="48497" xr:uid="{00000000-0005-0000-0000-000006BD0000}"/>
    <cellStyle name="Total (line) 4 2 11 4" xfId="48498" xr:uid="{00000000-0005-0000-0000-000007BD0000}"/>
    <cellStyle name="Total (line) 4 2 11 5" xfId="48499" xr:uid="{00000000-0005-0000-0000-000008BD0000}"/>
    <cellStyle name="Total (line) 4 2 12" xfId="6758" xr:uid="{00000000-0005-0000-0000-000009BD0000}"/>
    <cellStyle name="Total (line) 4 2 12 2" xfId="48500" xr:uid="{00000000-0005-0000-0000-00000ABD0000}"/>
    <cellStyle name="Total (line) 4 2 12 2 2" xfId="48501" xr:uid="{00000000-0005-0000-0000-00000BBD0000}"/>
    <cellStyle name="Total (line) 4 2 12 2 3" xfId="48502" xr:uid="{00000000-0005-0000-0000-00000CBD0000}"/>
    <cellStyle name="Total (line) 4 2 12 2 4" xfId="48503" xr:uid="{00000000-0005-0000-0000-00000DBD0000}"/>
    <cellStyle name="Total (line) 4 2 12 3" xfId="48504" xr:uid="{00000000-0005-0000-0000-00000EBD0000}"/>
    <cellStyle name="Total (line) 4 2 12 4" xfId="48505" xr:uid="{00000000-0005-0000-0000-00000FBD0000}"/>
    <cellStyle name="Total (line) 4 2 12 5" xfId="48506" xr:uid="{00000000-0005-0000-0000-000010BD0000}"/>
    <cellStyle name="Total (line) 4 2 13" xfId="6759" xr:uid="{00000000-0005-0000-0000-000011BD0000}"/>
    <cellStyle name="Total (line) 4 2 13 2" xfId="48507" xr:uid="{00000000-0005-0000-0000-000012BD0000}"/>
    <cellStyle name="Total (line) 4 2 13 2 2" xfId="48508" xr:uid="{00000000-0005-0000-0000-000013BD0000}"/>
    <cellStyle name="Total (line) 4 2 13 2 3" xfId="48509" xr:uid="{00000000-0005-0000-0000-000014BD0000}"/>
    <cellStyle name="Total (line) 4 2 13 2 4" xfId="48510" xr:uid="{00000000-0005-0000-0000-000015BD0000}"/>
    <cellStyle name="Total (line) 4 2 13 3" xfId="48511" xr:uid="{00000000-0005-0000-0000-000016BD0000}"/>
    <cellStyle name="Total (line) 4 2 13 4" xfId="48512" xr:uid="{00000000-0005-0000-0000-000017BD0000}"/>
    <cellStyle name="Total (line) 4 2 13 5" xfId="48513" xr:uid="{00000000-0005-0000-0000-000018BD0000}"/>
    <cellStyle name="Total (line) 4 2 14" xfId="6760" xr:uid="{00000000-0005-0000-0000-000019BD0000}"/>
    <cellStyle name="Total (line) 4 2 14 2" xfId="48514" xr:uid="{00000000-0005-0000-0000-00001ABD0000}"/>
    <cellStyle name="Total (line) 4 2 14 2 2" xfId="48515" xr:uid="{00000000-0005-0000-0000-00001BBD0000}"/>
    <cellStyle name="Total (line) 4 2 14 2 3" xfId="48516" xr:uid="{00000000-0005-0000-0000-00001CBD0000}"/>
    <cellStyle name="Total (line) 4 2 14 2 4" xfId="48517" xr:uid="{00000000-0005-0000-0000-00001DBD0000}"/>
    <cellStyle name="Total (line) 4 2 14 3" xfId="48518" xr:uid="{00000000-0005-0000-0000-00001EBD0000}"/>
    <cellStyle name="Total (line) 4 2 14 4" xfId="48519" xr:uid="{00000000-0005-0000-0000-00001FBD0000}"/>
    <cellStyle name="Total (line) 4 2 14 5" xfId="48520" xr:uid="{00000000-0005-0000-0000-000020BD0000}"/>
    <cellStyle name="Total (line) 4 2 15" xfId="6761" xr:uid="{00000000-0005-0000-0000-000021BD0000}"/>
    <cellStyle name="Total (line) 4 2 15 2" xfId="48521" xr:uid="{00000000-0005-0000-0000-000022BD0000}"/>
    <cellStyle name="Total (line) 4 2 15 2 2" xfId="48522" xr:uid="{00000000-0005-0000-0000-000023BD0000}"/>
    <cellStyle name="Total (line) 4 2 15 2 3" xfId="48523" xr:uid="{00000000-0005-0000-0000-000024BD0000}"/>
    <cellStyle name="Total (line) 4 2 15 2 4" xfId="48524" xr:uid="{00000000-0005-0000-0000-000025BD0000}"/>
    <cellStyle name="Total (line) 4 2 15 3" xfId="48525" xr:uid="{00000000-0005-0000-0000-000026BD0000}"/>
    <cellStyle name="Total (line) 4 2 15 4" xfId="48526" xr:uid="{00000000-0005-0000-0000-000027BD0000}"/>
    <cellStyle name="Total (line) 4 2 15 5" xfId="48527" xr:uid="{00000000-0005-0000-0000-000028BD0000}"/>
    <cellStyle name="Total (line) 4 2 16" xfId="6762" xr:uid="{00000000-0005-0000-0000-000029BD0000}"/>
    <cellStyle name="Total (line) 4 2 16 2" xfId="48528" xr:uid="{00000000-0005-0000-0000-00002ABD0000}"/>
    <cellStyle name="Total (line) 4 2 16 2 2" xfId="48529" xr:uid="{00000000-0005-0000-0000-00002BBD0000}"/>
    <cellStyle name="Total (line) 4 2 16 2 3" xfId="48530" xr:uid="{00000000-0005-0000-0000-00002CBD0000}"/>
    <cellStyle name="Total (line) 4 2 16 2 4" xfId="48531" xr:uid="{00000000-0005-0000-0000-00002DBD0000}"/>
    <cellStyle name="Total (line) 4 2 16 3" xfId="48532" xr:uid="{00000000-0005-0000-0000-00002EBD0000}"/>
    <cellStyle name="Total (line) 4 2 16 4" xfId="48533" xr:uid="{00000000-0005-0000-0000-00002FBD0000}"/>
    <cellStyle name="Total (line) 4 2 16 5" xfId="48534" xr:uid="{00000000-0005-0000-0000-000030BD0000}"/>
    <cellStyle name="Total (line) 4 2 17" xfId="6763" xr:uid="{00000000-0005-0000-0000-000031BD0000}"/>
    <cellStyle name="Total (line) 4 2 17 2" xfId="48535" xr:uid="{00000000-0005-0000-0000-000032BD0000}"/>
    <cellStyle name="Total (line) 4 2 17 2 2" xfId="48536" xr:uid="{00000000-0005-0000-0000-000033BD0000}"/>
    <cellStyle name="Total (line) 4 2 17 2 3" xfId="48537" xr:uid="{00000000-0005-0000-0000-000034BD0000}"/>
    <cellStyle name="Total (line) 4 2 17 2 4" xfId="48538" xr:uid="{00000000-0005-0000-0000-000035BD0000}"/>
    <cellStyle name="Total (line) 4 2 17 3" xfId="48539" xr:uid="{00000000-0005-0000-0000-000036BD0000}"/>
    <cellStyle name="Total (line) 4 2 17 4" xfId="48540" xr:uid="{00000000-0005-0000-0000-000037BD0000}"/>
    <cellStyle name="Total (line) 4 2 17 5" xfId="48541" xr:uid="{00000000-0005-0000-0000-000038BD0000}"/>
    <cellStyle name="Total (line) 4 2 18" xfId="6764" xr:uid="{00000000-0005-0000-0000-000039BD0000}"/>
    <cellStyle name="Total (line) 4 2 18 2" xfId="48542" xr:uid="{00000000-0005-0000-0000-00003ABD0000}"/>
    <cellStyle name="Total (line) 4 2 18 2 2" xfId="48543" xr:uid="{00000000-0005-0000-0000-00003BBD0000}"/>
    <cellStyle name="Total (line) 4 2 18 2 3" xfId="48544" xr:uid="{00000000-0005-0000-0000-00003CBD0000}"/>
    <cellStyle name="Total (line) 4 2 18 2 4" xfId="48545" xr:uid="{00000000-0005-0000-0000-00003DBD0000}"/>
    <cellStyle name="Total (line) 4 2 18 3" xfId="48546" xr:uid="{00000000-0005-0000-0000-00003EBD0000}"/>
    <cellStyle name="Total (line) 4 2 18 4" xfId="48547" xr:uid="{00000000-0005-0000-0000-00003FBD0000}"/>
    <cellStyle name="Total (line) 4 2 18 5" xfId="48548" xr:uid="{00000000-0005-0000-0000-000040BD0000}"/>
    <cellStyle name="Total (line) 4 2 19" xfId="6765" xr:uid="{00000000-0005-0000-0000-000041BD0000}"/>
    <cellStyle name="Total (line) 4 2 19 2" xfId="48549" xr:uid="{00000000-0005-0000-0000-000042BD0000}"/>
    <cellStyle name="Total (line) 4 2 19 2 2" xfId="48550" xr:uid="{00000000-0005-0000-0000-000043BD0000}"/>
    <cellStyle name="Total (line) 4 2 19 2 3" xfId="48551" xr:uid="{00000000-0005-0000-0000-000044BD0000}"/>
    <cellStyle name="Total (line) 4 2 19 2 4" xfId="48552" xr:uid="{00000000-0005-0000-0000-000045BD0000}"/>
    <cellStyle name="Total (line) 4 2 19 3" xfId="48553" xr:uid="{00000000-0005-0000-0000-000046BD0000}"/>
    <cellStyle name="Total (line) 4 2 19 4" xfId="48554" xr:uid="{00000000-0005-0000-0000-000047BD0000}"/>
    <cellStyle name="Total (line) 4 2 19 5" xfId="48555" xr:uid="{00000000-0005-0000-0000-000048BD0000}"/>
    <cellStyle name="Total (line) 4 2 2" xfId="6766" xr:uid="{00000000-0005-0000-0000-000049BD0000}"/>
    <cellStyle name="Total (line) 4 2 2 10" xfId="6767" xr:uid="{00000000-0005-0000-0000-00004ABD0000}"/>
    <cellStyle name="Total (line) 4 2 2 10 2" xfId="48556" xr:uid="{00000000-0005-0000-0000-00004BBD0000}"/>
    <cellStyle name="Total (line) 4 2 2 10 2 2" xfId="48557" xr:uid="{00000000-0005-0000-0000-00004CBD0000}"/>
    <cellStyle name="Total (line) 4 2 2 10 2 3" xfId="48558" xr:uid="{00000000-0005-0000-0000-00004DBD0000}"/>
    <cellStyle name="Total (line) 4 2 2 10 2 4" xfId="48559" xr:uid="{00000000-0005-0000-0000-00004EBD0000}"/>
    <cellStyle name="Total (line) 4 2 2 10 3" xfId="48560" xr:uid="{00000000-0005-0000-0000-00004FBD0000}"/>
    <cellStyle name="Total (line) 4 2 2 10 4" xfId="48561" xr:uid="{00000000-0005-0000-0000-000050BD0000}"/>
    <cellStyle name="Total (line) 4 2 2 10 5" xfId="48562" xr:uid="{00000000-0005-0000-0000-000051BD0000}"/>
    <cellStyle name="Total (line) 4 2 2 11" xfId="6768" xr:uid="{00000000-0005-0000-0000-000052BD0000}"/>
    <cellStyle name="Total (line) 4 2 2 11 2" xfId="48563" xr:uid="{00000000-0005-0000-0000-000053BD0000}"/>
    <cellStyle name="Total (line) 4 2 2 11 2 2" xfId="48564" xr:uid="{00000000-0005-0000-0000-000054BD0000}"/>
    <cellStyle name="Total (line) 4 2 2 11 2 3" xfId="48565" xr:uid="{00000000-0005-0000-0000-000055BD0000}"/>
    <cellStyle name="Total (line) 4 2 2 11 2 4" xfId="48566" xr:uid="{00000000-0005-0000-0000-000056BD0000}"/>
    <cellStyle name="Total (line) 4 2 2 11 3" xfId="48567" xr:uid="{00000000-0005-0000-0000-000057BD0000}"/>
    <cellStyle name="Total (line) 4 2 2 11 4" xfId="48568" xr:uid="{00000000-0005-0000-0000-000058BD0000}"/>
    <cellStyle name="Total (line) 4 2 2 11 5" xfId="48569" xr:uid="{00000000-0005-0000-0000-000059BD0000}"/>
    <cellStyle name="Total (line) 4 2 2 12" xfId="6769" xr:uid="{00000000-0005-0000-0000-00005ABD0000}"/>
    <cellStyle name="Total (line) 4 2 2 12 2" xfId="48570" xr:uid="{00000000-0005-0000-0000-00005BBD0000}"/>
    <cellStyle name="Total (line) 4 2 2 12 2 2" xfId="48571" xr:uid="{00000000-0005-0000-0000-00005CBD0000}"/>
    <cellStyle name="Total (line) 4 2 2 12 2 3" xfId="48572" xr:uid="{00000000-0005-0000-0000-00005DBD0000}"/>
    <cellStyle name="Total (line) 4 2 2 12 2 4" xfId="48573" xr:uid="{00000000-0005-0000-0000-00005EBD0000}"/>
    <cellStyle name="Total (line) 4 2 2 12 3" xfId="48574" xr:uid="{00000000-0005-0000-0000-00005FBD0000}"/>
    <cellStyle name="Total (line) 4 2 2 12 4" xfId="48575" xr:uid="{00000000-0005-0000-0000-000060BD0000}"/>
    <cellStyle name="Total (line) 4 2 2 12 5" xfId="48576" xr:uid="{00000000-0005-0000-0000-000061BD0000}"/>
    <cellStyle name="Total (line) 4 2 2 13" xfId="6770" xr:uid="{00000000-0005-0000-0000-000062BD0000}"/>
    <cellStyle name="Total (line) 4 2 2 13 2" xfId="48577" xr:uid="{00000000-0005-0000-0000-000063BD0000}"/>
    <cellStyle name="Total (line) 4 2 2 13 2 2" xfId="48578" xr:uid="{00000000-0005-0000-0000-000064BD0000}"/>
    <cellStyle name="Total (line) 4 2 2 13 2 3" xfId="48579" xr:uid="{00000000-0005-0000-0000-000065BD0000}"/>
    <cellStyle name="Total (line) 4 2 2 13 2 4" xfId="48580" xr:uid="{00000000-0005-0000-0000-000066BD0000}"/>
    <cellStyle name="Total (line) 4 2 2 13 3" xfId="48581" xr:uid="{00000000-0005-0000-0000-000067BD0000}"/>
    <cellStyle name="Total (line) 4 2 2 13 4" xfId="48582" xr:uid="{00000000-0005-0000-0000-000068BD0000}"/>
    <cellStyle name="Total (line) 4 2 2 13 5" xfId="48583" xr:uid="{00000000-0005-0000-0000-000069BD0000}"/>
    <cellStyle name="Total (line) 4 2 2 14" xfId="6771" xr:uid="{00000000-0005-0000-0000-00006ABD0000}"/>
    <cellStyle name="Total (line) 4 2 2 14 2" xfId="48584" xr:uid="{00000000-0005-0000-0000-00006BBD0000}"/>
    <cellStyle name="Total (line) 4 2 2 14 2 2" xfId="48585" xr:uid="{00000000-0005-0000-0000-00006CBD0000}"/>
    <cellStyle name="Total (line) 4 2 2 14 2 3" xfId="48586" xr:uid="{00000000-0005-0000-0000-00006DBD0000}"/>
    <cellStyle name="Total (line) 4 2 2 14 2 4" xfId="48587" xr:uid="{00000000-0005-0000-0000-00006EBD0000}"/>
    <cellStyle name="Total (line) 4 2 2 14 3" xfId="48588" xr:uid="{00000000-0005-0000-0000-00006FBD0000}"/>
    <cellStyle name="Total (line) 4 2 2 14 4" xfId="48589" xr:uid="{00000000-0005-0000-0000-000070BD0000}"/>
    <cellStyle name="Total (line) 4 2 2 14 5" xfId="48590" xr:uid="{00000000-0005-0000-0000-000071BD0000}"/>
    <cellStyle name="Total (line) 4 2 2 15" xfId="6772" xr:uid="{00000000-0005-0000-0000-000072BD0000}"/>
    <cellStyle name="Total (line) 4 2 2 15 2" xfId="48591" xr:uid="{00000000-0005-0000-0000-000073BD0000}"/>
    <cellStyle name="Total (line) 4 2 2 15 2 2" xfId="48592" xr:uid="{00000000-0005-0000-0000-000074BD0000}"/>
    <cellStyle name="Total (line) 4 2 2 15 2 3" xfId="48593" xr:uid="{00000000-0005-0000-0000-000075BD0000}"/>
    <cellStyle name="Total (line) 4 2 2 15 2 4" xfId="48594" xr:uid="{00000000-0005-0000-0000-000076BD0000}"/>
    <cellStyle name="Total (line) 4 2 2 15 3" xfId="48595" xr:uid="{00000000-0005-0000-0000-000077BD0000}"/>
    <cellStyle name="Total (line) 4 2 2 15 4" xfId="48596" xr:uid="{00000000-0005-0000-0000-000078BD0000}"/>
    <cellStyle name="Total (line) 4 2 2 15 5" xfId="48597" xr:uid="{00000000-0005-0000-0000-000079BD0000}"/>
    <cellStyle name="Total (line) 4 2 2 16" xfId="6773" xr:uid="{00000000-0005-0000-0000-00007ABD0000}"/>
    <cellStyle name="Total (line) 4 2 2 16 2" xfId="48598" xr:uid="{00000000-0005-0000-0000-00007BBD0000}"/>
    <cellStyle name="Total (line) 4 2 2 16 2 2" xfId="48599" xr:uid="{00000000-0005-0000-0000-00007CBD0000}"/>
    <cellStyle name="Total (line) 4 2 2 16 2 3" xfId="48600" xr:uid="{00000000-0005-0000-0000-00007DBD0000}"/>
    <cellStyle name="Total (line) 4 2 2 16 2 4" xfId="48601" xr:uid="{00000000-0005-0000-0000-00007EBD0000}"/>
    <cellStyle name="Total (line) 4 2 2 16 3" xfId="48602" xr:uid="{00000000-0005-0000-0000-00007FBD0000}"/>
    <cellStyle name="Total (line) 4 2 2 16 4" xfId="48603" xr:uid="{00000000-0005-0000-0000-000080BD0000}"/>
    <cellStyle name="Total (line) 4 2 2 16 5" xfId="48604" xr:uid="{00000000-0005-0000-0000-000081BD0000}"/>
    <cellStyle name="Total (line) 4 2 2 17" xfId="6774" xr:uid="{00000000-0005-0000-0000-000082BD0000}"/>
    <cellStyle name="Total (line) 4 2 2 17 2" xfId="48605" xr:uid="{00000000-0005-0000-0000-000083BD0000}"/>
    <cellStyle name="Total (line) 4 2 2 17 2 2" xfId="48606" xr:uid="{00000000-0005-0000-0000-000084BD0000}"/>
    <cellStyle name="Total (line) 4 2 2 17 2 3" xfId="48607" xr:uid="{00000000-0005-0000-0000-000085BD0000}"/>
    <cellStyle name="Total (line) 4 2 2 17 2 4" xfId="48608" xr:uid="{00000000-0005-0000-0000-000086BD0000}"/>
    <cellStyle name="Total (line) 4 2 2 17 3" xfId="48609" xr:uid="{00000000-0005-0000-0000-000087BD0000}"/>
    <cellStyle name="Total (line) 4 2 2 17 4" xfId="48610" xr:uid="{00000000-0005-0000-0000-000088BD0000}"/>
    <cellStyle name="Total (line) 4 2 2 17 5" xfId="48611" xr:uid="{00000000-0005-0000-0000-000089BD0000}"/>
    <cellStyle name="Total (line) 4 2 2 18" xfId="6775" xr:uid="{00000000-0005-0000-0000-00008ABD0000}"/>
    <cellStyle name="Total (line) 4 2 2 18 2" xfId="48612" xr:uid="{00000000-0005-0000-0000-00008BBD0000}"/>
    <cellStyle name="Total (line) 4 2 2 18 2 2" xfId="48613" xr:uid="{00000000-0005-0000-0000-00008CBD0000}"/>
    <cellStyle name="Total (line) 4 2 2 18 2 3" xfId="48614" xr:uid="{00000000-0005-0000-0000-00008DBD0000}"/>
    <cellStyle name="Total (line) 4 2 2 18 2 4" xfId="48615" xr:uid="{00000000-0005-0000-0000-00008EBD0000}"/>
    <cellStyle name="Total (line) 4 2 2 18 3" xfId="48616" xr:uid="{00000000-0005-0000-0000-00008FBD0000}"/>
    <cellStyle name="Total (line) 4 2 2 18 4" xfId="48617" xr:uid="{00000000-0005-0000-0000-000090BD0000}"/>
    <cellStyle name="Total (line) 4 2 2 18 5" xfId="48618" xr:uid="{00000000-0005-0000-0000-000091BD0000}"/>
    <cellStyle name="Total (line) 4 2 2 19" xfId="6776" xr:uid="{00000000-0005-0000-0000-000092BD0000}"/>
    <cellStyle name="Total (line) 4 2 2 19 2" xfId="48619" xr:uid="{00000000-0005-0000-0000-000093BD0000}"/>
    <cellStyle name="Total (line) 4 2 2 19 2 2" xfId="48620" xr:uid="{00000000-0005-0000-0000-000094BD0000}"/>
    <cellStyle name="Total (line) 4 2 2 19 2 3" xfId="48621" xr:uid="{00000000-0005-0000-0000-000095BD0000}"/>
    <cellStyle name="Total (line) 4 2 2 19 2 4" xfId="48622" xr:uid="{00000000-0005-0000-0000-000096BD0000}"/>
    <cellStyle name="Total (line) 4 2 2 19 3" xfId="48623" xr:uid="{00000000-0005-0000-0000-000097BD0000}"/>
    <cellStyle name="Total (line) 4 2 2 19 4" xfId="48624" xr:uid="{00000000-0005-0000-0000-000098BD0000}"/>
    <cellStyle name="Total (line) 4 2 2 19 5" xfId="48625" xr:uid="{00000000-0005-0000-0000-000099BD0000}"/>
    <cellStyle name="Total (line) 4 2 2 2" xfId="6777" xr:uid="{00000000-0005-0000-0000-00009ABD0000}"/>
    <cellStyle name="Total (line) 4 2 2 2 2" xfId="48626" xr:uid="{00000000-0005-0000-0000-00009BBD0000}"/>
    <cellStyle name="Total (line) 4 2 2 2 2 2" xfId="48627" xr:uid="{00000000-0005-0000-0000-00009CBD0000}"/>
    <cellStyle name="Total (line) 4 2 2 2 2 3" xfId="48628" xr:uid="{00000000-0005-0000-0000-00009DBD0000}"/>
    <cellStyle name="Total (line) 4 2 2 2 2 4" xfId="48629" xr:uid="{00000000-0005-0000-0000-00009EBD0000}"/>
    <cellStyle name="Total (line) 4 2 2 2 3" xfId="48630" xr:uid="{00000000-0005-0000-0000-00009FBD0000}"/>
    <cellStyle name="Total (line) 4 2 2 2 4" xfId="48631" xr:uid="{00000000-0005-0000-0000-0000A0BD0000}"/>
    <cellStyle name="Total (line) 4 2 2 2 5" xfId="48632" xr:uid="{00000000-0005-0000-0000-0000A1BD0000}"/>
    <cellStyle name="Total (line) 4 2 2 20" xfId="6778" xr:uid="{00000000-0005-0000-0000-0000A2BD0000}"/>
    <cellStyle name="Total (line) 4 2 2 20 2" xfId="48633" xr:uid="{00000000-0005-0000-0000-0000A3BD0000}"/>
    <cellStyle name="Total (line) 4 2 2 20 2 2" xfId="48634" xr:uid="{00000000-0005-0000-0000-0000A4BD0000}"/>
    <cellStyle name="Total (line) 4 2 2 20 2 3" xfId="48635" xr:uid="{00000000-0005-0000-0000-0000A5BD0000}"/>
    <cellStyle name="Total (line) 4 2 2 20 2 4" xfId="48636" xr:uid="{00000000-0005-0000-0000-0000A6BD0000}"/>
    <cellStyle name="Total (line) 4 2 2 20 3" xfId="48637" xr:uid="{00000000-0005-0000-0000-0000A7BD0000}"/>
    <cellStyle name="Total (line) 4 2 2 20 4" xfId="48638" xr:uid="{00000000-0005-0000-0000-0000A8BD0000}"/>
    <cellStyle name="Total (line) 4 2 2 20 5" xfId="48639" xr:uid="{00000000-0005-0000-0000-0000A9BD0000}"/>
    <cellStyle name="Total (line) 4 2 2 21" xfId="6779" xr:uid="{00000000-0005-0000-0000-0000AABD0000}"/>
    <cellStyle name="Total (line) 4 2 2 21 2" xfId="48640" xr:uid="{00000000-0005-0000-0000-0000ABBD0000}"/>
    <cellStyle name="Total (line) 4 2 2 21 2 2" xfId="48641" xr:uid="{00000000-0005-0000-0000-0000ACBD0000}"/>
    <cellStyle name="Total (line) 4 2 2 21 2 3" xfId="48642" xr:uid="{00000000-0005-0000-0000-0000ADBD0000}"/>
    <cellStyle name="Total (line) 4 2 2 21 2 4" xfId="48643" xr:uid="{00000000-0005-0000-0000-0000AEBD0000}"/>
    <cellStyle name="Total (line) 4 2 2 21 3" xfId="48644" xr:uid="{00000000-0005-0000-0000-0000AFBD0000}"/>
    <cellStyle name="Total (line) 4 2 2 21 4" xfId="48645" xr:uid="{00000000-0005-0000-0000-0000B0BD0000}"/>
    <cellStyle name="Total (line) 4 2 2 21 5" xfId="48646" xr:uid="{00000000-0005-0000-0000-0000B1BD0000}"/>
    <cellStyle name="Total (line) 4 2 2 22" xfId="6780" xr:uid="{00000000-0005-0000-0000-0000B2BD0000}"/>
    <cellStyle name="Total (line) 4 2 2 22 2" xfId="48647" xr:uid="{00000000-0005-0000-0000-0000B3BD0000}"/>
    <cellStyle name="Total (line) 4 2 2 22 2 2" xfId="48648" xr:uid="{00000000-0005-0000-0000-0000B4BD0000}"/>
    <cellStyle name="Total (line) 4 2 2 22 2 3" xfId="48649" xr:uid="{00000000-0005-0000-0000-0000B5BD0000}"/>
    <cellStyle name="Total (line) 4 2 2 22 2 4" xfId="48650" xr:uid="{00000000-0005-0000-0000-0000B6BD0000}"/>
    <cellStyle name="Total (line) 4 2 2 22 3" xfId="48651" xr:uid="{00000000-0005-0000-0000-0000B7BD0000}"/>
    <cellStyle name="Total (line) 4 2 2 22 4" xfId="48652" xr:uid="{00000000-0005-0000-0000-0000B8BD0000}"/>
    <cellStyle name="Total (line) 4 2 2 22 5" xfId="48653" xr:uid="{00000000-0005-0000-0000-0000B9BD0000}"/>
    <cellStyle name="Total (line) 4 2 2 23" xfId="6781" xr:uid="{00000000-0005-0000-0000-0000BABD0000}"/>
    <cellStyle name="Total (line) 4 2 2 23 2" xfId="48654" xr:uid="{00000000-0005-0000-0000-0000BBBD0000}"/>
    <cellStyle name="Total (line) 4 2 2 23 2 2" xfId="48655" xr:uid="{00000000-0005-0000-0000-0000BCBD0000}"/>
    <cellStyle name="Total (line) 4 2 2 23 2 3" xfId="48656" xr:uid="{00000000-0005-0000-0000-0000BDBD0000}"/>
    <cellStyle name="Total (line) 4 2 2 23 2 4" xfId="48657" xr:uid="{00000000-0005-0000-0000-0000BEBD0000}"/>
    <cellStyle name="Total (line) 4 2 2 23 3" xfId="48658" xr:uid="{00000000-0005-0000-0000-0000BFBD0000}"/>
    <cellStyle name="Total (line) 4 2 2 23 4" xfId="48659" xr:uid="{00000000-0005-0000-0000-0000C0BD0000}"/>
    <cellStyle name="Total (line) 4 2 2 23 5" xfId="48660" xr:uid="{00000000-0005-0000-0000-0000C1BD0000}"/>
    <cellStyle name="Total (line) 4 2 2 24" xfId="6782" xr:uid="{00000000-0005-0000-0000-0000C2BD0000}"/>
    <cellStyle name="Total (line) 4 2 2 24 2" xfId="48661" xr:uid="{00000000-0005-0000-0000-0000C3BD0000}"/>
    <cellStyle name="Total (line) 4 2 2 24 2 2" xfId="48662" xr:uid="{00000000-0005-0000-0000-0000C4BD0000}"/>
    <cellStyle name="Total (line) 4 2 2 24 2 3" xfId="48663" xr:uid="{00000000-0005-0000-0000-0000C5BD0000}"/>
    <cellStyle name="Total (line) 4 2 2 24 2 4" xfId="48664" xr:uid="{00000000-0005-0000-0000-0000C6BD0000}"/>
    <cellStyle name="Total (line) 4 2 2 24 3" xfId="48665" xr:uid="{00000000-0005-0000-0000-0000C7BD0000}"/>
    <cellStyle name="Total (line) 4 2 2 24 4" xfId="48666" xr:uid="{00000000-0005-0000-0000-0000C8BD0000}"/>
    <cellStyle name="Total (line) 4 2 2 24 5" xfId="48667" xr:uid="{00000000-0005-0000-0000-0000C9BD0000}"/>
    <cellStyle name="Total (line) 4 2 2 25" xfId="6783" xr:uid="{00000000-0005-0000-0000-0000CABD0000}"/>
    <cellStyle name="Total (line) 4 2 2 25 2" xfId="48668" xr:uid="{00000000-0005-0000-0000-0000CBBD0000}"/>
    <cellStyle name="Total (line) 4 2 2 25 2 2" xfId="48669" xr:uid="{00000000-0005-0000-0000-0000CCBD0000}"/>
    <cellStyle name="Total (line) 4 2 2 25 2 3" xfId="48670" xr:uid="{00000000-0005-0000-0000-0000CDBD0000}"/>
    <cellStyle name="Total (line) 4 2 2 25 2 4" xfId="48671" xr:uid="{00000000-0005-0000-0000-0000CEBD0000}"/>
    <cellStyle name="Total (line) 4 2 2 25 3" xfId="48672" xr:uid="{00000000-0005-0000-0000-0000CFBD0000}"/>
    <cellStyle name="Total (line) 4 2 2 25 4" xfId="48673" xr:uid="{00000000-0005-0000-0000-0000D0BD0000}"/>
    <cellStyle name="Total (line) 4 2 2 25 5" xfId="48674" xr:uid="{00000000-0005-0000-0000-0000D1BD0000}"/>
    <cellStyle name="Total (line) 4 2 2 26" xfId="6784" xr:uid="{00000000-0005-0000-0000-0000D2BD0000}"/>
    <cellStyle name="Total (line) 4 2 2 26 2" xfId="48675" xr:uid="{00000000-0005-0000-0000-0000D3BD0000}"/>
    <cellStyle name="Total (line) 4 2 2 26 2 2" xfId="48676" xr:uid="{00000000-0005-0000-0000-0000D4BD0000}"/>
    <cellStyle name="Total (line) 4 2 2 26 2 3" xfId="48677" xr:uid="{00000000-0005-0000-0000-0000D5BD0000}"/>
    <cellStyle name="Total (line) 4 2 2 26 2 4" xfId="48678" xr:uid="{00000000-0005-0000-0000-0000D6BD0000}"/>
    <cellStyle name="Total (line) 4 2 2 26 3" xfId="48679" xr:uid="{00000000-0005-0000-0000-0000D7BD0000}"/>
    <cellStyle name="Total (line) 4 2 2 26 4" xfId="48680" xr:uid="{00000000-0005-0000-0000-0000D8BD0000}"/>
    <cellStyle name="Total (line) 4 2 2 26 5" xfId="48681" xr:uid="{00000000-0005-0000-0000-0000D9BD0000}"/>
    <cellStyle name="Total (line) 4 2 2 27" xfId="6785" xr:uid="{00000000-0005-0000-0000-0000DABD0000}"/>
    <cellStyle name="Total (line) 4 2 2 27 2" xfId="48682" xr:uid="{00000000-0005-0000-0000-0000DBBD0000}"/>
    <cellStyle name="Total (line) 4 2 2 27 2 2" xfId="48683" xr:uid="{00000000-0005-0000-0000-0000DCBD0000}"/>
    <cellStyle name="Total (line) 4 2 2 27 2 3" xfId="48684" xr:uid="{00000000-0005-0000-0000-0000DDBD0000}"/>
    <cellStyle name="Total (line) 4 2 2 27 2 4" xfId="48685" xr:uid="{00000000-0005-0000-0000-0000DEBD0000}"/>
    <cellStyle name="Total (line) 4 2 2 27 3" xfId="48686" xr:uid="{00000000-0005-0000-0000-0000DFBD0000}"/>
    <cellStyle name="Total (line) 4 2 2 27 4" xfId="48687" xr:uid="{00000000-0005-0000-0000-0000E0BD0000}"/>
    <cellStyle name="Total (line) 4 2 2 27 5" xfId="48688" xr:uid="{00000000-0005-0000-0000-0000E1BD0000}"/>
    <cellStyle name="Total (line) 4 2 2 28" xfId="6786" xr:uid="{00000000-0005-0000-0000-0000E2BD0000}"/>
    <cellStyle name="Total (line) 4 2 2 28 2" xfId="48689" xr:uid="{00000000-0005-0000-0000-0000E3BD0000}"/>
    <cellStyle name="Total (line) 4 2 2 28 2 2" xfId="48690" xr:uid="{00000000-0005-0000-0000-0000E4BD0000}"/>
    <cellStyle name="Total (line) 4 2 2 28 2 3" xfId="48691" xr:uid="{00000000-0005-0000-0000-0000E5BD0000}"/>
    <cellStyle name="Total (line) 4 2 2 28 2 4" xfId="48692" xr:uid="{00000000-0005-0000-0000-0000E6BD0000}"/>
    <cellStyle name="Total (line) 4 2 2 28 3" xfId="48693" xr:uid="{00000000-0005-0000-0000-0000E7BD0000}"/>
    <cellStyle name="Total (line) 4 2 2 28 4" xfId="48694" xr:uid="{00000000-0005-0000-0000-0000E8BD0000}"/>
    <cellStyle name="Total (line) 4 2 2 28 5" xfId="48695" xr:uid="{00000000-0005-0000-0000-0000E9BD0000}"/>
    <cellStyle name="Total (line) 4 2 2 29" xfId="6787" xr:uid="{00000000-0005-0000-0000-0000EABD0000}"/>
    <cellStyle name="Total (line) 4 2 2 29 2" xfId="48696" xr:uid="{00000000-0005-0000-0000-0000EBBD0000}"/>
    <cellStyle name="Total (line) 4 2 2 29 2 2" xfId="48697" xr:uid="{00000000-0005-0000-0000-0000ECBD0000}"/>
    <cellStyle name="Total (line) 4 2 2 29 2 3" xfId="48698" xr:uid="{00000000-0005-0000-0000-0000EDBD0000}"/>
    <cellStyle name="Total (line) 4 2 2 29 2 4" xfId="48699" xr:uid="{00000000-0005-0000-0000-0000EEBD0000}"/>
    <cellStyle name="Total (line) 4 2 2 29 3" xfId="48700" xr:uid="{00000000-0005-0000-0000-0000EFBD0000}"/>
    <cellStyle name="Total (line) 4 2 2 29 4" xfId="48701" xr:uid="{00000000-0005-0000-0000-0000F0BD0000}"/>
    <cellStyle name="Total (line) 4 2 2 29 5" xfId="48702" xr:uid="{00000000-0005-0000-0000-0000F1BD0000}"/>
    <cellStyle name="Total (line) 4 2 2 3" xfId="6788" xr:uid="{00000000-0005-0000-0000-0000F2BD0000}"/>
    <cellStyle name="Total (line) 4 2 2 3 2" xfId="48703" xr:uid="{00000000-0005-0000-0000-0000F3BD0000}"/>
    <cellStyle name="Total (line) 4 2 2 3 2 2" xfId="48704" xr:uid="{00000000-0005-0000-0000-0000F4BD0000}"/>
    <cellStyle name="Total (line) 4 2 2 3 2 3" xfId="48705" xr:uid="{00000000-0005-0000-0000-0000F5BD0000}"/>
    <cellStyle name="Total (line) 4 2 2 3 2 4" xfId="48706" xr:uid="{00000000-0005-0000-0000-0000F6BD0000}"/>
    <cellStyle name="Total (line) 4 2 2 3 3" xfId="48707" xr:uid="{00000000-0005-0000-0000-0000F7BD0000}"/>
    <cellStyle name="Total (line) 4 2 2 3 4" xfId="48708" xr:uid="{00000000-0005-0000-0000-0000F8BD0000}"/>
    <cellStyle name="Total (line) 4 2 2 3 5" xfId="48709" xr:uid="{00000000-0005-0000-0000-0000F9BD0000}"/>
    <cellStyle name="Total (line) 4 2 2 30" xfId="6789" xr:uid="{00000000-0005-0000-0000-0000FABD0000}"/>
    <cellStyle name="Total (line) 4 2 2 30 2" xfId="48710" xr:uid="{00000000-0005-0000-0000-0000FBBD0000}"/>
    <cellStyle name="Total (line) 4 2 2 30 2 2" xfId="48711" xr:uid="{00000000-0005-0000-0000-0000FCBD0000}"/>
    <cellStyle name="Total (line) 4 2 2 30 2 3" xfId="48712" xr:uid="{00000000-0005-0000-0000-0000FDBD0000}"/>
    <cellStyle name="Total (line) 4 2 2 30 2 4" xfId="48713" xr:uid="{00000000-0005-0000-0000-0000FEBD0000}"/>
    <cellStyle name="Total (line) 4 2 2 30 3" xfId="48714" xr:uid="{00000000-0005-0000-0000-0000FFBD0000}"/>
    <cellStyle name="Total (line) 4 2 2 30 4" xfId="48715" xr:uid="{00000000-0005-0000-0000-000000BE0000}"/>
    <cellStyle name="Total (line) 4 2 2 30 5" xfId="48716" xr:uid="{00000000-0005-0000-0000-000001BE0000}"/>
    <cellStyle name="Total (line) 4 2 2 31" xfId="6790" xr:uid="{00000000-0005-0000-0000-000002BE0000}"/>
    <cellStyle name="Total (line) 4 2 2 31 2" xfId="48717" xr:uid="{00000000-0005-0000-0000-000003BE0000}"/>
    <cellStyle name="Total (line) 4 2 2 31 2 2" xfId="48718" xr:uid="{00000000-0005-0000-0000-000004BE0000}"/>
    <cellStyle name="Total (line) 4 2 2 31 2 3" xfId="48719" xr:uid="{00000000-0005-0000-0000-000005BE0000}"/>
    <cellStyle name="Total (line) 4 2 2 31 2 4" xfId="48720" xr:uid="{00000000-0005-0000-0000-000006BE0000}"/>
    <cellStyle name="Total (line) 4 2 2 31 3" xfId="48721" xr:uid="{00000000-0005-0000-0000-000007BE0000}"/>
    <cellStyle name="Total (line) 4 2 2 31 4" xfId="48722" xr:uid="{00000000-0005-0000-0000-000008BE0000}"/>
    <cellStyle name="Total (line) 4 2 2 31 5" xfId="48723" xr:uid="{00000000-0005-0000-0000-000009BE0000}"/>
    <cellStyle name="Total (line) 4 2 2 32" xfId="6791" xr:uid="{00000000-0005-0000-0000-00000ABE0000}"/>
    <cellStyle name="Total (line) 4 2 2 32 2" xfId="48724" xr:uid="{00000000-0005-0000-0000-00000BBE0000}"/>
    <cellStyle name="Total (line) 4 2 2 32 2 2" xfId="48725" xr:uid="{00000000-0005-0000-0000-00000CBE0000}"/>
    <cellStyle name="Total (line) 4 2 2 32 2 3" xfId="48726" xr:uid="{00000000-0005-0000-0000-00000DBE0000}"/>
    <cellStyle name="Total (line) 4 2 2 32 2 4" xfId="48727" xr:uid="{00000000-0005-0000-0000-00000EBE0000}"/>
    <cellStyle name="Total (line) 4 2 2 32 3" xfId="48728" xr:uid="{00000000-0005-0000-0000-00000FBE0000}"/>
    <cellStyle name="Total (line) 4 2 2 32 4" xfId="48729" xr:uid="{00000000-0005-0000-0000-000010BE0000}"/>
    <cellStyle name="Total (line) 4 2 2 32 5" xfId="48730" xr:uid="{00000000-0005-0000-0000-000011BE0000}"/>
    <cellStyle name="Total (line) 4 2 2 33" xfId="6792" xr:uid="{00000000-0005-0000-0000-000012BE0000}"/>
    <cellStyle name="Total (line) 4 2 2 33 2" xfId="48731" xr:uid="{00000000-0005-0000-0000-000013BE0000}"/>
    <cellStyle name="Total (line) 4 2 2 33 2 2" xfId="48732" xr:uid="{00000000-0005-0000-0000-000014BE0000}"/>
    <cellStyle name="Total (line) 4 2 2 33 2 3" xfId="48733" xr:uid="{00000000-0005-0000-0000-000015BE0000}"/>
    <cellStyle name="Total (line) 4 2 2 33 2 4" xfId="48734" xr:uid="{00000000-0005-0000-0000-000016BE0000}"/>
    <cellStyle name="Total (line) 4 2 2 33 3" xfId="48735" xr:uid="{00000000-0005-0000-0000-000017BE0000}"/>
    <cellStyle name="Total (line) 4 2 2 33 4" xfId="48736" xr:uid="{00000000-0005-0000-0000-000018BE0000}"/>
    <cellStyle name="Total (line) 4 2 2 33 5" xfId="48737" xr:uid="{00000000-0005-0000-0000-000019BE0000}"/>
    <cellStyle name="Total (line) 4 2 2 34" xfId="6793" xr:uid="{00000000-0005-0000-0000-00001ABE0000}"/>
    <cellStyle name="Total (line) 4 2 2 34 2" xfId="48738" xr:uid="{00000000-0005-0000-0000-00001BBE0000}"/>
    <cellStyle name="Total (line) 4 2 2 34 2 2" xfId="48739" xr:uid="{00000000-0005-0000-0000-00001CBE0000}"/>
    <cellStyle name="Total (line) 4 2 2 34 2 3" xfId="48740" xr:uid="{00000000-0005-0000-0000-00001DBE0000}"/>
    <cellStyle name="Total (line) 4 2 2 34 2 4" xfId="48741" xr:uid="{00000000-0005-0000-0000-00001EBE0000}"/>
    <cellStyle name="Total (line) 4 2 2 34 3" xfId="48742" xr:uid="{00000000-0005-0000-0000-00001FBE0000}"/>
    <cellStyle name="Total (line) 4 2 2 34 4" xfId="48743" xr:uid="{00000000-0005-0000-0000-000020BE0000}"/>
    <cellStyle name="Total (line) 4 2 2 34 5" xfId="48744" xr:uid="{00000000-0005-0000-0000-000021BE0000}"/>
    <cellStyle name="Total (line) 4 2 2 35" xfId="6794" xr:uid="{00000000-0005-0000-0000-000022BE0000}"/>
    <cellStyle name="Total (line) 4 2 2 35 2" xfId="48745" xr:uid="{00000000-0005-0000-0000-000023BE0000}"/>
    <cellStyle name="Total (line) 4 2 2 35 2 2" xfId="48746" xr:uid="{00000000-0005-0000-0000-000024BE0000}"/>
    <cellStyle name="Total (line) 4 2 2 35 2 3" xfId="48747" xr:uid="{00000000-0005-0000-0000-000025BE0000}"/>
    <cellStyle name="Total (line) 4 2 2 35 2 4" xfId="48748" xr:uid="{00000000-0005-0000-0000-000026BE0000}"/>
    <cellStyle name="Total (line) 4 2 2 35 3" xfId="48749" xr:uid="{00000000-0005-0000-0000-000027BE0000}"/>
    <cellStyle name="Total (line) 4 2 2 35 4" xfId="48750" xr:uid="{00000000-0005-0000-0000-000028BE0000}"/>
    <cellStyle name="Total (line) 4 2 2 35 5" xfId="48751" xr:uid="{00000000-0005-0000-0000-000029BE0000}"/>
    <cellStyle name="Total (line) 4 2 2 36" xfId="6795" xr:uid="{00000000-0005-0000-0000-00002ABE0000}"/>
    <cellStyle name="Total (line) 4 2 2 36 2" xfId="48752" xr:uid="{00000000-0005-0000-0000-00002BBE0000}"/>
    <cellStyle name="Total (line) 4 2 2 36 2 2" xfId="48753" xr:uid="{00000000-0005-0000-0000-00002CBE0000}"/>
    <cellStyle name="Total (line) 4 2 2 36 2 3" xfId="48754" xr:uid="{00000000-0005-0000-0000-00002DBE0000}"/>
    <cellStyle name="Total (line) 4 2 2 36 2 4" xfId="48755" xr:uid="{00000000-0005-0000-0000-00002EBE0000}"/>
    <cellStyle name="Total (line) 4 2 2 36 3" xfId="48756" xr:uid="{00000000-0005-0000-0000-00002FBE0000}"/>
    <cellStyle name="Total (line) 4 2 2 36 4" xfId="48757" xr:uid="{00000000-0005-0000-0000-000030BE0000}"/>
    <cellStyle name="Total (line) 4 2 2 36 5" xfId="48758" xr:uid="{00000000-0005-0000-0000-000031BE0000}"/>
    <cellStyle name="Total (line) 4 2 2 37" xfId="6796" xr:uid="{00000000-0005-0000-0000-000032BE0000}"/>
    <cellStyle name="Total (line) 4 2 2 37 2" xfId="48759" xr:uid="{00000000-0005-0000-0000-000033BE0000}"/>
    <cellStyle name="Total (line) 4 2 2 37 2 2" xfId="48760" xr:uid="{00000000-0005-0000-0000-000034BE0000}"/>
    <cellStyle name="Total (line) 4 2 2 37 2 3" xfId="48761" xr:uid="{00000000-0005-0000-0000-000035BE0000}"/>
    <cellStyle name="Total (line) 4 2 2 37 2 4" xfId="48762" xr:uid="{00000000-0005-0000-0000-000036BE0000}"/>
    <cellStyle name="Total (line) 4 2 2 37 3" xfId="48763" xr:uid="{00000000-0005-0000-0000-000037BE0000}"/>
    <cellStyle name="Total (line) 4 2 2 37 4" xfId="48764" xr:uid="{00000000-0005-0000-0000-000038BE0000}"/>
    <cellStyle name="Total (line) 4 2 2 37 5" xfId="48765" xr:uid="{00000000-0005-0000-0000-000039BE0000}"/>
    <cellStyle name="Total (line) 4 2 2 38" xfId="6797" xr:uid="{00000000-0005-0000-0000-00003ABE0000}"/>
    <cellStyle name="Total (line) 4 2 2 38 2" xfId="48766" xr:uid="{00000000-0005-0000-0000-00003BBE0000}"/>
    <cellStyle name="Total (line) 4 2 2 38 2 2" xfId="48767" xr:uid="{00000000-0005-0000-0000-00003CBE0000}"/>
    <cellStyle name="Total (line) 4 2 2 38 2 3" xfId="48768" xr:uid="{00000000-0005-0000-0000-00003DBE0000}"/>
    <cellStyle name="Total (line) 4 2 2 38 2 4" xfId="48769" xr:uid="{00000000-0005-0000-0000-00003EBE0000}"/>
    <cellStyle name="Total (line) 4 2 2 38 3" xfId="48770" xr:uid="{00000000-0005-0000-0000-00003FBE0000}"/>
    <cellStyle name="Total (line) 4 2 2 38 4" xfId="48771" xr:uid="{00000000-0005-0000-0000-000040BE0000}"/>
    <cellStyle name="Total (line) 4 2 2 38 5" xfId="48772" xr:uid="{00000000-0005-0000-0000-000041BE0000}"/>
    <cellStyle name="Total (line) 4 2 2 39" xfId="6798" xr:uid="{00000000-0005-0000-0000-000042BE0000}"/>
    <cellStyle name="Total (line) 4 2 2 39 2" xfId="48773" xr:uid="{00000000-0005-0000-0000-000043BE0000}"/>
    <cellStyle name="Total (line) 4 2 2 39 2 2" xfId="48774" xr:uid="{00000000-0005-0000-0000-000044BE0000}"/>
    <cellStyle name="Total (line) 4 2 2 39 2 3" xfId="48775" xr:uid="{00000000-0005-0000-0000-000045BE0000}"/>
    <cellStyle name="Total (line) 4 2 2 39 2 4" xfId="48776" xr:uid="{00000000-0005-0000-0000-000046BE0000}"/>
    <cellStyle name="Total (line) 4 2 2 39 3" xfId="48777" xr:uid="{00000000-0005-0000-0000-000047BE0000}"/>
    <cellStyle name="Total (line) 4 2 2 39 4" xfId="48778" xr:uid="{00000000-0005-0000-0000-000048BE0000}"/>
    <cellStyle name="Total (line) 4 2 2 39 5" xfId="48779" xr:uid="{00000000-0005-0000-0000-000049BE0000}"/>
    <cellStyle name="Total (line) 4 2 2 4" xfId="6799" xr:uid="{00000000-0005-0000-0000-00004ABE0000}"/>
    <cellStyle name="Total (line) 4 2 2 4 2" xfId="48780" xr:uid="{00000000-0005-0000-0000-00004BBE0000}"/>
    <cellStyle name="Total (line) 4 2 2 4 2 2" xfId="48781" xr:uid="{00000000-0005-0000-0000-00004CBE0000}"/>
    <cellStyle name="Total (line) 4 2 2 4 2 3" xfId="48782" xr:uid="{00000000-0005-0000-0000-00004DBE0000}"/>
    <cellStyle name="Total (line) 4 2 2 4 2 4" xfId="48783" xr:uid="{00000000-0005-0000-0000-00004EBE0000}"/>
    <cellStyle name="Total (line) 4 2 2 4 3" xfId="48784" xr:uid="{00000000-0005-0000-0000-00004FBE0000}"/>
    <cellStyle name="Total (line) 4 2 2 4 4" xfId="48785" xr:uid="{00000000-0005-0000-0000-000050BE0000}"/>
    <cellStyle name="Total (line) 4 2 2 4 5" xfId="48786" xr:uid="{00000000-0005-0000-0000-000051BE0000}"/>
    <cellStyle name="Total (line) 4 2 2 40" xfId="6800" xr:uid="{00000000-0005-0000-0000-000052BE0000}"/>
    <cellStyle name="Total (line) 4 2 2 40 2" xfId="48787" xr:uid="{00000000-0005-0000-0000-000053BE0000}"/>
    <cellStyle name="Total (line) 4 2 2 40 2 2" xfId="48788" xr:uid="{00000000-0005-0000-0000-000054BE0000}"/>
    <cellStyle name="Total (line) 4 2 2 40 2 3" xfId="48789" xr:uid="{00000000-0005-0000-0000-000055BE0000}"/>
    <cellStyle name="Total (line) 4 2 2 40 2 4" xfId="48790" xr:uid="{00000000-0005-0000-0000-000056BE0000}"/>
    <cellStyle name="Total (line) 4 2 2 40 3" xfId="48791" xr:uid="{00000000-0005-0000-0000-000057BE0000}"/>
    <cellStyle name="Total (line) 4 2 2 40 4" xfId="48792" xr:uid="{00000000-0005-0000-0000-000058BE0000}"/>
    <cellStyle name="Total (line) 4 2 2 40 5" xfId="48793" xr:uid="{00000000-0005-0000-0000-000059BE0000}"/>
    <cellStyle name="Total (line) 4 2 2 41" xfId="6801" xr:uid="{00000000-0005-0000-0000-00005ABE0000}"/>
    <cellStyle name="Total (line) 4 2 2 41 2" xfId="48794" xr:uid="{00000000-0005-0000-0000-00005BBE0000}"/>
    <cellStyle name="Total (line) 4 2 2 41 2 2" xfId="48795" xr:uid="{00000000-0005-0000-0000-00005CBE0000}"/>
    <cellStyle name="Total (line) 4 2 2 41 2 3" xfId="48796" xr:uid="{00000000-0005-0000-0000-00005DBE0000}"/>
    <cellStyle name="Total (line) 4 2 2 41 2 4" xfId="48797" xr:uid="{00000000-0005-0000-0000-00005EBE0000}"/>
    <cellStyle name="Total (line) 4 2 2 41 3" xfId="48798" xr:uid="{00000000-0005-0000-0000-00005FBE0000}"/>
    <cellStyle name="Total (line) 4 2 2 41 4" xfId="48799" xr:uid="{00000000-0005-0000-0000-000060BE0000}"/>
    <cellStyle name="Total (line) 4 2 2 41 5" xfId="48800" xr:uid="{00000000-0005-0000-0000-000061BE0000}"/>
    <cellStyle name="Total (line) 4 2 2 42" xfId="6802" xr:uid="{00000000-0005-0000-0000-000062BE0000}"/>
    <cellStyle name="Total (line) 4 2 2 42 2" xfId="48801" xr:uid="{00000000-0005-0000-0000-000063BE0000}"/>
    <cellStyle name="Total (line) 4 2 2 42 2 2" xfId="48802" xr:uid="{00000000-0005-0000-0000-000064BE0000}"/>
    <cellStyle name="Total (line) 4 2 2 42 2 3" xfId="48803" xr:uid="{00000000-0005-0000-0000-000065BE0000}"/>
    <cellStyle name="Total (line) 4 2 2 42 2 4" xfId="48804" xr:uid="{00000000-0005-0000-0000-000066BE0000}"/>
    <cellStyle name="Total (line) 4 2 2 42 3" xfId="48805" xr:uid="{00000000-0005-0000-0000-000067BE0000}"/>
    <cellStyle name="Total (line) 4 2 2 42 4" xfId="48806" xr:uid="{00000000-0005-0000-0000-000068BE0000}"/>
    <cellStyle name="Total (line) 4 2 2 42 5" xfId="48807" xr:uid="{00000000-0005-0000-0000-000069BE0000}"/>
    <cellStyle name="Total (line) 4 2 2 43" xfId="6803" xr:uid="{00000000-0005-0000-0000-00006ABE0000}"/>
    <cellStyle name="Total (line) 4 2 2 43 2" xfId="48808" xr:uid="{00000000-0005-0000-0000-00006BBE0000}"/>
    <cellStyle name="Total (line) 4 2 2 43 2 2" xfId="48809" xr:uid="{00000000-0005-0000-0000-00006CBE0000}"/>
    <cellStyle name="Total (line) 4 2 2 43 2 3" xfId="48810" xr:uid="{00000000-0005-0000-0000-00006DBE0000}"/>
    <cellStyle name="Total (line) 4 2 2 43 2 4" xfId="48811" xr:uid="{00000000-0005-0000-0000-00006EBE0000}"/>
    <cellStyle name="Total (line) 4 2 2 43 3" xfId="48812" xr:uid="{00000000-0005-0000-0000-00006FBE0000}"/>
    <cellStyle name="Total (line) 4 2 2 43 4" xfId="48813" xr:uid="{00000000-0005-0000-0000-000070BE0000}"/>
    <cellStyle name="Total (line) 4 2 2 43 5" xfId="48814" xr:uid="{00000000-0005-0000-0000-000071BE0000}"/>
    <cellStyle name="Total (line) 4 2 2 44" xfId="6804" xr:uid="{00000000-0005-0000-0000-000072BE0000}"/>
    <cellStyle name="Total (line) 4 2 2 44 2" xfId="48815" xr:uid="{00000000-0005-0000-0000-000073BE0000}"/>
    <cellStyle name="Total (line) 4 2 2 44 2 2" xfId="48816" xr:uid="{00000000-0005-0000-0000-000074BE0000}"/>
    <cellStyle name="Total (line) 4 2 2 44 2 3" xfId="48817" xr:uid="{00000000-0005-0000-0000-000075BE0000}"/>
    <cellStyle name="Total (line) 4 2 2 44 2 4" xfId="48818" xr:uid="{00000000-0005-0000-0000-000076BE0000}"/>
    <cellStyle name="Total (line) 4 2 2 44 3" xfId="48819" xr:uid="{00000000-0005-0000-0000-000077BE0000}"/>
    <cellStyle name="Total (line) 4 2 2 44 4" xfId="48820" xr:uid="{00000000-0005-0000-0000-000078BE0000}"/>
    <cellStyle name="Total (line) 4 2 2 44 5" xfId="48821" xr:uid="{00000000-0005-0000-0000-000079BE0000}"/>
    <cellStyle name="Total (line) 4 2 2 45" xfId="48822" xr:uid="{00000000-0005-0000-0000-00007ABE0000}"/>
    <cellStyle name="Total (line) 4 2 2 45 2" xfId="48823" xr:uid="{00000000-0005-0000-0000-00007BBE0000}"/>
    <cellStyle name="Total (line) 4 2 2 45 3" xfId="48824" xr:uid="{00000000-0005-0000-0000-00007CBE0000}"/>
    <cellStyle name="Total (line) 4 2 2 45 4" xfId="48825" xr:uid="{00000000-0005-0000-0000-00007DBE0000}"/>
    <cellStyle name="Total (line) 4 2 2 46" xfId="48826" xr:uid="{00000000-0005-0000-0000-00007EBE0000}"/>
    <cellStyle name="Total (line) 4 2 2 46 2" xfId="48827" xr:uid="{00000000-0005-0000-0000-00007FBE0000}"/>
    <cellStyle name="Total (line) 4 2 2 46 3" xfId="48828" xr:uid="{00000000-0005-0000-0000-000080BE0000}"/>
    <cellStyle name="Total (line) 4 2 2 46 4" xfId="48829" xr:uid="{00000000-0005-0000-0000-000081BE0000}"/>
    <cellStyle name="Total (line) 4 2 2 47" xfId="48830" xr:uid="{00000000-0005-0000-0000-000082BE0000}"/>
    <cellStyle name="Total (line) 4 2 2 48" xfId="48831" xr:uid="{00000000-0005-0000-0000-000083BE0000}"/>
    <cellStyle name="Total (line) 4 2 2 49" xfId="48832" xr:uid="{00000000-0005-0000-0000-000084BE0000}"/>
    <cellStyle name="Total (line) 4 2 2 5" xfId="6805" xr:uid="{00000000-0005-0000-0000-000085BE0000}"/>
    <cellStyle name="Total (line) 4 2 2 5 2" xfId="48833" xr:uid="{00000000-0005-0000-0000-000086BE0000}"/>
    <cellStyle name="Total (line) 4 2 2 5 2 2" xfId="48834" xr:uid="{00000000-0005-0000-0000-000087BE0000}"/>
    <cellStyle name="Total (line) 4 2 2 5 2 3" xfId="48835" xr:uid="{00000000-0005-0000-0000-000088BE0000}"/>
    <cellStyle name="Total (line) 4 2 2 5 2 4" xfId="48836" xr:uid="{00000000-0005-0000-0000-000089BE0000}"/>
    <cellStyle name="Total (line) 4 2 2 5 3" xfId="48837" xr:uid="{00000000-0005-0000-0000-00008ABE0000}"/>
    <cellStyle name="Total (line) 4 2 2 5 4" xfId="48838" xr:uid="{00000000-0005-0000-0000-00008BBE0000}"/>
    <cellStyle name="Total (line) 4 2 2 5 5" xfId="48839" xr:uid="{00000000-0005-0000-0000-00008CBE0000}"/>
    <cellStyle name="Total (line) 4 2 2 6" xfId="6806" xr:uid="{00000000-0005-0000-0000-00008DBE0000}"/>
    <cellStyle name="Total (line) 4 2 2 6 2" xfId="48840" xr:uid="{00000000-0005-0000-0000-00008EBE0000}"/>
    <cellStyle name="Total (line) 4 2 2 6 2 2" xfId="48841" xr:uid="{00000000-0005-0000-0000-00008FBE0000}"/>
    <cellStyle name="Total (line) 4 2 2 6 2 3" xfId="48842" xr:uid="{00000000-0005-0000-0000-000090BE0000}"/>
    <cellStyle name="Total (line) 4 2 2 6 2 4" xfId="48843" xr:uid="{00000000-0005-0000-0000-000091BE0000}"/>
    <cellStyle name="Total (line) 4 2 2 6 3" xfId="48844" xr:uid="{00000000-0005-0000-0000-000092BE0000}"/>
    <cellStyle name="Total (line) 4 2 2 6 4" xfId="48845" xr:uid="{00000000-0005-0000-0000-000093BE0000}"/>
    <cellStyle name="Total (line) 4 2 2 6 5" xfId="48846" xr:uid="{00000000-0005-0000-0000-000094BE0000}"/>
    <cellStyle name="Total (line) 4 2 2 7" xfId="6807" xr:uid="{00000000-0005-0000-0000-000095BE0000}"/>
    <cellStyle name="Total (line) 4 2 2 7 2" xfId="48847" xr:uid="{00000000-0005-0000-0000-000096BE0000}"/>
    <cellStyle name="Total (line) 4 2 2 7 2 2" xfId="48848" xr:uid="{00000000-0005-0000-0000-000097BE0000}"/>
    <cellStyle name="Total (line) 4 2 2 7 2 3" xfId="48849" xr:uid="{00000000-0005-0000-0000-000098BE0000}"/>
    <cellStyle name="Total (line) 4 2 2 7 2 4" xfId="48850" xr:uid="{00000000-0005-0000-0000-000099BE0000}"/>
    <cellStyle name="Total (line) 4 2 2 7 3" xfId="48851" xr:uid="{00000000-0005-0000-0000-00009ABE0000}"/>
    <cellStyle name="Total (line) 4 2 2 7 4" xfId="48852" xr:uid="{00000000-0005-0000-0000-00009BBE0000}"/>
    <cellStyle name="Total (line) 4 2 2 7 5" xfId="48853" xr:uid="{00000000-0005-0000-0000-00009CBE0000}"/>
    <cellStyle name="Total (line) 4 2 2 8" xfId="6808" xr:uid="{00000000-0005-0000-0000-00009DBE0000}"/>
    <cellStyle name="Total (line) 4 2 2 8 2" xfId="48854" xr:uid="{00000000-0005-0000-0000-00009EBE0000}"/>
    <cellStyle name="Total (line) 4 2 2 8 2 2" xfId="48855" xr:uid="{00000000-0005-0000-0000-00009FBE0000}"/>
    <cellStyle name="Total (line) 4 2 2 8 2 3" xfId="48856" xr:uid="{00000000-0005-0000-0000-0000A0BE0000}"/>
    <cellStyle name="Total (line) 4 2 2 8 2 4" xfId="48857" xr:uid="{00000000-0005-0000-0000-0000A1BE0000}"/>
    <cellStyle name="Total (line) 4 2 2 8 3" xfId="48858" xr:uid="{00000000-0005-0000-0000-0000A2BE0000}"/>
    <cellStyle name="Total (line) 4 2 2 8 4" xfId="48859" xr:uid="{00000000-0005-0000-0000-0000A3BE0000}"/>
    <cellStyle name="Total (line) 4 2 2 8 5" xfId="48860" xr:uid="{00000000-0005-0000-0000-0000A4BE0000}"/>
    <cellStyle name="Total (line) 4 2 2 9" xfId="6809" xr:uid="{00000000-0005-0000-0000-0000A5BE0000}"/>
    <cellStyle name="Total (line) 4 2 2 9 2" xfId="48861" xr:uid="{00000000-0005-0000-0000-0000A6BE0000}"/>
    <cellStyle name="Total (line) 4 2 2 9 2 2" xfId="48862" xr:uid="{00000000-0005-0000-0000-0000A7BE0000}"/>
    <cellStyle name="Total (line) 4 2 2 9 2 3" xfId="48863" xr:uid="{00000000-0005-0000-0000-0000A8BE0000}"/>
    <cellStyle name="Total (line) 4 2 2 9 2 4" xfId="48864" xr:uid="{00000000-0005-0000-0000-0000A9BE0000}"/>
    <cellStyle name="Total (line) 4 2 2 9 3" xfId="48865" xr:uid="{00000000-0005-0000-0000-0000AABE0000}"/>
    <cellStyle name="Total (line) 4 2 2 9 4" xfId="48866" xr:uid="{00000000-0005-0000-0000-0000ABBE0000}"/>
    <cellStyle name="Total (line) 4 2 2 9 5" xfId="48867" xr:uid="{00000000-0005-0000-0000-0000ACBE0000}"/>
    <cellStyle name="Total (line) 4 2 20" xfId="6810" xr:uid="{00000000-0005-0000-0000-0000ADBE0000}"/>
    <cellStyle name="Total (line) 4 2 20 2" xfId="48868" xr:uid="{00000000-0005-0000-0000-0000AEBE0000}"/>
    <cellStyle name="Total (line) 4 2 20 2 2" xfId="48869" xr:uid="{00000000-0005-0000-0000-0000AFBE0000}"/>
    <cellStyle name="Total (line) 4 2 20 2 3" xfId="48870" xr:uid="{00000000-0005-0000-0000-0000B0BE0000}"/>
    <cellStyle name="Total (line) 4 2 20 2 4" xfId="48871" xr:uid="{00000000-0005-0000-0000-0000B1BE0000}"/>
    <cellStyle name="Total (line) 4 2 20 3" xfId="48872" xr:uid="{00000000-0005-0000-0000-0000B2BE0000}"/>
    <cellStyle name="Total (line) 4 2 20 4" xfId="48873" xr:uid="{00000000-0005-0000-0000-0000B3BE0000}"/>
    <cellStyle name="Total (line) 4 2 20 5" xfId="48874" xr:uid="{00000000-0005-0000-0000-0000B4BE0000}"/>
    <cellStyle name="Total (line) 4 2 21" xfId="6811" xr:uid="{00000000-0005-0000-0000-0000B5BE0000}"/>
    <cellStyle name="Total (line) 4 2 21 2" xfId="48875" xr:uid="{00000000-0005-0000-0000-0000B6BE0000}"/>
    <cellStyle name="Total (line) 4 2 21 2 2" xfId="48876" xr:uid="{00000000-0005-0000-0000-0000B7BE0000}"/>
    <cellStyle name="Total (line) 4 2 21 2 3" xfId="48877" xr:uid="{00000000-0005-0000-0000-0000B8BE0000}"/>
    <cellStyle name="Total (line) 4 2 21 2 4" xfId="48878" xr:uid="{00000000-0005-0000-0000-0000B9BE0000}"/>
    <cellStyle name="Total (line) 4 2 21 3" xfId="48879" xr:uid="{00000000-0005-0000-0000-0000BABE0000}"/>
    <cellStyle name="Total (line) 4 2 21 4" xfId="48880" xr:uid="{00000000-0005-0000-0000-0000BBBE0000}"/>
    <cellStyle name="Total (line) 4 2 21 5" xfId="48881" xr:uid="{00000000-0005-0000-0000-0000BCBE0000}"/>
    <cellStyle name="Total (line) 4 2 22" xfId="6812" xr:uid="{00000000-0005-0000-0000-0000BDBE0000}"/>
    <cellStyle name="Total (line) 4 2 22 2" xfId="48882" xr:uid="{00000000-0005-0000-0000-0000BEBE0000}"/>
    <cellStyle name="Total (line) 4 2 22 2 2" xfId="48883" xr:uid="{00000000-0005-0000-0000-0000BFBE0000}"/>
    <cellStyle name="Total (line) 4 2 22 2 3" xfId="48884" xr:uid="{00000000-0005-0000-0000-0000C0BE0000}"/>
    <cellStyle name="Total (line) 4 2 22 2 4" xfId="48885" xr:uid="{00000000-0005-0000-0000-0000C1BE0000}"/>
    <cellStyle name="Total (line) 4 2 22 3" xfId="48886" xr:uid="{00000000-0005-0000-0000-0000C2BE0000}"/>
    <cellStyle name="Total (line) 4 2 22 4" xfId="48887" xr:uid="{00000000-0005-0000-0000-0000C3BE0000}"/>
    <cellStyle name="Total (line) 4 2 22 5" xfId="48888" xr:uid="{00000000-0005-0000-0000-0000C4BE0000}"/>
    <cellStyle name="Total (line) 4 2 23" xfId="6813" xr:uid="{00000000-0005-0000-0000-0000C5BE0000}"/>
    <cellStyle name="Total (line) 4 2 23 2" xfId="48889" xr:uid="{00000000-0005-0000-0000-0000C6BE0000}"/>
    <cellStyle name="Total (line) 4 2 23 2 2" xfId="48890" xr:uid="{00000000-0005-0000-0000-0000C7BE0000}"/>
    <cellStyle name="Total (line) 4 2 23 2 3" xfId="48891" xr:uid="{00000000-0005-0000-0000-0000C8BE0000}"/>
    <cellStyle name="Total (line) 4 2 23 2 4" xfId="48892" xr:uid="{00000000-0005-0000-0000-0000C9BE0000}"/>
    <cellStyle name="Total (line) 4 2 23 3" xfId="48893" xr:uid="{00000000-0005-0000-0000-0000CABE0000}"/>
    <cellStyle name="Total (line) 4 2 23 4" xfId="48894" xr:uid="{00000000-0005-0000-0000-0000CBBE0000}"/>
    <cellStyle name="Total (line) 4 2 23 5" xfId="48895" xr:uid="{00000000-0005-0000-0000-0000CCBE0000}"/>
    <cellStyle name="Total (line) 4 2 24" xfId="6814" xr:uid="{00000000-0005-0000-0000-0000CDBE0000}"/>
    <cellStyle name="Total (line) 4 2 24 2" xfId="48896" xr:uid="{00000000-0005-0000-0000-0000CEBE0000}"/>
    <cellStyle name="Total (line) 4 2 24 2 2" xfId="48897" xr:uid="{00000000-0005-0000-0000-0000CFBE0000}"/>
    <cellStyle name="Total (line) 4 2 24 2 3" xfId="48898" xr:uid="{00000000-0005-0000-0000-0000D0BE0000}"/>
    <cellStyle name="Total (line) 4 2 24 2 4" xfId="48899" xr:uid="{00000000-0005-0000-0000-0000D1BE0000}"/>
    <cellStyle name="Total (line) 4 2 24 3" xfId="48900" xr:uid="{00000000-0005-0000-0000-0000D2BE0000}"/>
    <cellStyle name="Total (line) 4 2 24 4" xfId="48901" xr:uid="{00000000-0005-0000-0000-0000D3BE0000}"/>
    <cellStyle name="Total (line) 4 2 24 5" xfId="48902" xr:uid="{00000000-0005-0000-0000-0000D4BE0000}"/>
    <cellStyle name="Total (line) 4 2 25" xfId="6815" xr:uid="{00000000-0005-0000-0000-0000D5BE0000}"/>
    <cellStyle name="Total (line) 4 2 25 2" xfId="48903" xr:uid="{00000000-0005-0000-0000-0000D6BE0000}"/>
    <cellStyle name="Total (line) 4 2 25 2 2" xfId="48904" xr:uid="{00000000-0005-0000-0000-0000D7BE0000}"/>
    <cellStyle name="Total (line) 4 2 25 2 3" xfId="48905" xr:uid="{00000000-0005-0000-0000-0000D8BE0000}"/>
    <cellStyle name="Total (line) 4 2 25 2 4" xfId="48906" xr:uid="{00000000-0005-0000-0000-0000D9BE0000}"/>
    <cellStyle name="Total (line) 4 2 25 3" xfId="48907" xr:uid="{00000000-0005-0000-0000-0000DABE0000}"/>
    <cellStyle name="Total (line) 4 2 25 4" xfId="48908" xr:uid="{00000000-0005-0000-0000-0000DBBE0000}"/>
    <cellStyle name="Total (line) 4 2 25 5" xfId="48909" xr:uid="{00000000-0005-0000-0000-0000DCBE0000}"/>
    <cellStyle name="Total (line) 4 2 26" xfId="6816" xr:uid="{00000000-0005-0000-0000-0000DDBE0000}"/>
    <cellStyle name="Total (line) 4 2 26 2" xfId="48910" xr:uid="{00000000-0005-0000-0000-0000DEBE0000}"/>
    <cellStyle name="Total (line) 4 2 26 2 2" xfId="48911" xr:uid="{00000000-0005-0000-0000-0000DFBE0000}"/>
    <cellStyle name="Total (line) 4 2 26 2 3" xfId="48912" xr:uid="{00000000-0005-0000-0000-0000E0BE0000}"/>
    <cellStyle name="Total (line) 4 2 26 2 4" xfId="48913" xr:uid="{00000000-0005-0000-0000-0000E1BE0000}"/>
    <cellStyle name="Total (line) 4 2 26 3" xfId="48914" xr:uid="{00000000-0005-0000-0000-0000E2BE0000}"/>
    <cellStyle name="Total (line) 4 2 26 4" xfId="48915" xr:uid="{00000000-0005-0000-0000-0000E3BE0000}"/>
    <cellStyle name="Total (line) 4 2 26 5" xfId="48916" xr:uid="{00000000-0005-0000-0000-0000E4BE0000}"/>
    <cellStyle name="Total (line) 4 2 27" xfId="6817" xr:uid="{00000000-0005-0000-0000-0000E5BE0000}"/>
    <cellStyle name="Total (line) 4 2 27 2" xfId="48917" xr:uid="{00000000-0005-0000-0000-0000E6BE0000}"/>
    <cellStyle name="Total (line) 4 2 27 2 2" xfId="48918" xr:uid="{00000000-0005-0000-0000-0000E7BE0000}"/>
    <cellStyle name="Total (line) 4 2 27 2 3" xfId="48919" xr:uid="{00000000-0005-0000-0000-0000E8BE0000}"/>
    <cellStyle name="Total (line) 4 2 27 2 4" xfId="48920" xr:uid="{00000000-0005-0000-0000-0000E9BE0000}"/>
    <cellStyle name="Total (line) 4 2 27 3" xfId="48921" xr:uid="{00000000-0005-0000-0000-0000EABE0000}"/>
    <cellStyle name="Total (line) 4 2 27 4" xfId="48922" xr:uid="{00000000-0005-0000-0000-0000EBBE0000}"/>
    <cellStyle name="Total (line) 4 2 27 5" xfId="48923" xr:uid="{00000000-0005-0000-0000-0000ECBE0000}"/>
    <cellStyle name="Total (line) 4 2 28" xfId="6818" xr:uid="{00000000-0005-0000-0000-0000EDBE0000}"/>
    <cellStyle name="Total (line) 4 2 28 2" xfId="48924" xr:uid="{00000000-0005-0000-0000-0000EEBE0000}"/>
    <cellStyle name="Total (line) 4 2 28 2 2" xfId="48925" xr:uid="{00000000-0005-0000-0000-0000EFBE0000}"/>
    <cellStyle name="Total (line) 4 2 28 2 3" xfId="48926" xr:uid="{00000000-0005-0000-0000-0000F0BE0000}"/>
    <cellStyle name="Total (line) 4 2 28 2 4" xfId="48927" xr:uid="{00000000-0005-0000-0000-0000F1BE0000}"/>
    <cellStyle name="Total (line) 4 2 28 3" xfId="48928" xr:uid="{00000000-0005-0000-0000-0000F2BE0000}"/>
    <cellStyle name="Total (line) 4 2 28 4" xfId="48929" xr:uid="{00000000-0005-0000-0000-0000F3BE0000}"/>
    <cellStyle name="Total (line) 4 2 28 5" xfId="48930" xr:uid="{00000000-0005-0000-0000-0000F4BE0000}"/>
    <cellStyle name="Total (line) 4 2 29" xfId="6819" xr:uid="{00000000-0005-0000-0000-0000F5BE0000}"/>
    <cellStyle name="Total (line) 4 2 29 2" xfId="48931" xr:uid="{00000000-0005-0000-0000-0000F6BE0000}"/>
    <cellStyle name="Total (line) 4 2 29 2 2" xfId="48932" xr:uid="{00000000-0005-0000-0000-0000F7BE0000}"/>
    <cellStyle name="Total (line) 4 2 29 2 3" xfId="48933" xr:uid="{00000000-0005-0000-0000-0000F8BE0000}"/>
    <cellStyle name="Total (line) 4 2 29 2 4" xfId="48934" xr:uid="{00000000-0005-0000-0000-0000F9BE0000}"/>
    <cellStyle name="Total (line) 4 2 29 3" xfId="48935" xr:uid="{00000000-0005-0000-0000-0000FABE0000}"/>
    <cellStyle name="Total (line) 4 2 29 4" xfId="48936" xr:uid="{00000000-0005-0000-0000-0000FBBE0000}"/>
    <cellStyle name="Total (line) 4 2 29 5" xfId="48937" xr:uid="{00000000-0005-0000-0000-0000FCBE0000}"/>
    <cellStyle name="Total (line) 4 2 3" xfId="6820" xr:uid="{00000000-0005-0000-0000-0000FDBE0000}"/>
    <cellStyle name="Total (line) 4 2 3 2" xfId="48938" xr:uid="{00000000-0005-0000-0000-0000FEBE0000}"/>
    <cellStyle name="Total (line) 4 2 3 2 2" xfId="48939" xr:uid="{00000000-0005-0000-0000-0000FFBE0000}"/>
    <cellStyle name="Total (line) 4 2 3 2 3" xfId="48940" xr:uid="{00000000-0005-0000-0000-000000BF0000}"/>
    <cellStyle name="Total (line) 4 2 3 2 4" xfId="48941" xr:uid="{00000000-0005-0000-0000-000001BF0000}"/>
    <cellStyle name="Total (line) 4 2 3 3" xfId="48942" xr:uid="{00000000-0005-0000-0000-000002BF0000}"/>
    <cellStyle name="Total (line) 4 2 3 4" xfId="48943" xr:uid="{00000000-0005-0000-0000-000003BF0000}"/>
    <cellStyle name="Total (line) 4 2 3 5" xfId="48944" xr:uid="{00000000-0005-0000-0000-000004BF0000}"/>
    <cellStyle name="Total (line) 4 2 30" xfId="6821" xr:uid="{00000000-0005-0000-0000-000005BF0000}"/>
    <cellStyle name="Total (line) 4 2 30 2" xfId="48945" xr:uid="{00000000-0005-0000-0000-000006BF0000}"/>
    <cellStyle name="Total (line) 4 2 30 2 2" xfId="48946" xr:uid="{00000000-0005-0000-0000-000007BF0000}"/>
    <cellStyle name="Total (line) 4 2 30 2 3" xfId="48947" xr:uid="{00000000-0005-0000-0000-000008BF0000}"/>
    <cellStyle name="Total (line) 4 2 30 2 4" xfId="48948" xr:uid="{00000000-0005-0000-0000-000009BF0000}"/>
    <cellStyle name="Total (line) 4 2 30 3" xfId="48949" xr:uid="{00000000-0005-0000-0000-00000ABF0000}"/>
    <cellStyle name="Total (line) 4 2 30 4" xfId="48950" xr:uid="{00000000-0005-0000-0000-00000BBF0000}"/>
    <cellStyle name="Total (line) 4 2 30 5" xfId="48951" xr:uid="{00000000-0005-0000-0000-00000CBF0000}"/>
    <cellStyle name="Total (line) 4 2 31" xfId="6822" xr:uid="{00000000-0005-0000-0000-00000DBF0000}"/>
    <cellStyle name="Total (line) 4 2 31 2" xfId="48952" xr:uid="{00000000-0005-0000-0000-00000EBF0000}"/>
    <cellStyle name="Total (line) 4 2 31 2 2" xfId="48953" xr:uid="{00000000-0005-0000-0000-00000FBF0000}"/>
    <cellStyle name="Total (line) 4 2 31 2 3" xfId="48954" xr:uid="{00000000-0005-0000-0000-000010BF0000}"/>
    <cellStyle name="Total (line) 4 2 31 2 4" xfId="48955" xr:uid="{00000000-0005-0000-0000-000011BF0000}"/>
    <cellStyle name="Total (line) 4 2 31 3" xfId="48956" xr:uid="{00000000-0005-0000-0000-000012BF0000}"/>
    <cellStyle name="Total (line) 4 2 31 4" xfId="48957" xr:uid="{00000000-0005-0000-0000-000013BF0000}"/>
    <cellStyle name="Total (line) 4 2 31 5" xfId="48958" xr:uid="{00000000-0005-0000-0000-000014BF0000}"/>
    <cellStyle name="Total (line) 4 2 32" xfId="6823" xr:uid="{00000000-0005-0000-0000-000015BF0000}"/>
    <cellStyle name="Total (line) 4 2 32 2" xfId="48959" xr:uid="{00000000-0005-0000-0000-000016BF0000}"/>
    <cellStyle name="Total (line) 4 2 32 2 2" xfId="48960" xr:uid="{00000000-0005-0000-0000-000017BF0000}"/>
    <cellStyle name="Total (line) 4 2 32 2 3" xfId="48961" xr:uid="{00000000-0005-0000-0000-000018BF0000}"/>
    <cellStyle name="Total (line) 4 2 32 2 4" xfId="48962" xr:uid="{00000000-0005-0000-0000-000019BF0000}"/>
    <cellStyle name="Total (line) 4 2 32 3" xfId="48963" xr:uid="{00000000-0005-0000-0000-00001ABF0000}"/>
    <cellStyle name="Total (line) 4 2 32 4" xfId="48964" xr:uid="{00000000-0005-0000-0000-00001BBF0000}"/>
    <cellStyle name="Total (line) 4 2 32 5" xfId="48965" xr:uid="{00000000-0005-0000-0000-00001CBF0000}"/>
    <cellStyle name="Total (line) 4 2 33" xfId="6824" xr:uid="{00000000-0005-0000-0000-00001DBF0000}"/>
    <cellStyle name="Total (line) 4 2 33 2" xfId="48966" xr:uid="{00000000-0005-0000-0000-00001EBF0000}"/>
    <cellStyle name="Total (line) 4 2 33 2 2" xfId="48967" xr:uid="{00000000-0005-0000-0000-00001FBF0000}"/>
    <cellStyle name="Total (line) 4 2 33 2 3" xfId="48968" xr:uid="{00000000-0005-0000-0000-000020BF0000}"/>
    <cellStyle name="Total (line) 4 2 33 2 4" xfId="48969" xr:uid="{00000000-0005-0000-0000-000021BF0000}"/>
    <cellStyle name="Total (line) 4 2 33 3" xfId="48970" xr:uid="{00000000-0005-0000-0000-000022BF0000}"/>
    <cellStyle name="Total (line) 4 2 33 4" xfId="48971" xr:uid="{00000000-0005-0000-0000-000023BF0000}"/>
    <cellStyle name="Total (line) 4 2 33 5" xfId="48972" xr:uid="{00000000-0005-0000-0000-000024BF0000}"/>
    <cellStyle name="Total (line) 4 2 34" xfId="6825" xr:uid="{00000000-0005-0000-0000-000025BF0000}"/>
    <cellStyle name="Total (line) 4 2 34 2" xfId="48973" xr:uid="{00000000-0005-0000-0000-000026BF0000}"/>
    <cellStyle name="Total (line) 4 2 34 2 2" xfId="48974" xr:uid="{00000000-0005-0000-0000-000027BF0000}"/>
    <cellStyle name="Total (line) 4 2 34 2 3" xfId="48975" xr:uid="{00000000-0005-0000-0000-000028BF0000}"/>
    <cellStyle name="Total (line) 4 2 34 2 4" xfId="48976" xr:uid="{00000000-0005-0000-0000-000029BF0000}"/>
    <cellStyle name="Total (line) 4 2 34 3" xfId="48977" xr:uid="{00000000-0005-0000-0000-00002ABF0000}"/>
    <cellStyle name="Total (line) 4 2 34 4" xfId="48978" xr:uid="{00000000-0005-0000-0000-00002BBF0000}"/>
    <cellStyle name="Total (line) 4 2 34 5" xfId="48979" xr:uid="{00000000-0005-0000-0000-00002CBF0000}"/>
    <cellStyle name="Total (line) 4 2 35" xfId="6826" xr:uid="{00000000-0005-0000-0000-00002DBF0000}"/>
    <cellStyle name="Total (line) 4 2 35 2" xfId="48980" xr:uid="{00000000-0005-0000-0000-00002EBF0000}"/>
    <cellStyle name="Total (line) 4 2 35 2 2" xfId="48981" xr:uid="{00000000-0005-0000-0000-00002FBF0000}"/>
    <cellStyle name="Total (line) 4 2 35 2 3" xfId="48982" xr:uid="{00000000-0005-0000-0000-000030BF0000}"/>
    <cellStyle name="Total (line) 4 2 35 2 4" xfId="48983" xr:uid="{00000000-0005-0000-0000-000031BF0000}"/>
    <cellStyle name="Total (line) 4 2 35 3" xfId="48984" xr:uid="{00000000-0005-0000-0000-000032BF0000}"/>
    <cellStyle name="Total (line) 4 2 35 4" xfId="48985" xr:uid="{00000000-0005-0000-0000-000033BF0000}"/>
    <cellStyle name="Total (line) 4 2 35 5" xfId="48986" xr:uid="{00000000-0005-0000-0000-000034BF0000}"/>
    <cellStyle name="Total (line) 4 2 36" xfId="6827" xr:uid="{00000000-0005-0000-0000-000035BF0000}"/>
    <cellStyle name="Total (line) 4 2 36 2" xfId="48987" xr:uid="{00000000-0005-0000-0000-000036BF0000}"/>
    <cellStyle name="Total (line) 4 2 36 2 2" xfId="48988" xr:uid="{00000000-0005-0000-0000-000037BF0000}"/>
    <cellStyle name="Total (line) 4 2 36 2 3" xfId="48989" xr:uid="{00000000-0005-0000-0000-000038BF0000}"/>
    <cellStyle name="Total (line) 4 2 36 2 4" xfId="48990" xr:uid="{00000000-0005-0000-0000-000039BF0000}"/>
    <cellStyle name="Total (line) 4 2 36 3" xfId="48991" xr:uid="{00000000-0005-0000-0000-00003ABF0000}"/>
    <cellStyle name="Total (line) 4 2 36 4" xfId="48992" xr:uid="{00000000-0005-0000-0000-00003BBF0000}"/>
    <cellStyle name="Total (line) 4 2 36 5" xfId="48993" xr:uid="{00000000-0005-0000-0000-00003CBF0000}"/>
    <cellStyle name="Total (line) 4 2 37" xfId="6828" xr:uid="{00000000-0005-0000-0000-00003DBF0000}"/>
    <cellStyle name="Total (line) 4 2 37 2" xfId="48994" xr:uid="{00000000-0005-0000-0000-00003EBF0000}"/>
    <cellStyle name="Total (line) 4 2 37 2 2" xfId="48995" xr:uid="{00000000-0005-0000-0000-00003FBF0000}"/>
    <cellStyle name="Total (line) 4 2 37 2 3" xfId="48996" xr:uid="{00000000-0005-0000-0000-000040BF0000}"/>
    <cellStyle name="Total (line) 4 2 37 2 4" xfId="48997" xr:uid="{00000000-0005-0000-0000-000041BF0000}"/>
    <cellStyle name="Total (line) 4 2 37 3" xfId="48998" xr:uid="{00000000-0005-0000-0000-000042BF0000}"/>
    <cellStyle name="Total (line) 4 2 37 4" xfId="48999" xr:uid="{00000000-0005-0000-0000-000043BF0000}"/>
    <cellStyle name="Total (line) 4 2 37 5" xfId="49000" xr:uid="{00000000-0005-0000-0000-000044BF0000}"/>
    <cellStyle name="Total (line) 4 2 38" xfId="6829" xr:uid="{00000000-0005-0000-0000-000045BF0000}"/>
    <cellStyle name="Total (line) 4 2 38 2" xfId="49001" xr:uid="{00000000-0005-0000-0000-000046BF0000}"/>
    <cellStyle name="Total (line) 4 2 38 2 2" xfId="49002" xr:uid="{00000000-0005-0000-0000-000047BF0000}"/>
    <cellStyle name="Total (line) 4 2 38 2 3" xfId="49003" xr:uid="{00000000-0005-0000-0000-000048BF0000}"/>
    <cellStyle name="Total (line) 4 2 38 2 4" xfId="49004" xr:uid="{00000000-0005-0000-0000-000049BF0000}"/>
    <cellStyle name="Total (line) 4 2 38 3" xfId="49005" xr:uid="{00000000-0005-0000-0000-00004ABF0000}"/>
    <cellStyle name="Total (line) 4 2 38 4" xfId="49006" xr:uid="{00000000-0005-0000-0000-00004BBF0000}"/>
    <cellStyle name="Total (line) 4 2 38 5" xfId="49007" xr:uid="{00000000-0005-0000-0000-00004CBF0000}"/>
    <cellStyle name="Total (line) 4 2 39" xfId="6830" xr:uid="{00000000-0005-0000-0000-00004DBF0000}"/>
    <cellStyle name="Total (line) 4 2 39 2" xfId="49008" xr:uid="{00000000-0005-0000-0000-00004EBF0000}"/>
    <cellStyle name="Total (line) 4 2 39 2 2" xfId="49009" xr:uid="{00000000-0005-0000-0000-00004FBF0000}"/>
    <cellStyle name="Total (line) 4 2 39 2 3" xfId="49010" xr:uid="{00000000-0005-0000-0000-000050BF0000}"/>
    <cellStyle name="Total (line) 4 2 39 2 4" xfId="49011" xr:uid="{00000000-0005-0000-0000-000051BF0000}"/>
    <cellStyle name="Total (line) 4 2 39 3" xfId="49012" xr:uid="{00000000-0005-0000-0000-000052BF0000}"/>
    <cellStyle name="Total (line) 4 2 39 4" xfId="49013" xr:uid="{00000000-0005-0000-0000-000053BF0000}"/>
    <cellStyle name="Total (line) 4 2 39 5" xfId="49014" xr:uid="{00000000-0005-0000-0000-000054BF0000}"/>
    <cellStyle name="Total (line) 4 2 4" xfId="6831" xr:uid="{00000000-0005-0000-0000-000055BF0000}"/>
    <cellStyle name="Total (line) 4 2 4 2" xfId="49015" xr:uid="{00000000-0005-0000-0000-000056BF0000}"/>
    <cellStyle name="Total (line) 4 2 4 2 2" xfId="49016" xr:uid="{00000000-0005-0000-0000-000057BF0000}"/>
    <cellStyle name="Total (line) 4 2 4 2 3" xfId="49017" xr:uid="{00000000-0005-0000-0000-000058BF0000}"/>
    <cellStyle name="Total (line) 4 2 4 2 4" xfId="49018" xr:uid="{00000000-0005-0000-0000-000059BF0000}"/>
    <cellStyle name="Total (line) 4 2 4 3" xfId="49019" xr:uid="{00000000-0005-0000-0000-00005ABF0000}"/>
    <cellStyle name="Total (line) 4 2 4 4" xfId="49020" xr:uid="{00000000-0005-0000-0000-00005BBF0000}"/>
    <cellStyle name="Total (line) 4 2 4 5" xfId="49021" xr:uid="{00000000-0005-0000-0000-00005CBF0000}"/>
    <cellStyle name="Total (line) 4 2 40" xfId="6832" xr:uid="{00000000-0005-0000-0000-00005DBF0000}"/>
    <cellStyle name="Total (line) 4 2 40 2" xfId="49022" xr:uid="{00000000-0005-0000-0000-00005EBF0000}"/>
    <cellStyle name="Total (line) 4 2 40 2 2" xfId="49023" xr:uid="{00000000-0005-0000-0000-00005FBF0000}"/>
    <cellStyle name="Total (line) 4 2 40 2 3" xfId="49024" xr:uid="{00000000-0005-0000-0000-000060BF0000}"/>
    <cellStyle name="Total (line) 4 2 40 2 4" xfId="49025" xr:uid="{00000000-0005-0000-0000-000061BF0000}"/>
    <cellStyle name="Total (line) 4 2 40 3" xfId="49026" xr:uid="{00000000-0005-0000-0000-000062BF0000}"/>
    <cellStyle name="Total (line) 4 2 40 4" xfId="49027" xr:uid="{00000000-0005-0000-0000-000063BF0000}"/>
    <cellStyle name="Total (line) 4 2 40 5" xfId="49028" xr:uid="{00000000-0005-0000-0000-000064BF0000}"/>
    <cellStyle name="Total (line) 4 2 41" xfId="6833" xr:uid="{00000000-0005-0000-0000-000065BF0000}"/>
    <cellStyle name="Total (line) 4 2 41 2" xfId="49029" xr:uid="{00000000-0005-0000-0000-000066BF0000}"/>
    <cellStyle name="Total (line) 4 2 41 2 2" xfId="49030" xr:uid="{00000000-0005-0000-0000-000067BF0000}"/>
    <cellStyle name="Total (line) 4 2 41 2 3" xfId="49031" xr:uid="{00000000-0005-0000-0000-000068BF0000}"/>
    <cellStyle name="Total (line) 4 2 41 2 4" xfId="49032" xr:uid="{00000000-0005-0000-0000-000069BF0000}"/>
    <cellStyle name="Total (line) 4 2 41 3" xfId="49033" xr:uid="{00000000-0005-0000-0000-00006ABF0000}"/>
    <cellStyle name="Total (line) 4 2 41 4" xfId="49034" xr:uid="{00000000-0005-0000-0000-00006BBF0000}"/>
    <cellStyle name="Total (line) 4 2 41 5" xfId="49035" xr:uid="{00000000-0005-0000-0000-00006CBF0000}"/>
    <cellStyle name="Total (line) 4 2 42" xfId="6834" xr:uid="{00000000-0005-0000-0000-00006DBF0000}"/>
    <cellStyle name="Total (line) 4 2 42 2" xfId="49036" xr:uid="{00000000-0005-0000-0000-00006EBF0000}"/>
    <cellStyle name="Total (line) 4 2 42 2 2" xfId="49037" xr:uid="{00000000-0005-0000-0000-00006FBF0000}"/>
    <cellStyle name="Total (line) 4 2 42 2 3" xfId="49038" xr:uid="{00000000-0005-0000-0000-000070BF0000}"/>
    <cellStyle name="Total (line) 4 2 42 2 4" xfId="49039" xr:uid="{00000000-0005-0000-0000-000071BF0000}"/>
    <cellStyle name="Total (line) 4 2 42 3" xfId="49040" xr:uid="{00000000-0005-0000-0000-000072BF0000}"/>
    <cellStyle name="Total (line) 4 2 42 4" xfId="49041" xr:uid="{00000000-0005-0000-0000-000073BF0000}"/>
    <cellStyle name="Total (line) 4 2 42 5" xfId="49042" xr:uid="{00000000-0005-0000-0000-000074BF0000}"/>
    <cellStyle name="Total (line) 4 2 43" xfId="6835" xr:uid="{00000000-0005-0000-0000-000075BF0000}"/>
    <cellStyle name="Total (line) 4 2 43 2" xfId="49043" xr:uid="{00000000-0005-0000-0000-000076BF0000}"/>
    <cellStyle name="Total (line) 4 2 43 2 2" xfId="49044" xr:uid="{00000000-0005-0000-0000-000077BF0000}"/>
    <cellStyle name="Total (line) 4 2 43 2 3" xfId="49045" xr:uid="{00000000-0005-0000-0000-000078BF0000}"/>
    <cellStyle name="Total (line) 4 2 43 2 4" xfId="49046" xr:uid="{00000000-0005-0000-0000-000079BF0000}"/>
    <cellStyle name="Total (line) 4 2 43 3" xfId="49047" xr:uid="{00000000-0005-0000-0000-00007ABF0000}"/>
    <cellStyle name="Total (line) 4 2 43 4" xfId="49048" xr:uid="{00000000-0005-0000-0000-00007BBF0000}"/>
    <cellStyle name="Total (line) 4 2 43 5" xfId="49049" xr:uid="{00000000-0005-0000-0000-00007CBF0000}"/>
    <cellStyle name="Total (line) 4 2 44" xfId="6836" xr:uid="{00000000-0005-0000-0000-00007DBF0000}"/>
    <cellStyle name="Total (line) 4 2 44 2" xfId="49050" xr:uid="{00000000-0005-0000-0000-00007EBF0000}"/>
    <cellStyle name="Total (line) 4 2 44 2 2" xfId="49051" xr:uid="{00000000-0005-0000-0000-00007FBF0000}"/>
    <cellStyle name="Total (line) 4 2 44 2 3" xfId="49052" xr:uid="{00000000-0005-0000-0000-000080BF0000}"/>
    <cellStyle name="Total (line) 4 2 44 2 4" xfId="49053" xr:uid="{00000000-0005-0000-0000-000081BF0000}"/>
    <cellStyle name="Total (line) 4 2 44 3" xfId="49054" xr:uid="{00000000-0005-0000-0000-000082BF0000}"/>
    <cellStyle name="Total (line) 4 2 44 4" xfId="49055" xr:uid="{00000000-0005-0000-0000-000083BF0000}"/>
    <cellStyle name="Total (line) 4 2 44 5" xfId="49056" xr:uid="{00000000-0005-0000-0000-000084BF0000}"/>
    <cellStyle name="Total (line) 4 2 45" xfId="6837" xr:uid="{00000000-0005-0000-0000-000085BF0000}"/>
    <cellStyle name="Total (line) 4 2 45 2" xfId="49057" xr:uid="{00000000-0005-0000-0000-000086BF0000}"/>
    <cellStyle name="Total (line) 4 2 45 2 2" xfId="49058" xr:uid="{00000000-0005-0000-0000-000087BF0000}"/>
    <cellStyle name="Total (line) 4 2 45 2 3" xfId="49059" xr:uid="{00000000-0005-0000-0000-000088BF0000}"/>
    <cellStyle name="Total (line) 4 2 45 2 4" xfId="49060" xr:uid="{00000000-0005-0000-0000-000089BF0000}"/>
    <cellStyle name="Total (line) 4 2 45 3" xfId="49061" xr:uid="{00000000-0005-0000-0000-00008ABF0000}"/>
    <cellStyle name="Total (line) 4 2 45 4" xfId="49062" xr:uid="{00000000-0005-0000-0000-00008BBF0000}"/>
    <cellStyle name="Total (line) 4 2 45 5" xfId="49063" xr:uid="{00000000-0005-0000-0000-00008CBF0000}"/>
    <cellStyle name="Total (line) 4 2 46" xfId="49064" xr:uid="{00000000-0005-0000-0000-00008DBF0000}"/>
    <cellStyle name="Total (line) 4 2 46 2" xfId="49065" xr:uid="{00000000-0005-0000-0000-00008EBF0000}"/>
    <cellStyle name="Total (line) 4 2 46 3" xfId="49066" xr:uid="{00000000-0005-0000-0000-00008FBF0000}"/>
    <cellStyle name="Total (line) 4 2 46 4" xfId="49067" xr:uid="{00000000-0005-0000-0000-000090BF0000}"/>
    <cellStyle name="Total (line) 4 2 47" xfId="49068" xr:uid="{00000000-0005-0000-0000-000091BF0000}"/>
    <cellStyle name="Total (line) 4 2 47 2" xfId="49069" xr:uid="{00000000-0005-0000-0000-000092BF0000}"/>
    <cellStyle name="Total (line) 4 2 47 3" xfId="49070" xr:uid="{00000000-0005-0000-0000-000093BF0000}"/>
    <cellStyle name="Total (line) 4 2 47 4" xfId="49071" xr:uid="{00000000-0005-0000-0000-000094BF0000}"/>
    <cellStyle name="Total (line) 4 2 48" xfId="49072" xr:uid="{00000000-0005-0000-0000-000095BF0000}"/>
    <cellStyle name="Total (line) 4 2 49" xfId="49073" xr:uid="{00000000-0005-0000-0000-000096BF0000}"/>
    <cellStyle name="Total (line) 4 2 5" xfId="6838" xr:uid="{00000000-0005-0000-0000-000097BF0000}"/>
    <cellStyle name="Total (line) 4 2 5 2" xfId="49074" xr:uid="{00000000-0005-0000-0000-000098BF0000}"/>
    <cellStyle name="Total (line) 4 2 5 2 2" xfId="49075" xr:uid="{00000000-0005-0000-0000-000099BF0000}"/>
    <cellStyle name="Total (line) 4 2 5 2 3" xfId="49076" xr:uid="{00000000-0005-0000-0000-00009ABF0000}"/>
    <cellStyle name="Total (line) 4 2 5 2 4" xfId="49077" xr:uid="{00000000-0005-0000-0000-00009BBF0000}"/>
    <cellStyle name="Total (line) 4 2 5 3" xfId="49078" xr:uid="{00000000-0005-0000-0000-00009CBF0000}"/>
    <cellStyle name="Total (line) 4 2 5 4" xfId="49079" xr:uid="{00000000-0005-0000-0000-00009DBF0000}"/>
    <cellStyle name="Total (line) 4 2 5 5" xfId="49080" xr:uid="{00000000-0005-0000-0000-00009EBF0000}"/>
    <cellStyle name="Total (line) 4 2 50" xfId="49081" xr:uid="{00000000-0005-0000-0000-00009FBF0000}"/>
    <cellStyle name="Total (line) 4 2 6" xfId="6839" xr:uid="{00000000-0005-0000-0000-0000A0BF0000}"/>
    <cellStyle name="Total (line) 4 2 6 2" xfId="49082" xr:uid="{00000000-0005-0000-0000-0000A1BF0000}"/>
    <cellStyle name="Total (line) 4 2 6 2 2" xfId="49083" xr:uid="{00000000-0005-0000-0000-0000A2BF0000}"/>
    <cellStyle name="Total (line) 4 2 6 2 3" xfId="49084" xr:uid="{00000000-0005-0000-0000-0000A3BF0000}"/>
    <cellStyle name="Total (line) 4 2 6 2 4" xfId="49085" xr:uid="{00000000-0005-0000-0000-0000A4BF0000}"/>
    <cellStyle name="Total (line) 4 2 6 3" xfId="49086" xr:uid="{00000000-0005-0000-0000-0000A5BF0000}"/>
    <cellStyle name="Total (line) 4 2 6 4" xfId="49087" xr:uid="{00000000-0005-0000-0000-0000A6BF0000}"/>
    <cellStyle name="Total (line) 4 2 6 5" xfId="49088" xr:uid="{00000000-0005-0000-0000-0000A7BF0000}"/>
    <cellStyle name="Total (line) 4 2 7" xfId="6840" xr:uid="{00000000-0005-0000-0000-0000A8BF0000}"/>
    <cellStyle name="Total (line) 4 2 7 2" xfId="49089" xr:uid="{00000000-0005-0000-0000-0000A9BF0000}"/>
    <cellStyle name="Total (line) 4 2 7 2 2" xfId="49090" xr:uid="{00000000-0005-0000-0000-0000AABF0000}"/>
    <cellStyle name="Total (line) 4 2 7 2 3" xfId="49091" xr:uid="{00000000-0005-0000-0000-0000ABBF0000}"/>
    <cellStyle name="Total (line) 4 2 7 2 4" xfId="49092" xr:uid="{00000000-0005-0000-0000-0000ACBF0000}"/>
    <cellStyle name="Total (line) 4 2 7 3" xfId="49093" xr:uid="{00000000-0005-0000-0000-0000ADBF0000}"/>
    <cellStyle name="Total (line) 4 2 7 4" xfId="49094" xr:uid="{00000000-0005-0000-0000-0000AEBF0000}"/>
    <cellStyle name="Total (line) 4 2 7 5" xfId="49095" xr:uid="{00000000-0005-0000-0000-0000AFBF0000}"/>
    <cellStyle name="Total (line) 4 2 8" xfId="6841" xr:uid="{00000000-0005-0000-0000-0000B0BF0000}"/>
    <cellStyle name="Total (line) 4 2 8 2" xfId="49096" xr:uid="{00000000-0005-0000-0000-0000B1BF0000}"/>
    <cellStyle name="Total (line) 4 2 8 2 2" xfId="49097" xr:uid="{00000000-0005-0000-0000-0000B2BF0000}"/>
    <cellStyle name="Total (line) 4 2 8 2 3" xfId="49098" xr:uid="{00000000-0005-0000-0000-0000B3BF0000}"/>
    <cellStyle name="Total (line) 4 2 8 2 4" xfId="49099" xr:uid="{00000000-0005-0000-0000-0000B4BF0000}"/>
    <cellStyle name="Total (line) 4 2 8 3" xfId="49100" xr:uid="{00000000-0005-0000-0000-0000B5BF0000}"/>
    <cellStyle name="Total (line) 4 2 8 4" xfId="49101" xr:uid="{00000000-0005-0000-0000-0000B6BF0000}"/>
    <cellStyle name="Total (line) 4 2 8 5" xfId="49102" xr:uid="{00000000-0005-0000-0000-0000B7BF0000}"/>
    <cellStyle name="Total (line) 4 2 9" xfId="6842" xr:uid="{00000000-0005-0000-0000-0000B8BF0000}"/>
    <cellStyle name="Total (line) 4 2 9 2" xfId="49103" xr:uid="{00000000-0005-0000-0000-0000B9BF0000}"/>
    <cellStyle name="Total (line) 4 2 9 2 2" xfId="49104" xr:uid="{00000000-0005-0000-0000-0000BABF0000}"/>
    <cellStyle name="Total (line) 4 2 9 2 3" xfId="49105" xr:uid="{00000000-0005-0000-0000-0000BBBF0000}"/>
    <cellStyle name="Total (line) 4 2 9 2 4" xfId="49106" xr:uid="{00000000-0005-0000-0000-0000BCBF0000}"/>
    <cellStyle name="Total (line) 4 2 9 3" xfId="49107" xr:uid="{00000000-0005-0000-0000-0000BDBF0000}"/>
    <cellStyle name="Total (line) 4 2 9 4" xfId="49108" xr:uid="{00000000-0005-0000-0000-0000BEBF0000}"/>
    <cellStyle name="Total (line) 4 2 9 5" xfId="49109" xr:uid="{00000000-0005-0000-0000-0000BFBF0000}"/>
    <cellStyle name="Total (line) 4 3" xfId="6843" xr:uid="{00000000-0005-0000-0000-0000C0BF0000}"/>
    <cellStyle name="Total (line) 4 3 10" xfId="6844" xr:uid="{00000000-0005-0000-0000-0000C1BF0000}"/>
    <cellStyle name="Total (line) 4 3 10 2" xfId="49110" xr:uid="{00000000-0005-0000-0000-0000C2BF0000}"/>
    <cellStyle name="Total (line) 4 3 10 2 2" xfId="49111" xr:uid="{00000000-0005-0000-0000-0000C3BF0000}"/>
    <cellStyle name="Total (line) 4 3 10 2 3" xfId="49112" xr:uid="{00000000-0005-0000-0000-0000C4BF0000}"/>
    <cellStyle name="Total (line) 4 3 10 2 4" xfId="49113" xr:uid="{00000000-0005-0000-0000-0000C5BF0000}"/>
    <cellStyle name="Total (line) 4 3 10 3" xfId="49114" xr:uid="{00000000-0005-0000-0000-0000C6BF0000}"/>
    <cellStyle name="Total (line) 4 3 10 4" xfId="49115" xr:uid="{00000000-0005-0000-0000-0000C7BF0000}"/>
    <cellStyle name="Total (line) 4 3 10 5" xfId="49116" xr:uid="{00000000-0005-0000-0000-0000C8BF0000}"/>
    <cellStyle name="Total (line) 4 3 11" xfId="6845" xr:uid="{00000000-0005-0000-0000-0000C9BF0000}"/>
    <cellStyle name="Total (line) 4 3 11 2" xfId="49117" xr:uid="{00000000-0005-0000-0000-0000CABF0000}"/>
    <cellStyle name="Total (line) 4 3 11 2 2" xfId="49118" xr:uid="{00000000-0005-0000-0000-0000CBBF0000}"/>
    <cellStyle name="Total (line) 4 3 11 2 3" xfId="49119" xr:uid="{00000000-0005-0000-0000-0000CCBF0000}"/>
    <cellStyle name="Total (line) 4 3 11 2 4" xfId="49120" xr:uid="{00000000-0005-0000-0000-0000CDBF0000}"/>
    <cellStyle name="Total (line) 4 3 11 3" xfId="49121" xr:uid="{00000000-0005-0000-0000-0000CEBF0000}"/>
    <cellStyle name="Total (line) 4 3 11 4" xfId="49122" xr:uid="{00000000-0005-0000-0000-0000CFBF0000}"/>
    <cellStyle name="Total (line) 4 3 11 5" xfId="49123" xr:uid="{00000000-0005-0000-0000-0000D0BF0000}"/>
    <cellStyle name="Total (line) 4 3 12" xfId="6846" xr:uid="{00000000-0005-0000-0000-0000D1BF0000}"/>
    <cellStyle name="Total (line) 4 3 12 2" xfId="49124" xr:uid="{00000000-0005-0000-0000-0000D2BF0000}"/>
    <cellStyle name="Total (line) 4 3 12 2 2" xfId="49125" xr:uid="{00000000-0005-0000-0000-0000D3BF0000}"/>
    <cellStyle name="Total (line) 4 3 12 2 3" xfId="49126" xr:uid="{00000000-0005-0000-0000-0000D4BF0000}"/>
    <cellStyle name="Total (line) 4 3 12 2 4" xfId="49127" xr:uid="{00000000-0005-0000-0000-0000D5BF0000}"/>
    <cellStyle name="Total (line) 4 3 12 3" xfId="49128" xr:uid="{00000000-0005-0000-0000-0000D6BF0000}"/>
    <cellStyle name="Total (line) 4 3 12 4" xfId="49129" xr:uid="{00000000-0005-0000-0000-0000D7BF0000}"/>
    <cellStyle name="Total (line) 4 3 12 5" xfId="49130" xr:uid="{00000000-0005-0000-0000-0000D8BF0000}"/>
    <cellStyle name="Total (line) 4 3 13" xfId="6847" xr:uid="{00000000-0005-0000-0000-0000D9BF0000}"/>
    <cellStyle name="Total (line) 4 3 13 2" xfId="49131" xr:uid="{00000000-0005-0000-0000-0000DABF0000}"/>
    <cellStyle name="Total (line) 4 3 13 2 2" xfId="49132" xr:uid="{00000000-0005-0000-0000-0000DBBF0000}"/>
    <cellStyle name="Total (line) 4 3 13 2 3" xfId="49133" xr:uid="{00000000-0005-0000-0000-0000DCBF0000}"/>
    <cellStyle name="Total (line) 4 3 13 2 4" xfId="49134" xr:uid="{00000000-0005-0000-0000-0000DDBF0000}"/>
    <cellStyle name="Total (line) 4 3 13 3" xfId="49135" xr:uid="{00000000-0005-0000-0000-0000DEBF0000}"/>
    <cellStyle name="Total (line) 4 3 13 4" xfId="49136" xr:uid="{00000000-0005-0000-0000-0000DFBF0000}"/>
    <cellStyle name="Total (line) 4 3 13 5" xfId="49137" xr:uid="{00000000-0005-0000-0000-0000E0BF0000}"/>
    <cellStyle name="Total (line) 4 3 14" xfId="6848" xr:uid="{00000000-0005-0000-0000-0000E1BF0000}"/>
    <cellStyle name="Total (line) 4 3 14 2" xfId="49138" xr:uid="{00000000-0005-0000-0000-0000E2BF0000}"/>
    <cellStyle name="Total (line) 4 3 14 2 2" xfId="49139" xr:uid="{00000000-0005-0000-0000-0000E3BF0000}"/>
    <cellStyle name="Total (line) 4 3 14 2 3" xfId="49140" xr:uid="{00000000-0005-0000-0000-0000E4BF0000}"/>
    <cellStyle name="Total (line) 4 3 14 2 4" xfId="49141" xr:uid="{00000000-0005-0000-0000-0000E5BF0000}"/>
    <cellStyle name="Total (line) 4 3 14 3" xfId="49142" xr:uid="{00000000-0005-0000-0000-0000E6BF0000}"/>
    <cellStyle name="Total (line) 4 3 14 4" xfId="49143" xr:uid="{00000000-0005-0000-0000-0000E7BF0000}"/>
    <cellStyle name="Total (line) 4 3 14 5" xfId="49144" xr:uid="{00000000-0005-0000-0000-0000E8BF0000}"/>
    <cellStyle name="Total (line) 4 3 15" xfId="6849" xr:uid="{00000000-0005-0000-0000-0000E9BF0000}"/>
    <cellStyle name="Total (line) 4 3 15 2" xfId="49145" xr:uid="{00000000-0005-0000-0000-0000EABF0000}"/>
    <cellStyle name="Total (line) 4 3 15 2 2" xfId="49146" xr:uid="{00000000-0005-0000-0000-0000EBBF0000}"/>
    <cellStyle name="Total (line) 4 3 15 2 3" xfId="49147" xr:uid="{00000000-0005-0000-0000-0000ECBF0000}"/>
    <cellStyle name="Total (line) 4 3 15 2 4" xfId="49148" xr:uid="{00000000-0005-0000-0000-0000EDBF0000}"/>
    <cellStyle name="Total (line) 4 3 15 3" xfId="49149" xr:uid="{00000000-0005-0000-0000-0000EEBF0000}"/>
    <cellStyle name="Total (line) 4 3 15 4" xfId="49150" xr:uid="{00000000-0005-0000-0000-0000EFBF0000}"/>
    <cellStyle name="Total (line) 4 3 15 5" xfId="49151" xr:uid="{00000000-0005-0000-0000-0000F0BF0000}"/>
    <cellStyle name="Total (line) 4 3 16" xfId="6850" xr:uid="{00000000-0005-0000-0000-0000F1BF0000}"/>
    <cellStyle name="Total (line) 4 3 16 2" xfId="49152" xr:uid="{00000000-0005-0000-0000-0000F2BF0000}"/>
    <cellStyle name="Total (line) 4 3 16 2 2" xfId="49153" xr:uid="{00000000-0005-0000-0000-0000F3BF0000}"/>
    <cellStyle name="Total (line) 4 3 16 2 3" xfId="49154" xr:uid="{00000000-0005-0000-0000-0000F4BF0000}"/>
    <cellStyle name="Total (line) 4 3 16 2 4" xfId="49155" xr:uid="{00000000-0005-0000-0000-0000F5BF0000}"/>
    <cellStyle name="Total (line) 4 3 16 3" xfId="49156" xr:uid="{00000000-0005-0000-0000-0000F6BF0000}"/>
    <cellStyle name="Total (line) 4 3 16 4" xfId="49157" xr:uid="{00000000-0005-0000-0000-0000F7BF0000}"/>
    <cellStyle name="Total (line) 4 3 16 5" xfId="49158" xr:uid="{00000000-0005-0000-0000-0000F8BF0000}"/>
    <cellStyle name="Total (line) 4 3 17" xfId="6851" xr:uid="{00000000-0005-0000-0000-0000F9BF0000}"/>
    <cellStyle name="Total (line) 4 3 17 2" xfId="49159" xr:uid="{00000000-0005-0000-0000-0000FABF0000}"/>
    <cellStyle name="Total (line) 4 3 17 2 2" xfId="49160" xr:uid="{00000000-0005-0000-0000-0000FBBF0000}"/>
    <cellStyle name="Total (line) 4 3 17 2 3" xfId="49161" xr:uid="{00000000-0005-0000-0000-0000FCBF0000}"/>
    <cellStyle name="Total (line) 4 3 17 2 4" xfId="49162" xr:uid="{00000000-0005-0000-0000-0000FDBF0000}"/>
    <cellStyle name="Total (line) 4 3 17 3" xfId="49163" xr:uid="{00000000-0005-0000-0000-0000FEBF0000}"/>
    <cellStyle name="Total (line) 4 3 17 4" xfId="49164" xr:uid="{00000000-0005-0000-0000-0000FFBF0000}"/>
    <cellStyle name="Total (line) 4 3 17 5" xfId="49165" xr:uid="{00000000-0005-0000-0000-000000C00000}"/>
    <cellStyle name="Total (line) 4 3 18" xfId="6852" xr:uid="{00000000-0005-0000-0000-000001C00000}"/>
    <cellStyle name="Total (line) 4 3 18 2" xfId="49166" xr:uid="{00000000-0005-0000-0000-000002C00000}"/>
    <cellStyle name="Total (line) 4 3 18 2 2" xfId="49167" xr:uid="{00000000-0005-0000-0000-000003C00000}"/>
    <cellStyle name="Total (line) 4 3 18 2 3" xfId="49168" xr:uid="{00000000-0005-0000-0000-000004C00000}"/>
    <cellStyle name="Total (line) 4 3 18 2 4" xfId="49169" xr:uid="{00000000-0005-0000-0000-000005C00000}"/>
    <cellStyle name="Total (line) 4 3 18 3" xfId="49170" xr:uid="{00000000-0005-0000-0000-000006C00000}"/>
    <cellStyle name="Total (line) 4 3 18 4" xfId="49171" xr:uid="{00000000-0005-0000-0000-000007C00000}"/>
    <cellStyle name="Total (line) 4 3 18 5" xfId="49172" xr:uid="{00000000-0005-0000-0000-000008C00000}"/>
    <cellStyle name="Total (line) 4 3 19" xfId="6853" xr:uid="{00000000-0005-0000-0000-000009C00000}"/>
    <cellStyle name="Total (line) 4 3 19 2" xfId="49173" xr:uid="{00000000-0005-0000-0000-00000AC00000}"/>
    <cellStyle name="Total (line) 4 3 19 2 2" xfId="49174" xr:uid="{00000000-0005-0000-0000-00000BC00000}"/>
    <cellStyle name="Total (line) 4 3 19 2 3" xfId="49175" xr:uid="{00000000-0005-0000-0000-00000CC00000}"/>
    <cellStyle name="Total (line) 4 3 19 2 4" xfId="49176" xr:uid="{00000000-0005-0000-0000-00000DC00000}"/>
    <cellStyle name="Total (line) 4 3 19 3" xfId="49177" xr:uid="{00000000-0005-0000-0000-00000EC00000}"/>
    <cellStyle name="Total (line) 4 3 19 4" xfId="49178" xr:uid="{00000000-0005-0000-0000-00000FC00000}"/>
    <cellStyle name="Total (line) 4 3 19 5" xfId="49179" xr:uid="{00000000-0005-0000-0000-000010C00000}"/>
    <cellStyle name="Total (line) 4 3 2" xfId="6854" xr:uid="{00000000-0005-0000-0000-000011C00000}"/>
    <cellStyle name="Total (line) 4 3 2 10" xfId="6855" xr:uid="{00000000-0005-0000-0000-000012C00000}"/>
    <cellStyle name="Total (line) 4 3 2 10 2" xfId="49180" xr:uid="{00000000-0005-0000-0000-000013C00000}"/>
    <cellStyle name="Total (line) 4 3 2 10 2 2" xfId="49181" xr:uid="{00000000-0005-0000-0000-000014C00000}"/>
    <cellStyle name="Total (line) 4 3 2 10 2 3" xfId="49182" xr:uid="{00000000-0005-0000-0000-000015C00000}"/>
    <cellStyle name="Total (line) 4 3 2 10 2 4" xfId="49183" xr:uid="{00000000-0005-0000-0000-000016C00000}"/>
    <cellStyle name="Total (line) 4 3 2 10 3" xfId="49184" xr:uid="{00000000-0005-0000-0000-000017C00000}"/>
    <cellStyle name="Total (line) 4 3 2 10 4" xfId="49185" xr:uid="{00000000-0005-0000-0000-000018C00000}"/>
    <cellStyle name="Total (line) 4 3 2 10 5" xfId="49186" xr:uid="{00000000-0005-0000-0000-000019C00000}"/>
    <cellStyle name="Total (line) 4 3 2 11" xfId="6856" xr:uid="{00000000-0005-0000-0000-00001AC00000}"/>
    <cellStyle name="Total (line) 4 3 2 11 2" xfId="49187" xr:uid="{00000000-0005-0000-0000-00001BC00000}"/>
    <cellStyle name="Total (line) 4 3 2 11 2 2" xfId="49188" xr:uid="{00000000-0005-0000-0000-00001CC00000}"/>
    <cellStyle name="Total (line) 4 3 2 11 2 3" xfId="49189" xr:uid="{00000000-0005-0000-0000-00001DC00000}"/>
    <cellStyle name="Total (line) 4 3 2 11 2 4" xfId="49190" xr:uid="{00000000-0005-0000-0000-00001EC00000}"/>
    <cellStyle name="Total (line) 4 3 2 11 3" xfId="49191" xr:uid="{00000000-0005-0000-0000-00001FC00000}"/>
    <cellStyle name="Total (line) 4 3 2 11 4" xfId="49192" xr:uid="{00000000-0005-0000-0000-000020C00000}"/>
    <cellStyle name="Total (line) 4 3 2 11 5" xfId="49193" xr:uid="{00000000-0005-0000-0000-000021C00000}"/>
    <cellStyle name="Total (line) 4 3 2 12" xfId="6857" xr:uid="{00000000-0005-0000-0000-000022C00000}"/>
    <cellStyle name="Total (line) 4 3 2 12 2" xfId="49194" xr:uid="{00000000-0005-0000-0000-000023C00000}"/>
    <cellStyle name="Total (line) 4 3 2 12 2 2" xfId="49195" xr:uid="{00000000-0005-0000-0000-000024C00000}"/>
    <cellStyle name="Total (line) 4 3 2 12 2 3" xfId="49196" xr:uid="{00000000-0005-0000-0000-000025C00000}"/>
    <cellStyle name="Total (line) 4 3 2 12 2 4" xfId="49197" xr:uid="{00000000-0005-0000-0000-000026C00000}"/>
    <cellStyle name="Total (line) 4 3 2 12 3" xfId="49198" xr:uid="{00000000-0005-0000-0000-000027C00000}"/>
    <cellStyle name="Total (line) 4 3 2 12 4" xfId="49199" xr:uid="{00000000-0005-0000-0000-000028C00000}"/>
    <cellStyle name="Total (line) 4 3 2 12 5" xfId="49200" xr:uid="{00000000-0005-0000-0000-000029C00000}"/>
    <cellStyle name="Total (line) 4 3 2 13" xfId="6858" xr:uid="{00000000-0005-0000-0000-00002AC00000}"/>
    <cellStyle name="Total (line) 4 3 2 13 2" xfId="49201" xr:uid="{00000000-0005-0000-0000-00002BC00000}"/>
    <cellStyle name="Total (line) 4 3 2 13 2 2" xfId="49202" xr:uid="{00000000-0005-0000-0000-00002CC00000}"/>
    <cellStyle name="Total (line) 4 3 2 13 2 3" xfId="49203" xr:uid="{00000000-0005-0000-0000-00002DC00000}"/>
    <cellStyle name="Total (line) 4 3 2 13 2 4" xfId="49204" xr:uid="{00000000-0005-0000-0000-00002EC00000}"/>
    <cellStyle name="Total (line) 4 3 2 13 3" xfId="49205" xr:uid="{00000000-0005-0000-0000-00002FC00000}"/>
    <cellStyle name="Total (line) 4 3 2 13 4" xfId="49206" xr:uid="{00000000-0005-0000-0000-000030C00000}"/>
    <cellStyle name="Total (line) 4 3 2 13 5" xfId="49207" xr:uid="{00000000-0005-0000-0000-000031C00000}"/>
    <cellStyle name="Total (line) 4 3 2 14" xfId="6859" xr:uid="{00000000-0005-0000-0000-000032C00000}"/>
    <cellStyle name="Total (line) 4 3 2 14 2" xfId="49208" xr:uid="{00000000-0005-0000-0000-000033C00000}"/>
    <cellStyle name="Total (line) 4 3 2 14 2 2" xfId="49209" xr:uid="{00000000-0005-0000-0000-000034C00000}"/>
    <cellStyle name="Total (line) 4 3 2 14 2 3" xfId="49210" xr:uid="{00000000-0005-0000-0000-000035C00000}"/>
    <cellStyle name="Total (line) 4 3 2 14 2 4" xfId="49211" xr:uid="{00000000-0005-0000-0000-000036C00000}"/>
    <cellStyle name="Total (line) 4 3 2 14 3" xfId="49212" xr:uid="{00000000-0005-0000-0000-000037C00000}"/>
    <cellStyle name="Total (line) 4 3 2 14 4" xfId="49213" xr:uid="{00000000-0005-0000-0000-000038C00000}"/>
    <cellStyle name="Total (line) 4 3 2 14 5" xfId="49214" xr:uid="{00000000-0005-0000-0000-000039C00000}"/>
    <cellStyle name="Total (line) 4 3 2 15" xfId="6860" xr:uid="{00000000-0005-0000-0000-00003AC00000}"/>
    <cellStyle name="Total (line) 4 3 2 15 2" xfId="49215" xr:uid="{00000000-0005-0000-0000-00003BC00000}"/>
    <cellStyle name="Total (line) 4 3 2 15 2 2" xfId="49216" xr:uid="{00000000-0005-0000-0000-00003CC00000}"/>
    <cellStyle name="Total (line) 4 3 2 15 2 3" xfId="49217" xr:uid="{00000000-0005-0000-0000-00003DC00000}"/>
    <cellStyle name="Total (line) 4 3 2 15 2 4" xfId="49218" xr:uid="{00000000-0005-0000-0000-00003EC00000}"/>
    <cellStyle name="Total (line) 4 3 2 15 3" xfId="49219" xr:uid="{00000000-0005-0000-0000-00003FC00000}"/>
    <cellStyle name="Total (line) 4 3 2 15 4" xfId="49220" xr:uid="{00000000-0005-0000-0000-000040C00000}"/>
    <cellStyle name="Total (line) 4 3 2 15 5" xfId="49221" xr:uid="{00000000-0005-0000-0000-000041C00000}"/>
    <cellStyle name="Total (line) 4 3 2 16" xfId="6861" xr:uid="{00000000-0005-0000-0000-000042C00000}"/>
    <cellStyle name="Total (line) 4 3 2 16 2" xfId="49222" xr:uid="{00000000-0005-0000-0000-000043C00000}"/>
    <cellStyle name="Total (line) 4 3 2 16 2 2" xfId="49223" xr:uid="{00000000-0005-0000-0000-000044C00000}"/>
    <cellStyle name="Total (line) 4 3 2 16 2 3" xfId="49224" xr:uid="{00000000-0005-0000-0000-000045C00000}"/>
    <cellStyle name="Total (line) 4 3 2 16 2 4" xfId="49225" xr:uid="{00000000-0005-0000-0000-000046C00000}"/>
    <cellStyle name="Total (line) 4 3 2 16 3" xfId="49226" xr:uid="{00000000-0005-0000-0000-000047C00000}"/>
    <cellStyle name="Total (line) 4 3 2 16 4" xfId="49227" xr:uid="{00000000-0005-0000-0000-000048C00000}"/>
    <cellStyle name="Total (line) 4 3 2 16 5" xfId="49228" xr:uid="{00000000-0005-0000-0000-000049C00000}"/>
    <cellStyle name="Total (line) 4 3 2 17" xfId="6862" xr:uid="{00000000-0005-0000-0000-00004AC00000}"/>
    <cellStyle name="Total (line) 4 3 2 17 2" xfId="49229" xr:uid="{00000000-0005-0000-0000-00004BC00000}"/>
    <cellStyle name="Total (line) 4 3 2 17 2 2" xfId="49230" xr:uid="{00000000-0005-0000-0000-00004CC00000}"/>
    <cellStyle name="Total (line) 4 3 2 17 2 3" xfId="49231" xr:uid="{00000000-0005-0000-0000-00004DC00000}"/>
    <cellStyle name="Total (line) 4 3 2 17 2 4" xfId="49232" xr:uid="{00000000-0005-0000-0000-00004EC00000}"/>
    <cellStyle name="Total (line) 4 3 2 17 3" xfId="49233" xr:uid="{00000000-0005-0000-0000-00004FC00000}"/>
    <cellStyle name="Total (line) 4 3 2 17 4" xfId="49234" xr:uid="{00000000-0005-0000-0000-000050C00000}"/>
    <cellStyle name="Total (line) 4 3 2 17 5" xfId="49235" xr:uid="{00000000-0005-0000-0000-000051C00000}"/>
    <cellStyle name="Total (line) 4 3 2 18" xfId="6863" xr:uid="{00000000-0005-0000-0000-000052C00000}"/>
    <cellStyle name="Total (line) 4 3 2 18 2" xfId="49236" xr:uid="{00000000-0005-0000-0000-000053C00000}"/>
    <cellStyle name="Total (line) 4 3 2 18 2 2" xfId="49237" xr:uid="{00000000-0005-0000-0000-000054C00000}"/>
    <cellStyle name="Total (line) 4 3 2 18 2 3" xfId="49238" xr:uid="{00000000-0005-0000-0000-000055C00000}"/>
    <cellStyle name="Total (line) 4 3 2 18 2 4" xfId="49239" xr:uid="{00000000-0005-0000-0000-000056C00000}"/>
    <cellStyle name="Total (line) 4 3 2 18 3" xfId="49240" xr:uid="{00000000-0005-0000-0000-000057C00000}"/>
    <cellStyle name="Total (line) 4 3 2 18 4" xfId="49241" xr:uid="{00000000-0005-0000-0000-000058C00000}"/>
    <cellStyle name="Total (line) 4 3 2 18 5" xfId="49242" xr:uid="{00000000-0005-0000-0000-000059C00000}"/>
    <cellStyle name="Total (line) 4 3 2 19" xfId="6864" xr:uid="{00000000-0005-0000-0000-00005AC00000}"/>
    <cellStyle name="Total (line) 4 3 2 19 2" xfId="49243" xr:uid="{00000000-0005-0000-0000-00005BC00000}"/>
    <cellStyle name="Total (line) 4 3 2 19 2 2" xfId="49244" xr:uid="{00000000-0005-0000-0000-00005CC00000}"/>
    <cellStyle name="Total (line) 4 3 2 19 2 3" xfId="49245" xr:uid="{00000000-0005-0000-0000-00005DC00000}"/>
    <cellStyle name="Total (line) 4 3 2 19 2 4" xfId="49246" xr:uid="{00000000-0005-0000-0000-00005EC00000}"/>
    <cellStyle name="Total (line) 4 3 2 19 3" xfId="49247" xr:uid="{00000000-0005-0000-0000-00005FC00000}"/>
    <cellStyle name="Total (line) 4 3 2 19 4" xfId="49248" xr:uid="{00000000-0005-0000-0000-000060C00000}"/>
    <cellStyle name="Total (line) 4 3 2 19 5" xfId="49249" xr:uid="{00000000-0005-0000-0000-000061C00000}"/>
    <cellStyle name="Total (line) 4 3 2 2" xfId="6865" xr:uid="{00000000-0005-0000-0000-000062C00000}"/>
    <cellStyle name="Total (line) 4 3 2 2 2" xfId="49250" xr:uid="{00000000-0005-0000-0000-000063C00000}"/>
    <cellStyle name="Total (line) 4 3 2 2 2 2" xfId="49251" xr:uid="{00000000-0005-0000-0000-000064C00000}"/>
    <cellStyle name="Total (line) 4 3 2 2 2 3" xfId="49252" xr:uid="{00000000-0005-0000-0000-000065C00000}"/>
    <cellStyle name="Total (line) 4 3 2 2 2 4" xfId="49253" xr:uid="{00000000-0005-0000-0000-000066C00000}"/>
    <cellStyle name="Total (line) 4 3 2 2 3" xfId="49254" xr:uid="{00000000-0005-0000-0000-000067C00000}"/>
    <cellStyle name="Total (line) 4 3 2 2 4" xfId="49255" xr:uid="{00000000-0005-0000-0000-000068C00000}"/>
    <cellStyle name="Total (line) 4 3 2 2 5" xfId="49256" xr:uid="{00000000-0005-0000-0000-000069C00000}"/>
    <cellStyle name="Total (line) 4 3 2 20" xfId="6866" xr:uid="{00000000-0005-0000-0000-00006AC00000}"/>
    <cellStyle name="Total (line) 4 3 2 20 2" xfId="49257" xr:uid="{00000000-0005-0000-0000-00006BC00000}"/>
    <cellStyle name="Total (line) 4 3 2 20 2 2" xfId="49258" xr:uid="{00000000-0005-0000-0000-00006CC00000}"/>
    <cellStyle name="Total (line) 4 3 2 20 2 3" xfId="49259" xr:uid="{00000000-0005-0000-0000-00006DC00000}"/>
    <cellStyle name="Total (line) 4 3 2 20 2 4" xfId="49260" xr:uid="{00000000-0005-0000-0000-00006EC00000}"/>
    <cellStyle name="Total (line) 4 3 2 20 3" xfId="49261" xr:uid="{00000000-0005-0000-0000-00006FC00000}"/>
    <cellStyle name="Total (line) 4 3 2 20 4" xfId="49262" xr:uid="{00000000-0005-0000-0000-000070C00000}"/>
    <cellStyle name="Total (line) 4 3 2 20 5" xfId="49263" xr:uid="{00000000-0005-0000-0000-000071C00000}"/>
    <cellStyle name="Total (line) 4 3 2 21" xfId="6867" xr:uid="{00000000-0005-0000-0000-000072C00000}"/>
    <cellStyle name="Total (line) 4 3 2 21 2" xfId="49264" xr:uid="{00000000-0005-0000-0000-000073C00000}"/>
    <cellStyle name="Total (line) 4 3 2 21 2 2" xfId="49265" xr:uid="{00000000-0005-0000-0000-000074C00000}"/>
    <cellStyle name="Total (line) 4 3 2 21 2 3" xfId="49266" xr:uid="{00000000-0005-0000-0000-000075C00000}"/>
    <cellStyle name="Total (line) 4 3 2 21 2 4" xfId="49267" xr:uid="{00000000-0005-0000-0000-000076C00000}"/>
    <cellStyle name="Total (line) 4 3 2 21 3" xfId="49268" xr:uid="{00000000-0005-0000-0000-000077C00000}"/>
    <cellStyle name="Total (line) 4 3 2 21 4" xfId="49269" xr:uid="{00000000-0005-0000-0000-000078C00000}"/>
    <cellStyle name="Total (line) 4 3 2 21 5" xfId="49270" xr:uid="{00000000-0005-0000-0000-000079C00000}"/>
    <cellStyle name="Total (line) 4 3 2 22" xfId="6868" xr:uid="{00000000-0005-0000-0000-00007AC00000}"/>
    <cellStyle name="Total (line) 4 3 2 22 2" xfId="49271" xr:uid="{00000000-0005-0000-0000-00007BC00000}"/>
    <cellStyle name="Total (line) 4 3 2 22 2 2" xfId="49272" xr:uid="{00000000-0005-0000-0000-00007CC00000}"/>
    <cellStyle name="Total (line) 4 3 2 22 2 3" xfId="49273" xr:uid="{00000000-0005-0000-0000-00007DC00000}"/>
    <cellStyle name="Total (line) 4 3 2 22 2 4" xfId="49274" xr:uid="{00000000-0005-0000-0000-00007EC00000}"/>
    <cellStyle name="Total (line) 4 3 2 22 3" xfId="49275" xr:uid="{00000000-0005-0000-0000-00007FC00000}"/>
    <cellStyle name="Total (line) 4 3 2 22 4" xfId="49276" xr:uid="{00000000-0005-0000-0000-000080C00000}"/>
    <cellStyle name="Total (line) 4 3 2 22 5" xfId="49277" xr:uid="{00000000-0005-0000-0000-000081C00000}"/>
    <cellStyle name="Total (line) 4 3 2 23" xfId="6869" xr:uid="{00000000-0005-0000-0000-000082C00000}"/>
    <cellStyle name="Total (line) 4 3 2 23 2" xfId="49278" xr:uid="{00000000-0005-0000-0000-000083C00000}"/>
    <cellStyle name="Total (line) 4 3 2 23 2 2" xfId="49279" xr:uid="{00000000-0005-0000-0000-000084C00000}"/>
    <cellStyle name="Total (line) 4 3 2 23 2 3" xfId="49280" xr:uid="{00000000-0005-0000-0000-000085C00000}"/>
    <cellStyle name="Total (line) 4 3 2 23 2 4" xfId="49281" xr:uid="{00000000-0005-0000-0000-000086C00000}"/>
    <cellStyle name="Total (line) 4 3 2 23 3" xfId="49282" xr:uid="{00000000-0005-0000-0000-000087C00000}"/>
    <cellStyle name="Total (line) 4 3 2 23 4" xfId="49283" xr:uid="{00000000-0005-0000-0000-000088C00000}"/>
    <cellStyle name="Total (line) 4 3 2 23 5" xfId="49284" xr:uid="{00000000-0005-0000-0000-000089C00000}"/>
    <cellStyle name="Total (line) 4 3 2 24" xfId="6870" xr:uid="{00000000-0005-0000-0000-00008AC00000}"/>
    <cellStyle name="Total (line) 4 3 2 24 2" xfId="49285" xr:uid="{00000000-0005-0000-0000-00008BC00000}"/>
    <cellStyle name="Total (line) 4 3 2 24 2 2" xfId="49286" xr:uid="{00000000-0005-0000-0000-00008CC00000}"/>
    <cellStyle name="Total (line) 4 3 2 24 2 3" xfId="49287" xr:uid="{00000000-0005-0000-0000-00008DC00000}"/>
    <cellStyle name="Total (line) 4 3 2 24 2 4" xfId="49288" xr:uid="{00000000-0005-0000-0000-00008EC00000}"/>
    <cellStyle name="Total (line) 4 3 2 24 3" xfId="49289" xr:uid="{00000000-0005-0000-0000-00008FC00000}"/>
    <cellStyle name="Total (line) 4 3 2 24 4" xfId="49290" xr:uid="{00000000-0005-0000-0000-000090C00000}"/>
    <cellStyle name="Total (line) 4 3 2 24 5" xfId="49291" xr:uid="{00000000-0005-0000-0000-000091C00000}"/>
    <cellStyle name="Total (line) 4 3 2 25" xfId="6871" xr:uid="{00000000-0005-0000-0000-000092C00000}"/>
    <cellStyle name="Total (line) 4 3 2 25 2" xfId="49292" xr:uid="{00000000-0005-0000-0000-000093C00000}"/>
    <cellStyle name="Total (line) 4 3 2 25 2 2" xfId="49293" xr:uid="{00000000-0005-0000-0000-000094C00000}"/>
    <cellStyle name="Total (line) 4 3 2 25 2 3" xfId="49294" xr:uid="{00000000-0005-0000-0000-000095C00000}"/>
    <cellStyle name="Total (line) 4 3 2 25 2 4" xfId="49295" xr:uid="{00000000-0005-0000-0000-000096C00000}"/>
    <cellStyle name="Total (line) 4 3 2 25 3" xfId="49296" xr:uid="{00000000-0005-0000-0000-000097C00000}"/>
    <cellStyle name="Total (line) 4 3 2 25 4" xfId="49297" xr:uid="{00000000-0005-0000-0000-000098C00000}"/>
    <cellStyle name="Total (line) 4 3 2 25 5" xfId="49298" xr:uid="{00000000-0005-0000-0000-000099C00000}"/>
    <cellStyle name="Total (line) 4 3 2 26" xfId="6872" xr:uid="{00000000-0005-0000-0000-00009AC00000}"/>
    <cellStyle name="Total (line) 4 3 2 26 2" xfId="49299" xr:uid="{00000000-0005-0000-0000-00009BC00000}"/>
    <cellStyle name="Total (line) 4 3 2 26 2 2" xfId="49300" xr:uid="{00000000-0005-0000-0000-00009CC00000}"/>
    <cellStyle name="Total (line) 4 3 2 26 2 3" xfId="49301" xr:uid="{00000000-0005-0000-0000-00009DC00000}"/>
    <cellStyle name="Total (line) 4 3 2 26 2 4" xfId="49302" xr:uid="{00000000-0005-0000-0000-00009EC00000}"/>
    <cellStyle name="Total (line) 4 3 2 26 3" xfId="49303" xr:uid="{00000000-0005-0000-0000-00009FC00000}"/>
    <cellStyle name="Total (line) 4 3 2 26 4" xfId="49304" xr:uid="{00000000-0005-0000-0000-0000A0C00000}"/>
    <cellStyle name="Total (line) 4 3 2 26 5" xfId="49305" xr:uid="{00000000-0005-0000-0000-0000A1C00000}"/>
    <cellStyle name="Total (line) 4 3 2 27" xfId="6873" xr:uid="{00000000-0005-0000-0000-0000A2C00000}"/>
    <cellStyle name="Total (line) 4 3 2 27 2" xfId="49306" xr:uid="{00000000-0005-0000-0000-0000A3C00000}"/>
    <cellStyle name="Total (line) 4 3 2 27 2 2" xfId="49307" xr:uid="{00000000-0005-0000-0000-0000A4C00000}"/>
    <cellStyle name="Total (line) 4 3 2 27 2 3" xfId="49308" xr:uid="{00000000-0005-0000-0000-0000A5C00000}"/>
    <cellStyle name="Total (line) 4 3 2 27 2 4" xfId="49309" xr:uid="{00000000-0005-0000-0000-0000A6C00000}"/>
    <cellStyle name="Total (line) 4 3 2 27 3" xfId="49310" xr:uid="{00000000-0005-0000-0000-0000A7C00000}"/>
    <cellStyle name="Total (line) 4 3 2 27 4" xfId="49311" xr:uid="{00000000-0005-0000-0000-0000A8C00000}"/>
    <cellStyle name="Total (line) 4 3 2 27 5" xfId="49312" xr:uid="{00000000-0005-0000-0000-0000A9C00000}"/>
    <cellStyle name="Total (line) 4 3 2 28" xfId="6874" xr:uid="{00000000-0005-0000-0000-0000AAC00000}"/>
    <cellStyle name="Total (line) 4 3 2 28 2" xfId="49313" xr:uid="{00000000-0005-0000-0000-0000ABC00000}"/>
    <cellStyle name="Total (line) 4 3 2 28 2 2" xfId="49314" xr:uid="{00000000-0005-0000-0000-0000ACC00000}"/>
    <cellStyle name="Total (line) 4 3 2 28 2 3" xfId="49315" xr:uid="{00000000-0005-0000-0000-0000ADC00000}"/>
    <cellStyle name="Total (line) 4 3 2 28 2 4" xfId="49316" xr:uid="{00000000-0005-0000-0000-0000AEC00000}"/>
    <cellStyle name="Total (line) 4 3 2 28 3" xfId="49317" xr:uid="{00000000-0005-0000-0000-0000AFC00000}"/>
    <cellStyle name="Total (line) 4 3 2 28 4" xfId="49318" xr:uid="{00000000-0005-0000-0000-0000B0C00000}"/>
    <cellStyle name="Total (line) 4 3 2 28 5" xfId="49319" xr:uid="{00000000-0005-0000-0000-0000B1C00000}"/>
    <cellStyle name="Total (line) 4 3 2 29" xfId="6875" xr:uid="{00000000-0005-0000-0000-0000B2C00000}"/>
    <cellStyle name="Total (line) 4 3 2 29 2" xfId="49320" xr:uid="{00000000-0005-0000-0000-0000B3C00000}"/>
    <cellStyle name="Total (line) 4 3 2 29 2 2" xfId="49321" xr:uid="{00000000-0005-0000-0000-0000B4C00000}"/>
    <cellStyle name="Total (line) 4 3 2 29 2 3" xfId="49322" xr:uid="{00000000-0005-0000-0000-0000B5C00000}"/>
    <cellStyle name="Total (line) 4 3 2 29 2 4" xfId="49323" xr:uid="{00000000-0005-0000-0000-0000B6C00000}"/>
    <cellStyle name="Total (line) 4 3 2 29 3" xfId="49324" xr:uid="{00000000-0005-0000-0000-0000B7C00000}"/>
    <cellStyle name="Total (line) 4 3 2 29 4" xfId="49325" xr:uid="{00000000-0005-0000-0000-0000B8C00000}"/>
    <cellStyle name="Total (line) 4 3 2 29 5" xfId="49326" xr:uid="{00000000-0005-0000-0000-0000B9C00000}"/>
    <cellStyle name="Total (line) 4 3 2 3" xfId="6876" xr:uid="{00000000-0005-0000-0000-0000BAC00000}"/>
    <cellStyle name="Total (line) 4 3 2 3 2" xfId="49327" xr:uid="{00000000-0005-0000-0000-0000BBC00000}"/>
    <cellStyle name="Total (line) 4 3 2 3 2 2" xfId="49328" xr:uid="{00000000-0005-0000-0000-0000BCC00000}"/>
    <cellStyle name="Total (line) 4 3 2 3 2 3" xfId="49329" xr:uid="{00000000-0005-0000-0000-0000BDC00000}"/>
    <cellStyle name="Total (line) 4 3 2 3 2 4" xfId="49330" xr:uid="{00000000-0005-0000-0000-0000BEC00000}"/>
    <cellStyle name="Total (line) 4 3 2 3 3" xfId="49331" xr:uid="{00000000-0005-0000-0000-0000BFC00000}"/>
    <cellStyle name="Total (line) 4 3 2 3 4" xfId="49332" xr:uid="{00000000-0005-0000-0000-0000C0C00000}"/>
    <cellStyle name="Total (line) 4 3 2 3 5" xfId="49333" xr:uid="{00000000-0005-0000-0000-0000C1C00000}"/>
    <cellStyle name="Total (line) 4 3 2 30" xfId="6877" xr:uid="{00000000-0005-0000-0000-0000C2C00000}"/>
    <cellStyle name="Total (line) 4 3 2 30 2" xfId="49334" xr:uid="{00000000-0005-0000-0000-0000C3C00000}"/>
    <cellStyle name="Total (line) 4 3 2 30 2 2" xfId="49335" xr:uid="{00000000-0005-0000-0000-0000C4C00000}"/>
    <cellStyle name="Total (line) 4 3 2 30 2 3" xfId="49336" xr:uid="{00000000-0005-0000-0000-0000C5C00000}"/>
    <cellStyle name="Total (line) 4 3 2 30 2 4" xfId="49337" xr:uid="{00000000-0005-0000-0000-0000C6C00000}"/>
    <cellStyle name="Total (line) 4 3 2 30 3" xfId="49338" xr:uid="{00000000-0005-0000-0000-0000C7C00000}"/>
    <cellStyle name="Total (line) 4 3 2 30 4" xfId="49339" xr:uid="{00000000-0005-0000-0000-0000C8C00000}"/>
    <cellStyle name="Total (line) 4 3 2 30 5" xfId="49340" xr:uid="{00000000-0005-0000-0000-0000C9C00000}"/>
    <cellStyle name="Total (line) 4 3 2 31" xfId="6878" xr:uid="{00000000-0005-0000-0000-0000CAC00000}"/>
    <cellStyle name="Total (line) 4 3 2 31 2" xfId="49341" xr:uid="{00000000-0005-0000-0000-0000CBC00000}"/>
    <cellStyle name="Total (line) 4 3 2 31 2 2" xfId="49342" xr:uid="{00000000-0005-0000-0000-0000CCC00000}"/>
    <cellStyle name="Total (line) 4 3 2 31 2 3" xfId="49343" xr:uid="{00000000-0005-0000-0000-0000CDC00000}"/>
    <cellStyle name="Total (line) 4 3 2 31 2 4" xfId="49344" xr:uid="{00000000-0005-0000-0000-0000CEC00000}"/>
    <cellStyle name="Total (line) 4 3 2 31 3" xfId="49345" xr:uid="{00000000-0005-0000-0000-0000CFC00000}"/>
    <cellStyle name="Total (line) 4 3 2 31 4" xfId="49346" xr:uid="{00000000-0005-0000-0000-0000D0C00000}"/>
    <cellStyle name="Total (line) 4 3 2 31 5" xfId="49347" xr:uid="{00000000-0005-0000-0000-0000D1C00000}"/>
    <cellStyle name="Total (line) 4 3 2 32" xfId="6879" xr:uid="{00000000-0005-0000-0000-0000D2C00000}"/>
    <cellStyle name="Total (line) 4 3 2 32 2" xfId="49348" xr:uid="{00000000-0005-0000-0000-0000D3C00000}"/>
    <cellStyle name="Total (line) 4 3 2 32 2 2" xfId="49349" xr:uid="{00000000-0005-0000-0000-0000D4C00000}"/>
    <cellStyle name="Total (line) 4 3 2 32 2 3" xfId="49350" xr:uid="{00000000-0005-0000-0000-0000D5C00000}"/>
    <cellStyle name="Total (line) 4 3 2 32 2 4" xfId="49351" xr:uid="{00000000-0005-0000-0000-0000D6C00000}"/>
    <cellStyle name="Total (line) 4 3 2 32 3" xfId="49352" xr:uid="{00000000-0005-0000-0000-0000D7C00000}"/>
    <cellStyle name="Total (line) 4 3 2 32 4" xfId="49353" xr:uid="{00000000-0005-0000-0000-0000D8C00000}"/>
    <cellStyle name="Total (line) 4 3 2 32 5" xfId="49354" xr:uid="{00000000-0005-0000-0000-0000D9C00000}"/>
    <cellStyle name="Total (line) 4 3 2 33" xfId="6880" xr:uid="{00000000-0005-0000-0000-0000DAC00000}"/>
    <cellStyle name="Total (line) 4 3 2 33 2" xfId="49355" xr:uid="{00000000-0005-0000-0000-0000DBC00000}"/>
    <cellStyle name="Total (line) 4 3 2 33 2 2" xfId="49356" xr:uid="{00000000-0005-0000-0000-0000DCC00000}"/>
    <cellStyle name="Total (line) 4 3 2 33 2 3" xfId="49357" xr:uid="{00000000-0005-0000-0000-0000DDC00000}"/>
    <cellStyle name="Total (line) 4 3 2 33 2 4" xfId="49358" xr:uid="{00000000-0005-0000-0000-0000DEC00000}"/>
    <cellStyle name="Total (line) 4 3 2 33 3" xfId="49359" xr:uid="{00000000-0005-0000-0000-0000DFC00000}"/>
    <cellStyle name="Total (line) 4 3 2 33 4" xfId="49360" xr:uid="{00000000-0005-0000-0000-0000E0C00000}"/>
    <cellStyle name="Total (line) 4 3 2 33 5" xfId="49361" xr:uid="{00000000-0005-0000-0000-0000E1C00000}"/>
    <cellStyle name="Total (line) 4 3 2 34" xfId="6881" xr:uid="{00000000-0005-0000-0000-0000E2C00000}"/>
    <cellStyle name="Total (line) 4 3 2 34 2" xfId="49362" xr:uid="{00000000-0005-0000-0000-0000E3C00000}"/>
    <cellStyle name="Total (line) 4 3 2 34 2 2" xfId="49363" xr:uid="{00000000-0005-0000-0000-0000E4C00000}"/>
    <cellStyle name="Total (line) 4 3 2 34 2 3" xfId="49364" xr:uid="{00000000-0005-0000-0000-0000E5C00000}"/>
    <cellStyle name="Total (line) 4 3 2 34 2 4" xfId="49365" xr:uid="{00000000-0005-0000-0000-0000E6C00000}"/>
    <cellStyle name="Total (line) 4 3 2 34 3" xfId="49366" xr:uid="{00000000-0005-0000-0000-0000E7C00000}"/>
    <cellStyle name="Total (line) 4 3 2 34 4" xfId="49367" xr:uid="{00000000-0005-0000-0000-0000E8C00000}"/>
    <cellStyle name="Total (line) 4 3 2 34 5" xfId="49368" xr:uid="{00000000-0005-0000-0000-0000E9C00000}"/>
    <cellStyle name="Total (line) 4 3 2 35" xfId="6882" xr:uid="{00000000-0005-0000-0000-0000EAC00000}"/>
    <cellStyle name="Total (line) 4 3 2 35 2" xfId="49369" xr:uid="{00000000-0005-0000-0000-0000EBC00000}"/>
    <cellStyle name="Total (line) 4 3 2 35 2 2" xfId="49370" xr:uid="{00000000-0005-0000-0000-0000ECC00000}"/>
    <cellStyle name="Total (line) 4 3 2 35 2 3" xfId="49371" xr:uid="{00000000-0005-0000-0000-0000EDC00000}"/>
    <cellStyle name="Total (line) 4 3 2 35 2 4" xfId="49372" xr:uid="{00000000-0005-0000-0000-0000EEC00000}"/>
    <cellStyle name="Total (line) 4 3 2 35 3" xfId="49373" xr:uid="{00000000-0005-0000-0000-0000EFC00000}"/>
    <cellStyle name="Total (line) 4 3 2 35 4" xfId="49374" xr:uid="{00000000-0005-0000-0000-0000F0C00000}"/>
    <cellStyle name="Total (line) 4 3 2 35 5" xfId="49375" xr:uid="{00000000-0005-0000-0000-0000F1C00000}"/>
    <cellStyle name="Total (line) 4 3 2 36" xfId="6883" xr:uid="{00000000-0005-0000-0000-0000F2C00000}"/>
    <cellStyle name="Total (line) 4 3 2 36 2" xfId="49376" xr:uid="{00000000-0005-0000-0000-0000F3C00000}"/>
    <cellStyle name="Total (line) 4 3 2 36 2 2" xfId="49377" xr:uid="{00000000-0005-0000-0000-0000F4C00000}"/>
    <cellStyle name="Total (line) 4 3 2 36 2 3" xfId="49378" xr:uid="{00000000-0005-0000-0000-0000F5C00000}"/>
    <cellStyle name="Total (line) 4 3 2 36 2 4" xfId="49379" xr:uid="{00000000-0005-0000-0000-0000F6C00000}"/>
    <cellStyle name="Total (line) 4 3 2 36 3" xfId="49380" xr:uid="{00000000-0005-0000-0000-0000F7C00000}"/>
    <cellStyle name="Total (line) 4 3 2 36 4" xfId="49381" xr:uid="{00000000-0005-0000-0000-0000F8C00000}"/>
    <cellStyle name="Total (line) 4 3 2 36 5" xfId="49382" xr:uid="{00000000-0005-0000-0000-0000F9C00000}"/>
    <cellStyle name="Total (line) 4 3 2 37" xfId="6884" xr:uid="{00000000-0005-0000-0000-0000FAC00000}"/>
    <cellStyle name="Total (line) 4 3 2 37 2" xfId="49383" xr:uid="{00000000-0005-0000-0000-0000FBC00000}"/>
    <cellStyle name="Total (line) 4 3 2 37 2 2" xfId="49384" xr:uid="{00000000-0005-0000-0000-0000FCC00000}"/>
    <cellStyle name="Total (line) 4 3 2 37 2 3" xfId="49385" xr:uid="{00000000-0005-0000-0000-0000FDC00000}"/>
    <cellStyle name="Total (line) 4 3 2 37 2 4" xfId="49386" xr:uid="{00000000-0005-0000-0000-0000FEC00000}"/>
    <cellStyle name="Total (line) 4 3 2 37 3" xfId="49387" xr:uid="{00000000-0005-0000-0000-0000FFC00000}"/>
    <cellStyle name="Total (line) 4 3 2 37 4" xfId="49388" xr:uid="{00000000-0005-0000-0000-000000C10000}"/>
    <cellStyle name="Total (line) 4 3 2 37 5" xfId="49389" xr:uid="{00000000-0005-0000-0000-000001C10000}"/>
    <cellStyle name="Total (line) 4 3 2 38" xfId="6885" xr:uid="{00000000-0005-0000-0000-000002C10000}"/>
    <cellStyle name="Total (line) 4 3 2 38 2" xfId="49390" xr:uid="{00000000-0005-0000-0000-000003C10000}"/>
    <cellStyle name="Total (line) 4 3 2 38 2 2" xfId="49391" xr:uid="{00000000-0005-0000-0000-000004C10000}"/>
    <cellStyle name="Total (line) 4 3 2 38 2 3" xfId="49392" xr:uid="{00000000-0005-0000-0000-000005C10000}"/>
    <cellStyle name="Total (line) 4 3 2 38 2 4" xfId="49393" xr:uid="{00000000-0005-0000-0000-000006C10000}"/>
    <cellStyle name="Total (line) 4 3 2 38 3" xfId="49394" xr:uid="{00000000-0005-0000-0000-000007C10000}"/>
    <cellStyle name="Total (line) 4 3 2 38 4" xfId="49395" xr:uid="{00000000-0005-0000-0000-000008C10000}"/>
    <cellStyle name="Total (line) 4 3 2 38 5" xfId="49396" xr:uid="{00000000-0005-0000-0000-000009C10000}"/>
    <cellStyle name="Total (line) 4 3 2 39" xfId="6886" xr:uid="{00000000-0005-0000-0000-00000AC10000}"/>
    <cellStyle name="Total (line) 4 3 2 39 2" xfId="49397" xr:uid="{00000000-0005-0000-0000-00000BC10000}"/>
    <cellStyle name="Total (line) 4 3 2 39 2 2" xfId="49398" xr:uid="{00000000-0005-0000-0000-00000CC10000}"/>
    <cellStyle name="Total (line) 4 3 2 39 2 3" xfId="49399" xr:uid="{00000000-0005-0000-0000-00000DC10000}"/>
    <cellStyle name="Total (line) 4 3 2 39 2 4" xfId="49400" xr:uid="{00000000-0005-0000-0000-00000EC10000}"/>
    <cellStyle name="Total (line) 4 3 2 39 3" xfId="49401" xr:uid="{00000000-0005-0000-0000-00000FC10000}"/>
    <cellStyle name="Total (line) 4 3 2 39 4" xfId="49402" xr:uid="{00000000-0005-0000-0000-000010C10000}"/>
    <cellStyle name="Total (line) 4 3 2 39 5" xfId="49403" xr:uid="{00000000-0005-0000-0000-000011C10000}"/>
    <cellStyle name="Total (line) 4 3 2 4" xfId="6887" xr:uid="{00000000-0005-0000-0000-000012C10000}"/>
    <cellStyle name="Total (line) 4 3 2 4 2" xfId="49404" xr:uid="{00000000-0005-0000-0000-000013C10000}"/>
    <cellStyle name="Total (line) 4 3 2 4 2 2" xfId="49405" xr:uid="{00000000-0005-0000-0000-000014C10000}"/>
    <cellStyle name="Total (line) 4 3 2 4 2 3" xfId="49406" xr:uid="{00000000-0005-0000-0000-000015C10000}"/>
    <cellStyle name="Total (line) 4 3 2 4 2 4" xfId="49407" xr:uid="{00000000-0005-0000-0000-000016C10000}"/>
    <cellStyle name="Total (line) 4 3 2 4 3" xfId="49408" xr:uid="{00000000-0005-0000-0000-000017C10000}"/>
    <cellStyle name="Total (line) 4 3 2 4 4" xfId="49409" xr:uid="{00000000-0005-0000-0000-000018C10000}"/>
    <cellStyle name="Total (line) 4 3 2 4 5" xfId="49410" xr:uid="{00000000-0005-0000-0000-000019C10000}"/>
    <cellStyle name="Total (line) 4 3 2 40" xfId="6888" xr:uid="{00000000-0005-0000-0000-00001AC10000}"/>
    <cellStyle name="Total (line) 4 3 2 40 2" xfId="49411" xr:uid="{00000000-0005-0000-0000-00001BC10000}"/>
    <cellStyle name="Total (line) 4 3 2 40 2 2" xfId="49412" xr:uid="{00000000-0005-0000-0000-00001CC10000}"/>
    <cellStyle name="Total (line) 4 3 2 40 2 3" xfId="49413" xr:uid="{00000000-0005-0000-0000-00001DC10000}"/>
    <cellStyle name="Total (line) 4 3 2 40 2 4" xfId="49414" xr:uid="{00000000-0005-0000-0000-00001EC10000}"/>
    <cellStyle name="Total (line) 4 3 2 40 3" xfId="49415" xr:uid="{00000000-0005-0000-0000-00001FC10000}"/>
    <cellStyle name="Total (line) 4 3 2 40 4" xfId="49416" xr:uid="{00000000-0005-0000-0000-000020C10000}"/>
    <cellStyle name="Total (line) 4 3 2 40 5" xfId="49417" xr:uid="{00000000-0005-0000-0000-000021C10000}"/>
    <cellStyle name="Total (line) 4 3 2 41" xfId="6889" xr:uid="{00000000-0005-0000-0000-000022C10000}"/>
    <cellStyle name="Total (line) 4 3 2 41 2" xfId="49418" xr:uid="{00000000-0005-0000-0000-000023C10000}"/>
    <cellStyle name="Total (line) 4 3 2 41 2 2" xfId="49419" xr:uid="{00000000-0005-0000-0000-000024C10000}"/>
    <cellStyle name="Total (line) 4 3 2 41 2 3" xfId="49420" xr:uid="{00000000-0005-0000-0000-000025C10000}"/>
    <cellStyle name="Total (line) 4 3 2 41 2 4" xfId="49421" xr:uid="{00000000-0005-0000-0000-000026C10000}"/>
    <cellStyle name="Total (line) 4 3 2 41 3" xfId="49422" xr:uid="{00000000-0005-0000-0000-000027C10000}"/>
    <cellStyle name="Total (line) 4 3 2 41 4" xfId="49423" xr:uid="{00000000-0005-0000-0000-000028C10000}"/>
    <cellStyle name="Total (line) 4 3 2 41 5" xfId="49424" xr:uid="{00000000-0005-0000-0000-000029C10000}"/>
    <cellStyle name="Total (line) 4 3 2 42" xfId="6890" xr:uid="{00000000-0005-0000-0000-00002AC10000}"/>
    <cellStyle name="Total (line) 4 3 2 42 2" xfId="49425" xr:uid="{00000000-0005-0000-0000-00002BC10000}"/>
    <cellStyle name="Total (line) 4 3 2 42 2 2" xfId="49426" xr:uid="{00000000-0005-0000-0000-00002CC10000}"/>
    <cellStyle name="Total (line) 4 3 2 42 2 3" xfId="49427" xr:uid="{00000000-0005-0000-0000-00002DC10000}"/>
    <cellStyle name="Total (line) 4 3 2 42 2 4" xfId="49428" xr:uid="{00000000-0005-0000-0000-00002EC10000}"/>
    <cellStyle name="Total (line) 4 3 2 42 3" xfId="49429" xr:uid="{00000000-0005-0000-0000-00002FC10000}"/>
    <cellStyle name="Total (line) 4 3 2 42 4" xfId="49430" xr:uid="{00000000-0005-0000-0000-000030C10000}"/>
    <cellStyle name="Total (line) 4 3 2 42 5" xfId="49431" xr:uid="{00000000-0005-0000-0000-000031C10000}"/>
    <cellStyle name="Total (line) 4 3 2 43" xfId="6891" xr:uid="{00000000-0005-0000-0000-000032C10000}"/>
    <cellStyle name="Total (line) 4 3 2 43 2" xfId="49432" xr:uid="{00000000-0005-0000-0000-000033C10000}"/>
    <cellStyle name="Total (line) 4 3 2 43 2 2" xfId="49433" xr:uid="{00000000-0005-0000-0000-000034C10000}"/>
    <cellStyle name="Total (line) 4 3 2 43 2 3" xfId="49434" xr:uid="{00000000-0005-0000-0000-000035C10000}"/>
    <cellStyle name="Total (line) 4 3 2 43 2 4" xfId="49435" xr:uid="{00000000-0005-0000-0000-000036C10000}"/>
    <cellStyle name="Total (line) 4 3 2 43 3" xfId="49436" xr:uid="{00000000-0005-0000-0000-000037C10000}"/>
    <cellStyle name="Total (line) 4 3 2 43 4" xfId="49437" xr:uid="{00000000-0005-0000-0000-000038C10000}"/>
    <cellStyle name="Total (line) 4 3 2 43 5" xfId="49438" xr:uid="{00000000-0005-0000-0000-000039C10000}"/>
    <cellStyle name="Total (line) 4 3 2 44" xfId="6892" xr:uid="{00000000-0005-0000-0000-00003AC10000}"/>
    <cellStyle name="Total (line) 4 3 2 44 2" xfId="49439" xr:uid="{00000000-0005-0000-0000-00003BC10000}"/>
    <cellStyle name="Total (line) 4 3 2 44 2 2" xfId="49440" xr:uid="{00000000-0005-0000-0000-00003CC10000}"/>
    <cellStyle name="Total (line) 4 3 2 44 2 3" xfId="49441" xr:uid="{00000000-0005-0000-0000-00003DC10000}"/>
    <cellStyle name="Total (line) 4 3 2 44 2 4" xfId="49442" xr:uid="{00000000-0005-0000-0000-00003EC10000}"/>
    <cellStyle name="Total (line) 4 3 2 44 3" xfId="49443" xr:uid="{00000000-0005-0000-0000-00003FC10000}"/>
    <cellStyle name="Total (line) 4 3 2 44 4" xfId="49444" xr:uid="{00000000-0005-0000-0000-000040C10000}"/>
    <cellStyle name="Total (line) 4 3 2 44 5" xfId="49445" xr:uid="{00000000-0005-0000-0000-000041C10000}"/>
    <cellStyle name="Total (line) 4 3 2 45" xfId="49446" xr:uid="{00000000-0005-0000-0000-000042C10000}"/>
    <cellStyle name="Total (line) 4 3 2 45 2" xfId="49447" xr:uid="{00000000-0005-0000-0000-000043C10000}"/>
    <cellStyle name="Total (line) 4 3 2 45 3" xfId="49448" xr:uid="{00000000-0005-0000-0000-000044C10000}"/>
    <cellStyle name="Total (line) 4 3 2 45 4" xfId="49449" xr:uid="{00000000-0005-0000-0000-000045C10000}"/>
    <cellStyle name="Total (line) 4 3 2 46" xfId="49450" xr:uid="{00000000-0005-0000-0000-000046C10000}"/>
    <cellStyle name="Total (line) 4 3 2 46 2" xfId="49451" xr:uid="{00000000-0005-0000-0000-000047C10000}"/>
    <cellStyle name="Total (line) 4 3 2 46 3" xfId="49452" xr:uid="{00000000-0005-0000-0000-000048C10000}"/>
    <cellStyle name="Total (line) 4 3 2 46 4" xfId="49453" xr:uid="{00000000-0005-0000-0000-000049C10000}"/>
    <cellStyle name="Total (line) 4 3 2 47" xfId="49454" xr:uid="{00000000-0005-0000-0000-00004AC10000}"/>
    <cellStyle name="Total (line) 4 3 2 48" xfId="49455" xr:uid="{00000000-0005-0000-0000-00004BC10000}"/>
    <cellStyle name="Total (line) 4 3 2 49" xfId="49456" xr:uid="{00000000-0005-0000-0000-00004CC10000}"/>
    <cellStyle name="Total (line) 4 3 2 5" xfId="6893" xr:uid="{00000000-0005-0000-0000-00004DC10000}"/>
    <cellStyle name="Total (line) 4 3 2 5 2" xfId="49457" xr:uid="{00000000-0005-0000-0000-00004EC10000}"/>
    <cellStyle name="Total (line) 4 3 2 5 2 2" xfId="49458" xr:uid="{00000000-0005-0000-0000-00004FC10000}"/>
    <cellStyle name="Total (line) 4 3 2 5 2 3" xfId="49459" xr:uid="{00000000-0005-0000-0000-000050C10000}"/>
    <cellStyle name="Total (line) 4 3 2 5 2 4" xfId="49460" xr:uid="{00000000-0005-0000-0000-000051C10000}"/>
    <cellStyle name="Total (line) 4 3 2 5 3" xfId="49461" xr:uid="{00000000-0005-0000-0000-000052C10000}"/>
    <cellStyle name="Total (line) 4 3 2 5 4" xfId="49462" xr:uid="{00000000-0005-0000-0000-000053C10000}"/>
    <cellStyle name="Total (line) 4 3 2 5 5" xfId="49463" xr:uid="{00000000-0005-0000-0000-000054C10000}"/>
    <cellStyle name="Total (line) 4 3 2 6" xfId="6894" xr:uid="{00000000-0005-0000-0000-000055C10000}"/>
    <cellStyle name="Total (line) 4 3 2 6 2" xfId="49464" xr:uid="{00000000-0005-0000-0000-000056C10000}"/>
    <cellStyle name="Total (line) 4 3 2 6 2 2" xfId="49465" xr:uid="{00000000-0005-0000-0000-000057C10000}"/>
    <cellStyle name="Total (line) 4 3 2 6 2 3" xfId="49466" xr:uid="{00000000-0005-0000-0000-000058C10000}"/>
    <cellStyle name="Total (line) 4 3 2 6 2 4" xfId="49467" xr:uid="{00000000-0005-0000-0000-000059C10000}"/>
    <cellStyle name="Total (line) 4 3 2 6 3" xfId="49468" xr:uid="{00000000-0005-0000-0000-00005AC10000}"/>
    <cellStyle name="Total (line) 4 3 2 6 4" xfId="49469" xr:uid="{00000000-0005-0000-0000-00005BC10000}"/>
    <cellStyle name="Total (line) 4 3 2 6 5" xfId="49470" xr:uid="{00000000-0005-0000-0000-00005CC10000}"/>
    <cellStyle name="Total (line) 4 3 2 7" xfId="6895" xr:uid="{00000000-0005-0000-0000-00005DC10000}"/>
    <cellStyle name="Total (line) 4 3 2 7 2" xfId="49471" xr:uid="{00000000-0005-0000-0000-00005EC10000}"/>
    <cellStyle name="Total (line) 4 3 2 7 2 2" xfId="49472" xr:uid="{00000000-0005-0000-0000-00005FC10000}"/>
    <cellStyle name="Total (line) 4 3 2 7 2 3" xfId="49473" xr:uid="{00000000-0005-0000-0000-000060C10000}"/>
    <cellStyle name="Total (line) 4 3 2 7 2 4" xfId="49474" xr:uid="{00000000-0005-0000-0000-000061C10000}"/>
    <cellStyle name="Total (line) 4 3 2 7 3" xfId="49475" xr:uid="{00000000-0005-0000-0000-000062C10000}"/>
    <cellStyle name="Total (line) 4 3 2 7 4" xfId="49476" xr:uid="{00000000-0005-0000-0000-000063C10000}"/>
    <cellStyle name="Total (line) 4 3 2 7 5" xfId="49477" xr:uid="{00000000-0005-0000-0000-000064C10000}"/>
    <cellStyle name="Total (line) 4 3 2 8" xfId="6896" xr:uid="{00000000-0005-0000-0000-000065C10000}"/>
    <cellStyle name="Total (line) 4 3 2 8 2" xfId="49478" xr:uid="{00000000-0005-0000-0000-000066C10000}"/>
    <cellStyle name="Total (line) 4 3 2 8 2 2" xfId="49479" xr:uid="{00000000-0005-0000-0000-000067C10000}"/>
    <cellStyle name="Total (line) 4 3 2 8 2 3" xfId="49480" xr:uid="{00000000-0005-0000-0000-000068C10000}"/>
    <cellStyle name="Total (line) 4 3 2 8 2 4" xfId="49481" xr:uid="{00000000-0005-0000-0000-000069C10000}"/>
    <cellStyle name="Total (line) 4 3 2 8 3" xfId="49482" xr:uid="{00000000-0005-0000-0000-00006AC10000}"/>
    <cellStyle name="Total (line) 4 3 2 8 4" xfId="49483" xr:uid="{00000000-0005-0000-0000-00006BC10000}"/>
    <cellStyle name="Total (line) 4 3 2 8 5" xfId="49484" xr:uid="{00000000-0005-0000-0000-00006CC10000}"/>
    <cellStyle name="Total (line) 4 3 2 9" xfId="6897" xr:uid="{00000000-0005-0000-0000-00006DC10000}"/>
    <cellStyle name="Total (line) 4 3 2 9 2" xfId="49485" xr:uid="{00000000-0005-0000-0000-00006EC10000}"/>
    <cellStyle name="Total (line) 4 3 2 9 2 2" xfId="49486" xr:uid="{00000000-0005-0000-0000-00006FC10000}"/>
    <cellStyle name="Total (line) 4 3 2 9 2 3" xfId="49487" xr:uid="{00000000-0005-0000-0000-000070C10000}"/>
    <cellStyle name="Total (line) 4 3 2 9 2 4" xfId="49488" xr:uid="{00000000-0005-0000-0000-000071C10000}"/>
    <cellStyle name="Total (line) 4 3 2 9 3" xfId="49489" xr:uid="{00000000-0005-0000-0000-000072C10000}"/>
    <cellStyle name="Total (line) 4 3 2 9 4" xfId="49490" xr:uid="{00000000-0005-0000-0000-000073C10000}"/>
    <cellStyle name="Total (line) 4 3 2 9 5" xfId="49491" xr:uid="{00000000-0005-0000-0000-000074C10000}"/>
    <cellStyle name="Total (line) 4 3 20" xfId="6898" xr:uid="{00000000-0005-0000-0000-000075C10000}"/>
    <cellStyle name="Total (line) 4 3 20 2" xfId="49492" xr:uid="{00000000-0005-0000-0000-000076C10000}"/>
    <cellStyle name="Total (line) 4 3 20 2 2" xfId="49493" xr:uid="{00000000-0005-0000-0000-000077C10000}"/>
    <cellStyle name="Total (line) 4 3 20 2 3" xfId="49494" xr:uid="{00000000-0005-0000-0000-000078C10000}"/>
    <cellStyle name="Total (line) 4 3 20 2 4" xfId="49495" xr:uid="{00000000-0005-0000-0000-000079C10000}"/>
    <cellStyle name="Total (line) 4 3 20 3" xfId="49496" xr:uid="{00000000-0005-0000-0000-00007AC10000}"/>
    <cellStyle name="Total (line) 4 3 20 4" xfId="49497" xr:uid="{00000000-0005-0000-0000-00007BC10000}"/>
    <cellStyle name="Total (line) 4 3 20 5" xfId="49498" xr:uid="{00000000-0005-0000-0000-00007CC10000}"/>
    <cellStyle name="Total (line) 4 3 21" xfId="6899" xr:uid="{00000000-0005-0000-0000-00007DC10000}"/>
    <cellStyle name="Total (line) 4 3 21 2" xfId="49499" xr:uid="{00000000-0005-0000-0000-00007EC10000}"/>
    <cellStyle name="Total (line) 4 3 21 2 2" xfId="49500" xr:uid="{00000000-0005-0000-0000-00007FC10000}"/>
    <cellStyle name="Total (line) 4 3 21 2 3" xfId="49501" xr:uid="{00000000-0005-0000-0000-000080C10000}"/>
    <cellStyle name="Total (line) 4 3 21 2 4" xfId="49502" xr:uid="{00000000-0005-0000-0000-000081C10000}"/>
    <cellStyle name="Total (line) 4 3 21 3" xfId="49503" xr:uid="{00000000-0005-0000-0000-000082C10000}"/>
    <cellStyle name="Total (line) 4 3 21 4" xfId="49504" xr:uid="{00000000-0005-0000-0000-000083C10000}"/>
    <cellStyle name="Total (line) 4 3 21 5" xfId="49505" xr:uid="{00000000-0005-0000-0000-000084C10000}"/>
    <cellStyle name="Total (line) 4 3 22" xfId="6900" xr:uid="{00000000-0005-0000-0000-000085C10000}"/>
    <cellStyle name="Total (line) 4 3 22 2" xfId="49506" xr:uid="{00000000-0005-0000-0000-000086C10000}"/>
    <cellStyle name="Total (line) 4 3 22 2 2" xfId="49507" xr:uid="{00000000-0005-0000-0000-000087C10000}"/>
    <cellStyle name="Total (line) 4 3 22 2 3" xfId="49508" xr:uid="{00000000-0005-0000-0000-000088C10000}"/>
    <cellStyle name="Total (line) 4 3 22 2 4" xfId="49509" xr:uid="{00000000-0005-0000-0000-000089C10000}"/>
    <cellStyle name="Total (line) 4 3 22 3" xfId="49510" xr:uid="{00000000-0005-0000-0000-00008AC10000}"/>
    <cellStyle name="Total (line) 4 3 22 4" xfId="49511" xr:uid="{00000000-0005-0000-0000-00008BC10000}"/>
    <cellStyle name="Total (line) 4 3 22 5" xfId="49512" xr:uid="{00000000-0005-0000-0000-00008CC10000}"/>
    <cellStyle name="Total (line) 4 3 23" xfId="6901" xr:uid="{00000000-0005-0000-0000-00008DC10000}"/>
    <cellStyle name="Total (line) 4 3 23 2" xfId="49513" xr:uid="{00000000-0005-0000-0000-00008EC10000}"/>
    <cellStyle name="Total (line) 4 3 23 2 2" xfId="49514" xr:uid="{00000000-0005-0000-0000-00008FC10000}"/>
    <cellStyle name="Total (line) 4 3 23 2 3" xfId="49515" xr:uid="{00000000-0005-0000-0000-000090C10000}"/>
    <cellStyle name="Total (line) 4 3 23 2 4" xfId="49516" xr:uid="{00000000-0005-0000-0000-000091C10000}"/>
    <cellStyle name="Total (line) 4 3 23 3" xfId="49517" xr:uid="{00000000-0005-0000-0000-000092C10000}"/>
    <cellStyle name="Total (line) 4 3 23 4" xfId="49518" xr:uid="{00000000-0005-0000-0000-000093C10000}"/>
    <cellStyle name="Total (line) 4 3 23 5" xfId="49519" xr:uid="{00000000-0005-0000-0000-000094C10000}"/>
    <cellStyle name="Total (line) 4 3 24" xfId="6902" xr:uid="{00000000-0005-0000-0000-000095C10000}"/>
    <cellStyle name="Total (line) 4 3 24 2" xfId="49520" xr:uid="{00000000-0005-0000-0000-000096C10000}"/>
    <cellStyle name="Total (line) 4 3 24 2 2" xfId="49521" xr:uid="{00000000-0005-0000-0000-000097C10000}"/>
    <cellStyle name="Total (line) 4 3 24 2 3" xfId="49522" xr:uid="{00000000-0005-0000-0000-000098C10000}"/>
    <cellStyle name="Total (line) 4 3 24 2 4" xfId="49523" xr:uid="{00000000-0005-0000-0000-000099C10000}"/>
    <cellStyle name="Total (line) 4 3 24 3" xfId="49524" xr:uid="{00000000-0005-0000-0000-00009AC10000}"/>
    <cellStyle name="Total (line) 4 3 24 4" xfId="49525" xr:uid="{00000000-0005-0000-0000-00009BC10000}"/>
    <cellStyle name="Total (line) 4 3 24 5" xfId="49526" xr:uid="{00000000-0005-0000-0000-00009CC10000}"/>
    <cellStyle name="Total (line) 4 3 25" xfId="6903" xr:uid="{00000000-0005-0000-0000-00009DC10000}"/>
    <cellStyle name="Total (line) 4 3 25 2" xfId="49527" xr:uid="{00000000-0005-0000-0000-00009EC10000}"/>
    <cellStyle name="Total (line) 4 3 25 2 2" xfId="49528" xr:uid="{00000000-0005-0000-0000-00009FC10000}"/>
    <cellStyle name="Total (line) 4 3 25 2 3" xfId="49529" xr:uid="{00000000-0005-0000-0000-0000A0C10000}"/>
    <cellStyle name="Total (line) 4 3 25 2 4" xfId="49530" xr:uid="{00000000-0005-0000-0000-0000A1C10000}"/>
    <cellStyle name="Total (line) 4 3 25 3" xfId="49531" xr:uid="{00000000-0005-0000-0000-0000A2C10000}"/>
    <cellStyle name="Total (line) 4 3 25 4" xfId="49532" xr:uid="{00000000-0005-0000-0000-0000A3C10000}"/>
    <cellStyle name="Total (line) 4 3 25 5" xfId="49533" xr:uid="{00000000-0005-0000-0000-0000A4C10000}"/>
    <cellStyle name="Total (line) 4 3 26" xfId="6904" xr:uid="{00000000-0005-0000-0000-0000A5C10000}"/>
    <cellStyle name="Total (line) 4 3 26 2" xfId="49534" xr:uid="{00000000-0005-0000-0000-0000A6C10000}"/>
    <cellStyle name="Total (line) 4 3 26 2 2" xfId="49535" xr:uid="{00000000-0005-0000-0000-0000A7C10000}"/>
    <cellStyle name="Total (line) 4 3 26 2 3" xfId="49536" xr:uid="{00000000-0005-0000-0000-0000A8C10000}"/>
    <cellStyle name="Total (line) 4 3 26 2 4" xfId="49537" xr:uid="{00000000-0005-0000-0000-0000A9C10000}"/>
    <cellStyle name="Total (line) 4 3 26 3" xfId="49538" xr:uid="{00000000-0005-0000-0000-0000AAC10000}"/>
    <cellStyle name="Total (line) 4 3 26 4" xfId="49539" xr:uid="{00000000-0005-0000-0000-0000ABC10000}"/>
    <cellStyle name="Total (line) 4 3 26 5" xfId="49540" xr:uid="{00000000-0005-0000-0000-0000ACC10000}"/>
    <cellStyle name="Total (line) 4 3 27" xfId="6905" xr:uid="{00000000-0005-0000-0000-0000ADC10000}"/>
    <cellStyle name="Total (line) 4 3 27 2" xfId="49541" xr:uid="{00000000-0005-0000-0000-0000AEC10000}"/>
    <cellStyle name="Total (line) 4 3 27 2 2" xfId="49542" xr:uid="{00000000-0005-0000-0000-0000AFC10000}"/>
    <cellStyle name="Total (line) 4 3 27 2 3" xfId="49543" xr:uid="{00000000-0005-0000-0000-0000B0C10000}"/>
    <cellStyle name="Total (line) 4 3 27 2 4" xfId="49544" xr:uid="{00000000-0005-0000-0000-0000B1C10000}"/>
    <cellStyle name="Total (line) 4 3 27 3" xfId="49545" xr:uid="{00000000-0005-0000-0000-0000B2C10000}"/>
    <cellStyle name="Total (line) 4 3 27 4" xfId="49546" xr:uid="{00000000-0005-0000-0000-0000B3C10000}"/>
    <cellStyle name="Total (line) 4 3 27 5" xfId="49547" xr:uid="{00000000-0005-0000-0000-0000B4C10000}"/>
    <cellStyle name="Total (line) 4 3 28" xfId="6906" xr:uid="{00000000-0005-0000-0000-0000B5C10000}"/>
    <cellStyle name="Total (line) 4 3 28 2" xfId="49548" xr:uid="{00000000-0005-0000-0000-0000B6C10000}"/>
    <cellStyle name="Total (line) 4 3 28 2 2" xfId="49549" xr:uid="{00000000-0005-0000-0000-0000B7C10000}"/>
    <cellStyle name="Total (line) 4 3 28 2 3" xfId="49550" xr:uid="{00000000-0005-0000-0000-0000B8C10000}"/>
    <cellStyle name="Total (line) 4 3 28 2 4" xfId="49551" xr:uid="{00000000-0005-0000-0000-0000B9C10000}"/>
    <cellStyle name="Total (line) 4 3 28 3" xfId="49552" xr:uid="{00000000-0005-0000-0000-0000BAC10000}"/>
    <cellStyle name="Total (line) 4 3 28 4" xfId="49553" xr:uid="{00000000-0005-0000-0000-0000BBC10000}"/>
    <cellStyle name="Total (line) 4 3 28 5" xfId="49554" xr:uid="{00000000-0005-0000-0000-0000BCC10000}"/>
    <cellStyle name="Total (line) 4 3 29" xfId="6907" xr:uid="{00000000-0005-0000-0000-0000BDC10000}"/>
    <cellStyle name="Total (line) 4 3 29 2" xfId="49555" xr:uid="{00000000-0005-0000-0000-0000BEC10000}"/>
    <cellStyle name="Total (line) 4 3 29 2 2" xfId="49556" xr:uid="{00000000-0005-0000-0000-0000BFC10000}"/>
    <cellStyle name="Total (line) 4 3 29 2 3" xfId="49557" xr:uid="{00000000-0005-0000-0000-0000C0C10000}"/>
    <cellStyle name="Total (line) 4 3 29 2 4" xfId="49558" xr:uid="{00000000-0005-0000-0000-0000C1C10000}"/>
    <cellStyle name="Total (line) 4 3 29 3" xfId="49559" xr:uid="{00000000-0005-0000-0000-0000C2C10000}"/>
    <cellStyle name="Total (line) 4 3 29 4" xfId="49560" xr:uid="{00000000-0005-0000-0000-0000C3C10000}"/>
    <cellStyle name="Total (line) 4 3 29 5" xfId="49561" xr:uid="{00000000-0005-0000-0000-0000C4C10000}"/>
    <cellStyle name="Total (line) 4 3 3" xfId="6908" xr:uid="{00000000-0005-0000-0000-0000C5C10000}"/>
    <cellStyle name="Total (line) 4 3 3 2" xfId="49562" xr:uid="{00000000-0005-0000-0000-0000C6C10000}"/>
    <cellStyle name="Total (line) 4 3 3 2 2" xfId="49563" xr:uid="{00000000-0005-0000-0000-0000C7C10000}"/>
    <cellStyle name="Total (line) 4 3 3 2 3" xfId="49564" xr:uid="{00000000-0005-0000-0000-0000C8C10000}"/>
    <cellStyle name="Total (line) 4 3 3 2 4" xfId="49565" xr:uid="{00000000-0005-0000-0000-0000C9C10000}"/>
    <cellStyle name="Total (line) 4 3 3 3" xfId="49566" xr:uid="{00000000-0005-0000-0000-0000CAC10000}"/>
    <cellStyle name="Total (line) 4 3 3 4" xfId="49567" xr:uid="{00000000-0005-0000-0000-0000CBC10000}"/>
    <cellStyle name="Total (line) 4 3 3 5" xfId="49568" xr:uid="{00000000-0005-0000-0000-0000CCC10000}"/>
    <cellStyle name="Total (line) 4 3 30" xfId="6909" xr:uid="{00000000-0005-0000-0000-0000CDC10000}"/>
    <cellStyle name="Total (line) 4 3 30 2" xfId="49569" xr:uid="{00000000-0005-0000-0000-0000CEC10000}"/>
    <cellStyle name="Total (line) 4 3 30 2 2" xfId="49570" xr:uid="{00000000-0005-0000-0000-0000CFC10000}"/>
    <cellStyle name="Total (line) 4 3 30 2 3" xfId="49571" xr:uid="{00000000-0005-0000-0000-0000D0C10000}"/>
    <cellStyle name="Total (line) 4 3 30 2 4" xfId="49572" xr:uid="{00000000-0005-0000-0000-0000D1C10000}"/>
    <cellStyle name="Total (line) 4 3 30 3" xfId="49573" xr:uid="{00000000-0005-0000-0000-0000D2C10000}"/>
    <cellStyle name="Total (line) 4 3 30 4" xfId="49574" xr:uid="{00000000-0005-0000-0000-0000D3C10000}"/>
    <cellStyle name="Total (line) 4 3 30 5" xfId="49575" xr:uid="{00000000-0005-0000-0000-0000D4C10000}"/>
    <cellStyle name="Total (line) 4 3 31" xfId="6910" xr:uid="{00000000-0005-0000-0000-0000D5C10000}"/>
    <cellStyle name="Total (line) 4 3 31 2" xfId="49576" xr:uid="{00000000-0005-0000-0000-0000D6C10000}"/>
    <cellStyle name="Total (line) 4 3 31 2 2" xfId="49577" xr:uid="{00000000-0005-0000-0000-0000D7C10000}"/>
    <cellStyle name="Total (line) 4 3 31 2 3" xfId="49578" xr:uid="{00000000-0005-0000-0000-0000D8C10000}"/>
    <cellStyle name="Total (line) 4 3 31 2 4" xfId="49579" xr:uid="{00000000-0005-0000-0000-0000D9C10000}"/>
    <cellStyle name="Total (line) 4 3 31 3" xfId="49580" xr:uid="{00000000-0005-0000-0000-0000DAC10000}"/>
    <cellStyle name="Total (line) 4 3 31 4" xfId="49581" xr:uid="{00000000-0005-0000-0000-0000DBC10000}"/>
    <cellStyle name="Total (line) 4 3 31 5" xfId="49582" xr:uid="{00000000-0005-0000-0000-0000DCC10000}"/>
    <cellStyle name="Total (line) 4 3 32" xfId="6911" xr:uid="{00000000-0005-0000-0000-0000DDC10000}"/>
    <cellStyle name="Total (line) 4 3 32 2" xfId="49583" xr:uid="{00000000-0005-0000-0000-0000DEC10000}"/>
    <cellStyle name="Total (line) 4 3 32 2 2" xfId="49584" xr:uid="{00000000-0005-0000-0000-0000DFC10000}"/>
    <cellStyle name="Total (line) 4 3 32 2 3" xfId="49585" xr:uid="{00000000-0005-0000-0000-0000E0C10000}"/>
    <cellStyle name="Total (line) 4 3 32 2 4" xfId="49586" xr:uid="{00000000-0005-0000-0000-0000E1C10000}"/>
    <cellStyle name="Total (line) 4 3 32 3" xfId="49587" xr:uid="{00000000-0005-0000-0000-0000E2C10000}"/>
    <cellStyle name="Total (line) 4 3 32 4" xfId="49588" xr:uid="{00000000-0005-0000-0000-0000E3C10000}"/>
    <cellStyle name="Total (line) 4 3 32 5" xfId="49589" xr:uid="{00000000-0005-0000-0000-0000E4C10000}"/>
    <cellStyle name="Total (line) 4 3 33" xfId="6912" xr:uid="{00000000-0005-0000-0000-0000E5C10000}"/>
    <cellStyle name="Total (line) 4 3 33 2" xfId="49590" xr:uid="{00000000-0005-0000-0000-0000E6C10000}"/>
    <cellStyle name="Total (line) 4 3 33 2 2" xfId="49591" xr:uid="{00000000-0005-0000-0000-0000E7C10000}"/>
    <cellStyle name="Total (line) 4 3 33 2 3" xfId="49592" xr:uid="{00000000-0005-0000-0000-0000E8C10000}"/>
    <cellStyle name="Total (line) 4 3 33 2 4" xfId="49593" xr:uid="{00000000-0005-0000-0000-0000E9C10000}"/>
    <cellStyle name="Total (line) 4 3 33 3" xfId="49594" xr:uid="{00000000-0005-0000-0000-0000EAC10000}"/>
    <cellStyle name="Total (line) 4 3 33 4" xfId="49595" xr:uid="{00000000-0005-0000-0000-0000EBC10000}"/>
    <cellStyle name="Total (line) 4 3 33 5" xfId="49596" xr:uid="{00000000-0005-0000-0000-0000ECC10000}"/>
    <cellStyle name="Total (line) 4 3 34" xfId="6913" xr:uid="{00000000-0005-0000-0000-0000EDC10000}"/>
    <cellStyle name="Total (line) 4 3 34 2" xfId="49597" xr:uid="{00000000-0005-0000-0000-0000EEC10000}"/>
    <cellStyle name="Total (line) 4 3 34 2 2" xfId="49598" xr:uid="{00000000-0005-0000-0000-0000EFC10000}"/>
    <cellStyle name="Total (line) 4 3 34 2 3" xfId="49599" xr:uid="{00000000-0005-0000-0000-0000F0C10000}"/>
    <cellStyle name="Total (line) 4 3 34 2 4" xfId="49600" xr:uid="{00000000-0005-0000-0000-0000F1C10000}"/>
    <cellStyle name="Total (line) 4 3 34 3" xfId="49601" xr:uid="{00000000-0005-0000-0000-0000F2C10000}"/>
    <cellStyle name="Total (line) 4 3 34 4" xfId="49602" xr:uid="{00000000-0005-0000-0000-0000F3C10000}"/>
    <cellStyle name="Total (line) 4 3 34 5" xfId="49603" xr:uid="{00000000-0005-0000-0000-0000F4C10000}"/>
    <cellStyle name="Total (line) 4 3 35" xfId="6914" xr:uid="{00000000-0005-0000-0000-0000F5C10000}"/>
    <cellStyle name="Total (line) 4 3 35 2" xfId="49604" xr:uid="{00000000-0005-0000-0000-0000F6C10000}"/>
    <cellStyle name="Total (line) 4 3 35 2 2" xfId="49605" xr:uid="{00000000-0005-0000-0000-0000F7C10000}"/>
    <cellStyle name="Total (line) 4 3 35 2 3" xfId="49606" xr:uid="{00000000-0005-0000-0000-0000F8C10000}"/>
    <cellStyle name="Total (line) 4 3 35 2 4" xfId="49607" xr:uid="{00000000-0005-0000-0000-0000F9C10000}"/>
    <cellStyle name="Total (line) 4 3 35 3" xfId="49608" xr:uid="{00000000-0005-0000-0000-0000FAC10000}"/>
    <cellStyle name="Total (line) 4 3 35 4" xfId="49609" xr:uid="{00000000-0005-0000-0000-0000FBC10000}"/>
    <cellStyle name="Total (line) 4 3 35 5" xfId="49610" xr:uid="{00000000-0005-0000-0000-0000FCC10000}"/>
    <cellStyle name="Total (line) 4 3 36" xfId="6915" xr:uid="{00000000-0005-0000-0000-0000FDC10000}"/>
    <cellStyle name="Total (line) 4 3 36 2" xfId="49611" xr:uid="{00000000-0005-0000-0000-0000FEC10000}"/>
    <cellStyle name="Total (line) 4 3 36 2 2" xfId="49612" xr:uid="{00000000-0005-0000-0000-0000FFC10000}"/>
    <cellStyle name="Total (line) 4 3 36 2 3" xfId="49613" xr:uid="{00000000-0005-0000-0000-000000C20000}"/>
    <cellStyle name="Total (line) 4 3 36 2 4" xfId="49614" xr:uid="{00000000-0005-0000-0000-000001C20000}"/>
    <cellStyle name="Total (line) 4 3 36 3" xfId="49615" xr:uid="{00000000-0005-0000-0000-000002C20000}"/>
    <cellStyle name="Total (line) 4 3 36 4" xfId="49616" xr:uid="{00000000-0005-0000-0000-000003C20000}"/>
    <cellStyle name="Total (line) 4 3 36 5" xfId="49617" xr:uid="{00000000-0005-0000-0000-000004C20000}"/>
    <cellStyle name="Total (line) 4 3 37" xfId="6916" xr:uid="{00000000-0005-0000-0000-000005C20000}"/>
    <cellStyle name="Total (line) 4 3 37 2" xfId="49618" xr:uid="{00000000-0005-0000-0000-000006C20000}"/>
    <cellStyle name="Total (line) 4 3 37 2 2" xfId="49619" xr:uid="{00000000-0005-0000-0000-000007C20000}"/>
    <cellStyle name="Total (line) 4 3 37 2 3" xfId="49620" xr:uid="{00000000-0005-0000-0000-000008C20000}"/>
    <cellStyle name="Total (line) 4 3 37 2 4" xfId="49621" xr:uid="{00000000-0005-0000-0000-000009C20000}"/>
    <cellStyle name="Total (line) 4 3 37 3" xfId="49622" xr:uid="{00000000-0005-0000-0000-00000AC20000}"/>
    <cellStyle name="Total (line) 4 3 37 4" xfId="49623" xr:uid="{00000000-0005-0000-0000-00000BC20000}"/>
    <cellStyle name="Total (line) 4 3 37 5" xfId="49624" xr:uid="{00000000-0005-0000-0000-00000CC20000}"/>
    <cellStyle name="Total (line) 4 3 38" xfId="6917" xr:uid="{00000000-0005-0000-0000-00000DC20000}"/>
    <cellStyle name="Total (line) 4 3 38 2" xfId="49625" xr:uid="{00000000-0005-0000-0000-00000EC20000}"/>
    <cellStyle name="Total (line) 4 3 38 2 2" xfId="49626" xr:uid="{00000000-0005-0000-0000-00000FC20000}"/>
    <cellStyle name="Total (line) 4 3 38 2 3" xfId="49627" xr:uid="{00000000-0005-0000-0000-000010C20000}"/>
    <cellStyle name="Total (line) 4 3 38 2 4" xfId="49628" xr:uid="{00000000-0005-0000-0000-000011C20000}"/>
    <cellStyle name="Total (line) 4 3 38 3" xfId="49629" xr:uid="{00000000-0005-0000-0000-000012C20000}"/>
    <cellStyle name="Total (line) 4 3 38 4" xfId="49630" xr:uid="{00000000-0005-0000-0000-000013C20000}"/>
    <cellStyle name="Total (line) 4 3 38 5" xfId="49631" xr:uid="{00000000-0005-0000-0000-000014C20000}"/>
    <cellStyle name="Total (line) 4 3 39" xfId="6918" xr:uid="{00000000-0005-0000-0000-000015C20000}"/>
    <cellStyle name="Total (line) 4 3 39 2" xfId="49632" xr:uid="{00000000-0005-0000-0000-000016C20000}"/>
    <cellStyle name="Total (line) 4 3 39 2 2" xfId="49633" xr:uid="{00000000-0005-0000-0000-000017C20000}"/>
    <cellStyle name="Total (line) 4 3 39 2 3" xfId="49634" xr:uid="{00000000-0005-0000-0000-000018C20000}"/>
    <cellStyle name="Total (line) 4 3 39 2 4" xfId="49635" xr:uid="{00000000-0005-0000-0000-000019C20000}"/>
    <cellStyle name="Total (line) 4 3 39 3" xfId="49636" xr:uid="{00000000-0005-0000-0000-00001AC20000}"/>
    <cellStyle name="Total (line) 4 3 39 4" xfId="49637" xr:uid="{00000000-0005-0000-0000-00001BC20000}"/>
    <cellStyle name="Total (line) 4 3 39 5" xfId="49638" xr:uid="{00000000-0005-0000-0000-00001CC20000}"/>
    <cellStyle name="Total (line) 4 3 4" xfId="6919" xr:uid="{00000000-0005-0000-0000-00001DC20000}"/>
    <cellStyle name="Total (line) 4 3 4 2" xfId="49639" xr:uid="{00000000-0005-0000-0000-00001EC20000}"/>
    <cellStyle name="Total (line) 4 3 4 2 2" xfId="49640" xr:uid="{00000000-0005-0000-0000-00001FC20000}"/>
    <cellStyle name="Total (line) 4 3 4 2 3" xfId="49641" xr:uid="{00000000-0005-0000-0000-000020C20000}"/>
    <cellStyle name="Total (line) 4 3 4 2 4" xfId="49642" xr:uid="{00000000-0005-0000-0000-000021C20000}"/>
    <cellStyle name="Total (line) 4 3 4 3" xfId="49643" xr:uid="{00000000-0005-0000-0000-000022C20000}"/>
    <cellStyle name="Total (line) 4 3 4 4" xfId="49644" xr:uid="{00000000-0005-0000-0000-000023C20000}"/>
    <cellStyle name="Total (line) 4 3 4 5" xfId="49645" xr:uid="{00000000-0005-0000-0000-000024C20000}"/>
    <cellStyle name="Total (line) 4 3 40" xfId="6920" xr:uid="{00000000-0005-0000-0000-000025C20000}"/>
    <cellStyle name="Total (line) 4 3 40 2" xfId="49646" xr:uid="{00000000-0005-0000-0000-000026C20000}"/>
    <cellStyle name="Total (line) 4 3 40 2 2" xfId="49647" xr:uid="{00000000-0005-0000-0000-000027C20000}"/>
    <cellStyle name="Total (line) 4 3 40 2 3" xfId="49648" xr:uid="{00000000-0005-0000-0000-000028C20000}"/>
    <cellStyle name="Total (line) 4 3 40 2 4" xfId="49649" xr:uid="{00000000-0005-0000-0000-000029C20000}"/>
    <cellStyle name="Total (line) 4 3 40 3" xfId="49650" xr:uid="{00000000-0005-0000-0000-00002AC20000}"/>
    <cellStyle name="Total (line) 4 3 40 4" xfId="49651" xr:uid="{00000000-0005-0000-0000-00002BC20000}"/>
    <cellStyle name="Total (line) 4 3 40 5" xfId="49652" xr:uid="{00000000-0005-0000-0000-00002CC20000}"/>
    <cellStyle name="Total (line) 4 3 41" xfId="6921" xr:uid="{00000000-0005-0000-0000-00002DC20000}"/>
    <cellStyle name="Total (line) 4 3 41 2" xfId="49653" xr:uid="{00000000-0005-0000-0000-00002EC20000}"/>
    <cellStyle name="Total (line) 4 3 41 2 2" xfId="49654" xr:uid="{00000000-0005-0000-0000-00002FC20000}"/>
    <cellStyle name="Total (line) 4 3 41 2 3" xfId="49655" xr:uid="{00000000-0005-0000-0000-000030C20000}"/>
    <cellStyle name="Total (line) 4 3 41 2 4" xfId="49656" xr:uid="{00000000-0005-0000-0000-000031C20000}"/>
    <cellStyle name="Total (line) 4 3 41 3" xfId="49657" xr:uid="{00000000-0005-0000-0000-000032C20000}"/>
    <cellStyle name="Total (line) 4 3 41 4" xfId="49658" xr:uid="{00000000-0005-0000-0000-000033C20000}"/>
    <cellStyle name="Total (line) 4 3 41 5" xfId="49659" xr:uid="{00000000-0005-0000-0000-000034C20000}"/>
    <cellStyle name="Total (line) 4 3 42" xfId="6922" xr:uid="{00000000-0005-0000-0000-000035C20000}"/>
    <cellStyle name="Total (line) 4 3 42 2" xfId="49660" xr:uid="{00000000-0005-0000-0000-000036C20000}"/>
    <cellStyle name="Total (line) 4 3 42 2 2" xfId="49661" xr:uid="{00000000-0005-0000-0000-000037C20000}"/>
    <cellStyle name="Total (line) 4 3 42 2 3" xfId="49662" xr:uid="{00000000-0005-0000-0000-000038C20000}"/>
    <cellStyle name="Total (line) 4 3 42 2 4" xfId="49663" xr:uid="{00000000-0005-0000-0000-000039C20000}"/>
    <cellStyle name="Total (line) 4 3 42 3" xfId="49664" xr:uid="{00000000-0005-0000-0000-00003AC20000}"/>
    <cellStyle name="Total (line) 4 3 42 4" xfId="49665" xr:uid="{00000000-0005-0000-0000-00003BC20000}"/>
    <cellStyle name="Total (line) 4 3 42 5" xfId="49666" xr:uid="{00000000-0005-0000-0000-00003CC20000}"/>
    <cellStyle name="Total (line) 4 3 43" xfId="6923" xr:uid="{00000000-0005-0000-0000-00003DC20000}"/>
    <cellStyle name="Total (line) 4 3 43 2" xfId="49667" xr:uid="{00000000-0005-0000-0000-00003EC20000}"/>
    <cellStyle name="Total (line) 4 3 43 2 2" xfId="49668" xr:uid="{00000000-0005-0000-0000-00003FC20000}"/>
    <cellStyle name="Total (line) 4 3 43 2 3" xfId="49669" xr:uid="{00000000-0005-0000-0000-000040C20000}"/>
    <cellStyle name="Total (line) 4 3 43 2 4" xfId="49670" xr:uid="{00000000-0005-0000-0000-000041C20000}"/>
    <cellStyle name="Total (line) 4 3 43 3" xfId="49671" xr:uid="{00000000-0005-0000-0000-000042C20000}"/>
    <cellStyle name="Total (line) 4 3 43 4" xfId="49672" xr:uid="{00000000-0005-0000-0000-000043C20000}"/>
    <cellStyle name="Total (line) 4 3 43 5" xfId="49673" xr:uid="{00000000-0005-0000-0000-000044C20000}"/>
    <cellStyle name="Total (line) 4 3 44" xfId="6924" xr:uid="{00000000-0005-0000-0000-000045C20000}"/>
    <cellStyle name="Total (line) 4 3 44 2" xfId="49674" xr:uid="{00000000-0005-0000-0000-000046C20000}"/>
    <cellStyle name="Total (line) 4 3 44 2 2" xfId="49675" xr:uid="{00000000-0005-0000-0000-000047C20000}"/>
    <cellStyle name="Total (line) 4 3 44 2 3" xfId="49676" xr:uid="{00000000-0005-0000-0000-000048C20000}"/>
    <cellStyle name="Total (line) 4 3 44 2 4" xfId="49677" xr:uid="{00000000-0005-0000-0000-000049C20000}"/>
    <cellStyle name="Total (line) 4 3 44 3" xfId="49678" xr:uid="{00000000-0005-0000-0000-00004AC20000}"/>
    <cellStyle name="Total (line) 4 3 44 4" xfId="49679" xr:uid="{00000000-0005-0000-0000-00004BC20000}"/>
    <cellStyle name="Total (line) 4 3 44 5" xfId="49680" xr:uid="{00000000-0005-0000-0000-00004CC20000}"/>
    <cellStyle name="Total (line) 4 3 45" xfId="6925" xr:uid="{00000000-0005-0000-0000-00004DC20000}"/>
    <cellStyle name="Total (line) 4 3 45 2" xfId="49681" xr:uid="{00000000-0005-0000-0000-00004EC20000}"/>
    <cellStyle name="Total (line) 4 3 45 2 2" xfId="49682" xr:uid="{00000000-0005-0000-0000-00004FC20000}"/>
    <cellStyle name="Total (line) 4 3 45 2 3" xfId="49683" xr:uid="{00000000-0005-0000-0000-000050C20000}"/>
    <cellStyle name="Total (line) 4 3 45 2 4" xfId="49684" xr:uid="{00000000-0005-0000-0000-000051C20000}"/>
    <cellStyle name="Total (line) 4 3 45 3" xfId="49685" xr:uid="{00000000-0005-0000-0000-000052C20000}"/>
    <cellStyle name="Total (line) 4 3 45 4" xfId="49686" xr:uid="{00000000-0005-0000-0000-000053C20000}"/>
    <cellStyle name="Total (line) 4 3 45 5" xfId="49687" xr:uid="{00000000-0005-0000-0000-000054C20000}"/>
    <cellStyle name="Total (line) 4 3 46" xfId="49688" xr:uid="{00000000-0005-0000-0000-000055C20000}"/>
    <cellStyle name="Total (line) 4 3 46 2" xfId="49689" xr:uid="{00000000-0005-0000-0000-000056C20000}"/>
    <cellStyle name="Total (line) 4 3 46 3" xfId="49690" xr:uid="{00000000-0005-0000-0000-000057C20000}"/>
    <cellStyle name="Total (line) 4 3 46 4" xfId="49691" xr:uid="{00000000-0005-0000-0000-000058C20000}"/>
    <cellStyle name="Total (line) 4 3 47" xfId="49692" xr:uid="{00000000-0005-0000-0000-000059C20000}"/>
    <cellStyle name="Total (line) 4 3 48" xfId="49693" xr:uid="{00000000-0005-0000-0000-00005AC20000}"/>
    <cellStyle name="Total (line) 4 3 49" xfId="49694" xr:uid="{00000000-0005-0000-0000-00005BC20000}"/>
    <cellStyle name="Total (line) 4 3 5" xfId="6926" xr:uid="{00000000-0005-0000-0000-00005CC20000}"/>
    <cellStyle name="Total (line) 4 3 5 2" xfId="49695" xr:uid="{00000000-0005-0000-0000-00005DC20000}"/>
    <cellStyle name="Total (line) 4 3 5 2 2" xfId="49696" xr:uid="{00000000-0005-0000-0000-00005EC20000}"/>
    <cellStyle name="Total (line) 4 3 5 2 3" xfId="49697" xr:uid="{00000000-0005-0000-0000-00005FC20000}"/>
    <cellStyle name="Total (line) 4 3 5 2 4" xfId="49698" xr:uid="{00000000-0005-0000-0000-000060C20000}"/>
    <cellStyle name="Total (line) 4 3 5 3" xfId="49699" xr:uid="{00000000-0005-0000-0000-000061C20000}"/>
    <cellStyle name="Total (line) 4 3 5 4" xfId="49700" xr:uid="{00000000-0005-0000-0000-000062C20000}"/>
    <cellStyle name="Total (line) 4 3 5 5" xfId="49701" xr:uid="{00000000-0005-0000-0000-000063C20000}"/>
    <cellStyle name="Total (line) 4 3 6" xfId="6927" xr:uid="{00000000-0005-0000-0000-000064C20000}"/>
    <cellStyle name="Total (line) 4 3 6 2" xfId="49702" xr:uid="{00000000-0005-0000-0000-000065C20000}"/>
    <cellStyle name="Total (line) 4 3 6 2 2" xfId="49703" xr:uid="{00000000-0005-0000-0000-000066C20000}"/>
    <cellStyle name="Total (line) 4 3 6 2 3" xfId="49704" xr:uid="{00000000-0005-0000-0000-000067C20000}"/>
    <cellStyle name="Total (line) 4 3 6 2 4" xfId="49705" xr:uid="{00000000-0005-0000-0000-000068C20000}"/>
    <cellStyle name="Total (line) 4 3 6 3" xfId="49706" xr:uid="{00000000-0005-0000-0000-000069C20000}"/>
    <cellStyle name="Total (line) 4 3 6 4" xfId="49707" xr:uid="{00000000-0005-0000-0000-00006AC20000}"/>
    <cellStyle name="Total (line) 4 3 6 5" xfId="49708" xr:uid="{00000000-0005-0000-0000-00006BC20000}"/>
    <cellStyle name="Total (line) 4 3 7" xfId="6928" xr:uid="{00000000-0005-0000-0000-00006CC20000}"/>
    <cellStyle name="Total (line) 4 3 7 2" xfId="49709" xr:uid="{00000000-0005-0000-0000-00006DC20000}"/>
    <cellStyle name="Total (line) 4 3 7 2 2" xfId="49710" xr:uid="{00000000-0005-0000-0000-00006EC20000}"/>
    <cellStyle name="Total (line) 4 3 7 2 3" xfId="49711" xr:uid="{00000000-0005-0000-0000-00006FC20000}"/>
    <cellStyle name="Total (line) 4 3 7 2 4" xfId="49712" xr:uid="{00000000-0005-0000-0000-000070C20000}"/>
    <cellStyle name="Total (line) 4 3 7 3" xfId="49713" xr:uid="{00000000-0005-0000-0000-000071C20000}"/>
    <cellStyle name="Total (line) 4 3 7 4" xfId="49714" xr:uid="{00000000-0005-0000-0000-000072C20000}"/>
    <cellStyle name="Total (line) 4 3 7 5" xfId="49715" xr:uid="{00000000-0005-0000-0000-000073C20000}"/>
    <cellStyle name="Total (line) 4 3 8" xfId="6929" xr:uid="{00000000-0005-0000-0000-000074C20000}"/>
    <cellStyle name="Total (line) 4 3 8 2" xfId="49716" xr:uid="{00000000-0005-0000-0000-000075C20000}"/>
    <cellStyle name="Total (line) 4 3 8 2 2" xfId="49717" xr:uid="{00000000-0005-0000-0000-000076C20000}"/>
    <cellStyle name="Total (line) 4 3 8 2 3" xfId="49718" xr:uid="{00000000-0005-0000-0000-000077C20000}"/>
    <cellStyle name="Total (line) 4 3 8 2 4" xfId="49719" xr:uid="{00000000-0005-0000-0000-000078C20000}"/>
    <cellStyle name="Total (line) 4 3 8 3" xfId="49720" xr:uid="{00000000-0005-0000-0000-000079C20000}"/>
    <cellStyle name="Total (line) 4 3 8 4" xfId="49721" xr:uid="{00000000-0005-0000-0000-00007AC20000}"/>
    <cellStyle name="Total (line) 4 3 8 5" xfId="49722" xr:uid="{00000000-0005-0000-0000-00007BC20000}"/>
    <cellStyle name="Total (line) 4 3 9" xfId="6930" xr:uid="{00000000-0005-0000-0000-00007CC20000}"/>
    <cellStyle name="Total (line) 4 3 9 2" xfId="49723" xr:uid="{00000000-0005-0000-0000-00007DC20000}"/>
    <cellStyle name="Total (line) 4 3 9 2 2" xfId="49724" xr:uid="{00000000-0005-0000-0000-00007EC20000}"/>
    <cellStyle name="Total (line) 4 3 9 2 3" xfId="49725" xr:uid="{00000000-0005-0000-0000-00007FC20000}"/>
    <cellStyle name="Total (line) 4 3 9 2 4" xfId="49726" xr:uid="{00000000-0005-0000-0000-000080C20000}"/>
    <cellStyle name="Total (line) 4 3 9 3" xfId="49727" xr:uid="{00000000-0005-0000-0000-000081C20000}"/>
    <cellStyle name="Total (line) 4 3 9 4" xfId="49728" xr:uid="{00000000-0005-0000-0000-000082C20000}"/>
    <cellStyle name="Total (line) 4 3 9 5" xfId="49729" xr:uid="{00000000-0005-0000-0000-000083C20000}"/>
    <cellStyle name="Total (line) 4 4" xfId="6931" xr:uid="{00000000-0005-0000-0000-000084C20000}"/>
    <cellStyle name="Total (line) 4 4 10" xfId="6932" xr:uid="{00000000-0005-0000-0000-000085C20000}"/>
    <cellStyle name="Total (line) 4 4 10 2" xfId="49730" xr:uid="{00000000-0005-0000-0000-000086C20000}"/>
    <cellStyle name="Total (line) 4 4 10 2 2" xfId="49731" xr:uid="{00000000-0005-0000-0000-000087C20000}"/>
    <cellStyle name="Total (line) 4 4 10 2 3" xfId="49732" xr:uid="{00000000-0005-0000-0000-000088C20000}"/>
    <cellStyle name="Total (line) 4 4 10 2 4" xfId="49733" xr:uid="{00000000-0005-0000-0000-000089C20000}"/>
    <cellStyle name="Total (line) 4 4 10 3" xfId="49734" xr:uid="{00000000-0005-0000-0000-00008AC20000}"/>
    <cellStyle name="Total (line) 4 4 10 4" xfId="49735" xr:uid="{00000000-0005-0000-0000-00008BC20000}"/>
    <cellStyle name="Total (line) 4 4 10 5" xfId="49736" xr:uid="{00000000-0005-0000-0000-00008CC20000}"/>
    <cellStyle name="Total (line) 4 4 11" xfId="6933" xr:uid="{00000000-0005-0000-0000-00008DC20000}"/>
    <cellStyle name="Total (line) 4 4 11 2" xfId="49737" xr:uid="{00000000-0005-0000-0000-00008EC20000}"/>
    <cellStyle name="Total (line) 4 4 11 2 2" xfId="49738" xr:uid="{00000000-0005-0000-0000-00008FC20000}"/>
    <cellStyle name="Total (line) 4 4 11 2 3" xfId="49739" xr:uid="{00000000-0005-0000-0000-000090C20000}"/>
    <cellStyle name="Total (line) 4 4 11 2 4" xfId="49740" xr:uid="{00000000-0005-0000-0000-000091C20000}"/>
    <cellStyle name="Total (line) 4 4 11 3" xfId="49741" xr:uid="{00000000-0005-0000-0000-000092C20000}"/>
    <cellStyle name="Total (line) 4 4 11 4" xfId="49742" xr:uid="{00000000-0005-0000-0000-000093C20000}"/>
    <cellStyle name="Total (line) 4 4 11 5" xfId="49743" xr:uid="{00000000-0005-0000-0000-000094C20000}"/>
    <cellStyle name="Total (line) 4 4 12" xfId="6934" xr:uid="{00000000-0005-0000-0000-000095C20000}"/>
    <cellStyle name="Total (line) 4 4 12 2" xfId="49744" xr:uid="{00000000-0005-0000-0000-000096C20000}"/>
    <cellStyle name="Total (line) 4 4 12 2 2" xfId="49745" xr:uid="{00000000-0005-0000-0000-000097C20000}"/>
    <cellStyle name="Total (line) 4 4 12 2 3" xfId="49746" xr:uid="{00000000-0005-0000-0000-000098C20000}"/>
    <cellStyle name="Total (line) 4 4 12 2 4" xfId="49747" xr:uid="{00000000-0005-0000-0000-000099C20000}"/>
    <cellStyle name="Total (line) 4 4 12 3" xfId="49748" xr:uid="{00000000-0005-0000-0000-00009AC20000}"/>
    <cellStyle name="Total (line) 4 4 12 4" xfId="49749" xr:uid="{00000000-0005-0000-0000-00009BC20000}"/>
    <cellStyle name="Total (line) 4 4 12 5" xfId="49750" xr:uid="{00000000-0005-0000-0000-00009CC20000}"/>
    <cellStyle name="Total (line) 4 4 13" xfId="6935" xr:uid="{00000000-0005-0000-0000-00009DC20000}"/>
    <cellStyle name="Total (line) 4 4 13 2" xfId="49751" xr:uid="{00000000-0005-0000-0000-00009EC20000}"/>
    <cellStyle name="Total (line) 4 4 13 2 2" xfId="49752" xr:uid="{00000000-0005-0000-0000-00009FC20000}"/>
    <cellStyle name="Total (line) 4 4 13 2 3" xfId="49753" xr:uid="{00000000-0005-0000-0000-0000A0C20000}"/>
    <cellStyle name="Total (line) 4 4 13 2 4" xfId="49754" xr:uid="{00000000-0005-0000-0000-0000A1C20000}"/>
    <cellStyle name="Total (line) 4 4 13 3" xfId="49755" xr:uid="{00000000-0005-0000-0000-0000A2C20000}"/>
    <cellStyle name="Total (line) 4 4 13 4" xfId="49756" xr:uid="{00000000-0005-0000-0000-0000A3C20000}"/>
    <cellStyle name="Total (line) 4 4 13 5" xfId="49757" xr:uid="{00000000-0005-0000-0000-0000A4C20000}"/>
    <cellStyle name="Total (line) 4 4 14" xfId="6936" xr:uid="{00000000-0005-0000-0000-0000A5C20000}"/>
    <cellStyle name="Total (line) 4 4 14 2" xfId="49758" xr:uid="{00000000-0005-0000-0000-0000A6C20000}"/>
    <cellStyle name="Total (line) 4 4 14 2 2" xfId="49759" xr:uid="{00000000-0005-0000-0000-0000A7C20000}"/>
    <cellStyle name="Total (line) 4 4 14 2 3" xfId="49760" xr:uid="{00000000-0005-0000-0000-0000A8C20000}"/>
    <cellStyle name="Total (line) 4 4 14 2 4" xfId="49761" xr:uid="{00000000-0005-0000-0000-0000A9C20000}"/>
    <cellStyle name="Total (line) 4 4 14 3" xfId="49762" xr:uid="{00000000-0005-0000-0000-0000AAC20000}"/>
    <cellStyle name="Total (line) 4 4 14 4" xfId="49763" xr:uid="{00000000-0005-0000-0000-0000ABC20000}"/>
    <cellStyle name="Total (line) 4 4 14 5" xfId="49764" xr:uid="{00000000-0005-0000-0000-0000ACC20000}"/>
    <cellStyle name="Total (line) 4 4 15" xfId="6937" xr:uid="{00000000-0005-0000-0000-0000ADC20000}"/>
    <cellStyle name="Total (line) 4 4 15 2" xfId="49765" xr:uid="{00000000-0005-0000-0000-0000AEC20000}"/>
    <cellStyle name="Total (line) 4 4 15 2 2" xfId="49766" xr:uid="{00000000-0005-0000-0000-0000AFC20000}"/>
    <cellStyle name="Total (line) 4 4 15 2 3" xfId="49767" xr:uid="{00000000-0005-0000-0000-0000B0C20000}"/>
    <cellStyle name="Total (line) 4 4 15 2 4" xfId="49768" xr:uid="{00000000-0005-0000-0000-0000B1C20000}"/>
    <cellStyle name="Total (line) 4 4 15 3" xfId="49769" xr:uid="{00000000-0005-0000-0000-0000B2C20000}"/>
    <cellStyle name="Total (line) 4 4 15 4" xfId="49770" xr:uid="{00000000-0005-0000-0000-0000B3C20000}"/>
    <cellStyle name="Total (line) 4 4 15 5" xfId="49771" xr:uid="{00000000-0005-0000-0000-0000B4C20000}"/>
    <cellStyle name="Total (line) 4 4 16" xfId="6938" xr:uid="{00000000-0005-0000-0000-0000B5C20000}"/>
    <cellStyle name="Total (line) 4 4 16 2" xfId="49772" xr:uid="{00000000-0005-0000-0000-0000B6C20000}"/>
    <cellStyle name="Total (line) 4 4 16 2 2" xfId="49773" xr:uid="{00000000-0005-0000-0000-0000B7C20000}"/>
    <cellStyle name="Total (line) 4 4 16 2 3" xfId="49774" xr:uid="{00000000-0005-0000-0000-0000B8C20000}"/>
    <cellStyle name="Total (line) 4 4 16 2 4" xfId="49775" xr:uid="{00000000-0005-0000-0000-0000B9C20000}"/>
    <cellStyle name="Total (line) 4 4 16 3" xfId="49776" xr:uid="{00000000-0005-0000-0000-0000BAC20000}"/>
    <cellStyle name="Total (line) 4 4 16 4" xfId="49777" xr:uid="{00000000-0005-0000-0000-0000BBC20000}"/>
    <cellStyle name="Total (line) 4 4 16 5" xfId="49778" xr:uid="{00000000-0005-0000-0000-0000BCC20000}"/>
    <cellStyle name="Total (line) 4 4 17" xfId="6939" xr:uid="{00000000-0005-0000-0000-0000BDC20000}"/>
    <cellStyle name="Total (line) 4 4 17 2" xfId="49779" xr:uid="{00000000-0005-0000-0000-0000BEC20000}"/>
    <cellStyle name="Total (line) 4 4 17 2 2" xfId="49780" xr:uid="{00000000-0005-0000-0000-0000BFC20000}"/>
    <cellStyle name="Total (line) 4 4 17 2 3" xfId="49781" xr:uid="{00000000-0005-0000-0000-0000C0C20000}"/>
    <cellStyle name="Total (line) 4 4 17 2 4" xfId="49782" xr:uid="{00000000-0005-0000-0000-0000C1C20000}"/>
    <cellStyle name="Total (line) 4 4 17 3" xfId="49783" xr:uid="{00000000-0005-0000-0000-0000C2C20000}"/>
    <cellStyle name="Total (line) 4 4 17 4" xfId="49784" xr:uid="{00000000-0005-0000-0000-0000C3C20000}"/>
    <cellStyle name="Total (line) 4 4 17 5" xfId="49785" xr:uid="{00000000-0005-0000-0000-0000C4C20000}"/>
    <cellStyle name="Total (line) 4 4 18" xfId="6940" xr:uid="{00000000-0005-0000-0000-0000C5C20000}"/>
    <cellStyle name="Total (line) 4 4 18 2" xfId="49786" xr:uid="{00000000-0005-0000-0000-0000C6C20000}"/>
    <cellStyle name="Total (line) 4 4 18 2 2" xfId="49787" xr:uid="{00000000-0005-0000-0000-0000C7C20000}"/>
    <cellStyle name="Total (line) 4 4 18 2 3" xfId="49788" xr:uid="{00000000-0005-0000-0000-0000C8C20000}"/>
    <cellStyle name="Total (line) 4 4 18 2 4" xfId="49789" xr:uid="{00000000-0005-0000-0000-0000C9C20000}"/>
    <cellStyle name="Total (line) 4 4 18 3" xfId="49790" xr:uid="{00000000-0005-0000-0000-0000CAC20000}"/>
    <cellStyle name="Total (line) 4 4 18 4" xfId="49791" xr:uid="{00000000-0005-0000-0000-0000CBC20000}"/>
    <cellStyle name="Total (line) 4 4 18 5" xfId="49792" xr:uid="{00000000-0005-0000-0000-0000CCC20000}"/>
    <cellStyle name="Total (line) 4 4 19" xfId="6941" xr:uid="{00000000-0005-0000-0000-0000CDC20000}"/>
    <cellStyle name="Total (line) 4 4 19 2" xfId="49793" xr:uid="{00000000-0005-0000-0000-0000CEC20000}"/>
    <cellStyle name="Total (line) 4 4 19 2 2" xfId="49794" xr:uid="{00000000-0005-0000-0000-0000CFC20000}"/>
    <cellStyle name="Total (line) 4 4 19 2 3" xfId="49795" xr:uid="{00000000-0005-0000-0000-0000D0C20000}"/>
    <cellStyle name="Total (line) 4 4 19 2 4" xfId="49796" xr:uid="{00000000-0005-0000-0000-0000D1C20000}"/>
    <cellStyle name="Total (line) 4 4 19 3" xfId="49797" xr:uid="{00000000-0005-0000-0000-0000D2C20000}"/>
    <cellStyle name="Total (line) 4 4 19 4" xfId="49798" xr:uid="{00000000-0005-0000-0000-0000D3C20000}"/>
    <cellStyle name="Total (line) 4 4 19 5" xfId="49799" xr:uid="{00000000-0005-0000-0000-0000D4C20000}"/>
    <cellStyle name="Total (line) 4 4 2" xfId="6942" xr:uid="{00000000-0005-0000-0000-0000D5C20000}"/>
    <cellStyle name="Total (line) 4 4 2 10" xfId="6943" xr:uid="{00000000-0005-0000-0000-0000D6C20000}"/>
    <cellStyle name="Total (line) 4 4 2 10 2" xfId="49800" xr:uid="{00000000-0005-0000-0000-0000D7C20000}"/>
    <cellStyle name="Total (line) 4 4 2 10 2 2" xfId="49801" xr:uid="{00000000-0005-0000-0000-0000D8C20000}"/>
    <cellStyle name="Total (line) 4 4 2 10 2 3" xfId="49802" xr:uid="{00000000-0005-0000-0000-0000D9C20000}"/>
    <cellStyle name="Total (line) 4 4 2 10 2 4" xfId="49803" xr:uid="{00000000-0005-0000-0000-0000DAC20000}"/>
    <cellStyle name="Total (line) 4 4 2 10 3" xfId="49804" xr:uid="{00000000-0005-0000-0000-0000DBC20000}"/>
    <cellStyle name="Total (line) 4 4 2 10 4" xfId="49805" xr:uid="{00000000-0005-0000-0000-0000DCC20000}"/>
    <cellStyle name="Total (line) 4 4 2 10 5" xfId="49806" xr:uid="{00000000-0005-0000-0000-0000DDC20000}"/>
    <cellStyle name="Total (line) 4 4 2 11" xfId="6944" xr:uid="{00000000-0005-0000-0000-0000DEC20000}"/>
    <cellStyle name="Total (line) 4 4 2 11 2" xfId="49807" xr:uid="{00000000-0005-0000-0000-0000DFC20000}"/>
    <cellStyle name="Total (line) 4 4 2 11 2 2" xfId="49808" xr:uid="{00000000-0005-0000-0000-0000E0C20000}"/>
    <cellStyle name="Total (line) 4 4 2 11 2 3" xfId="49809" xr:uid="{00000000-0005-0000-0000-0000E1C20000}"/>
    <cellStyle name="Total (line) 4 4 2 11 2 4" xfId="49810" xr:uid="{00000000-0005-0000-0000-0000E2C20000}"/>
    <cellStyle name="Total (line) 4 4 2 11 3" xfId="49811" xr:uid="{00000000-0005-0000-0000-0000E3C20000}"/>
    <cellStyle name="Total (line) 4 4 2 11 4" xfId="49812" xr:uid="{00000000-0005-0000-0000-0000E4C20000}"/>
    <cellStyle name="Total (line) 4 4 2 11 5" xfId="49813" xr:uid="{00000000-0005-0000-0000-0000E5C20000}"/>
    <cellStyle name="Total (line) 4 4 2 12" xfId="6945" xr:uid="{00000000-0005-0000-0000-0000E6C20000}"/>
    <cellStyle name="Total (line) 4 4 2 12 2" xfId="49814" xr:uid="{00000000-0005-0000-0000-0000E7C20000}"/>
    <cellStyle name="Total (line) 4 4 2 12 2 2" xfId="49815" xr:uid="{00000000-0005-0000-0000-0000E8C20000}"/>
    <cellStyle name="Total (line) 4 4 2 12 2 3" xfId="49816" xr:uid="{00000000-0005-0000-0000-0000E9C20000}"/>
    <cellStyle name="Total (line) 4 4 2 12 2 4" xfId="49817" xr:uid="{00000000-0005-0000-0000-0000EAC20000}"/>
    <cellStyle name="Total (line) 4 4 2 12 3" xfId="49818" xr:uid="{00000000-0005-0000-0000-0000EBC20000}"/>
    <cellStyle name="Total (line) 4 4 2 12 4" xfId="49819" xr:uid="{00000000-0005-0000-0000-0000ECC20000}"/>
    <cellStyle name="Total (line) 4 4 2 12 5" xfId="49820" xr:uid="{00000000-0005-0000-0000-0000EDC20000}"/>
    <cellStyle name="Total (line) 4 4 2 13" xfId="6946" xr:uid="{00000000-0005-0000-0000-0000EEC20000}"/>
    <cellStyle name="Total (line) 4 4 2 13 2" xfId="49821" xr:uid="{00000000-0005-0000-0000-0000EFC20000}"/>
    <cellStyle name="Total (line) 4 4 2 13 2 2" xfId="49822" xr:uid="{00000000-0005-0000-0000-0000F0C20000}"/>
    <cellStyle name="Total (line) 4 4 2 13 2 3" xfId="49823" xr:uid="{00000000-0005-0000-0000-0000F1C20000}"/>
    <cellStyle name="Total (line) 4 4 2 13 2 4" xfId="49824" xr:uid="{00000000-0005-0000-0000-0000F2C20000}"/>
    <cellStyle name="Total (line) 4 4 2 13 3" xfId="49825" xr:uid="{00000000-0005-0000-0000-0000F3C20000}"/>
    <cellStyle name="Total (line) 4 4 2 13 4" xfId="49826" xr:uid="{00000000-0005-0000-0000-0000F4C20000}"/>
    <cellStyle name="Total (line) 4 4 2 13 5" xfId="49827" xr:uid="{00000000-0005-0000-0000-0000F5C20000}"/>
    <cellStyle name="Total (line) 4 4 2 14" xfId="6947" xr:uid="{00000000-0005-0000-0000-0000F6C20000}"/>
    <cellStyle name="Total (line) 4 4 2 14 2" xfId="49828" xr:uid="{00000000-0005-0000-0000-0000F7C20000}"/>
    <cellStyle name="Total (line) 4 4 2 14 2 2" xfId="49829" xr:uid="{00000000-0005-0000-0000-0000F8C20000}"/>
    <cellStyle name="Total (line) 4 4 2 14 2 3" xfId="49830" xr:uid="{00000000-0005-0000-0000-0000F9C20000}"/>
    <cellStyle name="Total (line) 4 4 2 14 2 4" xfId="49831" xr:uid="{00000000-0005-0000-0000-0000FAC20000}"/>
    <cellStyle name="Total (line) 4 4 2 14 3" xfId="49832" xr:uid="{00000000-0005-0000-0000-0000FBC20000}"/>
    <cellStyle name="Total (line) 4 4 2 14 4" xfId="49833" xr:uid="{00000000-0005-0000-0000-0000FCC20000}"/>
    <cellStyle name="Total (line) 4 4 2 14 5" xfId="49834" xr:uid="{00000000-0005-0000-0000-0000FDC20000}"/>
    <cellStyle name="Total (line) 4 4 2 15" xfId="6948" xr:uid="{00000000-0005-0000-0000-0000FEC20000}"/>
    <cellStyle name="Total (line) 4 4 2 15 2" xfId="49835" xr:uid="{00000000-0005-0000-0000-0000FFC20000}"/>
    <cellStyle name="Total (line) 4 4 2 15 2 2" xfId="49836" xr:uid="{00000000-0005-0000-0000-000000C30000}"/>
    <cellStyle name="Total (line) 4 4 2 15 2 3" xfId="49837" xr:uid="{00000000-0005-0000-0000-000001C30000}"/>
    <cellStyle name="Total (line) 4 4 2 15 2 4" xfId="49838" xr:uid="{00000000-0005-0000-0000-000002C30000}"/>
    <cellStyle name="Total (line) 4 4 2 15 3" xfId="49839" xr:uid="{00000000-0005-0000-0000-000003C30000}"/>
    <cellStyle name="Total (line) 4 4 2 15 4" xfId="49840" xr:uid="{00000000-0005-0000-0000-000004C30000}"/>
    <cellStyle name="Total (line) 4 4 2 15 5" xfId="49841" xr:uid="{00000000-0005-0000-0000-000005C30000}"/>
    <cellStyle name="Total (line) 4 4 2 16" xfId="6949" xr:uid="{00000000-0005-0000-0000-000006C30000}"/>
    <cellStyle name="Total (line) 4 4 2 16 2" xfId="49842" xr:uid="{00000000-0005-0000-0000-000007C30000}"/>
    <cellStyle name="Total (line) 4 4 2 16 2 2" xfId="49843" xr:uid="{00000000-0005-0000-0000-000008C30000}"/>
    <cellStyle name="Total (line) 4 4 2 16 2 3" xfId="49844" xr:uid="{00000000-0005-0000-0000-000009C30000}"/>
    <cellStyle name="Total (line) 4 4 2 16 2 4" xfId="49845" xr:uid="{00000000-0005-0000-0000-00000AC30000}"/>
    <cellStyle name="Total (line) 4 4 2 16 3" xfId="49846" xr:uid="{00000000-0005-0000-0000-00000BC30000}"/>
    <cellStyle name="Total (line) 4 4 2 16 4" xfId="49847" xr:uid="{00000000-0005-0000-0000-00000CC30000}"/>
    <cellStyle name="Total (line) 4 4 2 16 5" xfId="49848" xr:uid="{00000000-0005-0000-0000-00000DC30000}"/>
    <cellStyle name="Total (line) 4 4 2 17" xfId="6950" xr:uid="{00000000-0005-0000-0000-00000EC30000}"/>
    <cellStyle name="Total (line) 4 4 2 17 2" xfId="49849" xr:uid="{00000000-0005-0000-0000-00000FC30000}"/>
    <cellStyle name="Total (line) 4 4 2 17 2 2" xfId="49850" xr:uid="{00000000-0005-0000-0000-000010C30000}"/>
    <cellStyle name="Total (line) 4 4 2 17 2 3" xfId="49851" xr:uid="{00000000-0005-0000-0000-000011C30000}"/>
    <cellStyle name="Total (line) 4 4 2 17 2 4" xfId="49852" xr:uid="{00000000-0005-0000-0000-000012C30000}"/>
    <cellStyle name="Total (line) 4 4 2 17 3" xfId="49853" xr:uid="{00000000-0005-0000-0000-000013C30000}"/>
    <cellStyle name="Total (line) 4 4 2 17 4" xfId="49854" xr:uid="{00000000-0005-0000-0000-000014C30000}"/>
    <cellStyle name="Total (line) 4 4 2 17 5" xfId="49855" xr:uid="{00000000-0005-0000-0000-000015C30000}"/>
    <cellStyle name="Total (line) 4 4 2 18" xfId="6951" xr:uid="{00000000-0005-0000-0000-000016C30000}"/>
    <cellStyle name="Total (line) 4 4 2 18 2" xfId="49856" xr:uid="{00000000-0005-0000-0000-000017C30000}"/>
    <cellStyle name="Total (line) 4 4 2 18 2 2" xfId="49857" xr:uid="{00000000-0005-0000-0000-000018C30000}"/>
    <cellStyle name="Total (line) 4 4 2 18 2 3" xfId="49858" xr:uid="{00000000-0005-0000-0000-000019C30000}"/>
    <cellStyle name="Total (line) 4 4 2 18 2 4" xfId="49859" xr:uid="{00000000-0005-0000-0000-00001AC30000}"/>
    <cellStyle name="Total (line) 4 4 2 18 3" xfId="49860" xr:uid="{00000000-0005-0000-0000-00001BC30000}"/>
    <cellStyle name="Total (line) 4 4 2 18 4" xfId="49861" xr:uid="{00000000-0005-0000-0000-00001CC30000}"/>
    <cellStyle name="Total (line) 4 4 2 18 5" xfId="49862" xr:uid="{00000000-0005-0000-0000-00001DC30000}"/>
    <cellStyle name="Total (line) 4 4 2 19" xfId="6952" xr:uid="{00000000-0005-0000-0000-00001EC30000}"/>
    <cellStyle name="Total (line) 4 4 2 19 2" xfId="49863" xr:uid="{00000000-0005-0000-0000-00001FC30000}"/>
    <cellStyle name="Total (line) 4 4 2 19 2 2" xfId="49864" xr:uid="{00000000-0005-0000-0000-000020C30000}"/>
    <cellStyle name="Total (line) 4 4 2 19 2 3" xfId="49865" xr:uid="{00000000-0005-0000-0000-000021C30000}"/>
    <cellStyle name="Total (line) 4 4 2 19 2 4" xfId="49866" xr:uid="{00000000-0005-0000-0000-000022C30000}"/>
    <cellStyle name="Total (line) 4 4 2 19 3" xfId="49867" xr:uid="{00000000-0005-0000-0000-000023C30000}"/>
    <cellStyle name="Total (line) 4 4 2 19 4" xfId="49868" xr:uid="{00000000-0005-0000-0000-000024C30000}"/>
    <cellStyle name="Total (line) 4 4 2 19 5" xfId="49869" xr:uid="{00000000-0005-0000-0000-000025C30000}"/>
    <cellStyle name="Total (line) 4 4 2 2" xfId="6953" xr:uid="{00000000-0005-0000-0000-000026C30000}"/>
    <cellStyle name="Total (line) 4 4 2 2 2" xfId="49870" xr:uid="{00000000-0005-0000-0000-000027C30000}"/>
    <cellStyle name="Total (line) 4 4 2 2 2 2" xfId="49871" xr:uid="{00000000-0005-0000-0000-000028C30000}"/>
    <cellStyle name="Total (line) 4 4 2 2 2 3" xfId="49872" xr:uid="{00000000-0005-0000-0000-000029C30000}"/>
    <cellStyle name="Total (line) 4 4 2 2 2 4" xfId="49873" xr:uid="{00000000-0005-0000-0000-00002AC30000}"/>
    <cellStyle name="Total (line) 4 4 2 2 3" xfId="49874" xr:uid="{00000000-0005-0000-0000-00002BC30000}"/>
    <cellStyle name="Total (line) 4 4 2 2 4" xfId="49875" xr:uid="{00000000-0005-0000-0000-00002CC30000}"/>
    <cellStyle name="Total (line) 4 4 2 2 5" xfId="49876" xr:uid="{00000000-0005-0000-0000-00002DC30000}"/>
    <cellStyle name="Total (line) 4 4 2 20" xfId="6954" xr:uid="{00000000-0005-0000-0000-00002EC30000}"/>
    <cellStyle name="Total (line) 4 4 2 20 2" xfId="49877" xr:uid="{00000000-0005-0000-0000-00002FC30000}"/>
    <cellStyle name="Total (line) 4 4 2 20 2 2" xfId="49878" xr:uid="{00000000-0005-0000-0000-000030C30000}"/>
    <cellStyle name="Total (line) 4 4 2 20 2 3" xfId="49879" xr:uid="{00000000-0005-0000-0000-000031C30000}"/>
    <cellStyle name="Total (line) 4 4 2 20 2 4" xfId="49880" xr:uid="{00000000-0005-0000-0000-000032C30000}"/>
    <cellStyle name="Total (line) 4 4 2 20 3" xfId="49881" xr:uid="{00000000-0005-0000-0000-000033C30000}"/>
    <cellStyle name="Total (line) 4 4 2 20 4" xfId="49882" xr:uid="{00000000-0005-0000-0000-000034C30000}"/>
    <cellStyle name="Total (line) 4 4 2 20 5" xfId="49883" xr:uid="{00000000-0005-0000-0000-000035C30000}"/>
    <cellStyle name="Total (line) 4 4 2 21" xfId="6955" xr:uid="{00000000-0005-0000-0000-000036C30000}"/>
    <cellStyle name="Total (line) 4 4 2 21 2" xfId="49884" xr:uid="{00000000-0005-0000-0000-000037C30000}"/>
    <cellStyle name="Total (line) 4 4 2 21 2 2" xfId="49885" xr:uid="{00000000-0005-0000-0000-000038C30000}"/>
    <cellStyle name="Total (line) 4 4 2 21 2 3" xfId="49886" xr:uid="{00000000-0005-0000-0000-000039C30000}"/>
    <cellStyle name="Total (line) 4 4 2 21 2 4" xfId="49887" xr:uid="{00000000-0005-0000-0000-00003AC30000}"/>
    <cellStyle name="Total (line) 4 4 2 21 3" xfId="49888" xr:uid="{00000000-0005-0000-0000-00003BC30000}"/>
    <cellStyle name="Total (line) 4 4 2 21 4" xfId="49889" xr:uid="{00000000-0005-0000-0000-00003CC30000}"/>
    <cellStyle name="Total (line) 4 4 2 21 5" xfId="49890" xr:uid="{00000000-0005-0000-0000-00003DC30000}"/>
    <cellStyle name="Total (line) 4 4 2 22" xfId="6956" xr:uid="{00000000-0005-0000-0000-00003EC30000}"/>
    <cellStyle name="Total (line) 4 4 2 22 2" xfId="49891" xr:uid="{00000000-0005-0000-0000-00003FC30000}"/>
    <cellStyle name="Total (line) 4 4 2 22 2 2" xfId="49892" xr:uid="{00000000-0005-0000-0000-000040C30000}"/>
    <cellStyle name="Total (line) 4 4 2 22 2 3" xfId="49893" xr:uid="{00000000-0005-0000-0000-000041C30000}"/>
    <cellStyle name="Total (line) 4 4 2 22 2 4" xfId="49894" xr:uid="{00000000-0005-0000-0000-000042C30000}"/>
    <cellStyle name="Total (line) 4 4 2 22 3" xfId="49895" xr:uid="{00000000-0005-0000-0000-000043C30000}"/>
    <cellStyle name="Total (line) 4 4 2 22 4" xfId="49896" xr:uid="{00000000-0005-0000-0000-000044C30000}"/>
    <cellStyle name="Total (line) 4 4 2 22 5" xfId="49897" xr:uid="{00000000-0005-0000-0000-000045C30000}"/>
    <cellStyle name="Total (line) 4 4 2 23" xfId="6957" xr:uid="{00000000-0005-0000-0000-000046C30000}"/>
    <cellStyle name="Total (line) 4 4 2 23 2" xfId="49898" xr:uid="{00000000-0005-0000-0000-000047C30000}"/>
    <cellStyle name="Total (line) 4 4 2 23 2 2" xfId="49899" xr:uid="{00000000-0005-0000-0000-000048C30000}"/>
    <cellStyle name="Total (line) 4 4 2 23 2 3" xfId="49900" xr:uid="{00000000-0005-0000-0000-000049C30000}"/>
    <cellStyle name="Total (line) 4 4 2 23 2 4" xfId="49901" xr:uid="{00000000-0005-0000-0000-00004AC30000}"/>
    <cellStyle name="Total (line) 4 4 2 23 3" xfId="49902" xr:uid="{00000000-0005-0000-0000-00004BC30000}"/>
    <cellStyle name="Total (line) 4 4 2 23 4" xfId="49903" xr:uid="{00000000-0005-0000-0000-00004CC30000}"/>
    <cellStyle name="Total (line) 4 4 2 23 5" xfId="49904" xr:uid="{00000000-0005-0000-0000-00004DC30000}"/>
    <cellStyle name="Total (line) 4 4 2 24" xfId="6958" xr:uid="{00000000-0005-0000-0000-00004EC30000}"/>
    <cellStyle name="Total (line) 4 4 2 24 2" xfId="49905" xr:uid="{00000000-0005-0000-0000-00004FC30000}"/>
    <cellStyle name="Total (line) 4 4 2 24 2 2" xfId="49906" xr:uid="{00000000-0005-0000-0000-000050C30000}"/>
    <cellStyle name="Total (line) 4 4 2 24 2 3" xfId="49907" xr:uid="{00000000-0005-0000-0000-000051C30000}"/>
    <cellStyle name="Total (line) 4 4 2 24 2 4" xfId="49908" xr:uid="{00000000-0005-0000-0000-000052C30000}"/>
    <cellStyle name="Total (line) 4 4 2 24 3" xfId="49909" xr:uid="{00000000-0005-0000-0000-000053C30000}"/>
    <cellStyle name="Total (line) 4 4 2 24 4" xfId="49910" xr:uid="{00000000-0005-0000-0000-000054C30000}"/>
    <cellStyle name="Total (line) 4 4 2 24 5" xfId="49911" xr:uid="{00000000-0005-0000-0000-000055C30000}"/>
    <cellStyle name="Total (line) 4 4 2 25" xfId="6959" xr:uid="{00000000-0005-0000-0000-000056C30000}"/>
    <cellStyle name="Total (line) 4 4 2 25 2" xfId="49912" xr:uid="{00000000-0005-0000-0000-000057C30000}"/>
    <cellStyle name="Total (line) 4 4 2 25 2 2" xfId="49913" xr:uid="{00000000-0005-0000-0000-000058C30000}"/>
    <cellStyle name="Total (line) 4 4 2 25 2 3" xfId="49914" xr:uid="{00000000-0005-0000-0000-000059C30000}"/>
    <cellStyle name="Total (line) 4 4 2 25 2 4" xfId="49915" xr:uid="{00000000-0005-0000-0000-00005AC30000}"/>
    <cellStyle name="Total (line) 4 4 2 25 3" xfId="49916" xr:uid="{00000000-0005-0000-0000-00005BC30000}"/>
    <cellStyle name="Total (line) 4 4 2 25 4" xfId="49917" xr:uid="{00000000-0005-0000-0000-00005CC30000}"/>
    <cellStyle name="Total (line) 4 4 2 25 5" xfId="49918" xr:uid="{00000000-0005-0000-0000-00005DC30000}"/>
    <cellStyle name="Total (line) 4 4 2 26" xfId="6960" xr:uid="{00000000-0005-0000-0000-00005EC30000}"/>
    <cellStyle name="Total (line) 4 4 2 26 2" xfId="49919" xr:uid="{00000000-0005-0000-0000-00005FC30000}"/>
    <cellStyle name="Total (line) 4 4 2 26 2 2" xfId="49920" xr:uid="{00000000-0005-0000-0000-000060C30000}"/>
    <cellStyle name="Total (line) 4 4 2 26 2 3" xfId="49921" xr:uid="{00000000-0005-0000-0000-000061C30000}"/>
    <cellStyle name="Total (line) 4 4 2 26 2 4" xfId="49922" xr:uid="{00000000-0005-0000-0000-000062C30000}"/>
    <cellStyle name="Total (line) 4 4 2 26 3" xfId="49923" xr:uid="{00000000-0005-0000-0000-000063C30000}"/>
    <cellStyle name="Total (line) 4 4 2 26 4" xfId="49924" xr:uid="{00000000-0005-0000-0000-000064C30000}"/>
    <cellStyle name="Total (line) 4 4 2 26 5" xfId="49925" xr:uid="{00000000-0005-0000-0000-000065C30000}"/>
    <cellStyle name="Total (line) 4 4 2 27" xfId="6961" xr:uid="{00000000-0005-0000-0000-000066C30000}"/>
    <cellStyle name="Total (line) 4 4 2 27 2" xfId="49926" xr:uid="{00000000-0005-0000-0000-000067C30000}"/>
    <cellStyle name="Total (line) 4 4 2 27 2 2" xfId="49927" xr:uid="{00000000-0005-0000-0000-000068C30000}"/>
    <cellStyle name="Total (line) 4 4 2 27 2 3" xfId="49928" xr:uid="{00000000-0005-0000-0000-000069C30000}"/>
    <cellStyle name="Total (line) 4 4 2 27 2 4" xfId="49929" xr:uid="{00000000-0005-0000-0000-00006AC30000}"/>
    <cellStyle name="Total (line) 4 4 2 27 3" xfId="49930" xr:uid="{00000000-0005-0000-0000-00006BC30000}"/>
    <cellStyle name="Total (line) 4 4 2 27 4" xfId="49931" xr:uid="{00000000-0005-0000-0000-00006CC30000}"/>
    <cellStyle name="Total (line) 4 4 2 27 5" xfId="49932" xr:uid="{00000000-0005-0000-0000-00006DC30000}"/>
    <cellStyle name="Total (line) 4 4 2 28" xfId="6962" xr:uid="{00000000-0005-0000-0000-00006EC30000}"/>
    <cellStyle name="Total (line) 4 4 2 28 2" xfId="49933" xr:uid="{00000000-0005-0000-0000-00006FC30000}"/>
    <cellStyle name="Total (line) 4 4 2 28 2 2" xfId="49934" xr:uid="{00000000-0005-0000-0000-000070C30000}"/>
    <cellStyle name="Total (line) 4 4 2 28 2 3" xfId="49935" xr:uid="{00000000-0005-0000-0000-000071C30000}"/>
    <cellStyle name="Total (line) 4 4 2 28 2 4" xfId="49936" xr:uid="{00000000-0005-0000-0000-000072C30000}"/>
    <cellStyle name="Total (line) 4 4 2 28 3" xfId="49937" xr:uid="{00000000-0005-0000-0000-000073C30000}"/>
    <cellStyle name="Total (line) 4 4 2 28 4" xfId="49938" xr:uid="{00000000-0005-0000-0000-000074C30000}"/>
    <cellStyle name="Total (line) 4 4 2 28 5" xfId="49939" xr:uid="{00000000-0005-0000-0000-000075C30000}"/>
    <cellStyle name="Total (line) 4 4 2 29" xfId="6963" xr:uid="{00000000-0005-0000-0000-000076C30000}"/>
    <cellStyle name="Total (line) 4 4 2 29 2" xfId="49940" xr:uid="{00000000-0005-0000-0000-000077C30000}"/>
    <cellStyle name="Total (line) 4 4 2 29 2 2" xfId="49941" xr:uid="{00000000-0005-0000-0000-000078C30000}"/>
    <cellStyle name="Total (line) 4 4 2 29 2 3" xfId="49942" xr:uid="{00000000-0005-0000-0000-000079C30000}"/>
    <cellStyle name="Total (line) 4 4 2 29 2 4" xfId="49943" xr:uid="{00000000-0005-0000-0000-00007AC30000}"/>
    <cellStyle name="Total (line) 4 4 2 29 3" xfId="49944" xr:uid="{00000000-0005-0000-0000-00007BC30000}"/>
    <cellStyle name="Total (line) 4 4 2 29 4" xfId="49945" xr:uid="{00000000-0005-0000-0000-00007CC30000}"/>
    <cellStyle name="Total (line) 4 4 2 29 5" xfId="49946" xr:uid="{00000000-0005-0000-0000-00007DC30000}"/>
    <cellStyle name="Total (line) 4 4 2 3" xfId="6964" xr:uid="{00000000-0005-0000-0000-00007EC30000}"/>
    <cellStyle name="Total (line) 4 4 2 3 2" xfId="49947" xr:uid="{00000000-0005-0000-0000-00007FC30000}"/>
    <cellStyle name="Total (line) 4 4 2 3 2 2" xfId="49948" xr:uid="{00000000-0005-0000-0000-000080C30000}"/>
    <cellStyle name="Total (line) 4 4 2 3 2 3" xfId="49949" xr:uid="{00000000-0005-0000-0000-000081C30000}"/>
    <cellStyle name="Total (line) 4 4 2 3 2 4" xfId="49950" xr:uid="{00000000-0005-0000-0000-000082C30000}"/>
    <cellStyle name="Total (line) 4 4 2 3 3" xfId="49951" xr:uid="{00000000-0005-0000-0000-000083C30000}"/>
    <cellStyle name="Total (line) 4 4 2 3 4" xfId="49952" xr:uid="{00000000-0005-0000-0000-000084C30000}"/>
    <cellStyle name="Total (line) 4 4 2 3 5" xfId="49953" xr:uid="{00000000-0005-0000-0000-000085C30000}"/>
    <cellStyle name="Total (line) 4 4 2 30" xfId="6965" xr:uid="{00000000-0005-0000-0000-000086C30000}"/>
    <cellStyle name="Total (line) 4 4 2 30 2" xfId="49954" xr:uid="{00000000-0005-0000-0000-000087C30000}"/>
    <cellStyle name="Total (line) 4 4 2 30 2 2" xfId="49955" xr:uid="{00000000-0005-0000-0000-000088C30000}"/>
    <cellStyle name="Total (line) 4 4 2 30 2 3" xfId="49956" xr:uid="{00000000-0005-0000-0000-000089C30000}"/>
    <cellStyle name="Total (line) 4 4 2 30 2 4" xfId="49957" xr:uid="{00000000-0005-0000-0000-00008AC30000}"/>
    <cellStyle name="Total (line) 4 4 2 30 3" xfId="49958" xr:uid="{00000000-0005-0000-0000-00008BC30000}"/>
    <cellStyle name="Total (line) 4 4 2 30 4" xfId="49959" xr:uid="{00000000-0005-0000-0000-00008CC30000}"/>
    <cellStyle name="Total (line) 4 4 2 30 5" xfId="49960" xr:uid="{00000000-0005-0000-0000-00008DC30000}"/>
    <cellStyle name="Total (line) 4 4 2 31" xfId="6966" xr:uid="{00000000-0005-0000-0000-00008EC30000}"/>
    <cellStyle name="Total (line) 4 4 2 31 2" xfId="49961" xr:uid="{00000000-0005-0000-0000-00008FC30000}"/>
    <cellStyle name="Total (line) 4 4 2 31 2 2" xfId="49962" xr:uid="{00000000-0005-0000-0000-000090C30000}"/>
    <cellStyle name="Total (line) 4 4 2 31 2 3" xfId="49963" xr:uid="{00000000-0005-0000-0000-000091C30000}"/>
    <cellStyle name="Total (line) 4 4 2 31 2 4" xfId="49964" xr:uid="{00000000-0005-0000-0000-000092C30000}"/>
    <cellStyle name="Total (line) 4 4 2 31 3" xfId="49965" xr:uid="{00000000-0005-0000-0000-000093C30000}"/>
    <cellStyle name="Total (line) 4 4 2 31 4" xfId="49966" xr:uid="{00000000-0005-0000-0000-000094C30000}"/>
    <cellStyle name="Total (line) 4 4 2 31 5" xfId="49967" xr:uid="{00000000-0005-0000-0000-000095C30000}"/>
    <cellStyle name="Total (line) 4 4 2 32" xfId="6967" xr:uid="{00000000-0005-0000-0000-000096C30000}"/>
    <cellStyle name="Total (line) 4 4 2 32 2" xfId="49968" xr:uid="{00000000-0005-0000-0000-000097C30000}"/>
    <cellStyle name="Total (line) 4 4 2 32 2 2" xfId="49969" xr:uid="{00000000-0005-0000-0000-000098C30000}"/>
    <cellStyle name="Total (line) 4 4 2 32 2 3" xfId="49970" xr:uid="{00000000-0005-0000-0000-000099C30000}"/>
    <cellStyle name="Total (line) 4 4 2 32 2 4" xfId="49971" xr:uid="{00000000-0005-0000-0000-00009AC30000}"/>
    <cellStyle name="Total (line) 4 4 2 32 3" xfId="49972" xr:uid="{00000000-0005-0000-0000-00009BC30000}"/>
    <cellStyle name="Total (line) 4 4 2 32 4" xfId="49973" xr:uid="{00000000-0005-0000-0000-00009CC30000}"/>
    <cellStyle name="Total (line) 4 4 2 32 5" xfId="49974" xr:uid="{00000000-0005-0000-0000-00009DC30000}"/>
    <cellStyle name="Total (line) 4 4 2 33" xfId="6968" xr:uid="{00000000-0005-0000-0000-00009EC30000}"/>
    <cellStyle name="Total (line) 4 4 2 33 2" xfId="49975" xr:uid="{00000000-0005-0000-0000-00009FC30000}"/>
    <cellStyle name="Total (line) 4 4 2 33 2 2" xfId="49976" xr:uid="{00000000-0005-0000-0000-0000A0C30000}"/>
    <cellStyle name="Total (line) 4 4 2 33 2 3" xfId="49977" xr:uid="{00000000-0005-0000-0000-0000A1C30000}"/>
    <cellStyle name="Total (line) 4 4 2 33 2 4" xfId="49978" xr:uid="{00000000-0005-0000-0000-0000A2C30000}"/>
    <cellStyle name="Total (line) 4 4 2 33 3" xfId="49979" xr:uid="{00000000-0005-0000-0000-0000A3C30000}"/>
    <cellStyle name="Total (line) 4 4 2 33 4" xfId="49980" xr:uid="{00000000-0005-0000-0000-0000A4C30000}"/>
    <cellStyle name="Total (line) 4 4 2 33 5" xfId="49981" xr:uid="{00000000-0005-0000-0000-0000A5C30000}"/>
    <cellStyle name="Total (line) 4 4 2 34" xfId="6969" xr:uid="{00000000-0005-0000-0000-0000A6C30000}"/>
    <cellStyle name="Total (line) 4 4 2 34 2" xfId="49982" xr:uid="{00000000-0005-0000-0000-0000A7C30000}"/>
    <cellStyle name="Total (line) 4 4 2 34 2 2" xfId="49983" xr:uid="{00000000-0005-0000-0000-0000A8C30000}"/>
    <cellStyle name="Total (line) 4 4 2 34 2 3" xfId="49984" xr:uid="{00000000-0005-0000-0000-0000A9C30000}"/>
    <cellStyle name="Total (line) 4 4 2 34 2 4" xfId="49985" xr:uid="{00000000-0005-0000-0000-0000AAC30000}"/>
    <cellStyle name="Total (line) 4 4 2 34 3" xfId="49986" xr:uid="{00000000-0005-0000-0000-0000ABC30000}"/>
    <cellStyle name="Total (line) 4 4 2 34 4" xfId="49987" xr:uid="{00000000-0005-0000-0000-0000ACC30000}"/>
    <cellStyle name="Total (line) 4 4 2 34 5" xfId="49988" xr:uid="{00000000-0005-0000-0000-0000ADC30000}"/>
    <cellStyle name="Total (line) 4 4 2 35" xfId="6970" xr:uid="{00000000-0005-0000-0000-0000AEC30000}"/>
    <cellStyle name="Total (line) 4 4 2 35 2" xfId="49989" xr:uid="{00000000-0005-0000-0000-0000AFC30000}"/>
    <cellStyle name="Total (line) 4 4 2 35 2 2" xfId="49990" xr:uid="{00000000-0005-0000-0000-0000B0C30000}"/>
    <cellStyle name="Total (line) 4 4 2 35 2 3" xfId="49991" xr:uid="{00000000-0005-0000-0000-0000B1C30000}"/>
    <cellStyle name="Total (line) 4 4 2 35 2 4" xfId="49992" xr:uid="{00000000-0005-0000-0000-0000B2C30000}"/>
    <cellStyle name="Total (line) 4 4 2 35 3" xfId="49993" xr:uid="{00000000-0005-0000-0000-0000B3C30000}"/>
    <cellStyle name="Total (line) 4 4 2 35 4" xfId="49994" xr:uid="{00000000-0005-0000-0000-0000B4C30000}"/>
    <cellStyle name="Total (line) 4 4 2 35 5" xfId="49995" xr:uid="{00000000-0005-0000-0000-0000B5C30000}"/>
    <cellStyle name="Total (line) 4 4 2 36" xfId="6971" xr:uid="{00000000-0005-0000-0000-0000B6C30000}"/>
    <cellStyle name="Total (line) 4 4 2 36 2" xfId="49996" xr:uid="{00000000-0005-0000-0000-0000B7C30000}"/>
    <cellStyle name="Total (line) 4 4 2 36 2 2" xfId="49997" xr:uid="{00000000-0005-0000-0000-0000B8C30000}"/>
    <cellStyle name="Total (line) 4 4 2 36 2 3" xfId="49998" xr:uid="{00000000-0005-0000-0000-0000B9C30000}"/>
    <cellStyle name="Total (line) 4 4 2 36 2 4" xfId="49999" xr:uid="{00000000-0005-0000-0000-0000BAC30000}"/>
    <cellStyle name="Total (line) 4 4 2 36 3" xfId="50000" xr:uid="{00000000-0005-0000-0000-0000BBC30000}"/>
    <cellStyle name="Total (line) 4 4 2 36 4" xfId="50001" xr:uid="{00000000-0005-0000-0000-0000BCC30000}"/>
    <cellStyle name="Total (line) 4 4 2 36 5" xfId="50002" xr:uid="{00000000-0005-0000-0000-0000BDC30000}"/>
    <cellStyle name="Total (line) 4 4 2 37" xfId="6972" xr:uid="{00000000-0005-0000-0000-0000BEC30000}"/>
    <cellStyle name="Total (line) 4 4 2 37 2" xfId="50003" xr:uid="{00000000-0005-0000-0000-0000BFC30000}"/>
    <cellStyle name="Total (line) 4 4 2 37 2 2" xfId="50004" xr:uid="{00000000-0005-0000-0000-0000C0C30000}"/>
    <cellStyle name="Total (line) 4 4 2 37 2 3" xfId="50005" xr:uid="{00000000-0005-0000-0000-0000C1C30000}"/>
    <cellStyle name="Total (line) 4 4 2 37 2 4" xfId="50006" xr:uid="{00000000-0005-0000-0000-0000C2C30000}"/>
    <cellStyle name="Total (line) 4 4 2 37 3" xfId="50007" xr:uid="{00000000-0005-0000-0000-0000C3C30000}"/>
    <cellStyle name="Total (line) 4 4 2 37 4" xfId="50008" xr:uid="{00000000-0005-0000-0000-0000C4C30000}"/>
    <cellStyle name="Total (line) 4 4 2 37 5" xfId="50009" xr:uid="{00000000-0005-0000-0000-0000C5C30000}"/>
    <cellStyle name="Total (line) 4 4 2 38" xfId="6973" xr:uid="{00000000-0005-0000-0000-0000C6C30000}"/>
    <cellStyle name="Total (line) 4 4 2 38 2" xfId="50010" xr:uid="{00000000-0005-0000-0000-0000C7C30000}"/>
    <cellStyle name="Total (line) 4 4 2 38 2 2" xfId="50011" xr:uid="{00000000-0005-0000-0000-0000C8C30000}"/>
    <cellStyle name="Total (line) 4 4 2 38 2 3" xfId="50012" xr:uid="{00000000-0005-0000-0000-0000C9C30000}"/>
    <cellStyle name="Total (line) 4 4 2 38 2 4" xfId="50013" xr:uid="{00000000-0005-0000-0000-0000CAC30000}"/>
    <cellStyle name="Total (line) 4 4 2 38 3" xfId="50014" xr:uid="{00000000-0005-0000-0000-0000CBC30000}"/>
    <cellStyle name="Total (line) 4 4 2 38 4" xfId="50015" xr:uid="{00000000-0005-0000-0000-0000CCC30000}"/>
    <cellStyle name="Total (line) 4 4 2 38 5" xfId="50016" xr:uid="{00000000-0005-0000-0000-0000CDC30000}"/>
    <cellStyle name="Total (line) 4 4 2 39" xfId="6974" xr:uid="{00000000-0005-0000-0000-0000CEC30000}"/>
    <cellStyle name="Total (line) 4 4 2 39 2" xfId="50017" xr:uid="{00000000-0005-0000-0000-0000CFC30000}"/>
    <cellStyle name="Total (line) 4 4 2 39 2 2" xfId="50018" xr:uid="{00000000-0005-0000-0000-0000D0C30000}"/>
    <cellStyle name="Total (line) 4 4 2 39 2 3" xfId="50019" xr:uid="{00000000-0005-0000-0000-0000D1C30000}"/>
    <cellStyle name="Total (line) 4 4 2 39 2 4" xfId="50020" xr:uid="{00000000-0005-0000-0000-0000D2C30000}"/>
    <cellStyle name="Total (line) 4 4 2 39 3" xfId="50021" xr:uid="{00000000-0005-0000-0000-0000D3C30000}"/>
    <cellStyle name="Total (line) 4 4 2 39 4" xfId="50022" xr:uid="{00000000-0005-0000-0000-0000D4C30000}"/>
    <cellStyle name="Total (line) 4 4 2 39 5" xfId="50023" xr:uid="{00000000-0005-0000-0000-0000D5C30000}"/>
    <cellStyle name="Total (line) 4 4 2 4" xfId="6975" xr:uid="{00000000-0005-0000-0000-0000D6C30000}"/>
    <cellStyle name="Total (line) 4 4 2 4 2" xfId="50024" xr:uid="{00000000-0005-0000-0000-0000D7C30000}"/>
    <cellStyle name="Total (line) 4 4 2 4 2 2" xfId="50025" xr:uid="{00000000-0005-0000-0000-0000D8C30000}"/>
    <cellStyle name="Total (line) 4 4 2 4 2 3" xfId="50026" xr:uid="{00000000-0005-0000-0000-0000D9C30000}"/>
    <cellStyle name="Total (line) 4 4 2 4 2 4" xfId="50027" xr:uid="{00000000-0005-0000-0000-0000DAC30000}"/>
    <cellStyle name="Total (line) 4 4 2 4 3" xfId="50028" xr:uid="{00000000-0005-0000-0000-0000DBC30000}"/>
    <cellStyle name="Total (line) 4 4 2 4 4" xfId="50029" xr:uid="{00000000-0005-0000-0000-0000DCC30000}"/>
    <cellStyle name="Total (line) 4 4 2 4 5" xfId="50030" xr:uid="{00000000-0005-0000-0000-0000DDC30000}"/>
    <cellStyle name="Total (line) 4 4 2 40" xfId="6976" xr:uid="{00000000-0005-0000-0000-0000DEC30000}"/>
    <cellStyle name="Total (line) 4 4 2 40 2" xfId="50031" xr:uid="{00000000-0005-0000-0000-0000DFC30000}"/>
    <cellStyle name="Total (line) 4 4 2 40 2 2" xfId="50032" xr:uid="{00000000-0005-0000-0000-0000E0C30000}"/>
    <cellStyle name="Total (line) 4 4 2 40 2 3" xfId="50033" xr:uid="{00000000-0005-0000-0000-0000E1C30000}"/>
    <cellStyle name="Total (line) 4 4 2 40 2 4" xfId="50034" xr:uid="{00000000-0005-0000-0000-0000E2C30000}"/>
    <cellStyle name="Total (line) 4 4 2 40 3" xfId="50035" xr:uid="{00000000-0005-0000-0000-0000E3C30000}"/>
    <cellStyle name="Total (line) 4 4 2 40 4" xfId="50036" xr:uid="{00000000-0005-0000-0000-0000E4C30000}"/>
    <cellStyle name="Total (line) 4 4 2 40 5" xfId="50037" xr:uid="{00000000-0005-0000-0000-0000E5C30000}"/>
    <cellStyle name="Total (line) 4 4 2 41" xfId="6977" xr:uid="{00000000-0005-0000-0000-0000E6C30000}"/>
    <cellStyle name="Total (line) 4 4 2 41 2" xfId="50038" xr:uid="{00000000-0005-0000-0000-0000E7C30000}"/>
    <cellStyle name="Total (line) 4 4 2 41 2 2" xfId="50039" xr:uid="{00000000-0005-0000-0000-0000E8C30000}"/>
    <cellStyle name="Total (line) 4 4 2 41 2 3" xfId="50040" xr:uid="{00000000-0005-0000-0000-0000E9C30000}"/>
    <cellStyle name="Total (line) 4 4 2 41 2 4" xfId="50041" xr:uid="{00000000-0005-0000-0000-0000EAC30000}"/>
    <cellStyle name="Total (line) 4 4 2 41 3" xfId="50042" xr:uid="{00000000-0005-0000-0000-0000EBC30000}"/>
    <cellStyle name="Total (line) 4 4 2 41 4" xfId="50043" xr:uid="{00000000-0005-0000-0000-0000ECC30000}"/>
    <cellStyle name="Total (line) 4 4 2 41 5" xfId="50044" xr:uid="{00000000-0005-0000-0000-0000EDC30000}"/>
    <cellStyle name="Total (line) 4 4 2 42" xfId="6978" xr:uid="{00000000-0005-0000-0000-0000EEC30000}"/>
    <cellStyle name="Total (line) 4 4 2 42 2" xfId="50045" xr:uid="{00000000-0005-0000-0000-0000EFC30000}"/>
    <cellStyle name="Total (line) 4 4 2 42 2 2" xfId="50046" xr:uid="{00000000-0005-0000-0000-0000F0C30000}"/>
    <cellStyle name="Total (line) 4 4 2 42 2 3" xfId="50047" xr:uid="{00000000-0005-0000-0000-0000F1C30000}"/>
    <cellStyle name="Total (line) 4 4 2 42 2 4" xfId="50048" xr:uid="{00000000-0005-0000-0000-0000F2C30000}"/>
    <cellStyle name="Total (line) 4 4 2 42 3" xfId="50049" xr:uid="{00000000-0005-0000-0000-0000F3C30000}"/>
    <cellStyle name="Total (line) 4 4 2 42 4" xfId="50050" xr:uid="{00000000-0005-0000-0000-0000F4C30000}"/>
    <cellStyle name="Total (line) 4 4 2 42 5" xfId="50051" xr:uid="{00000000-0005-0000-0000-0000F5C30000}"/>
    <cellStyle name="Total (line) 4 4 2 43" xfId="6979" xr:uid="{00000000-0005-0000-0000-0000F6C30000}"/>
    <cellStyle name="Total (line) 4 4 2 43 2" xfId="50052" xr:uid="{00000000-0005-0000-0000-0000F7C30000}"/>
    <cellStyle name="Total (line) 4 4 2 43 2 2" xfId="50053" xr:uid="{00000000-0005-0000-0000-0000F8C30000}"/>
    <cellStyle name="Total (line) 4 4 2 43 2 3" xfId="50054" xr:uid="{00000000-0005-0000-0000-0000F9C30000}"/>
    <cellStyle name="Total (line) 4 4 2 43 2 4" xfId="50055" xr:uid="{00000000-0005-0000-0000-0000FAC30000}"/>
    <cellStyle name="Total (line) 4 4 2 43 3" xfId="50056" xr:uid="{00000000-0005-0000-0000-0000FBC30000}"/>
    <cellStyle name="Total (line) 4 4 2 43 4" xfId="50057" xr:uid="{00000000-0005-0000-0000-0000FCC30000}"/>
    <cellStyle name="Total (line) 4 4 2 43 5" xfId="50058" xr:uid="{00000000-0005-0000-0000-0000FDC30000}"/>
    <cellStyle name="Total (line) 4 4 2 44" xfId="6980" xr:uid="{00000000-0005-0000-0000-0000FEC30000}"/>
    <cellStyle name="Total (line) 4 4 2 44 2" xfId="50059" xr:uid="{00000000-0005-0000-0000-0000FFC30000}"/>
    <cellStyle name="Total (line) 4 4 2 44 2 2" xfId="50060" xr:uid="{00000000-0005-0000-0000-000000C40000}"/>
    <cellStyle name="Total (line) 4 4 2 44 2 3" xfId="50061" xr:uid="{00000000-0005-0000-0000-000001C40000}"/>
    <cellStyle name="Total (line) 4 4 2 44 2 4" xfId="50062" xr:uid="{00000000-0005-0000-0000-000002C40000}"/>
    <cellStyle name="Total (line) 4 4 2 44 3" xfId="50063" xr:uid="{00000000-0005-0000-0000-000003C40000}"/>
    <cellStyle name="Total (line) 4 4 2 44 4" xfId="50064" xr:uid="{00000000-0005-0000-0000-000004C40000}"/>
    <cellStyle name="Total (line) 4 4 2 44 5" xfId="50065" xr:uid="{00000000-0005-0000-0000-000005C40000}"/>
    <cellStyle name="Total (line) 4 4 2 45" xfId="50066" xr:uid="{00000000-0005-0000-0000-000006C40000}"/>
    <cellStyle name="Total (line) 4 4 2 45 2" xfId="50067" xr:uid="{00000000-0005-0000-0000-000007C40000}"/>
    <cellStyle name="Total (line) 4 4 2 45 3" xfId="50068" xr:uid="{00000000-0005-0000-0000-000008C40000}"/>
    <cellStyle name="Total (line) 4 4 2 45 4" xfId="50069" xr:uid="{00000000-0005-0000-0000-000009C40000}"/>
    <cellStyle name="Total (line) 4 4 2 46" xfId="50070" xr:uid="{00000000-0005-0000-0000-00000AC40000}"/>
    <cellStyle name="Total (line) 4 4 2 46 2" xfId="50071" xr:uid="{00000000-0005-0000-0000-00000BC40000}"/>
    <cellStyle name="Total (line) 4 4 2 46 3" xfId="50072" xr:uid="{00000000-0005-0000-0000-00000CC40000}"/>
    <cellStyle name="Total (line) 4 4 2 46 4" xfId="50073" xr:uid="{00000000-0005-0000-0000-00000DC40000}"/>
    <cellStyle name="Total (line) 4 4 2 47" xfId="50074" xr:uid="{00000000-0005-0000-0000-00000EC40000}"/>
    <cellStyle name="Total (line) 4 4 2 5" xfId="6981" xr:uid="{00000000-0005-0000-0000-00000FC40000}"/>
    <cellStyle name="Total (line) 4 4 2 5 2" xfId="50075" xr:uid="{00000000-0005-0000-0000-000010C40000}"/>
    <cellStyle name="Total (line) 4 4 2 5 2 2" xfId="50076" xr:uid="{00000000-0005-0000-0000-000011C40000}"/>
    <cellStyle name="Total (line) 4 4 2 5 2 3" xfId="50077" xr:uid="{00000000-0005-0000-0000-000012C40000}"/>
    <cellStyle name="Total (line) 4 4 2 5 2 4" xfId="50078" xr:uid="{00000000-0005-0000-0000-000013C40000}"/>
    <cellStyle name="Total (line) 4 4 2 5 3" xfId="50079" xr:uid="{00000000-0005-0000-0000-000014C40000}"/>
    <cellStyle name="Total (line) 4 4 2 5 4" xfId="50080" xr:uid="{00000000-0005-0000-0000-000015C40000}"/>
    <cellStyle name="Total (line) 4 4 2 5 5" xfId="50081" xr:uid="{00000000-0005-0000-0000-000016C40000}"/>
    <cellStyle name="Total (line) 4 4 2 6" xfId="6982" xr:uid="{00000000-0005-0000-0000-000017C40000}"/>
    <cellStyle name="Total (line) 4 4 2 6 2" xfId="50082" xr:uid="{00000000-0005-0000-0000-000018C40000}"/>
    <cellStyle name="Total (line) 4 4 2 6 2 2" xfId="50083" xr:uid="{00000000-0005-0000-0000-000019C40000}"/>
    <cellStyle name="Total (line) 4 4 2 6 2 3" xfId="50084" xr:uid="{00000000-0005-0000-0000-00001AC40000}"/>
    <cellStyle name="Total (line) 4 4 2 6 2 4" xfId="50085" xr:uid="{00000000-0005-0000-0000-00001BC40000}"/>
    <cellStyle name="Total (line) 4 4 2 6 3" xfId="50086" xr:uid="{00000000-0005-0000-0000-00001CC40000}"/>
    <cellStyle name="Total (line) 4 4 2 6 4" xfId="50087" xr:uid="{00000000-0005-0000-0000-00001DC40000}"/>
    <cellStyle name="Total (line) 4 4 2 6 5" xfId="50088" xr:uid="{00000000-0005-0000-0000-00001EC40000}"/>
    <cellStyle name="Total (line) 4 4 2 7" xfId="6983" xr:uid="{00000000-0005-0000-0000-00001FC40000}"/>
    <cellStyle name="Total (line) 4 4 2 7 2" xfId="50089" xr:uid="{00000000-0005-0000-0000-000020C40000}"/>
    <cellStyle name="Total (line) 4 4 2 7 2 2" xfId="50090" xr:uid="{00000000-0005-0000-0000-000021C40000}"/>
    <cellStyle name="Total (line) 4 4 2 7 2 3" xfId="50091" xr:uid="{00000000-0005-0000-0000-000022C40000}"/>
    <cellStyle name="Total (line) 4 4 2 7 2 4" xfId="50092" xr:uid="{00000000-0005-0000-0000-000023C40000}"/>
    <cellStyle name="Total (line) 4 4 2 7 3" xfId="50093" xr:uid="{00000000-0005-0000-0000-000024C40000}"/>
    <cellStyle name="Total (line) 4 4 2 7 4" xfId="50094" xr:uid="{00000000-0005-0000-0000-000025C40000}"/>
    <cellStyle name="Total (line) 4 4 2 7 5" xfId="50095" xr:uid="{00000000-0005-0000-0000-000026C40000}"/>
    <cellStyle name="Total (line) 4 4 2 8" xfId="6984" xr:uid="{00000000-0005-0000-0000-000027C40000}"/>
    <cellStyle name="Total (line) 4 4 2 8 2" xfId="50096" xr:uid="{00000000-0005-0000-0000-000028C40000}"/>
    <cellStyle name="Total (line) 4 4 2 8 2 2" xfId="50097" xr:uid="{00000000-0005-0000-0000-000029C40000}"/>
    <cellStyle name="Total (line) 4 4 2 8 2 3" xfId="50098" xr:uid="{00000000-0005-0000-0000-00002AC40000}"/>
    <cellStyle name="Total (line) 4 4 2 8 2 4" xfId="50099" xr:uid="{00000000-0005-0000-0000-00002BC40000}"/>
    <cellStyle name="Total (line) 4 4 2 8 3" xfId="50100" xr:uid="{00000000-0005-0000-0000-00002CC40000}"/>
    <cellStyle name="Total (line) 4 4 2 8 4" xfId="50101" xr:uid="{00000000-0005-0000-0000-00002DC40000}"/>
    <cellStyle name="Total (line) 4 4 2 8 5" xfId="50102" xr:uid="{00000000-0005-0000-0000-00002EC40000}"/>
    <cellStyle name="Total (line) 4 4 2 9" xfId="6985" xr:uid="{00000000-0005-0000-0000-00002FC40000}"/>
    <cellStyle name="Total (line) 4 4 2 9 2" xfId="50103" xr:uid="{00000000-0005-0000-0000-000030C40000}"/>
    <cellStyle name="Total (line) 4 4 2 9 2 2" xfId="50104" xr:uid="{00000000-0005-0000-0000-000031C40000}"/>
    <cellStyle name="Total (line) 4 4 2 9 2 3" xfId="50105" xr:uid="{00000000-0005-0000-0000-000032C40000}"/>
    <cellStyle name="Total (line) 4 4 2 9 2 4" xfId="50106" xr:uid="{00000000-0005-0000-0000-000033C40000}"/>
    <cellStyle name="Total (line) 4 4 2 9 3" xfId="50107" xr:uid="{00000000-0005-0000-0000-000034C40000}"/>
    <cellStyle name="Total (line) 4 4 2 9 4" xfId="50108" xr:uid="{00000000-0005-0000-0000-000035C40000}"/>
    <cellStyle name="Total (line) 4 4 2 9 5" xfId="50109" xr:uid="{00000000-0005-0000-0000-000036C40000}"/>
    <cellStyle name="Total (line) 4 4 20" xfId="6986" xr:uid="{00000000-0005-0000-0000-000037C40000}"/>
    <cellStyle name="Total (line) 4 4 20 2" xfId="50110" xr:uid="{00000000-0005-0000-0000-000038C40000}"/>
    <cellStyle name="Total (line) 4 4 20 2 2" xfId="50111" xr:uid="{00000000-0005-0000-0000-000039C40000}"/>
    <cellStyle name="Total (line) 4 4 20 2 3" xfId="50112" xr:uid="{00000000-0005-0000-0000-00003AC40000}"/>
    <cellStyle name="Total (line) 4 4 20 2 4" xfId="50113" xr:uid="{00000000-0005-0000-0000-00003BC40000}"/>
    <cellStyle name="Total (line) 4 4 20 3" xfId="50114" xr:uid="{00000000-0005-0000-0000-00003CC40000}"/>
    <cellStyle name="Total (line) 4 4 20 4" xfId="50115" xr:uid="{00000000-0005-0000-0000-00003DC40000}"/>
    <cellStyle name="Total (line) 4 4 20 5" xfId="50116" xr:uid="{00000000-0005-0000-0000-00003EC40000}"/>
    <cellStyle name="Total (line) 4 4 21" xfId="6987" xr:uid="{00000000-0005-0000-0000-00003FC40000}"/>
    <cellStyle name="Total (line) 4 4 21 2" xfId="50117" xr:uid="{00000000-0005-0000-0000-000040C40000}"/>
    <cellStyle name="Total (line) 4 4 21 2 2" xfId="50118" xr:uid="{00000000-0005-0000-0000-000041C40000}"/>
    <cellStyle name="Total (line) 4 4 21 2 3" xfId="50119" xr:uid="{00000000-0005-0000-0000-000042C40000}"/>
    <cellStyle name="Total (line) 4 4 21 2 4" xfId="50120" xr:uid="{00000000-0005-0000-0000-000043C40000}"/>
    <cellStyle name="Total (line) 4 4 21 3" xfId="50121" xr:uid="{00000000-0005-0000-0000-000044C40000}"/>
    <cellStyle name="Total (line) 4 4 21 4" xfId="50122" xr:uid="{00000000-0005-0000-0000-000045C40000}"/>
    <cellStyle name="Total (line) 4 4 21 5" xfId="50123" xr:uid="{00000000-0005-0000-0000-000046C40000}"/>
    <cellStyle name="Total (line) 4 4 22" xfId="6988" xr:uid="{00000000-0005-0000-0000-000047C40000}"/>
    <cellStyle name="Total (line) 4 4 22 2" xfId="50124" xr:uid="{00000000-0005-0000-0000-000048C40000}"/>
    <cellStyle name="Total (line) 4 4 22 2 2" xfId="50125" xr:uid="{00000000-0005-0000-0000-000049C40000}"/>
    <cellStyle name="Total (line) 4 4 22 2 3" xfId="50126" xr:uid="{00000000-0005-0000-0000-00004AC40000}"/>
    <cellStyle name="Total (line) 4 4 22 2 4" xfId="50127" xr:uid="{00000000-0005-0000-0000-00004BC40000}"/>
    <cellStyle name="Total (line) 4 4 22 3" xfId="50128" xr:uid="{00000000-0005-0000-0000-00004CC40000}"/>
    <cellStyle name="Total (line) 4 4 22 4" xfId="50129" xr:uid="{00000000-0005-0000-0000-00004DC40000}"/>
    <cellStyle name="Total (line) 4 4 22 5" xfId="50130" xr:uid="{00000000-0005-0000-0000-00004EC40000}"/>
    <cellStyle name="Total (line) 4 4 23" xfId="6989" xr:uid="{00000000-0005-0000-0000-00004FC40000}"/>
    <cellStyle name="Total (line) 4 4 23 2" xfId="50131" xr:uid="{00000000-0005-0000-0000-000050C40000}"/>
    <cellStyle name="Total (line) 4 4 23 2 2" xfId="50132" xr:uid="{00000000-0005-0000-0000-000051C40000}"/>
    <cellStyle name="Total (line) 4 4 23 2 3" xfId="50133" xr:uid="{00000000-0005-0000-0000-000052C40000}"/>
    <cellStyle name="Total (line) 4 4 23 2 4" xfId="50134" xr:uid="{00000000-0005-0000-0000-000053C40000}"/>
    <cellStyle name="Total (line) 4 4 23 3" xfId="50135" xr:uid="{00000000-0005-0000-0000-000054C40000}"/>
    <cellStyle name="Total (line) 4 4 23 4" xfId="50136" xr:uid="{00000000-0005-0000-0000-000055C40000}"/>
    <cellStyle name="Total (line) 4 4 23 5" xfId="50137" xr:uid="{00000000-0005-0000-0000-000056C40000}"/>
    <cellStyle name="Total (line) 4 4 24" xfId="6990" xr:uid="{00000000-0005-0000-0000-000057C40000}"/>
    <cellStyle name="Total (line) 4 4 24 2" xfId="50138" xr:uid="{00000000-0005-0000-0000-000058C40000}"/>
    <cellStyle name="Total (line) 4 4 24 2 2" xfId="50139" xr:uid="{00000000-0005-0000-0000-000059C40000}"/>
    <cellStyle name="Total (line) 4 4 24 2 3" xfId="50140" xr:uid="{00000000-0005-0000-0000-00005AC40000}"/>
    <cellStyle name="Total (line) 4 4 24 2 4" xfId="50141" xr:uid="{00000000-0005-0000-0000-00005BC40000}"/>
    <cellStyle name="Total (line) 4 4 24 3" xfId="50142" xr:uid="{00000000-0005-0000-0000-00005CC40000}"/>
    <cellStyle name="Total (line) 4 4 24 4" xfId="50143" xr:uid="{00000000-0005-0000-0000-00005DC40000}"/>
    <cellStyle name="Total (line) 4 4 24 5" xfId="50144" xr:uid="{00000000-0005-0000-0000-00005EC40000}"/>
    <cellStyle name="Total (line) 4 4 25" xfId="6991" xr:uid="{00000000-0005-0000-0000-00005FC40000}"/>
    <cellStyle name="Total (line) 4 4 25 2" xfId="50145" xr:uid="{00000000-0005-0000-0000-000060C40000}"/>
    <cellStyle name="Total (line) 4 4 25 2 2" xfId="50146" xr:uid="{00000000-0005-0000-0000-000061C40000}"/>
    <cellStyle name="Total (line) 4 4 25 2 3" xfId="50147" xr:uid="{00000000-0005-0000-0000-000062C40000}"/>
    <cellStyle name="Total (line) 4 4 25 2 4" xfId="50148" xr:uid="{00000000-0005-0000-0000-000063C40000}"/>
    <cellStyle name="Total (line) 4 4 25 3" xfId="50149" xr:uid="{00000000-0005-0000-0000-000064C40000}"/>
    <cellStyle name="Total (line) 4 4 25 4" xfId="50150" xr:uid="{00000000-0005-0000-0000-000065C40000}"/>
    <cellStyle name="Total (line) 4 4 25 5" xfId="50151" xr:uid="{00000000-0005-0000-0000-000066C40000}"/>
    <cellStyle name="Total (line) 4 4 26" xfId="6992" xr:uid="{00000000-0005-0000-0000-000067C40000}"/>
    <cellStyle name="Total (line) 4 4 26 2" xfId="50152" xr:uid="{00000000-0005-0000-0000-000068C40000}"/>
    <cellStyle name="Total (line) 4 4 26 2 2" xfId="50153" xr:uid="{00000000-0005-0000-0000-000069C40000}"/>
    <cellStyle name="Total (line) 4 4 26 2 3" xfId="50154" xr:uid="{00000000-0005-0000-0000-00006AC40000}"/>
    <cellStyle name="Total (line) 4 4 26 2 4" xfId="50155" xr:uid="{00000000-0005-0000-0000-00006BC40000}"/>
    <cellStyle name="Total (line) 4 4 26 3" xfId="50156" xr:uid="{00000000-0005-0000-0000-00006CC40000}"/>
    <cellStyle name="Total (line) 4 4 26 4" xfId="50157" xr:uid="{00000000-0005-0000-0000-00006DC40000}"/>
    <cellStyle name="Total (line) 4 4 26 5" xfId="50158" xr:uid="{00000000-0005-0000-0000-00006EC40000}"/>
    <cellStyle name="Total (line) 4 4 27" xfId="6993" xr:uid="{00000000-0005-0000-0000-00006FC40000}"/>
    <cellStyle name="Total (line) 4 4 27 2" xfId="50159" xr:uid="{00000000-0005-0000-0000-000070C40000}"/>
    <cellStyle name="Total (line) 4 4 27 2 2" xfId="50160" xr:uid="{00000000-0005-0000-0000-000071C40000}"/>
    <cellStyle name="Total (line) 4 4 27 2 3" xfId="50161" xr:uid="{00000000-0005-0000-0000-000072C40000}"/>
    <cellStyle name="Total (line) 4 4 27 2 4" xfId="50162" xr:uid="{00000000-0005-0000-0000-000073C40000}"/>
    <cellStyle name="Total (line) 4 4 27 3" xfId="50163" xr:uid="{00000000-0005-0000-0000-000074C40000}"/>
    <cellStyle name="Total (line) 4 4 27 4" xfId="50164" xr:uid="{00000000-0005-0000-0000-000075C40000}"/>
    <cellStyle name="Total (line) 4 4 27 5" xfId="50165" xr:uid="{00000000-0005-0000-0000-000076C40000}"/>
    <cellStyle name="Total (line) 4 4 28" xfId="6994" xr:uid="{00000000-0005-0000-0000-000077C40000}"/>
    <cellStyle name="Total (line) 4 4 28 2" xfId="50166" xr:uid="{00000000-0005-0000-0000-000078C40000}"/>
    <cellStyle name="Total (line) 4 4 28 2 2" xfId="50167" xr:uid="{00000000-0005-0000-0000-000079C40000}"/>
    <cellStyle name="Total (line) 4 4 28 2 3" xfId="50168" xr:uid="{00000000-0005-0000-0000-00007AC40000}"/>
    <cellStyle name="Total (line) 4 4 28 2 4" xfId="50169" xr:uid="{00000000-0005-0000-0000-00007BC40000}"/>
    <cellStyle name="Total (line) 4 4 28 3" xfId="50170" xr:uid="{00000000-0005-0000-0000-00007CC40000}"/>
    <cellStyle name="Total (line) 4 4 28 4" xfId="50171" xr:uid="{00000000-0005-0000-0000-00007DC40000}"/>
    <cellStyle name="Total (line) 4 4 28 5" xfId="50172" xr:uid="{00000000-0005-0000-0000-00007EC40000}"/>
    <cellStyle name="Total (line) 4 4 29" xfId="6995" xr:uid="{00000000-0005-0000-0000-00007FC40000}"/>
    <cellStyle name="Total (line) 4 4 29 2" xfId="50173" xr:uid="{00000000-0005-0000-0000-000080C40000}"/>
    <cellStyle name="Total (line) 4 4 29 2 2" xfId="50174" xr:uid="{00000000-0005-0000-0000-000081C40000}"/>
    <cellStyle name="Total (line) 4 4 29 2 3" xfId="50175" xr:uid="{00000000-0005-0000-0000-000082C40000}"/>
    <cellStyle name="Total (line) 4 4 29 2 4" xfId="50176" xr:uid="{00000000-0005-0000-0000-000083C40000}"/>
    <cellStyle name="Total (line) 4 4 29 3" xfId="50177" xr:uid="{00000000-0005-0000-0000-000084C40000}"/>
    <cellStyle name="Total (line) 4 4 29 4" xfId="50178" xr:uid="{00000000-0005-0000-0000-000085C40000}"/>
    <cellStyle name="Total (line) 4 4 29 5" xfId="50179" xr:uid="{00000000-0005-0000-0000-000086C40000}"/>
    <cellStyle name="Total (line) 4 4 3" xfId="6996" xr:uid="{00000000-0005-0000-0000-000087C40000}"/>
    <cellStyle name="Total (line) 4 4 3 2" xfId="50180" xr:uid="{00000000-0005-0000-0000-000088C40000}"/>
    <cellStyle name="Total (line) 4 4 3 2 2" xfId="50181" xr:uid="{00000000-0005-0000-0000-000089C40000}"/>
    <cellStyle name="Total (line) 4 4 3 2 3" xfId="50182" xr:uid="{00000000-0005-0000-0000-00008AC40000}"/>
    <cellStyle name="Total (line) 4 4 3 2 4" xfId="50183" xr:uid="{00000000-0005-0000-0000-00008BC40000}"/>
    <cellStyle name="Total (line) 4 4 3 3" xfId="50184" xr:uid="{00000000-0005-0000-0000-00008CC40000}"/>
    <cellStyle name="Total (line) 4 4 3 4" xfId="50185" xr:uid="{00000000-0005-0000-0000-00008DC40000}"/>
    <cellStyle name="Total (line) 4 4 3 5" xfId="50186" xr:uid="{00000000-0005-0000-0000-00008EC40000}"/>
    <cellStyle name="Total (line) 4 4 30" xfId="6997" xr:uid="{00000000-0005-0000-0000-00008FC40000}"/>
    <cellStyle name="Total (line) 4 4 30 2" xfId="50187" xr:uid="{00000000-0005-0000-0000-000090C40000}"/>
    <cellStyle name="Total (line) 4 4 30 2 2" xfId="50188" xr:uid="{00000000-0005-0000-0000-000091C40000}"/>
    <cellStyle name="Total (line) 4 4 30 2 3" xfId="50189" xr:uid="{00000000-0005-0000-0000-000092C40000}"/>
    <cellStyle name="Total (line) 4 4 30 2 4" xfId="50190" xr:uid="{00000000-0005-0000-0000-000093C40000}"/>
    <cellStyle name="Total (line) 4 4 30 3" xfId="50191" xr:uid="{00000000-0005-0000-0000-000094C40000}"/>
    <cellStyle name="Total (line) 4 4 30 4" xfId="50192" xr:uid="{00000000-0005-0000-0000-000095C40000}"/>
    <cellStyle name="Total (line) 4 4 30 5" xfId="50193" xr:uid="{00000000-0005-0000-0000-000096C40000}"/>
    <cellStyle name="Total (line) 4 4 31" xfId="6998" xr:uid="{00000000-0005-0000-0000-000097C40000}"/>
    <cellStyle name="Total (line) 4 4 31 2" xfId="50194" xr:uid="{00000000-0005-0000-0000-000098C40000}"/>
    <cellStyle name="Total (line) 4 4 31 2 2" xfId="50195" xr:uid="{00000000-0005-0000-0000-000099C40000}"/>
    <cellStyle name="Total (line) 4 4 31 2 3" xfId="50196" xr:uid="{00000000-0005-0000-0000-00009AC40000}"/>
    <cellStyle name="Total (line) 4 4 31 2 4" xfId="50197" xr:uid="{00000000-0005-0000-0000-00009BC40000}"/>
    <cellStyle name="Total (line) 4 4 31 3" xfId="50198" xr:uid="{00000000-0005-0000-0000-00009CC40000}"/>
    <cellStyle name="Total (line) 4 4 31 4" xfId="50199" xr:uid="{00000000-0005-0000-0000-00009DC40000}"/>
    <cellStyle name="Total (line) 4 4 31 5" xfId="50200" xr:uid="{00000000-0005-0000-0000-00009EC40000}"/>
    <cellStyle name="Total (line) 4 4 32" xfId="6999" xr:uid="{00000000-0005-0000-0000-00009FC40000}"/>
    <cellStyle name="Total (line) 4 4 32 2" xfId="50201" xr:uid="{00000000-0005-0000-0000-0000A0C40000}"/>
    <cellStyle name="Total (line) 4 4 32 2 2" xfId="50202" xr:uid="{00000000-0005-0000-0000-0000A1C40000}"/>
    <cellStyle name="Total (line) 4 4 32 2 3" xfId="50203" xr:uid="{00000000-0005-0000-0000-0000A2C40000}"/>
    <cellStyle name="Total (line) 4 4 32 2 4" xfId="50204" xr:uid="{00000000-0005-0000-0000-0000A3C40000}"/>
    <cellStyle name="Total (line) 4 4 32 3" xfId="50205" xr:uid="{00000000-0005-0000-0000-0000A4C40000}"/>
    <cellStyle name="Total (line) 4 4 32 4" xfId="50206" xr:uid="{00000000-0005-0000-0000-0000A5C40000}"/>
    <cellStyle name="Total (line) 4 4 32 5" xfId="50207" xr:uid="{00000000-0005-0000-0000-0000A6C40000}"/>
    <cellStyle name="Total (line) 4 4 33" xfId="7000" xr:uid="{00000000-0005-0000-0000-0000A7C40000}"/>
    <cellStyle name="Total (line) 4 4 33 2" xfId="50208" xr:uid="{00000000-0005-0000-0000-0000A8C40000}"/>
    <cellStyle name="Total (line) 4 4 33 2 2" xfId="50209" xr:uid="{00000000-0005-0000-0000-0000A9C40000}"/>
    <cellStyle name="Total (line) 4 4 33 2 3" xfId="50210" xr:uid="{00000000-0005-0000-0000-0000AAC40000}"/>
    <cellStyle name="Total (line) 4 4 33 2 4" xfId="50211" xr:uid="{00000000-0005-0000-0000-0000ABC40000}"/>
    <cellStyle name="Total (line) 4 4 33 3" xfId="50212" xr:uid="{00000000-0005-0000-0000-0000ACC40000}"/>
    <cellStyle name="Total (line) 4 4 33 4" xfId="50213" xr:uid="{00000000-0005-0000-0000-0000ADC40000}"/>
    <cellStyle name="Total (line) 4 4 33 5" xfId="50214" xr:uid="{00000000-0005-0000-0000-0000AEC40000}"/>
    <cellStyle name="Total (line) 4 4 34" xfId="7001" xr:uid="{00000000-0005-0000-0000-0000AFC40000}"/>
    <cellStyle name="Total (line) 4 4 34 2" xfId="50215" xr:uid="{00000000-0005-0000-0000-0000B0C40000}"/>
    <cellStyle name="Total (line) 4 4 34 2 2" xfId="50216" xr:uid="{00000000-0005-0000-0000-0000B1C40000}"/>
    <cellStyle name="Total (line) 4 4 34 2 3" xfId="50217" xr:uid="{00000000-0005-0000-0000-0000B2C40000}"/>
    <cellStyle name="Total (line) 4 4 34 2 4" xfId="50218" xr:uid="{00000000-0005-0000-0000-0000B3C40000}"/>
    <cellStyle name="Total (line) 4 4 34 3" xfId="50219" xr:uid="{00000000-0005-0000-0000-0000B4C40000}"/>
    <cellStyle name="Total (line) 4 4 34 4" xfId="50220" xr:uid="{00000000-0005-0000-0000-0000B5C40000}"/>
    <cellStyle name="Total (line) 4 4 34 5" xfId="50221" xr:uid="{00000000-0005-0000-0000-0000B6C40000}"/>
    <cellStyle name="Total (line) 4 4 35" xfId="7002" xr:uid="{00000000-0005-0000-0000-0000B7C40000}"/>
    <cellStyle name="Total (line) 4 4 35 2" xfId="50222" xr:uid="{00000000-0005-0000-0000-0000B8C40000}"/>
    <cellStyle name="Total (line) 4 4 35 2 2" xfId="50223" xr:uid="{00000000-0005-0000-0000-0000B9C40000}"/>
    <cellStyle name="Total (line) 4 4 35 2 3" xfId="50224" xr:uid="{00000000-0005-0000-0000-0000BAC40000}"/>
    <cellStyle name="Total (line) 4 4 35 2 4" xfId="50225" xr:uid="{00000000-0005-0000-0000-0000BBC40000}"/>
    <cellStyle name="Total (line) 4 4 35 3" xfId="50226" xr:uid="{00000000-0005-0000-0000-0000BCC40000}"/>
    <cellStyle name="Total (line) 4 4 35 4" xfId="50227" xr:uid="{00000000-0005-0000-0000-0000BDC40000}"/>
    <cellStyle name="Total (line) 4 4 35 5" xfId="50228" xr:uid="{00000000-0005-0000-0000-0000BEC40000}"/>
    <cellStyle name="Total (line) 4 4 36" xfId="7003" xr:uid="{00000000-0005-0000-0000-0000BFC40000}"/>
    <cellStyle name="Total (line) 4 4 36 2" xfId="50229" xr:uid="{00000000-0005-0000-0000-0000C0C40000}"/>
    <cellStyle name="Total (line) 4 4 36 2 2" xfId="50230" xr:uid="{00000000-0005-0000-0000-0000C1C40000}"/>
    <cellStyle name="Total (line) 4 4 36 2 3" xfId="50231" xr:uid="{00000000-0005-0000-0000-0000C2C40000}"/>
    <cellStyle name="Total (line) 4 4 36 2 4" xfId="50232" xr:uid="{00000000-0005-0000-0000-0000C3C40000}"/>
    <cellStyle name="Total (line) 4 4 36 3" xfId="50233" xr:uid="{00000000-0005-0000-0000-0000C4C40000}"/>
    <cellStyle name="Total (line) 4 4 36 4" xfId="50234" xr:uid="{00000000-0005-0000-0000-0000C5C40000}"/>
    <cellStyle name="Total (line) 4 4 36 5" xfId="50235" xr:uid="{00000000-0005-0000-0000-0000C6C40000}"/>
    <cellStyle name="Total (line) 4 4 37" xfId="7004" xr:uid="{00000000-0005-0000-0000-0000C7C40000}"/>
    <cellStyle name="Total (line) 4 4 37 2" xfId="50236" xr:uid="{00000000-0005-0000-0000-0000C8C40000}"/>
    <cellStyle name="Total (line) 4 4 37 2 2" xfId="50237" xr:uid="{00000000-0005-0000-0000-0000C9C40000}"/>
    <cellStyle name="Total (line) 4 4 37 2 3" xfId="50238" xr:uid="{00000000-0005-0000-0000-0000CAC40000}"/>
    <cellStyle name="Total (line) 4 4 37 2 4" xfId="50239" xr:uid="{00000000-0005-0000-0000-0000CBC40000}"/>
    <cellStyle name="Total (line) 4 4 37 3" xfId="50240" xr:uid="{00000000-0005-0000-0000-0000CCC40000}"/>
    <cellStyle name="Total (line) 4 4 37 4" xfId="50241" xr:uid="{00000000-0005-0000-0000-0000CDC40000}"/>
    <cellStyle name="Total (line) 4 4 37 5" xfId="50242" xr:uid="{00000000-0005-0000-0000-0000CEC40000}"/>
    <cellStyle name="Total (line) 4 4 38" xfId="7005" xr:uid="{00000000-0005-0000-0000-0000CFC40000}"/>
    <cellStyle name="Total (line) 4 4 38 2" xfId="50243" xr:uid="{00000000-0005-0000-0000-0000D0C40000}"/>
    <cellStyle name="Total (line) 4 4 38 2 2" xfId="50244" xr:uid="{00000000-0005-0000-0000-0000D1C40000}"/>
    <cellStyle name="Total (line) 4 4 38 2 3" xfId="50245" xr:uid="{00000000-0005-0000-0000-0000D2C40000}"/>
    <cellStyle name="Total (line) 4 4 38 2 4" xfId="50246" xr:uid="{00000000-0005-0000-0000-0000D3C40000}"/>
    <cellStyle name="Total (line) 4 4 38 3" xfId="50247" xr:uid="{00000000-0005-0000-0000-0000D4C40000}"/>
    <cellStyle name="Total (line) 4 4 38 4" xfId="50248" xr:uid="{00000000-0005-0000-0000-0000D5C40000}"/>
    <cellStyle name="Total (line) 4 4 38 5" xfId="50249" xr:uid="{00000000-0005-0000-0000-0000D6C40000}"/>
    <cellStyle name="Total (line) 4 4 39" xfId="7006" xr:uid="{00000000-0005-0000-0000-0000D7C40000}"/>
    <cellStyle name="Total (line) 4 4 39 2" xfId="50250" xr:uid="{00000000-0005-0000-0000-0000D8C40000}"/>
    <cellStyle name="Total (line) 4 4 39 2 2" xfId="50251" xr:uid="{00000000-0005-0000-0000-0000D9C40000}"/>
    <cellStyle name="Total (line) 4 4 39 2 3" xfId="50252" xr:uid="{00000000-0005-0000-0000-0000DAC40000}"/>
    <cellStyle name="Total (line) 4 4 39 2 4" xfId="50253" xr:uid="{00000000-0005-0000-0000-0000DBC40000}"/>
    <cellStyle name="Total (line) 4 4 39 3" xfId="50254" xr:uid="{00000000-0005-0000-0000-0000DCC40000}"/>
    <cellStyle name="Total (line) 4 4 39 4" xfId="50255" xr:uid="{00000000-0005-0000-0000-0000DDC40000}"/>
    <cellStyle name="Total (line) 4 4 39 5" xfId="50256" xr:uid="{00000000-0005-0000-0000-0000DEC40000}"/>
    <cellStyle name="Total (line) 4 4 4" xfId="7007" xr:uid="{00000000-0005-0000-0000-0000DFC40000}"/>
    <cellStyle name="Total (line) 4 4 4 2" xfId="50257" xr:uid="{00000000-0005-0000-0000-0000E0C40000}"/>
    <cellStyle name="Total (line) 4 4 4 2 2" xfId="50258" xr:uid="{00000000-0005-0000-0000-0000E1C40000}"/>
    <cellStyle name="Total (line) 4 4 4 2 3" xfId="50259" xr:uid="{00000000-0005-0000-0000-0000E2C40000}"/>
    <cellStyle name="Total (line) 4 4 4 2 4" xfId="50260" xr:uid="{00000000-0005-0000-0000-0000E3C40000}"/>
    <cellStyle name="Total (line) 4 4 4 3" xfId="50261" xr:uid="{00000000-0005-0000-0000-0000E4C40000}"/>
    <cellStyle name="Total (line) 4 4 4 4" xfId="50262" xr:uid="{00000000-0005-0000-0000-0000E5C40000}"/>
    <cellStyle name="Total (line) 4 4 4 5" xfId="50263" xr:uid="{00000000-0005-0000-0000-0000E6C40000}"/>
    <cellStyle name="Total (line) 4 4 40" xfId="7008" xr:uid="{00000000-0005-0000-0000-0000E7C40000}"/>
    <cellStyle name="Total (line) 4 4 40 2" xfId="50264" xr:uid="{00000000-0005-0000-0000-0000E8C40000}"/>
    <cellStyle name="Total (line) 4 4 40 2 2" xfId="50265" xr:uid="{00000000-0005-0000-0000-0000E9C40000}"/>
    <cellStyle name="Total (line) 4 4 40 2 3" xfId="50266" xr:uid="{00000000-0005-0000-0000-0000EAC40000}"/>
    <cellStyle name="Total (line) 4 4 40 2 4" xfId="50267" xr:uid="{00000000-0005-0000-0000-0000EBC40000}"/>
    <cellStyle name="Total (line) 4 4 40 3" xfId="50268" xr:uid="{00000000-0005-0000-0000-0000ECC40000}"/>
    <cellStyle name="Total (line) 4 4 40 4" xfId="50269" xr:uid="{00000000-0005-0000-0000-0000EDC40000}"/>
    <cellStyle name="Total (line) 4 4 40 5" xfId="50270" xr:uid="{00000000-0005-0000-0000-0000EEC40000}"/>
    <cellStyle name="Total (line) 4 4 41" xfId="7009" xr:uid="{00000000-0005-0000-0000-0000EFC40000}"/>
    <cellStyle name="Total (line) 4 4 41 2" xfId="50271" xr:uid="{00000000-0005-0000-0000-0000F0C40000}"/>
    <cellStyle name="Total (line) 4 4 41 2 2" xfId="50272" xr:uid="{00000000-0005-0000-0000-0000F1C40000}"/>
    <cellStyle name="Total (line) 4 4 41 2 3" xfId="50273" xr:uid="{00000000-0005-0000-0000-0000F2C40000}"/>
    <cellStyle name="Total (line) 4 4 41 2 4" xfId="50274" xr:uid="{00000000-0005-0000-0000-0000F3C40000}"/>
    <cellStyle name="Total (line) 4 4 41 3" xfId="50275" xr:uid="{00000000-0005-0000-0000-0000F4C40000}"/>
    <cellStyle name="Total (line) 4 4 41 4" xfId="50276" xr:uid="{00000000-0005-0000-0000-0000F5C40000}"/>
    <cellStyle name="Total (line) 4 4 41 5" xfId="50277" xr:uid="{00000000-0005-0000-0000-0000F6C40000}"/>
    <cellStyle name="Total (line) 4 4 42" xfId="7010" xr:uid="{00000000-0005-0000-0000-0000F7C40000}"/>
    <cellStyle name="Total (line) 4 4 42 2" xfId="50278" xr:uid="{00000000-0005-0000-0000-0000F8C40000}"/>
    <cellStyle name="Total (line) 4 4 42 2 2" xfId="50279" xr:uid="{00000000-0005-0000-0000-0000F9C40000}"/>
    <cellStyle name="Total (line) 4 4 42 2 3" xfId="50280" xr:uid="{00000000-0005-0000-0000-0000FAC40000}"/>
    <cellStyle name="Total (line) 4 4 42 2 4" xfId="50281" xr:uid="{00000000-0005-0000-0000-0000FBC40000}"/>
    <cellStyle name="Total (line) 4 4 42 3" xfId="50282" xr:uid="{00000000-0005-0000-0000-0000FCC40000}"/>
    <cellStyle name="Total (line) 4 4 42 4" xfId="50283" xr:uid="{00000000-0005-0000-0000-0000FDC40000}"/>
    <cellStyle name="Total (line) 4 4 42 5" xfId="50284" xr:uid="{00000000-0005-0000-0000-0000FEC40000}"/>
    <cellStyle name="Total (line) 4 4 43" xfId="7011" xr:uid="{00000000-0005-0000-0000-0000FFC40000}"/>
    <cellStyle name="Total (line) 4 4 43 2" xfId="50285" xr:uid="{00000000-0005-0000-0000-000000C50000}"/>
    <cellStyle name="Total (line) 4 4 43 2 2" xfId="50286" xr:uid="{00000000-0005-0000-0000-000001C50000}"/>
    <cellStyle name="Total (line) 4 4 43 2 3" xfId="50287" xr:uid="{00000000-0005-0000-0000-000002C50000}"/>
    <cellStyle name="Total (line) 4 4 43 2 4" xfId="50288" xr:uid="{00000000-0005-0000-0000-000003C50000}"/>
    <cellStyle name="Total (line) 4 4 43 3" xfId="50289" xr:uid="{00000000-0005-0000-0000-000004C50000}"/>
    <cellStyle name="Total (line) 4 4 43 4" xfId="50290" xr:uid="{00000000-0005-0000-0000-000005C50000}"/>
    <cellStyle name="Total (line) 4 4 43 5" xfId="50291" xr:uid="{00000000-0005-0000-0000-000006C50000}"/>
    <cellStyle name="Total (line) 4 4 44" xfId="7012" xr:uid="{00000000-0005-0000-0000-000007C50000}"/>
    <cellStyle name="Total (line) 4 4 44 2" xfId="50292" xr:uid="{00000000-0005-0000-0000-000008C50000}"/>
    <cellStyle name="Total (line) 4 4 44 2 2" xfId="50293" xr:uid="{00000000-0005-0000-0000-000009C50000}"/>
    <cellStyle name="Total (line) 4 4 44 2 3" xfId="50294" xr:uid="{00000000-0005-0000-0000-00000AC50000}"/>
    <cellStyle name="Total (line) 4 4 44 2 4" xfId="50295" xr:uid="{00000000-0005-0000-0000-00000BC50000}"/>
    <cellStyle name="Total (line) 4 4 44 3" xfId="50296" xr:uid="{00000000-0005-0000-0000-00000CC50000}"/>
    <cellStyle name="Total (line) 4 4 44 4" xfId="50297" xr:uid="{00000000-0005-0000-0000-00000DC50000}"/>
    <cellStyle name="Total (line) 4 4 44 5" xfId="50298" xr:uid="{00000000-0005-0000-0000-00000EC50000}"/>
    <cellStyle name="Total (line) 4 4 45" xfId="7013" xr:uid="{00000000-0005-0000-0000-00000FC50000}"/>
    <cellStyle name="Total (line) 4 4 45 2" xfId="50299" xr:uid="{00000000-0005-0000-0000-000010C50000}"/>
    <cellStyle name="Total (line) 4 4 45 2 2" xfId="50300" xr:uid="{00000000-0005-0000-0000-000011C50000}"/>
    <cellStyle name="Total (line) 4 4 45 2 3" xfId="50301" xr:uid="{00000000-0005-0000-0000-000012C50000}"/>
    <cellStyle name="Total (line) 4 4 45 2 4" xfId="50302" xr:uid="{00000000-0005-0000-0000-000013C50000}"/>
    <cellStyle name="Total (line) 4 4 45 3" xfId="50303" xr:uid="{00000000-0005-0000-0000-000014C50000}"/>
    <cellStyle name="Total (line) 4 4 45 4" xfId="50304" xr:uid="{00000000-0005-0000-0000-000015C50000}"/>
    <cellStyle name="Total (line) 4 4 45 5" xfId="50305" xr:uid="{00000000-0005-0000-0000-000016C50000}"/>
    <cellStyle name="Total (line) 4 4 46" xfId="50306" xr:uid="{00000000-0005-0000-0000-000017C50000}"/>
    <cellStyle name="Total (line) 4 4 46 2" xfId="50307" xr:uid="{00000000-0005-0000-0000-000018C50000}"/>
    <cellStyle name="Total (line) 4 4 46 3" xfId="50308" xr:uid="{00000000-0005-0000-0000-000019C50000}"/>
    <cellStyle name="Total (line) 4 4 46 4" xfId="50309" xr:uid="{00000000-0005-0000-0000-00001AC50000}"/>
    <cellStyle name="Total (line) 4 4 47" xfId="50310" xr:uid="{00000000-0005-0000-0000-00001BC50000}"/>
    <cellStyle name="Total (line) 4 4 5" xfId="7014" xr:uid="{00000000-0005-0000-0000-00001CC50000}"/>
    <cellStyle name="Total (line) 4 4 5 2" xfId="50311" xr:uid="{00000000-0005-0000-0000-00001DC50000}"/>
    <cellStyle name="Total (line) 4 4 5 2 2" xfId="50312" xr:uid="{00000000-0005-0000-0000-00001EC50000}"/>
    <cellStyle name="Total (line) 4 4 5 2 3" xfId="50313" xr:uid="{00000000-0005-0000-0000-00001FC50000}"/>
    <cellStyle name="Total (line) 4 4 5 2 4" xfId="50314" xr:uid="{00000000-0005-0000-0000-000020C50000}"/>
    <cellStyle name="Total (line) 4 4 5 3" xfId="50315" xr:uid="{00000000-0005-0000-0000-000021C50000}"/>
    <cellStyle name="Total (line) 4 4 5 4" xfId="50316" xr:uid="{00000000-0005-0000-0000-000022C50000}"/>
    <cellStyle name="Total (line) 4 4 5 5" xfId="50317" xr:uid="{00000000-0005-0000-0000-000023C50000}"/>
    <cellStyle name="Total (line) 4 4 6" xfId="7015" xr:uid="{00000000-0005-0000-0000-000024C50000}"/>
    <cellStyle name="Total (line) 4 4 6 2" xfId="50318" xr:uid="{00000000-0005-0000-0000-000025C50000}"/>
    <cellStyle name="Total (line) 4 4 6 2 2" xfId="50319" xr:uid="{00000000-0005-0000-0000-000026C50000}"/>
    <cellStyle name="Total (line) 4 4 6 2 3" xfId="50320" xr:uid="{00000000-0005-0000-0000-000027C50000}"/>
    <cellStyle name="Total (line) 4 4 6 2 4" xfId="50321" xr:uid="{00000000-0005-0000-0000-000028C50000}"/>
    <cellStyle name="Total (line) 4 4 6 3" xfId="50322" xr:uid="{00000000-0005-0000-0000-000029C50000}"/>
    <cellStyle name="Total (line) 4 4 6 4" xfId="50323" xr:uid="{00000000-0005-0000-0000-00002AC50000}"/>
    <cellStyle name="Total (line) 4 4 6 5" xfId="50324" xr:uid="{00000000-0005-0000-0000-00002BC50000}"/>
    <cellStyle name="Total (line) 4 4 7" xfId="7016" xr:uid="{00000000-0005-0000-0000-00002CC50000}"/>
    <cellStyle name="Total (line) 4 4 7 2" xfId="50325" xr:uid="{00000000-0005-0000-0000-00002DC50000}"/>
    <cellStyle name="Total (line) 4 4 7 2 2" xfId="50326" xr:uid="{00000000-0005-0000-0000-00002EC50000}"/>
    <cellStyle name="Total (line) 4 4 7 2 3" xfId="50327" xr:uid="{00000000-0005-0000-0000-00002FC50000}"/>
    <cellStyle name="Total (line) 4 4 7 2 4" xfId="50328" xr:uid="{00000000-0005-0000-0000-000030C50000}"/>
    <cellStyle name="Total (line) 4 4 7 3" xfId="50329" xr:uid="{00000000-0005-0000-0000-000031C50000}"/>
    <cellStyle name="Total (line) 4 4 7 4" xfId="50330" xr:uid="{00000000-0005-0000-0000-000032C50000}"/>
    <cellStyle name="Total (line) 4 4 7 5" xfId="50331" xr:uid="{00000000-0005-0000-0000-000033C50000}"/>
    <cellStyle name="Total (line) 4 4 8" xfId="7017" xr:uid="{00000000-0005-0000-0000-000034C50000}"/>
    <cellStyle name="Total (line) 4 4 8 2" xfId="50332" xr:uid="{00000000-0005-0000-0000-000035C50000}"/>
    <cellStyle name="Total (line) 4 4 8 2 2" xfId="50333" xr:uid="{00000000-0005-0000-0000-000036C50000}"/>
    <cellStyle name="Total (line) 4 4 8 2 3" xfId="50334" xr:uid="{00000000-0005-0000-0000-000037C50000}"/>
    <cellStyle name="Total (line) 4 4 8 2 4" xfId="50335" xr:uid="{00000000-0005-0000-0000-000038C50000}"/>
    <cellStyle name="Total (line) 4 4 8 3" xfId="50336" xr:uid="{00000000-0005-0000-0000-000039C50000}"/>
    <cellStyle name="Total (line) 4 4 8 4" xfId="50337" xr:uid="{00000000-0005-0000-0000-00003AC50000}"/>
    <cellStyle name="Total (line) 4 4 8 5" xfId="50338" xr:uid="{00000000-0005-0000-0000-00003BC50000}"/>
    <cellStyle name="Total (line) 4 4 9" xfId="7018" xr:uid="{00000000-0005-0000-0000-00003CC50000}"/>
    <cellStyle name="Total (line) 4 4 9 2" xfId="50339" xr:uid="{00000000-0005-0000-0000-00003DC50000}"/>
    <cellStyle name="Total (line) 4 4 9 2 2" xfId="50340" xr:uid="{00000000-0005-0000-0000-00003EC50000}"/>
    <cellStyle name="Total (line) 4 4 9 2 3" xfId="50341" xr:uid="{00000000-0005-0000-0000-00003FC50000}"/>
    <cellStyle name="Total (line) 4 4 9 2 4" xfId="50342" xr:uid="{00000000-0005-0000-0000-000040C50000}"/>
    <cellStyle name="Total (line) 4 4 9 3" xfId="50343" xr:uid="{00000000-0005-0000-0000-000041C50000}"/>
    <cellStyle name="Total (line) 4 4 9 4" xfId="50344" xr:uid="{00000000-0005-0000-0000-000042C50000}"/>
    <cellStyle name="Total (line) 4 4 9 5" xfId="50345" xr:uid="{00000000-0005-0000-0000-000043C50000}"/>
    <cellStyle name="Total (line) 4 5" xfId="7019" xr:uid="{00000000-0005-0000-0000-000044C50000}"/>
    <cellStyle name="Total (line) 4 5 10" xfId="7020" xr:uid="{00000000-0005-0000-0000-000045C50000}"/>
    <cellStyle name="Total (line) 4 5 10 2" xfId="50346" xr:uid="{00000000-0005-0000-0000-000046C50000}"/>
    <cellStyle name="Total (line) 4 5 10 2 2" xfId="50347" xr:uid="{00000000-0005-0000-0000-000047C50000}"/>
    <cellStyle name="Total (line) 4 5 10 2 3" xfId="50348" xr:uid="{00000000-0005-0000-0000-000048C50000}"/>
    <cellStyle name="Total (line) 4 5 10 2 4" xfId="50349" xr:uid="{00000000-0005-0000-0000-000049C50000}"/>
    <cellStyle name="Total (line) 4 5 10 3" xfId="50350" xr:uid="{00000000-0005-0000-0000-00004AC50000}"/>
    <cellStyle name="Total (line) 4 5 10 4" xfId="50351" xr:uid="{00000000-0005-0000-0000-00004BC50000}"/>
    <cellStyle name="Total (line) 4 5 10 5" xfId="50352" xr:uid="{00000000-0005-0000-0000-00004CC50000}"/>
    <cellStyle name="Total (line) 4 5 11" xfId="7021" xr:uid="{00000000-0005-0000-0000-00004DC50000}"/>
    <cellStyle name="Total (line) 4 5 11 2" xfId="50353" xr:uid="{00000000-0005-0000-0000-00004EC50000}"/>
    <cellStyle name="Total (line) 4 5 11 2 2" xfId="50354" xr:uid="{00000000-0005-0000-0000-00004FC50000}"/>
    <cellStyle name="Total (line) 4 5 11 2 3" xfId="50355" xr:uid="{00000000-0005-0000-0000-000050C50000}"/>
    <cellStyle name="Total (line) 4 5 11 2 4" xfId="50356" xr:uid="{00000000-0005-0000-0000-000051C50000}"/>
    <cellStyle name="Total (line) 4 5 11 3" xfId="50357" xr:uid="{00000000-0005-0000-0000-000052C50000}"/>
    <cellStyle name="Total (line) 4 5 11 4" xfId="50358" xr:uid="{00000000-0005-0000-0000-000053C50000}"/>
    <cellStyle name="Total (line) 4 5 11 5" xfId="50359" xr:uid="{00000000-0005-0000-0000-000054C50000}"/>
    <cellStyle name="Total (line) 4 5 12" xfId="7022" xr:uid="{00000000-0005-0000-0000-000055C50000}"/>
    <cellStyle name="Total (line) 4 5 12 2" xfId="50360" xr:uid="{00000000-0005-0000-0000-000056C50000}"/>
    <cellStyle name="Total (line) 4 5 12 2 2" xfId="50361" xr:uid="{00000000-0005-0000-0000-000057C50000}"/>
    <cellStyle name="Total (line) 4 5 12 2 3" xfId="50362" xr:uid="{00000000-0005-0000-0000-000058C50000}"/>
    <cellStyle name="Total (line) 4 5 12 2 4" xfId="50363" xr:uid="{00000000-0005-0000-0000-000059C50000}"/>
    <cellStyle name="Total (line) 4 5 12 3" xfId="50364" xr:uid="{00000000-0005-0000-0000-00005AC50000}"/>
    <cellStyle name="Total (line) 4 5 12 4" xfId="50365" xr:uid="{00000000-0005-0000-0000-00005BC50000}"/>
    <cellStyle name="Total (line) 4 5 12 5" xfId="50366" xr:uid="{00000000-0005-0000-0000-00005CC50000}"/>
    <cellStyle name="Total (line) 4 5 13" xfId="7023" xr:uid="{00000000-0005-0000-0000-00005DC50000}"/>
    <cellStyle name="Total (line) 4 5 13 2" xfId="50367" xr:uid="{00000000-0005-0000-0000-00005EC50000}"/>
    <cellStyle name="Total (line) 4 5 13 2 2" xfId="50368" xr:uid="{00000000-0005-0000-0000-00005FC50000}"/>
    <cellStyle name="Total (line) 4 5 13 2 3" xfId="50369" xr:uid="{00000000-0005-0000-0000-000060C50000}"/>
    <cellStyle name="Total (line) 4 5 13 2 4" xfId="50370" xr:uid="{00000000-0005-0000-0000-000061C50000}"/>
    <cellStyle name="Total (line) 4 5 13 3" xfId="50371" xr:uid="{00000000-0005-0000-0000-000062C50000}"/>
    <cellStyle name="Total (line) 4 5 13 4" xfId="50372" xr:uid="{00000000-0005-0000-0000-000063C50000}"/>
    <cellStyle name="Total (line) 4 5 13 5" xfId="50373" xr:uid="{00000000-0005-0000-0000-000064C50000}"/>
    <cellStyle name="Total (line) 4 5 14" xfId="7024" xr:uid="{00000000-0005-0000-0000-000065C50000}"/>
    <cellStyle name="Total (line) 4 5 14 2" xfId="50374" xr:uid="{00000000-0005-0000-0000-000066C50000}"/>
    <cellStyle name="Total (line) 4 5 14 2 2" xfId="50375" xr:uid="{00000000-0005-0000-0000-000067C50000}"/>
    <cellStyle name="Total (line) 4 5 14 2 3" xfId="50376" xr:uid="{00000000-0005-0000-0000-000068C50000}"/>
    <cellStyle name="Total (line) 4 5 14 2 4" xfId="50377" xr:uid="{00000000-0005-0000-0000-000069C50000}"/>
    <cellStyle name="Total (line) 4 5 14 3" xfId="50378" xr:uid="{00000000-0005-0000-0000-00006AC50000}"/>
    <cellStyle name="Total (line) 4 5 14 4" xfId="50379" xr:uid="{00000000-0005-0000-0000-00006BC50000}"/>
    <cellStyle name="Total (line) 4 5 14 5" xfId="50380" xr:uid="{00000000-0005-0000-0000-00006CC50000}"/>
    <cellStyle name="Total (line) 4 5 15" xfId="7025" xr:uid="{00000000-0005-0000-0000-00006DC50000}"/>
    <cellStyle name="Total (line) 4 5 15 2" xfId="50381" xr:uid="{00000000-0005-0000-0000-00006EC50000}"/>
    <cellStyle name="Total (line) 4 5 15 2 2" xfId="50382" xr:uid="{00000000-0005-0000-0000-00006FC50000}"/>
    <cellStyle name="Total (line) 4 5 15 2 3" xfId="50383" xr:uid="{00000000-0005-0000-0000-000070C50000}"/>
    <cellStyle name="Total (line) 4 5 15 2 4" xfId="50384" xr:uid="{00000000-0005-0000-0000-000071C50000}"/>
    <cellStyle name="Total (line) 4 5 15 3" xfId="50385" xr:uid="{00000000-0005-0000-0000-000072C50000}"/>
    <cellStyle name="Total (line) 4 5 15 4" xfId="50386" xr:uid="{00000000-0005-0000-0000-000073C50000}"/>
    <cellStyle name="Total (line) 4 5 15 5" xfId="50387" xr:uid="{00000000-0005-0000-0000-000074C50000}"/>
    <cellStyle name="Total (line) 4 5 16" xfId="7026" xr:uid="{00000000-0005-0000-0000-000075C50000}"/>
    <cellStyle name="Total (line) 4 5 16 2" xfId="50388" xr:uid="{00000000-0005-0000-0000-000076C50000}"/>
    <cellStyle name="Total (line) 4 5 16 2 2" xfId="50389" xr:uid="{00000000-0005-0000-0000-000077C50000}"/>
    <cellStyle name="Total (line) 4 5 16 2 3" xfId="50390" xr:uid="{00000000-0005-0000-0000-000078C50000}"/>
    <cellStyle name="Total (line) 4 5 16 2 4" xfId="50391" xr:uid="{00000000-0005-0000-0000-000079C50000}"/>
    <cellStyle name="Total (line) 4 5 16 3" xfId="50392" xr:uid="{00000000-0005-0000-0000-00007AC50000}"/>
    <cellStyle name="Total (line) 4 5 16 4" xfId="50393" xr:uid="{00000000-0005-0000-0000-00007BC50000}"/>
    <cellStyle name="Total (line) 4 5 16 5" xfId="50394" xr:uid="{00000000-0005-0000-0000-00007CC50000}"/>
    <cellStyle name="Total (line) 4 5 17" xfId="7027" xr:uid="{00000000-0005-0000-0000-00007DC50000}"/>
    <cellStyle name="Total (line) 4 5 17 2" xfId="50395" xr:uid="{00000000-0005-0000-0000-00007EC50000}"/>
    <cellStyle name="Total (line) 4 5 17 2 2" xfId="50396" xr:uid="{00000000-0005-0000-0000-00007FC50000}"/>
    <cellStyle name="Total (line) 4 5 17 2 3" xfId="50397" xr:uid="{00000000-0005-0000-0000-000080C50000}"/>
    <cellStyle name="Total (line) 4 5 17 2 4" xfId="50398" xr:uid="{00000000-0005-0000-0000-000081C50000}"/>
    <cellStyle name="Total (line) 4 5 17 3" xfId="50399" xr:uid="{00000000-0005-0000-0000-000082C50000}"/>
    <cellStyle name="Total (line) 4 5 17 4" xfId="50400" xr:uid="{00000000-0005-0000-0000-000083C50000}"/>
    <cellStyle name="Total (line) 4 5 17 5" xfId="50401" xr:uid="{00000000-0005-0000-0000-000084C50000}"/>
    <cellStyle name="Total (line) 4 5 18" xfId="7028" xr:uid="{00000000-0005-0000-0000-000085C50000}"/>
    <cellStyle name="Total (line) 4 5 18 2" xfId="50402" xr:uid="{00000000-0005-0000-0000-000086C50000}"/>
    <cellStyle name="Total (line) 4 5 18 2 2" xfId="50403" xr:uid="{00000000-0005-0000-0000-000087C50000}"/>
    <cellStyle name="Total (line) 4 5 18 2 3" xfId="50404" xr:uid="{00000000-0005-0000-0000-000088C50000}"/>
    <cellStyle name="Total (line) 4 5 18 2 4" xfId="50405" xr:uid="{00000000-0005-0000-0000-000089C50000}"/>
    <cellStyle name="Total (line) 4 5 18 3" xfId="50406" xr:uid="{00000000-0005-0000-0000-00008AC50000}"/>
    <cellStyle name="Total (line) 4 5 18 4" xfId="50407" xr:uid="{00000000-0005-0000-0000-00008BC50000}"/>
    <cellStyle name="Total (line) 4 5 18 5" xfId="50408" xr:uid="{00000000-0005-0000-0000-00008CC50000}"/>
    <cellStyle name="Total (line) 4 5 19" xfId="7029" xr:uid="{00000000-0005-0000-0000-00008DC50000}"/>
    <cellStyle name="Total (line) 4 5 19 2" xfId="50409" xr:uid="{00000000-0005-0000-0000-00008EC50000}"/>
    <cellStyle name="Total (line) 4 5 19 2 2" xfId="50410" xr:uid="{00000000-0005-0000-0000-00008FC50000}"/>
    <cellStyle name="Total (line) 4 5 19 2 3" xfId="50411" xr:uid="{00000000-0005-0000-0000-000090C50000}"/>
    <cellStyle name="Total (line) 4 5 19 2 4" xfId="50412" xr:uid="{00000000-0005-0000-0000-000091C50000}"/>
    <cellStyle name="Total (line) 4 5 19 3" xfId="50413" xr:uid="{00000000-0005-0000-0000-000092C50000}"/>
    <cellStyle name="Total (line) 4 5 19 4" xfId="50414" xr:uid="{00000000-0005-0000-0000-000093C50000}"/>
    <cellStyle name="Total (line) 4 5 19 5" xfId="50415" xr:uid="{00000000-0005-0000-0000-000094C50000}"/>
    <cellStyle name="Total (line) 4 5 2" xfId="7030" xr:uid="{00000000-0005-0000-0000-000095C50000}"/>
    <cellStyle name="Total (line) 4 5 2 2" xfId="50416" xr:uid="{00000000-0005-0000-0000-000096C50000}"/>
    <cellStyle name="Total (line) 4 5 2 2 2" xfId="50417" xr:uid="{00000000-0005-0000-0000-000097C50000}"/>
    <cellStyle name="Total (line) 4 5 2 2 3" xfId="50418" xr:uid="{00000000-0005-0000-0000-000098C50000}"/>
    <cellStyle name="Total (line) 4 5 2 2 4" xfId="50419" xr:uid="{00000000-0005-0000-0000-000099C50000}"/>
    <cellStyle name="Total (line) 4 5 2 3" xfId="50420" xr:uid="{00000000-0005-0000-0000-00009AC50000}"/>
    <cellStyle name="Total (line) 4 5 2 4" xfId="50421" xr:uid="{00000000-0005-0000-0000-00009BC50000}"/>
    <cellStyle name="Total (line) 4 5 2 5" xfId="50422" xr:uid="{00000000-0005-0000-0000-00009CC50000}"/>
    <cellStyle name="Total (line) 4 5 20" xfId="7031" xr:uid="{00000000-0005-0000-0000-00009DC50000}"/>
    <cellStyle name="Total (line) 4 5 20 2" xfId="50423" xr:uid="{00000000-0005-0000-0000-00009EC50000}"/>
    <cellStyle name="Total (line) 4 5 20 2 2" xfId="50424" xr:uid="{00000000-0005-0000-0000-00009FC50000}"/>
    <cellStyle name="Total (line) 4 5 20 2 3" xfId="50425" xr:uid="{00000000-0005-0000-0000-0000A0C50000}"/>
    <cellStyle name="Total (line) 4 5 20 2 4" xfId="50426" xr:uid="{00000000-0005-0000-0000-0000A1C50000}"/>
    <cellStyle name="Total (line) 4 5 20 3" xfId="50427" xr:uid="{00000000-0005-0000-0000-0000A2C50000}"/>
    <cellStyle name="Total (line) 4 5 20 4" xfId="50428" xr:uid="{00000000-0005-0000-0000-0000A3C50000}"/>
    <cellStyle name="Total (line) 4 5 20 5" xfId="50429" xr:uid="{00000000-0005-0000-0000-0000A4C50000}"/>
    <cellStyle name="Total (line) 4 5 21" xfId="7032" xr:uid="{00000000-0005-0000-0000-0000A5C50000}"/>
    <cellStyle name="Total (line) 4 5 21 2" xfId="50430" xr:uid="{00000000-0005-0000-0000-0000A6C50000}"/>
    <cellStyle name="Total (line) 4 5 21 2 2" xfId="50431" xr:uid="{00000000-0005-0000-0000-0000A7C50000}"/>
    <cellStyle name="Total (line) 4 5 21 2 3" xfId="50432" xr:uid="{00000000-0005-0000-0000-0000A8C50000}"/>
    <cellStyle name="Total (line) 4 5 21 2 4" xfId="50433" xr:uid="{00000000-0005-0000-0000-0000A9C50000}"/>
    <cellStyle name="Total (line) 4 5 21 3" xfId="50434" xr:uid="{00000000-0005-0000-0000-0000AAC50000}"/>
    <cellStyle name="Total (line) 4 5 21 4" xfId="50435" xr:uid="{00000000-0005-0000-0000-0000ABC50000}"/>
    <cellStyle name="Total (line) 4 5 21 5" xfId="50436" xr:uid="{00000000-0005-0000-0000-0000ACC50000}"/>
    <cellStyle name="Total (line) 4 5 22" xfId="7033" xr:uid="{00000000-0005-0000-0000-0000ADC50000}"/>
    <cellStyle name="Total (line) 4 5 22 2" xfId="50437" xr:uid="{00000000-0005-0000-0000-0000AEC50000}"/>
    <cellStyle name="Total (line) 4 5 22 2 2" xfId="50438" xr:uid="{00000000-0005-0000-0000-0000AFC50000}"/>
    <cellStyle name="Total (line) 4 5 22 2 3" xfId="50439" xr:uid="{00000000-0005-0000-0000-0000B0C50000}"/>
    <cellStyle name="Total (line) 4 5 22 2 4" xfId="50440" xr:uid="{00000000-0005-0000-0000-0000B1C50000}"/>
    <cellStyle name="Total (line) 4 5 22 3" xfId="50441" xr:uid="{00000000-0005-0000-0000-0000B2C50000}"/>
    <cellStyle name="Total (line) 4 5 22 4" xfId="50442" xr:uid="{00000000-0005-0000-0000-0000B3C50000}"/>
    <cellStyle name="Total (line) 4 5 22 5" xfId="50443" xr:uid="{00000000-0005-0000-0000-0000B4C50000}"/>
    <cellStyle name="Total (line) 4 5 23" xfId="7034" xr:uid="{00000000-0005-0000-0000-0000B5C50000}"/>
    <cellStyle name="Total (line) 4 5 23 2" xfId="50444" xr:uid="{00000000-0005-0000-0000-0000B6C50000}"/>
    <cellStyle name="Total (line) 4 5 23 2 2" xfId="50445" xr:uid="{00000000-0005-0000-0000-0000B7C50000}"/>
    <cellStyle name="Total (line) 4 5 23 2 3" xfId="50446" xr:uid="{00000000-0005-0000-0000-0000B8C50000}"/>
    <cellStyle name="Total (line) 4 5 23 2 4" xfId="50447" xr:uid="{00000000-0005-0000-0000-0000B9C50000}"/>
    <cellStyle name="Total (line) 4 5 23 3" xfId="50448" xr:uid="{00000000-0005-0000-0000-0000BAC50000}"/>
    <cellStyle name="Total (line) 4 5 23 4" xfId="50449" xr:uid="{00000000-0005-0000-0000-0000BBC50000}"/>
    <cellStyle name="Total (line) 4 5 23 5" xfId="50450" xr:uid="{00000000-0005-0000-0000-0000BCC50000}"/>
    <cellStyle name="Total (line) 4 5 24" xfId="7035" xr:uid="{00000000-0005-0000-0000-0000BDC50000}"/>
    <cellStyle name="Total (line) 4 5 24 2" xfId="50451" xr:uid="{00000000-0005-0000-0000-0000BEC50000}"/>
    <cellStyle name="Total (line) 4 5 24 2 2" xfId="50452" xr:uid="{00000000-0005-0000-0000-0000BFC50000}"/>
    <cellStyle name="Total (line) 4 5 24 2 3" xfId="50453" xr:uid="{00000000-0005-0000-0000-0000C0C50000}"/>
    <cellStyle name="Total (line) 4 5 24 2 4" xfId="50454" xr:uid="{00000000-0005-0000-0000-0000C1C50000}"/>
    <cellStyle name="Total (line) 4 5 24 3" xfId="50455" xr:uid="{00000000-0005-0000-0000-0000C2C50000}"/>
    <cellStyle name="Total (line) 4 5 24 4" xfId="50456" xr:uid="{00000000-0005-0000-0000-0000C3C50000}"/>
    <cellStyle name="Total (line) 4 5 24 5" xfId="50457" xr:uid="{00000000-0005-0000-0000-0000C4C50000}"/>
    <cellStyle name="Total (line) 4 5 25" xfId="7036" xr:uid="{00000000-0005-0000-0000-0000C5C50000}"/>
    <cellStyle name="Total (line) 4 5 25 2" xfId="50458" xr:uid="{00000000-0005-0000-0000-0000C6C50000}"/>
    <cellStyle name="Total (line) 4 5 25 2 2" xfId="50459" xr:uid="{00000000-0005-0000-0000-0000C7C50000}"/>
    <cellStyle name="Total (line) 4 5 25 2 3" xfId="50460" xr:uid="{00000000-0005-0000-0000-0000C8C50000}"/>
    <cellStyle name="Total (line) 4 5 25 2 4" xfId="50461" xr:uid="{00000000-0005-0000-0000-0000C9C50000}"/>
    <cellStyle name="Total (line) 4 5 25 3" xfId="50462" xr:uid="{00000000-0005-0000-0000-0000CAC50000}"/>
    <cellStyle name="Total (line) 4 5 25 4" xfId="50463" xr:uid="{00000000-0005-0000-0000-0000CBC50000}"/>
    <cellStyle name="Total (line) 4 5 25 5" xfId="50464" xr:uid="{00000000-0005-0000-0000-0000CCC50000}"/>
    <cellStyle name="Total (line) 4 5 26" xfId="7037" xr:uid="{00000000-0005-0000-0000-0000CDC50000}"/>
    <cellStyle name="Total (line) 4 5 26 2" xfId="50465" xr:uid="{00000000-0005-0000-0000-0000CEC50000}"/>
    <cellStyle name="Total (line) 4 5 26 2 2" xfId="50466" xr:uid="{00000000-0005-0000-0000-0000CFC50000}"/>
    <cellStyle name="Total (line) 4 5 26 2 3" xfId="50467" xr:uid="{00000000-0005-0000-0000-0000D0C50000}"/>
    <cellStyle name="Total (line) 4 5 26 2 4" xfId="50468" xr:uid="{00000000-0005-0000-0000-0000D1C50000}"/>
    <cellStyle name="Total (line) 4 5 26 3" xfId="50469" xr:uid="{00000000-0005-0000-0000-0000D2C50000}"/>
    <cellStyle name="Total (line) 4 5 26 4" xfId="50470" xr:uid="{00000000-0005-0000-0000-0000D3C50000}"/>
    <cellStyle name="Total (line) 4 5 26 5" xfId="50471" xr:uid="{00000000-0005-0000-0000-0000D4C50000}"/>
    <cellStyle name="Total (line) 4 5 27" xfId="7038" xr:uid="{00000000-0005-0000-0000-0000D5C50000}"/>
    <cellStyle name="Total (line) 4 5 27 2" xfId="50472" xr:uid="{00000000-0005-0000-0000-0000D6C50000}"/>
    <cellStyle name="Total (line) 4 5 27 2 2" xfId="50473" xr:uid="{00000000-0005-0000-0000-0000D7C50000}"/>
    <cellStyle name="Total (line) 4 5 27 2 3" xfId="50474" xr:uid="{00000000-0005-0000-0000-0000D8C50000}"/>
    <cellStyle name="Total (line) 4 5 27 2 4" xfId="50475" xr:uid="{00000000-0005-0000-0000-0000D9C50000}"/>
    <cellStyle name="Total (line) 4 5 27 3" xfId="50476" xr:uid="{00000000-0005-0000-0000-0000DAC50000}"/>
    <cellStyle name="Total (line) 4 5 27 4" xfId="50477" xr:uid="{00000000-0005-0000-0000-0000DBC50000}"/>
    <cellStyle name="Total (line) 4 5 27 5" xfId="50478" xr:uid="{00000000-0005-0000-0000-0000DCC50000}"/>
    <cellStyle name="Total (line) 4 5 28" xfId="7039" xr:uid="{00000000-0005-0000-0000-0000DDC50000}"/>
    <cellStyle name="Total (line) 4 5 28 2" xfId="50479" xr:uid="{00000000-0005-0000-0000-0000DEC50000}"/>
    <cellStyle name="Total (line) 4 5 28 2 2" xfId="50480" xr:uid="{00000000-0005-0000-0000-0000DFC50000}"/>
    <cellStyle name="Total (line) 4 5 28 2 3" xfId="50481" xr:uid="{00000000-0005-0000-0000-0000E0C50000}"/>
    <cellStyle name="Total (line) 4 5 28 2 4" xfId="50482" xr:uid="{00000000-0005-0000-0000-0000E1C50000}"/>
    <cellStyle name="Total (line) 4 5 28 3" xfId="50483" xr:uid="{00000000-0005-0000-0000-0000E2C50000}"/>
    <cellStyle name="Total (line) 4 5 28 4" xfId="50484" xr:uid="{00000000-0005-0000-0000-0000E3C50000}"/>
    <cellStyle name="Total (line) 4 5 28 5" xfId="50485" xr:uid="{00000000-0005-0000-0000-0000E4C50000}"/>
    <cellStyle name="Total (line) 4 5 29" xfId="7040" xr:uid="{00000000-0005-0000-0000-0000E5C50000}"/>
    <cellStyle name="Total (line) 4 5 29 2" xfId="50486" xr:uid="{00000000-0005-0000-0000-0000E6C50000}"/>
    <cellStyle name="Total (line) 4 5 29 2 2" xfId="50487" xr:uid="{00000000-0005-0000-0000-0000E7C50000}"/>
    <cellStyle name="Total (line) 4 5 29 2 3" xfId="50488" xr:uid="{00000000-0005-0000-0000-0000E8C50000}"/>
    <cellStyle name="Total (line) 4 5 29 2 4" xfId="50489" xr:uid="{00000000-0005-0000-0000-0000E9C50000}"/>
    <cellStyle name="Total (line) 4 5 29 3" xfId="50490" xr:uid="{00000000-0005-0000-0000-0000EAC50000}"/>
    <cellStyle name="Total (line) 4 5 29 4" xfId="50491" xr:uid="{00000000-0005-0000-0000-0000EBC50000}"/>
    <cellStyle name="Total (line) 4 5 29 5" xfId="50492" xr:uid="{00000000-0005-0000-0000-0000ECC50000}"/>
    <cellStyle name="Total (line) 4 5 3" xfId="7041" xr:uid="{00000000-0005-0000-0000-0000EDC50000}"/>
    <cellStyle name="Total (line) 4 5 3 2" xfId="50493" xr:uid="{00000000-0005-0000-0000-0000EEC50000}"/>
    <cellStyle name="Total (line) 4 5 3 2 2" xfId="50494" xr:uid="{00000000-0005-0000-0000-0000EFC50000}"/>
    <cellStyle name="Total (line) 4 5 3 2 3" xfId="50495" xr:uid="{00000000-0005-0000-0000-0000F0C50000}"/>
    <cellStyle name="Total (line) 4 5 3 2 4" xfId="50496" xr:uid="{00000000-0005-0000-0000-0000F1C50000}"/>
    <cellStyle name="Total (line) 4 5 3 3" xfId="50497" xr:uid="{00000000-0005-0000-0000-0000F2C50000}"/>
    <cellStyle name="Total (line) 4 5 3 4" xfId="50498" xr:uid="{00000000-0005-0000-0000-0000F3C50000}"/>
    <cellStyle name="Total (line) 4 5 3 5" xfId="50499" xr:uid="{00000000-0005-0000-0000-0000F4C50000}"/>
    <cellStyle name="Total (line) 4 5 30" xfId="7042" xr:uid="{00000000-0005-0000-0000-0000F5C50000}"/>
    <cellStyle name="Total (line) 4 5 30 2" xfId="50500" xr:uid="{00000000-0005-0000-0000-0000F6C50000}"/>
    <cellStyle name="Total (line) 4 5 30 2 2" xfId="50501" xr:uid="{00000000-0005-0000-0000-0000F7C50000}"/>
    <cellStyle name="Total (line) 4 5 30 2 3" xfId="50502" xr:uid="{00000000-0005-0000-0000-0000F8C50000}"/>
    <cellStyle name="Total (line) 4 5 30 2 4" xfId="50503" xr:uid="{00000000-0005-0000-0000-0000F9C50000}"/>
    <cellStyle name="Total (line) 4 5 30 3" xfId="50504" xr:uid="{00000000-0005-0000-0000-0000FAC50000}"/>
    <cellStyle name="Total (line) 4 5 30 4" xfId="50505" xr:uid="{00000000-0005-0000-0000-0000FBC50000}"/>
    <cellStyle name="Total (line) 4 5 30 5" xfId="50506" xr:uid="{00000000-0005-0000-0000-0000FCC50000}"/>
    <cellStyle name="Total (line) 4 5 31" xfId="7043" xr:uid="{00000000-0005-0000-0000-0000FDC50000}"/>
    <cellStyle name="Total (line) 4 5 31 2" xfId="50507" xr:uid="{00000000-0005-0000-0000-0000FEC50000}"/>
    <cellStyle name="Total (line) 4 5 31 2 2" xfId="50508" xr:uid="{00000000-0005-0000-0000-0000FFC50000}"/>
    <cellStyle name="Total (line) 4 5 31 2 3" xfId="50509" xr:uid="{00000000-0005-0000-0000-000000C60000}"/>
    <cellStyle name="Total (line) 4 5 31 2 4" xfId="50510" xr:uid="{00000000-0005-0000-0000-000001C60000}"/>
    <cellStyle name="Total (line) 4 5 31 3" xfId="50511" xr:uid="{00000000-0005-0000-0000-000002C60000}"/>
    <cellStyle name="Total (line) 4 5 31 4" xfId="50512" xr:uid="{00000000-0005-0000-0000-000003C60000}"/>
    <cellStyle name="Total (line) 4 5 31 5" xfId="50513" xr:uid="{00000000-0005-0000-0000-000004C60000}"/>
    <cellStyle name="Total (line) 4 5 32" xfId="7044" xr:uid="{00000000-0005-0000-0000-000005C60000}"/>
    <cellStyle name="Total (line) 4 5 32 2" xfId="50514" xr:uid="{00000000-0005-0000-0000-000006C60000}"/>
    <cellStyle name="Total (line) 4 5 32 2 2" xfId="50515" xr:uid="{00000000-0005-0000-0000-000007C60000}"/>
    <cellStyle name="Total (line) 4 5 32 2 3" xfId="50516" xr:uid="{00000000-0005-0000-0000-000008C60000}"/>
    <cellStyle name="Total (line) 4 5 32 2 4" xfId="50517" xr:uid="{00000000-0005-0000-0000-000009C60000}"/>
    <cellStyle name="Total (line) 4 5 32 3" xfId="50518" xr:uid="{00000000-0005-0000-0000-00000AC60000}"/>
    <cellStyle name="Total (line) 4 5 32 4" xfId="50519" xr:uid="{00000000-0005-0000-0000-00000BC60000}"/>
    <cellStyle name="Total (line) 4 5 32 5" xfId="50520" xr:uid="{00000000-0005-0000-0000-00000CC60000}"/>
    <cellStyle name="Total (line) 4 5 33" xfId="7045" xr:uid="{00000000-0005-0000-0000-00000DC60000}"/>
    <cellStyle name="Total (line) 4 5 33 2" xfId="50521" xr:uid="{00000000-0005-0000-0000-00000EC60000}"/>
    <cellStyle name="Total (line) 4 5 33 2 2" xfId="50522" xr:uid="{00000000-0005-0000-0000-00000FC60000}"/>
    <cellStyle name="Total (line) 4 5 33 2 3" xfId="50523" xr:uid="{00000000-0005-0000-0000-000010C60000}"/>
    <cellStyle name="Total (line) 4 5 33 2 4" xfId="50524" xr:uid="{00000000-0005-0000-0000-000011C60000}"/>
    <cellStyle name="Total (line) 4 5 33 3" xfId="50525" xr:uid="{00000000-0005-0000-0000-000012C60000}"/>
    <cellStyle name="Total (line) 4 5 33 4" xfId="50526" xr:uid="{00000000-0005-0000-0000-000013C60000}"/>
    <cellStyle name="Total (line) 4 5 33 5" xfId="50527" xr:uid="{00000000-0005-0000-0000-000014C60000}"/>
    <cellStyle name="Total (line) 4 5 34" xfId="7046" xr:uid="{00000000-0005-0000-0000-000015C60000}"/>
    <cellStyle name="Total (line) 4 5 34 2" xfId="50528" xr:uid="{00000000-0005-0000-0000-000016C60000}"/>
    <cellStyle name="Total (line) 4 5 34 2 2" xfId="50529" xr:uid="{00000000-0005-0000-0000-000017C60000}"/>
    <cellStyle name="Total (line) 4 5 34 2 3" xfId="50530" xr:uid="{00000000-0005-0000-0000-000018C60000}"/>
    <cellStyle name="Total (line) 4 5 34 2 4" xfId="50531" xr:uid="{00000000-0005-0000-0000-000019C60000}"/>
    <cellStyle name="Total (line) 4 5 34 3" xfId="50532" xr:uid="{00000000-0005-0000-0000-00001AC60000}"/>
    <cellStyle name="Total (line) 4 5 34 4" xfId="50533" xr:uid="{00000000-0005-0000-0000-00001BC60000}"/>
    <cellStyle name="Total (line) 4 5 34 5" xfId="50534" xr:uid="{00000000-0005-0000-0000-00001CC60000}"/>
    <cellStyle name="Total (line) 4 5 35" xfId="7047" xr:uid="{00000000-0005-0000-0000-00001DC60000}"/>
    <cellStyle name="Total (line) 4 5 35 2" xfId="50535" xr:uid="{00000000-0005-0000-0000-00001EC60000}"/>
    <cellStyle name="Total (line) 4 5 35 2 2" xfId="50536" xr:uid="{00000000-0005-0000-0000-00001FC60000}"/>
    <cellStyle name="Total (line) 4 5 35 2 3" xfId="50537" xr:uid="{00000000-0005-0000-0000-000020C60000}"/>
    <cellStyle name="Total (line) 4 5 35 2 4" xfId="50538" xr:uid="{00000000-0005-0000-0000-000021C60000}"/>
    <cellStyle name="Total (line) 4 5 35 3" xfId="50539" xr:uid="{00000000-0005-0000-0000-000022C60000}"/>
    <cellStyle name="Total (line) 4 5 35 4" xfId="50540" xr:uid="{00000000-0005-0000-0000-000023C60000}"/>
    <cellStyle name="Total (line) 4 5 35 5" xfId="50541" xr:uid="{00000000-0005-0000-0000-000024C60000}"/>
    <cellStyle name="Total (line) 4 5 36" xfId="7048" xr:uid="{00000000-0005-0000-0000-000025C60000}"/>
    <cellStyle name="Total (line) 4 5 36 2" xfId="50542" xr:uid="{00000000-0005-0000-0000-000026C60000}"/>
    <cellStyle name="Total (line) 4 5 36 2 2" xfId="50543" xr:uid="{00000000-0005-0000-0000-000027C60000}"/>
    <cellStyle name="Total (line) 4 5 36 2 3" xfId="50544" xr:uid="{00000000-0005-0000-0000-000028C60000}"/>
    <cellStyle name="Total (line) 4 5 36 2 4" xfId="50545" xr:uid="{00000000-0005-0000-0000-000029C60000}"/>
    <cellStyle name="Total (line) 4 5 36 3" xfId="50546" xr:uid="{00000000-0005-0000-0000-00002AC60000}"/>
    <cellStyle name="Total (line) 4 5 36 4" xfId="50547" xr:uid="{00000000-0005-0000-0000-00002BC60000}"/>
    <cellStyle name="Total (line) 4 5 36 5" xfId="50548" xr:uid="{00000000-0005-0000-0000-00002CC60000}"/>
    <cellStyle name="Total (line) 4 5 37" xfId="7049" xr:uid="{00000000-0005-0000-0000-00002DC60000}"/>
    <cellStyle name="Total (line) 4 5 37 2" xfId="50549" xr:uid="{00000000-0005-0000-0000-00002EC60000}"/>
    <cellStyle name="Total (line) 4 5 37 2 2" xfId="50550" xr:uid="{00000000-0005-0000-0000-00002FC60000}"/>
    <cellStyle name="Total (line) 4 5 37 2 3" xfId="50551" xr:uid="{00000000-0005-0000-0000-000030C60000}"/>
    <cellStyle name="Total (line) 4 5 37 2 4" xfId="50552" xr:uid="{00000000-0005-0000-0000-000031C60000}"/>
    <cellStyle name="Total (line) 4 5 37 3" xfId="50553" xr:uid="{00000000-0005-0000-0000-000032C60000}"/>
    <cellStyle name="Total (line) 4 5 37 4" xfId="50554" xr:uid="{00000000-0005-0000-0000-000033C60000}"/>
    <cellStyle name="Total (line) 4 5 37 5" xfId="50555" xr:uid="{00000000-0005-0000-0000-000034C60000}"/>
    <cellStyle name="Total (line) 4 5 38" xfId="7050" xr:uid="{00000000-0005-0000-0000-000035C60000}"/>
    <cellStyle name="Total (line) 4 5 38 2" xfId="50556" xr:uid="{00000000-0005-0000-0000-000036C60000}"/>
    <cellStyle name="Total (line) 4 5 38 2 2" xfId="50557" xr:uid="{00000000-0005-0000-0000-000037C60000}"/>
    <cellStyle name="Total (line) 4 5 38 2 3" xfId="50558" xr:uid="{00000000-0005-0000-0000-000038C60000}"/>
    <cellStyle name="Total (line) 4 5 38 2 4" xfId="50559" xr:uid="{00000000-0005-0000-0000-000039C60000}"/>
    <cellStyle name="Total (line) 4 5 38 3" xfId="50560" xr:uid="{00000000-0005-0000-0000-00003AC60000}"/>
    <cellStyle name="Total (line) 4 5 38 4" xfId="50561" xr:uid="{00000000-0005-0000-0000-00003BC60000}"/>
    <cellStyle name="Total (line) 4 5 38 5" xfId="50562" xr:uid="{00000000-0005-0000-0000-00003CC60000}"/>
    <cellStyle name="Total (line) 4 5 39" xfId="7051" xr:uid="{00000000-0005-0000-0000-00003DC60000}"/>
    <cellStyle name="Total (line) 4 5 39 2" xfId="50563" xr:uid="{00000000-0005-0000-0000-00003EC60000}"/>
    <cellStyle name="Total (line) 4 5 39 2 2" xfId="50564" xr:uid="{00000000-0005-0000-0000-00003FC60000}"/>
    <cellStyle name="Total (line) 4 5 39 2 3" xfId="50565" xr:uid="{00000000-0005-0000-0000-000040C60000}"/>
    <cellStyle name="Total (line) 4 5 39 2 4" xfId="50566" xr:uid="{00000000-0005-0000-0000-000041C60000}"/>
    <cellStyle name="Total (line) 4 5 39 3" xfId="50567" xr:uid="{00000000-0005-0000-0000-000042C60000}"/>
    <cellStyle name="Total (line) 4 5 39 4" xfId="50568" xr:uid="{00000000-0005-0000-0000-000043C60000}"/>
    <cellStyle name="Total (line) 4 5 39 5" xfId="50569" xr:uid="{00000000-0005-0000-0000-000044C60000}"/>
    <cellStyle name="Total (line) 4 5 4" xfId="7052" xr:uid="{00000000-0005-0000-0000-000045C60000}"/>
    <cellStyle name="Total (line) 4 5 4 2" xfId="50570" xr:uid="{00000000-0005-0000-0000-000046C60000}"/>
    <cellStyle name="Total (line) 4 5 4 2 2" xfId="50571" xr:uid="{00000000-0005-0000-0000-000047C60000}"/>
    <cellStyle name="Total (line) 4 5 4 2 3" xfId="50572" xr:uid="{00000000-0005-0000-0000-000048C60000}"/>
    <cellStyle name="Total (line) 4 5 4 2 4" xfId="50573" xr:uid="{00000000-0005-0000-0000-000049C60000}"/>
    <cellStyle name="Total (line) 4 5 4 3" xfId="50574" xr:uid="{00000000-0005-0000-0000-00004AC60000}"/>
    <cellStyle name="Total (line) 4 5 4 4" xfId="50575" xr:uid="{00000000-0005-0000-0000-00004BC60000}"/>
    <cellStyle name="Total (line) 4 5 4 5" xfId="50576" xr:uid="{00000000-0005-0000-0000-00004CC60000}"/>
    <cellStyle name="Total (line) 4 5 40" xfId="7053" xr:uid="{00000000-0005-0000-0000-00004DC60000}"/>
    <cellStyle name="Total (line) 4 5 40 2" xfId="50577" xr:uid="{00000000-0005-0000-0000-00004EC60000}"/>
    <cellStyle name="Total (line) 4 5 40 2 2" xfId="50578" xr:uid="{00000000-0005-0000-0000-00004FC60000}"/>
    <cellStyle name="Total (line) 4 5 40 2 3" xfId="50579" xr:uid="{00000000-0005-0000-0000-000050C60000}"/>
    <cellStyle name="Total (line) 4 5 40 2 4" xfId="50580" xr:uid="{00000000-0005-0000-0000-000051C60000}"/>
    <cellStyle name="Total (line) 4 5 40 3" xfId="50581" xr:uid="{00000000-0005-0000-0000-000052C60000}"/>
    <cellStyle name="Total (line) 4 5 40 4" xfId="50582" xr:uid="{00000000-0005-0000-0000-000053C60000}"/>
    <cellStyle name="Total (line) 4 5 40 5" xfId="50583" xr:uid="{00000000-0005-0000-0000-000054C60000}"/>
    <cellStyle name="Total (line) 4 5 41" xfId="7054" xr:uid="{00000000-0005-0000-0000-000055C60000}"/>
    <cellStyle name="Total (line) 4 5 41 2" xfId="50584" xr:uid="{00000000-0005-0000-0000-000056C60000}"/>
    <cellStyle name="Total (line) 4 5 41 2 2" xfId="50585" xr:uid="{00000000-0005-0000-0000-000057C60000}"/>
    <cellStyle name="Total (line) 4 5 41 2 3" xfId="50586" xr:uid="{00000000-0005-0000-0000-000058C60000}"/>
    <cellStyle name="Total (line) 4 5 41 2 4" xfId="50587" xr:uid="{00000000-0005-0000-0000-000059C60000}"/>
    <cellStyle name="Total (line) 4 5 41 3" xfId="50588" xr:uid="{00000000-0005-0000-0000-00005AC60000}"/>
    <cellStyle name="Total (line) 4 5 41 4" xfId="50589" xr:uid="{00000000-0005-0000-0000-00005BC60000}"/>
    <cellStyle name="Total (line) 4 5 41 5" xfId="50590" xr:uid="{00000000-0005-0000-0000-00005CC60000}"/>
    <cellStyle name="Total (line) 4 5 42" xfId="7055" xr:uid="{00000000-0005-0000-0000-00005DC60000}"/>
    <cellStyle name="Total (line) 4 5 42 2" xfId="50591" xr:uid="{00000000-0005-0000-0000-00005EC60000}"/>
    <cellStyle name="Total (line) 4 5 42 2 2" xfId="50592" xr:uid="{00000000-0005-0000-0000-00005FC60000}"/>
    <cellStyle name="Total (line) 4 5 42 2 3" xfId="50593" xr:uid="{00000000-0005-0000-0000-000060C60000}"/>
    <cellStyle name="Total (line) 4 5 42 2 4" xfId="50594" xr:uid="{00000000-0005-0000-0000-000061C60000}"/>
    <cellStyle name="Total (line) 4 5 42 3" xfId="50595" xr:uid="{00000000-0005-0000-0000-000062C60000}"/>
    <cellStyle name="Total (line) 4 5 42 4" xfId="50596" xr:uid="{00000000-0005-0000-0000-000063C60000}"/>
    <cellStyle name="Total (line) 4 5 42 5" xfId="50597" xr:uid="{00000000-0005-0000-0000-000064C60000}"/>
    <cellStyle name="Total (line) 4 5 43" xfId="7056" xr:uid="{00000000-0005-0000-0000-000065C60000}"/>
    <cellStyle name="Total (line) 4 5 43 2" xfId="50598" xr:uid="{00000000-0005-0000-0000-000066C60000}"/>
    <cellStyle name="Total (line) 4 5 43 2 2" xfId="50599" xr:uid="{00000000-0005-0000-0000-000067C60000}"/>
    <cellStyle name="Total (line) 4 5 43 2 3" xfId="50600" xr:uid="{00000000-0005-0000-0000-000068C60000}"/>
    <cellStyle name="Total (line) 4 5 43 2 4" xfId="50601" xr:uid="{00000000-0005-0000-0000-000069C60000}"/>
    <cellStyle name="Total (line) 4 5 43 3" xfId="50602" xr:uid="{00000000-0005-0000-0000-00006AC60000}"/>
    <cellStyle name="Total (line) 4 5 43 4" xfId="50603" xr:uid="{00000000-0005-0000-0000-00006BC60000}"/>
    <cellStyle name="Total (line) 4 5 43 5" xfId="50604" xr:uid="{00000000-0005-0000-0000-00006CC60000}"/>
    <cellStyle name="Total (line) 4 5 44" xfId="7057" xr:uid="{00000000-0005-0000-0000-00006DC60000}"/>
    <cellStyle name="Total (line) 4 5 44 2" xfId="50605" xr:uid="{00000000-0005-0000-0000-00006EC60000}"/>
    <cellStyle name="Total (line) 4 5 44 2 2" xfId="50606" xr:uid="{00000000-0005-0000-0000-00006FC60000}"/>
    <cellStyle name="Total (line) 4 5 44 2 3" xfId="50607" xr:uid="{00000000-0005-0000-0000-000070C60000}"/>
    <cellStyle name="Total (line) 4 5 44 2 4" xfId="50608" xr:uid="{00000000-0005-0000-0000-000071C60000}"/>
    <cellStyle name="Total (line) 4 5 44 3" xfId="50609" xr:uid="{00000000-0005-0000-0000-000072C60000}"/>
    <cellStyle name="Total (line) 4 5 44 4" xfId="50610" xr:uid="{00000000-0005-0000-0000-000073C60000}"/>
    <cellStyle name="Total (line) 4 5 44 5" xfId="50611" xr:uid="{00000000-0005-0000-0000-000074C60000}"/>
    <cellStyle name="Total (line) 4 5 45" xfId="50612" xr:uid="{00000000-0005-0000-0000-000075C60000}"/>
    <cellStyle name="Total (line) 4 5 45 2" xfId="50613" xr:uid="{00000000-0005-0000-0000-000076C60000}"/>
    <cellStyle name="Total (line) 4 5 45 3" xfId="50614" xr:uid="{00000000-0005-0000-0000-000077C60000}"/>
    <cellStyle name="Total (line) 4 5 45 4" xfId="50615" xr:uid="{00000000-0005-0000-0000-000078C60000}"/>
    <cellStyle name="Total (line) 4 5 46" xfId="50616" xr:uid="{00000000-0005-0000-0000-000079C60000}"/>
    <cellStyle name="Total (line) 4 5 46 2" xfId="50617" xr:uid="{00000000-0005-0000-0000-00007AC60000}"/>
    <cellStyle name="Total (line) 4 5 46 3" xfId="50618" xr:uid="{00000000-0005-0000-0000-00007BC60000}"/>
    <cellStyle name="Total (line) 4 5 46 4" xfId="50619" xr:uid="{00000000-0005-0000-0000-00007CC60000}"/>
    <cellStyle name="Total (line) 4 5 47" xfId="50620" xr:uid="{00000000-0005-0000-0000-00007DC60000}"/>
    <cellStyle name="Total (line) 4 5 48" xfId="50621" xr:uid="{00000000-0005-0000-0000-00007EC60000}"/>
    <cellStyle name="Total (line) 4 5 49" xfId="50622" xr:uid="{00000000-0005-0000-0000-00007FC60000}"/>
    <cellStyle name="Total (line) 4 5 5" xfId="7058" xr:uid="{00000000-0005-0000-0000-000080C60000}"/>
    <cellStyle name="Total (line) 4 5 5 2" xfId="50623" xr:uid="{00000000-0005-0000-0000-000081C60000}"/>
    <cellStyle name="Total (line) 4 5 5 2 2" xfId="50624" xr:uid="{00000000-0005-0000-0000-000082C60000}"/>
    <cellStyle name="Total (line) 4 5 5 2 3" xfId="50625" xr:uid="{00000000-0005-0000-0000-000083C60000}"/>
    <cellStyle name="Total (line) 4 5 5 2 4" xfId="50626" xr:uid="{00000000-0005-0000-0000-000084C60000}"/>
    <cellStyle name="Total (line) 4 5 5 3" xfId="50627" xr:uid="{00000000-0005-0000-0000-000085C60000}"/>
    <cellStyle name="Total (line) 4 5 5 4" xfId="50628" xr:uid="{00000000-0005-0000-0000-000086C60000}"/>
    <cellStyle name="Total (line) 4 5 5 5" xfId="50629" xr:uid="{00000000-0005-0000-0000-000087C60000}"/>
    <cellStyle name="Total (line) 4 5 6" xfId="7059" xr:uid="{00000000-0005-0000-0000-000088C60000}"/>
    <cellStyle name="Total (line) 4 5 6 2" xfId="50630" xr:uid="{00000000-0005-0000-0000-000089C60000}"/>
    <cellStyle name="Total (line) 4 5 6 2 2" xfId="50631" xr:uid="{00000000-0005-0000-0000-00008AC60000}"/>
    <cellStyle name="Total (line) 4 5 6 2 3" xfId="50632" xr:uid="{00000000-0005-0000-0000-00008BC60000}"/>
    <cellStyle name="Total (line) 4 5 6 2 4" xfId="50633" xr:uid="{00000000-0005-0000-0000-00008CC60000}"/>
    <cellStyle name="Total (line) 4 5 6 3" xfId="50634" xr:uid="{00000000-0005-0000-0000-00008DC60000}"/>
    <cellStyle name="Total (line) 4 5 6 4" xfId="50635" xr:uid="{00000000-0005-0000-0000-00008EC60000}"/>
    <cellStyle name="Total (line) 4 5 6 5" xfId="50636" xr:uid="{00000000-0005-0000-0000-00008FC60000}"/>
    <cellStyle name="Total (line) 4 5 7" xfId="7060" xr:uid="{00000000-0005-0000-0000-000090C60000}"/>
    <cellStyle name="Total (line) 4 5 7 2" xfId="50637" xr:uid="{00000000-0005-0000-0000-000091C60000}"/>
    <cellStyle name="Total (line) 4 5 7 2 2" xfId="50638" xr:uid="{00000000-0005-0000-0000-000092C60000}"/>
    <cellStyle name="Total (line) 4 5 7 2 3" xfId="50639" xr:uid="{00000000-0005-0000-0000-000093C60000}"/>
    <cellStyle name="Total (line) 4 5 7 2 4" xfId="50640" xr:uid="{00000000-0005-0000-0000-000094C60000}"/>
    <cellStyle name="Total (line) 4 5 7 3" xfId="50641" xr:uid="{00000000-0005-0000-0000-000095C60000}"/>
    <cellStyle name="Total (line) 4 5 7 4" xfId="50642" xr:uid="{00000000-0005-0000-0000-000096C60000}"/>
    <cellStyle name="Total (line) 4 5 7 5" xfId="50643" xr:uid="{00000000-0005-0000-0000-000097C60000}"/>
    <cellStyle name="Total (line) 4 5 8" xfId="7061" xr:uid="{00000000-0005-0000-0000-000098C60000}"/>
    <cellStyle name="Total (line) 4 5 8 2" xfId="50644" xr:uid="{00000000-0005-0000-0000-000099C60000}"/>
    <cellStyle name="Total (line) 4 5 8 2 2" xfId="50645" xr:uid="{00000000-0005-0000-0000-00009AC60000}"/>
    <cellStyle name="Total (line) 4 5 8 2 3" xfId="50646" xr:uid="{00000000-0005-0000-0000-00009BC60000}"/>
    <cellStyle name="Total (line) 4 5 8 2 4" xfId="50647" xr:uid="{00000000-0005-0000-0000-00009CC60000}"/>
    <cellStyle name="Total (line) 4 5 8 3" xfId="50648" xr:uid="{00000000-0005-0000-0000-00009DC60000}"/>
    <cellStyle name="Total (line) 4 5 8 4" xfId="50649" xr:uid="{00000000-0005-0000-0000-00009EC60000}"/>
    <cellStyle name="Total (line) 4 5 8 5" xfId="50650" xr:uid="{00000000-0005-0000-0000-00009FC60000}"/>
    <cellStyle name="Total (line) 4 5 9" xfId="7062" xr:uid="{00000000-0005-0000-0000-0000A0C60000}"/>
    <cellStyle name="Total (line) 4 5 9 2" xfId="50651" xr:uid="{00000000-0005-0000-0000-0000A1C60000}"/>
    <cellStyle name="Total (line) 4 5 9 2 2" xfId="50652" xr:uid="{00000000-0005-0000-0000-0000A2C60000}"/>
    <cellStyle name="Total (line) 4 5 9 2 3" xfId="50653" xr:uid="{00000000-0005-0000-0000-0000A3C60000}"/>
    <cellStyle name="Total (line) 4 5 9 2 4" xfId="50654" xr:uid="{00000000-0005-0000-0000-0000A4C60000}"/>
    <cellStyle name="Total (line) 4 5 9 3" xfId="50655" xr:uid="{00000000-0005-0000-0000-0000A5C60000}"/>
    <cellStyle name="Total (line) 4 5 9 4" xfId="50656" xr:uid="{00000000-0005-0000-0000-0000A6C60000}"/>
    <cellStyle name="Total (line) 4 5 9 5" xfId="50657" xr:uid="{00000000-0005-0000-0000-0000A7C60000}"/>
    <cellStyle name="Total (line) 4 6" xfId="7063" xr:uid="{00000000-0005-0000-0000-0000A8C60000}"/>
    <cellStyle name="Total (line) 4 6 2" xfId="50658" xr:uid="{00000000-0005-0000-0000-0000A9C60000}"/>
    <cellStyle name="Total (line) 4 6 2 2" xfId="50659" xr:uid="{00000000-0005-0000-0000-0000AAC60000}"/>
    <cellStyle name="Total (line) 4 6 2 3" xfId="50660" xr:uid="{00000000-0005-0000-0000-0000ABC60000}"/>
    <cellStyle name="Total (line) 4 6 2 4" xfId="50661" xr:uid="{00000000-0005-0000-0000-0000ACC60000}"/>
    <cellStyle name="Total (line) 4 6 3" xfId="50662" xr:uid="{00000000-0005-0000-0000-0000ADC60000}"/>
    <cellStyle name="Total (line) 4 6 4" xfId="50663" xr:uid="{00000000-0005-0000-0000-0000AEC60000}"/>
    <cellStyle name="Total (line) 4 6 5" xfId="50664" xr:uid="{00000000-0005-0000-0000-0000AFC60000}"/>
    <cellStyle name="Total (line) 4 7" xfId="7064" xr:uid="{00000000-0005-0000-0000-0000B0C60000}"/>
    <cellStyle name="Total (line) 4 7 2" xfId="50665" xr:uid="{00000000-0005-0000-0000-0000B1C60000}"/>
    <cellStyle name="Total (line) 4 7 2 2" xfId="50666" xr:uid="{00000000-0005-0000-0000-0000B2C60000}"/>
    <cellStyle name="Total (line) 4 7 2 3" xfId="50667" xr:uid="{00000000-0005-0000-0000-0000B3C60000}"/>
    <cellStyle name="Total (line) 4 7 2 4" xfId="50668" xr:uid="{00000000-0005-0000-0000-0000B4C60000}"/>
    <cellStyle name="Total (line) 4 7 3" xfId="50669" xr:uid="{00000000-0005-0000-0000-0000B5C60000}"/>
    <cellStyle name="Total (line) 4 7 4" xfId="50670" xr:uid="{00000000-0005-0000-0000-0000B6C60000}"/>
    <cellStyle name="Total (line) 4 7 5" xfId="50671" xr:uid="{00000000-0005-0000-0000-0000B7C60000}"/>
    <cellStyle name="Total (line) 4 8" xfId="7065" xr:uid="{00000000-0005-0000-0000-0000B8C60000}"/>
    <cellStyle name="Total (line) 4 8 2" xfId="50672" xr:uid="{00000000-0005-0000-0000-0000B9C60000}"/>
    <cellStyle name="Total (line) 4 8 2 2" xfId="50673" xr:uid="{00000000-0005-0000-0000-0000BAC60000}"/>
    <cellStyle name="Total (line) 4 8 2 3" xfId="50674" xr:uid="{00000000-0005-0000-0000-0000BBC60000}"/>
    <cellStyle name="Total (line) 4 8 2 4" xfId="50675" xr:uid="{00000000-0005-0000-0000-0000BCC60000}"/>
    <cellStyle name="Total (line) 4 8 3" xfId="50676" xr:uid="{00000000-0005-0000-0000-0000BDC60000}"/>
    <cellStyle name="Total (line) 4 8 4" xfId="50677" xr:uid="{00000000-0005-0000-0000-0000BEC60000}"/>
    <cellStyle name="Total (line) 4 8 5" xfId="50678" xr:uid="{00000000-0005-0000-0000-0000BFC60000}"/>
    <cellStyle name="Total (line) 4 9" xfId="7066" xr:uid="{00000000-0005-0000-0000-0000C0C60000}"/>
    <cellStyle name="Total (line) 4 9 2" xfId="50679" xr:uid="{00000000-0005-0000-0000-0000C1C60000}"/>
    <cellStyle name="Total (line) 4 9 2 2" xfId="50680" xr:uid="{00000000-0005-0000-0000-0000C2C60000}"/>
    <cellStyle name="Total (line) 4 9 2 3" xfId="50681" xr:uid="{00000000-0005-0000-0000-0000C3C60000}"/>
    <cellStyle name="Total (line) 4 9 2 4" xfId="50682" xr:uid="{00000000-0005-0000-0000-0000C4C60000}"/>
    <cellStyle name="Total (line) 4 9 3" xfId="50683" xr:uid="{00000000-0005-0000-0000-0000C5C60000}"/>
    <cellStyle name="Total (line) 4 9 4" xfId="50684" xr:uid="{00000000-0005-0000-0000-0000C6C60000}"/>
    <cellStyle name="Total (line) 4 9 5" xfId="50685" xr:uid="{00000000-0005-0000-0000-0000C7C60000}"/>
    <cellStyle name="Total (line) 5" xfId="7067" xr:uid="{00000000-0005-0000-0000-0000C8C60000}"/>
    <cellStyle name="Total (line) 5 10" xfId="7068" xr:uid="{00000000-0005-0000-0000-0000C9C60000}"/>
    <cellStyle name="Total (line) 5 10 2" xfId="50686" xr:uid="{00000000-0005-0000-0000-0000CAC60000}"/>
    <cellStyle name="Total (line) 5 10 2 2" xfId="50687" xr:uid="{00000000-0005-0000-0000-0000CBC60000}"/>
    <cellStyle name="Total (line) 5 10 2 3" xfId="50688" xr:uid="{00000000-0005-0000-0000-0000CCC60000}"/>
    <cellStyle name="Total (line) 5 10 2 4" xfId="50689" xr:uid="{00000000-0005-0000-0000-0000CDC60000}"/>
    <cellStyle name="Total (line) 5 10 3" xfId="50690" xr:uid="{00000000-0005-0000-0000-0000CEC60000}"/>
    <cellStyle name="Total (line) 5 10 4" xfId="50691" xr:uid="{00000000-0005-0000-0000-0000CFC60000}"/>
    <cellStyle name="Total (line) 5 10 5" xfId="50692" xr:uid="{00000000-0005-0000-0000-0000D0C60000}"/>
    <cellStyle name="Total (line) 5 11" xfId="7069" xr:uid="{00000000-0005-0000-0000-0000D1C60000}"/>
    <cellStyle name="Total (line) 5 11 2" xfId="50693" xr:uid="{00000000-0005-0000-0000-0000D2C60000}"/>
    <cellStyle name="Total (line) 5 11 2 2" xfId="50694" xr:uid="{00000000-0005-0000-0000-0000D3C60000}"/>
    <cellStyle name="Total (line) 5 11 2 3" xfId="50695" xr:uid="{00000000-0005-0000-0000-0000D4C60000}"/>
    <cellStyle name="Total (line) 5 11 2 4" xfId="50696" xr:uid="{00000000-0005-0000-0000-0000D5C60000}"/>
    <cellStyle name="Total (line) 5 11 3" xfId="50697" xr:uid="{00000000-0005-0000-0000-0000D6C60000}"/>
    <cellStyle name="Total (line) 5 11 4" xfId="50698" xr:uid="{00000000-0005-0000-0000-0000D7C60000}"/>
    <cellStyle name="Total (line) 5 11 5" xfId="50699" xr:uid="{00000000-0005-0000-0000-0000D8C60000}"/>
    <cellStyle name="Total (line) 5 12" xfId="7070" xr:uid="{00000000-0005-0000-0000-0000D9C60000}"/>
    <cellStyle name="Total (line) 5 12 2" xfId="50700" xr:uid="{00000000-0005-0000-0000-0000DAC60000}"/>
    <cellStyle name="Total (line) 5 12 2 2" xfId="50701" xr:uid="{00000000-0005-0000-0000-0000DBC60000}"/>
    <cellStyle name="Total (line) 5 12 2 3" xfId="50702" xr:uid="{00000000-0005-0000-0000-0000DCC60000}"/>
    <cellStyle name="Total (line) 5 12 2 4" xfId="50703" xr:uid="{00000000-0005-0000-0000-0000DDC60000}"/>
    <cellStyle name="Total (line) 5 12 3" xfId="50704" xr:uid="{00000000-0005-0000-0000-0000DEC60000}"/>
    <cellStyle name="Total (line) 5 12 4" xfId="50705" xr:uid="{00000000-0005-0000-0000-0000DFC60000}"/>
    <cellStyle name="Total (line) 5 12 5" xfId="50706" xr:uid="{00000000-0005-0000-0000-0000E0C60000}"/>
    <cellStyle name="Total (line) 5 13" xfId="7071" xr:uid="{00000000-0005-0000-0000-0000E1C60000}"/>
    <cellStyle name="Total (line) 5 13 2" xfId="50707" xr:uid="{00000000-0005-0000-0000-0000E2C60000}"/>
    <cellStyle name="Total (line) 5 13 2 2" xfId="50708" xr:uid="{00000000-0005-0000-0000-0000E3C60000}"/>
    <cellStyle name="Total (line) 5 13 2 3" xfId="50709" xr:uid="{00000000-0005-0000-0000-0000E4C60000}"/>
    <cellStyle name="Total (line) 5 13 2 4" xfId="50710" xr:uid="{00000000-0005-0000-0000-0000E5C60000}"/>
    <cellStyle name="Total (line) 5 13 3" xfId="50711" xr:uid="{00000000-0005-0000-0000-0000E6C60000}"/>
    <cellStyle name="Total (line) 5 13 4" xfId="50712" xr:uid="{00000000-0005-0000-0000-0000E7C60000}"/>
    <cellStyle name="Total (line) 5 13 5" xfId="50713" xr:uid="{00000000-0005-0000-0000-0000E8C60000}"/>
    <cellStyle name="Total (line) 5 14" xfId="7072" xr:uid="{00000000-0005-0000-0000-0000E9C60000}"/>
    <cellStyle name="Total (line) 5 14 2" xfId="50714" xr:uid="{00000000-0005-0000-0000-0000EAC60000}"/>
    <cellStyle name="Total (line) 5 14 2 2" xfId="50715" xr:uid="{00000000-0005-0000-0000-0000EBC60000}"/>
    <cellStyle name="Total (line) 5 14 2 3" xfId="50716" xr:uid="{00000000-0005-0000-0000-0000ECC60000}"/>
    <cellStyle name="Total (line) 5 14 2 4" xfId="50717" xr:uid="{00000000-0005-0000-0000-0000EDC60000}"/>
    <cellStyle name="Total (line) 5 14 3" xfId="50718" xr:uid="{00000000-0005-0000-0000-0000EEC60000}"/>
    <cellStyle name="Total (line) 5 14 4" xfId="50719" xr:uid="{00000000-0005-0000-0000-0000EFC60000}"/>
    <cellStyle name="Total (line) 5 14 5" xfId="50720" xr:uid="{00000000-0005-0000-0000-0000F0C60000}"/>
    <cellStyle name="Total (line) 5 15" xfId="7073" xr:uid="{00000000-0005-0000-0000-0000F1C60000}"/>
    <cellStyle name="Total (line) 5 15 2" xfId="50721" xr:uid="{00000000-0005-0000-0000-0000F2C60000}"/>
    <cellStyle name="Total (line) 5 15 2 2" xfId="50722" xr:uid="{00000000-0005-0000-0000-0000F3C60000}"/>
    <cellStyle name="Total (line) 5 15 2 3" xfId="50723" xr:uid="{00000000-0005-0000-0000-0000F4C60000}"/>
    <cellStyle name="Total (line) 5 15 2 4" xfId="50724" xr:uid="{00000000-0005-0000-0000-0000F5C60000}"/>
    <cellStyle name="Total (line) 5 15 3" xfId="50725" xr:uid="{00000000-0005-0000-0000-0000F6C60000}"/>
    <cellStyle name="Total (line) 5 15 4" xfId="50726" xr:uid="{00000000-0005-0000-0000-0000F7C60000}"/>
    <cellStyle name="Total (line) 5 15 5" xfId="50727" xr:uid="{00000000-0005-0000-0000-0000F8C60000}"/>
    <cellStyle name="Total (line) 5 16" xfId="7074" xr:uid="{00000000-0005-0000-0000-0000F9C60000}"/>
    <cellStyle name="Total (line) 5 16 2" xfId="50728" xr:uid="{00000000-0005-0000-0000-0000FAC60000}"/>
    <cellStyle name="Total (line) 5 16 2 2" xfId="50729" xr:uid="{00000000-0005-0000-0000-0000FBC60000}"/>
    <cellStyle name="Total (line) 5 16 2 3" xfId="50730" xr:uid="{00000000-0005-0000-0000-0000FCC60000}"/>
    <cellStyle name="Total (line) 5 16 2 4" xfId="50731" xr:uid="{00000000-0005-0000-0000-0000FDC60000}"/>
    <cellStyle name="Total (line) 5 16 3" xfId="50732" xr:uid="{00000000-0005-0000-0000-0000FEC60000}"/>
    <cellStyle name="Total (line) 5 16 4" xfId="50733" xr:uid="{00000000-0005-0000-0000-0000FFC60000}"/>
    <cellStyle name="Total (line) 5 16 5" xfId="50734" xr:uid="{00000000-0005-0000-0000-000000C70000}"/>
    <cellStyle name="Total (line) 5 17" xfId="7075" xr:uid="{00000000-0005-0000-0000-000001C70000}"/>
    <cellStyle name="Total (line) 5 17 2" xfId="50735" xr:uid="{00000000-0005-0000-0000-000002C70000}"/>
    <cellStyle name="Total (line) 5 17 2 2" xfId="50736" xr:uid="{00000000-0005-0000-0000-000003C70000}"/>
    <cellStyle name="Total (line) 5 17 2 3" xfId="50737" xr:uid="{00000000-0005-0000-0000-000004C70000}"/>
    <cellStyle name="Total (line) 5 17 2 4" xfId="50738" xr:uid="{00000000-0005-0000-0000-000005C70000}"/>
    <cellStyle name="Total (line) 5 17 3" xfId="50739" xr:uid="{00000000-0005-0000-0000-000006C70000}"/>
    <cellStyle name="Total (line) 5 17 4" xfId="50740" xr:uid="{00000000-0005-0000-0000-000007C70000}"/>
    <cellStyle name="Total (line) 5 17 5" xfId="50741" xr:uid="{00000000-0005-0000-0000-000008C70000}"/>
    <cellStyle name="Total (line) 5 18" xfId="7076" xr:uid="{00000000-0005-0000-0000-000009C70000}"/>
    <cellStyle name="Total (line) 5 18 2" xfId="50742" xr:uid="{00000000-0005-0000-0000-00000AC70000}"/>
    <cellStyle name="Total (line) 5 18 2 2" xfId="50743" xr:uid="{00000000-0005-0000-0000-00000BC70000}"/>
    <cellStyle name="Total (line) 5 18 2 3" xfId="50744" xr:uid="{00000000-0005-0000-0000-00000CC70000}"/>
    <cellStyle name="Total (line) 5 18 2 4" xfId="50745" xr:uid="{00000000-0005-0000-0000-00000DC70000}"/>
    <cellStyle name="Total (line) 5 18 3" xfId="50746" xr:uid="{00000000-0005-0000-0000-00000EC70000}"/>
    <cellStyle name="Total (line) 5 18 4" xfId="50747" xr:uid="{00000000-0005-0000-0000-00000FC70000}"/>
    <cellStyle name="Total (line) 5 18 5" xfId="50748" xr:uid="{00000000-0005-0000-0000-000010C70000}"/>
    <cellStyle name="Total (line) 5 19" xfId="7077" xr:uid="{00000000-0005-0000-0000-000011C70000}"/>
    <cellStyle name="Total (line) 5 19 2" xfId="50749" xr:uid="{00000000-0005-0000-0000-000012C70000}"/>
    <cellStyle name="Total (line) 5 19 2 2" xfId="50750" xr:uid="{00000000-0005-0000-0000-000013C70000}"/>
    <cellStyle name="Total (line) 5 19 2 3" xfId="50751" xr:uid="{00000000-0005-0000-0000-000014C70000}"/>
    <cellStyle name="Total (line) 5 19 2 4" xfId="50752" xr:uid="{00000000-0005-0000-0000-000015C70000}"/>
    <cellStyle name="Total (line) 5 19 3" xfId="50753" xr:uid="{00000000-0005-0000-0000-000016C70000}"/>
    <cellStyle name="Total (line) 5 19 4" xfId="50754" xr:uid="{00000000-0005-0000-0000-000017C70000}"/>
    <cellStyle name="Total (line) 5 19 5" xfId="50755" xr:uid="{00000000-0005-0000-0000-000018C70000}"/>
    <cellStyle name="Total (line) 5 2" xfId="7078" xr:uid="{00000000-0005-0000-0000-000019C70000}"/>
    <cellStyle name="Total (line) 5 2 10" xfId="7079" xr:uid="{00000000-0005-0000-0000-00001AC70000}"/>
    <cellStyle name="Total (line) 5 2 10 2" xfId="50756" xr:uid="{00000000-0005-0000-0000-00001BC70000}"/>
    <cellStyle name="Total (line) 5 2 10 2 2" xfId="50757" xr:uid="{00000000-0005-0000-0000-00001CC70000}"/>
    <cellStyle name="Total (line) 5 2 10 2 3" xfId="50758" xr:uid="{00000000-0005-0000-0000-00001DC70000}"/>
    <cellStyle name="Total (line) 5 2 10 2 4" xfId="50759" xr:uid="{00000000-0005-0000-0000-00001EC70000}"/>
    <cellStyle name="Total (line) 5 2 10 3" xfId="50760" xr:uid="{00000000-0005-0000-0000-00001FC70000}"/>
    <cellStyle name="Total (line) 5 2 10 4" xfId="50761" xr:uid="{00000000-0005-0000-0000-000020C70000}"/>
    <cellStyle name="Total (line) 5 2 10 5" xfId="50762" xr:uid="{00000000-0005-0000-0000-000021C70000}"/>
    <cellStyle name="Total (line) 5 2 11" xfId="7080" xr:uid="{00000000-0005-0000-0000-000022C70000}"/>
    <cellStyle name="Total (line) 5 2 11 2" xfId="50763" xr:uid="{00000000-0005-0000-0000-000023C70000}"/>
    <cellStyle name="Total (line) 5 2 11 2 2" xfId="50764" xr:uid="{00000000-0005-0000-0000-000024C70000}"/>
    <cellStyle name="Total (line) 5 2 11 2 3" xfId="50765" xr:uid="{00000000-0005-0000-0000-000025C70000}"/>
    <cellStyle name="Total (line) 5 2 11 2 4" xfId="50766" xr:uid="{00000000-0005-0000-0000-000026C70000}"/>
    <cellStyle name="Total (line) 5 2 11 3" xfId="50767" xr:uid="{00000000-0005-0000-0000-000027C70000}"/>
    <cellStyle name="Total (line) 5 2 11 4" xfId="50768" xr:uid="{00000000-0005-0000-0000-000028C70000}"/>
    <cellStyle name="Total (line) 5 2 11 5" xfId="50769" xr:uid="{00000000-0005-0000-0000-000029C70000}"/>
    <cellStyle name="Total (line) 5 2 12" xfId="7081" xr:uid="{00000000-0005-0000-0000-00002AC70000}"/>
    <cellStyle name="Total (line) 5 2 12 2" xfId="50770" xr:uid="{00000000-0005-0000-0000-00002BC70000}"/>
    <cellStyle name="Total (line) 5 2 12 2 2" xfId="50771" xr:uid="{00000000-0005-0000-0000-00002CC70000}"/>
    <cellStyle name="Total (line) 5 2 12 2 3" xfId="50772" xr:uid="{00000000-0005-0000-0000-00002DC70000}"/>
    <cellStyle name="Total (line) 5 2 12 2 4" xfId="50773" xr:uid="{00000000-0005-0000-0000-00002EC70000}"/>
    <cellStyle name="Total (line) 5 2 12 3" xfId="50774" xr:uid="{00000000-0005-0000-0000-00002FC70000}"/>
    <cellStyle name="Total (line) 5 2 12 4" xfId="50775" xr:uid="{00000000-0005-0000-0000-000030C70000}"/>
    <cellStyle name="Total (line) 5 2 12 5" xfId="50776" xr:uid="{00000000-0005-0000-0000-000031C70000}"/>
    <cellStyle name="Total (line) 5 2 13" xfId="7082" xr:uid="{00000000-0005-0000-0000-000032C70000}"/>
    <cellStyle name="Total (line) 5 2 13 2" xfId="50777" xr:uid="{00000000-0005-0000-0000-000033C70000}"/>
    <cellStyle name="Total (line) 5 2 13 2 2" xfId="50778" xr:uid="{00000000-0005-0000-0000-000034C70000}"/>
    <cellStyle name="Total (line) 5 2 13 2 3" xfId="50779" xr:uid="{00000000-0005-0000-0000-000035C70000}"/>
    <cellStyle name="Total (line) 5 2 13 2 4" xfId="50780" xr:uid="{00000000-0005-0000-0000-000036C70000}"/>
    <cellStyle name="Total (line) 5 2 13 3" xfId="50781" xr:uid="{00000000-0005-0000-0000-000037C70000}"/>
    <cellStyle name="Total (line) 5 2 13 4" xfId="50782" xr:uid="{00000000-0005-0000-0000-000038C70000}"/>
    <cellStyle name="Total (line) 5 2 13 5" xfId="50783" xr:uid="{00000000-0005-0000-0000-000039C70000}"/>
    <cellStyle name="Total (line) 5 2 14" xfId="7083" xr:uid="{00000000-0005-0000-0000-00003AC70000}"/>
    <cellStyle name="Total (line) 5 2 14 2" xfId="50784" xr:uid="{00000000-0005-0000-0000-00003BC70000}"/>
    <cellStyle name="Total (line) 5 2 14 2 2" xfId="50785" xr:uid="{00000000-0005-0000-0000-00003CC70000}"/>
    <cellStyle name="Total (line) 5 2 14 2 3" xfId="50786" xr:uid="{00000000-0005-0000-0000-00003DC70000}"/>
    <cellStyle name="Total (line) 5 2 14 2 4" xfId="50787" xr:uid="{00000000-0005-0000-0000-00003EC70000}"/>
    <cellStyle name="Total (line) 5 2 14 3" xfId="50788" xr:uid="{00000000-0005-0000-0000-00003FC70000}"/>
    <cellStyle name="Total (line) 5 2 14 4" xfId="50789" xr:uid="{00000000-0005-0000-0000-000040C70000}"/>
    <cellStyle name="Total (line) 5 2 14 5" xfId="50790" xr:uid="{00000000-0005-0000-0000-000041C70000}"/>
    <cellStyle name="Total (line) 5 2 15" xfId="7084" xr:uid="{00000000-0005-0000-0000-000042C70000}"/>
    <cellStyle name="Total (line) 5 2 15 2" xfId="50791" xr:uid="{00000000-0005-0000-0000-000043C70000}"/>
    <cellStyle name="Total (line) 5 2 15 2 2" xfId="50792" xr:uid="{00000000-0005-0000-0000-000044C70000}"/>
    <cellStyle name="Total (line) 5 2 15 2 3" xfId="50793" xr:uid="{00000000-0005-0000-0000-000045C70000}"/>
    <cellStyle name="Total (line) 5 2 15 2 4" xfId="50794" xr:uid="{00000000-0005-0000-0000-000046C70000}"/>
    <cellStyle name="Total (line) 5 2 15 3" xfId="50795" xr:uid="{00000000-0005-0000-0000-000047C70000}"/>
    <cellStyle name="Total (line) 5 2 15 4" xfId="50796" xr:uid="{00000000-0005-0000-0000-000048C70000}"/>
    <cellStyle name="Total (line) 5 2 15 5" xfId="50797" xr:uid="{00000000-0005-0000-0000-000049C70000}"/>
    <cellStyle name="Total (line) 5 2 16" xfId="7085" xr:uid="{00000000-0005-0000-0000-00004AC70000}"/>
    <cellStyle name="Total (line) 5 2 16 2" xfId="50798" xr:uid="{00000000-0005-0000-0000-00004BC70000}"/>
    <cellStyle name="Total (line) 5 2 16 2 2" xfId="50799" xr:uid="{00000000-0005-0000-0000-00004CC70000}"/>
    <cellStyle name="Total (line) 5 2 16 2 3" xfId="50800" xr:uid="{00000000-0005-0000-0000-00004DC70000}"/>
    <cellStyle name="Total (line) 5 2 16 2 4" xfId="50801" xr:uid="{00000000-0005-0000-0000-00004EC70000}"/>
    <cellStyle name="Total (line) 5 2 16 3" xfId="50802" xr:uid="{00000000-0005-0000-0000-00004FC70000}"/>
    <cellStyle name="Total (line) 5 2 16 4" xfId="50803" xr:uid="{00000000-0005-0000-0000-000050C70000}"/>
    <cellStyle name="Total (line) 5 2 16 5" xfId="50804" xr:uid="{00000000-0005-0000-0000-000051C70000}"/>
    <cellStyle name="Total (line) 5 2 17" xfId="7086" xr:uid="{00000000-0005-0000-0000-000052C70000}"/>
    <cellStyle name="Total (line) 5 2 17 2" xfId="50805" xr:uid="{00000000-0005-0000-0000-000053C70000}"/>
    <cellStyle name="Total (line) 5 2 17 2 2" xfId="50806" xr:uid="{00000000-0005-0000-0000-000054C70000}"/>
    <cellStyle name="Total (line) 5 2 17 2 3" xfId="50807" xr:uid="{00000000-0005-0000-0000-000055C70000}"/>
    <cellStyle name="Total (line) 5 2 17 2 4" xfId="50808" xr:uid="{00000000-0005-0000-0000-000056C70000}"/>
    <cellStyle name="Total (line) 5 2 17 3" xfId="50809" xr:uid="{00000000-0005-0000-0000-000057C70000}"/>
    <cellStyle name="Total (line) 5 2 17 4" xfId="50810" xr:uid="{00000000-0005-0000-0000-000058C70000}"/>
    <cellStyle name="Total (line) 5 2 17 5" xfId="50811" xr:uid="{00000000-0005-0000-0000-000059C70000}"/>
    <cellStyle name="Total (line) 5 2 18" xfId="7087" xr:uid="{00000000-0005-0000-0000-00005AC70000}"/>
    <cellStyle name="Total (line) 5 2 18 2" xfId="50812" xr:uid="{00000000-0005-0000-0000-00005BC70000}"/>
    <cellStyle name="Total (line) 5 2 18 2 2" xfId="50813" xr:uid="{00000000-0005-0000-0000-00005CC70000}"/>
    <cellStyle name="Total (line) 5 2 18 2 3" xfId="50814" xr:uid="{00000000-0005-0000-0000-00005DC70000}"/>
    <cellStyle name="Total (line) 5 2 18 2 4" xfId="50815" xr:uid="{00000000-0005-0000-0000-00005EC70000}"/>
    <cellStyle name="Total (line) 5 2 18 3" xfId="50816" xr:uid="{00000000-0005-0000-0000-00005FC70000}"/>
    <cellStyle name="Total (line) 5 2 18 4" xfId="50817" xr:uid="{00000000-0005-0000-0000-000060C70000}"/>
    <cellStyle name="Total (line) 5 2 18 5" xfId="50818" xr:uid="{00000000-0005-0000-0000-000061C70000}"/>
    <cellStyle name="Total (line) 5 2 19" xfId="7088" xr:uid="{00000000-0005-0000-0000-000062C70000}"/>
    <cellStyle name="Total (line) 5 2 19 2" xfId="50819" xr:uid="{00000000-0005-0000-0000-000063C70000}"/>
    <cellStyle name="Total (line) 5 2 19 2 2" xfId="50820" xr:uid="{00000000-0005-0000-0000-000064C70000}"/>
    <cellStyle name="Total (line) 5 2 19 2 3" xfId="50821" xr:uid="{00000000-0005-0000-0000-000065C70000}"/>
    <cellStyle name="Total (line) 5 2 19 2 4" xfId="50822" xr:uid="{00000000-0005-0000-0000-000066C70000}"/>
    <cellStyle name="Total (line) 5 2 19 3" xfId="50823" xr:uid="{00000000-0005-0000-0000-000067C70000}"/>
    <cellStyle name="Total (line) 5 2 19 4" xfId="50824" xr:uid="{00000000-0005-0000-0000-000068C70000}"/>
    <cellStyle name="Total (line) 5 2 19 5" xfId="50825" xr:uid="{00000000-0005-0000-0000-000069C70000}"/>
    <cellStyle name="Total (line) 5 2 2" xfId="7089" xr:uid="{00000000-0005-0000-0000-00006AC70000}"/>
    <cellStyle name="Total (line) 5 2 2 2" xfId="50826" xr:uid="{00000000-0005-0000-0000-00006BC70000}"/>
    <cellStyle name="Total (line) 5 2 2 2 2" xfId="50827" xr:uid="{00000000-0005-0000-0000-00006CC70000}"/>
    <cellStyle name="Total (line) 5 2 2 2 3" xfId="50828" xr:uid="{00000000-0005-0000-0000-00006DC70000}"/>
    <cellStyle name="Total (line) 5 2 2 2 4" xfId="50829" xr:uid="{00000000-0005-0000-0000-00006EC70000}"/>
    <cellStyle name="Total (line) 5 2 2 3" xfId="50830" xr:uid="{00000000-0005-0000-0000-00006FC70000}"/>
    <cellStyle name="Total (line) 5 2 2 4" xfId="50831" xr:uid="{00000000-0005-0000-0000-000070C70000}"/>
    <cellStyle name="Total (line) 5 2 2 5" xfId="50832" xr:uid="{00000000-0005-0000-0000-000071C70000}"/>
    <cellStyle name="Total (line) 5 2 20" xfId="7090" xr:uid="{00000000-0005-0000-0000-000072C70000}"/>
    <cellStyle name="Total (line) 5 2 20 2" xfId="50833" xr:uid="{00000000-0005-0000-0000-000073C70000}"/>
    <cellStyle name="Total (line) 5 2 20 2 2" xfId="50834" xr:uid="{00000000-0005-0000-0000-000074C70000}"/>
    <cellStyle name="Total (line) 5 2 20 2 3" xfId="50835" xr:uid="{00000000-0005-0000-0000-000075C70000}"/>
    <cellStyle name="Total (line) 5 2 20 2 4" xfId="50836" xr:uid="{00000000-0005-0000-0000-000076C70000}"/>
    <cellStyle name="Total (line) 5 2 20 3" xfId="50837" xr:uid="{00000000-0005-0000-0000-000077C70000}"/>
    <cellStyle name="Total (line) 5 2 20 4" xfId="50838" xr:uid="{00000000-0005-0000-0000-000078C70000}"/>
    <cellStyle name="Total (line) 5 2 20 5" xfId="50839" xr:uid="{00000000-0005-0000-0000-000079C70000}"/>
    <cellStyle name="Total (line) 5 2 21" xfId="7091" xr:uid="{00000000-0005-0000-0000-00007AC70000}"/>
    <cellStyle name="Total (line) 5 2 21 2" xfId="50840" xr:uid="{00000000-0005-0000-0000-00007BC70000}"/>
    <cellStyle name="Total (line) 5 2 21 2 2" xfId="50841" xr:uid="{00000000-0005-0000-0000-00007CC70000}"/>
    <cellStyle name="Total (line) 5 2 21 2 3" xfId="50842" xr:uid="{00000000-0005-0000-0000-00007DC70000}"/>
    <cellStyle name="Total (line) 5 2 21 2 4" xfId="50843" xr:uid="{00000000-0005-0000-0000-00007EC70000}"/>
    <cellStyle name="Total (line) 5 2 21 3" xfId="50844" xr:uid="{00000000-0005-0000-0000-00007FC70000}"/>
    <cellStyle name="Total (line) 5 2 21 4" xfId="50845" xr:uid="{00000000-0005-0000-0000-000080C70000}"/>
    <cellStyle name="Total (line) 5 2 21 5" xfId="50846" xr:uid="{00000000-0005-0000-0000-000081C70000}"/>
    <cellStyle name="Total (line) 5 2 22" xfId="7092" xr:uid="{00000000-0005-0000-0000-000082C70000}"/>
    <cellStyle name="Total (line) 5 2 22 2" xfId="50847" xr:uid="{00000000-0005-0000-0000-000083C70000}"/>
    <cellStyle name="Total (line) 5 2 22 2 2" xfId="50848" xr:uid="{00000000-0005-0000-0000-000084C70000}"/>
    <cellStyle name="Total (line) 5 2 22 2 3" xfId="50849" xr:uid="{00000000-0005-0000-0000-000085C70000}"/>
    <cellStyle name="Total (line) 5 2 22 2 4" xfId="50850" xr:uid="{00000000-0005-0000-0000-000086C70000}"/>
    <cellStyle name="Total (line) 5 2 22 3" xfId="50851" xr:uid="{00000000-0005-0000-0000-000087C70000}"/>
    <cellStyle name="Total (line) 5 2 22 4" xfId="50852" xr:uid="{00000000-0005-0000-0000-000088C70000}"/>
    <cellStyle name="Total (line) 5 2 22 5" xfId="50853" xr:uid="{00000000-0005-0000-0000-000089C70000}"/>
    <cellStyle name="Total (line) 5 2 23" xfId="7093" xr:uid="{00000000-0005-0000-0000-00008AC70000}"/>
    <cellStyle name="Total (line) 5 2 23 2" xfId="50854" xr:uid="{00000000-0005-0000-0000-00008BC70000}"/>
    <cellStyle name="Total (line) 5 2 23 2 2" xfId="50855" xr:uid="{00000000-0005-0000-0000-00008CC70000}"/>
    <cellStyle name="Total (line) 5 2 23 2 3" xfId="50856" xr:uid="{00000000-0005-0000-0000-00008DC70000}"/>
    <cellStyle name="Total (line) 5 2 23 2 4" xfId="50857" xr:uid="{00000000-0005-0000-0000-00008EC70000}"/>
    <cellStyle name="Total (line) 5 2 23 3" xfId="50858" xr:uid="{00000000-0005-0000-0000-00008FC70000}"/>
    <cellStyle name="Total (line) 5 2 23 4" xfId="50859" xr:uid="{00000000-0005-0000-0000-000090C70000}"/>
    <cellStyle name="Total (line) 5 2 23 5" xfId="50860" xr:uid="{00000000-0005-0000-0000-000091C70000}"/>
    <cellStyle name="Total (line) 5 2 24" xfId="7094" xr:uid="{00000000-0005-0000-0000-000092C70000}"/>
    <cellStyle name="Total (line) 5 2 24 2" xfId="50861" xr:uid="{00000000-0005-0000-0000-000093C70000}"/>
    <cellStyle name="Total (line) 5 2 24 2 2" xfId="50862" xr:uid="{00000000-0005-0000-0000-000094C70000}"/>
    <cellStyle name="Total (line) 5 2 24 2 3" xfId="50863" xr:uid="{00000000-0005-0000-0000-000095C70000}"/>
    <cellStyle name="Total (line) 5 2 24 2 4" xfId="50864" xr:uid="{00000000-0005-0000-0000-000096C70000}"/>
    <cellStyle name="Total (line) 5 2 24 3" xfId="50865" xr:uid="{00000000-0005-0000-0000-000097C70000}"/>
    <cellStyle name="Total (line) 5 2 24 4" xfId="50866" xr:uid="{00000000-0005-0000-0000-000098C70000}"/>
    <cellStyle name="Total (line) 5 2 24 5" xfId="50867" xr:uid="{00000000-0005-0000-0000-000099C70000}"/>
    <cellStyle name="Total (line) 5 2 25" xfId="7095" xr:uid="{00000000-0005-0000-0000-00009AC70000}"/>
    <cellStyle name="Total (line) 5 2 25 2" xfId="50868" xr:uid="{00000000-0005-0000-0000-00009BC70000}"/>
    <cellStyle name="Total (line) 5 2 25 2 2" xfId="50869" xr:uid="{00000000-0005-0000-0000-00009CC70000}"/>
    <cellStyle name="Total (line) 5 2 25 2 3" xfId="50870" xr:uid="{00000000-0005-0000-0000-00009DC70000}"/>
    <cellStyle name="Total (line) 5 2 25 2 4" xfId="50871" xr:uid="{00000000-0005-0000-0000-00009EC70000}"/>
    <cellStyle name="Total (line) 5 2 25 3" xfId="50872" xr:uid="{00000000-0005-0000-0000-00009FC70000}"/>
    <cellStyle name="Total (line) 5 2 25 4" xfId="50873" xr:uid="{00000000-0005-0000-0000-0000A0C70000}"/>
    <cellStyle name="Total (line) 5 2 25 5" xfId="50874" xr:uid="{00000000-0005-0000-0000-0000A1C70000}"/>
    <cellStyle name="Total (line) 5 2 26" xfId="7096" xr:uid="{00000000-0005-0000-0000-0000A2C70000}"/>
    <cellStyle name="Total (line) 5 2 26 2" xfId="50875" xr:uid="{00000000-0005-0000-0000-0000A3C70000}"/>
    <cellStyle name="Total (line) 5 2 26 2 2" xfId="50876" xr:uid="{00000000-0005-0000-0000-0000A4C70000}"/>
    <cellStyle name="Total (line) 5 2 26 2 3" xfId="50877" xr:uid="{00000000-0005-0000-0000-0000A5C70000}"/>
    <cellStyle name="Total (line) 5 2 26 2 4" xfId="50878" xr:uid="{00000000-0005-0000-0000-0000A6C70000}"/>
    <cellStyle name="Total (line) 5 2 26 3" xfId="50879" xr:uid="{00000000-0005-0000-0000-0000A7C70000}"/>
    <cellStyle name="Total (line) 5 2 26 4" xfId="50880" xr:uid="{00000000-0005-0000-0000-0000A8C70000}"/>
    <cellStyle name="Total (line) 5 2 26 5" xfId="50881" xr:uid="{00000000-0005-0000-0000-0000A9C70000}"/>
    <cellStyle name="Total (line) 5 2 27" xfId="7097" xr:uid="{00000000-0005-0000-0000-0000AAC70000}"/>
    <cellStyle name="Total (line) 5 2 27 2" xfId="50882" xr:uid="{00000000-0005-0000-0000-0000ABC70000}"/>
    <cellStyle name="Total (line) 5 2 27 2 2" xfId="50883" xr:uid="{00000000-0005-0000-0000-0000ACC70000}"/>
    <cellStyle name="Total (line) 5 2 27 2 3" xfId="50884" xr:uid="{00000000-0005-0000-0000-0000ADC70000}"/>
    <cellStyle name="Total (line) 5 2 27 2 4" xfId="50885" xr:uid="{00000000-0005-0000-0000-0000AEC70000}"/>
    <cellStyle name="Total (line) 5 2 27 3" xfId="50886" xr:uid="{00000000-0005-0000-0000-0000AFC70000}"/>
    <cellStyle name="Total (line) 5 2 27 4" xfId="50887" xr:uid="{00000000-0005-0000-0000-0000B0C70000}"/>
    <cellStyle name="Total (line) 5 2 27 5" xfId="50888" xr:uid="{00000000-0005-0000-0000-0000B1C70000}"/>
    <cellStyle name="Total (line) 5 2 28" xfId="7098" xr:uid="{00000000-0005-0000-0000-0000B2C70000}"/>
    <cellStyle name="Total (line) 5 2 28 2" xfId="50889" xr:uid="{00000000-0005-0000-0000-0000B3C70000}"/>
    <cellStyle name="Total (line) 5 2 28 2 2" xfId="50890" xr:uid="{00000000-0005-0000-0000-0000B4C70000}"/>
    <cellStyle name="Total (line) 5 2 28 2 3" xfId="50891" xr:uid="{00000000-0005-0000-0000-0000B5C70000}"/>
    <cellStyle name="Total (line) 5 2 28 2 4" xfId="50892" xr:uid="{00000000-0005-0000-0000-0000B6C70000}"/>
    <cellStyle name="Total (line) 5 2 28 3" xfId="50893" xr:uid="{00000000-0005-0000-0000-0000B7C70000}"/>
    <cellStyle name="Total (line) 5 2 28 4" xfId="50894" xr:uid="{00000000-0005-0000-0000-0000B8C70000}"/>
    <cellStyle name="Total (line) 5 2 28 5" xfId="50895" xr:uid="{00000000-0005-0000-0000-0000B9C70000}"/>
    <cellStyle name="Total (line) 5 2 29" xfId="7099" xr:uid="{00000000-0005-0000-0000-0000BAC70000}"/>
    <cellStyle name="Total (line) 5 2 29 2" xfId="50896" xr:uid="{00000000-0005-0000-0000-0000BBC70000}"/>
    <cellStyle name="Total (line) 5 2 29 2 2" xfId="50897" xr:uid="{00000000-0005-0000-0000-0000BCC70000}"/>
    <cellStyle name="Total (line) 5 2 29 2 3" xfId="50898" xr:uid="{00000000-0005-0000-0000-0000BDC70000}"/>
    <cellStyle name="Total (line) 5 2 29 2 4" xfId="50899" xr:uid="{00000000-0005-0000-0000-0000BEC70000}"/>
    <cellStyle name="Total (line) 5 2 29 3" xfId="50900" xr:uid="{00000000-0005-0000-0000-0000BFC70000}"/>
    <cellStyle name="Total (line) 5 2 29 4" xfId="50901" xr:uid="{00000000-0005-0000-0000-0000C0C70000}"/>
    <cellStyle name="Total (line) 5 2 29 5" xfId="50902" xr:uid="{00000000-0005-0000-0000-0000C1C70000}"/>
    <cellStyle name="Total (line) 5 2 3" xfId="7100" xr:uid="{00000000-0005-0000-0000-0000C2C70000}"/>
    <cellStyle name="Total (line) 5 2 3 2" xfId="50903" xr:uid="{00000000-0005-0000-0000-0000C3C70000}"/>
    <cellStyle name="Total (line) 5 2 3 2 2" xfId="50904" xr:uid="{00000000-0005-0000-0000-0000C4C70000}"/>
    <cellStyle name="Total (line) 5 2 3 2 3" xfId="50905" xr:uid="{00000000-0005-0000-0000-0000C5C70000}"/>
    <cellStyle name="Total (line) 5 2 3 2 4" xfId="50906" xr:uid="{00000000-0005-0000-0000-0000C6C70000}"/>
    <cellStyle name="Total (line) 5 2 3 3" xfId="50907" xr:uid="{00000000-0005-0000-0000-0000C7C70000}"/>
    <cellStyle name="Total (line) 5 2 3 4" xfId="50908" xr:uid="{00000000-0005-0000-0000-0000C8C70000}"/>
    <cellStyle name="Total (line) 5 2 3 5" xfId="50909" xr:uid="{00000000-0005-0000-0000-0000C9C70000}"/>
    <cellStyle name="Total (line) 5 2 30" xfId="7101" xr:uid="{00000000-0005-0000-0000-0000CAC70000}"/>
    <cellStyle name="Total (line) 5 2 30 2" xfId="50910" xr:uid="{00000000-0005-0000-0000-0000CBC70000}"/>
    <cellStyle name="Total (line) 5 2 30 2 2" xfId="50911" xr:uid="{00000000-0005-0000-0000-0000CCC70000}"/>
    <cellStyle name="Total (line) 5 2 30 2 3" xfId="50912" xr:uid="{00000000-0005-0000-0000-0000CDC70000}"/>
    <cellStyle name="Total (line) 5 2 30 2 4" xfId="50913" xr:uid="{00000000-0005-0000-0000-0000CEC70000}"/>
    <cellStyle name="Total (line) 5 2 30 3" xfId="50914" xr:uid="{00000000-0005-0000-0000-0000CFC70000}"/>
    <cellStyle name="Total (line) 5 2 30 4" xfId="50915" xr:uid="{00000000-0005-0000-0000-0000D0C70000}"/>
    <cellStyle name="Total (line) 5 2 30 5" xfId="50916" xr:uid="{00000000-0005-0000-0000-0000D1C70000}"/>
    <cellStyle name="Total (line) 5 2 31" xfId="7102" xr:uid="{00000000-0005-0000-0000-0000D2C70000}"/>
    <cellStyle name="Total (line) 5 2 31 2" xfId="50917" xr:uid="{00000000-0005-0000-0000-0000D3C70000}"/>
    <cellStyle name="Total (line) 5 2 31 2 2" xfId="50918" xr:uid="{00000000-0005-0000-0000-0000D4C70000}"/>
    <cellStyle name="Total (line) 5 2 31 2 3" xfId="50919" xr:uid="{00000000-0005-0000-0000-0000D5C70000}"/>
    <cellStyle name="Total (line) 5 2 31 2 4" xfId="50920" xr:uid="{00000000-0005-0000-0000-0000D6C70000}"/>
    <cellStyle name="Total (line) 5 2 31 3" xfId="50921" xr:uid="{00000000-0005-0000-0000-0000D7C70000}"/>
    <cellStyle name="Total (line) 5 2 31 4" xfId="50922" xr:uid="{00000000-0005-0000-0000-0000D8C70000}"/>
    <cellStyle name="Total (line) 5 2 31 5" xfId="50923" xr:uid="{00000000-0005-0000-0000-0000D9C70000}"/>
    <cellStyle name="Total (line) 5 2 32" xfId="7103" xr:uid="{00000000-0005-0000-0000-0000DAC70000}"/>
    <cellStyle name="Total (line) 5 2 32 2" xfId="50924" xr:uid="{00000000-0005-0000-0000-0000DBC70000}"/>
    <cellStyle name="Total (line) 5 2 32 2 2" xfId="50925" xr:uid="{00000000-0005-0000-0000-0000DCC70000}"/>
    <cellStyle name="Total (line) 5 2 32 2 3" xfId="50926" xr:uid="{00000000-0005-0000-0000-0000DDC70000}"/>
    <cellStyle name="Total (line) 5 2 32 2 4" xfId="50927" xr:uid="{00000000-0005-0000-0000-0000DEC70000}"/>
    <cellStyle name="Total (line) 5 2 32 3" xfId="50928" xr:uid="{00000000-0005-0000-0000-0000DFC70000}"/>
    <cellStyle name="Total (line) 5 2 32 4" xfId="50929" xr:uid="{00000000-0005-0000-0000-0000E0C70000}"/>
    <cellStyle name="Total (line) 5 2 32 5" xfId="50930" xr:uid="{00000000-0005-0000-0000-0000E1C70000}"/>
    <cellStyle name="Total (line) 5 2 33" xfId="7104" xr:uid="{00000000-0005-0000-0000-0000E2C70000}"/>
    <cellStyle name="Total (line) 5 2 33 2" xfId="50931" xr:uid="{00000000-0005-0000-0000-0000E3C70000}"/>
    <cellStyle name="Total (line) 5 2 33 2 2" xfId="50932" xr:uid="{00000000-0005-0000-0000-0000E4C70000}"/>
    <cellStyle name="Total (line) 5 2 33 2 3" xfId="50933" xr:uid="{00000000-0005-0000-0000-0000E5C70000}"/>
    <cellStyle name="Total (line) 5 2 33 2 4" xfId="50934" xr:uid="{00000000-0005-0000-0000-0000E6C70000}"/>
    <cellStyle name="Total (line) 5 2 33 3" xfId="50935" xr:uid="{00000000-0005-0000-0000-0000E7C70000}"/>
    <cellStyle name="Total (line) 5 2 33 4" xfId="50936" xr:uid="{00000000-0005-0000-0000-0000E8C70000}"/>
    <cellStyle name="Total (line) 5 2 33 5" xfId="50937" xr:uid="{00000000-0005-0000-0000-0000E9C70000}"/>
    <cellStyle name="Total (line) 5 2 34" xfId="7105" xr:uid="{00000000-0005-0000-0000-0000EAC70000}"/>
    <cellStyle name="Total (line) 5 2 34 2" xfId="50938" xr:uid="{00000000-0005-0000-0000-0000EBC70000}"/>
    <cellStyle name="Total (line) 5 2 34 2 2" xfId="50939" xr:uid="{00000000-0005-0000-0000-0000ECC70000}"/>
    <cellStyle name="Total (line) 5 2 34 2 3" xfId="50940" xr:uid="{00000000-0005-0000-0000-0000EDC70000}"/>
    <cellStyle name="Total (line) 5 2 34 2 4" xfId="50941" xr:uid="{00000000-0005-0000-0000-0000EEC70000}"/>
    <cellStyle name="Total (line) 5 2 34 3" xfId="50942" xr:uid="{00000000-0005-0000-0000-0000EFC70000}"/>
    <cellStyle name="Total (line) 5 2 34 4" xfId="50943" xr:uid="{00000000-0005-0000-0000-0000F0C70000}"/>
    <cellStyle name="Total (line) 5 2 34 5" xfId="50944" xr:uid="{00000000-0005-0000-0000-0000F1C70000}"/>
    <cellStyle name="Total (line) 5 2 35" xfId="7106" xr:uid="{00000000-0005-0000-0000-0000F2C70000}"/>
    <cellStyle name="Total (line) 5 2 35 2" xfId="50945" xr:uid="{00000000-0005-0000-0000-0000F3C70000}"/>
    <cellStyle name="Total (line) 5 2 35 2 2" xfId="50946" xr:uid="{00000000-0005-0000-0000-0000F4C70000}"/>
    <cellStyle name="Total (line) 5 2 35 2 3" xfId="50947" xr:uid="{00000000-0005-0000-0000-0000F5C70000}"/>
    <cellStyle name="Total (line) 5 2 35 2 4" xfId="50948" xr:uid="{00000000-0005-0000-0000-0000F6C70000}"/>
    <cellStyle name="Total (line) 5 2 35 3" xfId="50949" xr:uid="{00000000-0005-0000-0000-0000F7C70000}"/>
    <cellStyle name="Total (line) 5 2 35 4" xfId="50950" xr:uid="{00000000-0005-0000-0000-0000F8C70000}"/>
    <cellStyle name="Total (line) 5 2 35 5" xfId="50951" xr:uid="{00000000-0005-0000-0000-0000F9C70000}"/>
    <cellStyle name="Total (line) 5 2 36" xfId="7107" xr:uid="{00000000-0005-0000-0000-0000FAC70000}"/>
    <cellStyle name="Total (line) 5 2 36 2" xfId="50952" xr:uid="{00000000-0005-0000-0000-0000FBC70000}"/>
    <cellStyle name="Total (line) 5 2 36 2 2" xfId="50953" xr:uid="{00000000-0005-0000-0000-0000FCC70000}"/>
    <cellStyle name="Total (line) 5 2 36 2 3" xfId="50954" xr:uid="{00000000-0005-0000-0000-0000FDC70000}"/>
    <cellStyle name="Total (line) 5 2 36 2 4" xfId="50955" xr:uid="{00000000-0005-0000-0000-0000FEC70000}"/>
    <cellStyle name="Total (line) 5 2 36 3" xfId="50956" xr:uid="{00000000-0005-0000-0000-0000FFC70000}"/>
    <cellStyle name="Total (line) 5 2 36 4" xfId="50957" xr:uid="{00000000-0005-0000-0000-000000C80000}"/>
    <cellStyle name="Total (line) 5 2 36 5" xfId="50958" xr:uid="{00000000-0005-0000-0000-000001C80000}"/>
    <cellStyle name="Total (line) 5 2 37" xfId="7108" xr:uid="{00000000-0005-0000-0000-000002C80000}"/>
    <cellStyle name="Total (line) 5 2 37 2" xfId="50959" xr:uid="{00000000-0005-0000-0000-000003C80000}"/>
    <cellStyle name="Total (line) 5 2 37 2 2" xfId="50960" xr:uid="{00000000-0005-0000-0000-000004C80000}"/>
    <cellStyle name="Total (line) 5 2 37 2 3" xfId="50961" xr:uid="{00000000-0005-0000-0000-000005C80000}"/>
    <cellStyle name="Total (line) 5 2 37 2 4" xfId="50962" xr:uid="{00000000-0005-0000-0000-000006C80000}"/>
    <cellStyle name="Total (line) 5 2 37 3" xfId="50963" xr:uid="{00000000-0005-0000-0000-000007C80000}"/>
    <cellStyle name="Total (line) 5 2 37 4" xfId="50964" xr:uid="{00000000-0005-0000-0000-000008C80000}"/>
    <cellStyle name="Total (line) 5 2 37 5" xfId="50965" xr:uid="{00000000-0005-0000-0000-000009C80000}"/>
    <cellStyle name="Total (line) 5 2 38" xfId="7109" xr:uid="{00000000-0005-0000-0000-00000AC80000}"/>
    <cellStyle name="Total (line) 5 2 38 2" xfId="50966" xr:uid="{00000000-0005-0000-0000-00000BC80000}"/>
    <cellStyle name="Total (line) 5 2 38 2 2" xfId="50967" xr:uid="{00000000-0005-0000-0000-00000CC80000}"/>
    <cellStyle name="Total (line) 5 2 38 2 3" xfId="50968" xr:uid="{00000000-0005-0000-0000-00000DC80000}"/>
    <cellStyle name="Total (line) 5 2 38 2 4" xfId="50969" xr:uid="{00000000-0005-0000-0000-00000EC80000}"/>
    <cellStyle name="Total (line) 5 2 38 3" xfId="50970" xr:uid="{00000000-0005-0000-0000-00000FC80000}"/>
    <cellStyle name="Total (line) 5 2 38 4" xfId="50971" xr:uid="{00000000-0005-0000-0000-000010C80000}"/>
    <cellStyle name="Total (line) 5 2 38 5" xfId="50972" xr:uid="{00000000-0005-0000-0000-000011C80000}"/>
    <cellStyle name="Total (line) 5 2 39" xfId="7110" xr:uid="{00000000-0005-0000-0000-000012C80000}"/>
    <cellStyle name="Total (line) 5 2 39 2" xfId="50973" xr:uid="{00000000-0005-0000-0000-000013C80000}"/>
    <cellStyle name="Total (line) 5 2 39 2 2" xfId="50974" xr:uid="{00000000-0005-0000-0000-000014C80000}"/>
    <cellStyle name="Total (line) 5 2 39 2 3" xfId="50975" xr:uid="{00000000-0005-0000-0000-000015C80000}"/>
    <cellStyle name="Total (line) 5 2 39 2 4" xfId="50976" xr:uid="{00000000-0005-0000-0000-000016C80000}"/>
    <cellStyle name="Total (line) 5 2 39 3" xfId="50977" xr:uid="{00000000-0005-0000-0000-000017C80000}"/>
    <cellStyle name="Total (line) 5 2 39 4" xfId="50978" xr:uid="{00000000-0005-0000-0000-000018C80000}"/>
    <cellStyle name="Total (line) 5 2 39 5" xfId="50979" xr:uid="{00000000-0005-0000-0000-000019C80000}"/>
    <cellStyle name="Total (line) 5 2 4" xfId="7111" xr:uid="{00000000-0005-0000-0000-00001AC80000}"/>
    <cellStyle name="Total (line) 5 2 4 2" xfId="50980" xr:uid="{00000000-0005-0000-0000-00001BC80000}"/>
    <cellStyle name="Total (line) 5 2 4 2 2" xfId="50981" xr:uid="{00000000-0005-0000-0000-00001CC80000}"/>
    <cellStyle name="Total (line) 5 2 4 2 3" xfId="50982" xr:uid="{00000000-0005-0000-0000-00001DC80000}"/>
    <cellStyle name="Total (line) 5 2 4 2 4" xfId="50983" xr:uid="{00000000-0005-0000-0000-00001EC80000}"/>
    <cellStyle name="Total (line) 5 2 4 3" xfId="50984" xr:uid="{00000000-0005-0000-0000-00001FC80000}"/>
    <cellStyle name="Total (line) 5 2 4 4" xfId="50985" xr:uid="{00000000-0005-0000-0000-000020C80000}"/>
    <cellStyle name="Total (line) 5 2 4 5" xfId="50986" xr:uid="{00000000-0005-0000-0000-000021C80000}"/>
    <cellStyle name="Total (line) 5 2 40" xfId="7112" xr:uid="{00000000-0005-0000-0000-000022C80000}"/>
    <cellStyle name="Total (line) 5 2 40 2" xfId="50987" xr:uid="{00000000-0005-0000-0000-000023C80000}"/>
    <cellStyle name="Total (line) 5 2 40 2 2" xfId="50988" xr:uid="{00000000-0005-0000-0000-000024C80000}"/>
    <cellStyle name="Total (line) 5 2 40 2 3" xfId="50989" xr:uid="{00000000-0005-0000-0000-000025C80000}"/>
    <cellStyle name="Total (line) 5 2 40 2 4" xfId="50990" xr:uid="{00000000-0005-0000-0000-000026C80000}"/>
    <cellStyle name="Total (line) 5 2 40 3" xfId="50991" xr:uid="{00000000-0005-0000-0000-000027C80000}"/>
    <cellStyle name="Total (line) 5 2 40 4" xfId="50992" xr:uid="{00000000-0005-0000-0000-000028C80000}"/>
    <cellStyle name="Total (line) 5 2 40 5" xfId="50993" xr:uid="{00000000-0005-0000-0000-000029C80000}"/>
    <cellStyle name="Total (line) 5 2 41" xfId="7113" xr:uid="{00000000-0005-0000-0000-00002AC80000}"/>
    <cellStyle name="Total (line) 5 2 41 2" xfId="50994" xr:uid="{00000000-0005-0000-0000-00002BC80000}"/>
    <cellStyle name="Total (line) 5 2 41 2 2" xfId="50995" xr:uid="{00000000-0005-0000-0000-00002CC80000}"/>
    <cellStyle name="Total (line) 5 2 41 2 3" xfId="50996" xr:uid="{00000000-0005-0000-0000-00002DC80000}"/>
    <cellStyle name="Total (line) 5 2 41 2 4" xfId="50997" xr:uid="{00000000-0005-0000-0000-00002EC80000}"/>
    <cellStyle name="Total (line) 5 2 41 3" xfId="50998" xr:uid="{00000000-0005-0000-0000-00002FC80000}"/>
    <cellStyle name="Total (line) 5 2 41 4" xfId="50999" xr:uid="{00000000-0005-0000-0000-000030C80000}"/>
    <cellStyle name="Total (line) 5 2 41 5" xfId="51000" xr:uid="{00000000-0005-0000-0000-000031C80000}"/>
    <cellStyle name="Total (line) 5 2 42" xfId="7114" xr:uid="{00000000-0005-0000-0000-000032C80000}"/>
    <cellStyle name="Total (line) 5 2 42 2" xfId="51001" xr:uid="{00000000-0005-0000-0000-000033C80000}"/>
    <cellStyle name="Total (line) 5 2 42 2 2" xfId="51002" xr:uid="{00000000-0005-0000-0000-000034C80000}"/>
    <cellStyle name="Total (line) 5 2 42 2 3" xfId="51003" xr:uid="{00000000-0005-0000-0000-000035C80000}"/>
    <cellStyle name="Total (line) 5 2 42 2 4" xfId="51004" xr:uid="{00000000-0005-0000-0000-000036C80000}"/>
    <cellStyle name="Total (line) 5 2 42 3" xfId="51005" xr:uid="{00000000-0005-0000-0000-000037C80000}"/>
    <cellStyle name="Total (line) 5 2 42 4" xfId="51006" xr:uid="{00000000-0005-0000-0000-000038C80000}"/>
    <cellStyle name="Total (line) 5 2 42 5" xfId="51007" xr:uid="{00000000-0005-0000-0000-000039C80000}"/>
    <cellStyle name="Total (line) 5 2 43" xfId="7115" xr:uid="{00000000-0005-0000-0000-00003AC80000}"/>
    <cellStyle name="Total (line) 5 2 43 2" xfId="51008" xr:uid="{00000000-0005-0000-0000-00003BC80000}"/>
    <cellStyle name="Total (line) 5 2 43 2 2" xfId="51009" xr:uid="{00000000-0005-0000-0000-00003CC80000}"/>
    <cellStyle name="Total (line) 5 2 43 2 3" xfId="51010" xr:uid="{00000000-0005-0000-0000-00003DC80000}"/>
    <cellStyle name="Total (line) 5 2 43 2 4" xfId="51011" xr:uid="{00000000-0005-0000-0000-00003EC80000}"/>
    <cellStyle name="Total (line) 5 2 43 3" xfId="51012" xr:uid="{00000000-0005-0000-0000-00003FC80000}"/>
    <cellStyle name="Total (line) 5 2 43 4" xfId="51013" xr:uid="{00000000-0005-0000-0000-000040C80000}"/>
    <cellStyle name="Total (line) 5 2 43 5" xfId="51014" xr:uid="{00000000-0005-0000-0000-000041C80000}"/>
    <cellStyle name="Total (line) 5 2 44" xfId="7116" xr:uid="{00000000-0005-0000-0000-000042C80000}"/>
    <cellStyle name="Total (line) 5 2 44 2" xfId="51015" xr:uid="{00000000-0005-0000-0000-000043C80000}"/>
    <cellStyle name="Total (line) 5 2 44 2 2" xfId="51016" xr:uid="{00000000-0005-0000-0000-000044C80000}"/>
    <cellStyle name="Total (line) 5 2 44 2 3" xfId="51017" xr:uid="{00000000-0005-0000-0000-000045C80000}"/>
    <cellStyle name="Total (line) 5 2 44 2 4" xfId="51018" xr:uid="{00000000-0005-0000-0000-000046C80000}"/>
    <cellStyle name="Total (line) 5 2 44 3" xfId="51019" xr:uid="{00000000-0005-0000-0000-000047C80000}"/>
    <cellStyle name="Total (line) 5 2 44 4" xfId="51020" xr:uid="{00000000-0005-0000-0000-000048C80000}"/>
    <cellStyle name="Total (line) 5 2 44 5" xfId="51021" xr:uid="{00000000-0005-0000-0000-000049C80000}"/>
    <cellStyle name="Total (line) 5 2 45" xfId="51022" xr:uid="{00000000-0005-0000-0000-00004AC80000}"/>
    <cellStyle name="Total (line) 5 2 45 2" xfId="51023" xr:uid="{00000000-0005-0000-0000-00004BC80000}"/>
    <cellStyle name="Total (line) 5 2 45 3" xfId="51024" xr:uid="{00000000-0005-0000-0000-00004CC80000}"/>
    <cellStyle name="Total (line) 5 2 45 4" xfId="51025" xr:uid="{00000000-0005-0000-0000-00004DC80000}"/>
    <cellStyle name="Total (line) 5 2 46" xfId="51026" xr:uid="{00000000-0005-0000-0000-00004EC80000}"/>
    <cellStyle name="Total (line) 5 2 46 2" xfId="51027" xr:uid="{00000000-0005-0000-0000-00004FC80000}"/>
    <cellStyle name="Total (line) 5 2 46 3" xfId="51028" xr:uid="{00000000-0005-0000-0000-000050C80000}"/>
    <cellStyle name="Total (line) 5 2 46 4" xfId="51029" xr:uid="{00000000-0005-0000-0000-000051C80000}"/>
    <cellStyle name="Total (line) 5 2 47" xfId="51030" xr:uid="{00000000-0005-0000-0000-000052C80000}"/>
    <cellStyle name="Total (line) 5 2 48" xfId="51031" xr:uid="{00000000-0005-0000-0000-000053C80000}"/>
    <cellStyle name="Total (line) 5 2 49" xfId="51032" xr:uid="{00000000-0005-0000-0000-000054C80000}"/>
    <cellStyle name="Total (line) 5 2 5" xfId="7117" xr:uid="{00000000-0005-0000-0000-000055C80000}"/>
    <cellStyle name="Total (line) 5 2 5 2" xfId="51033" xr:uid="{00000000-0005-0000-0000-000056C80000}"/>
    <cellStyle name="Total (line) 5 2 5 2 2" xfId="51034" xr:uid="{00000000-0005-0000-0000-000057C80000}"/>
    <cellStyle name="Total (line) 5 2 5 2 3" xfId="51035" xr:uid="{00000000-0005-0000-0000-000058C80000}"/>
    <cellStyle name="Total (line) 5 2 5 2 4" xfId="51036" xr:uid="{00000000-0005-0000-0000-000059C80000}"/>
    <cellStyle name="Total (line) 5 2 5 3" xfId="51037" xr:uid="{00000000-0005-0000-0000-00005AC80000}"/>
    <cellStyle name="Total (line) 5 2 5 4" xfId="51038" xr:uid="{00000000-0005-0000-0000-00005BC80000}"/>
    <cellStyle name="Total (line) 5 2 5 5" xfId="51039" xr:uid="{00000000-0005-0000-0000-00005CC80000}"/>
    <cellStyle name="Total (line) 5 2 6" xfId="7118" xr:uid="{00000000-0005-0000-0000-00005DC80000}"/>
    <cellStyle name="Total (line) 5 2 6 2" xfId="51040" xr:uid="{00000000-0005-0000-0000-00005EC80000}"/>
    <cellStyle name="Total (line) 5 2 6 2 2" xfId="51041" xr:uid="{00000000-0005-0000-0000-00005FC80000}"/>
    <cellStyle name="Total (line) 5 2 6 2 3" xfId="51042" xr:uid="{00000000-0005-0000-0000-000060C80000}"/>
    <cellStyle name="Total (line) 5 2 6 2 4" xfId="51043" xr:uid="{00000000-0005-0000-0000-000061C80000}"/>
    <cellStyle name="Total (line) 5 2 6 3" xfId="51044" xr:uid="{00000000-0005-0000-0000-000062C80000}"/>
    <cellStyle name="Total (line) 5 2 6 4" xfId="51045" xr:uid="{00000000-0005-0000-0000-000063C80000}"/>
    <cellStyle name="Total (line) 5 2 6 5" xfId="51046" xr:uid="{00000000-0005-0000-0000-000064C80000}"/>
    <cellStyle name="Total (line) 5 2 7" xfId="7119" xr:uid="{00000000-0005-0000-0000-000065C80000}"/>
    <cellStyle name="Total (line) 5 2 7 2" xfId="51047" xr:uid="{00000000-0005-0000-0000-000066C80000}"/>
    <cellStyle name="Total (line) 5 2 7 2 2" xfId="51048" xr:uid="{00000000-0005-0000-0000-000067C80000}"/>
    <cellStyle name="Total (line) 5 2 7 2 3" xfId="51049" xr:uid="{00000000-0005-0000-0000-000068C80000}"/>
    <cellStyle name="Total (line) 5 2 7 2 4" xfId="51050" xr:uid="{00000000-0005-0000-0000-000069C80000}"/>
    <cellStyle name="Total (line) 5 2 7 3" xfId="51051" xr:uid="{00000000-0005-0000-0000-00006AC80000}"/>
    <cellStyle name="Total (line) 5 2 7 4" xfId="51052" xr:uid="{00000000-0005-0000-0000-00006BC80000}"/>
    <cellStyle name="Total (line) 5 2 7 5" xfId="51053" xr:uid="{00000000-0005-0000-0000-00006CC80000}"/>
    <cellStyle name="Total (line) 5 2 8" xfId="7120" xr:uid="{00000000-0005-0000-0000-00006DC80000}"/>
    <cellStyle name="Total (line) 5 2 8 2" xfId="51054" xr:uid="{00000000-0005-0000-0000-00006EC80000}"/>
    <cellStyle name="Total (line) 5 2 8 2 2" xfId="51055" xr:uid="{00000000-0005-0000-0000-00006FC80000}"/>
    <cellStyle name="Total (line) 5 2 8 2 3" xfId="51056" xr:uid="{00000000-0005-0000-0000-000070C80000}"/>
    <cellStyle name="Total (line) 5 2 8 2 4" xfId="51057" xr:uid="{00000000-0005-0000-0000-000071C80000}"/>
    <cellStyle name="Total (line) 5 2 8 3" xfId="51058" xr:uid="{00000000-0005-0000-0000-000072C80000}"/>
    <cellStyle name="Total (line) 5 2 8 4" xfId="51059" xr:uid="{00000000-0005-0000-0000-000073C80000}"/>
    <cellStyle name="Total (line) 5 2 8 5" xfId="51060" xr:uid="{00000000-0005-0000-0000-000074C80000}"/>
    <cellStyle name="Total (line) 5 2 9" xfId="7121" xr:uid="{00000000-0005-0000-0000-000075C80000}"/>
    <cellStyle name="Total (line) 5 2 9 2" xfId="51061" xr:uid="{00000000-0005-0000-0000-000076C80000}"/>
    <cellStyle name="Total (line) 5 2 9 2 2" xfId="51062" xr:uid="{00000000-0005-0000-0000-000077C80000}"/>
    <cellStyle name="Total (line) 5 2 9 2 3" xfId="51063" xr:uid="{00000000-0005-0000-0000-000078C80000}"/>
    <cellStyle name="Total (line) 5 2 9 2 4" xfId="51064" xr:uid="{00000000-0005-0000-0000-000079C80000}"/>
    <cellStyle name="Total (line) 5 2 9 3" xfId="51065" xr:uid="{00000000-0005-0000-0000-00007AC80000}"/>
    <cellStyle name="Total (line) 5 2 9 4" xfId="51066" xr:uid="{00000000-0005-0000-0000-00007BC80000}"/>
    <cellStyle name="Total (line) 5 2 9 5" xfId="51067" xr:uid="{00000000-0005-0000-0000-00007CC80000}"/>
    <cellStyle name="Total (line) 5 20" xfId="7122" xr:uid="{00000000-0005-0000-0000-00007DC80000}"/>
    <cellStyle name="Total (line) 5 20 2" xfId="51068" xr:uid="{00000000-0005-0000-0000-00007EC80000}"/>
    <cellStyle name="Total (line) 5 20 2 2" xfId="51069" xr:uid="{00000000-0005-0000-0000-00007FC80000}"/>
    <cellStyle name="Total (line) 5 20 2 3" xfId="51070" xr:uid="{00000000-0005-0000-0000-000080C80000}"/>
    <cellStyle name="Total (line) 5 20 2 4" xfId="51071" xr:uid="{00000000-0005-0000-0000-000081C80000}"/>
    <cellStyle name="Total (line) 5 20 3" xfId="51072" xr:uid="{00000000-0005-0000-0000-000082C80000}"/>
    <cellStyle name="Total (line) 5 20 4" xfId="51073" xr:uid="{00000000-0005-0000-0000-000083C80000}"/>
    <cellStyle name="Total (line) 5 20 5" xfId="51074" xr:uid="{00000000-0005-0000-0000-000084C80000}"/>
    <cellStyle name="Total (line) 5 21" xfId="7123" xr:uid="{00000000-0005-0000-0000-000085C80000}"/>
    <cellStyle name="Total (line) 5 21 2" xfId="51075" xr:uid="{00000000-0005-0000-0000-000086C80000}"/>
    <cellStyle name="Total (line) 5 21 2 2" xfId="51076" xr:uid="{00000000-0005-0000-0000-000087C80000}"/>
    <cellStyle name="Total (line) 5 21 2 3" xfId="51077" xr:uid="{00000000-0005-0000-0000-000088C80000}"/>
    <cellStyle name="Total (line) 5 21 2 4" xfId="51078" xr:uid="{00000000-0005-0000-0000-000089C80000}"/>
    <cellStyle name="Total (line) 5 21 3" xfId="51079" xr:uid="{00000000-0005-0000-0000-00008AC80000}"/>
    <cellStyle name="Total (line) 5 21 4" xfId="51080" xr:uid="{00000000-0005-0000-0000-00008BC80000}"/>
    <cellStyle name="Total (line) 5 21 5" xfId="51081" xr:uid="{00000000-0005-0000-0000-00008CC80000}"/>
    <cellStyle name="Total (line) 5 22" xfId="7124" xr:uid="{00000000-0005-0000-0000-00008DC80000}"/>
    <cellStyle name="Total (line) 5 22 2" xfId="51082" xr:uid="{00000000-0005-0000-0000-00008EC80000}"/>
    <cellStyle name="Total (line) 5 22 2 2" xfId="51083" xr:uid="{00000000-0005-0000-0000-00008FC80000}"/>
    <cellStyle name="Total (line) 5 22 2 3" xfId="51084" xr:uid="{00000000-0005-0000-0000-000090C80000}"/>
    <cellStyle name="Total (line) 5 22 2 4" xfId="51085" xr:uid="{00000000-0005-0000-0000-000091C80000}"/>
    <cellStyle name="Total (line) 5 22 3" xfId="51086" xr:uid="{00000000-0005-0000-0000-000092C80000}"/>
    <cellStyle name="Total (line) 5 22 4" xfId="51087" xr:uid="{00000000-0005-0000-0000-000093C80000}"/>
    <cellStyle name="Total (line) 5 22 5" xfId="51088" xr:uid="{00000000-0005-0000-0000-000094C80000}"/>
    <cellStyle name="Total (line) 5 23" xfId="7125" xr:uid="{00000000-0005-0000-0000-000095C80000}"/>
    <cellStyle name="Total (line) 5 23 2" xfId="51089" xr:uid="{00000000-0005-0000-0000-000096C80000}"/>
    <cellStyle name="Total (line) 5 23 2 2" xfId="51090" xr:uid="{00000000-0005-0000-0000-000097C80000}"/>
    <cellStyle name="Total (line) 5 23 2 3" xfId="51091" xr:uid="{00000000-0005-0000-0000-000098C80000}"/>
    <cellStyle name="Total (line) 5 23 2 4" xfId="51092" xr:uid="{00000000-0005-0000-0000-000099C80000}"/>
    <cellStyle name="Total (line) 5 23 3" xfId="51093" xr:uid="{00000000-0005-0000-0000-00009AC80000}"/>
    <cellStyle name="Total (line) 5 23 4" xfId="51094" xr:uid="{00000000-0005-0000-0000-00009BC80000}"/>
    <cellStyle name="Total (line) 5 23 5" xfId="51095" xr:uid="{00000000-0005-0000-0000-00009CC80000}"/>
    <cellStyle name="Total (line) 5 24" xfId="7126" xr:uid="{00000000-0005-0000-0000-00009DC80000}"/>
    <cellStyle name="Total (line) 5 24 2" xfId="51096" xr:uid="{00000000-0005-0000-0000-00009EC80000}"/>
    <cellStyle name="Total (line) 5 24 2 2" xfId="51097" xr:uid="{00000000-0005-0000-0000-00009FC80000}"/>
    <cellStyle name="Total (line) 5 24 2 3" xfId="51098" xr:uid="{00000000-0005-0000-0000-0000A0C80000}"/>
    <cellStyle name="Total (line) 5 24 2 4" xfId="51099" xr:uid="{00000000-0005-0000-0000-0000A1C80000}"/>
    <cellStyle name="Total (line) 5 24 3" xfId="51100" xr:uid="{00000000-0005-0000-0000-0000A2C80000}"/>
    <cellStyle name="Total (line) 5 24 4" xfId="51101" xr:uid="{00000000-0005-0000-0000-0000A3C80000}"/>
    <cellStyle name="Total (line) 5 24 5" xfId="51102" xr:uid="{00000000-0005-0000-0000-0000A4C80000}"/>
    <cellStyle name="Total (line) 5 25" xfId="7127" xr:uid="{00000000-0005-0000-0000-0000A5C80000}"/>
    <cellStyle name="Total (line) 5 25 2" xfId="51103" xr:uid="{00000000-0005-0000-0000-0000A6C80000}"/>
    <cellStyle name="Total (line) 5 25 2 2" xfId="51104" xr:uid="{00000000-0005-0000-0000-0000A7C80000}"/>
    <cellStyle name="Total (line) 5 25 2 3" xfId="51105" xr:uid="{00000000-0005-0000-0000-0000A8C80000}"/>
    <cellStyle name="Total (line) 5 25 2 4" xfId="51106" xr:uid="{00000000-0005-0000-0000-0000A9C80000}"/>
    <cellStyle name="Total (line) 5 25 3" xfId="51107" xr:uid="{00000000-0005-0000-0000-0000AAC80000}"/>
    <cellStyle name="Total (line) 5 25 4" xfId="51108" xr:uid="{00000000-0005-0000-0000-0000ABC80000}"/>
    <cellStyle name="Total (line) 5 25 5" xfId="51109" xr:uid="{00000000-0005-0000-0000-0000ACC80000}"/>
    <cellStyle name="Total (line) 5 26" xfId="7128" xr:uid="{00000000-0005-0000-0000-0000ADC80000}"/>
    <cellStyle name="Total (line) 5 26 2" xfId="51110" xr:uid="{00000000-0005-0000-0000-0000AEC80000}"/>
    <cellStyle name="Total (line) 5 26 2 2" xfId="51111" xr:uid="{00000000-0005-0000-0000-0000AFC80000}"/>
    <cellStyle name="Total (line) 5 26 2 3" xfId="51112" xr:uid="{00000000-0005-0000-0000-0000B0C80000}"/>
    <cellStyle name="Total (line) 5 26 2 4" xfId="51113" xr:uid="{00000000-0005-0000-0000-0000B1C80000}"/>
    <cellStyle name="Total (line) 5 26 3" xfId="51114" xr:uid="{00000000-0005-0000-0000-0000B2C80000}"/>
    <cellStyle name="Total (line) 5 26 4" xfId="51115" xr:uid="{00000000-0005-0000-0000-0000B3C80000}"/>
    <cellStyle name="Total (line) 5 26 5" xfId="51116" xr:uid="{00000000-0005-0000-0000-0000B4C80000}"/>
    <cellStyle name="Total (line) 5 27" xfId="7129" xr:uid="{00000000-0005-0000-0000-0000B5C80000}"/>
    <cellStyle name="Total (line) 5 27 2" xfId="51117" xr:uid="{00000000-0005-0000-0000-0000B6C80000}"/>
    <cellStyle name="Total (line) 5 27 2 2" xfId="51118" xr:uid="{00000000-0005-0000-0000-0000B7C80000}"/>
    <cellStyle name="Total (line) 5 27 2 3" xfId="51119" xr:uid="{00000000-0005-0000-0000-0000B8C80000}"/>
    <cellStyle name="Total (line) 5 27 2 4" xfId="51120" xr:uid="{00000000-0005-0000-0000-0000B9C80000}"/>
    <cellStyle name="Total (line) 5 27 3" xfId="51121" xr:uid="{00000000-0005-0000-0000-0000BAC80000}"/>
    <cellStyle name="Total (line) 5 27 4" xfId="51122" xr:uid="{00000000-0005-0000-0000-0000BBC80000}"/>
    <cellStyle name="Total (line) 5 27 5" xfId="51123" xr:uid="{00000000-0005-0000-0000-0000BCC80000}"/>
    <cellStyle name="Total (line) 5 28" xfId="7130" xr:uid="{00000000-0005-0000-0000-0000BDC80000}"/>
    <cellStyle name="Total (line) 5 28 2" xfId="51124" xr:uid="{00000000-0005-0000-0000-0000BEC80000}"/>
    <cellStyle name="Total (line) 5 28 2 2" xfId="51125" xr:uid="{00000000-0005-0000-0000-0000BFC80000}"/>
    <cellStyle name="Total (line) 5 28 2 3" xfId="51126" xr:uid="{00000000-0005-0000-0000-0000C0C80000}"/>
    <cellStyle name="Total (line) 5 28 2 4" xfId="51127" xr:uid="{00000000-0005-0000-0000-0000C1C80000}"/>
    <cellStyle name="Total (line) 5 28 3" xfId="51128" xr:uid="{00000000-0005-0000-0000-0000C2C80000}"/>
    <cellStyle name="Total (line) 5 28 4" xfId="51129" xr:uid="{00000000-0005-0000-0000-0000C3C80000}"/>
    <cellStyle name="Total (line) 5 28 5" xfId="51130" xr:uid="{00000000-0005-0000-0000-0000C4C80000}"/>
    <cellStyle name="Total (line) 5 29" xfId="7131" xr:uid="{00000000-0005-0000-0000-0000C5C80000}"/>
    <cellStyle name="Total (line) 5 29 2" xfId="51131" xr:uid="{00000000-0005-0000-0000-0000C6C80000}"/>
    <cellStyle name="Total (line) 5 29 2 2" xfId="51132" xr:uid="{00000000-0005-0000-0000-0000C7C80000}"/>
    <cellStyle name="Total (line) 5 29 2 3" xfId="51133" xr:uid="{00000000-0005-0000-0000-0000C8C80000}"/>
    <cellStyle name="Total (line) 5 29 2 4" xfId="51134" xr:uid="{00000000-0005-0000-0000-0000C9C80000}"/>
    <cellStyle name="Total (line) 5 29 3" xfId="51135" xr:uid="{00000000-0005-0000-0000-0000CAC80000}"/>
    <cellStyle name="Total (line) 5 29 4" xfId="51136" xr:uid="{00000000-0005-0000-0000-0000CBC80000}"/>
    <cellStyle name="Total (line) 5 29 5" xfId="51137" xr:uid="{00000000-0005-0000-0000-0000CCC80000}"/>
    <cellStyle name="Total (line) 5 3" xfId="7132" xr:uid="{00000000-0005-0000-0000-0000CDC80000}"/>
    <cellStyle name="Total (line) 5 3 2" xfId="51138" xr:uid="{00000000-0005-0000-0000-0000CEC80000}"/>
    <cellStyle name="Total (line) 5 3 2 2" xfId="51139" xr:uid="{00000000-0005-0000-0000-0000CFC80000}"/>
    <cellStyle name="Total (line) 5 3 2 3" xfId="51140" xr:uid="{00000000-0005-0000-0000-0000D0C80000}"/>
    <cellStyle name="Total (line) 5 3 2 4" xfId="51141" xr:uid="{00000000-0005-0000-0000-0000D1C80000}"/>
    <cellStyle name="Total (line) 5 3 3" xfId="51142" xr:uid="{00000000-0005-0000-0000-0000D2C80000}"/>
    <cellStyle name="Total (line) 5 3 4" xfId="51143" xr:uid="{00000000-0005-0000-0000-0000D3C80000}"/>
    <cellStyle name="Total (line) 5 3 5" xfId="51144" xr:uid="{00000000-0005-0000-0000-0000D4C80000}"/>
    <cellStyle name="Total (line) 5 30" xfId="7133" xr:uid="{00000000-0005-0000-0000-0000D5C80000}"/>
    <cellStyle name="Total (line) 5 30 2" xfId="51145" xr:uid="{00000000-0005-0000-0000-0000D6C80000}"/>
    <cellStyle name="Total (line) 5 30 2 2" xfId="51146" xr:uid="{00000000-0005-0000-0000-0000D7C80000}"/>
    <cellStyle name="Total (line) 5 30 2 3" xfId="51147" xr:uid="{00000000-0005-0000-0000-0000D8C80000}"/>
    <cellStyle name="Total (line) 5 30 2 4" xfId="51148" xr:uid="{00000000-0005-0000-0000-0000D9C80000}"/>
    <cellStyle name="Total (line) 5 30 3" xfId="51149" xr:uid="{00000000-0005-0000-0000-0000DAC80000}"/>
    <cellStyle name="Total (line) 5 30 4" xfId="51150" xr:uid="{00000000-0005-0000-0000-0000DBC80000}"/>
    <cellStyle name="Total (line) 5 30 5" xfId="51151" xr:uid="{00000000-0005-0000-0000-0000DCC80000}"/>
    <cellStyle name="Total (line) 5 31" xfId="7134" xr:uid="{00000000-0005-0000-0000-0000DDC80000}"/>
    <cellStyle name="Total (line) 5 31 2" xfId="51152" xr:uid="{00000000-0005-0000-0000-0000DEC80000}"/>
    <cellStyle name="Total (line) 5 31 2 2" xfId="51153" xr:uid="{00000000-0005-0000-0000-0000DFC80000}"/>
    <cellStyle name="Total (line) 5 31 2 3" xfId="51154" xr:uid="{00000000-0005-0000-0000-0000E0C80000}"/>
    <cellStyle name="Total (line) 5 31 2 4" xfId="51155" xr:uid="{00000000-0005-0000-0000-0000E1C80000}"/>
    <cellStyle name="Total (line) 5 31 3" xfId="51156" xr:uid="{00000000-0005-0000-0000-0000E2C80000}"/>
    <cellStyle name="Total (line) 5 31 4" xfId="51157" xr:uid="{00000000-0005-0000-0000-0000E3C80000}"/>
    <cellStyle name="Total (line) 5 31 5" xfId="51158" xr:uid="{00000000-0005-0000-0000-0000E4C80000}"/>
    <cellStyle name="Total (line) 5 32" xfId="7135" xr:uid="{00000000-0005-0000-0000-0000E5C80000}"/>
    <cellStyle name="Total (line) 5 32 2" xfId="51159" xr:uid="{00000000-0005-0000-0000-0000E6C80000}"/>
    <cellStyle name="Total (line) 5 32 2 2" xfId="51160" xr:uid="{00000000-0005-0000-0000-0000E7C80000}"/>
    <cellStyle name="Total (line) 5 32 2 3" xfId="51161" xr:uid="{00000000-0005-0000-0000-0000E8C80000}"/>
    <cellStyle name="Total (line) 5 32 2 4" xfId="51162" xr:uid="{00000000-0005-0000-0000-0000E9C80000}"/>
    <cellStyle name="Total (line) 5 32 3" xfId="51163" xr:uid="{00000000-0005-0000-0000-0000EAC80000}"/>
    <cellStyle name="Total (line) 5 32 4" xfId="51164" xr:uid="{00000000-0005-0000-0000-0000EBC80000}"/>
    <cellStyle name="Total (line) 5 32 5" xfId="51165" xr:uid="{00000000-0005-0000-0000-0000ECC80000}"/>
    <cellStyle name="Total (line) 5 33" xfId="7136" xr:uid="{00000000-0005-0000-0000-0000EDC80000}"/>
    <cellStyle name="Total (line) 5 33 2" xfId="51166" xr:uid="{00000000-0005-0000-0000-0000EEC80000}"/>
    <cellStyle name="Total (line) 5 33 2 2" xfId="51167" xr:uid="{00000000-0005-0000-0000-0000EFC80000}"/>
    <cellStyle name="Total (line) 5 33 2 3" xfId="51168" xr:uid="{00000000-0005-0000-0000-0000F0C80000}"/>
    <cellStyle name="Total (line) 5 33 2 4" xfId="51169" xr:uid="{00000000-0005-0000-0000-0000F1C80000}"/>
    <cellStyle name="Total (line) 5 33 3" xfId="51170" xr:uid="{00000000-0005-0000-0000-0000F2C80000}"/>
    <cellStyle name="Total (line) 5 33 4" xfId="51171" xr:uid="{00000000-0005-0000-0000-0000F3C80000}"/>
    <cellStyle name="Total (line) 5 33 5" xfId="51172" xr:uid="{00000000-0005-0000-0000-0000F4C80000}"/>
    <cellStyle name="Total (line) 5 34" xfId="7137" xr:uid="{00000000-0005-0000-0000-0000F5C80000}"/>
    <cellStyle name="Total (line) 5 34 2" xfId="51173" xr:uid="{00000000-0005-0000-0000-0000F6C80000}"/>
    <cellStyle name="Total (line) 5 34 2 2" xfId="51174" xr:uid="{00000000-0005-0000-0000-0000F7C80000}"/>
    <cellStyle name="Total (line) 5 34 2 3" xfId="51175" xr:uid="{00000000-0005-0000-0000-0000F8C80000}"/>
    <cellStyle name="Total (line) 5 34 2 4" xfId="51176" xr:uid="{00000000-0005-0000-0000-0000F9C80000}"/>
    <cellStyle name="Total (line) 5 34 3" xfId="51177" xr:uid="{00000000-0005-0000-0000-0000FAC80000}"/>
    <cellStyle name="Total (line) 5 34 4" xfId="51178" xr:uid="{00000000-0005-0000-0000-0000FBC80000}"/>
    <cellStyle name="Total (line) 5 34 5" xfId="51179" xr:uid="{00000000-0005-0000-0000-0000FCC80000}"/>
    <cellStyle name="Total (line) 5 35" xfId="7138" xr:uid="{00000000-0005-0000-0000-0000FDC80000}"/>
    <cellStyle name="Total (line) 5 35 2" xfId="51180" xr:uid="{00000000-0005-0000-0000-0000FEC80000}"/>
    <cellStyle name="Total (line) 5 35 2 2" xfId="51181" xr:uid="{00000000-0005-0000-0000-0000FFC80000}"/>
    <cellStyle name="Total (line) 5 35 2 3" xfId="51182" xr:uid="{00000000-0005-0000-0000-000000C90000}"/>
    <cellStyle name="Total (line) 5 35 2 4" xfId="51183" xr:uid="{00000000-0005-0000-0000-000001C90000}"/>
    <cellStyle name="Total (line) 5 35 3" xfId="51184" xr:uid="{00000000-0005-0000-0000-000002C90000}"/>
    <cellStyle name="Total (line) 5 35 4" xfId="51185" xr:uid="{00000000-0005-0000-0000-000003C90000}"/>
    <cellStyle name="Total (line) 5 35 5" xfId="51186" xr:uid="{00000000-0005-0000-0000-000004C90000}"/>
    <cellStyle name="Total (line) 5 36" xfId="7139" xr:uid="{00000000-0005-0000-0000-000005C90000}"/>
    <cellStyle name="Total (line) 5 36 2" xfId="51187" xr:uid="{00000000-0005-0000-0000-000006C90000}"/>
    <cellStyle name="Total (line) 5 36 2 2" xfId="51188" xr:uid="{00000000-0005-0000-0000-000007C90000}"/>
    <cellStyle name="Total (line) 5 36 2 3" xfId="51189" xr:uid="{00000000-0005-0000-0000-000008C90000}"/>
    <cellStyle name="Total (line) 5 36 2 4" xfId="51190" xr:uid="{00000000-0005-0000-0000-000009C90000}"/>
    <cellStyle name="Total (line) 5 36 3" xfId="51191" xr:uid="{00000000-0005-0000-0000-00000AC90000}"/>
    <cellStyle name="Total (line) 5 36 4" xfId="51192" xr:uid="{00000000-0005-0000-0000-00000BC90000}"/>
    <cellStyle name="Total (line) 5 36 5" xfId="51193" xr:uid="{00000000-0005-0000-0000-00000CC90000}"/>
    <cellStyle name="Total (line) 5 37" xfId="7140" xr:uid="{00000000-0005-0000-0000-00000DC90000}"/>
    <cellStyle name="Total (line) 5 37 2" xfId="51194" xr:uid="{00000000-0005-0000-0000-00000EC90000}"/>
    <cellStyle name="Total (line) 5 37 2 2" xfId="51195" xr:uid="{00000000-0005-0000-0000-00000FC90000}"/>
    <cellStyle name="Total (line) 5 37 2 3" xfId="51196" xr:uid="{00000000-0005-0000-0000-000010C90000}"/>
    <cellStyle name="Total (line) 5 37 2 4" xfId="51197" xr:uid="{00000000-0005-0000-0000-000011C90000}"/>
    <cellStyle name="Total (line) 5 37 3" xfId="51198" xr:uid="{00000000-0005-0000-0000-000012C90000}"/>
    <cellStyle name="Total (line) 5 37 4" xfId="51199" xr:uid="{00000000-0005-0000-0000-000013C90000}"/>
    <cellStyle name="Total (line) 5 37 5" xfId="51200" xr:uid="{00000000-0005-0000-0000-000014C90000}"/>
    <cellStyle name="Total (line) 5 38" xfId="7141" xr:uid="{00000000-0005-0000-0000-000015C90000}"/>
    <cellStyle name="Total (line) 5 38 2" xfId="51201" xr:uid="{00000000-0005-0000-0000-000016C90000}"/>
    <cellStyle name="Total (line) 5 38 2 2" xfId="51202" xr:uid="{00000000-0005-0000-0000-000017C90000}"/>
    <cellStyle name="Total (line) 5 38 2 3" xfId="51203" xr:uid="{00000000-0005-0000-0000-000018C90000}"/>
    <cellStyle name="Total (line) 5 38 2 4" xfId="51204" xr:uid="{00000000-0005-0000-0000-000019C90000}"/>
    <cellStyle name="Total (line) 5 38 3" xfId="51205" xr:uid="{00000000-0005-0000-0000-00001AC90000}"/>
    <cellStyle name="Total (line) 5 38 4" xfId="51206" xr:uid="{00000000-0005-0000-0000-00001BC90000}"/>
    <cellStyle name="Total (line) 5 38 5" xfId="51207" xr:uid="{00000000-0005-0000-0000-00001CC90000}"/>
    <cellStyle name="Total (line) 5 39" xfId="7142" xr:uid="{00000000-0005-0000-0000-00001DC90000}"/>
    <cellStyle name="Total (line) 5 39 2" xfId="51208" xr:uid="{00000000-0005-0000-0000-00001EC90000}"/>
    <cellStyle name="Total (line) 5 39 2 2" xfId="51209" xr:uid="{00000000-0005-0000-0000-00001FC90000}"/>
    <cellStyle name="Total (line) 5 39 2 3" xfId="51210" xr:uid="{00000000-0005-0000-0000-000020C90000}"/>
    <cellStyle name="Total (line) 5 39 2 4" xfId="51211" xr:uid="{00000000-0005-0000-0000-000021C90000}"/>
    <cellStyle name="Total (line) 5 39 3" xfId="51212" xr:uid="{00000000-0005-0000-0000-000022C90000}"/>
    <cellStyle name="Total (line) 5 39 4" xfId="51213" xr:uid="{00000000-0005-0000-0000-000023C90000}"/>
    <cellStyle name="Total (line) 5 39 5" xfId="51214" xr:uid="{00000000-0005-0000-0000-000024C90000}"/>
    <cellStyle name="Total (line) 5 4" xfId="7143" xr:uid="{00000000-0005-0000-0000-000025C90000}"/>
    <cellStyle name="Total (line) 5 4 2" xfId="51215" xr:uid="{00000000-0005-0000-0000-000026C90000}"/>
    <cellStyle name="Total (line) 5 4 2 2" xfId="51216" xr:uid="{00000000-0005-0000-0000-000027C90000}"/>
    <cellStyle name="Total (line) 5 4 2 3" xfId="51217" xr:uid="{00000000-0005-0000-0000-000028C90000}"/>
    <cellStyle name="Total (line) 5 4 2 4" xfId="51218" xr:uid="{00000000-0005-0000-0000-000029C90000}"/>
    <cellStyle name="Total (line) 5 4 3" xfId="51219" xr:uid="{00000000-0005-0000-0000-00002AC90000}"/>
    <cellStyle name="Total (line) 5 4 4" xfId="51220" xr:uid="{00000000-0005-0000-0000-00002BC90000}"/>
    <cellStyle name="Total (line) 5 4 5" xfId="51221" xr:uid="{00000000-0005-0000-0000-00002CC90000}"/>
    <cellStyle name="Total (line) 5 40" xfId="7144" xr:uid="{00000000-0005-0000-0000-00002DC90000}"/>
    <cellStyle name="Total (line) 5 40 2" xfId="51222" xr:uid="{00000000-0005-0000-0000-00002EC90000}"/>
    <cellStyle name="Total (line) 5 40 2 2" xfId="51223" xr:uid="{00000000-0005-0000-0000-00002FC90000}"/>
    <cellStyle name="Total (line) 5 40 2 3" xfId="51224" xr:uid="{00000000-0005-0000-0000-000030C90000}"/>
    <cellStyle name="Total (line) 5 40 2 4" xfId="51225" xr:uid="{00000000-0005-0000-0000-000031C90000}"/>
    <cellStyle name="Total (line) 5 40 3" xfId="51226" xr:uid="{00000000-0005-0000-0000-000032C90000}"/>
    <cellStyle name="Total (line) 5 40 4" xfId="51227" xr:uid="{00000000-0005-0000-0000-000033C90000}"/>
    <cellStyle name="Total (line) 5 40 5" xfId="51228" xr:uid="{00000000-0005-0000-0000-000034C90000}"/>
    <cellStyle name="Total (line) 5 41" xfId="7145" xr:uid="{00000000-0005-0000-0000-000035C90000}"/>
    <cellStyle name="Total (line) 5 41 2" xfId="51229" xr:uid="{00000000-0005-0000-0000-000036C90000}"/>
    <cellStyle name="Total (line) 5 41 2 2" xfId="51230" xr:uid="{00000000-0005-0000-0000-000037C90000}"/>
    <cellStyle name="Total (line) 5 41 2 3" xfId="51231" xr:uid="{00000000-0005-0000-0000-000038C90000}"/>
    <cellStyle name="Total (line) 5 41 2 4" xfId="51232" xr:uid="{00000000-0005-0000-0000-000039C90000}"/>
    <cellStyle name="Total (line) 5 41 3" xfId="51233" xr:uid="{00000000-0005-0000-0000-00003AC90000}"/>
    <cellStyle name="Total (line) 5 41 4" xfId="51234" xr:uid="{00000000-0005-0000-0000-00003BC90000}"/>
    <cellStyle name="Total (line) 5 41 5" xfId="51235" xr:uid="{00000000-0005-0000-0000-00003CC90000}"/>
    <cellStyle name="Total (line) 5 42" xfId="7146" xr:uid="{00000000-0005-0000-0000-00003DC90000}"/>
    <cellStyle name="Total (line) 5 42 2" xfId="51236" xr:uid="{00000000-0005-0000-0000-00003EC90000}"/>
    <cellStyle name="Total (line) 5 42 2 2" xfId="51237" xr:uid="{00000000-0005-0000-0000-00003FC90000}"/>
    <cellStyle name="Total (line) 5 42 2 3" xfId="51238" xr:uid="{00000000-0005-0000-0000-000040C90000}"/>
    <cellStyle name="Total (line) 5 42 2 4" xfId="51239" xr:uid="{00000000-0005-0000-0000-000041C90000}"/>
    <cellStyle name="Total (line) 5 42 3" xfId="51240" xr:uid="{00000000-0005-0000-0000-000042C90000}"/>
    <cellStyle name="Total (line) 5 42 4" xfId="51241" xr:uid="{00000000-0005-0000-0000-000043C90000}"/>
    <cellStyle name="Total (line) 5 42 5" xfId="51242" xr:uid="{00000000-0005-0000-0000-000044C90000}"/>
    <cellStyle name="Total (line) 5 43" xfId="7147" xr:uid="{00000000-0005-0000-0000-000045C90000}"/>
    <cellStyle name="Total (line) 5 43 2" xfId="51243" xr:uid="{00000000-0005-0000-0000-000046C90000}"/>
    <cellStyle name="Total (line) 5 43 2 2" xfId="51244" xr:uid="{00000000-0005-0000-0000-000047C90000}"/>
    <cellStyle name="Total (line) 5 43 2 3" xfId="51245" xr:uid="{00000000-0005-0000-0000-000048C90000}"/>
    <cellStyle name="Total (line) 5 43 2 4" xfId="51246" xr:uid="{00000000-0005-0000-0000-000049C90000}"/>
    <cellStyle name="Total (line) 5 43 3" xfId="51247" xr:uid="{00000000-0005-0000-0000-00004AC90000}"/>
    <cellStyle name="Total (line) 5 43 4" xfId="51248" xr:uid="{00000000-0005-0000-0000-00004BC90000}"/>
    <cellStyle name="Total (line) 5 43 5" xfId="51249" xr:uid="{00000000-0005-0000-0000-00004CC90000}"/>
    <cellStyle name="Total (line) 5 44" xfId="7148" xr:uid="{00000000-0005-0000-0000-00004DC90000}"/>
    <cellStyle name="Total (line) 5 44 2" xfId="51250" xr:uid="{00000000-0005-0000-0000-00004EC90000}"/>
    <cellStyle name="Total (line) 5 44 2 2" xfId="51251" xr:uid="{00000000-0005-0000-0000-00004FC90000}"/>
    <cellStyle name="Total (line) 5 44 2 3" xfId="51252" xr:uid="{00000000-0005-0000-0000-000050C90000}"/>
    <cellStyle name="Total (line) 5 44 2 4" xfId="51253" xr:uid="{00000000-0005-0000-0000-000051C90000}"/>
    <cellStyle name="Total (line) 5 44 3" xfId="51254" xr:uid="{00000000-0005-0000-0000-000052C90000}"/>
    <cellStyle name="Total (line) 5 44 4" xfId="51255" xr:uid="{00000000-0005-0000-0000-000053C90000}"/>
    <cellStyle name="Total (line) 5 44 5" xfId="51256" xr:uid="{00000000-0005-0000-0000-000054C90000}"/>
    <cellStyle name="Total (line) 5 45" xfId="7149" xr:uid="{00000000-0005-0000-0000-000055C90000}"/>
    <cellStyle name="Total (line) 5 45 2" xfId="51257" xr:uid="{00000000-0005-0000-0000-000056C90000}"/>
    <cellStyle name="Total (line) 5 45 2 2" xfId="51258" xr:uid="{00000000-0005-0000-0000-000057C90000}"/>
    <cellStyle name="Total (line) 5 45 2 3" xfId="51259" xr:uid="{00000000-0005-0000-0000-000058C90000}"/>
    <cellStyle name="Total (line) 5 45 2 4" xfId="51260" xr:uid="{00000000-0005-0000-0000-000059C90000}"/>
    <cellStyle name="Total (line) 5 45 3" xfId="51261" xr:uid="{00000000-0005-0000-0000-00005AC90000}"/>
    <cellStyle name="Total (line) 5 45 4" xfId="51262" xr:uid="{00000000-0005-0000-0000-00005BC90000}"/>
    <cellStyle name="Total (line) 5 45 5" xfId="51263" xr:uid="{00000000-0005-0000-0000-00005CC90000}"/>
    <cellStyle name="Total (line) 5 46" xfId="51264" xr:uid="{00000000-0005-0000-0000-00005DC90000}"/>
    <cellStyle name="Total (line) 5 46 2" xfId="51265" xr:uid="{00000000-0005-0000-0000-00005EC90000}"/>
    <cellStyle name="Total (line) 5 46 3" xfId="51266" xr:uid="{00000000-0005-0000-0000-00005FC90000}"/>
    <cellStyle name="Total (line) 5 46 4" xfId="51267" xr:uid="{00000000-0005-0000-0000-000060C90000}"/>
    <cellStyle name="Total (line) 5 47" xfId="51268" xr:uid="{00000000-0005-0000-0000-000061C90000}"/>
    <cellStyle name="Total (line) 5 47 2" xfId="51269" xr:uid="{00000000-0005-0000-0000-000062C90000}"/>
    <cellStyle name="Total (line) 5 47 3" xfId="51270" xr:uid="{00000000-0005-0000-0000-000063C90000}"/>
    <cellStyle name="Total (line) 5 47 4" xfId="51271" xr:uid="{00000000-0005-0000-0000-000064C90000}"/>
    <cellStyle name="Total (line) 5 48" xfId="51272" xr:uid="{00000000-0005-0000-0000-000065C90000}"/>
    <cellStyle name="Total (line) 5 49" xfId="51273" xr:uid="{00000000-0005-0000-0000-000066C90000}"/>
    <cellStyle name="Total (line) 5 5" xfId="7150" xr:uid="{00000000-0005-0000-0000-000067C90000}"/>
    <cellStyle name="Total (line) 5 5 2" xfId="51274" xr:uid="{00000000-0005-0000-0000-000068C90000}"/>
    <cellStyle name="Total (line) 5 5 2 2" xfId="51275" xr:uid="{00000000-0005-0000-0000-000069C90000}"/>
    <cellStyle name="Total (line) 5 5 2 3" xfId="51276" xr:uid="{00000000-0005-0000-0000-00006AC90000}"/>
    <cellStyle name="Total (line) 5 5 2 4" xfId="51277" xr:uid="{00000000-0005-0000-0000-00006BC90000}"/>
    <cellStyle name="Total (line) 5 5 3" xfId="51278" xr:uid="{00000000-0005-0000-0000-00006CC90000}"/>
    <cellStyle name="Total (line) 5 5 4" xfId="51279" xr:uid="{00000000-0005-0000-0000-00006DC90000}"/>
    <cellStyle name="Total (line) 5 5 5" xfId="51280" xr:uid="{00000000-0005-0000-0000-00006EC90000}"/>
    <cellStyle name="Total (line) 5 50" xfId="51281" xr:uid="{00000000-0005-0000-0000-00006FC90000}"/>
    <cellStyle name="Total (line) 5 6" xfId="7151" xr:uid="{00000000-0005-0000-0000-000070C90000}"/>
    <cellStyle name="Total (line) 5 6 2" xfId="51282" xr:uid="{00000000-0005-0000-0000-000071C90000}"/>
    <cellStyle name="Total (line) 5 6 2 2" xfId="51283" xr:uid="{00000000-0005-0000-0000-000072C90000}"/>
    <cellStyle name="Total (line) 5 6 2 3" xfId="51284" xr:uid="{00000000-0005-0000-0000-000073C90000}"/>
    <cellStyle name="Total (line) 5 6 2 4" xfId="51285" xr:uid="{00000000-0005-0000-0000-000074C90000}"/>
    <cellStyle name="Total (line) 5 6 3" xfId="51286" xr:uid="{00000000-0005-0000-0000-000075C90000}"/>
    <cellStyle name="Total (line) 5 6 4" xfId="51287" xr:uid="{00000000-0005-0000-0000-000076C90000}"/>
    <cellStyle name="Total (line) 5 6 5" xfId="51288" xr:uid="{00000000-0005-0000-0000-000077C90000}"/>
    <cellStyle name="Total (line) 5 7" xfId="7152" xr:uid="{00000000-0005-0000-0000-000078C90000}"/>
    <cellStyle name="Total (line) 5 7 2" xfId="51289" xr:uid="{00000000-0005-0000-0000-000079C90000}"/>
    <cellStyle name="Total (line) 5 7 2 2" xfId="51290" xr:uid="{00000000-0005-0000-0000-00007AC90000}"/>
    <cellStyle name="Total (line) 5 7 2 3" xfId="51291" xr:uid="{00000000-0005-0000-0000-00007BC90000}"/>
    <cellStyle name="Total (line) 5 7 2 4" xfId="51292" xr:uid="{00000000-0005-0000-0000-00007CC90000}"/>
    <cellStyle name="Total (line) 5 7 3" xfId="51293" xr:uid="{00000000-0005-0000-0000-00007DC90000}"/>
    <cellStyle name="Total (line) 5 7 4" xfId="51294" xr:uid="{00000000-0005-0000-0000-00007EC90000}"/>
    <cellStyle name="Total (line) 5 7 5" xfId="51295" xr:uid="{00000000-0005-0000-0000-00007FC90000}"/>
    <cellStyle name="Total (line) 5 8" xfId="7153" xr:uid="{00000000-0005-0000-0000-000080C90000}"/>
    <cellStyle name="Total (line) 5 8 2" xfId="51296" xr:uid="{00000000-0005-0000-0000-000081C90000}"/>
    <cellStyle name="Total (line) 5 8 2 2" xfId="51297" xr:uid="{00000000-0005-0000-0000-000082C90000}"/>
    <cellStyle name="Total (line) 5 8 2 3" xfId="51298" xr:uid="{00000000-0005-0000-0000-000083C90000}"/>
    <cellStyle name="Total (line) 5 8 2 4" xfId="51299" xr:uid="{00000000-0005-0000-0000-000084C90000}"/>
    <cellStyle name="Total (line) 5 8 3" xfId="51300" xr:uid="{00000000-0005-0000-0000-000085C90000}"/>
    <cellStyle name="Total (line) 5 8 4" xfId="51301" xr:uid="{00000000-0005-0000-0000-000086C90000}"/>
    <cellStyle name="Total (line) 5 8 5" xfId="51302" xr:uid="{00000000-0005-0000-0000-000087C90000}"/>
    <cellStyle name="Total (line) 5 9" xfId="7154" xr:uid="{00000000-0005-0000-0000-000088C90000}"/>
    <cellStyle name="Total (line) 5 9 2" xfId="51303" xr:uid="{00000000-0005-0000-0000-000089C90000}"/>
    <cellStyle name="Total (line) 5 9 2 2" xfId="51304" xr:uid="{00000000-0005-0000-0000-00008AC90000}"/>
    <cellStyle name="Total (line) 5 9 2 3" xfId="51305" xr:uid="{00000000-0005-0000-0000-00008BC90000}"/>
    <cellStyle name="Total (line) 5 9 2 4" xfId="51306" xr:uid="{00000000-0005-0000-0000-00008CC90000}"/>
    <cellStyle name="Total (line) 5 9 3" xfId="51307" xr:uid="{00000000-0005-0000-0000-00008DC90000}"/>
    <cellStyle name="Total (line) 5 9 4" xfId="51308" xr:uid="{00000000-0005-0000-0000-00008EC90000}"/>
    <cellStyle name="Total (line) 5 9 5" xfId="51309" xr:uid="{00000000-0005-0000-0000-00008FC90000}"/>
    <cellStyle name="Total (line) 6" xfId="7155" xr:uid="{00000000-0005-0000-0000-000090C90000}"/>
    <cellStyle name="Total (line) 6 10" xfId="7156" xr:uid="{00000000-0005-0000-0000-000091C90000}"/>
    <cellStyle name="Total (line) 6 10 2" xfId="51310" xr:uid="{00000000-0005-0000-0000-000092C90000}"/>
    <cellStyle name="Total (line) 6 10 2 2" xfId="51311" xr:uid="{00000000-0005-0000-0000-000093C90000}"/>
    <cellStyle name="Total (line) 6 10 2 3" xfId="51312" xr:uid="{00000000-0005-0000-0000-000094C90000}"/>
    <cellStyle name="Total (line) 6 10 2 4" xfId="51313" xr:uid="{00000000-0005-0000-0000-000095C90000}"/>
    <cellStyle name="Total (line) 6 10 3" xfId="51314" xr:uid="{00000000-0005-0000-0000-000096C90000}"/>
    <cellStyle name="Total (line) 6 10 4" xfId="51315" xr:uid="{00000000-0005-0000-0000-000097C90000}"/>
    <cellStyle name="Total (line) 6 10 5" xfId="51316" xr:uid="{00000000-0005-0000-0000-000098C90000}"/>
    <cellStyle name="Total (line) 6 11" xfId="7157" xr:uid="{00000000-0005-0000-0000-000099C90000}"/>
    <cellStyle name="Total (line) 6 11 2" xfId="51317" xr:uid="{00000000-0005-0000-0000-00009AC90000}"/>
    <cellStyle name="Total (line) 6 11 2 2" xfId="51318" xr:uid="{00000000-0005-0000-0000-00009BC90000}"/>
    <cellStyle name="Total (line) 6 11 2 3" xfId="51319" xr:uid="{00000000-0005-0000-0000-00009CC90000}"/>
    <cellStyle name="Total (line) 6 11 2 4" xfId="51320" xr:uid="{00000000-0005-0000-0000-00009DC90000}"/>
    <cellStyle name="Total (line) 6 11 3" xfId="51321" xr:uid="{00000000-0005-0000-0000-00009EC90000}"/>
    <cellStyle name="Total (line) 6 11 4" xfId="51322" xr:uid="{00000000-0005-0000-0000-00009FC90000}"/>
    <cellStyle name="Total (line) 6 11 5" xfId="51323" xr:uid="{00000000-0005-0000-0000-0000A0C90000}"/>
    <cellStyle name="Total (line) 6 12" xfId="7158" xr:uid="{00000000-0005-0000-0000-0000A1C90000}"/>
    <cellStyle name="Total (line) 6 12 2" xfId="51324" xr:uid="{00000000-0005-0000-0000-0000A2C90000}"/>
    <cellStyle name="Total (line) 6 12 2 2" xfId="51325" xr:uid="{00000000-0005-0000-0000-0000A3C90000}"/>
    <cellStyle name="Total (line) 6 12 2 3" xfId="51326" xr:uid="{00000000-0005-0000-0000-0000A4C90000}"/>
    <cellStyle name="Total (line) 6 12 2 4" xfId="51327" xr:uid="{00000000-0005-0000-0000-0000A5C90000}"/>
    <cellStyle name="Total (line) 6 12 3" xfId="51328" xr:uid="{00000000-0005-0000-0000-0000A6C90000}"/>
    <cellStyle name="Total (line) 6 12 4" xfId="51329" xr:uid="{00000000-0005-0000-0000-0000A7C90000}"/>
    <cellStyle name="Total (line) 6 12 5" xfId="51330" xr:uid="{00000000-0005-0000-0000-0000A8C90000}"/>
    <cellStyle name="Total (line) 6 13" xfId="7159" xr:uid="{00000000-0005-0000-0000-0000A9C90000}"/>
    <cellStyle name="Total (line) 6 13 2" xfId="51331" xr:uid="{00000000-0005-0000-0000-0000AAC90000}"/>
    <cellStyle name="Total (line) 6 13 2 2" xfId="51332" xr:uid="{00000000-0005-0000-0000-0000ABC90000}"/>
    <cellStyle name="Total (line) 6 13 2 3" xfId="51333" xr:uid="{00000000-0005-0000-0000-0000ACC90000}"/>
    <cellStyle name="Total (line) 6 13 2 4" xfId="51334" xr:uid="{00000000-0005-0000-0000-0000ADC90000}"/>
    <cellStyle name="Total (line) 6 13 3" xfId="51335" xr:uid="{00000000-0005-0000-0000-0000AEC90000}"/>
    <cellStyle name="Total (line) 6 13 4" xfId="51336" xr:uid="{00000000-0005-0000-0000-0000AFC90000}"/>
    <cellStyle name="Total (line) 6 13 5" xfId="51337" xr:uid="{00000000-0005-0000-0000-0000B0C90000}"/>
    <cellStyle name="Total (line) 6 14" xfId="7160" xr:uid="{00000000-0005-0000-0000-0000B1C90000}"/>
    <cellStyle name="Total (line) 6 14 2" xfId="51338" xr:uid="{00000000-0005-0000-0000-0000B2C90000}"/>
    <cellStyle name="Total (line) 6 14 2 2" xfId="51339" xr:uid="{00000000-0005-0000-0000-0000B3C90000}"/>
    <cellStyle name="Total (line) 6 14 2 3" xfId="51340" xr:uid="{00000000-0005-0000-0000-0000B4C90000}"/>
    <cellStyle name="Total (line) 6 14 2 4" xfId="51341" xr:uid="{00000000-0005-0000-0000-0000B5C90000}"/>
    <cellStyle name="Total (line) 6 14 3" xfId="51342" xr:uid="{00000000-0005-0000-0000-0000B6C90000}"/>
    <cellStyle name="Total (line) 6 14 4" xfId="51343" xr:uid="{00000000-0005-0000-0000-0000B7C90000}"/>
    <cellStyle name="Total (line) 6 14 5" xfId="51344" xr:uid="{00000000-0005-0000-0000-0000B8C90000}"/>
    <cellStyle name="Total (line) 6 15" xfId="7161" xr:uid="{00000000-0005-0000-0000-0000B9C90000}"/>
    <cellStyle name="Total (line) 6 15 2" xfId="51345" xr:uid="{00000000-0005-0000-0000-0000BAC90000}"/>
    <cellStyle name="Total (line) 6 15 2 2" xfId="51346" xr:uid="{00000000-0005-0000-0000-0000BBC90000}"/>
    <cellStyle name="Total (line) 6 15 2 3" xfId="51347" xr:uid="{00000000-0005-0000-0000-0000BCC90000}"/>
    <cellStyle name="Total (line) 6 15 2 4" xfId="51348" xr:uid="{00000000-0005-0000-0000-0000BDC90000}"/>
    <cellStyle name="Total (line) 6 15 3" xfId="51349" xr:uid="{00000000-0005-0000-0000-0000BEC90000}"/>
    <cellStyle name="Total (line) 6 15 4" xfId="51350" xr:uid="{00000000-0005-0000-0000-0000BFC90000}"/>
    <cellStyle name="Total (line) 6 15 5" xfId="51351" xr:uid="{00000000-0005-0000-0000-0000C0C90000}"/>
    <cellStyle name="Total (line) 6 16" xfId="7162" xr:uid="{00000000-0005-0000-0000-0000C1C90000}"/>
    <cellStyle name="Total (line) 6 16 2" xfId="51352" xr:uid="{00000000-0005-0000-0000-0000C2C90000}"/>
    <cellStyle name="Total (line) 6 16 2 2" xfId="51353" xr:uid="{00000000-0005-0000-0000-0000C3C90000}"/>
    <cellStyle name="Total (line) 6 16 2 3" xfId="51354" xr:uid="{00000000-0005-0000-0000-0000C4C90000}"/>
    <cellStyle name="Total (line) 6 16 2 4" xfId="51355" xr:uid="{00000000-0005-0000-0000-0000C5C90000}"/>
    <cellStyle name="Total (line) 6 16 3" xfId="51356" xr:uid="{00000000-0005-0000-0000-0000C6C90000}"/>
    <cellStyle name="Total (line) 6 16 4" xfId="51357" xr:uid="{00000000-0005-0000-0000-0000C7C90000}"/>
    <cellStyle name="Total (line) 6 16 5" xfId="51358" xr:uid="{00000000-0005-0000-0000-0000C8C90000}"/>
    <cellStyle name="Total (line) 6 17" xfId="7163" xr:uid="{00000000-0005-0000-0000-0000C9C90000}"/>
    <cellStyle name="Total (line) 6 17 2" xfId="51359" xr:uid="{00000000-0005-0000-0000-0000CAC90000}"/>
    <cellStyle name="Total (line) 6 17 2 2" xfId="51360" xr:uid="{00000000-0005-0000-0000-0000CBC90000}"/>
    <cellStyle name="Total (line) 6 17 2 3" xfId="51361" xr:uid="{00000000-0005-0000-0000-0000CCC90000}"/>
    <cellStyle name="Total (line) 6 17 2 4" xfId="51362" xr:uid="{00000000-0005-0000-0000-0000CDC90000}"/>
    <cellStyle name="Total (line) 6 17 3" xfId="51363" xr:uid="{00000000-0005-0000-0000-0000CEC90000}"/>
    <cellStyle name="Total (line) 6 17 4" xfId="51364" xr:uid="{00000000-0005-0000-0000-0000CFC90000}"/>
    <cellStyle name="Total (line) 6 17 5" xfId="51365" xr:uid="{00000000-0005-0000-0000-0000D0C90000}"/>
    <cellStyle name="Total (line) 6 18" xfId="7164" xr:uid="{00000000-0005-0000-0000-0000D1C90000}"/>
    <cellStyle name="Total (line) 6 18 2" xfId="51366" xr:uid="{00000000-0005-0000-0000-0000D2C90000}"/>
    <cellStyle name="Total (line) 6 18 2 2" xfId="51367" xr:uid="{00000000-0005-0000-0000-0000D3C90000}"/>
    <cellStyle name="Total (line) 6 18 2 3" xfId="51368" xr:uid="{00000000-0005-0000-0000-0000D4C90000}"/>
    <cellStyle name="Total (line) 6 18 2 4" xfId="51369" xr:uid="{00000000-0005-0000-0000-0000D5C90000}"/>
    <cellStyle name="Total (line) 6 18 3" xfId="51370" xr:uid="{00000000-0005-0000-0000-0000D6C90000}"/>
    <cellStyle name="Total (line) 6 18 4" xfId="51371" xr:uid="{00000000-0005-0000-0000-0000D7C90000}"/>
    <cellStyle name="Total (line) 6 18 5" xfId="51372" xr:uid="{00000000-0005-0000-0000-0000D8C90000}"/>
    <cellStyle name="Total (line) 6 19" xfId="7165" xr:uid="{00000000-0005-0000-0000-0000D9C90000}"/>
    <cellStyle name="Total (line) 6 19 2" xfId="51373" xr:uid="{00000000-0005-0000-0000-0000DAC90000}"/>
    <cellStyle name="Total (line) 6 19 2 2" xfId="51374" xr:uid="{00000000-0005-0000-0000-0000DBC90000}"/>
    <cellStyle name="Total (line) 6 19 2 3" xfId="51375" xr:uid="{00000000-0005-0000-0000-0000DCC90000}"/>
    <cellStyle name="Total (line) 6 19 2 4" xfId="51376" xr:uid="{00000000-0005-0000-0000-0000DDC90000}"/>
    <cellStyle name="Total (line) 6 19 3" xfId="51377" xr:uid="{00000000-0005-0000-0000-0000DEC90000}"/>
    <cellStyle name="Total (line) 6 19 4" xfId="51378" xr:uid="{00000000-0005-0000-0000-0000DFC90000}"/>
    <cellStyle name="Total (line) 6 19 5" xfId="51379" xr:uid="{00000000-0005-0000-0000-0000E0C90000}"/>
    <cellStyle name="Total (line) 6 2" xfId="7166" xr:uid="{00000000-0005-0000-0000-0000E1C90000}"/>
    <cellStyle name="Total (line) 6 2 10" xfId="7167" xr:uid="{00000000-0005-0000-0000-0000E2C90000}"/>
    <cellStyle name="Total (line) 6 2 10 2" xfId="51380" xr:uid="{00000000-0005-0000-0000-0000E3C90000}"/>
    <cellStyle name="Total (line) 6 2 10 2 2" xfId="51381" xr:uid="{00000000-0005-0000-0000-0000E4C90000}"/>
    <cellStyle name="Total (line) 6 2 10 2 3" xfId="51382" xr:uid="{00000000-0005-0000-0000-0000E5C90000}"/>
    <cellStyle name="Total (line) 6 2 10 2 4" xfId="51383" xr:uid="{00000000-0005-0000-0000-0000E6C90000}"/>
    <cellStyle name="Total (line) 6 2 10 3" xfId="51384" xr:uid="{00000000-0005-0000-0000-0000E7C90000}"/>
    <cellStyle name="Total (line) 6 2 10 4" xfId="51385" xr:uid="{00000000-0005-0000-0000-0000E8C90000}"/>
    <cellStyle name="Total (line) 6 2 10 5" xfId="51386" xr:uid="{00000000-0005-0000-0000-0000E9C90000}"/>
    <cellStyle name="Total (line) 6 2 11" xfId="7168" xr:uid="{00000000-0005-0000-0000-0000EAC90000}"/>
    <cellStyle name="Total (line) 6 2 11 2" xfId="51387" xr:uid="{00000000-0005-0000-0000-0000EBC90000}"/>
    <cellStyle name="Total (line) 6 2 11 2 2" xfId="51388" xr:uid="{00000000-0005-0000-0000-0000ECC90000}"/>
    <cellStyle name="Total (line) 6 2 11 2 3" xfId="51389" xr:uid="{00000000-0005-0000-0000-0000EDC90000}"/>
    <cellStyle name="Total (line) 6 2 11 2 4" xfId="51390" xr:uid="{00000000-0005-0000-0000-0000EEC90000}"/>
    <cellStyle name="Total (line) 6 2 11 3" xfId="51391" xr:uid="{00000000-0005-0000-0000-0000EFC90000}"/>
    <cellStyle name="Total (line) 6 2 11 4" xfId="51392" xr:uid="{00000000-0005-0000-0000-0000F0C90000}"/>
    <cellStyle name="Total (line) 6 2 11 5" xfId="51393" xr:uid="{00000000-0005-0000-0000-0000F1C90000}"/>
    <cellStyle name="Total (line) 6 2 12" xfId="7169" xr:uid="{00000000-0005-0000-0000-0000F2C90000}"/>
    <cellStyle name="Total (line) 6 2 12 2" xfId="51394" xr:uid="{00000000-0005-0000-0000-0000F3C90000}"/>
    <cellStyle name="Total (line) 6 2 12 2 2" xfId="51395" xr:uid="{00000000-0005-0000-0000-0000F4C90000}"/>
    <cellStyle name="Total (line) 6 2 12 2 3" xfId="51396" xr:uid="{00000000-0005-0000-0000-0000F5C90000}"/>
    <cellStyle name="Total (line) 6 2 12 2 4" xfId="51397" xr:uid="{00000000-0005-0000-0000-0000F6C90000}"/>
    <cellStyle name="Total (line) 6 2 12 3" xfId="51398" xr:uid="{00000000-0005-0000-0000-0000F7C90000}"/>
    <cellStyle name="Total (line) 6 2 12 4" xfId="51399" xr:uid="{00000000-0005-0000-0000-0000F8C90000}"/>
    <cellStyle name="Total (line) 6 2 12 5" xfId="51400" xr:uid="{00000000-0005-0000-0000-0000F9C90000}"/>
    <cellStyle name="Total (line) 6 2 13" xfId="7170" xr:uid="{00000000-0005-0000-0000-0000FAC90000}"/>
    <cellStyle name="Total (line) 6 2 13 2" xfId="51401" xr:uid="{00000000-0005-0000-0000-0000FBC90000}"/>
    <cellStyle name="Total (line) 6 2 13 2 2" xfId="51402" xr:uid="{00000000-0005-0000-0000-0000FCC90000}"/>
    <cellStyle name="Total (line) 6 2 13 2 3" xfId="51403" xr:uid="{00000000-0005-0000-0000-0000FDC90000}"/>
    <cellStyle name="Total (line) 6 2 13 2 4" xfId="51404" xr:uid="{00000000-0005-0000-0000-0000FEC90000}"/>
    <cellStyle name="Total (line) 6 2 13 3" xfId="51405" xr:uid="{00000000-0005-0000-0000-0000FFC90000}"/>
    <cellStyle name="Total (line) 6 2 13 4" xfId="51406" xr:uid="{00000000-0005-0000-0000-000000CA0000}"/>
    <cellStyle name="Total (line) 6 2 13 5" xfId="51407" xr:uid="{00000000-0005-0000-0000-000001CA0000}"/>
    <cellStyle name="Total (line) 6 2 14" xfId="7171" xr:uid="{00000000-0005-0000-0000-000002CA0000}"/>
    <cellStyle name="Total (line) 6 2 14 2" xfId="51408" xr:uid="{00000000-0005-0000-0000-000003CA0000}"/>
    <cellStyle name="Total (line) 6 2 14 2 2" xfId="51409" xr:uid="{00000000-0005-0000-0000-000004CA0000}"/>
    <cellStyle name="Total (line) 6 2 14 2 3" xfId="51410" xr:uid="{00000000-0005-0000-0000-000005CA0000}"/>
    <cellStyle name="Total (line) 6 2 14 2 4" xfId="51411" xr:uid="{00000000-0005-0000-0000-000006CA0000}"/>
    <cellStyle name="Total (line) 6 2 14 3" xfId="51412" xr:uid="{00000000-0005-0000-0000-000007CA0000}"/>
    <cellStyle name="Total (line) 6 2 14 4" xfId="51413" xr:uid="{00000000-0005-0000-0000-000008CA0000}"/>
    <cellStyle name="Total (line) 6 2 14 5" xfId="51414" xr:uid="{00000000-0005-0000-0000-000009CA0000}"/>
    <cellStyle name="Total (line) 6 2 15" xfId="7172" xr:uid="{00000000-0005-0000-0000-00000ACA0000}"/>
    <cellStyle name="Total (line) 6 2 15 2" xfId="51415" xr:uid="{00000000-0005-0000-0000-00000BCA0000}"/>
    <cellStyle name="Total (line) 6 2 15 2 2" xfId="51416" xr:uid="{00000000-0005-0000-0000-00000CCA0000}"/>
    <cellStyle name="Total (line) 6 2 15 2 3" xfId="51417" xr:uid="{00000000-0005-0000-0000-00000DCA0000}"/>
    <cellStyle name="Total (line) 6 2 15 2 4" xfId="51418" xr:uid="{00000000-0005-0000-0000-00000ECA0000}"/>
    <cellStyle name="Total (line) 6 2 15 3" xfId="51419" xr:uid="{00000000-0005-0000-0000-00000FCA0000}"/>
    <cellStyle name="Total (line) 6 2 15 4" xfId="51420" xr:uid="{00000000-0005-0000-0000-000010CA0000}"/>
    <cellStyle name="Total (line) 6 2 15 5" xfId="51421" xr:uid="{00000000-0005-0000-0000-000011CA0000}"/>
    <cellStyle name="Total (line) 6 2 16" xfId="7173" xr:uid="{00000000-0005-0000-0000-000012CA0000}"/>
    <cellStyle name="Total (line) 6 2 16 2" xfId="51422" xr:uid="{00000000-0005-0000-0000-000013CA0000}"/>
    <cellStyle name="Total (line) 6 2 16 2 2" xfId="51423" xr:uid="{00000000-0005-0000-0000-000014CA0000}"/>
    <cellStyle name="Total (line) 6 2 16 2 3" xfId="51424" xr:uid="{00000000-0005-0000-0000-000015CA0000}"/>
    <cellStyle name="Total (line) 6 2 16 2 4" xfId="51425" xr:uid="{00000000-0005-0000-0000-000016CA0000}"/>
    <cellStyle name="Total (line) 6 2 16 3" xfId="51426" xr:uid="{00000000-0005-0000-0000-000017CA0000}"/>
    <cellStyle name="Total (line) 6 2 16 4" xfId="51427" xr:uid="{00000000-0005-0000-0000-000018CA0000}"/>
    <cellStyle name="Total (line) 6 2 16 5" xfId="51428" xr:uid="{00000000-0005-0000-0000-000019CA0000}"/>
    <cellStyle name="Total (line) 6 2 17" xfId="7174" xr:uid="{00000000-0005-0000-0000-00001ACA0000}"/>
    <cellStyle name="Total (line) 6 2 17 2" xfId="51429" xr:uid="{00000000-0005-0000-0000-00001BCA0000}"/>
    <cellStyle name="Total (line) 6 2 17 2 2" xfId="51430" xr:uid="{00000000-0005-0000-0000-00001CCA0000}"/>
    <cellStyle name="Total (line) 6 2 17 2 3" xfId="51431" xr:uid="{00000000-0005-0000-0000-00001DCA0000}"/>
    <cellStyle name="Total (line) 6 2 17 2 4" xfId="51432" xr:uid="{00000000-0005-0000-0000-00001ECA0000}"/>
    <cellStyle name="Total (line) 6 2 17 3" xfId="51433" xr:uid="{00000000-0005-0000-0000-00001FCA0000}"/>
    <cellStyle name="Total (line) 6 2 17 4" xfId="51434" xr:uid="{00000000-0005-0000-0000-000020CA0000}"/>
    <cellStyle name="Total (line) 6 2 17 5" xfId="51435" xr:uid="{00000000-0005-0000-0000-000021CA0000}"/>
    <cellStyle name="Total (line) 6 2 18" xfId="7175" xr:uid="{00000000-0005-0000-0000-000022CA0000}"/>
    <cellStyle name="Total (line) 6 2 18 2" xfId="51436" xr:uid="{00000000-0005-0000-0000-000023CA0000}"/>
    <cellStyle name="Total (line) 6 2 18 2 2" xfId="51437" xr:uid="{00000000-0005-0000-0000-000024CA0000}"/>
    <cellStyle name="Total (line) 6 2 18 2 3" xfId="51438" xr:uid="{00000000-0005-0000-0000-000025CA0000}"/>
    <cellStyle name="Total (line) 6 2 18 2 4" xfId="51439" xr:uid="{00000000-0005-0000-0000-000026CA0000}"/>
    <cellStyle name="Total (line) 6 2 18 3" xfId="51440" xr:uid="{00000000-0005-0000-0000-000027CA0000}"/>
    <cellStyle name="Total (line) 6 2 18 4" xfId="51441" xr:uid="{00000000-0005-0000-0000-000028CA0000}"/>
    <cellStyle name="Total (line) 6 2 18 5" xfId="51442" xr:uid="{00000000-0005-0000-0000-000029CA0000}"/>
    <cellStyle name="Total (line) 6 2 19" xfId="7176" xr:uid="{00000000-0005-0000-0000-00002ACA0000}"/>
    <cellStyle name="Total (line) 6 2 19 2" xfId="51443" xr:uid="{00000000-0005-0000-0000-00002BCA0000}"/>
    <cellStyle name="Total (line) 6 2 19 2 2" xfId="51444" xr:uid="{00000000-0005-0000-0000-00002CCA0000}"/>
    <cellStyle name="Total (line) 6 2 19 2 3" xfId="51445" xr:uid="{00000000-0005-0000-0000-00002DCA0000}"/>
    <cellStyle name="Total (line) 6 2 19 2 4" xfId="51446" xr:uid="{00000000-0005-0000-0000-00002ECA0000}"/>
    <cellStyle name="Total (line) 6 2 19 3" xfId="51447" xr:uid="{00000000-0005-0000-0000-00002FCA0000}"/>
    <cellStyle name="Total (line) 6 2 19 4" xfId="51448" xr:uid="{00000000-0005-0000-0000-000030CA0000}"/>
    <cellStyle name="Total (line) 6 2 19 5" xfId="51449" xr:uid="{00000000-0005-0000-0000-000031CA0000}"/>
    <cellStyle name="Total (line) 6 2 2" xfId="7177" xr:uid="{00000000-0005-0000-0000-000032CA0000}"/>
    <cellStyle name="Total (line) 6 2 2 2" xfId="51450" xr:uid="{00000000-0005-0000-0000-000033CA0000}"/>
    <cellStyle name="Total (line) 6 2 2 2 2" xfId="51451" xr:uid="{00000000-0005-0000-0000-000034CA0000}"/>
    <cellStyle name="Total (line) 6 2 2 2 3" xfId="51452" xr:uid="{00000000-0005-0000-0000-000035CA0000}"/>
    <cellStyle name="Total (line) 6 2 2 2 4" xfId="51453" xr:uid="{00000000-0005-0000-0000-000036CA0000}"/>
    <cellStyle name="Total (line) 6 2 2 3" xfId="51454" xr:uid="{00000000-0005-0000-0000-000037CA0000}"/>
    <cellStyle name="Total (line) 6 2 2 4" xfId="51455" xr:uid="{00000000-0005-0000-0000-000038CA0000}"/>
    <cellStyle name="Total (line) 6 2 2 5" xfId="51456" xr:uid="{00000000-0005-0000-0000-000039CA0000}"/>
    <cellStyle name="Total (line) 6 2 20" xfId="7178" xr:uid="{00000000-0005-0000-0000-00003ACA0000}"/>
    <cellStyle name="Total (line) 6 2 20 2" xfId="51457" xr:uid="{00000000-0005-0000-0000-00003BCA0000}"/>
    <cellStyle name="Total (line) 6 2 20 2 2" xfId="51458" xr:uid="{00000000-0005-0000-0000-00003CCA0000}"/>
    <cellStyle name="Total (line) 6 2 20 2 3" xfId="51459" xr:uid="{00000000-0005-0000-0000-00003DCA0000}"/>
    <cellStyle name="Total (line) 6 2 20 2 4" xfId="51460" xr:uid="{00000000-0005-0000-0000-00003ECA0000}"/>
    <cellStyle name="Total (line) 6 2 20 3" xfId="51461" xr:uid="{00000000-0005-0000-0000-00003FCA0000}"/>
    <cellStyle name="Total (line) 6 2 20 4" xfId="51462" xr:uid="{00000000-0005-0000-0000-000040CA0000}"/>
    <cellStyle name="Total (line) 6 2 20 5" xfId="51463" xr:uid="{00000000-0005-0000-0000-000041CA0000}"/>
    <cellStyle name="Total (line) 6 2 21" xfId="7179" xr:uid="{00000000-0005-0000-0000-000042CA0000}"/>
    <cellStyle name="Total (line) 6 2 21 2" xfId="51464" xr:uid="{00000000-0005-0000-0000-000043CA0000}"/>
    <cellStyle name="Total (line) 6 2 21 2 2" xfId="51465" xr:uid="{00000000-0005-0000-0000-000044CA0000}"/>
    <cellStyle name="Total (line) 6 2 21 2 3" xfId="51466" xr:uid="{00000000-0005-0000-0000-000045CA0000}"/>
    <cellStyle name="Total (line) 6 2 21 2 4" xfId="51467" xr:uid="{00000000-0005-0000-0000-000046CA0000}"/>
    <cellStyle name="Total (line) 6 2 21 3" xfId="51468" xr:uid="{00000000-0005-0000-0000-000047CA0000}"/>
    <cellStyle name="Total (line) 6 2 21 4" xfId="51469" xr:uid="{00000000-0005-0000-0000-000048CA0000}"/>
    <cellStyle name="Total (line) 6 2 21 5" xfId="51470" xr:uid="{00000000-0005-0000-0000-000049CA0000}"/>
    <cellStyle name="Total (line) 6 2 22" xfId="7180" xr:uid="{00000000-0005-0000-0000-00004ACA0000}"/>
    <cellStyle name="Total (line) 6 2 22 2" xfId="51471" xr:uid="{00000000-0005-0000-0000-00004BCA0000}"/>
    <cellStyle name="Total (line) 6 2 22 2 2" xfId="51472" xr:uid="{00000000-0005-0000-0000-00004CCA0000}"/>
    <cellStyle name="Total (line) 6 2 22 2 3" xfId="51473" xr:uid="{00000000-0005-0000-0000-00004DCA0000}"/>
    <cellStyle name="Total (line) 6 2 22 2 4" xfId="51474" xr:uid="{00000000-0005-0000-0000-00004ECA0000}"/>
    <cellStyle name="Total (line) 6 2 22 3" xfId="51475" xr:uid="{00000000-0005-0000-0000-00004FCA0000}"/>
    <cellStyle name="Total (line) 6 2 22 4" xfId="51476" xr:uid="{00000000-0005-0000-0000-000050CA0000}"/>
    <cellStyle name="Total (line) 6 2 22 5" xfId="51477" xr:uid="{00000000-0005-0000-0000-000051CA0000}"/>
    <cellStyle name="Total (line) 6 2 23" xfId="7181" xr:uid="{00000000-0005-0000-0000-000052CA0000}"/>
    <cellStyle name="Total (line) 6 2 23 2" xfId="51478" xr:uid="{00000000-0005-0000-0000-000053CA0000}"/>
    <cellStyle name="Total (line) 6 2 23 2 2" xfId="51479" xr:uid="{00000000-0005-0000-0000-000054CA0000}"/>
    <cellStyle name="Total (line) 6 2 23 2 3" xfId="51480" xr:uid="{00000000-0005-0000-0000-000055CA0000}"/>
    <cellStyle name="Total (line) 6 2 23 2 4" xfId="51481" xr:uid="{00000000-0005-0000-0000-000056CA0000}"/>
    <cellStyle name="Total (line) 6 2 23 3" xfId="51482" xr:uid="{00000000-0005-0000-0000-000057CA0000}"/>
    <cellStyle name="Total (line) 6 2 23 4" xfId="51483" xr:uid="{00000000-0005-0000-0000-000058CA0000}"/>
    <cellStyle name="Total (line) 6 2 23 5" xfId="51484" xr:uid="{00000000-0005-0000-0000-000059CA0000}"/>
    <cellStyle name="Total (line) 6 2 24" xfId="7182" xr:uid="{00000000-0005-0000-0000-00005ACA0000}"/>
    <cellStyle name="Total (line) 6 2 24 2" xfId="51485" xr:uid="{00000000-0005-0000-0000-00005BCA0000}"/>
    <cellStyle name="Total (line) 6 2 24 2 2" xfId="51486" xr:uid="{00000000-0005-0000-0000-00005CCA0000}"/>
    <cellStyle name="Total (line) 6 2 24 2 3" xfId="51487" xr:uid="{00000000-0005-0000-0000-00005DCA0000}"/>
    <cellStyle name="Total (line) 6 2 24 2 4" xfId="51488" xr:uid="{00000000-0005-0000-0000-00005ECA0000}"/>
    <cellStyle name="Total (line) 6 2 24 3" xfId="51489" xr:uid="{00000000-0005-0000-0000-00005FCA0000}"/>
    <cellStyle name="Total (line) 6 2 24 4" xfId="51490" xr:uid="{00000000-0005-0000-0000-000060CA0000}"/>
    <cellStyle name="Total (line) 6 2 24 5" xfId="51491" xr:uid="{00000000-0005-0000-0000-000061CA0000}"/>
    <cellStyle name="Total (line) 6 2 25" xfId="7183" xr:uid="{00000000-0005-0000-0000-000062CA0000}"/>
    <cellStyle name="Total (line) 6 2 25 2" xfId="51492" xr:uid="{00000000-0005-0000-0000-000063CA0000}"/>
    <cellStyle name="Total (line) 6 2 25 2 2" xfId="51493" xr:uid="{00000000-0005-0000-0000-000064CA0000}"/>
    <cellStyle name="Total (line) 6 2 25 2 3" xfId="51494" xr:uid="{00000000-0005-0000-0000-000065CA0000}"/>
    <cellStyle name="Total (line) 6 2 25 2 4" xfId="51495" xr:uid="{00000000-0005-0000-0000-000066CA0000}"/>
    <cellStyle name="Total (line) 6 2 25 3" xfId="51496" xr:uid="{00000000-0005-0000-0000-000067CA0000}"/>
    <cellStyle name="Total (line) 6 2 25 4" xfId="51497" xr:uid="{00000000-0005-0000-0000-000068CA0000}"/>
    <cellStyle name="Total (line) 6 2 25 5" xfId="51498" xr:uid="{00000000-0005-0000-0000-000069CA0000}"/>
    <cellStyle name="Total (line) 6 2 26" xfId="7184" xr:uid="{00000000-0005-0000-0000-00006ACA0000}"/>
    <cellStyle name="Total (line) 6 2 26 2" xfId="51499" xr:uid="{00000000-0005-0000-0000-00006BCA0000}"/>
    <cellStyle name="Total (line) 6 2 26 2 2" xfId="51500" xr:uid="{00000000-0005-0000-0000-00006CCA0000}"/>
    <cellStyle name="Total (line) 6 2 26 2 3" xfId="51501" xr:uid="{00000000-0005-0000-0000-00006DCA0000}"/>
    <cellStyle name="Total (line) 6 2 26 2 4" xfId="51502" xr:uid="{00000000-0005-0000-0000-00006ECA0000}"/>
    <cellStyle name="Total (line) 6 2 26 3" xfId="51503" xr:uid="{00000000-0005-0000-0000-00006FCA0000}"/>
    <cellStyle name="Total (line) 6 2 26 4" xfId="51504" xr:uid="{00000000-0005-0000-0000-000070CA0000}"/>
    <cellStyle name="Total (line) 6 2 26 5" xfId="51505" xr:uid="{00000000-0005-0000-0000-000071CA0000}"/>
    <cellStyle name="Total (line) 6 2 27" xfId="7185" xr:uid="{00000000-0005-0000-0000-000072CA0000}"/>
    <cellStyle name="Total (line) 6 2 27 2" xfId="51506" xr:uid="{00000000-0005-0000-0000-000073CA0000}"/>
    <cellStyle name="Total (line) 6 2 27 2 2" xfId="51507" xr:uid="{00000000-0005-0000-0000-000074CA0000}"/>
    <cellStyle name="Total (line) 6 2 27 2 3" xfId="51508" xr:uid="{00000000-0005-0000-0000-000075CA0000}"/>
    <cellStyle name="Total (line) 6 2 27 2 4" xfId="51509" xr:uid="{00000000-0005-0000-0000-000076CA0000}"/>
    <cellStyle name="Total (line) 6 2 27 3" xfId="51510" xr:uid="{00000000-0005-0000-0000-000077CA0000}"/>
    <cellStyle name="Total (line) 6 2 27 4" xfId="51511" xr:uid="{00000000-0005-0000-0000-000078CA0000}"/>
    <cellStyle name="Total (line) 6 2 27 5" xfId="51512" xr:uid="{00000000-0005-0000-0000-000079CA0000}"/>
    <cellStyle name="Total (line) 6 2 28" xfId="7186" xr:uid="{00000000-0005-0000-0000-00007ACA0000}"/>
    <cellStyle name="Total (line) 6 2 28 2" xfId="51513" xr:uid="{00000000-0005-0000-0000-00007BCA0000}"/>
    <cellStyle name="Total (line) 6 2 28 2 2" xfId="51514" xr:uid="{00000000-0005-0000-0000-00007CCA0000}"/>
    <cellStyle name="Total (line) 6 2 28 2 3" xfId="51515" xr:uid="{00000000-0005-0000-0000-00007DCA0000}"/>
    <cellStyle name="Total (line) 6 2 28 2 4" xfId="51516" xr:uid="{00000000-0005-0000-0000-00007ECA0000}"/>
    <cellStyle name="Total (line) 6 2 28 3" xfId="51517" xr:uid="{00000000-0005-0000-0000-00007FCA0000}"/>
    <cellStyle name="Total (line) 6 2 28 4" xfId="51518" xr:uid="{00000000-0005-0000-0000-000080CA0000}"/>
    <cellStyle name="Total (line) 6 2 28 5" xfId="51519" xr:uid="{00000000-0005-0000-0000-000081CA0000}"/>
    <cellStyle name="Total (line) 6 2 29" xfId="7187" xr:uid="{00000000-0005-0000-0000-000082CA0000}"/>
    <cellStyle name="Total (line) 6 2 29 2" xfId="51520" xr:uid="{00000000-0005-0000-0000-000083CA0000}"/>
    <cellStyle name="Total (line) 6 2 29 2 2" xfId="51521" xr:uid="{00000000-0005-0000-0000-000084CA0000}"/>
    <cellStyle name="Total (line) 6 2 29 2 3" xfId="51522" xr:uid="{00000000-0005-0000-0000-000085CA0000}"/>
    <cellStyle name="Total (line) 6 2 29 2 4" xfId="51523" xr:uid="{00000000-0005-0000-0000-000086CA0000}"/>
    <cellStyle name="Total (line) 6 2 29 3" xfId="51524" xr:uid="{00000000-0005-0000-0000-000087CA0000}"/>
    <cellStyle name="Total (line) 6 2 29 4" xfId="51525" xr:uid="{00000000-0005-0000-0000-000088CA0000}"/>
    <cellStyle name="Total (line) 6 2 29 5" xfId="51526" xr:uid="{00000000-0005-0000-0000-000089CA0000}"/>
    <cellStyle name="Total (line) 6 2 3" xfId="7188" xr:uid="{00000000-0005-0000-0000-00008ACA0000}"/>
    <cellStyle name="Total (line) 6 2 3 2" xfId="51527" xr:uid="{00000000-0005-0000-0000-00008BCA0000}"/>
    <cellStyle name="Total (line) 6 2 3 2 2" xfId="51528" xr:uid="{00000000-0005-0000-0000-00008CCA0000}"/>
    <cellStyle name="Total (line) 6 2 3 2 3" xfId="51529" xr:uid="{00000000-0005-0000-0000-00008DCA0000}"/>
    <cellStyle name="Total (line) 6 2 3 2 4" xfId="51530" xr:uid="{00000000-0005-0000-0000-00008ECA0000}"/>
    <cellStyle name="Total (line) 6 2 3 3" xfId="51531" xr:uid="{00000000-0005-0000-0000-00008FCA0000}"/>
    <cellStyle name="Total (line) 6 2 3 4" xfId="51532" xr:uid="{00000000-0005-0000-0000-000090CA0000}"/>
    <cellStyle name="Total (line) 6 2 3 5" xfId="51533" xr:uid="{00000000-0005-0000-0000-000091CA0000}"/>
    <cellStyle name="Total (line) 6 2 30" xfId="7189" xr:uid="{00000000-0005-0000-0000-000092CA0000}"/>
    <cellStyle name="Total (line) 6 2 30 2" xfId="51534" xr:uid="{00000000-0005-0000-0000-000093CA0000}"/>
    <cellStyle name="Total (line) 6 2 30 2 2" xfId="51535" xr:uid="{00000000-0005-0000-0000-000094CA0000}"/>
    <cellStyle name="Total (line) 6 2 30 2 3" xfId="51536" xr:uid="{00000000-0005-0000-0000-000095CA0000}"/>
    <cellStyle name="Total (line) 6 2 30 2 4" xfId="51537" xr:uid="{00000000-0005-0000-0000-000096CA0000}"/>
    <cellStyle name="Total (line) 6 2 30 3" xfId="51538" xr:uid="{00000000-0005-0000-0000-000097CA0000}"/>
    <cellStyle name="Total (line) 6 2 30 4" xfId="51539" xr:uid="{00000000-0005-0000-0000-000098CA0000}"/>
    <cellStyle name="Total (line) 6 2 30 5" xfId="51540" xr:uid="{00000000-0005-0000-0000-000099CA0000}"/>
    <cellStyle name="Total (line) 6 2 31" xfId="7190" xr:uid="{00000000-0005-0000-0000-00009ACA0000}"/>
    <cellStyle name="Total (line) 6 2 31 2" xfId="51541" xr:uid="{00000000-0005-0000-0000-00009BCA0000}"/>
    <cellStyle name="Total (line) 6 2 31 2 2" xfId="51542" xr:uid="{00000000-0005-0000-0000-00009CCA0000}"/>
    <cellStyle name="Total (line) 6 2 31 2 3" xfId="51543" xr:uid="{00000000-0005-0000-0000-00009DCA0000}"/>
    <cellStyle name="Total (line) 6 2 31 2 4" xfId="51544" xr:uid="{00000000-0005-0000-0000-00009ECA0000}"/>
    <cellStyle name="Total (line) 6 2 31 3" xfId="51545" xr:uid="{00000000-0005-0000-0000-00009FCA0000}"/>
    <cellStyle name="Total (line) 6 2 31 4" xfId="51546" xr:uid="{00000000-0005-0000-0000-0000A0CA0000}"/>
    <cellStyle name="Total (line) 6 2 31 5" xfId="51547" xr:uid="{00000000-0005-0000-0000-0000A1CA0000}"/>
    <cellStyle name="Total (line) 6 2 32" xfId="7191" xr:uid="{00000000-0005-0000-0000-0000A2CA0000}"/>
    <cellStyle name="Total (line) 6 2 32 2" xfId="51548" xr:uid="{00000000-0005-0000-0000-0000A3CA0000}"/>
    <cellStyle name="Total (line) 6 2 32 2 2" xfId="51549" xr:uid="{00000000-0005-0000-0000-0000A4CA0000}"/>
    <cellStyle name="Total (line) 6 2 32 2 3" xfId="51550" xr:uid="{00000000-0005-0000-0000-0000A5CA0000}"/>
    <cellStyle name="Total (line) 6 2 32 2 4" xfId="51551" xr:uid="{00000000-0005-0000-0000-0000A6CA0000}"/>
    <cellStyle name="Total (line) 6 2 32 3" xfId="51552" xr:uid="{00000000-0005-0000-0000-0000A7CA0000}"/>
    <cellStyle name="Total (line) 6 2 32 4" xfId="51553" xr:uid="{00000000-0005-0000-0000-0000A8CA0000}"/>
    <cellStyle name="Total (line) 6 2 32 5" xfId="51554" xr:uid="{00000000-0005-0000-0000-0000A9CA0000}"/>
    <cellStyle name="Total (line) 6 2 33" xfId="7192" xr:uid="{00000000-0005-0000-0000-0000AACA0000}"/>
    <cellStyle name="Total (line) 6 2 33 2" xfId="51555" xr:uid="{00000000-0005-0000-0000-0000ABCA0000}"/>
    <cellStyle name="Total (line) 6 2 33 2 2" xfId="51556" xr:uid="{00000000-0005-0000-0000-0000ACCA0000}"/>
    <cellStyle name="Total (line) 6 2 33 2 3" xfId="51557" xr:uid="{00000000-0005-0000-0000-0000ADCA0000}"/>
    <cellStyle name="Total (line) 6 2 33 2 4" xfId="51558" xr:uid="{00000000-0005-0000-0000-0000AECA0000}"/>
    <cellStyle name="Total (line) 6 2 33 3" xfId="51559" xr:uid="{00000000-0005-0000-0000-0000AFCA0000}"/>
    <cellStyle name="Total (line) 6 2 33 4" xfId="51560" xr:uid="{00000000-0005-0000-0000-0000B0CA0000}"/>
    <cellStyle name="Total (line) 6 2 33 5" xfId="51561" xr:uid="{00000000-0005-0000-0000-0000B1CA0000}"/>
    <cellStyle name="Total (line) 6 2 34" xfId="7193" xr:uid="{00000000-0005-0000-0000-0000B2CA0000}"/>
    <cellStyle name="Total (line) 6 2 34 2" xfId="51562" xr:uid="{00000000-0005-0000-0000-0000B3CA0000}"/>
    <cellStyle name="Total (line) 6 2 34 2 2" xfId="51563" xr:uid="{00000000-0005-0000-0000-0000B4CA0000}"/>
    <cellStyle name="Total (line) 6 2 34 2 3" xfId="51564" xr:uid="{00000000-0005-0000-0000-0000B5CA0000}"/>
    <cellStyle name="Total (line) 6 2 34 2 4" xfId="51565" xr:uid="{00000000-0005-0000-0000-0000B6CA0000}"/>
    <cellStyle name="Total (line) 6 2 34 3" xfId="51566" xr:uid="{00000000-0005-0000-0000-0000B7CA0000}"/>
    <cellStyle name="Total (line) 6 2 34 4" xfId="51567" xr:uid="{00000000-0005-0000-0000-0000B8CA0000}"/>
    <cellStyle name="Total (line) 6 2 34 5" xfId="51568" xr:uid="{00000000-0005-0000-0000-0000B9CA0000}"/>
    <cellStyle name="Total (line) 6 2 35" xfId="7194" xr:uid="{00000000-0005-0000-0000-0000BACA0000}"/>
    <cellStyle name="Total (line) 6 2 35 2" xfId="51569" xr:uid="{00000000-0005-0000-0000-0000BBCA0000}"/>
    <cellStyle name="Total (line) 6 2 35 2 2" xfId="51570" xr:uid="{00000000-0005-0000-0000-0000BCCA0000}"/>
    <cellStyle name="Total (line) 6 2 35 2 3" xfId="51571" xr:uid="{00000000-0005-0000-0000-0000BDCA0000}"/>
    <cellStyle name="Total (line) 6 2 35 2 4" xfId="51572" xr:uid="{00000000-0005-0000-0000-0000BECA0000}"/>
    <cellStyle name="Total (line) 6 2 35 3" xfId="51573" xr:uid="{00000000-0005-0000-0000-0000BFCA0000}"/>
    <cellStyle name="Total (line) 6 2 35 4" xfId="51574" xr:uid="{00000000-0005-0000-0000-0000C0CA0000}"/>
    <cellStyle name="Total (line) 6 2 35 5" xfId="51575" xr:uid="{00000000-0005-0000-0000-0000C1CA0000}"/>
    <cellStyle name="Total (line) 6 2 36" xfId="7195" xr:uid="{00000000-0005-0000-0000-0000C2CA0000}"/>
    <cellStyle name="Total (line) 6 2 36 2" xfId="51576" xr:uid="{00000000-0005-0000-0000-0000C3CA0000}"/>
    <cellStyle name="Total (line) 6 2 36 2 2" xfId="51577" xr:uid="{00000000-0005-0000-0000-0000C4CA0000}"/>
    <cellStyle name="Total (line) 6 2 36 2 3" xfId="51578" xr:uid="{00000000-0005-0000-0000-0000C5CA0000}"/>
    <cellStyle name="Total (line) 6 2 36 2 4" xfId="51579" xr:uid="{00000000-0005-0000-0000-0000C6CA0000}"/>
    <cellStyle name="Total (line) 6 2 36 3" xfId="51580" xr:uid="{00000000-0005-0000-0000-0000C7CA0000}"/>
    <cellStyle name="Total (line) 6 2 36 4" xfId="51581" xr:uid="{00000000-0005-0000-0000-0000C8CA0000}"/>
    <cellStyle name="Total (line) 6 2 36 5" xfId="51582" xr:uid="{00000000-0005-0000-0000-0000C9CA0000}"/>
    <cellStyle name="Total (line) 6 2 37" xfId="7196" xr:uid="{00000000-0005-0000-0000-0000CACA0000}"/>
    <cellStyle name="Total (line) 6 2 37 2" xfId="51583" xr:uid="{00000000-0005-0000-0000-0000CBCA0000}"/>
    <cellStyle name="Total (line) 6 2 37 2 2" xfId="51584" xr:uid="{00000000-0005-0000-0000-0000CCCA0000}"/>
    <cellStyle name="Total (line) 6 2 37 2 3" xfId="51585" xr:uid="{00000000-0005-0000-0000-0000CDCA0000}"/>
    <cellStyle name="Total (line) 6 2 37 2 4" xfId="51586" xr:uid="{00000000-0005-0000-0000-0000CECA0000}"/>
    <cellStyle name="Total (line) 6 2 37 3" xfId="51587" xr:uid="{00000000-0005-0000-0000-0000CFCA0000}"/>
    <cellStyle name="Total (line) 6 2 37 4" xfId="51588" xr:uid="{00000000-0005-0000-0000-0000D0CA0000}"/>
    <cellStyle name="Total (line) 6 2 37 5" xfId="51589" xr:uid="{00000000-0005-0000-0000-0000D1CA0000}"/>
    <cellStyle name="Total (line) 6 2 38" xfId="7197" xr:uid="{00000000-0005-0000-0000-0000D2CA0000}"/>
    <cellStyle name="Total (line) 6 2 38 2" xfId="51590" xr:uid="{00000000-0005-0000-0000-0000D3CA0000}"/>
    <cellStyle name="Total (line) 6 2 38 2 2" xfId="51591" xr:uid="{00000000-0005-0000-0000-0000D4CA0000}"/>
    <cellStyle name="Total (line) 6 2 38 2 3" xfId="51592" xr:uid="{00000000-0005-0000-0000-0000D5CA0000}"/>
    <cellStyle name="Total (line) 6 2 38 2 4" xfId="51593" xr:uid="{00000000-0005-0000-0000-0000D6CA0000}"/>
    <cellStyle name="Total (line) 6 2 38 3" xfId="51594" xr:uid="{00000000-0005-0000-0000-0000D7CA0000}"/>
    <cellStyle name="Total (line) 6 2 38 4" xfId="51595" xr:uid="{00000000-0005-0000-0000-0000D8CA0000}"/>
    <cellStyle name="Total (line) 6 2 38 5" xfId="51596" xr:uid="{00000000-0005-0000-0000-0000D9CA0000}"/>
    <cellStyle name="Total (line) 6 2 39" xfId="7198" xr:uid="{00000000-0005-0000-0000-0000DACA0000}"/>
    <cellStyle name="Total (line) 6 2 39 2" xfId="51597" xr:uid="{00000000-0005-0000-0000-0000DBCA0000}"/>
    <cellStyle name="Total (line) 6 2 39 2 2" xfId="51598" xr:uid="{00000000-0005-0000-0000-0000DCCA0000}"/>
    <cellStyle name="Total (line) 6 2 39 2 3" xfId="51599" xr:uid="{00000000-0005-0000-0000-0000DDCA0000}"/>
    <cellStyle name="Total (line) 6 2 39 2 4" xfId="51600" xr:uid="{00000000-0005-0000-0000-0000DECA0000}"/>
    <cellStyle name="Total (line) 6 2 39 3" xfId="51601" xr:uid="{00000000-0005-0000-0000-0000DFCA0000}"/>
    <cellStyle name="Total (line) 6 2 39 4" xfId="51602" xr:uid="{00000000-0005-0000-0000-0000E0CA0000}"/>
    <cellStyle name="Total (line) 6 2 39 5" xfId="51603" xr:uid="{00000000-0005-0000-0000-0000E1CA0000}"/>
    <cellStyle name="Total (line) 6 2 4" xfId="7199" xr:uid="{00000000-0005-0000-0000-0000E2CA0000}"/>
    <cellStyle name="Total (line) 6 2 4 2" xfId="51604" xr:uid="{00000000-0005-0000-0000-0000E3CA0000}"/>
    <cellStyle name="Total (line) 6 2 4 2 2" xfId="51605" xr:uid="{00000000-0005-0000-0000-0000E4CA0000}"/>
    <cellStyle name="Total (line) 6 2 4 2 3" xfId="51606" xr:uid="{00000000-0005-0000-0000-0000E5CA0000}"/>
    <cellStyle name="Total (line) 6 2 4 2 4" xfId="51607" xr:uid="{00000000-0005-0000-0000-0000E6CA0000}"/>
    <cellStyle name="Total (line) 6 2 4 3" xfId="51608" xr:uid="{00000000-0005-0000-0000-0000E7CA0000}"/>
    <cellStyle name="Total (line) 6 2 4 4" xfId="51609" xr:uid="{00000000-0005-0000-0000-0000E8CA0000}"/>
    <cellStyle name="Total (line) 6 2 4 5" xfId="51610" xr:uid="{00000000-0005-0000-0000-0000E9CA0000}"/>
    <cellStyle name="Total (line) 6 2 40" xfId="7200" xr:uid="{00000000-0005-0000-0000-0000EACA0000}"/>
    <cellStyle name="Total (line) 6 2 40 2" xfId="51611" xr:uid="{00000000-0005-0000-0000-0000EBCA0000}"/>
    <cellStyle name="Total (line) 6 2 40 2 2" xfId="51612" xr:uid="{00000000-0005-0000-0000-0000ECCA0000}"/>
    <cellStyle name="Total (line) 6 2 40 2 3" xfId="51613" xr:uid="{00000000-0005-0000-0000-0000EDCA0000}"/>
    <cellStyle name="Total (line) 6 2 40 2 4" xfId="51614" xr:uid="{00000000-0005-0000-0000-0000EECA0000}"/>
    <cellStyle name="Total (line) 6 2 40 3" xfId="51615" xr:uid="{00000000-0005-0000-0000-0000EFCA0000}"/>
    <cellStyle name="Total (line) 6 2 40 4" xfId="51616" xr:uid="{00000000-0005-0000-0000-0000F0CA0000}"/>
    <cellStyle name="Total (line) 6 2 40 5" xfId="51617" xr:uid="{00000000-0005-0000-0000-0000F1CA0000}"/>
    <cellStyle name="Total (line) 6 2 41" xfId="7201" xr:uid="{00000000-0005-0000-0000-0000F2CA0000}"/>
    <cellStyle name="Total (line) 6 2 41 2" xfId="51618" xr:uid="{00000000-0005-0000-0000-0000F3CA0000}"/>
    <cellStyle name="Total (line) 6 2 41 2 2" xfId="51619" xr:uid="{00000000-0005-0000-0000-0000F4CA0000}"/>
    <cellStyle name="Total (line) 6 2 41 2 3" xfId="51620" xr:uid="{00000000-0005-0000-0000-0000F5CA0000}"/>
    <cellStyle name="Total (line) 6 2 41 2 4" xfId="51621" xr:uid="{00000000-0005-0000-0000-0000F6CA0000}"/>
    <cellStyle name="Total (line) 6 2 41 3" xfId="51622" xr:uid="{00000000-0005-0000-0000-0000F7CA0000}"/>
    <cellStyle name="Total (line) 6 2 41 4" xfId="51623" xr:uid="{00000000-0005-0000-0000-0000F8CA0000}"/>
    <cellStyle name="Total (line) 6 2 41 5" xfId="51624" xr:uid="{00000000-0005-0000-0000-0000F9CA0000}"/>
    <cellStyle name="Total (line) 6 2 42" xfId="7202" xr:uid="{00000000-0005-0000-0000-0000FACA0000}"/>
    <cellStyle name="Total (line) 6 2 42 2" xfId="51625" xr:uid="{00000000-0005-0000-0000-0000FBCA0000}"/>
    <cellStyle name="Total (line) 6 2 42 2 2" xfId="51626" xr:uid="{00000000-0005-0000-0000-0000FCCA0000}"/>
    <cellStyle name="Total (line) 6 2 42 2 3" xfId="51627" xr:uid="{00000000-0005-0000-0000-0000FDCA0000}"/>
    <cellStyle name="Total (line) 6 2 42 2 4" xfId="51628" xr:uid="{00000000-0005-0000-0000-0000FECA0000}"/>
    <cellStyle name="Total (line) 6 2 42 3" xfId="51629" xr:uid="{00000000-0005-0000-0000-0000FFCA0000}"/>
    <cellStyle name="Total (line) 6 2 42 4" xfId="51630" xr:uid="{00000000-0005-0000-0000-000000CB0000}"/>
    <cellStyle name="Total (line) 6 2 42 5" xfId="51631" xr:uid="{00000000-0005-0000-0000-000001CB0000}"/>
    <cellStyle name="Total (line) 6 2 43" xfId="7203" xr:uid="{00000000-0005-0000-0000-000002CB0000}"/>
    <cellStyle name="Total (line) 6 2 43 2" xfId="51632" xr:uid="{00000000-0005-0000-0000-000003CB0000}"/>
    <cellStyle name="Total (line) 6 2 43 2 2" xfId="51633" xr:uid="{00000000-0005-0000-0000-000004CB0000}"/>
    <cellStyle name="Total (line) 6 2 43 2 3" xfId="51634" xr:uid="{00000000-0005-0000-0000-000005CB0000}"/>
    <cellStyle name="Total (line) 6 2 43 2 4" xfId="51635" xr:uid="{00000000-0005-0000-0000-000006CB0000}"/>
    <cellStyle name="Total (line) 6 2 43 3" xfId="51636" xr:uid="{00000000-0005-0000-0000-000007CB0000}"/>
    <cellStyle name="Total (line) 6 2 43 4" xfId="51637" xr:uid="{00000000-0005-0000-0000-000008CB0000}"/>
    <cellStyle name="Total (line) 6 2 43 5" xfId="51638" xr:uid="{00000000-0005-0000-0000-000009CB0000}"/>
    <cellStyle name="Total (line) 6 2 44" xfId="7204" xr:uid="{00000000-0005-0000-0000-00000ACB0000}"/>
    <cellStyle name="Total (line) 6 2 44 2" xfId="51639" xr:uid="{00000000-0005-0000-0000-00000BCB0000}"/>
    <cellStyle name="Total (line) 6 2 44 2 2" xfId="51640" xr:uid="{00000000-0005-0000-0000-00000CCB0000}"/>
    <cellStyle name="Total (line) 6 2 44 2 3" xfId="51641" xr:uid="{00000000-0005-0000-0000-00000DCB0000}"/>
    <cellStyle name="Total (line) 6 2 44 2 4" xfId="51642" xr:uid="{00000000-0005-0000-0000-00000ECB0000}"/>
    <cellStyle name="Total (line) 6 2 44 3" xfId="51643" xr:uid="{00000000-0005-0000-0000-00000FCB0000}"/>
    <cellStyle name="Total (line) 6 2 44 4" xfId="51644" xr:uid="{00000000-0005-0000-0000-000010CB0000}"/>
    <cellStyle name="Total (line) 6 2 44 5" xfId="51645" xr:uid="{00000000-0005-0000-0000-000011CB0000}"/>
    <cellStyle name="Total (line) 6 2 45" xfId="51646" xr:uid="{00000000-0005-0000-0000-000012CB0000}"/>
    <cellStyle name="Total (line) 6 2 45 2" xfId="51647" xr:uid="{00000000-0005-0000-0000-000013CB0000}"/>
    <cellStyle name="Total (line) 6 2 45 3" xfId="51648" xr:uid="{00000000-0005-0000-0000-000014CB0000}"/>
    <cellStyle name="Total (line) 6 2 45 4" xfId="51649" xr:uid="{00000000-0005-0000-0000-000015CB0000}"/>
    <cellStyle name="Total (line) 6 2 46" xfId="51650" xr:uid="{00000000-0005-0000-0000-000016CB0000}"/>
    <cellStyle name="Total (line) 6 2 46 2" xfId="51651" xr:uid="{00000000-0005-0000-0000-000017CB0000}"/>
    <cellStyle name="Total (line) 6 2 46 3" xfId="51652" xr:uid="{00000000-0005-0000-0000-000018CB0000}"/>
    <cellStyle name="Total (line) 6 2 46 4" xfId="51653" xr:uid="{00000000-0005-0000-0000-000019CB0000}"/>
    <cellStyle name="Total (line) 6 2 47" xfId="51654" xr:uid="{00000000-0005-0000-0000-00001ACB0000}"/>
    <cellStyle name="Total (line) 6 2 48" xfId="51655" xr:uid="{00000000-0005-0000-0000-00001BCB0000}"/>
    <cellStyle name="Total (line) 6 2 49" xfId="51656" xr:uid="{00000000-0005-0000-0000-00001CCB0000}"/>
    <cellStyle name="Total (line) 6 2 5" xfId="7205" xr:uid="{00000000-0005-0000-0000-00001DCB0000}"/>
    <cellStyle name="Total (line) 6 2 5 2" xfId="51657" xr:uid="{00000000-0005-0000-0000-00001ECB0000}"/>
    <cellStyle name="Total (line) 6 2 5 2 2" xfId="51658" xr:uid="{00000000-0005-0000-0000-00001FCB0000}"/>
    <cellStyle name="Total (line) 6 2 5 2 3" xfId="51659" xr:uid="{00000000-0005-0000-0000-000020CB0000}"/>
    <cellStyle name="Total (line) 6 2 5 2 4" xfId="51660" xr:uid="{00000000-0005-0000-0000-000021CB0000}"/>
    <cellStyle name="Total (line) 6 2 5 3" xfId="51661" xr:uid="{00000000-0005-0000-0000-000022CB0000}"/>
    <cellStyle name="Total (line) 6 2 5 4" xfId="51662" xr:uid="{00000000-0005-0000-0000-000023CB0000}"/>
    <cellStyle name="Total (line) 6 2 5 5" xfId="51663" xr:uid="{00000000-0005-0000-0000-000024CB0000}"/>
    <cellStyle name="Total (line) 6 2 6" xfId="7206" xr:uid="{00000000-0005-0000-0000-000025CB0000}"/>
    <cellStyle name="Total (line) 6 2 6 2" xfId="51664" xr:uid="{00000000-0005-0000-0000-000026CB0000}"/>
    <cellStyle name="Total (line) 6 2 6 2 2" xfId="51665" xr:uid="{00000000-0005-0000-0000-000027CB0000}"/>
    <cellStyle name="Total (line) 6 2 6 2 3" xfId="51666" xr:uid="{00000000-0005-0000-0000-000028CB0000}"/>
    <cellStyle name="Total (line) 6 2 6 2 4" xfId="51667" xr:uid="{00000000-0005-0000-0000-000029CB0000}"/>
    <cellStyle name="Total (line) 6 2 6 3" xfId="51668" xr:uid="{00000000-0005-0000-0000-00002ACB0000}"/>
    <cellStyle name="Total (line) 6 2 6 4" xfId="51669" xr:uid="{00000000-0005-0000-0000-00002BCB0000}"/>
    <cellStyle name="Total (line) 6 2 6 5" xfId="51670" xr:uid="{00000000-0005-0000-0000-00002CCB0000}"/>
    <cellStyle name="Total (line) 6 2 7" xfId="7207" xr:uid="{00000000-0005-0000-0000-00002DCB0000}"/>
    <cellStyle name="Total (line) 6 2 7 2" xfId="51671" xr:uid="{00000000-0005-0000-0000-00002ECB0000}"/>
    <cellStyle name="Total (line) 6 2 7 2 2" xfId="51672" xr:uid="{00000000-0005-0000-0000-00002FCB0000}"/>
    <cellStyle name="Total (line) 6 2 7 2 3" xfId="51673" xr:uid="{00000000-0005-0000-0000-000030CB0000}"/>
    <cellStyle name="Total (line) 6 2 7 2 4" xfId="51674" xr:uid="{00000000-0005-0000-0000-000031CB0000}"/>
    <cellStyle name="Total (line) 6 2 7 3" xfId="51675" xr:uid="{00000000-0005-0000-0000-000032CB0000}"/>
    <cellStyle name="Total (line) 6 2 7 4" xfId="51676" xr:uid="{00000000-0005-0000-0000-000033CB0000}"/>
    <cellStyle name="Total (line) 6 2 7 5" xfId="51677" xr:uid="{00000000-0005-0000-0000-000034CB0000}"/>
    <cellStyle name="Total (line) 6 2 8" xfId="7208" xr:uid="{00000000-0005-0000-0000-000035CB0000}"/>
    <cellStyle name="Total (line) 6 2 8 2" xfId="51678" xr:uid="{00000000-0005-0000-0000-000036CB0000}"/>
    <cellStyle name="Total (line) 6 2 8 2 2" xfId="51679" xr:uid="{00000000-0005-0000-0000-000037CB0000}"/>
    <cellStyle name="Total (line) 6 2 8 2 3" xfId="51680" xr:uid="{00000000-0005-0000-0000-000038CB0000}"/>
    <cellStyle name="Total (line) 6 2 8 2 4" xfId="51681" xr:uid="{00000000-0005-0000-0000-000039CB0000}"/>
    <cellStyle name="Total (line) 6 2 8 3" xfId="51682" xr:uid="{00000000-0005-0000-0000-00003ACB0000}"/>
    <cellStyle name="Total (line) 6 2 8 4" xfId="51683" xr:uid="{00000000-0005-0000-0000-00003BCB0000}"/>
    <cellStyle name="Total (line) 6 2 8 5" xfId="51684" xr:uid="{00000000-0005-0000-0000-00003CCB0000}"/>
    <cellStyle name="Total (line) 6 2 9" xfId="7209" xr:uid="{00000000-0005-0000-0000-00003DCB0000}"/>
    <cellStyle name="Total (line) 6 2 9 2" xfId="51685" xr:uid="{00000000-0005-0000-0000-00003ECB0000}"/>
    <cellStyle name="Total (line) 6 2 9 2 2" xfId="51686" xr:uid="{00000000-0005-0000-0000-00003FCB0000}"/>
    <cellStyle name="Total (line) 6 2 9 2 3" xfId="51687" xr:uid="{00000000-0005-0000-0000-000040CB0000}"/>
    <cellStyle name="Total (line) 6 2 9 2 4" xfId="51688" xr:uid="{00000000-0005-0000-0000-000041CB0000}"/>
    <cellStyle name="Total (line) 6 2 9 3" xfId="51689" xr:uid="{00000000-0005-0000-0000-000042CB0000}"/>
    <cellStyle name="Total (line) 6 2 9 4" xfId="51690" xr:uid="{00000000-0005-0000-0000-000043CB0000}"/>
    <cellStyle name="Total (line) 6 2 9 5" xfId="51691" xr:uid="{00000000-0005-0000-0000-000044CB0000}"/>
    <cellStyle name="Total (line) 6 20" xfId="7210" xr:uid="{00000000-0005-0000-0000-000045CB0000}"/>
    <cellStyle name="Total (line) 6 20 2" xfId="51692" xr:uid="{00000000-0005-0000-0000-000046CB0000}"/>
    <cellStyle name="Total (line) 6 20 2 2" xfId="51693" xr:uid="{00000000-0005-0000-0000-000047CB0000}"/>
    <cellStyle name="Total (line) 6 20 2 3" xfId="51694" xr:uid="{00000000-0005-0000-0000-000048CB0000}"/>
    <cellStyle name="Total (line) 6 20 2 4" xfId="51695" xr:uid="{00000000-0005-0000-0000-000049CB0000}"/>
    <cellStyle name="Total (line) 6 20 3" xfId="51696" xr:uid="{00000000-0005-0000-0000-00004ACB0000}"/>
    <cellStyle name="Total (line) 6 20 4" xfId="51697" xr:uid="{00000000-0005-0000-0000-00004BCB0000}"/>
    <cellStyle name="Total (line) 6 20 5" xfId="51698" xr:uid="{00000000-0005-0000-0000-00004CCB0000}"/>
    <cellStyle name="Total (line) 6 21" xfId="7211" xr:uid="{00000000-0005-0000-0000-00004DCB0000}"/>
    <cellStyle name="Total (line) 6 21 2" xfId="51699" xr:uid="{00000000-0005-0000-0000-00004ECB0000}"/>
    <cellStyle name="Total (line) 6 21 2 2" xfId="51700" xr:uid="{00000000-0005-0000-0000-00004FCB0000}"/>
    <cellStyle name="Total (line) 6 21 2 3" xfId="51701" xr:uid="{00000000-0005-0000-0000-000050CB0000}"/>
    <cellStyle name="Total (line) 6 21 2 4" xfId="51702" xr:uid="{00000000-0005-0000-0000-000051CB0000}"/>
    <cellStyle name="Total (line) 6 21 3" xfId="51703" xr:uid="{00000000-0005-0000-0000-000052CB0000}"/>
    <cellStyle name="Total (line) 6 21 4" xfId="51704" xr:uid="{00000000-0005-0000-0000-000053CB0000}"/>
    <cellStyle name="Total (line) 6 21 5" xfId="51705" xr:uid="{00000000-0005-0000-0000-000054CB0000}"/>
    <cellStyle name="Total (line) 6 22" xfId="7212" xr:uid="{00000000-0005-0000-0000-000055CB0000}"/>
    <cellStyle name="Total (line) 6 22 2" xfId="51706" xr:uid="{00000000-0005-0000-0000-000056CB0000}"/>
    <cellStyle name="Total (line) 6 22 2 2" xfId="51707" xr:uid="{00000000-0005-0000-0000-000057CB0000}"/>
    <cellStyle name="Total (line) 6 22 2 3" xfId="51708" xr:uid="{00000000-0005-0000-0000-000058CB0000}"/>
    <cellStyle name="Total (line) 6 22 2 4" xfId="51709" xr:uid="{00000000-0005-0000-0000-000059CB0000}"/>
    <cellStyle name="Total (line) 6 22 3" xfId="51710" xr:uid="{00000000-0005-0000-0000-00005ACB0000}"/>
    <cellStyle name="Total (line) 6 22 4" xfId="51711" xr:uid="{00000000-0005-0000-0000-00005BCB0000}"/>
    <cellStyle name="Total (line) 6 22 5" xfId="51712" xr:uid="{00000000-0005-0000-0000-00005CCB0000}"/>
    <cellStyle name="Total (line) 6 23" xfId="7213" xr:uid="{00000000-0005-0000-0000-00005DCB0000}"/>
    <cellStyle name="Total (line) 6 23 2" xfId="51713" xr:uid="{00000000-0005-0000-0000-00005ECB0000}"/>
    <cellStyle name="Total (line) 6 23 2 2" xfId="51714" xr:uid="{00000000-0005-0000-0000-00005FCB0000}"/>
    <cellStyle name="Total (line) 6 23 2 3" xfId="51715" xr:uid="{00000000-0005-0000-0000-000060CB0000}"/>
    <cellStyle name="Total (line) 6 23 2 4" xfId="51716" xr:uid="{00000000-0005-0000-0000-000061CB0000}"/>
    <cellStyle name="Total (line) 6 23 3" xfId="51717" xr:uid="{00000000-0005-0000-0000-000062CB0000}"/>
    <cellStyle name="Total (line) 6 23 4" xfId="51718" xr:uid="{00000000-0005-0000-0000-000063CB0000}"/>
    <cellStyle name="Total (line) 6 23 5" xfId="51719" xr:uid="{00000000-0005-0000-0000-000064CB0000}"/>
    <cellStyle name="Total (line) 6 24" xfId="7214" xr:uid="{00000000-0005-0000-0000-000065CB0000}"/>
    <cellStyle name="Total (line) 6 24 2" xfId="51720" xr:uid="{00000000-0005-0000-0000-000066CB0000}"/>
    <cellStyle name="Total (line) 6 24 2 2" xfId="51721" xr:uid="{00000000-0005-0000-0000-000067CB0000}"/>
    <cellStyle name="Total (line) 6 24 2 3" xfId="51722" xr:uid="{00000000-0005-0000-0000-000068CB0000}"/>
    <cellStyle name="Total (line) 6 24 2 4" xfId="51723" xr:uid="{00000000-0005-0000-0000-000069CB0000}"/>
    <cellStyle name="Total (line) 6 24 3" xfId="51724" xr:uid="{00000000-0005-0000-0000-00006ACB0000}"/>
    <cellStyle name="Total (line) 6 24 4" xfId="51725" xr:uid="{00000000-0005-0000-0000-00006BCB0000}"/>
    <cellStyle name="Total (line) 6 24 5" xfId="51726" xr:uid="{00000000-0005-0000-0000-00006CCB0000}"/>
    <cellStyle name="Total (line) 6 25" xfId="7215" xr:uid="{00000000-0005-0000-0000-00006DCB0000}"/>
    <cellStyle name="Total (line) 6 25 2" xfId="51727" xr:uid="{00000000-0005-0000-0000-00006ECB0000}"/>
    <cellStyle name="Total (line) 6 25 2 2" xfId="51728" xr:uid="{00000000-0005-0000-0000-00006FCB0000}"/>
    <cellStyle name="Total (line) 6 25 2 3" xfId="51729" xr:uid="{00000000-0005-0000-0000-000070CB0000}"/>
    <cellStyle name="Total (line) 6 25 2 4" xfId="51730" xr:uid="{00000000-0005-0000-0000-000071CB0000}"/>
    <cellStyle name="Total (line) 6 25 3" xfId="51731" xr:uid="{00000000-0005-0000-0000-000072CB0000}"/>
    <cellStyle name="Total (line) 6 25 4" xfId="51732" xr:uid="{00000000-0005-0000-0000-000073CB0000}"/>
    <cellStyle name="Total (line) 6 25 5" xfId="51733" xr:uid="{00000000-0005-0000-0000-000074CB0000}"/>
    <cellStyle name="Total (line) 6 26" xfId="7216" xr:uid="{00000000-0005-0000-0000-000075CB0000}"/>
    <cellStyle name="Total (line) 6 26 2" xfId="51734" xr:uid="{00000000-0005-0000-0000-000076CB0000}"/>
    <cellStyle name="Total (line) 6 26 2 2" xfId="51735" xr:uid="{00000000-0005-0000-0000-000077CB0000}"/>
    <cellStyle name="Total (line) 6 26 2 3" xfId="51736" xr:uid="{00000000-0005-0000-0000-000078CB0000}"/>
    <cellStyle name="Total (line) 6 26 2 4" xfId="51737" xr:uid="{00000000-0005-0000-0000-000079CB0000}"/>
    <cellStyle name="Total (line) 6 26 3" xfId="51738" xr:uid="{00000000-0005-0000-0000-00007ACB0000}"/>
    <cellStyle name="Total (line) 6 26 4" xfId="51739" xr:uid="{00000000-0005-0000-0000-00007BCB0000}"/>
    <cellStyle name="Total (line) 6 26 5" xfId="51740" xr:uid="{00000000-0005-0000-0000-00007CCB0000}"/>
    <cellStyle name="Total (line) 6 27" xfId="7217" xr:uid="{00000000-0005-0000-0000-00007DCB0000}"/>
    <cellStyle name="Total (line) 6 27 2" xfId="51741" xr:uid="{00000000-0005-0000-0000-00007ECB0000}"/>
    <cellStyle name="Total (line) 6 27 2 2" xfId="51742" xr:uid="{00000000-0005-0000-0000-00007FCB0000}"/>
    <cellStyle name="Total (line) 6 27 2 3" xfId="51743" xr:uid="{00000000-0005-0000-0000-000080CB0000}"/>
    <cellStyle name="Total (line) 6 27 2 4" xfId="51744" xr:uid="{00000000-0005-0000-0000-000081CB0000}"/>
    <cellStyle name="Total (line) 6 27 3" xfId="51745" xr:uid="{00000000-0005-0000-0000-000082CB0000}"/>
    <cellStyle name="Total (line) 6 27 4" xfId="51746" xr:uid="{00000000-0005-0000-0000-000083CB0000}"/>
    <cellStyle name="Total (line) 6 27 5" xfId="51747" xr:uid="{00000000-0005-0000-0000-000084CB0000}"/>
    <cellStyle name="Total (line) 6 28" xfId="7218" xr:uid="{00000000-0005-0000-0000-000085CB0000}"/>
    <cellStyle name="Total (line) 6 28 2" xfId="51748" xr:uid="{00000000-0005-0000-0000-000086CB0000}"/>
    <cellStyle name="Total (line) 6 28 2 2" xfId="51749" xr:uid="{00000000-0005-0000-0000-000087CB0000}"/>
    <cellStyle name="Total (line) 6 28 2 3" xfId="51750" xr:uid="{00000000-0005-0000-0000-000088CB0000}"/>
    <cellStyle name="Total (line) 6 28 2 4" xfId="51751" xr:uid="{00000000-0005-0000-0000-000089CB0000}"/>
    <cellStyle name="Total (line) 6 28 3" xfId="51752" xr:uid="{00000000-0005-0000-0000-00008ACB0000}"/>
    <cellStyle name="Total (line) 6 28 4" xfId="51753" xr:uid="{00000000-0005-0000-0000-00008BCB0000}"/>
    <cellStyle name="Total (line) 6 28 5" xfId="51754" xr:uid="{00000000-0005-0000-0000-00008CCB0000}"/>
    <cellStyle name="Total (line) 6 29" xfId="7219" xr:uid="{00000000-0005-0000-0000-00008DCB0000}"/>
    <cellStyle name="Total (line) 6 29 2" xfId="51755" xr:uid="{00000000-0005-0000-0000-00008ECB0000}"/>
    <cellStyle name="Total (line) 6 29 2 2" xfId="51756" xr:uid="{00000000-0005-0000-0000-00008FCB0000}"/>
    <cellStyle name="Total (line) 6 29 2 3" xfId="51757" xr:uid="{00000000-0005-0000-0000-000090CB0000}"/>
    <cellStyle name="Total (line) 6 29 2 4" xfId="51758" xr:uid="{00000000-0005-0000-0000-000091CB0000}"/>
    <cellStyle name="Total (line) 6 29 3" xfId="51759" xr:uid="{00000000-0005-0000-0000-000092CB0000}"/>
    <cellStyle name="Total (line) 6 29 4" xfId="51760" xr:uid="{00000000-0005-0000-0000-000093CB0000}"/>
    <cellStyle name="Total (line) 6 29 5" xfId="51761" xr:uid="{00000000-0005-0000-0000-000094CB0000}"/>
    <cellStyle name="Total (line) 6 3" xfId="7220" xr:uid="{00000000-0005-0000-0000-000095CB0000}"/>
    <cellStyle name="Total (line) 6 3 2" xfId="51762" xr:uid="{00000000-0005-0000-0000-000096CB0000}"/>
    <cellStyle name="Total (line) 6 3 2 2" xfId="51763" xr:uid="{00000000-0005-0000-0000-000097CB0000}"/>
    <cellStyle name="Total (line) 6 3 2 3" xfId="51764" xr:uid="{00000000-0005-0000-0000-000098CB0000}"/>
    <cellStyle name="Total (line) 6 3 2 4" xfId="51765" xr:uid="{00000000-0005-0000-0000-000099CB0000}"/>
    <cellStyle name="Total (line) 6 3 3" xfId="51766" xr:uid="{00000000-0005-0000-0000-00009ACB0000}"/>
    <cellStyle name="Total (line) 6 3 4" xfId="51767" xr:uid="{00000000-0005-0000-0000-00009BCB0000}"/>
    <cellStyle name="Total (line) 6 3 5" xfId="51768" xr:uid="{00000000-0005-0000-0000-00009CCB0000}"/>
    <cellStyle name="Total (line) 6 30" xfId="7221" xr:uid="{00000000-0005-0000-0000-00009DCB0000}"/>
    <cellStyle name="Total (line) 6 30 2" xfId="51769" xr:uid="{00000000-0005-0000-0000-00009ECB0000}"/>
    <cellStyle name="Total (line) 6 30 2 2" xfId="51770" xr:uid="{00000000-0005-0000-0000-00009FCB0000}"/>
    <cellStyle name="Total (line) 6 30 2 3" xfId="51771" xr:uid="{00000000-0005-0000-0000-0000A0CB0000}"/>
    <cellStyle name="Total (line) 6 30 2 4" xfId="51772" xr:uid="{00000000-0005-0000-0000-0000A1CB0000}"/>
    <cellStyle name="Total (line) 6 30 3" xfId="51773" xr:uid="{00000000-0005-0000-0000-0000A2CB0000}"/>
    <cellStyle name="Total (line) 6 30 4" xfId="51774" xr:uid="{00000000-0005-0000-0000-0000A3CB0000}"/>
    <cellStyle name="Total (line) 6 30 5" xfId="51775" xr:uid="{00000000-0005-0000-0000-0000A4CB0000}"/>
    <cellStyle name="Total (line) 6 31" xfId="7222" xr:uid="{00000000-0005-0000-0000-0000A5CB0000}"/>
    <cellStyle name="Total (line) 6 31 2" xfId="51776" xr:uid="{00000000-0005-0000-0000-0000A6CB0000}"/>
    <cellStyle name="Total (line) 6 31 2 2" xfId="51777" xr:uid="{00000000-0005-0000-0000-0000A7CB0000}"/>
    <cellStyle name="Total (line) 6 31 2 3" xfId="51778" xr:uid="{00000000-0005-0000-0000-0000A8CB0000}"/>
    <cellStyle name="Total (line) 6 31 2 4" xfId="51779" xr:uid="{00000000-0005-0000-0000-0000A9CB0000}"/>
    <cellStyle name="Total (line) 6 31 3" xfId="51780" xr:uid="{00000000-0005-0000-0000-0000AACB0000}"/>
    <cellStyle name="Total (line) 6 31 4" xfId="51781" xr:uid="{00000000-0005-0000-0000-0000ABCB0000}"/>
    <cellStyle name="Total (line) 6 31 5" xfId="51782" xr:uid="{00000000-0005-0000-0000-0000ACCB0000}"/>
    <cellStyle name="Total (line) 6 32" xfId="7223" xr:uid="{00000000-0005-0000-0000-0000ADCB0000}"/>
    <cellStyle name="Total (line) 6 32 2" xfId="51783" xr:uid="{00000000-0005-0000-0000-0000AECB0000}"/>
    <cellStyle name="Total (line) 6 32 2 2" xfId="51784" xr:uid="{00000000-0005-0000-0000-0000AFCB0000}"/>
    <cellStyle name="Total (line) 6 32 2 3" xfId="51785" xr:uid="{00000000-0005-0000-0000-0000B0CB0000}"/>
    <cellStyle name="Total (line) 6 32 2 4" xfId="51786" xr:uid="{00000000-0005-0000-0000-0000B1CB0000}"/>
    <cellStyle name="Total (line) 6 32 3" xfId="51787" xr:uid="{00000000-0005-0000-0000-0000B2CB0000}"/>
    <cellStyle name="Total (line) 6 32 4" xfId="51788" xr:uid="{00000000-0005-0000-0000-0000B3CB0000}"/>
    <cellStyle name="Total (line) 6 32 5" xfId="51789" xr:uid="{00000000-0005-0000-0000-0000B4CB0000}"/>
    <cellStyle name="Total (line) 6 33" xfId="7224" xr:uid="{00000000-0005-0000-0000-0000B5CB0000}"/>
    <cellStyle name="Total (line) 6 33 2" xfId="51790" xr:uid="{00000000-0005-0000-0000-0000B6CB0000}"/>
    <cellStyle name="Total (line) 6 33 2 2" xfId="51791" xr:uid="{00000000-0005-0000-0000-0000B7CB0000}"/>
    <cellStyle name="Total (line) 6 33 2 3" xfId="51792" xr:uid="{00000000-0005-0000-0000-0000B8CB0000}"/>
    <cellStyle name="Total (line) 6 33 2 4" xfId="51793" xr:uid="{00000000-0005-0000-0000-0000B9CB0000}"/>
    <cellStyle name="Total (line) 6 33 3" xfId="51794" xr:uid="{00000000-0005-0000-0000-0000BACB0000}"/>
    <cellStyle name="Total (line) 6 33 4" xfId="51795" xr:uid="{00000000-0005-0000-0000-0000BBCB0000}"/>
    <cellStyle name="Total (line) 6 33 5" xfId="51796" xr:uid="{00000000-0005-0000-0000-0000BCCB0000}"/>
    <cellStyle name="Total (line) 6 34" xfId="7225" xr:uid="{00000000-0005-0000-0000-0000BDCB0000}"/>
    <cellStyle name="Total (line) 6 34 2" xfId="51797" xr:uid="{00000000-0005-0000-0000-0000BECB0000}"/>
    <cellStyle name="Total (line) 6 34 2 2" xfId="51798" xr:uid="{00000000-0005-0000-0000-0000BFCB0000}"/>
    <cellStyle name="Total (line) 6 34 2 3" xfId="51799" xr:uid="{00000000-0005-0000-0000-0000C0CB0000}"/>
    <cellStyle name="Total (line) 6 34 2 4" xfId="51800" xr:uid="{00000000-0005-0000-0000-0000C1CB0000}"/>
    <cellStyle name="Total (line) 6 34 3" xfId="51801" xr:uid="{00000000-0005-0000-0000-0000C2CB0000}"/>
    <cellStyle name="Total (line) 6 34 4" xfId="51802" xr:uid="{00000000-0005-0000-0000-0000C3CB0000}"/>
    <cellStyle name="Total (line) 6 34 5" xfId="51803" xr:uid="{00000000-0005-0000-0000-0000C4CB0000}"/>
    <cellStyle name="Total (line) 6 35" xfId="7226" xr:uid="{00000000-0005-0000-0000-0000C5CB0000}"/>
    <cellStyle name="Total (line) 6 35 2" xfId="51804" xr:uid="{00000000-0005-0000-0000-0000C6CB0000}"/>
    <cellStyle name="Total (line) 6 35 2 2" xfId="51805" xr:uid="{00000000-0005-0000-0000-0000C7CB0000}"/>
    <cellStyle name="Total (line) 6 35 2 3" xfId="51806" xr:uid="{00000000-0005-0000-0000-0000C8CB0000}"/>
    <cellStyle name="Total (line) 6 35 2 4" xfId="51807" xr:uid="{00000000-0005-0000-0000-0000C9CB0000}"/>
    <cellStyle name="Total (line) 6 35 3" xfId="51808" xr:uid="{00000000-0005-0000-0000-0000CACB0000}"/>
    <cellStyle name="Total (line) 6 35 4" xfId="51809" xr:uid="{00000000-0005-0000-0000-0000CBCB0000}"/>
    <cellStyle name="Total (line) 6 35 5" xfId="51810" xr:uid="{00000000-0005-0000-0000-0000CCCB0000}"/>
    <cellStyle name="Total (line) 6 36" xfId="7227" xr:uid="{00000000-0005-0000-0000-0000CDCB0000}"/>
    <cellStyle name="Total (line) 6 36 2" xfId="51811" xr:uid="{00000000-0005-0000-0000-0000CECB0000}"/>
    <cellStyle name="Total (line) 6 36 2 2" xfId="51812" xr:uid="{00000000-0005-0000-0000-0000CFCB0000}"/>
    <cellStyle name="Total (line) 6 36 2 3" xfId="51813" xr:uid="{00000000-0005-0000-0000-0000D0CB0000}"/>
    <cellStyle name="Total (line) 6 36 2 4" xfId="51814" xr:uid="{00000000-0005-0000-0000-0000D1CB0000}"/>
    <cellStyle name="Total (line) 6 36 3" xfId="51815" xr:uid="{00000000-0005-0000-0000-0000D2CB0000}"/>
    <cellStyle name="Total (line) 6 36 4" xfId="51816" xr:uid="{00000000-0005-0000-0000-0000D3CB0000}"/>
    <cellStyle name="Total (line) 6 36 5" xfId="51817" xr:uid="{00000000-0005-0000-0000-0000D4CB0000}"/>
    <cellStyle name="Total (line) 6 37" xfId="7228" xr:uid="{00000000-0005-0000-0000-0000D5CB0000}"/>
    <cellStyle name="Total (line) 6 37 2" xfId="51818" xr:uid="{00000000-0005-0000-0000-0000D6CB0000}"/>
    <cellStyle name="Total (line) 6 37 2 2" xfId="51819" xr:uid="{00000000-0005-0000-0000-0000D7CB0000}"/>
    <cellStyle name="Total (line) 6 37 2 3" xfId="51820" xr:uid="{00000000-0005-0000-0000-0000D8CB0000}"/>
    <cellStyle name="Total (line) 6 37 2 4" xfId="51821" xr:uid="{00000000-0005-0000-0000-0000D9CB0000}"/>
    <cellStyle name="Total (line) 6 37 3" xfId="51822" xr:uid="{00000000-0005-0000-0000-0000DACB0000}"/>
    <cellStyle name="Total (line) 6 37 4" xfId="51823" xr:uid="{00000000-0005-0000-0000-0000DBCB0000}"/>
    <cellStyle name="Total (line) 6 37 5" xfId="51824" xr:uid="{00000000-0005-0000-0000-0000DCCB0000}"/>
    <cellStyle name="Total (line) 6 38" xfId="7229" xr:uid="{00000000-0005-0000-0000-0000DDCB0000}"/>
    <cellStyle name="Total (line) 6 38 2" xfId="51825" xr:uid="{00000000-0005-0000-0000-0000DECB0000}"/>
    <cellStyle name="Total (line) 6 38 2 2" xfId="51826" xr:uid="{00000000-0005-0000-0000-0000DFCB0000}"/>
    <cellStyle name="Total (line) 6 38 2 3" xfId="51827" xr:uid="{00000000-0005-0000-0000-0000E0CB0000}"/>
    <cellStyle name="Total (line) 6 38 2 4" xfId="51828" xr:uid="{00000000-0005-0000-0000-0000E1CB0000}"/>
    <cellStyle name="Total (line) 6 38 3" xfId="51829" xr:uid="{00000000-0005-0000-0000-0000E2CB0000}"/>
    <cellStyle name="Total (line) 6 38 4" xfId="51830" xr:uid="{00000000-0005-0000-0000-0000E3CB0000}"/>
    <cellStyle name="Total (line) 6 38 5" xfId="51831" xr:uid="{00000000-0005-0000-0000-0000E4CB0000}"/>
    <cellStyle name="Total (line) 6 39" xfId="7230" xr:uid="{00000000-0005-0000-0000-0000E5CB0000}"/>
    <cellStyle name="Total (line) 6 39 2" xfId="51832" xr:uid="{00000000-0005-0000-0000-0000E6CB0000}"/>
    <cellStyle name="Total (line) 6 39 2 2" xfId="51833" xr:uid="{00000000-0005-0000-0000-0000E7CB0000}"/>
    <cellStyle name="Total (line) 6 39 2 3" xfId="51834" xr:uid="{00000000-0005-0000-0000-0000E8CB0000}"/>
    <cellStyle name="Total (line) 6 39 2 4" xfId="51835" xr:uid="{00000000-0005-0000-0000-0000E9CB0000}"/>
    <cellStyle name="Total (line) 6 39 3" xfId="51836" xr:uid="{00000000-0005-0000-0000-0000EACB0000}"/>
    <cellStyle name="Total (line) 6 39 4" xfId="51837" xr:uid="{00000000-0005-0000-0000-0000EBCB0000}"/>
    <cellStyle name="Total (line) 6 39 5" xfId="51838" xr:uid="{00000000-0005-0000-0000-0000ECCB0000}"/>
    <cellStyle name="Total (line) 6 4" xfId="7231" xr:uid="{00000000-0005-0000-0000-0000EDCB0000}"/>
    <cellStyle name="Total (line) 6 4 2" xfId="51839" xr:uid="{00000000-0005-0000-0000-0000EECB0000}"/>
    <cellStyle name="Total (line) 6 4 2 2" xfId="51840" xr:uid="{00000000-0005-0000-0000-0000EFCB0000}"/>
    <cellStyle name="Total (line) 6 4 2 3" xfId="51841" xr:uid="{00000000-0005-0000-0000-0000F0CB0000}"/>
    <cellStyle name="Total (line) 6 4 2 4" xfId="51842" xr:uid="{00000000-0005-0000-0000-0000F1CB0000}"/>
    <cellStyle name="Total (line) 6 4 3" xfId="51843" xr:uid="{00000000-0005-0000-0000-0000F2CB0000}"/>
    <cellStyle name="Total (line) 6 4 4" xfId="51844" xr:uid="{00000000-0005-0000-0000-0000F3CB0000}"/>
    <cellStyle name="Total (line) 6 4 5" xfId="51845" xr:uid="{00000000-0005-0000-0000-0000F4CB0000}"/>
    <cellStyle name="Total (line) 6 40" xfId="7232" xr:uid="{00000000-0005-0000-0000-0000F5CB0000}"/>
    <cellStyle name="Total (line) 6 40 2" xfId="51846" xr:uid="{00000000-0005-0000-0000-0000F6CB0000}"/>
    <cellStyle name="Total (line) 6 40 2 2" xfId="51847" xr:uid="{00000000-0005-0000-0000-0000F7CB0000}"/>
    <cellStyle name="Total (line) 6 40 2 3" xfId="51848" xr:uid="{00000000-0005-0000-0000-0000F8CB0000}"/>
    <cellStyle name="Total (line) 6 40 2 4" xfId="51849" xr:uid="{00000000-0005-0000-0000-0000F9CB0000}"/>
    <cellStyle name="Total (line) 6 40 3" xfId="51850" xr:uid="{00000000-0005-0000-0000-0000FACB0000}"/>
    <cellStyle name="Total (line) 6 40 4" xfId="51851" xr:uid="{00000000-0005-0000-0000-0000FBCB0000}"/>
    <cellStyle name="Total (line) 6 40 5" xfId="51852" xr:uid="{00000000-0005-0000-0000-0000FCCB0000}"/>
    <cellStyle name="Total (line) 6 41" xfId="7233" xr:uid="{00000000-0005-0000-0000-0000FDCB0000}"/>
    <cellStyle name="Total (line) 6 41 2" xfId="51853" xr:uid="{00000000-0005-0000-0000-0000FECB0000}"/>
    <cellStyle name="Total (line) 6 41 2 2" xfId="51854" xr:uid="{00000000-0005-0000-0000-0000FFCB0000}"/>
    <cellStyle name="Total (line) 6 41 2 3" xfId="51855" xr:uid="{00000000-0005-0000-0000-000000CC0000}"/>
    <cellStyle name="Total (line) 6 41 2 4" xfId="51856" xr:uid="{00000000-0005-0000-0000-000001CC0000}"/>
    <cellStyle name="Total (line) 6 41 3" xfId="51857" xr:uid="{00000000-0005-0000-0000-000002CC0000}"/>
    <cellStyle name="Total (line) 6 41 4" xfId="51858" xr:uid="{00000000-0005-0000-0000-000003CC0000}"/>
    <cellStyle name="Total (line) 6 41 5" xfId="51859" xr:uid="{00000000-0005-0000-0000-000004CC0000}"/>
    <cellStyle name="Total (line) 6 42" xfId="7234" xr:uid="{00000000-0005-0000-0000-000005CC0000}"/>
    <cellStyle name="Total (line) 6 42 2" xfId="51860" xr:uid="{00000000-0005-0000-0000-000006CC0000}"/>
    <cellStyle name="Total (line) 6 42 2 2" xfId="51861" xr:uid="{00000000-0005-0000-0000-000007CC0000}"/>
    <cellStyle name="Total (line) 6 42 2 3" xfId="51862" xr:uid="{00000000-0005-0000-0000-000008CC0000}"/>
    <cellStyle name="Total (line) 6 42 2 4" xfId="51863" xr:uid="{00000000-0005-0000-0000-000009CC0000}"/>
    <cellStyle name="Total (line) 6 42 3" xfId="51864" xr:uid="{00000000-0005-0000-0000-00000ACC0000}"/>
    <cellStyle name="Total (line) 6 42 4" xfId="51865" xr:uid="{00000000-0005-0000-0000-00000BCC0000}"/>
    <cellStyle name="Total (line) 6 42 5" xfId="51866" xr:uid="{00000000-0005-0000-0000-00000CCC0000}"/>
    <cellStyle name="Total (line) 6 43" xfId="7235" xr:uid="{00000000-0005-0000-0000-00000DCC0000}"/>
    <cellStyle name="Total (line) 6 43 2" xfId="51867" xr:uid="{00000000-0005-0000-0000-00000ECC0000}"/>
    <cellStyle name="Total (line) 6 43 2 2" xfId="51868" xr:uid="{00000000-0005-0000-0000-00000FCC0000}"/>
    <cellStyle name="Total (line) 6 43 2 3" xfId="51869" xr:uid="{00000000-0005-0000-0000-000010CC0000}"/>
    <cellStyle name="Total (line) 6 43 2 4" xfId="51870" xr:uid="{00000000-0005-0000-0000-000011CC0000}"/>
    <cellStyle name="Total (line) 6 43 3" xfId="51871" xr:uid="{00000000-0005-0000-0000-000012CC0000}"/>
    <cellStyle name="Total (line) 6 43 4" xfId="51872" xr:uid="{00000000-0005-0000-0000-000013CC0000}"/>
    <cellStyle name="Total (line) 6 43 5" xfId="51873" xr:uid="{00000000-0005-0000-0000-000014CC0000}"/>
    <cellStyle name="Total (line) 6 44" xfId="7236" xr:uid="{00000000-0005-0000-0000-000015CC0000}"/>
    <cellStyle name="Total (line) 6 44 2" xfId="51874" xr:uid="{00000000-0005-0000-0000-000016CC0000}"/>
    <cellStyle name="Total (line) 6 44 2 2" xfId="51875" xr:uid="{00000000-0005-0000-0000-000017CC0000}"/>
    <cellStyle name="Total (line) 6 44 2 3" xfId="51876" xr:uid="{00000000-0005-0000-0000-000018CC0000}"/>
    <cellStyle name="Total (line) 6 44 2 4" xfId="51877" xr:uid="{00000000-0005-0000-0000-000019CC0000}"/>
    <cellStyle name="Total (line) 6 44 3" xfId="51878" xr:uid="{00000000-0005-0000-0000-00001ACC0000}"/>
    <cellStyle name="Total (line) 6 44 4" xfId="51879" xr:uid="{00000000-0005-0000-0000-00001BCC0000}"/>
    <cellStyle name="Total (line) 6 44 5" xfId="51880" xr:uid="{00000000-0005-0000-0000-00001CCC0000}"/>
    <cellStyle name="Total (line) 6 45" xfId="7237" xr:uid="{00000000-0005-0000-0000-00001DCC0000}"/>
    <cellStyle name="Total (line) 6 45 2" xfId="51881" xr:uid="{00000000-0005-0000-0000-00001ECC0000}"/>
    <cellStyle name="Total (line) 6 45 2 2" xfId="51882" xr:uid="{00000000-0005-0000-0000-00001FCC0000}"/>
    <cellStyle name="Total (line) 6 45 2 3" xfId="51883" xr:uid="{00000000-0005-0000-0000-000020CC0000}"/>
    <cellStyle name="Total (line) 6 45 2 4" xfId="51884" xr:uid="{00000000-0005-0000-0000-000021CC0000}"/>
    <cellStyle name="Total (line) 6 45 3" xfId="51885" xr:uid="{00000000-0005-0000-0000-000022CC0000}"/>
    <cellStyle name="Total (line) 6 45 4" xfId="51886" xr:uid="{00000000-0005-0000-0000-000023CC0000}"/>
    <cellStyle name="Total (line) 6 45 5" xfId="51887" xr:uid="{00000000-0005-0000-0000-000024CC0000}"/>
    <cellStyle name="Total (line) 6 46" xfId="51888" xr:uid="{00000000-0005-0000-0000-000025CC0000}"/>
    <cellStyle name="Total (line) 6 46 2" xfId="51889" xr:uid="{00000000-0005-0000-0000-000026CC0000}"/>
    <cellStyle name="Total (line) 6 46 3" xfId="51890" xr:uid="{00000000-0005-0000-0000-000027CC0000}"/>
    <cellStyle name="Total (line) 6 46 4" xfId="51891" xr:uid="{00000000-0005-0000-0000-000028CC0000}"/>
    <cellStyle name="Total (line) 6 47" xfId="51892" xr:uid="{00000000-0005-0000-0000-000029CC0000}"/>
    <cellStyle name="Total (line) 6 48" xfId="51893" xr:uid="{00000000-0005-0000-0000-00002ACC0000}"/>
    <cellStyle name="Total (line) 6 49" xfId="51894" xr:uid="{00000000-0005-0000-0000-00002BCC0000}"/>
    <cellStyle name="Total (line) 6 5" xfId="7238" xr:uid="{00000000-0005-0000-0000-00002CCC0000}"/>
    <cellStyle name="Total (line) 6 5 2" xfId="51895" xr:uid="{00000000-0005-0000-0000-00002DCC0000}"/>
    <cellStyle name="Total (line) 6 5 2 2" xfId="51896" xr:uid="{00000000-0005-0000-0000-00002ECC0000}"/>
    <cellStyle name="Total (line) 6 5 2 3" xfId="51897" xr:uid="{00000000-0005-0000-0000-00002FCC0000}"/>
    <cellStyle name="Total (line) 6 5 2 4" xfId="51898" xr:uid="{00000000-0005-0000-0000-000030CC0000}"/>
    <cellStyle name="Total (line) 6 5 3" xfId="51899" xr:uid="{00000000-0005-0000-0000-000031CC0000}"/>
    <cellStyle name="Total (line) 6 5 4" xfId="51900" xr:uid="{00000000-0005-0000-0000-000032CC0000}"/>
    <cellStyle name="Total (line) 6 5 5" xfId="51901" xr:uid="{00000000-0005-0000-0000-000033CC0000}"/>
    <cellStyle name="Total (line) 6 6" xfId="7239" xr:uid="{00000000-0005-0000-0000-000034CC0000}"/>
    <cellStyle name="Total (line) 6 6 2" xfId="51902" xr:uid="{00000000-0005-0000-0000-000035CC0000}"/>
    <cellStyle name="Total (line) 6 6 2 2" xfId="51903" xr:uid="{00000000-0005-0000-0000-000036CC0000}"/>
    <cellStyle name="Total (line) 6 6 2 3" xfId="51904" xr:uid="{00000000-0005-0000-0000-000037CC0000}"/>
    <cellStyle name="Total (line) 6 6 2 4" xfId="51905" xr:uid="{00000000-0005-0000-0000-000038CC0000}"/>
    <cellStyle name="Total (line) 6 6 3" xfId="51906" xr:uid="{00000000-0005-0000-0000-000039CC0000}"/>
    <cellStyle name="Total (line) 6 6 4" xfId="51907" xr:uid="{00000000-0005-0000-0000-00003ACC0000}"/>
    <cellStyle name="Total (line) 6 6 5" xfId="51908" xr:uid="{00000000-0005-0000-0000-00003BCC0000}"/>
    <cellStyle name="Total (line) 6 7" xfId="7240" xr:uid="{00000000-0005-0000-0000-00003CCC0000}"/>
    <cellStyle name="Total (line) 6 7 2" xfId="51909" xr:uid="{00000000-0005-0000-0000-00003DCC0000}"/>
    <cellStyle name="Total (line) 6 7 2 2" xfId="51910" xr:uid="{00000000-0005-0000-0000-00003ECC0000}"/>
    <cellStyle name="Total (line) 6 7 2 3" xfId="51911" xr:uid="{00000000-0005-0000-0000-00003FCC0000}"/>
    <cellStyle name="Total (line) 6 7 2 4" xfId="51912" xr:uid="{00000000-0005-0000-0000-000040CC0000}"/>
    <cellStyle name="Total (line) 6 7 3" xfId="51913" xr:uid="{00000000-0005-0000-0000-000041CC0000}"/>
    <cellStyle name="Total (line) 6 7 4" xfId="51914" xr:uid="{00000000-0005-0000-0000-000042CC0000}"/>
    <cellStyle name="Total (line) 6 7 5" xfId="51915" xr:uid="{00000000-0005-0000-0000-000043CC0000}"/>
    <cellStyle name="Total (line) 6 8" xfId="7241" xr:uid="{00000000-0005-0000-0000-000044CC0000}"/>
    <cellStyle name="Total (line) 6 8 2" xfId="51916" xr:uid="{00000000-0005-0000-0000-000045CC0000}"/>
    <cellStyle name="Total (line) 6 8 2 2" xfId="51917" xr:uid="{00000000-0005-0000-0000-000046CC0000}"/>
    <cellStyle name="Total (line) 6 8 2 3" xfId="51918" xr:uid="{00000000-0005-0000-0000-000047CC0000}"/>
    <cellStyle name="Total (line) 6 8 2 4" xfId="51919" xr:uid="{00000000-0005-0000-0000-000048CC0000}"/>
    <cellStyle name="Total (line) 6 8 3" xfId="51920" xr:uid="{00000000-0005-0000-0000-000049CC0000}"/>
    <cellStyle name="Total (line) 6 8 4" xfId="51921" xr:uid="{00000000-0005-0000-0000-00004ACC0000}"/>
    <cellStyle name="Total (line) 6 8 5" xfId="51922" xr:uid="{00000000-0005-0000-0000-00004BCC0000}"/>
    <cellStyle name="Total (line) 6 9" xfId="7242" xr:uid="{00000000-0005-0000-0000-00004CCC0000}"/>
    <cellStyle name="Total (line) 6 9 2" xfId="51923" xr:uid="{00000000-0005-0000-0000-00004DCC0000}"/>
    <cellStyle name="Total (line) 6 9 2 2" xfId="51924" xr:uid="{00000000-0005-0000-0000-00004ECC0000}"/>
    <cellStyle name="Total (line) 6 9 2 3" xfId="51925" xr:uid="{00000000-0005-0000-0000-00004FCC0000}"/>
    <cellStyle name="Total (line) 6 9 2 4" xfId="51926" xr:uid="{00000000-0005-0000-0000-000050CC0000}"/>
    <cellStyle name="Total (line) 6 9 3" xfId="51927" xr:uid="{00000000-0005-0000-0000-000051CC0000}"/>
    <cellStyle name="Total (line) 6 9 4" xfId="51928" xr:uid="{00000000-0005-0000-0000-000052CC0000}"/>
    <cellStyle name="Total (line) 6 9 5" xfId="51929" xr:uid="{00000000-0005-0000-0000-000053CC0000}"/>
    <cellStyle name="Total (line) 7" xfId="7243" xr:uid="{00000000-0005-0000-0000-000054CC0000}"/>
    <cellStyle name="Total (line) 7 10" xfId="7244" xr:uid="{00000000-0005-0000-0000-000055CC0000}"/>
    <cellStyle name="Total (line) 7 10 2" xfId="51930" xr:uid="{00000000-0005-0000-0000-000056CC0000}"/>
    <cellStyle name="Total (line) 7 10 2 2" xfId="51931" xr:uid="{00000000-0005-0000-0000-000057CC0000}"/>
    <cellStyle name="Total (line) 7 10 2 3" xfId="51932" xr:uid="{00000000-0005-0000-0000-000058CC0000}"/>
    <cellStyle name="Total (line) 7 10 2 4" xfId="51933" xr:uid="{00000000-0005-0000-0000-000059CC0000}"/>
    <cellStyle name="Total (line) 7 10 3" xfId="51934" xr:uid="{00000000-0005-0000-0000-00005ACC0000}"/>
    <cellStyle name="Total (line) 7 10 4" xfId="51935" xr:uid="{00000000-0005-0000-0000-00005BCC0000}"/>
    <cellStyle name="Total (line) 7 10 5" xfId="51936" xr:uid="{00000000-0005-0000-0000-00005CCC0000}"/>
    <cellStyle name="Total (line) 7 11" xfId="7245" xr:uid="{00000000-0005-0000-0000-00005DCC0000}"/>
    <cellStyle name="Total (line) 7 11 2" xfId="51937" xr:uid="{00000000-0005-0000-0000-00005ECC0000}"/>
    <cellStyle name="Total (line) 7 11 2 2" xfId="51938" xr:uid="{00000000-0005-0000-0000-00005FCC0000}"/>
    <cellStyle name="Total (line) 7 11 2 3" xfId="51939" xr:uid="{00000000-0005-0000-0000-000060CC0000}"/>
    <cellStyle name="Total (line) 7 11 2 4" xfId="51940" xr:uid="{00000000-0005-0000-0000-000061CC0000}"/>
    <cellStyle name="Total (line) 7 11 3" xfId="51941" xr:uid="{00000000-0005-0000-0000-000062CC0000}"/>
    <cellStyle name="Total (line) 7 11 4" xfId="51942" xr:uid="{00000000-0005-0000-0000-000063CC0000}"/>
    <cellStyle name="Total (line) 7 11 5" xfId="51943" xr:uid="{00000000-0005-0000-0000-000064CC0000}"/>
    <cellStyle name="Total (line) 7 12" xfId="7246" xr:uid="{00000000-0005-0000-0000-000065CC0000}"/>
    <cellStyle name="Total (line) 7 12 2" xfId="51944" xr:uid="{00000000-0005-0000-0000-000066CC0000}"/>
    <cellStyle name="Total (line) 7 12 2 2" xfId="51945" xr:uid="{00000000-0005-0000-0000-000067CC0000}"/>
    <cellStyle name="Total (line) 7 12 2 3" xfId="51946" xr:uid="{00000000-0005-0000-0000-000068CC0000}"/>
    <cellStyle name="Total (line) 7 12 2 4" xfId="51947" xr:uid="{00000000-0005-0000-0000-000069CC0000}"/>
    <cellStyle name="Total (line) 7 12 3" xfId="51948" xr:uid="{00000000-0005-0000-0000-00006ACC0000}"/>
    <cellStyle name="Total (line) 7 12 4" xfId="51949" xr:uid="{00000000-0005-0000-0000-00006BCC0000}"/>
    <cellStyle name="Total (line) 7 12 5" xfId="51950" xr:uid="{00000000-0005-0000-0000-00006CCC0000}"/>
    <cellStyle name="Total (line) 7 13" xfId="7247" xr:uid="{00000000-0005-0000-0000-00006DCC0000}"/>
    <cellStyle name="Total (line) 7 13 2" xfId="51951" xr:uid="{00000000-0005-0000-0000-00006ECC0000}"/>
    <cellStyle name="Total (line) 7 13 2 2" xfId="51952" xr:uid="{00000000-0005-0000-0000-00006FCC0000}"/>
    <cellStyle name="Total (line) 7 13 2 3" xfId="51953" xr:uid="{00000000-0005-0000-0000-000070CC0000}"/>
    <cellStyle name="Total (line) 7 13 2 4" xfId="51954" xr:uid="{00000000-0005-0000-0000-000071CC0000}"/>
    <cellStyle name="Total (line) 7 13 3" xfId="51955" xr:uid="{00000000-0005-0000-0000-000072CC0000}"/>
    <cellStyle name="Total (line) 7 13 4" xfId="51956" xr:uid="{00000000-0005-0000-0000-000073CC0000}"/>
    <cellStyle name="Total (line) 7 13 5" xfId="51957" xr:uid="{00000000-0005-0000-0000-000074CC0000}"/>
    <cellStyle name="Total (line) 7 14" xfId="7248" xr:uid="{00000000-0005-0000-0000-000075CC0000}"/>
    <cellStyle name="Total (line) 7 14 2" xfId="51958" xr:uid="{00000000-0005-0000-0000-000076CC0000}"/>
    <cellStyle name="Total (line) 7 14 2 2" xfId="51959" xr:uid="{00000000-0005-0000-0000-000077CC0000}"/>
    <cellStyle name="Total (line) 7 14 2 3" xfId="51960" xr:uid="{00000000-0005-0000-0000-000078CC0000}"/>
    <cellStyle name="Total (line) 7 14 2 4" xfId="51961" xr:uid="{00000000-0005-0000-0000-000079CC0000}"/>
    <cellStyle name="Total (line) 7 14 3" xfId="51962" xr:uid="{00000000-0005-0000-0000-00007ACC0000}"/>
    <cellStyle name="Total (line) 7 14 4" xfId="51963" xr:uid="{00000000-0005-0000-0000-00007BCC0000}"/>
    <cellStyle name="Total (line) 7 14 5" xfId="51964" xr:uid="{00000000-0005-0000-0000-00007CCC0000}"/>
    <cellStyle name="Total (line) 7 15" xfId="7249" xr:uid="{00000000-0005-0000-0000-00007DCC0000}"/>
    <cellStyle name="Total (line) 7 15 2" xfId="51965" xr:uid="{00000000-0005-0000-0000-00007ECC0000}"/>
    <cellStyle name="Total (line) 7 15 2 2" xfId="51966" xr:uid="{00000000-0005-0000-0000-00007FCC0000}"/>
    <cellStyle name="Total (line) 7 15 2 3" xfId="51967" xr:uid="{00000000-0005-0000-0000-000080CC0000}"/>
    <cellStyle name="Total (line) 7 15 2 4" xfId="51968" xr:uid="{00000000-0005-0000-0000-000081CC0000}"/>
    <cellStyle name="Total (line) 7 15 3" xfId="51969" xr:uid="{00000000-0005-0000-0000-000082CC0000}"/>
    <cellStyle name="Total (line) 7 15 4" xfId="51970" xr:uid="{00000000-0005-0000-0000-000083CC0000}"/>
    <cellStyle name="Total (line) 7 15 5" xfId="51971" xr:uid="{00000000-0005-0000-0000-000084CC0000}"/>
    <cellStyle name="Total (line) 7 16" xfId="7250" xr:uid="{00000000-0005-0000-0000-000085CC0000}"/>
    <cellStyle name="Total (line) 7 16 2" xfId="51972" xr:uid="{00000000-0005-0000-0000-000086CC0000}"/>
    <cellStyle name="Total (line) 7 16 2 2" xfId="51973" xr:uid="{00000000-0005-0000-0000-000087CC0000}"/>
    <cellStyle name="Total (line) 7 16 2 3" xfId="51974" xr:uid="{00000000-0005-0000-0000-000088CC0000}"/>
    <cellStyle name="Total (line) 7 16 2 4" xfId="51975" xr:uid="{00000000-0005-0000-0000-000089CC0000}"/>
    <cellStyle name="Total (line) 7 16 3" xfId="51976" xr:uid="{00000000-0005-0000-0000-00008ACC0000}"/>
    <cellStyle name="Total (line) 7 16 4" xfId="51977" xr:uid="{00000000-0005-0000-0000-00008BCC0000}"/>
    <cellStyle name="Total (line) 7 16 5" xfId="51978" xr:uid="{00000000-0005-0000-0000-00008CCC0000}"/>
    <cellStyle name="Total (line) 7 17" xfId="7251" xr:uid="{00000000-0005-0000-0000-00008DCC0000}"/>
    <cellStyle name="Total (line) 7 17 2" xfId="51979" xr:uid="{00000000-0005-0000-0000-00008ECC0000}"/>
    <cellStyle name="Total (line) 7 17 2 2" xfId="51980" xr:uid="{00000000-0005-0000-0000-00008FCC0000}"/>
    <cellStyle name="Total (line) 7 17 2 3" xfId="51981" xr:uid="{00000000-0005-0000-0000-000090CC0000}"/>
    <cellStyle name="Total (line) 7 17 2 4" xfId="51982" xr:uid="{00000000-0005-0000-0000-000091CC0000}"/>
    <cellStyle name="Total (line) 7 17 3" xfId="51983" xr:uid="{00000000-0005-0000-0000-000092CC0000}"/>
    <cellStyle name="Total (line) 7 17 4" xfId="51984" xr:uid="{00000000-0005-0000-0000-000093CC0000}"/>
    <cellStyle name="Total (line) 7 17 5" xfId="51985" xr:uid="{00000000-0005-0000-0000-000094CC0000}"/>
    <cellStyle name="Total (line) 7 18" xfId="7252" xr:uid="{00000000-0005-0000-0000-000095CC0000}"/>
    <cellStyle name="Total (line) 7 18 2" xfId="51986" xr:uid="{00000000-0005-0000-0000-000096CC0000}"/>
    <cellStyle name="Total (line) 7 18 2 2" xfId="51987" xr:uid="{00000000-0005-0000-0000-000097CC0000}"/>
    <cellStyle name="Total (line) 7 18 2 3" xfId="51988" xr:uid="{00000000-0005-0000-0000-000098CC0000}"/>
    <cellStyle name="Total (line) 7 18 2 4" xfId="51989" xr:uid="{00000000-0005-0000-0000-000099CC0000}"/>
    <cellStyle name="Total (line) 7 18 3" xfId="51990" xr:uid="{00000000-0005-0000-0000-00009ACC0000}"/>
    <cellStyle name="Total (line) 7 18 4" xfId="51991" xr:uid="{00000000-0005-0000-0000-00009BCC0000}"/>
    <cellStyle name="Total (line) 7 18 5" xfId="51992" xr:uid="{00000000-0005-0000-0000-00009CCC0000}"/>
    <cellStyle name="Total (line) 7 19" xfId="7253" xr:uid="{00000000-0005-0000-0000-00009DCC0000}"/>
    <cellStyle name="Total (line) 7 19 2" xfId="51993" xr:uid="{00000000-0005-0000-0000-00009ECC0000}"/>
    <cellStyle name="Total (line) 7 19 2 2" xfId="51994" xr:uid="{00000000-0005-0000-0000-00009FCC0000}"/>
    <cellStyle name="Total (line) 7 19 2 3" xfId="51995" xr:uid="{00000000-0005-0000-0000-0000A0CC0000}"/>
    <cellStyle name="Total (line) 7 19 2 4" xfId="51996" xr:uid="{00000000-0005-0000-0000-0000A1CC0000}"/>
    <cellStyle name="Total (line) 7 19 3" xfId="51997" xr:uid="{00000000-0005-0000-0000-0000A2CC0000}"/>
    <cellStyle name="Total (line) 7 19 4" xfId="51998" xr:uid="{00000000-0005-0000-0000-0000A3CC0000}"/>
    <cellStyle name="Total (line) 7 19 5" xfId="51999" xr:uid="{00000000-0005-0000-0000-0000A4CC0000}"/>
    <cellStyle name="Total (line) 7 2" xfId="7254" xr:uid="{00000000-0005-0000-0000-0000A5CC0000}"/>
    <cellStyle name="Total (line) 7 2 10" xfId="7255" xr:uid="{00000000-0005-0000-0000-0000A6CC0000}"/>
    <cellStyle name="Total (line) 7 2 10 2" xfId="52000" xr:uid="{00000000-0005-0000-0000-0000A7CC0000}"/>
    <cellStyle name="Total (line) 7 2 10 2 2" xfId="52001" xr:uid="{00000000-0005-0000-0000-0000A8CC0000}"/>
    <cellStyle name="Total (line) 7 2 10 2 3" xfId="52002" xr:uid="{00000000-0005-0000-0000-0000A9CC0000}"/>
    <cellStyle name="Total (line) 7 2 10 2 4" xfId="52003" xr:uid="{00000000-0005-0000-0000-0000AACC0000}"/>
    <cellStyle name="Total (line) 7 2 10 3" xfId="52004" xr:uid="{00000000-0005-0000-0000-0000ABCC0000}"/>
    <cellStyle name="Total (line) 7 2 10 4" xfId="52005" xr:uid="{00000000-0005-0000-0000-0000ACCC0000}"/>
    <cellStyle name="Total (line) 7 2 10 5" xfId="52006" xr:uid="{00000000-0005-0000-0000-0000ADCC0000}"/>
    <cellStyle name="Total (line) 7 2 11" xfId="7256" xr:uid="{00000000-0005-0000-0000-0000AECC0000}"/>
    <cellStyle name="Total (line) 7 2 11 2" xfId="52007" xr:uid="{00000000-0005-0000-0000-0000AFCC0000}"/>
    <cellStyle name="Total (line) 7 2 11 2 2" xfId="52008" xr:uid="{00000000-0005-0000-0000-0000B0CC0000}"/>
    <cellStyle name="Total (line) 7 2 11 2 3" xfId="52009" xr:uid="{00000000-0005-0000-0000-0000B1CC0000}"/>
    <cellStyle name="Total (line) 7 2 11 2 4" xfId="52010" xr:uid="{00000000-0005-0000-0000-0000B2CC0000}"/>
    <cellStyle name="Total (line) 7 2 11 3" xfId="52011" xr:uid="{00000000-0005-0000-0000-0000B3CC0000}"/>
    <cellStyle name="Total (line) 7 2 11 4" xfId="52012" xr:uid="{00000000-0005-0000-0000-0000B4CC0000}"/>
    <cellStyle name="Total (line) 7 2 11 5" xfId="52013" xr:uid="{00000000-0005-0000-0000-0000B5CC0000}"/>
    <cellStyle name="Total (line) 7 2 12" xfId="7257" xr:uid="{00000000-0005-0000-0000-0000B6CC0000}"/>
    <cellStyle name="Total (line) 7 2 12 2" xfId="52014" xr:uid="{00000000-0005-0000-0000-0000B7CC0000}"/>
    <cellStyle name="Total (line) 7 2 12 2 2" xfId="52015" xr:uid="{00000000-0005-0000-0000-0000B8CC0000}"/>
    <cellStyle name="Total (line) 7 2 12 2 3" xfId="52016" xr:uid="{00000000-0005-0000-0000-0000B9CC0000}"/>
    <cellStyle name="Total (line) 7 2 12 2 4" xfId="52017" xr:uid="{00000000-0005-0000-0000-0000BACC0000}"/>
    <cellStyle name="Total (line) 7 2 12 3" xfId="52018" xr:uid="{00000000-0005-0000-0000-0000BBCC0000}"/>
    <cellStyle name="Total (line) 7 2 12 4" xfId="52019" xr:uid="{00000000-0005-0000-0000-0000BCCC0000}"/>
    <cellStyle name="Total (line) 7 2 12 5" xfId="52020" xr:uid="{00000000-0005-0000-0000-0000BDCC0000}"/>
    <cellStyle name="Total (line) 7 2 13" xfId="7258" xr:uid="{00000000-0005-0000-0000-0000BECC0000}"/>
    <cellStyle name="Total (line) 7 2 13 2" xfId="52021" xr:uid="{00000000-0005-0000-0000-0000BFCC0000}"/>
    <cellStyle name="Total (line) 7 2 13 2 2" xfId="52022" xr:uid="{00000000-0005-0000-0000-0000C0CC0000}"/>
    <cellStyle name="Total (line) 7 2 13 2 3" xfId="52023" xr:uid="{00000000-0005-0000-0000-0000C1CC0000}"/>
    <cellStyle name="Total (line) 7 2 13 2 4" xfId="52024" xr:uid="{00000000-0005-0000-0000-0000C2CC0000}"/>
    <cellStyle name="Total (line) 7 2 13 3" xfId="52025" xr:uid="{00000000-0005-0000-0000-0000C3CC0000}"/>
    <cellStyle name="Total (line) 7 2 13 4" xfId="52026" xr:uid="{00000000-0005-0000-0000-0000C4CC0000}"/>
    <cellStyle name="Total (line) 7 2 13 5" xfId="52027" xr:uid="{00000000-0005-0000-0000-0000C5CC0000}"/>
    <cellStyle name="Total (line) 7 2 14" xfId="7259" xr:uid="{00000000-0005-0000-0000-0000C6CC0000}"/>
    <cellStyle name="Total (line) 7 2 14 2" xfId="52028" xr:uid="{00000000-0005-0000-0000-0000C7CC0000}"/>
    <cellStyle name="Total (line) 7 2 14 2 2" xfId="52029" xr:uid="{00000000-0005-0000-0000-0000C8CC0000}"/>
    <cellStyle name="Total (line) 7 2 14 2 3" xfId="52030" xr:uid="{00000000-0005-0000-0000-0000C9CC0000}"/>
    <cellStyle name="Total (line) 7 2 14 2 4" xfId="52031" xr:uid="{00000000-0005-0000-0000-0000CACC0000}"/>
    <cellStyle name="Total (line) 7 2 14 3" xfId="52032" xr:uid="{00000000-0005-0000-0000-0000CBCC0000}"/>
    <cellStyle name="Total (line) 7 2 14 4" xfId="52033" xr:uid="{00000000-0005-0000-0000-0000CCCC0000}"/>
    <cellStyle name="Total (line) 7 2 14 5" xfId="52034" xr:uid="{00000000-0005-0000-0000-0000CDCC0000}"/>
    <cellStyle name="Total (line) 7 2 15" xfId="7260" xr:uid="{00000000-0005-0000-0000-0000CECC0000}"/>
    <cellStyle name="Total (line) 7 2 15 2" xfId="52035" xr:uid="{00000000-0005-0000-0000-0000CFCC0000}"/>
    <cellStyle name="Total (line) 7 2 15 2 2" xfId="52036" xr:uid="{00000000-0005-0000-0000-0000D0CC0000}"/>
    <cellStyle name="Total (line) 7 2 15 2 3" xfId="52037" xr:uid="{00000000-0005-0000-0000-0000D1CC0000}"/>
    <cellStyle name="Total (line) 7 2 15 2 4" xfId="52038" xr:uid="{00000000-0005-0000-0000-0000D2CC0000}"/>
    <cellStyle name="Total (line) 7 2 15 3" xfId="52039" xr:uid="{00000000-0005-0000-0000-0000D3CC0000}"/>
    <cellStyle name="Total (line) 7 2 15 4" xfId="52040" xr:uid="{00000000-0005-0000-0000-0000D4CC0000}"/>
    <cellStyle name="Total (line) 7 2 15 5" xfId="52041" xr:uid="{00000000-0005-0000-0000-0000D5CC0000}"/>
    <cellStyle name="Total (line) 7 2 16" xfId="7261" xr:uid="{00000000-0005-0000-0000-0000D6CC0000}"/>
    <cellStyle name="Total (line) 7 2 16 2" xfId="52042" xr:uid="{00000000-0005-0000-0000-0000D7CC0000}"/>
    <cellStyle name="Total (line) 7 2 16 2 2" xfId="52043" xr:uid="{00000000-0005-0000-0000-0000D8CC0000}"/>
    <cellStyle name="Total (line) 7 2 16 2 3" xfId="52044" xr:uid="{00000000-0005-0000-0000-0000D9CC0000}"/>
    <cellStyle name="Total (line) 7 2 16 2 4" xfId="52045" xr:uid="{00000000-0005-0000-0000-0000DACC0000}"/>
    <cellStyle name="Total (line) 7 2 16 3" xfId="52046" xr:uid="{00000000-0005-0000-0000-0000DBCC0000}"/>
    <cellStyle name="Total (line) 7 2 16 4" xfId="52047" xr:uid="{00000000-0005-0000-0000-0000DCCC0000}"/>
    <cellStyle name="Total (line) 7 2 16 5" xfId="52048" xr:uid="{00000000-0005-0000-0000-0000DDCC0000}"/>
    <cellStyle name="Total (line) 7 2 17" xfId="7262" xr:uid="{00000000-0005-0000-0000-0000DECC0000}"/>
    <cellStyle name="Total (line) 7 2 17 2" xfId="52049" xr:uid="{00000000-0005-0000-0000-0000DFCC0000}"/>
    <cellStyle name="Total (line) 7 2 17 2 2" xfId="52050" xr:uid="{00000000-0005-0000-0000-0000E0CC0000}"/>
    <cellStyle name="Total (line) 7 2 17 2 3" xfId="52051" xr:uid="{00000000-0005-0000-0000-0000E1CC0000}"/>
    <cellStyle name="Total (line) 7 2 17 2 4" xfId="52052" xr:uid="{00000000-0005-0000-0000-0000E2CC0000}"/>
    <cellStyle name="Total (line) 7 2 17 3" xfId="52053" xr:uid="{00000000-0005-0000-0000-0000E3CC0000}"/>
    <cellStyle name="Total (line) 7 2 17 4" xfId="52054" xr:uid="{00000000-0005-0000-0000-0000E4CC0000}"/>
    <cellStyle name="Total (line) 7 2 17 5" xfId="52055" xr:uid="{00000000-0005-0000-0000-0000E5CC0000}"/>
    <cellStyle name="Total (line) 7 2 18" xfId="7263" xr:uid="{00000000-0005-0000-0000-0000E6CC0000}"/>
    <cellStyle name="Total (line) 7 2 18 2" xfId="52056" xr:uid="{00000000-0005-0000-0000-0000E7CC0000}"/>
    <cellStyle name="Total (line) 7 2 18 2 2" xfId="52057" xr:uid="{00000000-0005-0000-0000-0000E8CC0000}"/>
    <cellStyle name="Total (line) 7 2 18 2 3" xfId="52058" xr:uid="{00000000-0005-0000-0000-0000E9CC0000}"/>
    <cellStyle name="Total (line) 7 2 18 2 4" xfId="52059" xr:uid="{00000000-0005-0000-0000-0000EACC0000}"/>
    <cellStyle name="Total (line) 7 2 18 3" xfId="52060" xr:uid="{00000000-0005-0000-0000-0000EBCC0000}"/>
    <cellStyle name="Total (line) 7 2 18 4" xfId="52061" xr:uid="{00000000-0005-0000-0000-0000ECCC0000}"/>
    <cellStyle name="Total (line) 7 2 18 5" xfId="52062" xr:uid="{00000000-0005-0000-0000-0000EDCC0000}"/>
    <cellStyle name="Total (line) 7 2 19" xfId="7264" xr:uid="{00000000-0005-0000-0000-0000EECC0000}"/>
    <cellStyle name="Total (line) 7 2 19 2" xfId="52063" xr:uid="{00000000-0005-0000-0000-0000EFCC0000}"/>
    <cellStyle name="Total (line) 7 2 19 2 2" xfId="52064" xr:uid="{00000000-0005-0000-0000-0000F0CC0000}"/>
    <cellStyle name="Total (line) 7 2 19 2 3" xfId="52065" xr:uid="{00000000-0005-0000-0000-0000F1CC0000}"/>
    <cellStyle name="Total (line) 7 2 19 2 4" xfId="52066" xr:uid="{00000000-0005-0000-0000-0000F2CC0000}"/>
    <cellStyle name="Total (line) 7 2 19 3" xfId="52067" xr:uid="{00000000-0005-0000-0000-0000F3CC0000}"/>
    <cellStyle name="Total (line) 7 2 19 4" xfId="52068" xr:uid="{00000000-0005-0000-0000-0000F4CC0000}"/>
    <cellStyle name="Total (line) 7 2 19 5" xfId="52069" xr:uid="{00000000-0005-0000-0000-0000F5CC0000}"/>
    <cellStyle name="Total (line) 7 2 2" xfId="7265" xr:uid="{00000000-0005-0000-0000-0000F6CC0000}"/>
    <cellStyle name="Total (line) 7 2 2 2" xfId="52070" xr:uid="{00000000-0005-0000-0000-0000F7CC0000}"/>
    <cellStyle name="Total (line) 7 2 2 2 2" xfId="52071" xr:uid="{00000000-0005-0000-0000-0000F8CC0000}"/>
    <cellStyle name="Total (line) 7 2 2 2 3" xfId="52072" xr:uid="{00000000-0005-0000-0000-0000F9CC0000}"/>
    <cellStyle name="Total (line) 7 2 2 2 4" xfId="52073" xr:uid="{00000000-0005-0000-0000-0000FACC0000}"/>
    <cellStyle name="Total (line) 7 2 2 3" xfId="52074" xr:uid="{00000000-0005-0000-0000-0000FBCC0000}"/>
    <cellStyle name="Total (line) 7 2 2 4" xfId="52075" xr:uid="{00000000-0005-0000-0000-0000FCCC0000}"/>
    <cellStyle name="Total (line) 7 2 2 5" xfId="52076" xr:uid="{00000000-0005-0000-0000-0000FDCC0000}"/>
    <cellStyle name="Total (line) 7 2 20" xfId="7266" xr:uid="{00000000-0005-0000-0000-0000FECC0000}"/>
    <cellStyle name="Total (line) 7 2 20 2" xfId="52077" xr:uid="{00000000-0005-0000-0000-0000FFCC0000}"/>
    <cellStyle name="Total (line) 7 2 20 2 2" xfId="52078" xr:uid="{00000000-0005-0000-0000-000000CD0000}"/>
    <cellStyle name="Total (line) 7 2 20 2 3" xfId="52079" xr:uid="{00000000-0005-0000-0000-000001CD0000}"/>
    <cellStyle name="Total (line) 7 2 20 2 4" xfId="52080" xr:uid="{00000000-0005-0000-0000-000002CD0000}"/>
    <cellStyle name="Total (line) 7 2 20 3" xfId="52081" xr:uid="{00000000-0005-0000-0000-000003CD0000}"/>
    <cellStyle name="Total (line) 7 2 20 4" xfId="52082" xr:uid="{00000000-0005-0000-0000-000004CD0000}"/>
    <cellStyle name="Total (line) 7 2 20 5" xfId="52083" xr:uid="{00000000-0005-0000-0000-000005CD0000}"/>
    <cellStyle name="Total (line) 7 2 21" xfId="7267" xr:uid="{00000000-0005-0000-0000-000006CD0000}"/>
    <cellStyle name="Total (line) 7 2 21 2" xfId="52084" xr:uid="{00000000-0005-0000-0000-000007CD0000}"/>
    <cellStyle name="Total (line) 7 2 21 2 2" xfId="52085" xr:uid="{00000000-0005-0000-0000-000008CD0000}"/>
    <cellStyle name="Total (line) 7 2 21 2 3" xfId="52086" xr:uid="{00000000-0005-0000-0000-000009CD0000}"/>
    <cellStyle name="Total (line) 7 2 21 2 4" xfId="52087" xr:uid="{00000000-0005-0000-0000-00000ACD0000}"/>
    <cellStyle name="Total (line) 7 2 21 3" xfId="52088" xr:uid="{00000000-0005-0000-0000-00000BCD0000}"/>
    <cellStyle name="Total (line) 7 2 21 4" xfId="52089" xr:uid="{00000000-0005-0000-0000-00000CCD0000}"/>
    <cellStyle name="Total (line) 7 2 21 5" xfId="52090" xr:uid="{00000000-0005-0000-0000-00000DCD0000}"/>
    <cellStyle name="Total (line) 7 2 22" xfId="7268" xr:uid="{00000000-0005-0000-0000-00000ECD0000}"/>
    <cellStyle name="Total (line) 7 2 22 2" xfId="52091" xr:uid="{00000000-0005-0000-0000-00000FCD0000}"/>
    <cellStyle name="Total (line) 7 2 22 2 2" xfId="52092" xr:uid="{00000000-0005-0000-0000-000010CD0000}"/>
    <cellStyle name="Total (line) 7 2 22 2 3" xfId="52093" xr:uid="{00000000-0005-0000-0000-000011CD0000}"/>
    <cellStyle name="Total (line) 7 2 22 2 4" xfId="52094" xr:uid="{00000000-0005-0000-0000-000012CD0000}"/>
    <cellStyle name="Total (line) 7 2 22 3" xfId="52095" xr:uid="{00000000-0005-0000-0000-000013CD0000}"/>
    <cellStyle name="Total (line) 7 2 22 4" xfId="52096" xr:uid="{00000000-0005-0000-0000-000014CD0000}"/>
    <cellStyle name="Total (line) 7 2 22 5" xfId="52097" xr:uid="{00000000-0005-0000-0000-000015CD0000}"/>
    <cellStyle name="Total (line) 7 2 23" xfId="7269" xr:uid="{00000000-0005-0000-0000-000016CD0000}"/>
    <cellStyle name="Total (line) 7 2 23 2" xfId="52098" xr:uid="{00000000-0005-0000-0000-000017CD0000}"/>
    <cellStyle name="Total (line) 7 2 23 2 2" xfId="52099" xr:uid="{00000000-0005-0000-0000-000018CD0000}"/>
    <cellStyle name="Total (line) 7 2 23 2 3" xfId="52100" xr:uid="{00000000-0005-0000-0000-000019CD0000}"/>
    <cellStyle name="Total (line) 7 2 23 2 4" xfId="52101" xr:uid="{00000000-0005-0000-0000-00001ACD0000}"/>
    <cellStyle name="Total (line) 7 2 23 3" xfId="52102" xr:uid="{00000000-0005-0000-0000-00001BCD0000}"/>
    <cellStyle name="Total (line) 7 2 23 4" xfId="52103" xr:uid="{00000000-0005-0000-0000-00001CCD0000}"/>
    <cellStyle name="Total (line) 7 2 23 5" xfId="52104" xr:uid="{00000000-0005-0000-0000-00001DCD0000}"/>
    <cellStyle name="Total (line) 7 2 24" xfId="7270" xr:uid="{00000000-0005-0000-0000-00001ECD0000}"/>
    <cellStyle name="Total (line) 7 2 24 2" xfId="52105" xr:uid="{00000000-0005-0000-0000-00001FCD0000}"/>
    <cellStyle name="Total (line) 7 2 24 2 2" xfId="52106" xr:uid="{00000000-0005-0000-0000-000020CD0000}"/>
    <cellStyle name="Total (line) 7 2 24 2 3" xfId="52107" xr:uid="{00000000-0005-0000-0000-000021CD0000}"/>
    <cellStyle name="Total (line) 7 2 24 2 4" xfId="52108" xr:uid="{00000000-0005-0000-0000-000022CD0000}"/>
    <cellStyle name="Total (line) 7 2 24 3" xfId="52109" xr:uid="{00000000-0005-0000-0000-000023CD0000}"/>
    <cellStyle name="Total (line) 7 2 24 4" xfId="52110" xr:uid="{00000000-0005-0000-0000-000024CD0000}"/>
    <cellStyle name="Total (line) 7 2 24 5" xfId="52111" xr:uid="{00000000-0005-0000-0000-000025CD0000}"/>
    <cellStyle name="Total (line) 7 2 25" xfId="7271" xr:uid="{00000000-0005-0000-0000-000026CD0000}"/>
    <cellStyle name="Total (line) 7 2 25 2" xfId="52112" xr:uid="{00000000-0005-0000-0000-000027CD0000}"/>
    <cellStyle name="Total (line) 7 2 25 2 2" xfId="52113" xr:uid="{00000000-0005-0000-0000-000028CD0000}"/>
    <cellStyle name="Total (line) 7 2 25 2 3" xfId="52114" xr:uid="{00000000-0005-0000-0000-000029CD0000}"/>
    <cellStyle name="Total (line) 7 2 25 2 4" xfId="52115" xr:uid="{00000000-0005-0000-0000-00002ACD0000}"/>
    <cellStyle name="Total (line) 7 2 25 3" xfId="52116" xr:uid="{00000000-0005-0000-0000-00002BCD0000}"/>
    <cellStyle name="Total (line) 7 2 25 4" xfId="52117" xr:uid="{00000000-0005-0000-0000-00002CCD0000}"/>
    <cellStyle name="Total (line) 7 2 25 5" xfId="52118" xr:uid="{00000000-0005-0000-0000-00002DCD0000}"/>
    <cellStyle name="Total (line) 7 2 26" xfId="7272" xr:uid="{00000000-0005-0000-0000-00002ECD0000}"/>
    <cellStyle name="Total (line) 7 2 26 2" xfId="52119" xr:uid="{00000000-0005-0000-0000-00002FCD0000}"/>
    <cellStyle name="Total (line) 7 2 26 2 2" xfId="52120" xr:uid="{00000000-0005-0000-0000-000030CD0000}"/>
    <cellStyle name="Total (line) 7 2 26 2 3" xfId="52121" xr:uid="{00000000-0005-0000-0000-000031CD0000}"/>
    <cellStyle name="Total (line) 7 2 26 2 4" xfId="52122" xr:uid="{00000000-0005-0000-0000-000032CD0000}"/>
    <cellStyle name="Total (line) 7 2 26 3" xfId="52123" xr:uid="{00000000-0005-0000-0000-000033CD0000}"/>
    <cellStyle name="Total (line) 7 2 26 4" xfId="52124" xr:uid="{00000000-0005-0000-0000-000034CD0000}"/>
    <cellStyle name="Total (line) 7 2 26 5" xfId="52125" xr:uid="{00000000-0005-0000-0000-000035CD0000}"/>
    <cellStyle name="Total (line) 7 2 27" xfId="7273" xr:uid="{00000000-0005-0000-0000-000036CD0000}"/>
    <cellStyle name="Total (line) 7 2 27 2" xfId="52126" xr:uid="{00000000-0005-0000-0000-000037CD0000}"/>
    <cellStyle name="Total (line) 7 2 27 2 2" xfId="52127" xr:uid="{00000000-0005-0000-0000-000038CD0000}"/>
    <cellStyle name="Total (line) 7 2 27 2 3" xfId="52128" xr:uid="{00000000-0005-0000-0000-000039CD0000}"/>
    <cellStyle name="Total (line) 7 2 27 2 4" xfId="52129" xr:uid="{00000000-0005-0000-0000-00003ACD0000}"/>
    <cellStyle name="Total (line) 7 2 27 3" xfId="52130" xr:uid="{00000000-0005-0000-0000-00003BCD0000}"/>
    <cellStyle name="Total (line) 7 2 27 4" xfId="52131" xr:uid="{00000000-0005-0000-0000-00003CCD0000}"/>
    <cellStyle name="Total (line) 7 2 27 5" xfId="52132" xr:uid="{00000000-0005-0000-0000-00003DCD0000}"/>
    <cellStyle name="Total (line) 7 2 28" xfId="7274" xr:uid="{00000000-0005-0000-0000-00003ECD0000}"/>
    <cellStyle name="Total (line) 7 2 28 2" xfId="52133" xr:uid="{00000000-0005-0000-0000-00003FCD0000}"/>
    <cellStyle name="Total (line) 7 2 28 2 2" xfId="52134" xr:uid="{00000000-0005-0000-0000-000040CD0000}"/>
    <cellStyle name="Total (line) 7 2 28 2 3" xfId="52135" xr:uid="{00000000-0005-0000-0000-000041CD0000}"/>
    <cellStyle name="Total (line) 7 2 28 2 4" xfId="52136" xr:uid="{00000000-0005-0000-0000-000042CD0000}"/>
    <cellStyle name="Total (line) 7 2 28 3" xfId="52137" xr:uid="{00000000-0005-0000-0000-000043CD0000}"/>
    <cellStyle name="Total (line) 7 2 28 4" xfId="52138" xr:uid="{00000000-0005-0000-0000-000044CD0000}"/>
    <cellStyle name="Total (line) 7 2 28 5" xfId="52139" xr:uid="{00000000-0005-0000-0000-000045CD0000}"/>
    <cellStyle name="Total (line) 7 2 29" xfId="7275" xr:uid="{00000000-0005-0000-0000-000046CD0000}"/>
    <cellStyle name="Total (line) 7 2 29 2" xfId="52140" xr:uid="{00000000-0005-0000-0000-000047CD0000}"/>
    <cellStyle name="Total (line) 7 2 29 2 2" xfId="52141" xr:uid="{00000000-0005-0000-0000-000048CD0000}"/>
    <cellStyle name="Total (line) 7 2 29 2 3" xfId="52142" xr:uid="{00000000-0005-0000-0000-000049CD0000}"/>
    <cellStyle name="Total (line) 7 2 29 2 4" xfId="52143" xr:uid="{00000000-0005-0000-0000-00004ACD0000}"/>
    <cellStyle name="Total (line) 7 2 29 3" xfId="52144" xr:uid="{00000000-0005-0000-0000-00004BCD0000}"/>
    <cellStyle name="Total (line) 7 2 29 4" xfId="52145" xr:uid="{00000000-0005-0000-0000-00004CCD0000}"/>
    <cellStyle name="Total (line) 7 2 29 5" xfId="52146" xr:uid="{00000000-0005-0000-0000-00004DCD0000}"/>
    <cellStyle name="Total (line) 7 2 3" xfId="7276" xr:uid="{00000000-0005-0000-0000-00004ECD0000}"/>
    <cellStyle name="Total (line) 7 2 3 2" xfId="52147" xr:uid="{00000000-0005-0000-0000-00004FCD0000}"/>
    <cellStyle name="Total (line) 7 2 3 2 2" xfId="52148" xr:uid="{00000000-0005-0000-0000-000050CD0000}"/>
    <cellStyle name="Total (line) 7 2 3 2 3" xfId="52149" xr:uid="{00000000-0005-0000-0000-000051CD0000}"/>
    <cellStyle name="Total (line) 7 2 3 2 4" xfId="52150" xr:uid="{00000000-0005-0000-0000-000052CD0000}"/>
    <cellStyle name="Total (line) 7 2 3 3" xfId="52151" xr:uid="{00000000-0005-0000-0000-000053CD0000}"/>
    <cellStyle name="Total (line) 7 2 3 4" xfId="52152" xr:uid="{00000000-0005-0000-0000-000054CD0000}"/>
    <cellStyle name="Total (line) 7 2 3 5" xfId="52153" xr:uid="{00000000-0005-0000-0000-000055CD0000}"/>
    <cellStyle name="Total (line) 7 2 30" xfId="7277" xr:uid="{00000000-0005-0000-0000-000056CD0000}"/>
    <cellStyle name="Total (line) 7 2 30 2" xfId="52154" xr:uid="{00000000-0005-0000-0000-000057CD0000}"/>
    <cellStyle name="Total (line) 7 2 30 2 2" xfId="52155" xr:uid="{00000000-0005-0000-0000-000058CD0000}"/>
    <cellStyle name="Total (line) 7 2 30 2 3" xfId="52156" xr:uid="{00000000-0005-0000-0000-000059CD0000}"/>
    <cellStyle name="Total (line) 7 2 30 2 4" xfId="52157" xr:uid="{00000000-0005-0000-0000-00005ACD0000}"/>
    <cellStyle name="Total (line) 7 2 30 3" xfId="52158" xr:uid="{00000000-0005-0000-0000-00005BCD0000}"/>
    <cellStyle name="Total (line) 7 2 30 4" xfId="52159" xr:uid="{00000000-0005-0000-0000-00005CCD0000}"/>
    <cellStyle name="Total (line) 7 2 30 5" xfId="52160" xr:uid="{00000000-0005-0000-0000-00005DCD0000}"/>
    <cellStyle name="Total (line) 7 2 31" xfId="7278" xr:uid="{00000000-0005-0000-0000-00005ECD0000}"/>
    <cellStyle name="Total (line) 7 2 31 2" xfId="52161" xr:uid="{00000000-0005-0000-0000-00005FCD0000}"/>
    <cellStyle name="Total (line) 7 2 31 2 2" xfId="52162" xr:uid="{00000000-0005-0000-0000-000060CD0000}"/>
    <cellStyle name="Total (line) 7 2 31 2 3" xfId="52163" xr:uid="{00000000-0005-0000-0000-000061CD0000}"/>
    <cellStyle name="Total (line) 7 2 31 2 4" xfId="52164" xr:uid="{00000000-0005-0000-0000-000062CD0000}"/>
    <cellStyle name="Total (line) 7 2 31 3" xfId="52165" xr:uid="{00000000-0005-0000-0000-000063CD0000}"/>
    <cellStyle name="Total (line) 7 2 31 4" xfId="52166" xr:uid="{00000000-0005-0000-0000-000064CD0000}"/>
    <cellStyle name="Total (line) 7 2 31 5" xfId="52167" xr:uid="{00000000-0005-0000-0000-000065CD0000}"/>
    <cellStyle name="Total (line) 7 2 32" xfId="7279" xr:uid="{00000000-0005-0000-0000-000066CD0000}"/>
    <cellStyle name="Total (line) 7 2 32 2" xfId="52168" xr:uid="{00000000-0005-0000-0000-000067CD0000}"/>
    <cellStyle name="Total (line) 7 2 32 2 2" xfId="52169" xr:uid="{00000000-0005-0000-0000-000068CD0000}"/>
    <cellStyle name="Total (line) 7 2 32 2 3" xfId="52170" xr:uid="{00000000-0005-0000-0000-000069CD0000}"/>
    <cellStyle name="Total (line) 7 2 32 2 4" xfId="52171" xr:uid="{00000000-0005-0000-0000-00006ACD0000}"/>
    <cellStyle name="Total (line) 7 2 32 3" xfId="52172" xr:uid="{00000000-0005-0000-0000-00006BCD0000}"/>
    <cellStyle name="Total (line) 7 2 32 4" xfId="52173" xr:uid="{00000000-0005-0000-0000-00006CCD0000}"/>
    <cellStyle name="Total (line) 7 2 32 5" xfId="52174" xr:uid="{00000000-0005-0000-0000-00006DCD0000}"/>
    <cellStyle name="Total (line) 7 2 33" xfId="7280" xr:uid="{00000000-0005-0000-0000-00006ECD0000}"/>
    <cellStyle name="Total (line) 7 2 33 2" xfId="52175" xr:uid="{00000000-0005-0000-0000-00006FCD0000}"/>
    <cellStyle name="Total (line) 7 2 33 2 2" xfId="52176" xr:uid="{00000000-0005-0000-0000-000070CD0000}"/>
    <cellStyle name="Total (line) 7 2 33 2 3" xfId="52177" xr:uid="{00000000-0005-0000-0000-000071CD0000}"/>
    <cellStyle name="Total (line) 7 2 33 2 4" xfId="52178" xr:uid="{00000000-0005-0000-0000-000072CD0000}"/>
    <cellStyle name="Total (line) 7 2 33 3" xfId="52179" xr:uid="{00000000-0005-0000-0000-000073CD0000}"/>
    <cellStyle name="Total (line) 7 2 33 4" xfId="52180" xr:uid="{00000000-0005-0000-0000-000074CD0000}"/>
    <cellStyle name="Total (line) 7 2 33 5" xfId="52181" xr:uid="{00000000-0005-0000-0000-000075CD0000}"/>
    <cellStyle name="Total (line) 7 2 34" xfId="7281" xr:uid="{00000000-0005-0000-0000-000076CD0000}"/>
    <cellStyle name="Total (line) 7 2 34 2" xfId="52182" xr:uid="{00000000-0005-0000-0000-000077CD0000}"/>
    <cellStyle name="Total (line) 7 2 34 2 2" xfId="52183" xr:uid="{00000000-0005-0000-0000-000078CD0000}"/>
    <cellStyle name="Total (line) 7 2 34 2 3" xfId="52184" xr:uid="{00000000-0005-0000-0000-000079CD0000}"/>
    <cellStyle name="Total (line) 7 2 34 2 4" xfId="52185" xr:uid="{00000000-0005-0000-0000-00007ACD0000}"/>
    <cellStyle name="Total (line) 7 2 34 3" xfId="52186" xr:uid="{00000000-0005-0000-0000-00007BCD0000}"/>
    <cellStyle name="Total (line) 7 2 34 4" xfId="52187" xr:uid="{00000000-0005-0000-0000-00007CCD0000}"/>
    <cellStyle name="Total (line) 7 2 34 5" xfId="52188" xr:uid="{00000000-0005-0000-0000-00007DCD0000}"/>
    <cellStyle name="Total (line) 7 2 35" xfId="7282" xr:uid="{00000000-0005-0000-0000-00007ECD0000}"/>
    <cellStyle name="Total (line) 7 2 35 2" xfId="52189" xr:uid="{00000000-0005-0000-0000-00007FCD0000}"/>
    <cellStyle name="Total (line) 7 2 35 2 2" xfId="52190" xr:uid="{00000000-0005-0000-0000-000080CD0000}"/>
    <cellStyle name="Total (line) 7 2 35 2 3" xfId="52191" xr:uid="{00000000-0005-0000-0000-000081CD0000}"/>
    <cellStyle name="Total (line) 7 2 35 2 4" xfId="52192" xr:uid="{00000000-0005-0000-0000-000082CD0000}"/>
    <cellStyle name="Total (line) 7 2 35 3" xfId="52193" xr:uid="{00000000-0005-0000-0000-000083CD0000}"/>
    <cellStyle name="Total (line) 7 2 35 4" xfId="52194" xr:uid="{00000000-0005-0000-0000-000084CD0000}"/>
    <cellStyle name="Total (line) 7 2 35 5" xfId="52195" xr:uid="{00000000-0005-0000-0000-000085CD0000}"/>
    <cellStyle name="Total (line) 7 2 36" xfId="7283" xr:uid="{00000000-0005-0000-0000-000086CD0000}"/>
    <cellStyle name="Total (line) 7 2 36 2" xfId="52196" xr:uid="{00000000-0005-0000-0000-000087CD0000}"/>
    <cellStyle name="Total (line) 7 2 36 2 2" xfId="52197" xr:uid="{00000000-0005-0000-0000-000088CD0000}"/>
    <cellStyle name="Total (line) 7 2 36 2 3" xfId="52198" xr:uid="{00000000-0005-0000-0000-000089CD0000}"/>
    <cellStyle name="Total (line) 7 2 36 2 4" xfId="52199" xr:uid="{00000000-0005-0000-0000-00008ACD0000}"/>
    <cellStyle name="Total (line) 7 2 36 3" xfId="52200" xr:uid="{00000000-0005-0000-0000-00008BCD0000}"/>
    <cellStyle name="Total (line) 7 2 36 4" xfId="52201" xr:uid="{00000000-0005-0000-0000-00008CCD0000}"/>
    <cellStyle name="Total (line) 7 2 36 5" xfId="52202" xr:uid="{00000000-0005-0000-0000-00008DCD0000}"/>
    <cellStyle name="Total (line) 7 2 37" xfId="7284" xr:uid="{00000000-0005-0000-0000-00008ECD0000}"/>
    <cellStyle name="Total (line) 7 2 37 2" xfId="52203" xr:uid="{00000000-0005-0000-0000-00008FCD0000}"/>
    <cellStyle name="Total (line) 7 2 37 2 2" xfId="52204" xr:uid="{00000000-0005-0000-0000-000090CD0000}"/>
    <cellStyle name="Total (line) 7 2 37 2 3" xfId="52205" xr:uid="{00000000-0005-0000-0000-000091CD0000}"/>
    <cellStyle name="Total (line) 7 2 37 2 4" xfId="52206" xr:uid="{00000000-0005-0000-0000-000092CD0000}"/>
    <cellStyle name="Total (line) 7 2 37 3" xfId="52207" xr:uid="{00000000-0005-0000-0000-000093CD0000}"/>
    <cellStyle name="Total (line) 7 2 37 4" xfId="52208" xr:uid="{00000000-0005-0000-0000-000094CD0000}"/>
    <cellStyle name="Total (line) 7 2 37 5" xfId="52209" xr:uid="{00000000-0005-0000-0000-000095CD0000}"/>
    <cellStyle name="Total (line) 7 2 38" xfId="7285" xr:uid="{00000000-0005-0000-0000-000096CD0000}"/>
    <cellStyle name="Total (line) 7 2 38 2" xfId="52210" xr:uid="{00000000-0005-0000-0000-000097CD0000}"/>
    <cellStyle name="Total (line) 7 2 38 2 2" xfId="52211" xr:uid="{00000000-0005-0000-0000-000098CD0000}"/>
    <cellStyle name="Total (line) 7 2 38 2 3" xfId="52212" xr:uid="{00000000-0005-0000-0000-000099CD0000}"/>
    <cellStyle name="Total (line) 7 2 38 2 4" xfId="52213" xr:uid="{00000000-0005-0000-0000-00009ACD0000}"/>
    <cellStyle name="Total (line) 7 2 38 3" xfId="52214" xr:uid="{00000000-0005-0000-0000-00009BCD0000}"/>
    <cellStyle name="Total (line) 7 2 38 4" xfId="52215" xr:uid="{00000000-0005-0000-0000-00009CCD0000}"/>
    <cellStyle name="Total (line) 7 2 38 5" xfId="52216" xr:uid="{00000000-0005-0000-0000-00009DCD0000}"/>
    <cellStyle name="Total (line) 7 2 39" xfId="7286" xr:uid="{00000000-0005-0000-0000-00009ECD0000}"/>
    <cellStyle name="Total (line) 7 2 39 2" xfId="52217" xr:uid="{00000000-0005-0000-0000-00009FCD0000}"/>
    <cellStyle name="Total (line) 7 2 39 2 2" xfId="52218" xr:uid="{00000000-0005-0000-0000-0000A0CD0000}"/>
    <cellStyle name="Total (line) 7 2 39 2 3" xfId="52219" xr:uid="{00000000-0005-0000-0000-0000A1CD0000}"/>
    <cellStyle name="Total (line) 7 2 39 2 4" xfId="52220" xr:uid="{00000000-0005-0000-0000-0000A2CD0000}"/>
    <cellStyle name="Total (line) 7 2 39 3" xfId="52221" xr:uid="{00000000-0005-0000-0000-0000A3CD0000}"/>
    <cellStyle name="Total (line) 7 2 39 4" xfId="52222" xr:uid="{00000000-0005-0000-0000-0000A4CD0000}"/>
    <cellStyle name="Total (line) 7 2 39 5" xfId="52223" xr:uid="{00000000-0005-0000-0000-0000A5CD0000}"/>
    <cellStyle name="Total (line) 7 2 4" xfId="7287" xr:uid="{00000000-0005-0000-0000-0000A6CD0000}"/>
    <cellStyle name="Total (line) 7 2 4 2" xfId="52224" xr:uid="{00000000-0005-0000-0000-0000A7CD0000}"/>
    <cellStyle name="Total (line) 7 2 4 2 2" xfId="52225" xr:uid="{00000000-0005-0000-0000-0000A8CD0000}"/>
    <cellStyle name="Total (line) 7 2 4 2 3" xfId="52226" xr:uid="{00000000-0005-0000-0000-0000A9CD0000}"/>
    <cellStyle name="Total (line) 7 2 4 2 4" xfId="52227" xr:uid="{00000000-0005-0000-0000-0000AACD0000}"/>
    <cellStyle name="Total (line) 7 2 4 3" xfId="52228" xr:uid="{00000000-0005-0000-0000-0000ABCD0000}"/>
    <cellStyle name="Total (line) 7 2 4 4" xfId="52229" xr:uid="{00000000-0005-0000-0000-0000ACCD0000}"/>
    <cellStyle name="Total (line) 7 2 4 5" xfId="52230" xr:uid="{00000000-0005-0000-0000-0000ADCD0000}"/>
    <cellStyle name="Total (line) 7 2 40" xfId="7288" xr:uid="{00000000-0005-0000-0000-0000AECD0000}"/>
    <cellStyle name="Total (line) 7 2 40 2" xfId="52231" xr:uid="{00000000-0005-0000-0000-0000AFCD0000}"/>
    <cellStyle name="Total (line) 7 2 40 2 2" xfId="52232" xr:uid="{00000000-0005-0000-0000-0000B0CD0000}"/>
    <cellStyle name="Total (line) 7 2 40 2 3" xfId="52233" xr:uid="{00000000-0005-0000-0000-0000B1CD0000}"/>
    <cellStyle name="Total (line) 7 2 40 2 4" xfId="52234" xr:uid="{00000000-0005-0000-0000-0000B2CD0000}"/>
    <cellStyle name="Total (line) 7 2 40 3" xfId="52235" xr:uid="{00000000-0005-0000-0000-0000B3CD0000}"/>
    <cellStyle name="Total (line) 7 2 40 4" xfId="52236" xr:uid="{00000000-0005-0000-0000-0000B4CD0000}"/>
    <cellStyle name="Total (line) 7 2 40 5" xfId="52237" xr:uid="{00000000-0005-0000-0000-0000B5CD0000}"/>
    <cellStyle name="Total (line) 7 2 41" xfId="7289" xr:uid="{00000000-0005-0000-0000-0000B6CD0000}"/>
    <cellStyle name="Total (line) 7 2 41 2" xfId="52238" xr:uid="{00000000-0005-0000-0000-0000B7CD0000}"/>
    <cellStyle name="Total (line) 7 2 41 2 2" xfId="52239" xr:uid="{00000000-0005-0000-0000-0000B8CD0000}"/>
    <cellStyle name="Total (line) 7 2 41 2 3" xfId="52240" xr:uid="{00000000-0005-0000-0000-0000B9CD0000}"/>
    <cellStyle name="Total (line) 7 2 41 2 4" xfId="52241" xr:uid="{00000000-0005-0000-0000-0000BACD0000}"/>
    <cellStyle name="Total (line) 7 2 41 3" xfId="52242" xr:uid="{00000000-0005-0000-0000-0000BBCD0000}"/>
    <cellStyle name="Total (line) 7 2 41 4" xfId="52243" xr:uid="{00000000-0005-0000-0000-0000BCCD0000}"/>
    <cellStyle name="Total (line) 7 2 41 5" xfId="52244" xr:uid="{00000000-0005-0000-0000-0000BDCD0000}"/>
    <cellStyle name="Total (line) 7 2 42" xfId="7290" xr:uid="{00000000-0005-0000-0000-0000BECD0000}"/>
    <cellStyle name="Total (line) 7 2 42 2" xfId="52245" xr:uid="{00000000-0005-0000-0000-0000BFCD0000}"/>
    <cellStyle name="Total (line) 7 2 42 2 2" xfId="52246" xr:uid="{00000000-0005-0000-0000-0000C0CD0000}"/>
    <cellStyle name="Total (line) 7 2 42 2 3" xfId="52247" xr:uid="{00000000-0005-0000-0000-0000C1CD0000}"/>
    <cellStyle name="Total (line) 7 2 42 2 4" xfId="52248" xr:uid="{00000000-0005-0000-0000-0000C2CD0000}"/>
    <cellStyle name="Total (line) 7 2 42 3" xfId="52249" xr:uid="{00000000-0005-0000-0000-0000C3CD0000}"/>
    <cellStyle name="Total (line) 7 2 42 4" xfId="52250" xr:uid="{00000000-0005-0000-0000-0000C4CD0000}"/>
    <cellStyle name="Total (line) 7 2 42 5" xfId="52251" xr:uid="{00000000-0005-0000-0000-0000C5CD0000}"/>
    <cellStyle name="Total (line) 7 2 43" xfId="7291" xr:uid="{00000000-0005-0000-0000-0000C6CD0000}"/>
    <cellStyle name="Total (line) 7 2 43 2" xfId="52252" xr:uid="{00000000-0005-0000-0000-0000C7CD0000}"/>
    <cellStyle name="Total (line) 7 2 43 2 2" xfId="52253" xr:uid="{00000000-0005-0000-0000-0000C8CD0000}"/>
    <cellStyle name="Total (line) 7 2 43 2 3" xfId="52254" xr:uid="{00000000-0005-0000-0000-0000C9CD0000}"/>
    <cellStyle name="Total (line) 7 2 43 2 4" xfId="52255" xr:uid="{00000000-0005-0000-0000-0000CACD0000}"/>
    <cellStyle name="Total (line) 7 2 43 3" xfId="52256" xr:uid="{00000000-0005-0000-0000-0000CBCD0000}"/>
    <cellStyle name="Total (line) 7 2 43 4" xfId="52257" xr:uid="{00000000-0005-0000-0000-0000CCCD0000}"/>
    <cellStyle name="Total (line) 7 2 43 5" xfId="52258" xr:uid="{00000000-0005-0000-0000-0000CDCD0000}"/>
    <cellStyle name="Total (line) 7 2 44" xfId="7292" xr:uid="{00000000-0005-0000-0000-0000CECD0000}"/>
    <cellStyle name="Total (line) 7 2 44 2" xfId="52259" xr:uid="{00000000-0005-0000-0000-0000CFCD0000}"/>
    <cellStyle name="Total (line) 7 2 44 2 2" xfId="52260" xr:uid="{00000000-0005-0000-0000-0000D0CD0000}"/>
    <cellStyle name="Total (line) 7 2 44 2 3" xfId="52261" xr:uid="{00000000-0005-0000-0000-0000D1CD0000}"/>
    <cellStyle name="Total (line) 7 2 44 2 4" xfId="52262" xr:uid="{00000000-0005-0000-0000-0000D2CD0000}"/>
    <cellStyle name="Total (line) 7 2 44 3" xfId="52263" xr:uid="{00000000-0005-0000-0000-0000D3CD0000}"/>
    <cellStyle name="Total (line) 7 2 44 4" xfId="52264" xr:uid="{00000000-0005-0000-0000-0000D4CD0000}"/>
    <cellStyle name="Total (line) 7 2 44 5" xfId="52265" xr:uid="{00000000-0005-0000-0000-0000D5CD0000}"/>
    <cellStyle name="Total (line) 7 2 45" xfId="52266" xr:uid="{00000000-0005-0000-0000-0000D6CD0000}"/>
    <cellStyle name="Total (line) 7 2 45 2" xfId="52267" xr:uid="{00000000-0005-0000-0000-0000D7CD0000}"/>
    <cellStyle name="Total (line) 7 2 45 3" xfId="52268" xr:uid="{00000000-0005-0000-0000-0000D8CD0000}"/>
    <cellStyle name="Total (line) 7 2 45 4" xfId="52269" xr:uid="{00000000-0005-0000-0000-0000D9CD0000}"/>
    <cellStyle name="Total (line) 7 2 46" xfId="52270" xr:uid="{00000000-0005-0000-0000-0000DACD0000}"/>
    <cellStyle name="Total (line) 7 2 46 2" xfId="52271" xr:uid="{00000000-0005-0000-0000-0000DBCD0000}"/>
    <cellStyle name="Total (line) 7 2 46 3" xfId="52272" xr:uid="{00000000-0005-0000-0000-0000DCCD0000}"/>
    <cellStyle name="Total (line) 7 2 46 4" xfId="52273" xr:uid="{00000000-0005-0000-0000-0000DDCD0000}"/>
    <cellStyle name="Total (line) 7 2 47" xfId="52274" xr:uid="{00000000-0005-0000-0000-0000DECD0000}"/>
    <cellStyle name="Total (line) 7 2 5" xfId="7293" xr:uid="{00000000-0005-0000-0000-0000DFCD0000}"/>
    <cellStyle name="Total (line) 7 2 5 2" xfId="52275" xr:uid="{00000000-0005-0000-0000-0000E0CD0000}"/>
    <cellStyle name="Total (line) 7 2 5 2 2" xfId="52276" xr:uid="{00000000-0005-0000-0000-0000E1CD0000}"/>
    <cellStyle name="Total (line) 7 2 5 2 3" xfId="52277" xr:uid="{00000000-0005-0000-0000-0000E2CD0000}"/>
    <cellStyle name="Total (line) 7 2 5 2 4" xfId="52278" xr:uid="{00000000-0005-0000-0000-0000E3CD0000}"/>
    <cellStyle name="Total (line) 7 2 5 3" xfId="52279" xr:uid="{00000000-0005-0000-0000-0000E4CD0000}"/>
    <cellStyle name="Total (line) 7 2 5 4" xfId="52280" xr:uid="{00000000-0005-0000-0000-0000E5CD0000}"/>
    <cellStyle name="Total (line) 7 2 5 5" xfId="52281" xr:uid="{00000000-0005-0000-0000-0000E6CD0000}"/>
    <cellStyle name="Total (line) 7 2 6" xfId="7294" xr:uid="{00000000-0005-0000-0000-0000E7CD0000}"/>
    <cellStyle name="Total (line) 7 2 6 2" xfId="52282" xr:uid="{00000000-0005-0000-0000-0000E8CD0000}"/>
    <cellStyle name="Total (line) 7 2 6 2 2" xfId="52283" xr:uid="{00000000-0005-0000-0000-0000E9CD0000}"/>
    <cellStyle name="Total (line) 7 2 6 2 3" xfId="52284" xr:uid="{00000000-0005-0000-0000-0000EACD0000}"/>
    <cellStyle name="Total (line) 7 2 6 2 4" xfId="52285" xr:uid="{00000000-0005-0000-0000-0000EBCD0000}"/>
    <cellStyle name="Total (line) 7 2 6 3" xfId="52286" xr:uid="{00000000-0005-0000-0000-0000ECCD0000}"/>
    <cellStyle name="Total (line) 7 2 6 4" xfId="52287" xr:uid="{00000000-0005-0000-0000-0000EDCD0000}"/>
    <cellStyle name="Total (line) 7 2 6 5" xfId="52288" xr:uid="{00000000-0005-0000-0000-0000EECD0000}"/>
    <cellStyle name="Total (line) 7 2 7" xfId="7295" xr:uid="{00000000-0005-0000-0000-0000EFCD0000}"/>
    <cellStyle name="Total (line) 7 2 7 2" xfId="52289" xr:uid="{00000000-0005-0000-0000-0000F0CD0000}"/>
    <cellStyle name="Total (line) 7 2 7 2 2" xfId="52290" xr:uid="{00000000-0005-0000-0000-0000F1CD0000}"/>
    <cellStyle name="Total (line) 7 2 7 2 3" xfId="52291" xr:uid="{00000000-0005-0000-0000-0000F2CD0000}"/>
    <cellStyle name="Total (line) 7 2 7 2 4" xfId="52292" xr:uid="{00000000-0005-0000-0000-0000F3CD0000}"/>
    <cellStyle name="Total (line) 7 2 7 3" xfId="52293" xr:uid="{00000000-0005-0000-0000-0000F4CD0000}"/>
    <cellStyle name="Total (line) 7 2 7 4" xfId="52294" xr:uid="{00000000-0005-0000-0000-0000F5CD0000}"/>
    <cellStyle name="Total (line) 7 2 7 5" xfId="52295" xr:uid="{00000000-0005-0000-0000-0000F6CD0000}"/>
    <cellStyle name="Total (line) 7 2 8" xfId="7296" xr:uid="{00000000-0005-0000-0000-0000F7CD0000}"/>
    <cellStyle name="Total (line) 7 2 8 2" xfId="52296" xr:uid="{00000000-0005-0000-0000-0000F8CD0000}"/>
    <cellStyle name="Total (line) 7 2 8 2 2" xfId="52297" xr:uid="{00000000-0005-0000-0000-0000F9CD0000}"/>
    <cellStyle name="Total (line) 7 2 8 2 3" xfId="52298" xr:uid="{00000000-0005-0000-0000-0000FACD0000}"/>
    <cellStyle name="Total (line) 7 2 8 2 4" xfId="52299" xr:uid="{00000000-0005-0000-0000-0000FBCD0000}"/>
    <cellStyle name="Total (line) 7 2 8 3" xfId="52300" xr:uid="{00000000-0005-0000-0000-0000FCCD0000}"/>
    <cellStyle name="Total (line) 7 2 8 4" xfId="52301" xr:uid="{00000000-0005-0000-0000-0000FDCD0000}"/>
    <cellStyle name="Total (line) 7 2 8 5" xfId="52302" xr:uid="{00000000-0005-0000-0000-0000FECD0000}"/>
    <cellStyle name="Total (line) 7 2 9" xfId="7297" xr:uid="{00000000-0005-0000-0000-0000FFCD0000}"/>
    <cellStyle name="Total (line) 7 2 9 2" xfId="52303" xr:uid="{00000000-0005-0000-0000-000000CE0000}"/>
    <cellStyle name="Total (line) 7 2 9 2 2" xfId="52304" xr:uid="{00000000-0005-0000-0000-000001CE0000}"/>
    <cellStyle name="Total (line) 7 2 9 2 3" xfId="52305" xr:uid="{00000000-0005-0000-0000-000002CE0000}"/>
    <cellStyle name="Total (line) 7 2 9 2 4" xfId="52306" xr:uid="{00000000-0005-0000-0000-000003CE0000}"/>
    <cellStyle name="Total (line) 7 2 9 3" xfId="52307" xr:uid="{00000000-0005-0000-0000-000004CE0000}"/>
    <cellStyle name="Total (line) 7 2 9 4" xfId="52308" xr:uid="{00000000-0005-0000-0000-000005CE0000}"/>
    <cellStyle name="Total (line) 7 2 9 5" xfId="52309" xr:uid="{00000000-0005-0000-0000-000006CE0000}"/>
    <cellStyle name="Total (line) 7 20" xfId="7298" xr:uid="{00000000-0005-0000-0000-000007CE0000}"/>
    <cellStyle name="Total (line) 7 20 2" xfId="52310" xr:uid="{00000000-0005-0000-0000-000008CE0000}"/>
    <cellStyle name="Total (line) 7 20 2 2" xfId="52311" xr:uid="{00000000-0005-0000-0000-000009CE0000}"/>
    <cellStyle name="Total (line) 7 20 2 3" xfId="52312" xr:uid="{00000000-0005-0000-0000-00000ACE0000}"/>
    <cellStyle name="Total (line) 7 20 2 4" xfId="52313" xr:uid="{00000000-0005-0000-0000-00000BCE0000}"/>
    <cellStyle name="Total (line) 7 20 3" xfId="52314" xr:uid="{00000000-0005-0000-0000-00000CCE0000}"/>
    <cellStyle name="Total (line) 7 20 4" xfId="52315" xr:uid="{00000000-0005-0000-0000-00000DCE0000}"/>
    <cellStyle name="Total (line) 7 20 5" xfId="52316" xr:uid="{00000000-0005-0000-0000-00000ECE0000}"/>
    <cellStyle name="Total (line) 7 21" xfId="7299" xr:uid="{00000000-0005-0000-0000-00000FCE0000}"/>
    <cellStyle name="Total (line) 7 21 2" xfId="52317" xr:uid="{00000000-0005-0000-0000-000010CE0000}"/>
    <cellStyle name="Total (line) 7 21 2 2" xfId="52318" xr:uid="{00000000-0005-0000-0000-000011CE0000}"/>
    <cellStyle name="Total (line) 7 21 2 3" xfId="52319" xr:uid="{00000000-0005-0000-0000-000012CE0000}"/>
    <cellStyle name="Total (line) 7 21 2 4" xfId="52320" xr:uid="{00000000-0005-0000-0000-000013CE0000}"/>
    <cellStyle name="Total (line) 7 21 3" xfId="52321" xr:uid="{00000000-0005-0000-0000-000014CE0000}"/>
    <cellStyle name="Total (line) 7 21 4" xfId="52322" xr:uid="{00000000-0005-0000-0000-000015CE0000}"/>
    <cellStyle name="Total (line) 7 21 5" xfId="52323" xr:uid="{00000000-0005-0000-0000-000016CE0000}"/>
    <cellStyle name="Total (line) 7 22" xfId="7300" xr:uid="{00000000-0005-0000-0000-000017CE0000}"/>
    <cellStyle name="Total (line) 7 22 2" xfId="52324" xr:uid="{00000000-0005-0000-0000-000018CE0000}"/>
    <cellStyle name="Total (line) 7 22 2 2" xfId="52325" xr:uid="{00000000-0005-0000-0000-000019CE0000}"/>
    <cellStyle name="Total (line) 7 22 2 3" xfId="52326" xr:uid="{00000000-0005-0000-0000-00001ACE0000}"/>
    <cellStyle name="Total (line) 7 22 2 4" xfId="52327" xr:uid="{00000000-0005-0000-0000-00001BCE0000}"/>
    <cellStyle name="Total (line) 7 22 3" xfId="52328" xr:uid="{00000000-0005-0000-0000-00001CCE0000}"/>
    <cellStyle name="Total (line) 7 22 4" xfId="52329" xr:uid="{00000000-0005-0000-0000-00001DCE0000}"/>
    <cellStyle name="Total (line) 7 22 5" xfId="52330" xr:uid="{00000000-0005-0000-0000-00001ECE0000}"/>
    <cellStyle name="Total (line) 7 23" xfId="7301" xr:uid="{00000000-0005-0000-0000-00001FCE0000}"/>
    <cellStyle name="Total (line) 7 23 2" xfId="52331" xr:uid="{00000000-0005-0000-0000-000020CE0000}"/>
    <cellStyle name="Total (line) 7 23 2 2" xfId="52332" xr:uid="{00000000-0005-0000-0000-000021CE0000}"/>
    <cellStyle name="Total (line) 7 23 2 3" xfId="52333" xr:uid="{00000000-0005-0000-0000-000022CE0000}"/>
    <cellStyle name="Total (line) 7 23 2 4" xfId="52334" xr:uid="{00000000-0005-0000-0000-000023CE0000}"/>
    <cellStyle name="Total (line) 7 23 3" xfId="52335" xr:uid="{00000000-0005-0000-0000-000024CE0000}"/>
    <cellStyle name="Total (line) 7 23 4" xfId="52336" xr:uid="{00000000-0005-0000-0000-000025CE0000}"/>
    <cellStyle name="Total (line) 7 23 5" xfId="52337" xr:uid="{00000000-0005-0000-0000-000026CE0000}"/>
    <cellStyle name="Total (line) 7 24" xfId="7302" xr:uid="{00000000-0005-0000-0000-000027CE0000}"/>
    <cellStyle name="Total (line) 7 24 2" xfId="52338" xr:uid="{00000000-0005-0000-0000-000028CE0000}"/>
    <cellStyle name="Total (line) 7 24 2 2" xfId="52339" xr:uid="{00000000-0005-0000-0000-000029CE0000}"/>
    <cellStyle name="Total (line) 7 24 2 3" xfId="52340" xr:uid="{00000000-0005-0000-0000-00002ACE0000}"/>
    <cellStyle name="Total (line) 7 24 2 4" xfId="52341" xr:uid="{00000000-0005-0000-0000-00002BCE0000}"/>
    <cellStyle name="Total (line) 7 24 3" xfId="52342" xr:uid="{00000000-0005-0000-0000-00002CCE0000}"/>
    <cellStyle name="Total (line) 7 24 4" xfId="52343" xr:uid="{00000000-0005-0000-0000-00002DCE0000}"/>
    <cellStyle name="Total (line) 7 24 5" xfId="52344" xr:uid="{00000000-0005-0000-0000-00002ECE0000}"/>
    <cellStyle name="Total (line) 7 25" xfId="7303" xr:uid="{00000000-0005-0000-0000-00002FCE0000}"/>
    <cellStyle name="Total (line) 7 25 2" xfId="52345" xr:uid="{00000000-0005-0000-0000-000030CE0000}"/>
    <cellStyle name="Total (line) 7 25 2 2" xfId="52346" xr:uid="{00000000-0005-0000-0000-000031CE0000}"/>
    <cellStyle name="Total (line) 7 25 2 3" xfId="52347" xr:uid="{00000000-0005-0000-0000-000032CE0000}"/>
    <cellStyle name="Total (line) 7 25 2 4" xfId="52348" xr:uid="{00000000-0005-0000-0000-000033CE0000}"/>
    <cellStyle name="Total (line) 7 25 3" xfId="52349" xr:uid="{00000000-0005-0000-0000-000034CE0000}"/>
    <cellStyle name="Total (line) 7 25 4" xfId="52350" xr:uid="{00000000-0005-0000-0000-000035CE0000}"/>
    <cellStyle name="Total (line) 7 25 5" xfId="52351" xr:uid="{00000000-0005-0000-0000-000036CE0000}"/>
    <cellStyle name="Total (line) 7 26" xfId="7304" xr:uid="{00000000-0005-0000-0000-000037CE0000}"/>
    <cellStyle name="Total (line) 7 26 2" xfId="52352" xr:uid="{00000000-0005-0000-0000-000038CE0000}"/>
    <cellStyle name="Total (line) 7 26 2 2" xfId="52353" xr:uid="{00000000-0005-0000-0000-000039CE0000}"/>
    <cellStyle name="Total (line) 7 26 2 3" xfId="52354" xr:uid="{00000000-0005-0000-0000-00003ACE0000}"/>
    <cellStyle name="Total (line) 7 26 2 4" xfId="52355" xr:uid="{00000000-0005-0000-0000-00003BCE0000}"/>
    <cellStyle name="Total (line) 7 26 3" xfId="52356" xr:uid="{00000000-0005-0000-0000-00003CCE0000}"/>
    <cellStyle name="Total (line) 7 26 4" xfId="52357" xr:uid="{00000000-0005-0000-0000-00003DCE0000}"/>
    <cellStyle name="Total (line) 7 26 5" xfId="52358" xr:uid="{00000000-0005-0000-0000-00003ECE0000}"/>
    <cellStyle name="Total (line) 7 27" xfId="7305" xr:uid="{00000000-0005-0000-0000-00003FCE0000}"/>
    <cellStyle name="Total (line) 7 27 2" xfId="52359" xr:uid="{00000000-0005-0000-0000-000040CE0000}"/>
    <cellStyle name="Total (line) 7 27 2 2" xfId="52360" xr:uid="{00000000-0005-0000-0000-000041CE0000}"/>
    <cellStyle name="Total (line) 7 27 2 3" xfId="52361" xr:uid="{00000000-0005-0000-0000-000042CE0000}"/>
    <cellStyle name="Total (line) 7 27 2 4" xfId="52362" xr:uid="{00000000-0005-0000-0000-000043CE0000}"/>
    <cellStyle name="Total (line) 7 27 3" xfId="52363" xr:uid="{00000000-0005-0000-0000-000044CE0000}"/>
    <cellStyle name="Total (line) 7 27 4" xfId="52364" xr:uid="{00000000-0005-0000-0000-000045CE0000}"/>
    <cellStyle name="Total (line) 7 27 5" xfId="52365" xr:uid="{00000000-0005-0000-0000-000046CE0000}"/>
    <cellStyle name="Total (line) 7 28" xfId="7306" xr:uid="{00000000-0005-0000-0000-000047CE0000}"/>
    <cellStyle name="Total (line) 7 28 2" xfId="52366" xr:uid="{00000000-0005-0000-0000-000048CE0000}"/>
    <cellStyle name="Total (line) 7 28 2 2" xfId="52367" xr:uid="{00000000-0005-0000-0000-000049CE0000}"/>
    <cellStyle name="Total (line) 7 28 2 3" xfId="52368" xr:uid="{00000000-0005-0000-0000-00004ACE0000}"/>
    <cellStyle name="Total (line) 7 28 2 4" xfId="52369" xr:uid="{00000000-0005-0000-0000-00004BCE0000}"/>
    <cellStyle name="Total (line) 7 28 3" xfId="52370" xr:uid="{00000000-0005-0000-0000-00004CCE0000}"/>
    <cellStyle name="Total (line) 7 28 4" xfId="52371" xr:uid="{00000000-0005-0000-0000-00004DCE0000}"/>
    <cellStyle name="Total (line) 7 28 5" xfId="52372" xr:uid="{00000000-0005-0000-0000-00004ECE0000}"/>
    <cellStyle name="Total (line) 7 29" xfId="7307" xr:uid="{00000000-0005-0000-0000-00004FCE0000}"/>
    <cellStyle name="Total (line) 7 29 2" xfId="52373" xr:uid="{00000000-0005-0000-0000-000050CE0000}"/>
    <cellStyle name="Total (line) 7 29 2 2" xfId="52374" xr:uid="{00000000-0005-0000-0000-000051CE0000}"/>
    <cellStyle name="Total (line) 7 29 2 3" xfId="52375" xr:uid="{00000000-0005-0000-0000-000052CE0000}"/>
    <cellStyle name="Total (line) 7 29 2 4" xfId="52376" xr:uid="{00000000-0005-0000-0000-000053CE0000}"/>
    <cellStyle name="Total (line) 7 29 3" xfId="52377" xr:uid="{00000000-0005-0000-0000-000054CE0000}"/>
    <cellStyle name="Total (line) 7 29 4" xfId="52378" xr:uid="{00000000-0005-0000-0000-000055CE0000}"/>
    <cellStyle name="Total (line) 7 29 5" xfId="52379" xr:uid="{00000000-0005-0000-0000-000056CE0000}"/>
    <cellStyle name="Total (line) 7 3" xfId="7308" xr:uid="{00000000-0005-0000-0000-000057CE0000}"/>
    <cellStyle name="Total (line) 7 3 2" xfId="52380" xr:uid="{00000000-0005-0000-0000-000058CE0000}"/>
    <cellStyle name="Total (line) 7 3 2 2" xfId="52381" xr:uid="{00000000-0005-0000-0000-000059CE0000}"/>
    <cellStyle name="Total (line) 7 3 2 3" xfId="52382" xr:uid="{00000000-0005-0000-0000-00005ACE0000}"/>
    <cellStyle name="Total (line) 7 3 2 4" xfId="52383" xr:uid="{00000000-0005-0000-0000-00005BCE0000}"/>
    <cellStyle name="Total (line) 7 3 3" xfId="52384" xr:uid="{00000000-0005-0000-0000-00005CCE0000}"/>
    <cellStyle name="Total (line) 7 3 4" xfId="52385" xr:uid="{00000000-0005-0000-0000-00005DCE0000}"/>
    <cellStyle name="Total (line) 7 3 5" xfId="52386" xr:uid="{00000000-0005-0000-0000-00005ECE0000}"/>
    <cellStyle name="Total (line) 7 30" xfId="7309" xr:uid="{00000000-0005-0000-0000-00005FCE0000}"/>
    <cellStyle name="Total (line) 7 30 2" xfId="52387" xr:uid="{00000000-0005-0000-0000-000060CE0000}"/>
    <cellStyle name="Total (line) 7 30 2 2" xfId="52388" xr:uid="{00000000-0005-0000-0000-000061CE0000}"/>
    <cellStyle name="Total (line) 7 30 2 3" xfId="52389" xr:uid="{00000000-0005-0000-0000-000062CE0000}"/>
    <cellStyle name="Total (line) 7 30 2 4" xfId="52390" xr:uid="{00000000-0005-0000-0000-000063CE0000}"/>
    <cellStyle name="Total (line) 7 30 3" xfId="52391" xr:uid="{00000000-0005-0000-0000-000064CE0000}"/>
    <cellStyle name="Total (line) 7 30 4" xfId="52392" xr:uid="{00000000-0005-0000-0000-000065CE0000}"/>
    <cellStyle name="Total (line) 7 30 5" xfId="52393" xr:uid="{00000000-0005-0000-0000-000066CE0000}"/>
    <cellStyle name="Total (line) 7 31" xfId="7310" xr:uid="{00000000-0005-0000-0000-000067CE0000}"/>
    <cellStyle name="Total (line) 7 31 2" xfId="52394" xr:uid="{00000000-0005-0000-0000-000068CE0000}"/>
    <cellStyle name="Total (line) 7 31 2 2" xfId="52395" xr:uid="{00000000-0005-0000-0000-000069CE0000}"/>
    <cellStyle name="Total (line) 7 31 2 3" xfId="52396" xr:uid="{00000000-0005-0000-0000-00006ACE0000}"/>
    <cellStyle name="Total (line) 7 31 2 4" xfId="52397" xr:uid="{00000000-0005-0000-0000-00006BCE0000}"/>
    <cellStyle name="Total (line) 7 31 3" xfId="52398" xr:uid="{00000000-0005-0000-0000-00006CCE0000}"/>
    <cellStyle name="Total (line) 7 31 4" xfId="52399" xr:uid="{00000000-0005-0000-0000-00006DCE0000}"/>
    <cellStyle name="Total (line) 7 31 5" xfId="52400" xr:uid="{00000000-0005-0000-0000-00006ECE0000}"/>
    <cellStyle name="Total (line) 7 32" xfId="7311" xr:uid="{00000000-0005-0000-0000-00006FCE0000}"/>
    <cellStyle name="Total (line) 7 32 2" xfId="52401" xr:uid="{00000000-0005-0000-0000-000070CE0000}"/>
    <cellStyle name="Total (line) 7 32 2 2" xfId="52402" xr:uid="{00000000-0005-0000-0000-000071CE0000}"/>
    <cellStyle name="Total (line) 7 32 2 3" xfId="52403" xr:uid="{00000000-0005-0000-0000-000072CE0000}"/>
    <cellStyle name="Total (line) 7 32 2 4" xfId="52404" xr:uid="{00000000-0005-0000-0000-000073CE0000}"/>
    <cellStyle name="Total (line) 7 32 3" xfId="52405" xr:uid="{00000000-0005-0000-0000-000074CE0000}"/>
    <cellStyle name="Total (line) 7 32 4" xfId="52406" xr:uid="{00000000-0005-0000-0000-000075CE0000}"/>
    <cellStyle name="Total (line) 7 32 5" xfId="52407" xr:uid="{00000000-0005-0000-0000-000076CE0000}"/>
    <cellStyle name="Total (line) 7 33" xfId="7312" xr:uid="{00000000-0005-0000-0000-000077CE0000}"/>
    <cellStyle name="Total (line) 7 33 2" xfId="52408" xr:uid="{00000000-0005-0000-0000-000078CE0000}"/>
    <cellStyle name="Total (line) 7 33 2 2" xfId="52409" xr:uid="{00000000-0005-0000-0000-000079CE0000}"/>
    <cellStyle name="Total (line) 7 33 2 3" xfId="52410" xr:uid="{00000000-0005-0000-0000-00007ACE0000}"/>
    <cellStyle name="Total (line) 7 33 2 4" xfId="52411" xr:uid="{00000000-0005-0000-0000-00007BCE0000}"/>
    <cellStyle name="Total (line) 7 33 3" xfId="52412" xr:uid="{00000000-0005-0000-0000-00007CCE0000}"/>
    <cellStyle name="Total (line) 7 33 4" xfId="52413" xr:uid="{00000000-0005-0000-0000-00007DCE0000}"/>
    <cellStyle name="Total (line) 7 33 5" xfId="52414" xr:uid="{00000000-0005-0000-0000-00007ECE0000}"/>
    <cellStyle name="Total (line) 7 34" xfId="7313" xr:uid="{00000000-0005-0000-0000-00007FCE0000}"/>
    <cellStyle name="Total (line) 7 34 2" xfId="52415" xr:uid="{00000000-0005-0000-0000-000080CE0000}"/>
    <cellStyle name="Total (line) 7 34 2 2" xfId="52416" xr:uid="{00000000-0005-0000-0000-000081CE0000}"/>
    <cellStyle name="Total (line) 7 34 2 3" xfId="52417" xr:uid="{00000000-0005-0000-0000-000082CE0000}"/>
    <cellStyle name="Total (line) 7 34 2 4" xfId="52418" xr:uid="{00000000-0005-0000-0000-000083CE0000}"/>
    <cellStyle name="Total (line) 7 34 3" xfId="52419" xr:uid="{00000000-0005-0000-0000-000084CE0000}"/>
    <cellStyle name="Total (line) 7 34 4" xfId="52420" xr:uid="{00000000-0005-0000-0000-000085CE0000}"/>
    <cellStyle name="Total (line) 7 34 5" xfId="52421" xr:uid="{00000000-0005-0000-0000-000086CE0000}"/>
    <cellStyle name="Total (line) 7 35" xfId="7314" xr:uid="{00000000-0005-0000-0000-000087CE0000}"/>
    <cellStyle name="Total (line) 7 35 2" xfId="52422" xr:uid="{00000000-0005-0000-0000-000088CE0000}"/>
    <cellStyle name="Total (line) 7 35 2 2" xfId="52423" xr:uid="{00000000-0005-0000-0000-000089CE0000}"/>
    <cellStyle name="Total (line) 7 35 2 3" xfId="52424" xr:uid="{00000000-0005-0000-0000-00008ACE0000}"/>
    <cellStyle name="Total (line) 7 35 2 4" xfId="52425" xr:uid="{00000000-0005-0000-0000-00008BCE0000}"/>
    <cellStyle name="Total (line) 7 35 3" xfId="52426" xr:uid="{00000000-0005-0000-0000-00008CCE0000}"/>
    <cellStyle name="Total (line) 7 35 4" xfId="52427" xr:uid="{00000000-0005-0000-0000-00008DCE0000}"/>
    <cellStyle name="Total (line) 7 35 5" xfId="52428" xr:uid="{00000000-0005-0000-0000-00008ECE0000}"/>
    <cellStyle name="Total (line) 7 36" xfId="7315" xr:uid="{00000000-0005-0000-0000-00008FCE0000}"/>
    <cellStyle name="Total (line) 7 36 2" xfId="52429" xr:uid="{00000000-0005-0000-0000-000090CE0000}"/>
    <cellStyle name="Total (line) 7 36 2 2" xfId="52430" xr:uid="{00000000-0005-0000-0000-000091CE0000}"/>
    <cellStyle name="Total (line) 7 36 2 3" xfId="52431" xr:uid="{00000000-0005-0000-0000-000092CE0000}"/>
    <cellStyle name="Total (line) 7 36 2 4" xfId="52432" xr:uid="{00000000-0005-0000-0000-000093CE0000}"/>
    <cellStyle name="Total (line) 7 36 3" xfId="52433" xr:uid="{00000000-0005-0000-0000-000094CE0000}"/>
    <cellStyle name="Total (line) 7 36 4" xfId="52434" xr:uid="{00000000-0005-0000-0000-000095CE0000}"/>
    <cellStyle name="Total (line) 7 36 5" xfId="52435" xr:uid="{00000000-0005-0000-0000-000096CE0000}"/>
    <cellStyle name="Total (line) 7 37" xfId="7316" xr:uid="{00000000-0005-0000-0000-000097CE0000}"/>
    <cellStyle name="Total (line) 7 37 2" xfId="52436" xr:uid="{00000000-0005-0000-0000-000098CE0000}"/>
    <cellStyle name="Total (line) 7 37 2 2" xfId="52437" xr:uid="{00000000-0005-0000-0000-000099CE0000}"/>
    <cellStyle name="Total (line) 7 37 2 3" xfId="52438" xr:uid="{00000000-0005-0000-0000-00009ACE0000}"/>
    <cellStyle name="Total (line) 7 37 2 4" xfId="52439" xr:uid="{00000000-0005-0000-0000-00009BCE0000}"/>
    <cellStyle name="Total (line) 7 37 3" xfId="52440" xr:uid="{00000000-0005-0000-0000-00009CCE0000}"/>
    <cellStyle name="Total (line) 7 37 4" xfId="52441" xr:uid="{00000000-0005-0000-0000-00009DCE0000}"/>
    <cellStyle name="Total (line) 7 37 5" xfId="52442" xr:uid="{00000000-0005-0000-0000-00009ECE0000}"/>
    <cellStyle name="Total (line) 7 38" xfId="7317" xr:uid="{00000000-0005-0000-0000-00009FCE0000}"/>
    <cellStyle name="Total (line) 7 38 2" xfId="52443" xr:uid="{00000000-0005-0000-0000-0000A0CE0000}"/>
    <cellStyle name="Total (line) 7 38 2 2" xfId="52444" xr:uid="{00000000-0005-0000-0000-0000A1CE0000}"/>
    <cellStyle name="Total (line) 7 38 2 3" xfId="52445" xr:uid="{00000000-0005-0000-0000-0000A2CE0000}"/>
    <cellStyle name="Total (line) 7 38 2 4" xfId="52446" xr:uid="{00000000-0005-0000-0000-0000A3CE0000}"/>
    <cellStyle name="Total (line) 7 38 3" xfId="52447" xr:uid="{00000000-0005-0000-0000-0000A4CE0000}"/>
    <cellStyle name="Total (line) 7 38 4" xfId="52448" xr:uid="{00000000-0005-0000-0000-0000A5CE0000}"/>
    <cellStyle name="Total (line) 7 38 5" xfId="52449" xr:uid="{00000000-0005-0000-0000-0000A6CE0000}"/>
    <cellStyle name="Total (line) 7 39" xfId="7318" xr:uid="{00000000-0005-0000-0000-0000A7CE0000}"/>
    <cellStyle name="Total (line) 7 39 2" xfId="52450" xr:uid="{00000000-0005-0000-0000-0000A8CE0000}"/>
    <cellStyle name="Total (line) 7 39 2 2" xfId="52451" xr:uid="{00000000-0005-0000-0000-0000A9CE0000}"/>
    <cellStyle name="Total (line) 7 39 2 3" xfId="52452" xr:uid="{00000000-0005-0000-0000-0000AACE0000}"/>
    <cellStyle name="Total (line) 7 39 2 4" xfId="52453" xr:uid="{00000000-0005-0000-0000-0000ABCE0000}"/>
    <cellStyle name="Total (line) 7 39 3" xfId="52454" xr:uid="{00000000-0005-0000-0000-0000ACCE0000}"/>
    <cellStyle name="Total (line) 7 39 4" xfId="52455" xr:uid="{00000000-0005-0000-0000-0000ADCE0000}"/>
    <cellStyle name="Total (line) 7 39 5" xfId="52456" xr:uid="{00000000-0005-0000-0000-0000AECE0000}"/>
    <cellStyle name="Total (line) 7 4" xfId="7319" xr:uid="{00000000-0005-0000-0000-0000AFCE0000}"/>
    <cellStyle name="Total (line) 7 4 2" xfId="52457" xr:uid="{00000000-0005-0000-0000-0000B0CE0000}"/>
    <cellStyle name="Total (line) 7 4 2 2" xfId="52458" xr:uid="{00000000-0005-0000-0000-0000B1CE0000}"/>
    <cellStyle name="Total (line) 7 4 2 3" xfId="52459" xr:uid="{00000000-0005-0000-0000-0000B2CE0000}"/>
    <cellStyle name="Total (line) 7 4 2 4" xfId="52460" xr:uid="{00000000-0005-0000-0000-0000B3CE0000}"/>
    <cellStyle name="Total (line) 7 4 3" xfId="52461" xr:uid="{00000000-0005-0000-0000-0000B4CE0000}"/>
    <cellStyle name="Total (line) 7 4 4" xfId="52462" xr:uid="{00000000-0005-0000-0000-0000B5CE0000}"/>
    <cellStyle name="Total (line) 7 4 5" xfId="52463" xr:uid="{00000000-0005-0000-0000-0000B6CE0000}"/>
    <cellStyle name="Total (line) 7 40" xfId="7320" xr:uid="{00000000-0005-0000-0000-0000B7CE0000}"/>
    <cellStyle name="Total (line) 7 40 2" xfId="52464" xr:uid="{00000000-0005-0000-0000-0000B8CE0000}"/>
    <cellStyle name="Total (line) 7 40 2 2" xfId="52465" xr:uid="{00000000-0005-0000-0000-0000B9CE0000}"/>
    <cellStyle name="Total (line) 7 40 2 3" xfId="52466" xr:uid="{00000000-0005-0000-0000-0000BACE0000}"/>
    <cellStyle name="Total (line) 7 40 2 4" xfId="52467" xr:uid="{00000000-0005-0000-0000-0000BBCE0000}"/>
    <cellStyle name="Total (line) 7 40 3" xfId="52468" xr:uid="{00000000-0005-0000-0000-0000BCCE0000}"/>
    <cellStyle name="Total (line) 7 40 4" xfId="52469" xr:uid="{00000000-0005-0000-0000-0000BDCE0000}"/>
    <cellStyle name="Total (line) 7 40 5" xfId="52470" xr:uid="{00000000-0005-0000-0000-0000BECE0000}"/>
    <cellStyle name="Total (line) 7 41" xfId="7321" xr:uid="{00000000-0005-0000-0000-0000BFCE0000}"/>
    <cellStyle name="Total (line) 7 41 2" xfId="52471" xr:uid="{00000000-0005-0000-0000-0000C0CE0000}"/>
    <cellStyle name="Total (line) 7 41 2 2" xfId="52472" xr:uid="{00000000-0005-0000-0000-0000C1CE0000}"/>
    <cellStyle name="Total (line) 7 41 2 3" xfId="52473" xr:uid="{00000000-0005-0000-0000-0000C2CE0000}"/>
    <cellStyle name="Total (line) 7 41 2 4" xfId="52474" xr:uid="{00000000-0005-0000-0000-0000C3CE0000}"/>
    <cellStyle name="Total (line) 7 41 3" xfId="52475" xr:uid="{00000000-0005-0000-0000-0000C4CE0000}"/>
    <cellStyle name="Total (line) 7 41 4" xfId="52476" xr:uid="{00000000-0005-0000-0000-0000C5CE0000}"/>
    <cellStyle name="Total (line) 7 41 5" xfId="52477" xr:uid="{00000000-0005-0000-0000-0000C6CE0000}"/>
    <cellStyle name="Total (line) 7 42" xfId="7322" xr:uid="{00000000-0005-0000-0000-0000C7CE0000}"/>
    <cellStyle name="Total (line) 7 42 2" xfId="52478" xr:uid="{00000000-0005-0000-0000-0000C8CE0000}"/>
    <cellStyle name="Total (line) 7 42 2 2" xfId="52479" xr:uid="{00000000-0005-0000-0000-0000C9CE0000}"/>
    <cellStyle name="Total (line) 7 42 2 3" xfId="52480" xr:uid="{00000000-0005-0000-0000-0000CACE0000}"/>
    <cellStyle name="Total (line) 7 42 2 4" xfId="52481" xr:uid="{00000000-0005-0000-0000-0000CBCE0000}"/>
    <cellStyle name="Total (line) 7 42 3" xfId="52482" xr:uid="{00000000-0005-0000-0000-0000CCCE0000}"/>
    <cellStyle name="Total (line) 7 42 4" xfId="52483" xr:uid="{00000000-0005-0000-0000-0000CDCE0000}"/>
    <cellStyle name="Total (line) 7 42 5" xfId="52484" xr:uid="{00000000-0005-0000-0000-0000CECE0000}"/>
    <cellStyle name="Total (line) 7 43" xfId="7323" xr:uid="{00000000-0005-0000-0000-0000CFCE0000}"/>
    <cellStyle name="Total (line) 7 43 2" xfId="52485" xr:uid="{00000000-0005-0000-0000-0000D0CE0000}"/>
    <cellStyle name="Total (line) 7 43 2 2" xfId="52486" xr:uid="{00000000-0005-0000-0000-0000D1CE0000}"/>
    <cellStyle name="Total (line) 7 43 2 3" xfId="52487" xr:uid="{00000000-0005-0000-0000-0000D2CE0000}"/>
    <cellStyle name="Total (line) 7 43 2 4" xfId="52488" xr:uid="{00000000-0005-0000-0000-0000D3CE0000}"/>
    <cellStyle name="Total (line) 7 43 3" xfId="52489" xr:uid="{00000000-0005-0000-0000-0000D4CE0000}"/>
    <cellStyle name="Total (line) 7 43 4" xfId="52490" xr:uid="{00000000-0005-0000-0000-0000D5CE0000}"/>
    <cellStyle name="Total (line) 7 43 5" xfId="52491" xr:uid="{00000000-0005-0000-0000-0000D6CE0000}"/>
    <cellStyle name="Total (line) 7 44" xfId="7324" xr:uid="{00000000-0005-0000-0000-0000D7CE0000}"/>
    <cellStyle name="Total (line) 7 44 2" xfId="52492" xr:uid="{00000000-0005-0000-0000-0000D8CE0000}"/>
    <cellStyle name="Total (line) 7 44 2 2" xfId="52493" xr:uid="{00000000-0005-0000-0000-0000D9CE0000}"/>
    <cellStyle name="Total (line) 7 44 2 3" xfId="52494" xr:uid="{00000000-0005-0000-0000-0000DACE0000}"/>
    <cellStyle name="Total (line) 7 44 2 4" xfId="52495" xr:uid="{00000000-0005-0000-0000-0000DBCE0000}"/>
    <cellStyle name="Total (line) 7 44 3" xfId="52496" xr:uid="{00000000-0005-0000-0000-0000DCCE0000}"/>
    <cellStyle name="Total (line) 7 44 4" xfId="52497" xr:uid="{00000000-0005-0000-0000-0000DDCE0000}"/>
    <cellStyle name="Total (line) 7 44 5" xfId="52498" xr:uid="{00000000-0005-0000-0000-0000DECE0000}"/>
    <cellStyle name="Total (line) 7 45" xfId="7325" xr:uid="{00000000-0005-0000-0000-0000DFCE0000}"/>
    <cellStyle name="Total (line) 7 45 2" xfId="52499" xr:uid="{00000000-0005-0000-0000-0000E0CE0000}"/>
    <cellStyle name="Total (line) 7 45 2 2" xfId="52500" xr:uid="{00000000-0005-0000-0000-0000E1CE0000}"/>
    <cellStyle name="Total (line) 7 45 2 3" xfId="52501" xr:uid="{00000000-0005-0000-0000-0000E2CE0000}"/>
    <cellStyle name="Total (line) 7 45 2 4" xfId="52502" xr:uid="{00000000-0005-0000-0000-0000E3CE0000}"/>
    <cellStyle name="Total (line) 7 45 3" xfId="52503" xr:uid="{00000000-0005-0000-0000-0000E4CE0000}"/>
    <cellStyle name="Total (line) 7 45 4" xfId="52504" xr:uid="{00000000-0005-0000-0000-0000E5CE0000}"/>
    <cellStyle name="Total (line) 7 45 5" xfId="52505" xr:uid="{00000000-0005-0000-0000-0000E6CE0000}"/>
    <cellStyle name="Total (line) 7 46" xfId="52506" xr:uid="{00000000-0005-0000-0000-0000E7CE0000}"/>
    <cellStyle name="Total (line) 7 46 2" xfId="52507" xr:uid="{00000000-0005-0000-0000-0000E8CE0000}"/>
    <cellStyle name="Total (line) 7 46 3" xfId="52508" xr:uid="{00000000-0005-0000-0000-0000E9CE0000}"/>
    <cellStyle name="Total (line) 7 46 4" xfId="52509" xr:uid="{00000000-0005-0000-0000-0000EACE0000}"/>
    <cellStyle name="Total (line) 7 47" xfId="52510" xr:uid="{00000000-0005-0000-0000-0000EBCE0000}"/>
    <cellStyle name="Total (line) 7 5" xfId="7326" xr:uid="{00000000-0005-0000-0000-0000ECCE0000}"/>
    <cellStyle name="Total (line) 7 5 2" xfId="52511" xr:uid="{00000000-0005-0000-0000-0000EDCE0000}"/>
    <cellStyle name="Total (line) 7 5 2 2" xfId="52512" xr:uid="{00000000-0005-0000-0000-0000EECE0000}"/>
    <cellStyle name="Total (line) 7 5 2 3" xfId="52513" xr:uid="{00000000-0005-0000-0000-0000EFCE0000}"/>
    <cellStyle name="Total (line) 7 5 2 4" xfId="52514" xr:uid="{00000000-0005-0000-0000-0000F0CE0000}"/>
    <cellStyle name="Total (line) 7 5 3" xfId="52515" xr:uid="{00000000-0005-0000-0000-0000F1CE0000}"/>
    <cellStyle name="Total (line) 7 5 4" xfId="52516" xr:uid="{00000000-0005-0000-0000-0000F2CE0000}"/>
    <cellStyle name="Total (line) 7 5 5" xfId="52517" xr:uid="{00000000-0005-0000-0000-0000F3CE0000}"/>
    <cellStyle name="Total (line) 7 6" xfId="7327" xr:uid="{00000000-0005-0000-0000-0000F4CE0000}"/>
    <cellStyle name="Total (line) 7 6 2" xfId="52518" xr:uid="{00000000-0005-0000-0000-0000F5CE0000}"/>
    <cellStyle name="Total (line) 7 6 2 2" xfId="52519" xr:uid="{00000000-0005-0000-0000-0000F6CE0000}"/>
    <cellStyle name="Total (line) 7 6 2 3" xfId="52520" xr:uid="{00000000-0005-0000-0000-0000F7CE0000}"/>
    <cellStyle name="Total (line) 7 6 2 4" xfId="52521" xr:uid="{00000000-0005-0000-0000-0000F8CE0000}"/>
    <cellStyle name="Total (line) 7 6 3" xfId="52522" xr:uid="{00000000-0005-0000-0000-0000F9CE0000}"/>
    <cellStyle name="Total (line) 7 6 4" xfId="52523" xr:uid="{00000000-0005-0000-0000-0000FACE0000}"/>
    <cellStyle name="Total (line) 7 6 5" xfId="52524" xr:uid="{00000000-0005-0000-0000-0000FBCE0000}"/>
    <cellStyle name="Total (line) 7 7" xfId="7328" xr:uid="{00000000-0005-0000-0000-0000FCCE0000}"/>
    <cellStyle name="Total (line) 7 7 2" xfId="52525" xr:uid="{00000000-0005-0000-0000-0000FDCE0000}"/>
    <cellStyle name="Total (line) 7 7 2 2" xfId="52526" xr:uid="{00000000-0005-0000-0000-0000FECE0000}"/>
    <cellStyle name="Total (line) 7 7 2 3" xfId="52527" xr:uid="{00000000-0005-0000-0000-0000FFCE0000}"/>
    <cellStyle name="Total (line) 7 7 2 4" xfId="52528" xr:uid="{00000000-0005-0000-0000-000000CF0000}"/>
    <cellStyle name="Total (line) 7 7 3" xfId="52529" xr:uid="{00000000-0005-0000-0000-000001CF0000}"/>
    <cellStyle name="Total (line) 7 7 4" xfId="52530" xr:uid="{00000000-0005-0000-0000-000002CF0000}"/>
    <cellStyle name="Total (line) 7 7 5" xfId="52531" xr:uid="{00000000-0005-0000-0000-000003CF0000}"/>
    <cellStyle name="Total (line) 7 8" xfId="7329" xr:uid="{00000000-0005-0000-0000-000004CF0000}"/>
    <cellStyle name="Total (line) 7 8 2" xfId="52532" xr:uid="{00000000-0005-0000-0000-000005CF0000}"/>
    <cellStyle name="Total (line) 7 8 2 2" xfId="52533" xr:uid="{00000000-0005-0000-0000-000006CF0000}"/>
    <cellStyle name="Total (line) 7 8 2 3" xfId="52534" xr:uid="{00000000-0005-0000-0000-000007CF0000}"/>
    <cellStyle name="Total (line) 7 8 2 4" xfId="52535" xr:uid="{00000000-0005-0000-0000-000008CF0000}"/>
    <cellStyle name="Total (line) 7 8 3" xfId="52536" xr:uid="{00000000-0005-0000-0000-000009CF0000}"/>
    <cellStyle name="Total (line) 7 8 4" xfId="52537" xr:uid="{00000000-0005-0000-0000-00000ACF0000}"/>
    <cellStyle name="Total (line) 7 8 5" xfId="52538" xr:uid="{00000000-0005-0000-0000-00000BCF0000}"/>
    <cellStyle name="Total (line) 7 9" xfId="7330" xr:uid="{00000000-0005-0000-0000-00000CCF0000}"/>
    <cellStyle name="Total (line) 7 9 2" xfId="52539" xr:uid="{00000000-0005-0000-0000-00000DCF0000}"/>
    <cellStyle name="Total (line) 7 9 2 2" xfId="52540" xr:uid="{00000000-0005-0000-0000-00000ECF0000}"/>
    <cellStyle name="Total (line) 7 9 2 3" xfId="52541" xr:uid="{00000000-0005-0000-0000-00000FCF0000}"/>
    <cellStyle name="Total (line) 7 9 2 4" xfId="52542" xr:uid="{00000000-0005-0000-0000-000010CF0000}"/>
    <cellStyle name="Total (line) 7 9 3" xfId="52543" xr:uid="{00000000-0005-0000-0000-000011CF0000}"/>
    <cellStyle name="Total (line) 7 9 4" xfId="52544" xr:uid="{00000000-0005-0000-0000-000012CF0000}"/>
    <cellStyle name="Total (line) 7 9 5" xfId="52545" xr:uid="{00000000-0005-0000-0000-000013CF0000}"/>
    <cellStyle name="Total (line) 8" xfId="7331" xr:uid="{00000000-0005-0000-0000-000014CF0000}"/>
    <cellStyle name="Total (line) 8 10" xfId="7332" xr:uid="{00000000-0005-0000-0000-000015CF0000}"/>
    <cellStyle name="Total (line) 8 10 2" xfId="52546" xr:uid="{00000000-0005-0000-0000-000016CF0000}"/>
    <cellStyle name="Total (line) 8 10 2 2" xfId="52547" xr:uid="{00000000-0005-0000-0000-000017CF0000}"/>
    <cellStyle name="Total (line) 8 10 2 3" xfId="52548" xr:uid="{00000000-0005-0000-0000-000018CF0000}"/>
    <cellStyle name="Total (line) 8 10 2 4" xfId="52549" xr:uid="{00000000-0005-0000-0000-000019CF0000}"/>
    <cellStyle name="Total (line) 8 10 3" xfId="52550" xr:uid="{00000000-0005-0000-0000-00001ACF0000}"/>
    <cellStyle name="Total (line) 8 10 4" xfId="52551" xr:uid="{00000000-0005-0000-0000-00001BCF0000}"/>
    <cellStyle name="Total (line) 8 10 5" xfId="52552" xr:uid="{00000000-0005-0000-0000-00001CCF0000}"/>
    <cellStyle name="Total (line) 8 11" xfId="7333" xr:uid="{00000000-0005-0000-0000-00001DCF0000}"/>
    <cellStyle name="Total (line) 8 11 2" xfId="52553" xr:uid="{00000000-0005-0000-0000-00001ECF0000}"/>
    <cellStyle name="Total (line) 8 11 2 2" xfId="52554" xr:uid="{00000000-0005-0000-0000-00001FCF0000}"/>
    <cellStyle name="Total (line) 8 11 2 3" xfId="52555" xr:uid="{00000000-0005-0000-0000-000020CF0000}"/>
    <cellStyle name="Total (line) 8 11 2 4" xfId="52556" xr:uid="{00000000-0005-0000-0000-000021CF0000}"/>
    <cellStyle name="Total (line) 8 11 3" xfId="52557" xr:uid="{00000000-0005-0000-0000-000022CF0000}"/>
    <cellStyle name="Total (line) 8 11 4" xfId="52558" xr:uid="{00000000-0005-0000-0000-000023CF0000}"/>
    <cellStyle name="Total (line) 8 11 5" xfId="52559" xr:uid="{00000000-0005-0000-0000-000024CF0000}"/>
    <cellStyle name="Total (line) 8 12" xfId="7334" xr:uid="{00000000-0005-0000-0000-000025CF0000}"/>
    <cellStyle name="Total (line) 8 12 2" xfId="52560" xr:uid="{00000000-0005-0000-0000-000026CF0000}"/>
    <cellStyle name="Total (line) 8 12 2 2" xfId="52561" xr:uid="{00000000-0005-0000-0000-000027CF0000}"/>
    <cellStyle name="Total (line) 8 12 2 3" xfId="52562" xr:uid="{00000000-0005-0000-0000-000028CF0000}"/>
    <cellStyle name="Total (line) 8 12 2 4" xfId="52563" xr:uid="{00000000-0005-0000-0000-000029CF0000}"/>
    <cellStyle name="Total (line) 8 12 3" xfId="52564" xr:uid="{00000000-0005-0000-0000-00002ACF0000}"/>
    <cellStyle name="Total (line) 8 12 4" xfId="52565" xr:uid="{00000000-0005-0000-0000-00002BCF0000}"/>
    <cellStyle name="Total (line) 8 12 5" xfId="52566" xr:uid="{00000000-0005-0000-0000-00002CCF0000}"/>
    <cellStyle name="Total (line) 8 13" xfId="7335" xr:uid="{00000000-0005-0000-0000-00002DCF0000}"/>
    <cellStyle name="Total (line) 8 13 2" xfId="52567" xr:uid="{00000000-0005-0000-0000-00002ECF0000}"/>
    <cellStyle name="Total (line) 8 13 2 2" xfId="52568" xr:uid="{00000000-0005-0000-0000-00002FCF0000}"/>
    <cellStyle name="Total (line) 8 13 2 3" xfId="52569" xr:uid="{00000000-0005-0000-0000-000030CF0000}"/>
    <cellStyle name="Total (line) 8 13 2 4" xfId="52570" xr:uid="{00000000-0005-0000-0000-000031CF0000}"/>
    <cellStyle name="Total (line) 8 13 3" xfId="52571" xr:uid="{00000000-0005-0000-0000-000032CF0000}"/>
    <cellStyle name="Total (line) 8 13 4" xfId="52572" xr:uid="{00000000-0005-0000-0000-000033CF0000}"/>
    <cellStyle name="Total (line) 8 13 5" xfId="52573" xr:uid="{00000000-0005-0000-0000-000034CF0000}"/>
    <cellStyle name="Total (line) 8 14" xfId="7336" xr:uid="{00000000-0005-0000-0000-000035CF0000}"/>
    <cellStyle name="Total (line) 8 14 2" xfId="52574" xr:uid="{00000000-0005-0000-0000-000036CF0000}"/>
    <cellStyle name="Total (line) 8 14 2 2" xfId="52575" xr:uid="{00000000-0005-0000-0000-000037CF0000}"/>
    <cellStyle name="Total (line) 8 14 2 3" xfId="52576" xr:uid="{00000000-0005-0000-0000-000038CF0000}"/>
    <cellStyle name="Total (line) 8 14 2 4" xfId="52577" xr:uid="{00000000-0005-0000-0000-000039CF0000}"/>
    <cellStyle name="Total (line) 8 14 3" xfId="52578" xr:uid="{00000000-0005-0000-0000-00003ACF0000}"/>
    <cellStyle name="Total (line) 8 14 4" xfId="52579" xr:uid="{00000000-0005-0000-0000-00003BCF0000}"/>
    <cellStyle name="Total (line) 8 14 5" xfId="52580" xr:uid="{00000000-0005-0000-0000-00003CCF0000}"/>
    <cellStyle name="Total (line) 8 15" xfId="7337" xr:uid="{00000000-0005-0000-0000-00003DCF0000}"/>
    <cellStyle name="Total (line) 8 15 2" xfId="52581" xr:uid="{00000000-0005-0000-0000-00003ECF0000}"/>
    <cellStyle name="Total (line) 8 15 2 2" xfId="52582" xr:uid="{00000000-0005-0000-0000-00003FCF0000}"/>
    <cellStyle name="Total (line) 8 15 2 3" xfId="52583" xr:uid="{00000000-0005-0000-0000-000040CF0000}"/>
    <cellStyle name="Total (line) 8 15 2 4" xfId="52584" xr:uid="{00000000-0005-0000-0000-000041CF0000}"/>
    <cellStyle name="Total (line) 8 15 3" xfId="52585" xr:uid="{00000000-0005-0000-0000-000042CF0000}"/>
    <cellStyle name="Total (line) 8 15 4" xfId="52586" xr:uid="{00000000-0005-0000-0000-000043CF0000}"/>
    <cellStyle name="Total (line) 8 15 5" xfId="52587" xr:uid="{00000000-0005-0000-0000-000044CF0000}"/>
    <cellStyle name="Total (line) 8 16" xfId="7338" xr:uid="{00000000-0005-0000-0000-000045CF0000}"/>
    <cellStyle name="Total (line) 8 16 2" xfId="52588" xr:uid="{00000000-0005-0000-0000-000046CF0000}"/>
    <cellStyle name="Total (line) 8 16 2 2" xfId="52589" xr:uid="{00000000-0005-0000-0000-000047CF0000}"/>
    <cellStyle name="Total (line) 8 16 2 3" xfId="52590" xr:uid="{00000000-0005-0000-0000-000048CF0000}"/>
    <cellStyle name="Total (line) 8 16 2 4" xfId="52591" xr:uid="{00000000-0005-0000-0000-000049CF0000}"/>
    <cellStyle name="Total (line) 8 16 3" xfId="52592" xr:uid="{00000000-0005-0000-0000-00004ACF0000}"/>
    <cellStyle name="Total (line) 8 16 4" xfId="52593" xr:uid="{00000000-0005-0000-0000-00004BCF0000}"/>
    <cellStyle name="Total (line) 8 16 5" xfId="52594" xr:uid="{00000000-0005-0000-0000-00004CCF0000}"/>
    <cellStyle name="Total (line) 8 17" xfId="7339" xr:uid="{00000000-0005-0000-0000-00004DCF0000}"/>
    <cellStyle name="Total (line) 8 17 2" xfId="52595" xr:uid="{00000000-0005-0000-0000-00004ECF0000}"/>
    <cellStyle name="Total (line) 8 17 2 2" xfId="52596" xr:uid="{00000000-0005-0000-0000-00004FCF0000}"/>
    <cellStyle name="Total (line) 8 17 2 3" xfId="52597" xr:uid="{00000000-0005-0000-0000-000050CF0000}"/>
    <cellStyle name="Total (line) 8 17 2 4" xfId="52598" xr:uid="{00000000-0005-0000-0000-000051CF0000}"/>
    <cellStyle name="Total (line) 8 17 3" xfId="52599" xr:uid="{00000000-0005-0000-0000-000052CF0000}"/>
    <cellStyle name="Total (line) 8 17 4" xfId="52600" xr:uid="{00000000-0005-0000-0000-000053CF0000}"/>
    <cellStyle name="Total (line) 8 17 5" xfId="52601" xr:uid="{00000000-0005-0000-0000-000054CF0000}"/>
    <cellStyle name="Total (line) 8 18" xfId="7340" xr:uid="{00000000-0005-0000-0000-000055CF0000}"/>
    <cellStyle name="Total (line) 8 18 2" xfId="52602" xr:uid="{00000000-0005-0000-0000-000056CF0000}"/>
    <cellStyle name="Total (line) 8 18 2 2" xfId="52603" xr:uid="{00000000-0005-0000-0000-000057CF0000}"/>
    <cellStyle name="Total (line) 8 18 2 3" xfId="52604" xr:uid="{00000000-0005-0000-0000-000058CF0000}"/>
    <cellStyle name="Total (line) 8 18 2 4" xfId="52605" xr:uid="{00000000-0005-0000-0000-000059CF0000}"/>
    <cellStyle name="Total (line) 8 18 3" xfId="52606" xr:uid="{00000000-0005-0000-0000-00005ACF0000}"/>
    <cellStyle name="Total (line) 8 18 4" xfId="52607" xr:uid="{00000000-0005-0000-0000-00005BCF0000}"/>
    <cellStyle name="Total (line) 8 18 5" xfId="52608" xr:uid="{00000000-0005-0000-0000-00005CCF0000}"/>
    <cellStyle name="Total (line) 8 19" xfId="7341" xr:uid="{00000000-0005-0000-0000-00005DCF0000}"/>
    <cellStyle name="Total (line) 8 19 2" xfId="52609" xr:uid="{00000000-0005-0000-0000-00005ECF0000}"/>
    <cellStyle name="Total (line) 8 19 2 2" xfId="52610" xr:uid="{00000000-0005-0000-0000-00005FCF0000}"/>
    <cellStyle name="Total (line) 8 19 2 3" xfId="52611" xr:uid="{00000000-0005-0000-0000-000060CF0000}"/>
    <cellStyle name="Total (line) 8 19 2 4" xfId="52612" xr:uid="{00000000-0005-0000-0000-000061CF0000}"/>
    <cellStyle name="Total (line) 8 19 3" xfId="52613" xr:uid="{00000000-0005-0000-0000-000062CF0000}"/>
    <cellStyle name="Total (line) 8 19 4" xfId="52614" xr:uid="{00000000-0005-0000-0000-000063CF0000}"/>
    <cellStyle name="Total (line) 8 19 5" xfId="52615" xr:uid="{00000000-0005-0000-0000-000064CF0000}"/>
    <cellStyle name="Total (line) 8 2" xfId="7342" xr:uid="{00000000-0005-0000-0000-000065CF0000}"/>
    <cellStyle name="Total (line) 8 2 2" xfId="52616" xr:uid="{00000000-0005-0000-0000-000066CF0000}"/>
    <cellStyle name="Total (line) 8 2 2 2" xfId="52617" xr:uid="{00000000-0005-0000-0000-000067CF0000}"/>
    <cellStyle name="Total (line) 8 2 2 3" xfId="52618" xr:uid="{00000000-0005-0000-0000-000068CF0000}"/>
    <cellStyle name="Total (line) 8 2 2 4" xfId="52619" xr:uid="{00000000-0005-0000-0000-000069CF0000}"/>
    <cellStyle name="Total (line) 8 2 3" xfId="52620" xr:uid="{00000000-0005-0000-0000-00006ACF0000}"/>
    <cellStyle name="Total (line) 8 2 4" xfId="52621" xr:uid="{00000000-0005-0000-0000-00006BCF0000}"/>
    <cellStyle name="Total (line) 8 2 5" xfId="52622" xr:uid="{00000000-0005-0000-0000-00006CCF0000}"/>
    <cellStyle name="Total (line) 8 20" xfId="7343" xr:uid="{00000000-0005-0000-0000-00006DCF0000}"/>
    <cellStyle name="Total (line) 8 20 2" xfId="52623" xr:uid="{00000000-0005-0000-0000-00006ECF0000}"/>
    <cellStyle name="Total (line) 8 20 2 2" xfId="52624" xr:uid="{00000000-0005-0000-0000-00006FCF0000}"/>
    <cellStyle name="Total (line) 8 20 2 3" xfId="52625" xr:uid="{00000000-0005-0000-0000-000070CF0000}"/>
    <cellStyle name="Total (line) 8 20 2 4" xfId="52626" xr:uid="{00000000-0005-0000-0000-000071CF0000}"/>
    <cellStyle name="Total (line) 8 20 3" xfId="52627" xr:uid="{00000000-0005-0000-0000-000072CF0000}"/>
    <cellStyle name="Total (line) 8 20 4" xfId="52628" xr:uid="{00000000-0005-0000-0000-000073CF0000}"/>
    <cellStyle name="Total (line) 8 20 5" xfId="52629" xr:uid="{00000000-0005-0000-0000-000074CF0000}"/>
    <cellStyle name="Total (line) 8 21" xfId="7344" xr:uid="{00000000-0005-0000-0000-000075CF0000}"/>
    <cellStyle name="Total (line) 8 21 2" xfId="52630" xr:uid="{00000000-0005-0000-0000-000076CF0000}"/>
    <cellStyle name="Total (line) 8 21 2 2" xfId="52631" xr:uid="{00000000-0005-0000-0000-000077CF0000}"/>
    <cellStyle name="Total (line) 8 21 2 3" xfId="52632" xr:uid="{00000000-0005-0000-0000-000078CF0000}"/>
    <cellStyle name="Total (line) 8 21 2 4" xfId="52633" xr:uid="{00000000-0005-0000-0000-000079CF0000}"/>
    <cellStyle name="Total (line) 8 21 3" xfId="52634" xr:uid="{00000000-0005-0000-0000-00007ACF0000}"/>
    <cellStyle name="Total (line) 8 21 4" xfId="52635" xr:uid="{00000000-0005-0000-0000-00007BCF0000}"/>
    <cellStyle name="Total (line) 8 21 5" xfId="52636" xr:uid="{00000000-0005-0000-0000-00007CCF0000}"/>
    <cellStyle name="Total (line) 8 22" xfId="7345" xr:uid="{00000000-0005-0000-0000-00007DCF0000}"/>
    <cellStyle name="Total (line) 8 22 2" xfId="52637" xr:uid="{00000000-0005-0000-0000-00007ECF0000}"/>
    <cellStyle name="Total (line) 8 22 2 2" xfId="52638" xr:uid="{00000000-0005-0000-0000-00007FCF0000}"/>
    <cellStyle name="Total (line) 8 22 2 3" xfId="52639" xr:uid="{00000000-0005-0000-0000-000080CF0000}"/>
    <cellStyle name="Total (line) 8 22 2 4" xfId="52640" xr:uid="{00000000-0005-0000-0000-000081CF0000}"/>
    <cellStyle name="Total (line) 8 22 3" xfId="52641" xr:uid="{00000000-0005-0000-0000-000082CF0000}"/>
    <cellStyle name="Total (line) 8 22 4" xfId="52642" xr:uid="{00000000-0005-0000-0000-000083CF0000}"/>
    <cellStyle name="Total (line) 8 22 5" xfId="52643" xr:uid="{00000000-0005-0000-0000-000084CF0000}"/>
    <cellStyle name="Total (line) 8 23" xfId="7346" xr:uid="{00000000-0005-0000-0000-000085CF0000}"/>
    <cellStyle name="Total (line) 8 23 2" xfId="52644" xr:uid="{00000000-0005-0000-0000-000086CF0000}"/>
    <cellStyle name="Total (line) 8 23 2 2" xfId="52645" xr:uid="{00000000-0005-0000-0000-000087CF0000}"/>
    <cellStyle name="Total (line) 8 23 2 3" xfId="52646" xr:uid="{00000000-0005-0000-0000-000088CF0000}"/>
    <cellStyle name="Total (line) 8 23 2 4" xfId="52647" xr:uid="{00000000-0005-0000-0000-000089CF0000}"/>
    <cellStyle name="Total (line) 8 23 3" xfId="52648" xr:uid="{00000000-0005-0000-0000-00008ACF0000}"/>
    <cellStyle name="Total (line) 8 23 4" xfId="52649" xr:uid="{00000000-0005-0000-0000-00008BCF0000}"/>
    <cellStyle name="Total (line) 8 23 5" xfId="52650" xr:uid="{00000000-0005-0000-0000-00008CCF0000}"/>
    <cellStyle name="Total (line) 8 24" xfId="7347" xr:uid="{00000000-0005-0000-0000-00008DCF0000}"/>
    <cellStyle name="Total (line) 8 24 2" xfId="52651" xr:uid="{00000000-0005-0000-0000-00008ECF0000}"/>
    <cellStyle name="Total (line) 8 24 2 2" xfId="52652" xr:uid="{00000000-0005-0000-0000-00008FCF0000}"/>
    <cellStyle name="Total (line) 8 24 2 3" xfId="52653" xr:uid="{00000000-0005-0000-0000-000090CF0000}"/>
    <cellStyle name="Total (line) 8 24 2 4" xfId="52654" xr:uid="{00000000-0005-0000-0000-000091CF0000}"/>
    <cellStyle name="Total (line) 8 24 3" xfId="52655" xr:uid="{00000000-0005-0000-0000-000092CF0000}"/>
    <cellStyle name="Total (line) 8 24 4" xfId="52656" xr:uid="{00000000-0005-0000-0000-000093CF0000}"/>
    <cellStyle name="Total (line) 8 24 5" xfId="52657" xr:uid="{00000000-0005-0000-0000-000094CF0000}"/>
    <cellStyle name="Total (line) 8 25" xfId="7348" xr:uid="{00000000-0005-0000-0000-000095CF0000}"/>
    <cellStyle name="Total (line) 8 25 2" xfId="52658" xr:uid="{00000000-0005-0000-0000-000096CF0000}"/>
    <cellStyle name="Total (line) 8 25 2 2" xfId="52659" xr:uid="{00000000-0005-0000-0000-000097CF0000}"/>
    <cellStyle name="Total (line) 8 25 2 3" xfId="52660" xr:uid="{00000000-0005-0000-0000-000098CF0000}"/>
    <cellStyle name="Total (line) 8 25 2 4" xfId="52661" xr:uid="{00000000-0005-0000-0000-000099CF0000}"/>
    <cellStyle name="Total (line) 8 25 3" xfId="52662" xr:uid="{00000000-0005-0000-0000-00009ACF0000}"/>
    <cellStyle name="Total (line) 8 25 4" xfId="52663" xr:uid="{00000000-0005-0000-0000-00009BCF0000}"/>
    <cellStyle name="Total (line) 8 25 5" xfId="52664" xr:uid="{00000000-0005-0000-0000-00009CCF0000}"/>
    <cellStyle name="Total (line) 8 26" xfId="7349" xr:uid="{00000000-0005-0000-0000-00009DCF0000}"/>
    <cellStyle name="Total (line) 8 26 2" xfId="52665" xr:uid="{00000000-0005-0000-0000-00009ECF0000}"/>
    <cellStyle name="Total (line) 8 26 2 2" xfId="52666" xr:uid="{00000000-0005-0000-0000-00009FCF0000}"/>
    <cellStyle name="Total (line) 8 26 2 3" xfId="52667" xr:uid="{00000000-0005-0000-0000-0000A0CF0000}"/>
    <cellStyle name="Total (line) 8 26 2 4" xfId="52668" xr:uid="{00000000-0005-0000-0000-0000A1CF0000}"/>
    <cellStyle name="Total (line) 8 26 3" xfId="52669" xr:uid="{00000000-0005-0000-0000-0000A2CF0000}"/>
    <cellStyle name="Total (line) 8 26 4" xfId="52670" xr:uid="{00000000-0005-0000-0000-0000A3CF0000}"/>
    <cellStyle name="Total (line) 8 26 5" xfId="52671" xr:uid="{00000000-0005-0000-0000-0000A4CF0000}"/>
    <cellStyle name="Total (line) 8 27" xfId="7350" xr:uid="{00000000-0005-0000-0000-0000A5CF0000}"/>
    <cellStyle name="Total (line) 8 27 2" xfId="52672" xr:uid="{00000000-0005-0000-0000-0000A6CF0000}"/>
    <cellStyle name="Total (line) 8 27 2 2" xfId="52673" xr:uid="{00000000-0005-0000-0000-0000A7CF0000}"/>
    <cellStyle name="Total (line) 8 27 2 3" xfId="52674" xr:uid="{00000000-0005-0000-0000-0000A8CF0000}"/>
    <cellStyle name="Total (line) 8 27 2 4" xfId="52675" xr:uid="{00000000-0005-0000-0000-0000A9CF0000}"/>
    <cellStyle name="Total (line) 8 27 3" xfId="52676" xr:uid="{00000000-0005-0000-0000-0000AACF0000}"/>
    <cellStyle name="Total (line) 8 27 4" xfId="52677" xr:uid="{00000000-0005-0000-0000-0000ABCF0000}"/>
    <cellStyle name="Total (line) 8 27 5" xfId="52678" xr:uid="{00000000-0005-0000-0000-0000ACCF0000}"/>
    <cellStyle name="Total (line) 8 28" xfId="7351" xr:uid="{00000000-0005-0000-0000-0000ADCF0000}"/>
    <cellStyle name="Total (line) 8 28 2" xfId="52679" xr:uid="{00000000-0005-0000-0000-0000AECF0000}"/>
    <cellStyle name="Total (line) 8 28 2 2" xfId="52680" xr:uid="{00000000-0005-0000-0000-0000AFCF0000}"/>
    <cellStyle name="Total (line) 8 28 2 3" xfId="52681" xr:uid="{00000000-0005-0000-0000-0000B0CF0000}"/>
    <cellStyle name="Total (line) 8 28 2 4" xfId="52682" xr:uid="{00000000-0005-0000-0000-0000B1CF0000}"/>
    <cellStyle name="Total (line) 8 28 3" xfId="52683" xr:uid="{00000000-0005-0000-0000-0000B2CF0000}"/>
    <cellStyle name="Total (line) 8 28 4" xfId="52684" xr:uid="{00000000-0005-0000-0000-0000B3CF0000}"/>
    <cellStyle name="Total (line) 8 28 5" xfId="52685" xr:uid="{00000000-0005-0000-0000-0000B4CF0000}"/>
    <cellStyle name="Total (line) 8 29" xfId="7352" xr:uid="{00000000-0005-0000-0000-0000B5CF0000}"/>
    <cellStyle name="Total (line) 8 29 2" xfId="52686" xr:uid="{00000000-0005-0000-0000-0000B6CF0000}"/>
    <cellStyle name="Total (line) 8 29 2 2" xfId="52687" xr:uid="{00000000-0005-0000-0000-0000B7CF0000}"/>
    <cellStyle name="Total (line) 8 29 2 3" xfId="52688" xr:uid="{00000000-0005-0000-0000-0000B8CF0000}"/>
    <cellStyle name="Total (line) 8 29 2 4" xfId="52689" xr:uid="{00000000-0005-0000-0000-0000B9CF0000}"/>
    <cellStyle name="Total (line) 8 29 3" xfId="52690" xr:uid="{00000000-0005-0000-0000-0000BACF0000}"/>
    <cellStyle name="Total (line) 8 29 4" xfId="52691" xr:uid="{00000000-0005-0000-0000-0000BBCF0000}"/>
    <cellStyle name="Total (line) 8 29 5" xfId="52692" xr:uid="{00000000-0005-0000-0000-0000BCCF0000}"/>
    <cellStyle name="Total (line) 8 3" xfId="7353" xr:uid="{00000000-0005-0000-0000-0000BDCF0000}"/>
    <cellStyle name="Total (line) 8 3 2" xfId="52693" xr:uid="{00000000-0005-0000-0000-0000BECF0000}"/>
    <cellStyle name="Total (line) 8 3 2 2" xfId="52694" xr:uid="{00000000-0005-0000-0000-0000BFCF0000}"/>
    <cellStyle name="Total (line) 8 3 2 3" xfId="52695" xr:uid="{00000000-0005-0000-0000-0000C0CF0000}"/>
    <cellStyle name="Total (line) 8 3 2 4" xfId="52696" xr:uid="{00000000-0005-0000-0000-0000C1CF0000}"/>
    <cellStyle name="Total (line) 8 3 3" xfId="52697" xr:uid="{00000000-0005-0000-0000-0000C2CF0000}"/>
    <cellStyle name="Total (line) 8 3 4" xfId="52698" xr:uid="{00000000-0005-0000-0000-0000C3CF0000}"/>
    <cellStyle name="Total (line) 8 3 5" xfId="52699" xr:uid="{00000000-0005-0000-0000-0000C4CF0000}"/>
    <cellStyle name="Total (line) 8 30" xfId="7354" xr:uid="{00000000-0005-0000-0000-0000C5CF0000}"/>
    <cellStyle name="Total (line) 8 30 2" xfId="52700" xr:uid="{00000000-0005-0000-0000-0000C6CF0000}"/>
    <cellStyle name="Total (line) 8 30 2 2" xfId="52701" xr:uid="{00000000-0005-0000-0000-0000C7CF0000}"/>
    <cellStyle name="Total (line) 8 30 2 3" xfId="52702" xr:uid="{00000000-0005-0000-0000-0000C8CF0000}"/>
    <cellStyle name="Total (line) 8 30 2 4" xfId="52703" xr:uid="{00000000-0005-0000-0000-0000C9CF0000}"/>
    <cellStyle name="Total (line) 8 30 3" xfId="52704" xr:uid="{00000000-0005-0000-0000-0000CACF0000}"/>
    <cellStyle name="Total (line) 8 30 4" xfId="52705" xr:uid="{00000000-0005-0000-0000-0000CBCF0000}"/>
    <cellStyle name="Total (line) 8 30 5" xfId="52706" xr:uid="{00000000-0005-0000-0000-0000CCCF0000}"/>
    <cellStyle name="Total (line) 8 31" xfId="7355" xr:uid="{00000000-0005-0000-0000-0000CDCF0000}"/>
    <cellStyle name="Total (line) 8 31 2" xfId="52707" xr:uid="{00000000-0005-0000-0000-0000CECF0000}"/>
    <cellStyle name="Total (line) 8 31 2 2" xfId="52708" xr:uid="{00000000-0005-0000-0000-0000CFCF0000}"/>
    <cellStyle name="Total (line) 8 31 2 3" xfId="52709" xr:uid="{00000000-0005-0000-0000-0000D0CF0000}"/>
    <cellStyle name="Total (line) 8 31 2 4" xfId="52710" xr:uid="{00000000-0005-0000-0000-0000D1CF0000}"/>
    <cellStyle name="Total (line) 8 31 3" xfId="52711" xr:uid="{00000000-0005-0000-0000-0000D2CF0000}"/>
    <cellStyle name="Total (line) 8 31 4" xfId="52712" xr:uid="{00000000-0005-0000-0000-0000D3CF0000}"/>
    <cellStyle name="Total (line) 8 31 5" xfId="52713" xr:uid="{00000000-0005-0000-0000-0000D4CF0000}"/>
    <cellStyle name="Total (line) 8 32" xfId="7356" xr:uid="{00000000-0005-0000-0000-0000D5CF0000}"/>
    <cellStyle name="Total (line) 8 32 2" xfId="52714" xr:uid="{00000000-0005-0000-0000-0000D6CF0000}"/>
    <cellStyle name="Total (line) 8 32 2 2" xfId="52715" xr:uid="{00000000-0005-0000-0000-0000D7CF0000}"/>
    <cellStyle name="Total (line) 8 32 2 3" xfId="52716" xr:uid="{00000000-0005-0000-0000-0000D8CF0000}"/>
    <cellStyle name="Total (line) 8 32 2 4" xfId="52717" xr:uid="{00000000-0005-0000-0000-0000D9CF0000}"/>
    <cellStyle name="Total (line) 8 32 3" xfId="52718" xr:uid="{00000000-0005-0000-0000-0000DACF0000}"/>
    <cellStyle name="Total (line) 8 32 4" xfId="52719" xr:uid="{00000000-0005-0000-0000-0000DBCF0000}"/>
    <cellStyle name="Total (line) 8 32 5" xfId="52720" xr:uid="{00000000-0005-0000-0000-0000DCCF0000}"/>
    <cellStyle name="Total (line) 8 33" xfId="7357" xr:uid="{00000000-0005-0000-0000-0000DDCF0000}"/>
    <cellStyle name="Total (line) 8 33 2" xfId="52721" xr:uid="{00000000-0005-0000-0000-0000DECF0000}"/>
    <cellStyle name="Total (line) 8 33 2 2" xfId="52722" xr:uid="{00000000-0005-0000-0000-0000DFCF0000}"/>
    <cellStyle name="Total (line) 8 33 2 3" xfId="52723" xr:uid="{00000000-0005-0000-0000-0000E0CF0000}"/>
    <cellStyle name="Total (line) 8 33 2 4" xfId="52724" xr:uid="{00000000-0005-0000-0000-0000E1CF0000}"/>
    <cellStyle name="Total (line) 8 33 3" xfId="52725" xr:uid="{00000000-0005-0000-0000-0000E2CF0000}"/>
    <cellStyle name="Total (line) 8 33 4" xfId="52726" xr:uid="{00000000-0005-0000-0000-0000E3CF0000}"/>
    <cellStyle name="Total (line) 8 33 5" xfId="52727" xr:uid="{00000000-0005-0000-0000-0000E4CF0000}"/>
    <cellStyle name="Total (line) 8 34" xfId="7358" xr:uid="{00000000-0005-0000-0000-0000E5CF0000}"/>
    <cellStyle name="Total (line) 8 34 2" xfId="52728" xr:uid="{00000000-0005-0000-0000-0000E6CF0000}"/>
    <cellStyle name="Total (line) 8 34 2 2" xfId="52729" xr:uid="{00000000-0005-0000-0000-0000E7CF0000}"/>
    <cellStyle name="Total (line) 8 34 2 3" xfId="52730" xr:uid="{00000000-0005-0000-0000-0000E8CF0000}"/>
    <cellStyle name="Total (line) 8 34 2 4" xfId="52731" xr:uid="{00000000-0005-0000-0000-0000E9CF0000}"/>
    <cellStyle name="Total (line) 8 34 3" xfId="52732" xr:uid="{00000000-0005-0000-0000-0000EACF0000}"/>
    <cellStyle name="Total (line) 8 34 4" xfId="52733" xr:uid="{00000000-0005-0000-0000-0000EBCF0000}"/>
    <cellStyle name="Total (line) 8 34 5" xfId="52734" xr:uid="{00000000-0005-0000-0000-0000ECCF0000}"/>
    <cellStyle name="Total (line) 8 35" xfId="7359" xr:uid="{00000000-0005-0000-0000-0000EDCF0000}"/>
    <cellStyle name="Total (line) 8 35 2" xfId="52735" xr:uid="{00000000-0005-0000-0000-0000EECF0000}"/>
    <cellStyle name="Total (line) 8 35 2 2" xfId="52736" xr:uid="{00000000-0005-0000-0000-0000EFCF0000}"/>
    <cellStyle name="Total (line) 8 35 2 3" xfId="52737" xr:uid="{00000000-0005-0000-0000-0000F0CF0000}"/>
    <cellStyle name="Total (line) 8 35 2 4" xfId="52738" xr:uid="{00000000-0005-0000-0000-0000F1CF0000}"/>
    <cellStyle name="Total (line) 8 35 3" xfId="52739" xr:uid="{00000000-0005-0000-0000-0000F2CF0000}"/>
    <cellStyle name="Total (line) 8 35 4" xfId="52740" xr:uid="{00000000-0005-0000-0000-0000F3CF0000}"/>
    <cellStyle name="Total (line) 8 35 5" xfId="52741" xr:uid="{00000000-0005-0000-0000-0000F4CF0000}"/>
    <cellStyle name="Total (line) 8 36" xfId="7360" xr:uid="{00000000-0005-0000-0000-0000F5CF0000}"/>
    <cellStyle name="Total (line) 8 36 2" xfId="52742" xr:uid="{00000000-0005-0000-0000-0000F6CF0000}"/>
    <cellStyle name="Total (line) 8 36 2 2" xfId="52743" xr:uid="{00000000-0005-0000-0000-0000F7CF0000}"/>
    <cellStyle name="Total (line) 8 36 2 3" xfId="52744" xr:uid="{00000000-0005-0000-0000-0000F8CF0000}"/>
    <cellStyle name="Total (line) 8 36 2 4" xfId="52745" xr:uid="{00000000-0005-0000-0000-0000F9CF0000}"/>
    <cellStyle name="Total (line) 8 36 3" xfId="52746" xr:uid="{00000000-0005-0000-0000-0000FACF0000}"/>
    <cellStyle name="Total (line) 8 36 4" xfId="52747" xr:uid="{00000000-0005-0000-0000-0000FBCF0000}"/>
    <cellStyle name="Total (line) 8 36 5" xfId="52748" xr:uid="{00000000-0005-0000-0000-0000FCCF0000}"/>
    <cellStyle name="Total (line) 8 37" xfId="7361" xr:uid="{00000000-0005-0000-0000-0000FDCF0000}"/>
    <cellStyle name="Total (line) 8 37 2" xfId="52749" xr:uid="{00000000-0005-0000-0000-0000FECF0000}"/>
    <cellStyle name="Total (line) 8 37 2 2" xfId="52750" xr:uid="{00000000-0005-0000-0000-0000FFCF0000}"/>
    <cellStyle name="Total (line) 8 37 2 3" xfId="52751" xr:uid="{00000000-0005-0000-0000-000000D00000}"/>
    <cellStyle name="Total (line) 8 37 2 4" xfId="52752" xr:uid="{00000000-0005-0000-0000-000001D00000}"/>
    <cellStyle name="Total (line) 8 37 3" xfId="52753" xr:uid="{00000000-0005-0000-0000-000002D00000}"/>
    <cellStyle name="Total (line) 8 37 4" xfId="52754" xr:uid="{00000000-0005-0000-0000-000003D00000}"/>
    <cellStyle name="Total (line) 8 37 5" xfId="52755" xr:uid="{00000000-0005-0000-0000-000004D00000}"/>
    <cellStyle name="Total (line) 8 38" xfId="7362" xr:uid="{00000000-0005-0000-0000-000005D00000}"/>
    <cellStyle name="Total (line) 8 38 2" xfId="52756" xr:uid="{00000000-0005-0000-0000-000006D00000}"/>
    <cellStyle name="Total (line) 8 38 2 2" xfId="52757" xr:uid="{00000000-0005-0000-0000-000007D00000}"/>
    <cellStyle name="Total (line) 8 38 2 3" xfId="52758" xr:uid="{00000000-0005-0000-0000-000008D00000}"/>
    <cellStyle name="Total (line) 8 38 2 4" xfId="52759" xr:uid="{00000000-0005-0000-0000-000009D00000}"/>
    <cellStyle name="Total (line) 8 38 3" xfId="52760" xr:uid="{00000000-0005-0000-0000-00000AD00000}"/>
    <cellStyle name="Total (line) 8 38 4" xfId="52761" xr:uid="{00000000-0005-0000-0000-00000BD00000}"/>
    <cellStyle name="Total (line) 8 38 5" xfId="52762" xr:uid="{00000000-0005-0000-0000-00000CD00000}"/>
    <cellStyle name="Total (line) 8 39" xfId="7363" xr:uid="{00000000-0005-0000-0000-00000DD00000}"/>
    <cellStyle name="Total (line) 8 39 2" xfId="52763" xr:uid="{00000000-0005-0000-0000-00000ED00000}"/>
    <cellStyle name="Total (line) 8 39 2 2" xfId="52764" xr:uid="{00000000-0005-0000-0000-00000FD00000}"/>
    <cellStyle name="Total (line) 8 39 2 3" xfId="52765" xr:uid="{00000000-0005-0000-0000-000010D00000}"/>
    <cellStyle name="Total (line) 8 39 2 4" xfId="52766" xr:uid="{00000000-0005-0000-0000-000011D00000}"/>
    <cellStyle name="Total (line) 8 39 3" xfId="52767" xr:uid="{00000000-0005-0000-0000-000012D00000}"/>
    <cellStyle name="Total (line) 8 39 4" xfId="52768" xr:uid="{00000000-0005-0000-0000-000013D00000}"/>
    <cellStyle name="Total (line) 8 39 5" xfId="52769" xr:uid="{00000000-0005-0000-0000-000014D00000}"/>
    <cellStyle name="Total (line) 8 4" xfId="7364" xr:uid="{00000000-0005-0000-0000-000015D00000}"/>
    <cellStyle name="Total (line) 8 4 2" xfId="52770" xr:uid="{00000000-0005-0000-0000-000016D00000}"/>
    <cellStyle name="Total (line) 8 4 2 2" xfId="52771" xr:uid="{00000000-0005-0000-0000-000017D00000}"/>
    <cellStyle name="Total (line) 8 4 2 3" xfId="52772" xr:uid="{00000000-0005-0000-0000-000018D00000}"/>
    <cellStyle name="Total (line) 8 4 2 4" xfId="52773" xr:uid="{00000000-0005-0000-0000-000019D00000}"/>
    <cellStyle name="Total (line) 8 4 3" xfId="52774" xr:uid="{00000000-0005-0000-0000-00001AD00000}"/>
    <cellStyle name="Total (line) 8 4 4" xfId="52775" xr:uid="{00000000-0005-0000-0000-00001BD00000}"/>
    <cellStyle name="Total (line) 8 4 5" xfId="52776" xr:uid="{00000000-0005-0000-0000-00001CD00000}"/>
    <cellStyle name="Total (line) 8 40" xfId="7365" xr:uid="{00000000-0005-0000-0000-00001DD00000}"/>
    <cellStyle name="Total (line) 8 40 2" xfId="52777" xr:uid="{00000000-0005-0000-0000-00001ED00000}"/>
    <cellStyle name="Total (line) 8 40 2 2" xfId="52778" xr:uid="{00000000-0005-0000-0000-00001FD00000}"/>
    <cellStyle name="Total (line) 8 40 2 3" xfId="52779" xr:uid="{00000000-0005-0000-0000-000020D00000}"/>
    <cellStyle name="Total (line) 8 40 2 4" xfId="52780" xr:uid="{00000000-0005-0000-0000-000021D00000}"/>
    <cellStyle name="Total (line) 8 40 3" xfId="52781" xr:uid="{00000000-0005-0000-0000-000022D00000}"/>
    <cellStyle name="Total (line) 8 40 4" xfId="52782" xr:uid="{00000000-0005-0000-0000-000023D00000}"/>
    <cellStyle name="Total (line) 8 40 5" xfId="52783" xr:uid="{00000000-0005-0000-0000-000024D00000}"/>
    <cellStyle name="Total (line) 8 41" xfId="7366" xr:uid="{00000000-0005-0000-0000-000025D00000}"/>
    <cellStyle name="Total (line) 8 41 2" xfId="52784" xr:uid="{00000000-0005-0000-0000-000026D00000}"/>
    <cellStyle name="Total (line) 8 41 2 2" xfId="52785" xr:uid="{00000000-0005-0000-0000-000027D00000}"/>
    <cellStyle name="Total (line) 8 41 2 3" xfId="52786" xr:uid="{00000000-0005-0000-0000-000028D00000}"/>
    <cellStyle name="Total (line) 8 41 2 4" xfId="52787" xr:uid="{00000000-0005-0000-0000-000029D00000}"/>
    <cellStyle name="Total (line) 8 41 3" xfId="52788" xr:uid="{00000000-0005-0000-0000-00002AD00000}"/>
    <cellStyle name="Total (line) 8 41 4" xfId="52789" xr:uid="{00000000-0005-0000-0000-00002BD00000}"/>
    <cellStyle name="Total (line) 8 41 5" xfId="52790" xr:uid="{00000000-0005-0000-0000-00002CD00000}"/>
    <cellStyle name="Total (line) 8 42" xfId="7367" xr:uid="{00000000-0005-0000-0000-00002DD00000}"/>
    <cellStyle name="Total (line) 8 42 2" xfId="52791" xr:uid="{00000000-0005-0000-0000-00002ED00000}"/>
    <cellStyle name="Total (line) 8 42 2 2" xfId="52792" xr:uid="{00000000-0005-0000-0000-00002FD00000}"/>
    <cellStyle name="Total (line) 8 42 2 3" xfId="52793" xr:uid="{00000000-0005-0000-0000-000030D00000}"/>
    <cellStyle name="Total (line) 8 42 2 4" xfId="52794" xr:uid="{00000000-0005-0000-0000-000031D00000}"/>
    <cellStyle name="Total (line) 8 42 3" xfId="52795" xr:uid="{00000000-0005-0000-0000-000032D00000}"/>
    <cellStyle name="Total (line) 8 42 4" xfId="52796" xr:uid="{00000000-0005-0000-0000-000033D00000}"/>
    <cellStyle name="Total (line) 8 42 5" xfId="52797" xr:uid="{00000000-0005-0000-0000-000034D00000}"/>
    <cellStyle name="Total (line) 8 43" xfId="7368" xr:uid="{00000000-0005-0000-0000-000035D00000}"/>
    <cellStyle name="Total (line) 8 43 2" xfId="52798" xr:uid="{00000000-0005-0000-0000-000036D00000}"/>
    <cellStyle name="Total (line) 8 43 2 2" xfId="52799" xr:uid="{00000000-0005-0000-0000-000037D00000}"/>
    <cellStyle name="Total (line) 8 43 2 3" xfId="52800" xr:uid="{00000000-0005-0000-0000-000038D00000}"/>
    <cellStyle name="Total (line) 8 43 2 4" xfId="52801" xr:uid="{00000000-0005-0000-0000-000039D00000}"/>
    <cellStyle name="Total (line) 8 43 3" xfId="52802" xr:uid="{00000000-0005-0000-0000-00003AD00000}"/>
    <cellStyle name="Total (line) 8 43 4" xfId="52803" xr:uid="{00000000-0005-0000-0000-00003BD00000}"/>
    <cellStyle name="Total (line) 8 43 5" xfId="52804" xr:uid="{00000000-0005-0000-0000-00003CD00000}"/>
    <cellStyle name="Total (line) 8 44" xfId="7369" xr:uid="{00000000-0005-0000-0000-00003DD00000}"/>
    <cellStyle name="Total (line) 8 44 2" xfId="52805" xr:uid="{00000000-0005-0000-0000-00003ED00000}"/>
    <cellStyle name="Total (line) 8 44 2 2" xfId="52806" xr:uid="{00000000-0005-0000-0000-00003FD00000}"/>
    <cellStyle name="Total (line) 8 44 2 3" xfId="52807" xr:uid="{00000000-0005-0000-0000-000040D00000}"/>
    <cellStyle name="Total (line) 8 44 2 4" xfId="52808" xr:uid="{00000000-0005-0000-0000-000041D00000}"/>
    <cellStyle name="Total (line) 8 44 3" xfId="52809" xr:uid="{00000000-0005-0000-0000-000042D00000}"/>
    <cellStyle name="Total (line) 8 44 4" xfId="52810" xr:uid="{00000000-0005-0000-0000-000043D00000}"/>
    <cellStyle name="Total (line) 8 44 5" xfId="52811" xr:uid="{00000000-0005-0000-0000-000044D00000}"/>
    <cellStyle name="Total (line) 8 45" xfId="52812" xr:uid="{00000000-0005-0000-0000-000045D00000}"/>
    <cellStyle name="Total (line) 8 45 2" xfId="52813" xr:uid="{00000000-0005-0000-0000-000046D00000}"/>
    <cellStyle name="Total (line) 8 45 3" xfId="52814" xr:uid="{00000000-0005-0000-0000-000047D00000}"/>
    <cellStyle name="Total (line) 8 45 4" xfId="52815" xr:uid="{00000000-0005-0000-0000-000048D00000}"/>
    <cellStyle name="Total (line) 8 46" xfId="52816" xr:uid="{00000000-0005-0000-0000-000049D00000}"/>
    <cellStyle name="Total (line) 8 46 2" xfId="52817" xr:uid="{00000000-0005-0000-0000-00004AD00000}"/>
    <cellStyle name="Total (line) 8 46 3" xfId="52818" xr:uid="{00000000-0005-0000-0000-00004BD00000}"/>
    <cellStyle name="Total (line) 8 46 4" xfId="52819" xr:uid="{00000000-0005-0000-0000-00004CD00000}"/>
    <cellStyle name="Total (line) 8 47" xfId="52820" xr:uid="{00000000-0005-0000-0000-00004DD00000}"/>
    <cellStyle name="Total (line) 8 48" xfId="52821" xr:uid="{00000000-0005-0000-0000-00004ED00000}"/>
    <cellStyle name="Total (line) 8 49" xfId="52822" xr:uid="{00000000-0005-0000-0000-00004FD00000}"/>
    <cellStyle name="Total (line) 8 5" xfId="7370" xr:uid="{00000000-0005-0000-0000-000050D00000}"/>
    <cellStyle name="Total (line) 8 5 2" xfId="52823" xr:uid="{00000000-0005-0000-0000-000051D00000}"/>
    <cellStyle name="Total (line) 8 5 2 2" xfId="52824" xr:uid="{00000000-0005-0000-0000-000052D00000}"/>
    <cellStyle name="Total (line) 8 5 2 3" xfId="52825" xr:uid="{00000000-0005-0000-0000-000053D00000}"/>
    <cellStyle name="Total (line) 8 5 2 4" xfId="52826" xr:uid="{00000000-0005-0000-0000-000054D00000}"/>
    <cellStyle name="Total (line) 8 5 3" xfId="52827" xr:uid="{00000000-0005-0000-0000-000055D00000}"/>
    <cellStyle name="Total (line) 8 5 4" xfId="52828" xr:uid="{00000000-0005-0000-0000-000056D00000}"/>
    <cellStyle name="Total (line) 8 5 5" xfId="52829" xr:uid="{00000000-0005-0000-0000-000057D00000}"/>
    <cellStyle name="Total (line) 8 6" xfId="7371" xr:uid="{00000000-0005-0000-0000-000058D00000}"/>
    <cellStyle name="Total (line) 8 6 2" xfId="52830" xr:uid="{00000000-0005-0000-0000-000059D00000}"/>
    <cellStyle name="Total (line) 8 6 2 2" xfId="52831" xr:uid="{00000000-0005-0000-0000-00005AD00000}"/>
    <cellStyle name="Total (line) 8 6 2 3" xfId="52832" xr:uid="{00000000-0005-0000-0000-00005BD00000}"/>
    <cellStyle name="Total (line) 8 6 2 4" xfId="52833" xr:uid="{00000000-0005-0000-0000-00005CD00000}"/>
    <cellStyle name="Total (line) 8 6 3" xfId="52834" xr:uid="{00000000-0005-0000-0000-00005DD00000}"/>
    <cellStyle name="Total (line) 8 6 4" xfId="52835" xr:uid="{00000000-0005-0000-0000-00005ED00000}"/>
    <cellStyle name="Total (line) 8 6 5" xfId="52836" xr:uid="{00000000-0005-0000-0000-00005FD00000}"/>
    <cellStyle name="Total (line) 8 7" xfId="7372" xr:uid="{00000000-0005-0000-0000-000060D00000}"/>
    <cellStyle name="Total (line) 8 7 2" xfId="52837" xr:uid="{00000000-0005-0000-0000-000061D00000}"/>
    <cellStyle name="Total (line) 8 7 2 2" xfId="52838" xr:uid="{00000000-0005-0000-0000-000062D00000}"/>
    <cellStyle name="Total (line) 8 7 2 3" xfId="52839" xr:uid="{00000000-0005-0000-0000-000063D00000}"/>
    <cellStyle name="Total (line) 8 7 2 4" xfId="52840" xr:uid="{00000000-0005-0000-0000-000064D00000}"/>
    <cellStyle name="Total (line) 8 7 3" xfId="52841" xr:uid="{00000000-0005-0000-0000-000065D00000}"/>
    <cellStyle name="Total (line) 8 7 4" xfId="52842" xr:uid="{00000000-0005-0000-0000-000066D00000}"/>
    <cellStyle name="Total (line) 8 7 5" xfId="52843" xr:uid="{00000000-0005-0000-0000-000067D00000}"/>
    <cellStyle name="Total (line) 8 8" xfId="7373" xr:uid="{00000000-0005-0000-0000-000068D00000}"/>
    <cellStyle name="Total (line) 8 8 2" xfId="52844" xr:uid="{00000000-0005-0000-0000-000069D00000}"/>
    <cellStyle name="Total (line) 8 8 2 2" xfId="52845" xr:uid="{00000000-0005-0000-0000-00006AD00000}"/>
    <cellStyle name="Total (line) 8 8 2 3" xfId="52846" xr:uid="{00000000-0005-0000-0000-00006BD00000}"/>
    <cellStyle name="Total (line) 8 8 2 4" xfId="52847" xr:uid="{00000000-0005-0000-0000-00006CD00000}"/>
    <cellStyle name="Total (line) 8 8 3" xfId="52848" xr:uid="{00000000-0005-0000-0000-00006DD00000}"/>
    <cellStyle name="Total (line) 8 8 4" xfId="52849" xr:uid="{00000000-0005-0000-0000-00006ED00000}"/>
    <cellStyle name="Total (line) 8 8 5" xfId="52850" xr:uid="{00000000-0005-0000-0000-00006FD00000}"/>
    <cellStyle name="Total (line) 8 9" xfId="7374" xr:uid="{00000000-0005-0000-0000-000070D00000}"/>
    <cellStyle name="Total (line) 8 9 2" xfId="52851" xr:uid="{00000000-0005-0000-0000-000071D00000}"/>
    <cellStyle name="Total (line) 8 9 2 2" xfId="52852" xr:uid="{00000000-0005-0000-0000-000072D00000}"/>
    <cellStyle name="Total (line) 8 9 2 3" xfId="52853" xr:uid="{00000000-0005-0000-0000-000073D00000}"/>
    <cellStyle name="Total (line) 8 9 2 4" xfId="52854" xr:uid="{00000000-0005-0000-0000-000074D00000}"/>
    <cellStyle name="Total (line) 8 9 3" xfId="52855" xr:uid="{00000000-0005-0000-0000-000075D00000}"/>
    <cellStyle name="Total (line) 8 9 4" xfId="52856" xr:uid="{00000000-0005-0000-0000-000076D00000}"/>
    <cellStyle name="Total (line) 8 9 5" xfId="52857" xr:uid="{00000000-0005-0000-0000-000077D00000}"/>
    <cellStyle name="Total (line) 9" xfId="7375" xr:uid="{00000000-0005-0000-0000-000078D00000}"/>
    <cellStyle name="Total (line) 9 2" xfId="52858" xr:uid="{00000000-0005-0000-0000-000079D00000}"/>
    <cellStyle name="Total (line) 9 2 2" xfId="52859" xr:uid="{00000000-0005-0000-0000-00007AD00000}"/>
    <cellStyle name="Total (line) 9 2 3" xfId="52860" xr:uid="{00000000-0005-0000-0000-00007BD00000}"/>
    <cellStyle name="Total (line) 9 2 4" xfId="52861" xr:uid="{00000000-0005-0000-0000-00007CD00000}"/>
    <cellStyle name="Total (line) 9 3" xfId="52862" xr:uid="{00000000-0005-0000-0000-00007DD00000}"/>
    <cellStyle name="Total (line) 9 4" xfId="52863" xr:uid="{00000000-0005-0000-0000-00007ED00000}"/>
    <cellStyle name="Total (line) 9 5" xfId="52864" xr:uid="{00000000-0005-0000-0000-00007FD00000}"/>
    <cellStyle name="Total 2" xfId="53378" xr:uid="{00000000-0005-0000-0000-000080D00000}"/>
    <cellStyle name="Total 3" xfId="53379" xr:uid="{00000000-0005-0000-0000-000081D00000}"/>
    <cellStyle name="Totals" xfId="7376" xr:uid="{00000000-0005-0000-0000-000082D00000}"/>
    <cellStyle name="Under Construction Flag" xfId="7377" xr:uid="{00000000-0005-0000-0000-000083D00000}"/>
    <cellStyle name="UserInstructions" xfId="7378" xr:uid="{00000000-0005-0000-0000-000084D00000}"/>
    <cellStyle name="Very Large" xfId="7379" xr:uid="{00000000-0005-0000-0000-000085D00000}"/>
    <cellStyle name="Währung [0]_Compiling Utility Macros" xfId="7380" xr:uid="{00000000-0005-0000-0000-000086D00000}"/>
    <cellStyle name="Währung_Compiling Utility Macros" xfId="7381" xr:uid="{00000000-0005-0000-0000-000087D00000}"/>
    <cellStyle name="Warning Text" xfId="14" builtinId="11" customBuiltin="1"/>
    <cellStyle name="Warning Text 2" xfId="53380" xr:uid="{00000000-0005-0000-0000-000089D00000}"/>
    <cellStyle name="Warning Text 2 2" xfId="53381" xr:uid="{00000000-0005-0000-0000-00008AD00000}"/>
    <cellStyle name="Warning Text 2 3" xfId="53382" xr:uid="{00000000-0005-0000-0000-00008BD00000}"/>
    <cellStyle name="Warning Text 2 4" xfId="53383" xr:uid="{00000000-0005-0000-0000-00008CD00000}"/>
    <cellStyle name="WingDings" xfId="7382" xr:uid="{00000000-0005-0000-0000-00008DD00000}"/>
    <cellStyle name="WIP" xfId="7383" xr:uid="{00000000-0005-0000-0000-00008ED00000}"/>
    <cellStyle name="Wrap" xfId="7384" xr:uid="{00000000-0005-0000-0000-00008FD00000}"/>
    <cellStyle name="Wrap Bold" xfId="7385" xr:uid="{00000000-0005-0000-0000-000090D00000}"/>
    <cellStyle name="Wrap Title" xfId="7386" xr:uid="{00000000-0005-0000-0000-000091D00000}"/>
    <cellStyle name="Wrap_NTS99-~11" xfId="7387" xr:uid="{00000000-0005-0000-0000-000092D00000}"/>
  </cellStyles>
  <dxfs count="0"/>
  <tableStyles count="0" defaultTableStyle="TableStyleMedium2" defaultPivotStyle="PivotStyleLight16"/>
  <colors>
    <mruColors>
      <color rgb="FFD64229"/>
      <color rgb="FF1D66A4"/>
      <color rgb="FF1A6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Relationship Id="rId27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104471</xdr:colOff>
      <xdr:row>2</xdr:row>
      <xdr:rowOff>101321</xdr:rowOff>
    </xdr:from>
    <xdr:to>
      <xdr:col>12</xdr:col>
      <xdr:colOff>17393</xdr:colOff>
      <xdr:row>29</xdr:row>
      <xdr:rowOff>136292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36D286-741A-4AAD-5CBA-4EF44F2F0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9292" y="550357"/>
          <a:ext cx="4771697" cy="5199698"/>
        </a:xfrm>
        <a:prstGeom prst="rect">
          <a:avLst/>
        </a:prstGeom>
      </xdr:spPr>
    </xdr:pic>
    <xdr:clientData/>
  </xdr:twoCellAnchor>
  <xdr:twoCellAnchor editAs="oneCell">
    <xdr:from>
      <xdr:col>21</xdr:col>
      <xdr:colOff>109620</xdr:colOff>
      <xdr:row>2</xdr:row>
      <xdr:rowOff>27837</xdr:rowOff>
    </xdr:from>
    <xdr:to>
      <xdr:col>35</xdr:col>
      <xdr:colOff>360517</xdr:colOff>
      <xdr:row>28</xdr:row>
      <xdr:rowOff>156095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C93912-61E0-0CAF-1EBB-B2C19074D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50513" y="476873"/>
          <a:ext cx="9328158" cy="5108472"/>
        </a:xfrm>
        <a:prstGeom prst="rect">
          <a:avLst/>
        </a:prstGeom>
      </xdr:spPr>
    </xdr:pic>
    <xdr:clientData/>
  </xdr:twoCellAnchor>
  <xdr:twoCellAnchor editAs="oneCell">
    <xdr:from>
      <xdr:col>12</xdr:col>
      <xdr:colOff>512962</xdr:colOff>
      <xdr:row>2</xdr:row>
      <xdr:rowOff>23628</xdr:rowOff>
    </xdr:from>
    <xdr:to>
      <xdr:col>20</xdr:col>
      <xdr:colOff>322967</xdr:colOff>
      <xdr:row>29</xdr:row>
      <xdr:rowOff>92160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8DC91F-BDA0-AD00-E2D7-4D57E6862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43933" y="471863"/>
          <a:ext cx="5204069" cy="526234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ydney Faerber" id="{FCA8FD21-05FB-4D8B-9BFD-6C3E22023539}" userId="S::sfaerber@hntb.com::580e0b63-31ba-47fd-b0a0-d4acfc40359f" providerId="AD"/>
</personList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51" dT="2026-06-24T00:23:02.22" personId="{FCA8FD21-05FB-4D8B-9BFD-6C3E22023539}" id="{0CF2C2D9-4541-455E-806C-74144AC1E6A5}">
    <text>Average - See Ben2 Tab</text>
  </threadedComment>
  <threadedComment ref="H51" dT="2026-06-24T00:23:02.22" personId="{FCA8FD21-05FB-4D8B-9BFD-6C3E22023539}" id="{4A083F20-14F9-4B22-9BBB-7AC631B0BF8B}">
    <text>Average - See Ben2 Tab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ationalwaterwaysfoundation.org/file/28/tti%202022%20final%20report%202001-2019%201.pdf" TargetMode="External"/><Relationship Id="rId18" Type="http://schemas.openxmlformats.org/officeDocument/2006/relationships/hyperlink" Target="https://www.transportation.gov/sites/dot.gov/files/2025-05/Benefit%20Cost%20Analysis%20Guidance%202025%20Update%20II%20%28Final%29.pdf" TargetMode="External"/><Relationship Id="rId26" Type="http://schemas.openxmlformats.org/officeDocument/2006/relationships/hyperlink" Target="https://www.transportation.gov/sites/dot.gov/files/2025-05/Benefit%20Cost%20Analysis%20Guidance%202025%20Update%20II%20%28Final%29.pdf" TargetMode="External"/><Relationship Id="rId3" Type="http://schemas.openxmlformats.org/officeDocument/2006/relationships/hyperlink" Target="https://www.cbo.gov/about/products/budget-economic-data" TargetMode="External"/><Relationship Id="rId21" Type="http://schemas.openxmlformats.org/officeDocument/2006/relationships/hyperlink" Target="https://www.transportation.gov/sites/dot.gov/files/2025-05/Benefit%20Cost%20Analysis%20Guidance%202025%20Update%20II%20%28Final%29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aar.org/wp-content/uploads/2018/07/AAR-Environmental-Benefits-Movig-Freight-by-Rail.pdf" TargetMode="External"/><Relationship Id="rId12" Type="http://schemas.openxmlformats.org/officeDocument/2006/relationships/hyperlink" Target="https://crashstats.nhtsa.dot.gov/Api/Public/ViewPublication/813375" TargetMode="External"/><Relationship Id="rId17" Type="http://schemas.openxmlformats.org/officeDocument/2006/relationships/hyperlink" Target="https://www.transportation.gov/sites/dot.gov/files/2025-05/Benefit%20Cost%20Analysis%20Guidance%202025%20Update%20II%20%28Final%29.pdf" TargetMode="External"/><Relationship Id="rId25" Type="http://schemas.openxmlformats.org/officeDocument/2006/relationships/hyperlink" Target="https://www.transportation.gov/sites/dot.gov/files/2025-05/Benefit%20Cost%20Analysis%20Guidance%202025%20Update%20II%20%28Final%29.pdf" TargetMode="External"/><Relationship Id="rId33" Type="http://schemas.openxmlformats.org/officeDocument/2006/relationships/hyperlink" Target="https://www.bts.gov/content/railroad-passenger-safety-data" TargetMode="External"/><Relationship Id="rId2" Type="http://schemas.openxmlformats.org/officeDocument/2006/relationships/hyperlink" Target="https://www.eia.gov/analysis/projection-data.php" TargetMode="External"/><Relationship Id="rId16" Type="http://schemas.openxmlformats.org/officeDocument/2006/relationships/hyperlink" Target="https://www.transportation.gov/sites/dot.gov/files/2025-05/Benefit%20Cost%20Analysis%20Guidance%202025%20Update%20II%20%28Final%29.pdf" TargetMode="External"/><Relationship Id="rId20" Type="http://schemas.openxmlformats.org/officeDocument/2006/relationships/hyperlink" Target="https://www.transportation.gov/sites/dot.gov/files/2025-05/Benefit%20Cost%20Analysis%20Guidance%202025%20Update%20II%20%28Final%29.pdf" TargetMode="External"/><Relationship Id="rId29" Type="http://schemas.openxmlformats.org/officeDocument/2006/relationships/hyperlink" Target="https://www.transportation.gov/sites/dot.gov/files/2025-05/Benefit%20Cost%20Analysis%20Guidance%202025%20Update%20II%20%28Final%29.pdf" TargetMode="External"/><Relationship Id="rId1" Type="http://schemas.openxmlformats.org/officeDocument/2006/relationships/hyperlink" Target="http://www.cbo.gov/sites/default/files/114th-congress-2015-2016/workingpaper/50049-Freight_Transport_Working_Paper-2.pdf" TargetMode="External"/><Relationship Id="rId6" Type="http://schemas.openxmlformats.org/officeDocument/2006/relationships/hyperlink" Target="https://www.bts.gov/content/amtrak-fuel-consumption-and-travel-1" TargetMode="External"/><Relationship Id="rId11" Type="http://schemas.openxmlformats.org/officeDocument/2006/relationships/hyperlink" Target="https://www.eia.gov/environment/emissions/co2_vol_mass.php" TargetMode="External"/><Relationship Id="rId24" Type="http://schemas.openxmlformats.org/officeDocument/2006/relationships/hyperlink" Target="https://www.transportation.gov/sites/dot.gov/files/2025-05/Benefit%20Cost%20Analysis%20Guidance%202025%20Update%20II%20%28Final%29.pdf" TargetMode="External"/><Relationship Id="rId32" Type="http://schemas.openxmlformats.org/officeDocument/2006/relationships/hyperlink" Target="https://www.transportation.gov/sites/dot.gov/files/2025-05/Benefit%20Cost%20Analysis%20Guidance%202025%20Update%20II%20%28Final%29.pdf" TargetMode="External"/><Relationship Id="rId5" Type="http://schemas.openxmlformats.org/officeDocument/2006/relationships/hyperlink" Target="https://www.buses.org/assets/images/uploads/general/Report%20-%20Energy%20Use%20and%20Emissions.pdf" TargetMode="External"/><Relationship Id="rId15" Type="http://schemas.openxmlformats.org/officeDocument/2006/relationships/hyperlink" Target="https://www.epa.gov/energy/greenhouse-gases-equivalencies-calculator-calculations-and-references" TargetMode="External"/><Relationship Id="rId23" Type="http://schemas.openxmlformats.org/officeDocument/2006/relationships/hyperlink" Target="https://www.transportation.gov/sites/dot.gov/files/2025-05/Benefit%20Cost%20Analysis%20Guidance%202025%20Update%20II%20%28Final%29.pdf" TargetMode="External"/><Relationship Id="rId28" Type="http://schemas.openxmlformats.org/officeDocument/2006/relationships/hyperlink" Target="https://www.transportation.gov/sites/dot.gov/files/2025-05/Benefit%20Cost%20Analysis%20Guidance%202025%20Update%20II%20%28Final%29.pdf" TargetMode="External"/><Relationship Id="rId10" Type="http://schemas.openxmlformats.org/officeDocument/2006/relationships/hyperlink" Target="https://nepis.epa.gov/Exe/ZyPDF.cgi/P100500B.PDF?Dockey=P100500B.PDF" TargetMode="External"/><Relationship Id="rId19" Type="http://schemas.openxmlformats.org/officeDocument/2006/relationships/hyperlink" Target="https://www.transportation.gov/sites/dot.gov/files/2025-05/Benefit%20Cost%20Analysis%20Guidance%202025%20Update%20II%20%28Final%29.pdf" TargetMode="External"/><Relationship Id="rId31" Type="http://schemas.openxmlformats.org/officeDocument/2006/relationships/hyperlink" Target="https://www.transportation.gov/sites/dot.gov/files/2025-05/Benefit%20Cost%20Analysis%20Guidance%202025%20Update%20II%20%28Final%29.pdf" TargetMode="External"/><Relationship Id="rId4" Type="http://schemas.openxmlformats.org/officeDocument/2006/relationships/hyperlink" Target="https://www.bts.gov/content/railroad-passenger-safety-data" TargetMode="External"/><Relationship Id="rId9" Type="http://schemas.openxmlformats.org/officeDocument/2006/relationships/hyperlink" Target="https://www.gao.gov/new.items/d11134.pdf" TargetMode="External"/><Relationship Id="rId14" Type="http://schemas.openxmlformats.org/officeDocument/2006/relationships/hyperlink" Target="https://www.anl.gov/sites/www/files/2018-02/idling_worksheet.pdf" TargetMode="External"/><Relationship Id="rId22" Type="http://schemas.openxmlformats.org/officeDocument/2006/relationships/hyperlink" Target="https://www.transportation.gov/sites/dot.gov/files/2025-05/Benefit%20Cost%20Analysis%20Guidance%202025%20Update%20II%20%28Final%29.pdf" TargetMode="External"/><Relationship Id="rId27" Type="http://schemas.openxmlformats.org/officeDocument/2006/relationships/hyperlink" Target="https://www.transportation.gov/sites/dot.gov/files/2025-05/Benefit%20Cost%20Analysis%20Guidance%202025%20Update%20II%20%28Final%29.pdf" TargetMode="External"/><Relationship Id="rId30" Type="http://schemas.openxmlformats.org/officeDocument/2006/relationships/hyperlink" Target="https://www.transportation.gov/sites/dot.gov/files/2025-05/Benefit%20Cost%20Analysis%20Guidance%202025%20Update%20II%20%28Final%29.pdf" TargetMode="External"/><Relationship Id="rId8" Type="http://schemas.openxmlformats.org/officeDocument/2006/relationships/hyperlink" Target="https://dot.ca.gov/programs/transportation-planning/division-of-transportation-planning/data-analytics-services/transportation-economic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Relationship Id="rId4" Type="http://schemas.microsoft.com/office/2017/10/relationships/threadedComment" Target="../threadedComments/threadedComment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connect.ncdot.gov/resources/safety/TrafficSafetyResources/NCDOT%20CRF%20Update.pdf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connect.ncdot.gov/projects/planning/STC%20Documents/Master%20Plan%20Vision%20Report%20Corridor%20D_2020-11-13_Final_v2.pdf" TargetMode="External"/><Relationship Id="rId1" Type="http://schemas.openxmlformats.org/officeDocument/2006/relationships/hyperlink" Target="https://ncdot.public.ms2soft.com/tcds/tsearch.asp?mod=tcd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CN1236"/>
  <sheetViews>
    <sheetView zoomScale="85" zoomScaleNormal="85" workbookViewId="0">
      <pane xSplit="9" ySplit="6" topLeftCell="X396" activePane="bottomRight" state="frozen"/>
      <selection pane="bottomRight" activeCell="AA410" sqref="AA410"/>
      <selection pane="bottomLeft" activeCell="D53" sqref="D53"/>
      <selection pane="topRight" activeCell="D53" sqref="D53"/>
    </sheetView>
  </sheetViews>
  <sheetFormatPr defaultColWidth="9.28515625" defaultRowHeight="14.45"/>
  <cols>
    <col min="1" max="1" width="15.5703125" style="55" customWidth="1"/>
    <col min="2" max="2" width="48.28515625" style="55" customWidth="1"/>
    <col min="3" max="3" width="25.28515625" style="55" bestFit="1" customWidth="1"/>
    <col min="4" max="4" width="28.7109375" style="55" bestFit="1" customWidth="1"/>
    <col min="5" max="5" width="9.5703125" style="55" customWidth="1"/>
    <col min="6" max="6" width="2.7109375" style="56" customWidth="1"/>
    <col min="7" max="8" width="2.7109375" style="55" customWidth="1"/>
    <col min="9" max="9" width="41.85546875" style="55" customWidth="1"/>
    <col min="10" max="70" width="13.7109375" style="55" customWidth="1"/>
    <col min="71" max="71" width="13.7109375" style="57" customWidth="1"/>
    <col min="72" max="89" width="13.7109375" style="55" customWidth="1"/>
    <col min="90" max="90" width="9.28515625" style="55"/>
    <col min="91" max="91" width="23.28515625" style="55" customWidth="1"/>
    <col min="92" max="16384" width="9.28515625" style="55"/>
  </cols>
  <sheetData>
    <row r="1" spans="1:91">
      <c r="A1" s="54" t="s">
        <v>0</v>
      </c>
    </row>
    <row r="3" spans="1:91" ht="18">
      <c r="A3" s="58" t="s">
        <v>1</v>
      </c>
      <c r="B3" s="59"/>
      <c r="C3" s="59"/>
      <c r="D3" s="59"/>
      <c r="E3" s="59"/>
      <c r="F3" s="60"/>
      <c r="G3" s="59"/>
      <c r="H3" s="60"/>
      <c r="I3" s="6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62"/>
    </row>
    <row r="4" spans="1:91">
      <c r="I4" s="56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71" t="s">
        <v>2</v>
      </c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9"/>
    </row>
    <row r="5" spans="1:91">
      <c r="B5" s="66" t="s">
        <v>3</v>
      </c>
      <c r="C5" s="63">
        <v>2019</v>
      </c>
      <c r="I5" s="56"/>
      <c r="J5" s="72">
        <f t="shared" ref="J5:Y6" si="0">K5-1</f>
        <v>-16</v>
      </c>
      <c r="K5" s="72">
        <f t="shared" si="0"/>
        <v>-15</v>
      </c>
      <c r="L5" s="72">
        <f t="shared" si="0"/>
        <v>-14</v>
      </c>
      <c r="M5" s="72">
        <f t="shared" si="0"/>
        <v>-13</v>
      </c>
      <c r="N5" s="72">
        <f t="shared" si="0"/>
        <v>-12</v>
      </c>
      <c r="O5" s="72">
        <f t="shared" si="0"/>
        <v>-11</v>
      </c>
      <c r="P5" s="72">
        <f t="shared" si="0"/>
        <v>-10</v>
      </c>
      <c r="Q5" s="72">
        <f t="shared" si="0"/>
        <v>-9</v>
      </c>
      <c r="R5" s="72">
        <f t="shared" si="0"/>
        <v>-8</v>
      </c>
      <c r="S5" s="72">
        <f t="shared" si="0"/>
        <v>-7</v>
      </c>
      <c r="T5" s="72">
        <f t="shared" si="0"/>
        <v>-6</v>
      </c>
      <c r="U5" s="72">
        <f t="shared" si="0"/>
        <v>-5</v>
      </c>
      <c r="V5" s="72">
        <f t="shared" si="0"/>
        <v>-4</v>
      </c>
      <c r="W5" s="72">
        <f t="shared" si="0"/>
        <v>-3</v>
      </c>
      <c r="X5" s="72">
        <f t="shared" si="0"/>
        <v>-2</v>
      </c>
      <c r="Y5" s="72">
        <f t="shared" si="0"/>
        <v>-1</v>
      </c>
      <c r="Z5" s="72">
        <f>Z6-$C$6</f>
        <v>0</v>
      </c>
      <c r="AA5" s="72">
        <f>Z5+1</f>
        <v>1</v>
      </c>
      <c r="AB5" s="72">
        <f t="shared" ref="AB5:AP6" si="1">AA5+1</f>
        <v>2</v>
      </c>
      <c r="AC5" s="72">
        <f t="shared" si="1"/>
        <v>3</v>
      </c>
      <c r="AD5" s="72">
        <f t="shared" si="1"/>
        <v>4</v>
      </c>
      <c r="AE5" s="72">
        <f t="shared" si="1"/>
        <v>5</v>
      </c>
      <c r="AF5" s="72">
        <f t="shared" si="1"/>
        <v>6</v>
      </c>
      <c r="AG5" s="72">
        <f t="shared" si="1"/>
        <v>7</v>
      </c>
      <c r="AH5" s="72">
        <f t="shared" si="1"/>
        <v>8</v>
      </c>
      <c r="AI5" s="72">
        <f t="shared" si="1"/>
        <v>9</v>
      </c>
      <c r="AJ5" s="72">
        <f t="shared" si="1"/>
        <v>10</v>
      </c>
      <c r="AK5" s="72">
        <f t="shared" si="1"/>
        <v>11</v>
      </c>
      <c r="AL5" s="72">
        <f t="shared" si="1"/>
        <v>12</v>
      </c>
      <c r="AM5" s="72">
        <f t="shared" si="1"/>
        <v>13</v>
      </c>
      <c r="AN5" s="72">
        <f t="shared" si="1"/>
        <v>14</v>
      </c>
      <c r="AO5" s="72">
        <f t="shared" si="1"/>
        <v>15</v>
      </c>
      <c r="AP5" s="72">
        <f t="shared" si="1"/>
        <v>16</v>
      </c>
      <c r="AQ5" s="72">
        <f t="shared" ref="AQ5:BF6" si="2">AP5+1</f>
        <v>17</v>
      </c>
      <c r="AR5" s="72">
        <f t="shared" si="2"/>
        <v>18</v>
      </c>
      <c r="AS5" s="72">
        <f t="shared" si="2"/>
        <v>19</v>
      </c>
      <c r="AT5" s="72">
        <f t="shared" si="2"/>
        <v>20</v>
      </c>
      <c r="AU5" s="72">
        <f t="shared" si="2"/>
        <v>21</v>
      </c>
      <c r="AV5" s="72">
        <f t="shared" si="2"/>
        <v>22</v>
      </c>
      <c r="AW5" s="72">
        <f t="shared" si="2"/>
        <v>23</v>
      </c>
      <c r="AX5" s="72">
        <f t="shared" si="2"/>
        <v>24</v>
      </c>
      <c r="AY5" s="72">
        <f t="shared" si="2"/>
        <v>25</v>
      </c>
      <c r="AZ5" s="72">
        <f t="shared" si="2"/>
        <v>26</v>
      </c>
      <c r="BA5" s="72">
        <f t="shared" si="2"/>
        <v>27</v>
      </c>
      <c r="BB5" s="72">
        <f t="shared" si="2"/>
        <v>28</v>
      </c>
      <c r="BC5" s="72">
        <f t="shared" si="2"/>
        <v>29</v>
      </c>
      <c r="BD5" s="72">
        <f t="shared" si="2"/>
        <v>30</v>
      </c>
      <c r="BE5" s="72">
        <f t="shared" si="2"/>
        <v>31</v>
      </c>
      <c r="BF5" s="72">
        <f t="shared" si="2"/>
        <v>32</v>
      </c>
      <c r="BG5" s="72">
        <f t="shared" ref="BG5:BQ6" si="3">BF5+1</f>
        <v>33</v>
      </c>
      <c r="BH5" s="72">
        <f t="shared" si="3"/>
        <v>34</v>
      </c>
      <c r="BI5" s="72">
        <f t="shared" si="3"/>
        <v>35</v>
      </c>
      <c r="BJ5" s="72">
        <f t="shared" si="3"/>
        <v>36</v>
      </c>
      <c r="BK5" s="72">
        <f t="shared" si="3"/>
        <v>37</v>
      </c>
      <c r="BL5" s="72">
        <f t="shared" si="3"/>
        <v>38</v>
      </c>
      <c r="BM5" s="72">
        <f t="shared" si="3"/>
        <v>39</v>
      </c>
      <c r="BN5" s="72">
        <f t="shared" si="3"/>
        <v>40</v>
      </c>
      <c r="BO5" s="72">
        <f t="shared" si="3"/>
        <v>41</v>
      </c>
      <c r="BP5" s="72">
        <f t="shared" si="3"/>
        <v>42</v>
      </c>
      <c r="BQ5" s="72">
        <f t="shared" si="3"/>
        <v>43</v>
      </c>
    </row>
    <row r="6" spans="1:91">
      <c r="B6" s="66" t="s">
        <v>4</v>
      </c>
      <c r="C6" s="63">
        <v>2024</v>
      </c>
      <c r="I6" s="61" t="s">
        <v>5</v>
      </c>
      <c r="J6" s="236">
        <f>K6-1</f>
        <v>2008</v>
      </c>
      <c r="K6" s="236">
        <f t="shared" si="0"/>
        <v>2009</v>
      </c>
      <c r="L6" s="236">
        <f t="shared" si="0"/>
        <v>2010</v>
      </c>
      <c r="M6" s="236">
        <f t="shared" si="0"/>
        <v>2011</v>
      </c>
      <c r="N6" s="236">
        <f t="shared" si="0"/>
        <v>2012</v>
      </c>
      <c r="O6" s="236">
        <f t="shared" si="0"/>
        <v>2013</v>
      </c>
      <c r="P6" s="236">
        <f t="shared" si="0"/>
        <v>2014</v>
      </c>
      <c r="Q6" s="236">
        <f t="shared" si="0"/>
        <v>2015</v>
      </c>
      <c r="R6" s="236">
        <f t="shared" si="0"/>
        <v>2016</v>
      </c>
      <c r="S6" s="236">
        <f t="shared" si="0"/>
        <v>2017</v>
      </c>
      <c r="T6" s="236">
        <f t="shared" si="0"/>
        <v>2018</v>
      </c>
      <c r="U6" s="236">
        <f t="shared" si="0"/>
        <v>2019</v>
      </c>
      <c r="V6" s="236">
        <f t="shared" si="0"/>
        <v>2020</v>
      </c>
      <c r="W6" s="236">
        <f t="shared" si="0"/>
        <v>2021</v>
      </c>
      <c r="X6" s="236">
        <f t="shared" si="0"/>
        <v>2022</v>
      </c>
      <c r="Y6" s="236">
        <f t="shared" si="0"/>
        <v>2023</v>
      </c>
      <c r="Z6" s="73">
        <f>C6</f>
        <v>2024</v>
      </c>
      <c r="AA6" s="236">
        <f>Z6+1</f>
        <v>2025</v>
      </c>
      <c r="AB6" s="236">
        <f t="shared" si="1"/>
        <v>2026</v>
      </c>
      <c r="AC6" s="236">
        <f t="shared" si="1"/>
        <v>2027</v>
      </c>
      <c r="AD6" s="236">
        <f t="shared" si="1"/>
        <v>2028</v>
      </c>
      <c r="AE6" s="236">
        <f t="shared" si="1"/>
        <v>2029</v>
      </c>
      <c r="AF6" s="236">
        <f t="shared" si="1"/>
        <v>2030</v>
      </c>
      <c r="AG6" s="236">
        <f t="shared" si="1"/>
        <v>2031</v>
      </c>
      <c r="AH6" s="236">
        <f t="shared" si="1"/>
        <v>2032</v>
      </c>
      <c r="AI6" s="236">
        <f t="shared" si="1"/>
        <v>2033</v>
      </c>
      <c r="AJ6" s="236">
        <f t="shared" si="1"/>
        <v>2034</v>
      </c>
      <c r="AK6" s="236">
        <f t="shared" si="1"/>
        <v>2035</v>
      </c>
      <c r="AL6" s="236">
        <f t="shared" si="1"/>
        <v>2036</v>
      </c>
      <c r="AM6" s="236">
        <f t="shared" si="1"/>
        <v>2037</v>
      </c>
      <c r="AN6" s="236">
        <f t="shared" si="1"/>
        <v>2038</v>
      </c>
      <c r="AO6" s="236">
        <f t="shared" si="1"/>
        <v>2039</v>
      </c>
      <c r="AP6" s="236">
        <f t="shared" si="1"/>
        <v>2040</v>
      </c>
      <c r="AQ6" s="236">
        <f t="shared" si="2"/>
        <v>2041</v>
      </c>
      <c r="AR6" s="236">
        <f t="shared" si="2"/>
        <v>2042</v>
      </c>
      <c r="AS6" s="236">
        <f t="shared" si="2"/>
        <v>2043</v>
      </c>
      <c r="AT6" s="236">
        <f t="shared" si="2"/>
        <v>2044</v>
      </c>
      <c r="AU6" s="236">
        <f t="shared" si="2"/>
        <v>2045</v>
      </c>
      <c r="AV6" s="236">
        <f t="shared" si="2"/>
        <v>2046</v>
      </c>
      <c r="AW6" s="236">
        <f t="shared" si="2"/>
        <v>2047</v>
      </c>
      <c r="AX6" s="236">
        <f t="shared" si="2"/>
        <v>2048</v>
      </c>
      <c r="AY6" s="236">
        <f t="shared" si="2"/>
        <v>2049</v>
      </c>
      <c r="AZ6" s="236">
        <f t="shared" si="2"/>
        <v>2050</v>
      </c>
      <c r="BA6" s="236">
        <f t="shared" si="2"/>
        <v>2051</v>
      </c>
      <c r="BB6" s="236">
        <f t="shared" si="2"/>
        <v>2052</v>
      </c>
      <c r="BC6" s="236">
        <f t="shared" si="2"/>
        <v>2053</v>
      </c>
      <c r="BD6" s="236">
        <f t="shared" si="2"/>
        <v>2054</v>
      </c>
      <c r="BE6" s="236">
        <f t="shared" si="2"/>
        <v>2055</v>
      </c>
      <c r="BF6" s="236">
        <f t="shared" si="2"/>
        <v>2056</v>
      </c>
      <c r="BG6" s="236">
        <f t="shared" si="3"/>
        <v>2057</v>
      </c>
      <c r="BH6" s="236">
        <f t="shared" si="3"/>
        <v>2058</v>
      </c>
      <c r="BI6" s="236">
        <f t="shared" si="3"/>
        <v>2059</v>
      </c>
      <c r="BJ6" s="236">
        <f t="shared" si="3"/>
        <v>2060</v>
      </c>
      <c r="BK6" s="236">
        <f t="shared" si="3"/>
        <v>2061</v>
      </c>
      <c r="BL6" s="236">
        <f t="shared" si="3"/>
        <v>2062</v>
      </c>
      <c r="BM6" s="236">
        <f t="shared" si="3"/>
        <v>2063</v>
      </c>
      <c r="BN6" s="236">
        <f t="shared" si="3"/>
        <v>2064</v>
      </c>
      <c r="BO6" s="236">
        <f t="shared" si="3"/>
        <v>2065</v>
      </c>
      <c r="BP6" s="236">
        <f t="shared" si="3"/>
        <v>2066</v>
      </c>
      <c r="BQ6" s="236">
        <f t="shared" si="3"/>
        <v>2067</v>
      </c>
      <c r="BR6" s="70"/>
      <c r="BS6" s="237" t="s">
        <v>6</v>
      </c>
      <c r="BT6" s="237" t="s">
        <v>7</v>
      </c>
    </row>
    <row r="7" spans="1:91">
      <c r="I7" s="56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5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M7" s="62"/>
    </row>
    <row r="8" spans="1:91">
      <c r="I8" s="56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5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M8" s="62"/>
    </row>
    <row r="9" spans="1:91" ht="18">
      <c r="A9" s="58" t="s">
        <v>8</v>
      </c>
      <c r="B9" s="59"/>
      <c r="C9" s="59"/>
      <c r="D9" s="59"/>
      <c r="E9" s="59"/>
      <c r="F9" s="60"/>
      <c r="G9" s="59"/>
      <c r="H9" s="59"/>
      <c r="I9" s="6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M9" s="62"/>
    </row>
    <row r="10" spans="1:91" ht="15.6">
      <c r="A10" s="76" t="s">
        <v>9</v>
      </c>
      <c r="B10" s="77"/>
      <c r="C10" s="76"/>
      <c r="D10" s="76"/>
      <c r="E10" s="78"/>
      <c r="F10" s="79"/>
      <c r="G10" s="76"/>
      <c r="H10" s="78" t="s">
        <v>10</v>
      </c>
      <c r="I10" s="80" t="s">
        <v>11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9"/>
    </row>
    <row r="11" spans="1:91" ht="15.6">
      <c r="A11" s="81"/>
      <c r="B11" s="82"/>
      <c r="C11" s="81"/>
      <c r="D11" s="81"/>
      <c r="E11" s="83"/>
      <c r="F11" s="84"/>
      <c r="G11" s="81"/>
      <c r="H11" s="83"/>
      <c r="I11" s="84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9"/>
    </row>
    <row r="12" spans="1:91">
      <c r="B12" s="55" t="s">
        <v>12</v>
      </c>
      <c r="C12" s="85">
        <v>7.0000000000000007E-2</v>
      </c>
      <c r="I12" s="56"/>
      <c r="Z12" s="86">
        <f>POWER(1+$C$12,-(Z6-$C$5))</f>
        <v>0.71298617948366838</v>
      </c>
      <c r="AA12" s="86">
        <f>POWER(1+$C$12,-(AA6-$C$5))</f>
        <v>0.66634222381651254</v>
      </c>
      <c r="AB12" s="86">
        <f t="shared" ref="AB12:BQ12" si="4">POWER(1+$C$12,-(AB6-$C$5))</f>
        <v>0.62274974188459109</v>
      </c>
      <c r="AC12" s="86">
        <f t="shared" si="4"/>
        <v>0.5820091045650384</v>
      </c>
      <c r="AD12" s="86">
        <f t="shared" si="4"/>
        <v>0.54393374258414806</v>
      </c>
      <c r="AE12" s="86">
        <f t="shared" si="4"/>
        <v>0.5083492921347178</v>
      </c>
      <c r="AF12" s="86">
        <f t="shared" si="4"/>
        <v>0.47509279638758667</v>
      </c>
      <c r="AG12" s="86">
        <f t="shared" si="4"/>
        <v>0.44401195924073528</v>
      </c>
      <c r="AH12" s="86">
        <f t="shared" si="4"/>
        <v>0.41496444788853759</v>
      </c>
      <c r="AI12" s="86">
        <f t="shared" si="4"/>
        <v>0.3878172410173249</v>
      </c>
      <c r="AJ12" s="86">
        <f t="shared" si="4"/>
        <v>0.36244601964235967</v>
      </c>
      <c r="AK12" s="86">
        <f t="shared" si="4"/>
        <v>0.33873459779659787</v>
      </c>
      <c r="AL12" s="86">
        <f t="shared" si="4"/>
        <v>0.31657439046411018</v>
      </c>
      <c r="AM12" s="86">
        <f t="shared" si="4"/>
        <v>0.29586391632159825</v>
      </c>
      <c r="AN12" s="86">
        <f t="shared" si="4"/>
        <v>0.27650833301083949</v>
      </c>
      <c r="AO12" s="86">
        <f t="shared" si="4"/>
        <v>0.2584190028138687</v>
      </c>
      <c r="AP12" s="86">
        <f t="shared" si="4"/>
        <v>0.24151308674193336</v>
      </c>
      <c r="AQ12" s="86">
        <f t="shared" si="4"/>
        <v>0.22571316517937698</v>
      </c>
      <c r="AR12" s="86">
        <f t="shared" si="4"/>
        <v>0.21094688334521211</v>
      </c>
      <c r="AS12" s="86">
        <f t="shared" si="4"/>
        <v>0.19714661994879637</v>
      </c>
      <c r="AT12" s="86">
        <f t="shared" si="4"/>
        <v>0.18424917752223957</v>
      </c>
      <c r="AU12" s="86">
        <f t="shared" si="4"/>
        <v>0.17219549301143888</v>
      </c>
      <c r="AV12" s="86">
        <f t="shared" si="4"/>
        <v>0.16093036730041013</v>
      </c>
      <c r="AW12" s="86">
        <f t="shared" si="4"/>
        <v>0.15040221243028987</v>
      </c>
      <c r="AX12" s="86">
        <f t="shared" si="4"/>
        <v>0.1405628153554111</v>
      </c>
      <c r="AY12" s="86">
        <f t="shared" si="4"/>
        <v>0.13136711715458982</v>
      </c>
      <c r="AZ12" s="86">
        <f t="shared" si="4"/>
        <v>0.1227730066865325</v>
      </c>
      <c r="BA12" s="86">
        <f t="shared" si="4"/>
        <v>0.11474112774442291</v>
      </c>
      <c r="BB12" s="86">
        <f t="shared" si="4"/>
        <v>0.10723469882656347</v>
      </c>
      <c r="BC12" s="86">
        <f t="shared" si="4"/>
        <v>0.10021934469772288</v>
      </c>
      <c r="BD12" s="86">
        <f t="shared" si="4"/>
        <v>9.366293896983445E-2</v>
      </c>
      <c r="BE12" s="86">
        <f t="shared" si="4"/>
        <v>8.7535456981153698E-2</v>
      </c>
      <c r="BF12" s="86">
        <f t="shared" si="4"/>
        <v>8.1808838300143641E-2</v>
      </c>
      <c r="BG12" s="86">
        <f t="shared" si="4"/>
        <v>7.6456858224433308E-2</v>
      </c>
      <c r="BH12" s="86">
        <f t="shared" si="4"/>
        <v>7.1455007686386268E-2</v>
      </c>
      <c r="BI12" s="86">
        <f t="shared" si="4"/>
        <v>6.6780381015314264E-2</v>
      </c>
      <c r="BJ12" s="86">
        <f t="shared" si="4"/>
        <v>6.2411571042349782E-2</v>
      </c>
      <c r="BK12" s="86">
        <f t="shared" si="4"/>
        <v>5.8328571067616623E-2</v>
      </c>
      <c r="BL12" s="86">
        <f t="shared" si="4"/>
        <v>5.4512683240763193E-2</v>
      </c>
      <c r="BM12" s="86">
        <f>POWER(1+$C$12,-(BM6-$C$5))</f>
        <v>5.0946432935292711E-2</v>
      </c>
      <c r="BN12" s="86">
        <f t="shared" si="4"/>
        <v>4.761348872457262E-2</v>
      </c>
      <c r="BO12" s="86">
        <f t="shared" si="4"/>
        <v>4.4498587593058525E-2</v>
      </c>
      <c r="BP12" s="86">
        <f t="shared" si="4"/>
        <v>4.1587465040241613E-2</v>
      </c>
      <c r="BQ12" s="86">
        <f t="shared" si="4"/>
        <v>3.8866789757235155E-2</v>
      </c>
      <c r="BR12" s="86"/>
      <c r="BS12" s="57" t="s">
        <v>13</v>
      </c>
      <c r="BT12" s="230" t="s">
        <v>14</v>
      </c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</row>
    <row r="13" spans="1:91">
      <c r="B13" s="55" t="s">
        <v>15</v>
      </c>
      <c r="C13" s="85">
        <v>0.03</v>
      </c>
      <c r="I13" s="56"/>
      <c r="W13" s="86"/>
      <c r="X13" s="86"/>
      <c r="Y13" s="86"/>
      <c r="Z13" s="86">
        <f>POWER(1+$C$13,-(Z6-$C$5))</f>
        <v>0.86260878438416411</v>
      </c>
      <c r="AA13" s="86">
        <f t="shared" ref="AA13:BQ13" si="5">POWER(1+$C$13,-(AA6-$C$5))</f>
        <v>0.83748425668365445</v>
      </c>
      <c r="AB13" s="86">
        <f t="shared" si="5"/>
        <v>0.81309151134335378</v>
      </c>
      <c r="AC13" s="86">
        <f t="shared" si="5"/>
        <v>0.78940923431393573</v>
      </c>
      <c r="AD13" s="86">
        <f t="shared" si="5"/>
        <v>0.76641673234362695</v>
      </c>
      <c r="AE13" s="86">
        <f t="shared" si="5"/>
        <v>0.74409391489672516</v>
      </c>
      <c r="AF13" s="86">
        <f t="shared" si="5"/>
        <v>0.72242127659876232</v>
      </c>
      <c r="AG13" s="86">
        <f t="shared" si="5"/>
        <v>0.70137988019297326</v>
      </c>
      <c r="AH13" s="86">
        <f t="shared" si="5"/>
        <v>0.68095133999317792</v>
      </c>
      <c r="AI13" s="86">
        <f t="shared" si="5"/>
        <v>0.66111780581861923</v>
      </c>
      <c r="AJ13" s="86">
        <f t="shared" si="5"/>
        <v>0.64186194739671765</v>
      </c>
      <c r="AK13" s="86">
        <f t="shared" si="5"/>
        <v>0.62316693922011435</v>
      </c>
      <c r="AL13" s="86">
        <f t="shared" si="5"/>
        <v>0.60501644584477121</v>
      </c>
      <c r="AM13" s="86">
        <f t="shared" si="5"/>
        <v>0.5873946076162827</v>
      </c>
      <c r="AN13" s="86">
        <f t="shared" si="5"/>
        <v>0.57028602681192497</v>
      </c>
      <c r="AO13" s="86">
        <f t="shared" si="5"/>
        <v>0.55367575418633497</v>
      </c>
      <c r="AP13" s="86">
        <f t="shared" si="5"/>
        <v>0.5375492759090631</v>
      </c>
      <c r="AQ13" s="86">
        <f t="shared" si="5"/>
        <v>0.52189250088258554</v>
      </c>
      <c r="AR13" s="86">
        <f t="shared" si="5"/>
        <v>0.50669174842969467</v>
      </c>
      <c r="AS13" s="86">
        <f t="shared" si="5"/>
        <v>0.49193373633950943</v>
      </c>
      <c r="AT13" s="86">
        <f t="shared" si="5"/>
        <v>0.47760556926165965</v>
      </c>
      <c r="AU13" s="86">
        <f t="shared" si="5"/>
        <v>0.46369472743850448</v>
      </c>
      <c r="AV13" s="86">
        <f t="shared" si="5"/>
        <v>0.45018905576553836</v>
      </c>
      <c r="AW13" s="86">
        <f t="shared" si="5"/>
        <v>0.4370767531704256</v>
      </c>
      <c r="AX13" s="86">
        <f t="shared" si="5"/>
        <v>0.42434636230138412</v>
      </c>
      <c r="AY13" s="86">
        <f t="shared" si="5"/>
        <v>0.41198675951590691</v>
      </c>
      <c r="AZ13" s="86">
        <f t="shared" si="5"/>
        <v>0.39998714516107459</v>
      </c>
      <c r="BA13" s="86">
        <f t="shared" si="5"/>
        <v>0.38833703413696569</v>
      </c>
      <c r="BB13" s="86">
        <f t="shared" si="5"/>
        <v>0.37702624673491814</v>
      </c>
      <c r="BC13" s="86">
        <f t="shared" si="5"/>
        <v>0.36604489974263904</v>
      </c>
      <c r="BD13" s="86">
        <f t="shared" si="5"/>
        <v>0.35538339780838735</v>
      </c>
      <c r="BE13" s="86">
        <f t="shared" si="5"/>
        <v>0.34503242505668674</v>
      </c>
      <c r="BF13" s="86">
        <f t="shared" si="5"/>
        <v>0.33498293694823961</v>
      </c>
      <c r="BG13" s="86">
        <f t="shared" si="5"/>
        <v>0.3252261523769317</v>
      </c>
      <c r="BH13" s="86">
        <f t="shared" si="5"/>
        <v>0.31575354599702099</v>
      </c>
      <c r="BI13" s="86">
        <f t="shared" si="5"/>
        <v>0.30655684077380685</v>
      </c>
      <c r="BJ13" s="86">
        <f t="shared" si="5"/>
        <v>0.29762800075126877</v>
      </c>
      <c r="BK13" s="86">
        <f t="shared" si="5"/>
        <v>0.28895922403035801</v>
      </c>
      <c r="BL13" s="86">
        <f t="shared" si="5"/>
        <v>0.28054293595180391</v>
      </c>
      <c r="BM13" s="86">
        <f t="shared" si="5"/>
        <v>0.27237178247747956</v>
      </c>
      <c r="BN13" s="86">
        <f t="shared" si="5"/>
        <v>0.26443862376454325</v>
      </c>
      <c r="BO13" s="86">
        <f t="shared" si="5"/>
        <v>0.25673652792674101</v>
      </c>
      <c r="BP13" s="86">
        <f t="shared" si="5"/>
        <v>0.24925876497741845</v>
      </c>
      <c r="BQ13" s="86">
        <f t="shared" si="5"/>
        <v>0.24199880094894996</v>
      </c>
      <c r="BS13" s="57" t="s">
        <v>16</v>
      </c>
    </row>
    <row r="14" spans="1:91">
      <c r="I14" s="56"/>
    </row>
    <row r="15" spans="1:91" ht="15.6">
      <c r="A15" s="76" t="s">
        <v>17</v>
      </c>
      <c r="B15" s="88"/>
      <c r="C15" s="88"/>
      <c r="D15" s="88"/>
      <c r="E15" s="78"/>
      <c r="F15" s="79"/>
      <c r="G15" s="88"/>
      <c r="H15" s="78" t="s">
        <v>10</v>
      </c>
      <c r="I15" s="80" t="s">
        <v>11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</row>
    <row r="16" spans="1:91" ht="15" customHeight="1">
      <c r="A16" s="81"/>
      <c r="E16" s="83"/>
      <c r="F16" s="84"/>
      <c r="H16" s="83"/>
      <c r="I16" s="84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</row>
    <row r="17" spans="1:74">
      <c r="B17" s="55" t="s">
        <v>18</v>
      </c>
      <c r="I17" s="56"/>
    </row>
    <row r="18" spans="1:74">
      <c r="B18" s="66" t="s">
        <v>19</v>
      </c>
      <c r="I18" s="56"/>
      <c r="J18" s="89">
        <v>1.43</v>
      </c>
      <c r="K18" s="89">
        <v>1.42</v>
      </c>
      <c r="L18" s="89">
        <v>1.4</v>
      </c>
      <c r="M18" s="89">
        <v>1.37</v>
      </c>
      <c r="N18" s="89">
        <v>1.35</v>
      </c>
      <c r="O18" s="89">
        <v>1.32</v>
      </c>
      <c r="P18" s="89">
        <v>1.3</v>
      </c>
      <c r="Q18" s="89">
        <v>1.29</v>
      </c>
      <c r="R18" s="89">
        <v>1.28</v>
      </c>
      <c r="S18" s="89">
        <v>1.25</v>
      </c>
      <c r="T18" s="89">
        <v>1.23</v>
      </c>
      <c r="U18" s="89">
        <v>1.21</v>
      </c>
      <c r="V18" s="89">
        <v>1.19</v>
      </c>
      <c r="W18" s="89">
        <v>1.1399999999999999</v>
      </c>
      <c r="X18" s="89">
        <v>1.06</v>
      </c>
      <c r="Y18" s="89">
        <v>1.02</v>
      </c>
      <c r="Z18" s="89">
        <v>1</v>
      </c>
      <c r="BS18" s="57" t="s">
        <v>20</v>
      </c>
      <c r="BT18" s="230" t="s">
        <v>14</v>
      </c>
    </row>
    <row r="19" spans="1:74">
      <c r="B19" s="90" t="s">
        <v>21</v>
      </c>
      <c r="I19" s="56"/>
      <c r="K19" s="91">
        <f t="shared" ref="K19:Z19" si="6">J18/K18-1</f>
        <v>7.0422535211267512E-3</v>
      </c>
      <c r="L19" s="91">
        <f t="shared" si="6"/>
        <v>1.4285714285714235E-2</v>
      </c>
      <c r="M19" s="91">
        <f t="shared" si="6"/>
        <v>2.1897810218977964E-2</v>
      </c>
      <c r="N19" s="91">
        <f t="shared" si="6"/>
        <v>1.4814814814814836E-2</v>
      </c>
      <c r="O19" s="91">
        <f t="shared" si="6"/>
        <v>2.2727272727272707E-2</v>
      </c>
      <c r="P19" s="91">
        <f t="shared" si="6"/>
        <v>1.538461538461533E-2</v>
      </c>
      <c r="Q19" s="91">
        <f t="shared" si="6"/>
        <v>7.7519379844961378E-3</v>
      </c>
      <c r="R19" s="91">
        <f t="shared" si="6"/>
        <v>7.8125E-3</v>
      </c>
      <c r="S19" s="91">
        <f t="shared" si="6"/>
        <v>2.4000000000000021E-2</v>
      </c>
      <c r="T19" s="91">
        <f t="shared" si="6"/>
        <v>1.6260162601626105E-2</v>
      </c>
      <c r="U19" s="91">
        <f>T18/U18-1</f>
        <v>1.6528925619834656E-2</v>
      </c>
      <c r="V19" s="91">
        <f t="shared" si="6"/>
        <v>1.6806722689075571E-2</v>
      </c>
      <c r="W19" s="91">
        <f t="shared" si="6"/>
        <v>4.3859649122807154E-2</v>
      </c>
      <c r="X19" s="91">
        <f t="shared" si="6"/>
        <v>7.5471698113207308E-2</v>
      </c>
      <c r="Y19" s="91">
        <f t="shared" si="6"/>
        <v>3.9215686274509887E-2</v>
      </c>
      <c r="Z19" s="91">
        <f t="shared" si="6"/>
        <v>2.0000000000000018E-2</v>
      </c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</row>
    <row r="20" spans="1:74">
      <c r="B20" s="66" t="s">
        <v>22</v>
      </c>
      <c r="I20" s="56"/>
      <c r="X20" s="93">
        <v>118.041</v>
      </c>
      <c r="Y20" s="93">
        <v>122.27200000000001</v>
      </c>
      <c r="Z20" s="93">
        <v>125.223</v>
      </c>
      <c r="AA20" s="93">
        <v>127.976</v>
      </c>
      <c r="AB20" s="93">
        <v>130.631</v>
      </c>
      <c r="AC20" s="93">
        <v>133.238</v>
      </c>
      <c r="AD20" s="93">
        <v>135.887</v>
      </c>
      <c r="AE20" s="93">
        <v>138.595</v>
      </c>
      <c r="AF20" s="93">
        <v>141.34899999999999</v>
      </c>
      <c r="AG20" s="93">
        <v>144.15700000000001</v>
      </c>
      <c r="AH20" s="93">
        <v>147.023</v>
      </c>
      <c r="AI20" s="93">
        <v>149.94999999999999</v>
      </c>
      <c r="AJ20" s="93">
        <v>152.934</v>
      </c>
      <c r="AK20" s="93">
        <v>155.97900000000001</v>
      </c>
      <c r="AL20" s="94">
        <v>159.08462762368083</v>
      </c>
      <c r="AM20" s="94">
        <v>162.25209000035386</v>
      </c>
      <c r="AN20" s="94">
        <v>165.48261829393854</v>
      </c>
      <c r="AO20" s="94">
        <v>168.77746818150473</v>
      </c>
      <c r="AP20" s="94">
        <v>172.13792034134286</v>
      </c>
      <c r="AQ20" s="94">
        <v>175.56528095075211</v>
      </c>
      <c r="AR20" s="94">
        <v>179.06088219373956</v>
      </c>
      <c r="AS20" s="94">
        <v>182.62608277882816</v>
      </c>
      <c r="AT20" s="94">
        <v>186.26226846717435</v>
      </c>
      <c r="AU20" s="94">
        <v>189.97085261120085</v>
      </c>
      <c r="AV20" s="94">
        <v>193.75327670395401</v>
      </c>
      <c r="AW20" s="94">
        <v>197.61101093939899</v>
      </c>
      <c r="AX20" s="94">
        <v>201.54555478387095</v>
      </c>
      <c r="AY20" s="94">
        <v>205.55843755890393</v>
      </c>
      <c r="AZ20" s="94">
        <v>209.65121903566427</v>
      </c>
      <c r="BA20" s="94">
        <v>213.82549004121964</v>
      </c>
      <c r="BB20" s="94">
        <v>218.08287307687894</v>
      </c>
      <c r="BC20" s="94">
        <v>222.42502294884397</v>
      </c>
      <c r="BD20" s="94">
        <v>226.85362741141759</v>
      </c>
      <c r="BE20" s="94">
        <v>231.3704078230185</v>
      </c>
      <c r="BF20" s="94">
        <v>235.97711981525762</v>
      </c>
      <c r="BG20" s="94">
        <v>240.67555397533624</v>
      </c>
      <c r="BH20" s="94">
        <v>245.46753654203104</v>
      </c>
      <c r="BI20" s="94">
        <v>250.35493011553655</v>
      </c>
      <c r="BJ20" s="94">
        <v>255.3396343814409</v>
      </c>
      <c r="BK20" s="94">
        <v>260.42358684911648</v>
      </c>
      <c r="BL20" s="94">
        <v>265.60876360481217</v>
      </c>
      <c r="BM20" s="94">
        <v>270.89718007974028</v>
      </c>
      <c r="BN20" s="94">
        <v>276.29089183345639</v>
      </c>
      <c r="BO20" s="94">
        <v>281.79199535283652</v>
      </c>
      <c r="BP20" s="94">
        <v>287.40262886696286</v>
      </c>
      <c r="BQ20" s="94">
        <v>293.1249731782338</v>
      </c>
      <c r="BR20" s="94">
        <v>298.96125251002223</v>
      </c>
      <c r="BS20" s="94">
        <v>304.91373537121086</v>
      </c>
      <c r="BT20" s="94">
        <v>310.98473543794125</v>
      </c>
      <c r="BU20" s="94">
        <v>317.17661245291856</v>
      </c>
      <c r="BV20" s="94">
        <v>323.49177314262226</v>
      </c>
    </row>
    <row r="21" spans="1:74">
      <c r="B21" s="90" t="s">
        <v>21</v>
      </c>
      <c r="I21" s="56"/>
      <c r="X21" s="96"/>
      <c r="Y21" s="397">
        <f t="shared" ref="Y21:AE21" si="7">Y20/X20-1</f>
        <v>3.5843478113536831E-2</v>
      </c>
      <c r="Z21" s="96">
        <f t="shared" si="7"/>
        <v>2.4134716042920612E-2</v>
      </c>
      <c r="AA21" s="96">
        <f t="shared" si="7"/>
        <v>2.1984779153989331E-2</v>
      </c>
      <c r="AB21" s="96">
        <f t="shared" si="7"/>
        <v>2.0746077389510509E-2</v>
      </c>
      <c r="AC21" s="96">
        <f t="shared" si="7"/>
        <v>1.9956978052682706E-2</v>
      </c>
      <c r="AD21" s="96">
        <f t="shared" si="7"/>
        <v>1.9881715426530056E-2</v>
      </c>
      <c r="AE21" s="96">
        <f t="shared" si="7"/>
        <v>1.9928322797618581E-2</v>
      </c>
      <c r="AF21" s="398">
        <f t="shared" ref="AF21:BP21" si="8">AE21</f>
        <v>1.9928322797618581E-2</v>
      </c>
      <c r="AG21" s="398">
        <f t="shared" si="8"/>
        <v>1.9928322797618581E-2</v>
      </c>
      <c r="AH21" s="398">
        <f t="shared" si="8"/>
        <v>1.9928322797618581E-2</v>
      </c>
      <c r="AI21" s="398">
        <f t="shared" si="8"/>
        <v>1.9928322797618581E-2</v>
      </c>
      <c r="AJ21" s="398">
        <f t="shared" si="8"/>
        <v>1.9928322797618581E-2</v>
      </c>
      <c r="AK21" s="398">
        <f t="shared" si="8"/>
        <v>1.9928322797618581E-2</v>
      </c>
      <c r="AL21" s="97">
        <f t="shared" si="8"/>
        <v>1.9928322797618581E-2</v>
      </c>
      <c r="AM21" s="97">
        <f t="shared" si="8"/>
        <v>1.9928322797618581E-2</v>
      </c>
      <c r="AN21" s="97">
        <f t="shared" si="8"/>
        <v>1.9928322797618581E-2</v>
      </c>
      <c r="AO21" s="97">
        <f t="shared" si="8"/>
        <v>1.9928322797618581E-2</v>
      </c>
      <c r="AP21" s="97">
        <f t="shared" si="8"/>
        <v>1.9928322797618581E-2</v>
      </c>
      <c r="AQ21" s="97">
        <f t="shared" si="8"/>
        <v>1.9928322797618581E-2</v>
      </c>
      <c r="AR21" s="97">
        <f t="shared" si="8"/>
        <v>1.9928322797618581E-2</v>
      </c>
      <c r="AS21" s="97">
        <f t="shared" si="8"/>
        <v>1.9928322797618581E-2</v>
      </c>
      <c r="AT21" s="97">
        <f t="shared" si="8"/>
        <v>1.9928322797618581E-2</v>
      </c>
      <c r="AU21" s="97">
        <f t="shared" si="8"/>
        <v>1.9928322797618581E-2</v>
      </c>
      <c r="AV21" s="97">
        <f t="shared" si="8"/>
        <v>1.9928322797618581E-2</v>
      </c>
      <c r="AW21" s="97">
        <f t="shared" si="8"/>
        <v>1.9928322797618581E-2</v>
      </c>
      <c r="AX21" s="97">
        <f t="shared" si="8"/>
        <v>1.9928322797618581E-2</v>
      </c>
      <c r="AY21" s="97">
        <f t="shared" si="8"/>
        <v>1.9928322797618581E-2</v>
      </c>
      <c r="AZ21" s="97">
        <f t="shared" si="8"/>
        <v>1.9928322797618581E-2</v>
      </c>
      <c r="BA21" s="97">
        <f t="shared" si="8"/>
        <v>1.9928322797618581E-2</v>
      </c>
      <c r="BB21" s="97">
        <f t="shared" si="8"/>
        <v>1.9928322797618581E-2</v>
      </c>
      <c r="BC21" s="97">
        <f t="shared" si="8"/>
        <v>1.9928322797618581E-2</v>
      </c>
      <c r="BD21" s="97">
        <f t="shared" si="8"/>
        <v>1.9928322797618581E-2</v>
      </c>
      <c r="BE21" s="97">
        <f t="shared" si="8"/>
        <v>1.9928322797618581E-2</v>
      </c>
      <c r="BF21" s="97">
        <f t="shared" si="8"/>
        <v>1.9928322797618581E-2</v>
      </c>
      <c r="BG21" s="97">
        <f t="shared" si="8"/>
        <v>1.9928322797618581E-2</v>
      </c>
      <c r="BH21" s="97">
        <f t="shared" si="8"/>
        <v>1.9928322797618581E-2</v>
      </c>
      <c r="BI21" s="97">
        <f t="shared" si="8"/>
        <v>1.9928322797618581E-2</v>
      </c>
      <c r="BJ21" s="97">
        <f t="shared" si="8"/>
        <v>1.9928322797618581E-2</v>
      </c>
      <c r="BK21" s="97">
        <f t="shared" si="8"/>
        <v>1.9928322797618581E-2</v>
      </c>
      <c r="BL21" s="97">
        <f t="shared" si="8"/>
        <v>1.9928322797618581E-2</v>
      </c>
      <c r="BM21" s="97">
        <f t="shared" si="8"/>
        <v>1.9928322797618581E-2</v>
      </c>
      <c r="BN21" s="97">
        <f t="shared" si="8"/>
        <v>1.9928322797618581E-2</v>
      </c>
      <c r="BO21" s="97">
        <f t="shared" si="8"/>
        <v>1.9928322797618581E-2</v>
      </c>
      <c r="BP21" s="97">
        <f t="shared" si="8"/>
        <v>1.9928322797618581E-2</v>
      </c>
      <c r="BQ21" s="97">
        <f>BP21</f>
        <v>1.9928322797618581E-2</v>
      </c>
      <c r="BR21" s="98"/>
    </row>
    <row r="22" spans="1:74">
      <c r="B22" s="55" t="s">
        <v>23</v>
      </c>
      <c r="I22" s="56"/>
      <c r="J22" s="67">
        <f t="shared" ref="J22:Z22" si="9">1/J18</f>
        <v>0.69930069930069938</v>
      </c>
      <c r="K22" s="67">
        <f t="shared" si="9"/>
        <v>0.70422535211267612</v>
      </c>
      <c r="L22" s="67">
        <f t="shared" si="9"/>
        <v>0.7142857142857143</v>
      </c>
      <c r="M22" s="67">
        <f t="shared" si="9"/>
        <v>0.72992700729927007</v>
      </c>
      <c r="N22" s="67">
        <f t="shared" si="9"/>
        <v>0.7407407407407407</v>
      </c>
      <c r="O22" s="67">
        <f t="shared" si="9"/>
        <v>0.75757575757575757</v>
      </c>
      <c r="P22" s="67">
        <f t="shared" si="9"/>
        <v>0.76923076923076916</v>
      </c>
      <c r="Q22" s="67">
        <f t="shared" si="9"/>
        <v>0.77519379844961234</v>
      </c>
      <c r="R22" s="67">
        <f t="shared" si="9"/>
        <v>0.78125</v>
      </c>
      <c r="S22" s="67">
        <f t="shared" si="9"/>
        <v>0.8</v>
      </c>
      <c r="T22" s="67">
        <f t="shared" si="9"/>
        <v>0.81300813008130079</v>
      </c>
      <c r="U22" s="67">
        <f t="shared" si="9"/>
        <v>0.82644628099173556</v>
      </c>
      <c r="V22" s="67">
        <f t="shared" si="9"/>
        <v>0.84033613445378152</v>
      </c>
      <c r="W22" s="67">
        <f t="shared" si="9"/>
        <v>0.87719298245614041</v>
      </c>
      <c r="X22" s="67">
        <f t="shared" si="9"/>
        <v>0.94339622641509424</v>
      </c>
      <c r="Y22" s="67">
        <f t="shared" si="9"/>
        <v>0.98039215686274506</v>
      </c>
      <c r="Z22" s="67">
        <f t="shared" si="9"/>
        <v>1</v>
      </c>
      <c r="AA22" s="99">
        <f>Z22*(1+AA21)</f>
        <v>1.0219847791539893</v>
      </c>
      <c r="AB22" s="99">
        <f>AA22*(1+AB21)</f>
        <v>1.0431869544732197</v>
      </c>
      <c r="AC22" s="99">
        <f t="shared" ref="AC22:BQ22" si="10">AB22*(1+AC21)</f>
        <v>1.0640058136284867</v>
      </c>
      <c r="AD22" s="99">
        <f t="shared" si="10"/>
        <v>1.0851600744272218</v>
      </c>
      <c r="AE22" s="99">
        <f t="shared" si="10"/>
        <v>1.1067854946774953</v>
      </c>
      <c r="AF22" s="99">
        <f t="shared" si="10"/>
        <v>1.1288418732831504</v>
      </c>
      <c r="AG22" s="99">
        <f t="shared" si="10"/>
        <v>1.1513377985214055</v>
      </c>
      <c r="AH22" s="99">
        <f t="shared" si="10"/>
        <v>1.1742820298194396</v>
      </c>
      <c r="AI22" s="99">
        <f t="shared" si="10"/>
        <v>1.1976835011651241</v>
      </c>
      <c r="AJ22" s="99">
        <f t="shared" si="10"/>
        <v>1.2215513245857248</v>
      </c>
      <c r="AK22" s="99">
        <f t="shared" si="10"/>
        <v>1.2458947936959277</v>
      </c>
      <c r="AL22" s="99">
        <f t="shared" si="10"/>
        <v>1.2707233873165726</v>
      </c>
      <c r="AM22" s="99">
        <f t="shared" si="10"/>
        <v>1.2960467731655005</v>
      </c>
      <c r="AN22" s="99">
        <f t="shared" si="10"/>
        <v>1.3218748116219545</v>
      </c>
      <c r="AO22" s="99">
        <f t="shared" si="10"/>
        <v>1.348217559565998</v>
      </c>
      <c r="AP22" s="99">
        <f t="shared" si="10"/>
        <v>1.3750852742944468</v>
      </c>
      <c r="AQ22" s="99">
        <f t="shared" si="10"/>
        <v>1.4024884175148384</v>
      </c>
      <c r="AR22" s="99">
        <f t="shared" si="10"/>
        <v>1.4304376594189954</v>
      </c>
      <c r="AS22" s="99">
        <f t="shared" si="10"/>
        <v>1.458943882837767</v>
      </c>
      <c r="AT22" s="99">
        <f t="shared" si="10"/>
        <v>1.488018187478569</v>
      </c>
      <c r="AU22" s="99">
        <f t="shared" si="10"/>
        <v>1.5176718942473693</v>
      </c>
      <c r="AV22" s="99">
        <f t="shared" si="10"/>
        <v>1.5479165496568041</v>
      </c>
      <c r="AW22" s="99">
        <f t="shared" si="10"/>
        <v>1.578763930322141</v>
      </c>
      <c r="AX22" s="99">
        <f t="shared" si="10"/>
        <v>1.6102260475468377</v>
      </c>
      <c r="AY22" s="99">
        <f t="shared" si="10"/>
        <v>1.6423151519994847</v>
      </c>
      <c r="AZ22" s="99">
        <f t="shared" si="10"/>
        <v>1.6750437384839505</v>
      </c>
      <c r="BA22" s="99">
        <f t="shared" si="10"/>
        <v>1.7084245508045885</v>
      </c>
      <c r="BB22" s="99">
        <f t="shared" si="10"/>
        <v>1.7424705867283989</v>
      </c>
      <c r="BC22" s="99">
        <f t="shared" si="10"/>
        <v>1.7771951030460784</v>
      </c>
      <c r="BD22" s="99">
        <f t="shared" si="10"/>
        <v>1.8126116207339278</v>
      </c>
      <c r="BE22" s="99">
        <f t="shared" si="10"/>
        <v>1.8487339302186281</v>
      </c>
      <c r="BF22" s="99">
        <f t="shared" si="10"/>
        <v>1.885576096746935</v>
      </c>
      <c r="BG22" s="99">
        <f t="shared" si="10"/>
        <v>1.9231524658623818</v>
      </c>
      <c r="BH22" s="99">
        <f t="shared" si="10"/>
        <v>1.9614776689911235</v>
      </c>
      <c r="BI22" s="99">
        <f t="shared" si="10"/>
        <v>2.0005666291390991</v>
      </c>
      <c r="BJ22" s="99">
        <f t="shared" si="10"/>
        <v>2.0404345667027268</v>
      </c>
      <c r="BK22" s="99">
        <f t="shared" si="10"/>
        <v>2.0810970053953977</v>
      </c>
      <c r="BL22" s="99">
        <f t="shared" si="10"/>
        <v>2.1225697782920747</v>
      </c>
      <c r="BM22" s="99">
        <f t="shared" si="10"/>
        <v>2.164869033994349</v>
      </c>
      <c r="BN22" s="99">
        <f t="shared" si="10"/>
        <v>2.2080112429183569</v>
      </c>
      <c r="BO22" s="99">
        <f t="shared" si="10"/>
        <v>2.252013203708005</v>
      </c>
      <c r="BP22" s="99">
        <f t="shared" si="10"/>
        <v>2.2968920497759973</v>
      </c>
      <c r="BQ22" s="99">
        <f t="shared" si="10"/>
        <v>2.3426652559752172</v>
      </c>
      <c r="BR22" s="69"/>
    </row>
    <row r="23" spans="1:74">
      <c r="B23" s="66"/>
      <c r="I23" s="56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9"/>
    </row>
    <row r="24" spans="1:74" ht="15.6">
      <c r="A24" s="76" t="s">
        <v>24</v>
      </c>
      <c r="B24" s="77"/>
      <c r="C24" s="76"/>
      <c r="D24" s="76"/>
      <c r="E24" s="78"/>
      <c r="F24" s="79"/>
      <c r="G24" s="76"/>
      <c r="H24" s="78" t="s">
        <v>10</v>
      </c>
      <c r="I24" s="80" t="s">
        <v>25</v>
      </c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9"/>
    </row>
    <row r="25" spans="1:74" ht="15" customHeight="1">
      <c r="A25" s="81"/>
      <c r="B25" s="82"/>
      <c r="C25" s="81"/>
      <c r="D25" s="81"/>
      <c r="E25" s="83"/>
      <c r="F25" s="84"/>
      <c r="G25" s="81"/>
      <c r="H25" s="83"/>
      <c r="I25" s="84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W25" s="67"/>
      <c r="X25" s="67"/>
      <c r="Y25" s="67"/>
      <c r="Z25" s="67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9"/>
    </row>
    <row r="26" spans="1:74">
      <c r="B26" s="55" t="s">
        <v>26</v>
      </c>
      <c r="I26" s="56"/>
    </row>
    <row r="27" spans="1:74">
      <c r="B27" s="66" t="s">
        <v>19</v>
      </c>
      <c r="I27" s="56"/>
      <c r="J27" s="399">
        <v>1.6560337500000002</v>
      </c>
      <c r="K27" s="399">
        <v>1.4428995</v>
      </c>
      <c r="L27" s="399">
        <v>1.43920475</v>
      </c>
      <c r="M27" s="399">
        <v>1.50992975</v>
      </c>
      <c r="N27" s="399">
        <v>1.60164</v>
      </c>
      <c r="O27" s="399">
        <v>1.6130455000000001</v>
      </c>
      <c r="P27" s="399">
        <v>1.6816412500000002</v>
      </c>
      <c r="Q27" s="399">
        <v>1.69839275</v>
      </c>
      <c r="R27" s="399">
        <v>1.66056325</v>
      </c>
      <c r="S27" s="399">
        <v>1.6745122499999998</v>
      </c>
      <c r="T27" s="399">
        <v>1.7861070000000001</v>
      </c>
      <c r="U27" s="399">
        <v>1.9246478202499999</v>
      </c>
      <c r="V27" s="399">
        <v>1.9208024694999999</v>
      </c>
      <c r="W27" s="399">
        <v>2.0592678572500001</v>
      </c>
      <c r="X27" s="399">
        <v>2.6013763285000002</v>
      </c>
      <c r="Y27" s="399">
        <v>3.01423682725</v>
      </c>
      <c r="Z27" s="399">
        <v>3.2368938852500002</v>
      </c>
      <c r="AA27" s="400">
        <v>3.1850010314999997</v>
      </c>
      <c r="AB27" s="401">
        <v>3.330037414117816</v>
      </c>
      <c r="AC27" s="402">
        <v>3.4816783636022732</v>
      </c>
      <c r="AD27" s="402">
        <v>3.6402246341690283</v>
      </c>
      <c r="AE27" s="402">
        <v>3.805990675572001</v>
      </c>
      <c r="AF27" s="402">
        <v>3.9793052567613612</v>
      </c>
      <c r="AG27" s="402">
        <v>4.1605121179412201</v>
      </c>
      <c r="AH27" s="402">
        <v>4.3499706523202804</v>
      </c>
      <c r="AI27" s="402">
        <v>4.5480566189075713</v>
      </c>
      <c r="AJ27" s="402">
        <v>4.7551628877669918</v>
      </c>
      <c r="AK27" s="402">
        <v>4.9717002192087367</v>
      </c>
      <c r="AL27" s="402">
        <v>5.1980980784630066</v>
      </c>
      <c r="AM27" s="402">
        <v>5.4348054874517677</v>
      </c>
      <c r="AN27" s="402">
        <v>5.6822919153479097</v>
      </c>
      <c r="AO27" s="402">
        <v>5.941048209688069</v>
      </c>
      <c r="AP27" s="402">
        <v>6.2115875698858281</v>
      </c>
      <c r="AQ27" s="402">
        <v>6.494446565076089</v>
      </c>
      <c r="AR27" s="402">
        <v>6.7901861983093408</v>
      </c>
      <c r="AS27" s="402">
        <v>7.0993930192064756</v>
      </c>
      <c r="AT27" s="402">
        <v>7.4226802872809081</v>
      </c>
      <c r="AU27" s="402">
        <v>7.7606891882352613</v>
      </c>
      <c r="AV27" s="402">
        <v>8.1140901056449302</v>
      </c>
      <c r="AW27" s="402">
        <v>8.4835839505506936</v>
      </c>
      <c r="AX27" s="402">
        <v>8.8699035515974032</v>
      </c>
      <c r="AY27" s="402">
        <v>9.273815108475846</v>
      </c>
      <c r="AZ27" s="402">
        <v>9.6961197115504429</v>
      </c>
      <c r="BA27" s="402">
        <v>10.137654930686708</v>
      </c>
      <c r="BB27" s="402">
        <v>10.599296476429632</v>
      </c>
      <c r="BC27" s="402">
        <v>11.081959936827674</v>
      </c>
      <c r="BD27" s="402">
        <v>11.586602593347031</v>
      </c>
      <c r="BE27" s="402">
        <v>12.114225319477775</v>
      </c>
      <c r="BF27" s="402">
        <v>12.665874565797404</v>
      </c>
      <c r="BG27" s="402">
        <v>13.242644435428845</v>
      </c>
      <c r="BH27" s="402">
        <v>13.845678854009238</v>
      </c>
      <c r="BI27" s="402">
        <v>14.476173838473262</v>
      </c>
      <c r="BJ27" s="402">
        <v>15.135379869150754</v>
      </c>
      <c r="BK27" s="402">
        <v>15.824604369883273</v>
      </c>
      <c r="BL27" s="402">
        <v>16.545214301078506</v>
      </c>
      <c r="BM27" s="402">
        <v>17.298638870845398</v>
      </c>
      <c r="BN27" s="402">
        <v>18.086372369587082</v>
      </c>
      <c r="BO27" s="402">
        <v>18.909977133673557</v>
      </c>
      <c r="BP27" s="402">
        <v>19.771086644072042</v>
      </c>
      <c r="BQ27" s="402">
        <v>20.671408766080635</v>
      </c>
      <c r="BR27" s="402">
        <v>21.612729136590712</v>
      </c>
      <c r="BS27" s="402">
        <v>22.59691470559617</v>
      </c>
      <c r="BT27" s="402">
        <v>23.625917438973467</v>
      </c>
      <c r="BU27" s="402">
        <v>24.701778189876304</v>
      </c>
      <c r="BV27" s="402">
        <v>25.826630746423216</v>
      </c>
    </row>
    <row r="28" spans="1:74">
      <c r="B28" s="90" t="s">
        <v>21</v>
      </c>
      <c r="I28" s="56"/>
      <c r="J28" s="98"/>
      <c r="K28" s="98">
        <f t="shared" ref="K28:AA28" si="11">K27/J27-1</f>
        <v>-0.12870163425111369</v>
      </c>
      <c r="L28" s="98">
        <f t="shared" si="11"/>
        <v>-2.5606426504409807E-3</v>
      </c>
      <c r="M28" s="98">
        <f t="shared" si="11"/>
        <v>4.9141722190675141E-2</v>
      </c>
      <c r="N28" s="98">
        <f t="shared" si="11"/>
        <v>6.0738090629713026E-2</v>
      </c>
      <c r="O28" s="98">
        <f t="shared" si="11"/>
        <v>7.1211383332085987E-3</v>
      </c>
      <c r="P28" s="98">
        <f t="shared" si="11"/>
        <v>4.2525613815605379E-2</v>
      </c>
      <c r="Q28" s="98">
        <f t="shared" si="11"/>
        <v>9.9613993174820781E-3</v>
      </c>
      <c r="R28" s="98">
        <f t="shared" si="11"/>
        <v>-2.2273705537190991E-2</v>
      </c>
      <c r="S28" s="98">
        <f t="shared" si="11"/>
        <v>8.400161812565532E-3</v>
      </c>
      <c r="T28" s="98">
        <f t="shared" si="11"/>
        <v>6.6643137427033095E-2</v>
      </c>
      <c r="U28" s="98">
        <f t="shared" si="11"/>
        <v>7.7565801069028772E-2</v>
      </c>
      <c r="V28" s="98">
        <f t="shared" si="11"/>
        <v>-1.9979503312458347E-3</v>
      </c>
      <c r="W28" s="98">
        <f t="shared" si="11"/>
        <v>7.2087260376150875E-2</v>
      </c>
      <c r="X28" s="98">
        <f t="shared" si="11"/>
        <v>0.26325301458060246</v>
      </c>
      <c r="Y28" s="98">
        <f t="shared" si="11"/>
        <v>0.15870848605286669</v>
      </c>
      <c r="Z28" s="98">
        <f t="shared" si="11"/>
        <v>7.3868468458445191E-2</v>
      </c>
      <c r="AA28" s="98">
        <f t="shared" si="11"/>
        <v>-1.6031682096984357E-2</v>
      </c>
      <c r="AB28" s="101" cm="1">
        <f t="array" ref="AB28">EXP(SLOPE(LN($J27:$AA27),$J6:$AA6))-1</f>
        <v>4.5537311034876016E-2</v>
      </c>
      <c r="AC28" s="102">
        <f t="shared" ref="AC28:BQ28" si="12">AB28</f>
        <v>4.5537311034876016E-2</v>
      </c>
      <c r="AD28" s="103">
        <f t="shared" si="12"/>
        <v>4.5537311034876016E-2</v>
      </c>
      <c r="AE28" s="103">
        <f t="shared" si="12"/>
        <v>4.5537311034876016E-2</v>
      </c>
      <c r="AF28" s="103">
        <f t="shared" si="12"/>
        <v>4.5537311034876016E-2</v>
      </c>
      <c r="AG28" s="103">
        <f t="shared" si="12"/>
        <v>4.5537311034876016E-2</v>
      </c>
      <c r="AH28" s="103">
        <f t="shared" si="12"/>
        <v>4.5537311034876016E-2</v>
      </c>
      <c r="AI28" s="103">
        <f t="shared" si="12"/>
        <v>4.5537311034876016E-2</v>
      </c>
      <c r="AJ28" s="103">
        <f t="shared" si="12"/>
        <v>4.5537311034876016E-2</v>
      </c>
      <c r="AK28" s="103">
        <f t="shared" si="12"/>
        <v>4.5537311034876016E-2</v>
      </c>
      <c r="AL28" s="103">
        <f t="shared" si="12"/>
        <v>4.5537311034876016E-2</v>
      </c>
      <c r="AM28" s="103">
        <f t="shared" si="12"/>
        <v>4.5537311034876016E-2</v>
      </c>
      <c r="AN28" s="103">
        <f t="shared" si="12"/>
        <v>4.5537311034876016E-2</v>
      </c>
      <c r="AO28" s="103">
        <f t="shared" si="12"/>
        <v>4.5537311034876016E-2</v>
      </c>
      <c r="AP28" s="103">
        <f t="shared" si="12"/>
        <v>4.5537311034876016E-2</v>
      </c>
      <c r="AQ28" s="103">
        <f t="shared" si="12"/>
        <v>4.5537311034876016E-2</v>
      </c>
      <c r="AR28" s="103">
        <f t="shared" si="12"/>
        <v>4.5537311034876016E-2</v>
      </c>
      <c r="AS28" s="103">
        <f t="shared" si="12"/>
        <v>4.5537311034876016E-2</v>
      </c>
      <c r="AT28" s="103">
        <f t="shared" si="12"/>
        <v>4.5537311034876016E-2</v>
      </c>
      <c r="AU28" s="103">
        <f t="shared" si="12"/>
        <v>4.5537311034876016E-2</v>
      </c>
      <c r="AV28" s="103">
        <f t="shared" si="12"/>
        <v>4.5537311034876016E-2</v>
      </c>
      <c r="AW28" s="103">
        <f t="shared" si="12"/>
        <v>4.5537311034876016E-2</v>
      </c>
      <c r="AX28" s="103">
        <f t="shared" si="12"/>
        <v>4.5537311034876016E-2</v>
      </c>
      <c r="AY28" s="103">
        <f t="shared" si="12"/>
        <v>4.5537311034876016E-2</v>
      </c>
      <c r="AZ28" s="103">
        <f t="shared" si="12"/>
        <v>4.5537311034876016E-2</v>
      </c>
      <c r="BA28" s="103">
        <f t="shared" si="12"/>
        <v>4.5537311034876016E-2</v>
      </c>
      <c r="BB28" s="103">
        <f t="shared" si="12"/>
        <v>4.5537311034876016E-2</v>
      </c>
      <c r="BC28" s="103">
        <f t="shared" si="12"/>
        <v>4.5537311034876016E-2</v>
      </c>
      <c r="BD28" s="103">
        <f t="shared" si="12"/>
        <v>4.5537311034876016E-2</v>
      </c>
      <c r="BE28" s="103">
        <f t="shared" si="12"/>
        <v>4.5537311034876016E-2</v>
      </c>
      <c r="BF28" s="103">
        <f t="shared" si="12"/>
        <v>4.5537311034876016E-2</v>
      </c>
      <c r="BG28" s="103">
        <f t="shared" si="12"/>
        <v>4.5537311034876016E-2</v>
      </c>
      <c r="BH28" s="103">
        <f t="shared" si="12"/>
        <v>4.5537311034876016E-2</v>
      </c>
      <c r="BI28" s="103">
        <f t="shared" si="12"/>
        <v>4.5537311034876016E-2</v>
      </c>
      <c r="BJ28" s="103">
        <f t="shared" si="12"/>
        <v>4.5537311034876016E-2</v>
      </c>
      <c r="BK28" s="103">
        <f t="shared" si="12"/>
        <v>4.5537311034876016E-2</v>
      </c>
      <c r="BL28" s="103">
        <f t="shared" si="12"/>
        <v>4.5537311034876016E-2</v>
      </c>
      <c r="BM28" s="103">
        <f t="shared" si="12"/>
        <v>4.5537311034876016E-2</v>
      </c>
      <c r="BN28" s="103">
        <f t="shared" si="12"/>
        <v>4.5537311034876016E-2</v>
      </c>
      <c r="BO28" s="103">
        <f t="shared" si="12"/>
        <v>4.5537311034876016E-2</v>
      </c>
      <c r="BP28" s="103">
        <f t="shared" si="12"/>
        <v>4.5537311034876016E-2</v>
      </c>
      <c r="BQ28" s="103">
        <f t="shared" si="12"/>
        <v>4.5537311034876016E-2</v>
      </c>
    </row>
    <row r="29" spans="1:74">
      <c r="B29" s="56" t="s">
        <v>27</v>
      </c>
      <c r="I29" s="56"/>
      <c r="J29" s="86">
        <f ca="1">J27/LOOKUP($C$6,$J$6:$BQ$6,$J$27:$BP$27)</f>
        <v>0.51161199863433182</v>
      </c>
      <c r="K29" s="86">
        <f t="shared" ref="K29:BQ29" ca="1" si="13">K27/LOOKUP($C$6,$J$6:$BQ$6,$J$27:$BP$27)</f>
        <v>0.44576669830761478</v>
      </c>
      <c r="L29" s="86">
        <f t="shared" ca="1" si="13"/>
        <v>0.44462524908778206</v>
      </c>
      <c r="M29" s="86">
        <f t="shared" ca="1" si="13"/>
        <v>0.46647489955741356</v>
      </c>
      <c r="N29" s="86">
        <f t="shared" ca="1" si="13"/>
        <v>0.49480769428321802</v>
      </c>
      <c r="O29" s="86">
        <f t="shared" ca="1" si="13"/>
        <v>0.49833128832254481</v>
      </c>
      <c r="P29" s="86">
        <f t="shared" ca="1" si="13"/>
        <v>0.51952313224198243</v>
      </c>
      <c r="Q29" s="86">
        <f t="shared" ca="1" si="13"/>
        <v>0.52469830961691388</v>
      </c>
      <c r="R29" s="86">
        <f t="shared" ca="1" si="13"/>
        <v>0.51301133397264487</v>
      </c>
      <c r="S29" s="86">
        <f t="shared" ca="1" si="13"/>
        <v>0.51732071218969522</v>
      </c>
      <c r="T29" s="86">
        <f t="shared" ca="1" si="13"/>
        <v>0.55179658750600369</v>
      </c>
      <c r="U29" s="86">
        <f t="shared" ca="1" si="13"/>
        <v>0.59459713184306329</v>
      </c>
      <c r="V29" s="86">
        <f t="shared" ca="1" si="13"/>
        <v>0.59340915630653968</v>
      </c>
      <c r="W29" s="86">
        <f t="shared" ca="1" si="13"/>
        <v>0.63618639666680121</v>
      </c>
      <c r="X29" s="86">
        <f t="shared" ca="1" si="13"/>
        <v>0.80366438342450763</v>
      </c>
      <c r="Y29" s="86">
        <f t="shared" ca="1" si="13"/>
        <v>0.93121274101242169</v>
      </c>
      <c r="Z29" s="86">
        <f t="shared" ca="1" si="13"/>
        <v>1</v>
      </c>
      <c r="AA29" s="86">
        <f t="shared" ca="1" si="13"/>
        <v>0.98396831790301564</v>
      </c>
      <c r="AB29" s="86">
        <f t="shared" ca="1" si="13"/>
        <v>1.0287755892438291</v>
      </c>
      <c r="AC29" s="86">
        <f t="shared" ca="1" si="13"/>
        <v>1.0756232632363132</v>
      </c>
      <c r="AD29" s="86">
        <f t="shared" ca="1" si="13"/>
        <v>1.1246042543306536</v>
      </c>
      <c r="AE29" s="86">
        <f t="shared" ca="1" si="13"/>
        <v>1.1758157080512532</v>
      </c>
      <c r="AF29" s="86">
        <f t="shared" ca="1" si="13"/>
        <v>1.2293591936684762</v>
      </c>
      <c r="AG29" s="86">
        <f t="shared" ca="1" si="13"/>
        <v>1.2853409056441418</v>
      </c>
      <c r="AH29" s="86">
        <f t="shared" ca="1" si="13"/>
        <v>1.3438718742503084</v>
      </c>
      <c r="AI29" s="86">
        <f t="shared" ca="1" si="13"/>
        <v>1.4050681857790663</v>
      </c>
      <c r="AJ29" s="86">
        <f t="shared" ca="1" si="13"/>
        <v>1.4690512127800965</v>
      </c>
      <c r="AK29" s="86">
        <f t="shared" ca="1" si="13"/>
        <v>1.5359478547826257</v>
      </c>
      <c r="AL29" s="86">
        <f t="shared" ca="1" si="13"/>
        <v>1.605890789979213</v>
      </c>
      <c r="AM29" s="86">
        <f t="shared" ca="1" si="13"/>
        <v>1.6790187383705391</v>
      </c>
      <c r="AN29" s="86">
        <f t="shared" ca="1" si="13"/>
        <v>1.7554767368931032</v>
      </c>
      <c r="AO29" s="86">
        <f t="shared" ca="1" si="13"/>
        <v>1.8354164270754938</v>
      </c>
      <c r="AP29" s="86">
        <f t="shared" ca="1" si="13"/>
        <v>1.9189963557937515</v>
      </c>
      <c r="AQ29" s="86">
        <f t="shared" ca="1" si="13"/>
        <v>2.0063822897223251</v>
      </c>
      <c r="AR29" s="86">
        <f t="shared" ca="1" si="13"/>
        <v>2.0977475441042777</v>
      </c>
      <c r="AS29" s="86">
        <f t="shared" ca="1" si="13"/>
        <v>2.1932733264928013</v>
      </c>
      <c r="AT29" s="86">
        <f t="shared" ca="1" si="13"/>
        <v>2.2931490961458012</v>
      </c>
      <c r="AU29" s="86">
        <f t="shared" ca="1" si="13"/>
        <v>2.397572939786337</v>
      </c>
      <c r="AV29" s="86">
        <f t="shared" ca="1" si="13"/>
        <v>2.5067519644741898</v>
      </c>
      <c r="AW29" s="86">
        <f t="shared" ca="1" si="13"/>
        <v>2.6209027083677374</v>
      </c>
      <c r="AX29" s="86">
        <f t="shared" ca="1" si="13"/>
        <v>2.7402515701908281</v>
      </c>
      <c r="AY29" s="86">
        <f t="shared" ca="1" si="13"/>
        <v>2.8650352582564151</v>
      </c>
      <c r="AZ29" s="86">
        <f t="shared" ca="1" si="13"/>
        <v>2.9955012599375239</v>
      </c>
      <c r="BA29" s="86">
        <f t="shared" ca="1" si="13"/>
        <v>3.1319083325166619</v>
      </c>
      <c r="BB29" s="86">
        <f t="shared" ca="1" si="13"/>
        <v>3.2745270163871929</v>
      </c>
      <c r="BC29" s="86">
        <f t="shared" ca="1" si="13"/>
        <v>3.4236401716245215</v>
      </c>
      <c r="BD29" s="86">
        <f t="shared" ca="1" si="13"/>
        <v>3.5795435389912833</v>
      </c>
      <c r="BE29" s="86">
        <f t="shared" ca="1" si="13"/>
        <v>3.7425463264892103</v>
      </c>
      <c r="BF29" s="86">
        <f t="shared" ca="1" si="13"/>
        <v>3.9129718226209818</v>
      </c>
      <c r="BG29" s="86">
        <f t="shared" ca="1" si="13"/>
        <v>4.0911580375783787</v>
      </c>
      <c r="BH29" s="86">
        <f t="shared" ca="1" si="13"/>
        <v>4.2774583736284182</v>
      </c>
      <c r="BI29" s="86">
        <f t="shared" ca="1" si="13"/>
        <v>4.4722423260270698</v>
      </c>
      <c r="BJ29" s="86">
        <f t="shared" ca="1" si="13"/>
        <v>4.6758962158507025</v>
      </c>
      <c r="BK29" s="86">
        <f t="shared" ca="1" si="13"/>
        <v>4.8888239561986957</v>
      </c>
      <c r="BL29" s="86">
        <f t="shared" ca="1" si="13"/>
        <v>5.1114478532868688</v>
      </c>
      <c r="BM29" s="86">
        <f t="shared" ca="1" si="13"/>
        <v>5.3442094440205423</v>
      </c>
      <c r="BN29" s="86">
        <f t="shared" ca="1" si="13"/>
        <v>5.587570371708428</v>
      </c>
      <c r="BO29" s="86">
        <f t="shared" ca="1" si="13"/>
        <v>5.8420133016541733</v>
      </c>
      <c r="BP29" s="86">
        <f t="shared" ca="1" si="13"/>
        <v>6.1080428784414815</v>
      </c>
      <c r="BQ29" s="86">
        <f t="shared" ca="1" si="13"/>
        <v>6.386186726811431</v>
      </c>
    </row>
    <row r="30" spans="1:74">
      <c r="I30" s="56"/>
    </row>
    <row r="31" spans="1:74" ht="15.6">
      <c r="A31" s="76" t="s">
        <v>28</v>
      </c>
      <c r="B31" s="77"/>
      <c r="C31" s="76"/>
      <c r="D31" s="76"/>
      <c r="E31" s="78"/>
      <c r="F31" s="79"/>
      <c r="G31" s="76"/>
      <c r="H31" s="78" t="s">
        <v>10</v>
      </c>
      <c r="I31" s="80" t="s">
        <v>11</v>
      </c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9"/>
    </row>
    <row r="32" spans="1:74" ht="15" customHeight="1">
      <c r="A32" s="81"/>
      <c r="B32" s="82"/>
      <c r="C32" s="81"/>
      <c r="D32" s="81"/>
      <c r="E32" s="83"/>
      <c r="F32" s="84"/>
      <c r="G32" s="81"/>
      <c r="H32" s="83"/>
      <c r="I32" s="84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9"/>
    </row>
    <row r="33" spans="1:72">
      <c r="B33" s="55" t="s">
        <v>29</v>
      </c>
      <c r="I33" s="56"/>
      <c r="Y33" s="100">
        <v>26007</v>
      </c>
      <c r="Z33" s="100">
        <v>27721</v>
      </c>
      <c r="AA33" s="100">
        <v>29185</v>
      </c>
      <c r="AB33" s="100">
        <v>30533</v>
      </c>
      <c r="AC33" s="100">
        <v>31978</v>
      </c>
      <c r="AD33" s="100">
        <v>33254</v>
      </c>
      <c r="AE33" s="100">
        <v>34516</v>
      </c>
      <c r="AF33" s="104">
        <f t="shared" ref="AF33:BQ33" si="14">AE33*(AF34/AE34)*(1+AF36)</f>
        <v>35823.874407212679</v>
      </c>
      <c r="AG33" s="104">
        <f t="shared" si="14"/>
        <v>37181.119753990031</v>
      </c>
      <c r="AH33" s="104">
        <f t="shared" si="14"/>
        <v>38590.368461241393</v>
      </c>
      <c r="AI33" s="104">
        <f t="shared" si="14"/>
        <v>40054.104899980484</v>
      </c>
      <c r="AJ33" s="104">
        <f t="shared" si="14"/>
        <v>41573.015220006193</v>
      </c>
      <c r="AK33" s="104">
        <f t="shared" si="14"/>
        <v>43149.972585024581</v>
      </c>
      <c r="AL33" s="104">
        <f t="shared" si="14"/>
        <v>44786.747466716355</v>
      </c>
      <c r="AM33" s="104">
        <f t="shared" si="14"/>
        <v>46485.608877155239</v>
      </c>
      <c r="AN33" s="104">
        <f t="shared" si="14"/>
        <v>48248.911897113168</v>
      </c>
      <c r="AO33" s="104">
        <f t="shared" si="14"/>
        <v>50079.100940838362</v>
      </c>
      <c r="AP33" s="104">
        <f t="shared" si="14"/>
        <v>51978.71314467366</v>
      </c>
      <c r="AQ33" s="104">
        <f t="shared" si="14"/>
        <v>53950.381884212802</v>
      </c>
      <c r="AR33" s="104">
        <f t="shared" si="14"/>
        <v>55996.840424870257</v>
      </c>
      <c r="AS33" s="104">
        <f t="shared" si="14"/>
        <v>58120.92571092533</v>
      </c>
      <c r="AT33" s="104">
        <f t="shared" si="14"/>
        <v>60325.582298293171</v>
      </c>
      <c r="AU33" s="104">
        <f t="shared" si="14"/>
        <v>62613.866436474629</v>
      </c>
      <c r="AV33" s="104">
        <f t="shared" si="14"/>
        <v>64988.950305343496</v>
      </c>
      <c r="AW33" s="104">
        <f t="shared" si="14"/>
        <v>67454.126412644633</v>
      </c>
      <c r="AX33" s="104">
        <f t="shared" si="14"/>
        <v>70012.812158298984</v>
      </c>
      <c r="AY33" s="104">
        <f t="shared" si="14"/>
        <v>72668.554571842935</v>
      </c>
      <c r="AZ33" s="104">
        <f t="shared" si="14"/>
        <v>75425.035229569243</v>
      </c>
      <c r="BA33" s="104">
        <f t="shared" si="14"/>
        <v>78286.075358186194</v>
      </c>
      <c r="BB33" s="104">
        <f t="shared" si="14"/>
        <v>81255.641132069897</v>
      </c>
      <c r="BC33" s="104">
        <f t="shared" si="14"/>
        <v>84337.849171453228</v>
      </c>
      <c r="BD33" s="104">
        <f t="shared" si="14"/>
        <v>87536.972249173385</v>
      </c>
      <c r="BE33" s="104">
        <f t="shared" si="14"/>
        <v>90857.445213889077</v>
      </c>
      <c r="BF33" s="104">
        <f t="shared" si="14"/>
        <v>94303.871137978582</v>
      </c>
      <c r="BG33" s="104">
        <f t="shared" si="14"/>
        <v>97881.02769864141</v>
      </c>
      <c r="BH33" s="104">
        <f t="shared" si="14"/>
        <v>101593.87380104925</v>
      </c>
      <c r="BI33" s="104">
        <f t="shared" si="14"/>
        <v>105447.55645272798</v>
      </c>
      <c r="BJ33" s="104">
        <f t="shared" si="14"/>
        <v>109447.41789870027</v>
      </c>
      <c r="BK33" s="104">
        <f t="shared" si="14"/>
        <v>113599.00302728011</v>
      </c>
      <c r="BL33" s="104">
        <f t="shared" si="14"/>
        <v>117908.06705678567</v>
      </c>
      <c r="BM33" s="104">
        <f t="shared" si="14"/>
        <v>122380.58351382635</v>
      </c>
      <c r="BN33" s="104">
        <f t="shared" si="14"/>
        <v>127022.75251422409</v>
      </c>
      <c r="BO33" s="104">
        <f t="shared" si="14"/>
        <v>131841.00935804856</v>
      </c>
      <c r="BP33" s="104">
        <f t="shared" si="14"/>
        <v>136842.03345068116</v>
      </c>
      <c r="BQ33" s="104">
        <f t="shared" si="14"/>
        <v>142032.75756227502</v>
      </c>
      <c r="BS33" s="57" t="s">
        <v>30</v>
      </c>
      <c r="BT33" s="95" t="s">
        <v>31</v>
      </c>
    </row>
    <row r="34" spans="1:72">
      <c r="B34" s="55" t="s">
        <v>32</v>
      </c>
      <c r="I34" s="56"/>
      <c r="Z34" s="105">
        <f>Z20</f>
        <v>125.223</v>
      </c>
      <c r="AA34" s="105">
        <f t="shared" ref="AA34:BQ34" si="15">AA20</f>
        <v>127.976</v>
      </c>
      <c r="AB34" s="105">
        <f t="shared" si="15"/>
        <v>130.631</v>
      </c>
      <c r="AC34" s="105">
        <f t="shared" si="15"/>
        <v>133.238</v>
      </c>
      <c r="AD34" s="105">
        <f t="shared" si="15"/>
        <v>135.887</v>
      </c>
      <c r="AE34" s="105">
        <f t="shared" si="15"/>
        <v>138.595</v>
      </c>
      <c r="AF34" s="105">
        <f t="shared" si="15"/>
        <v>141.34899999999999</v>
      </c>
      <c r="AG34" s="105">
        <f t="shared" si="15"/>
        <v>144.15700000000001</v>
      </c>
      <c r="AH34" s="105">
        <f t="shared" si="15"/>
        <v>147.023</v>
      </c>
      <c r="AI34" s="105">
        <f t="shared" si="15"/>
        <v>149.94999999999999</v>
      </c>
      <c r="AJ34" s="105">
        <f t="shared" si="15"/>
        <v>152.934</v>
      </c>
      <c r="AK34" s="105">
        <f t="shared" si="15"/>
        <v>155.97900000000001</v>
      </c>
      <c r="AL34" s="105">
        <f t="shared" si="15"/>
        <v>159.08462762368083</v>
      </c>
      <c r="AM34" s="105">
        <f t="shared" si="15"/>
        <v>162.25209000035386</v>
      </c>
      <c r="AN34" s="105">
        <f t="shared" si="15"/>
        <v>165.48261829393854</v>
      </c>
      <c r="AO34" s="105">
        <f t="shared" si="15"/>
        <v>168.77746818150473</v>
      </c>
      <c r="AP34" s="105">
        <f t="shared" si="15"/>
        <v>172.13792034134286</v>
      </c>
      <c r="AQ34" s="105">
        <f t="shared" si="15"/>
        <v>175.56528095075211</v>
      </c>
      <c r="AR34" s="105">
        <f t="shared" si="15"/>
        <v>179.06088219373956</v>
      </c>
      <c r="AS34" s="105">
        <f t="shared" si="15"/>
        <v>182.62608277882816</v>
      </c>
      <c r="AT34" s="105">
        <f t="shared" si="15"/>
        <v>186.26226846717435</v>
      </c>
      <c r="AU34" s="105">
        <f t="shared" si="15"/>
        <v>189.97085261120085</v>
      </c>
      <c r="AV34" s="105">
        <f t="shared" si="15"/>
        <v>193.75327670395401</v>
      </c>
      <c r="AW34" s="105">
        <f t="shared" si="15"/>
        <v>197.61101093939899</v>
      </c>
      <c r="AX34" s="105">
        <f t="shared" si="15"/>
        <v>201.54555478387095</v>
      </c>
      <c r="AY34" s="105">
        <f t="shared" si="15"/>
        <v>205.55843755890393</v>
      </c>
      <c r="AZ34" s="105">
        <f t="shared" si="15"/>
        <v>209.65121903566427</v>
      </c>
      <c r="BA34" s="105">
        <f t="shared" si="15"/>
        <v>213.82549004121964</v>
      </c>
      <c r="BB34" s="105">
        <f t="shared" si="15"/>
        <v>218.08287307687894</v>
      </c>
      <c r="BC34" s="105">
        <f t="shared" si="15"/>
        <v>222.42502294884397</v>
      </c>
      <c r="BD34" s="105">
        <f t="shared" si="15"/>
        <v>226.85362741141759</v>
      </c>
      <c r="BE34" s="105">
        <f t="shared" si="15"/>
        <v>231.3704078230185</v>
      </c>
      <c r="BF34" s="105">
        <f t="shared" si="15"/>
        <v>235.97711981525762</v>
      </c>
      <c r="BG34" s="105">
        <f t="shared" si="15"/>
        <v>240.67555397533624</v>
      </c>
      <c r="BH34" s="105">
        <f t="shared" si="15"/>
        <v>245.46753654203104</v>
      </c>
      <c r="BI34" s="105">
        <f t="shared" si="15"/>
        <v>250.35493011553655</v>
      </c>
      <c r="BJ34" s="105">
        <f t="shared" si="15"/>
        <v>255.3396343814409</v>
      </c>
      <c r="BK34" s="105">
        <f t="shared" si="15"/>
        <v>260.42358684911648</v>
      </c>
      <c r="BL34" s="105">
        <f t="shared" si="15"/>
        <v>265.60876360481217</v>
      </c>
      <c r="BM34" s="105">
        <f t="shared" si="15"/>
        <v>270.89718007974028</v>
      </c>
      <c r="BN34" s="105">
        <f t="shared" si="15"/>
        <v>276.29089183345639</v>
      </c>
      <c r="BO34" s="105">
        <f t="shared" si="15"/>
        <v>281.79199535283652</v>
      </c>
      <c r="BP34" s="105">
        <f t="shared" si="15"/>
        <v>287.40262886696286</v>
      </c>
      <c r="BQ34" s="105">
        <f t="shared" si="15"/>
        <v>293.1249731782338</v>
      </c>
      <c r="BT34" s="95"/>
    </row>
    <row r="35" spans="1:72">
      <c r="B35" s="55" t="s">
        <v>33</v>
      </c>
      <c r="I35" s="56"/>
      <c r="Z35" s="104">
        <f t="shared" ref="Z35:AE35" si="16">Z33/(Z34/100)</f>
        <v>22137.30704423309</v>
      </c>
      <c r="AA35" s="104">
        <f t="shared" si="16"/>
        <v>22805.057198224666</v>
      </c>
      <c r="AB35" s="104">
        <f t="shared" si="16"/>
        <v>23373.471840527898</v>
      </c>
      <c r="AC35" s="104">
        <f t="shared" si="16"/>
        <v>24000.660472237651</v>
      </c>
      <c r="AD35" s="104">
        <f t="shared" si="16"/>
        <v>24471.80377813919</v>
      </c>
      <c r="AE35" s="104">
        <f t="shared" si="16"/>
        <v>24904.217323857283</v>
      </c>
      <c r="AF35" s="106">
        <f t="shared" ref="AF35:AL35" si="17">AE35*(1+AF36)</f>
        <v>25344.271559906814</v>
      </c>
      <c r="AG35" s="106">
        <f t="shared" si="17"/>
        <v>25792.101496278381</v>
      </c>
      <c r="AH35" s="106">
        <f t="shared" si="17"/>
        <v>26247.84452857131</v>
      </c>
      <c r="AI35" s="106">
        <f t="shared" si="17"/>
        <v>26711.640480147045</v>
      </c>
      <c r="AJ35" s="106">
        <f t="shared" si="17"/>
        <v>27183.631645027399</v>
      </c>
      <c r="AK35" s="106">
        <f t="shared" si="17"/>
        <v>27663.962831550776</v>
      </c>
      <c r="AL35" s="106">
        <f t="shared" si="17"/>
        <v>28152.78140679983</v>
      </c>
      <c r="AM35" s="106">
        <f>AL35*(1+AM36)</f>
        <v>28650.237341814129</v>
      </c>
      <c r="AN35" s="106">
        <f t="shared" ref="AN35:BQ35" si="18">AM35*(1+AN36)</f>
        <v>29156.48325760174</v>
      </c>
      <c r="AO35" s="106">
        <f t="shared" si="18"/>
        <v>29671.674471963808</v>
      </c>
      <c r="AP35" s="106">
        <f t="shared" si="18"/>
        <v>30195.969047146551</v>
      </c>
      <c r="AQ35" s="106">
        <f t="shared" si="18"/>
        <v>30729.527838335227</v>
      </c>
      <c r="AR35" s="106">
        <f t="shared" si="18"/>
        <v>31272.514543005011</v>
      </c>
      <c r="AS35" s="106">
        <f t="shared" si="18"/>
        <v>31825.095751143879</v>
      </c>
      <c r="AT35" s="106">
        <f t="shared" si="18"/>
        <v>32387.440996362922</v>
      </c>
      <c r="AU35" s="106">
        <f t="shared" si="18"/>
        <v>32959.722807909784</v>
      </c>
      <c r="AV35" s="106">
        <f t="shared" si="18"/>
        <v>33542.116763601167</v>
      </c>
      <c r="AW35" s="106">
        <f t="shared" si="18"/>
        <v>34134.801543690635</v>
      </c>
      <c r="AX35" s="106">
        <f t="shared" si="18"/>
        <v>34737.958985688281</v>
      </c>
      <c r="AY35" s="106">
        <f t="shared" si="18"/>
        <v>35351.774140149013</v>
      </c>
      <c r="AZ35" s="106">
        <f t="shared" si="18"/>
        <v>35976.435327446641</v>
      </c>
      <c r="BA35" s="106">
        <f t="shared" si="18"/>
        <v>36612.13419555116</v>
      </c>
      <c r="BB35" s="106">
        <f t="shared" si="18"/>
        <v>37259.065778826902</v>
      </c>
      <c r="BC35" s="106">
        <f t="shared" si="18"/>
        <v>37917.428557869716</v>
      </c>
      <c r="BD35" s="106">
        <f t="shared" si="18"/>
        <v>38587.424520401401</v>
      </c>
      <c r="BE35" s="106">
        <f t="shared" si="18"/>
        <v>39269.259223240166</v>
      </c>
      <c r="BF35" s="106">
        <f t="shared" si="18"/>
        <v>39963.141855366084</v>
      </c>
      <c r="BG35" s="106">
        <f t="shared" si="18"/>
        <v>40669.285302100929</v>
      </c>
      <c r="BH35" s="106">
        <f t="shared" si="18"/>
        <v>41387.906210422036</v>
      </c>
      <c r="BI35" s="106">
        <f t="shared" si="18"/>
        <v>42119.225055430252</v>
      </c>
      <c r="BJ35" s="106">
        <f t="shared" si="18"/>
        <v>42863.466207992395</v>
      </c>
      <c r="BK35" s="106">
        <f t="shared" si="18"/>
        <v>43620.858003578905</v>
      </c>
      <c r="BL35" s="106">
        <f t="shared" si="18"/>
        <v>44391.632812317883</v>
      </c>
      <c r="BM35" s="106">
        <f t="shared" si="18"/>
        <v>45176.027110286937</v>
      </c>
      <c r="BN35" s="106">
        <f t="shared" si="18"/>
        <v>45974.2815520648</v>
      </c>
      <c r="BO35" s="106">
        <f t="shared" si="18"/>
        <v>46786.641044564865</v>
      </c>
      <c r="BP35" s="106">
        <f t="shared" si="18"/>
        <v>47613.354822173387</v>
      </c>
      <c r="BQ35" s="106">
        <f t="shared" si="18"/>
        <v>48454.67652321537</v>
      </c>
    </row>
    <row r="36" spans="1:72">
      <c r="B36" s="55" t="s">
        <v>34</v>
      </c>
      <c r="I36" s="56"/>
      <c r="Z36" s="98"/>
      <c r="AA36" s="98">
        <f>AA35/Z35-1</f>
        <v>3.0164019167161049E-2</v>
      </c>
      <c r="AB36" s="98">
        <f>AB35/AA35-1</f>
        <v>2.4924938243412242E-2</v>
      </c>
      <c r="AC36" s="98">
        <f>AC35/AB35-1</f>
        <v>2.6833353469648102E-2</v>
      </c>
      <c r="AD36" s="98">
        <f>AD35/AC35-1</f>
        <v>1.9630430856122816E-2</v>
      </c>
      <c r="AE36" s="98">
        <f>AE35/AD35-1</f>
        <v>1.766986813225313E-2</v>
      </c>
      <c r="AF36" s="101">
        <f>AE36</f>
        <v>1.766986813225313E-2</v>
      </c>
      <c r="AG36" s="103">
        <f t="shared" ref="AG36:BQ36" si="19">AF36</f>
        <v>1.766986813225313E-2</v>
      </c>
      <c r="AH36" s="103">
        <f t="shared" si="19"/>
        <v>1.766986813225313E-2</v>
      </c>
      <c r="AI36" s="103">
        <f t="shared" si="19"/>
        <v>1.766986813225313E-2</v>
      </c>
      <c r="AJ36" s="103">
        <f t="shared" si="19"/>
        <v>1.766986813225313E-2</v>
      </c>
      <c r="AK36" s="103">
        <f t="shared" si="19"/>
        <v>1.766986813225313E-2</v>
      </c>
      <c r="AL36" s="103">
        <f t="shared" si="19"/>
        <v>1.766986813225313E-2</v>
      </c>
      <c r="AM36" s="103">
        <f t="shared" si="19"/>
        <v>1.766986813225313E-2</v>
      </c>
      <c r="AN36" s="103">
        <f t="shared" si="19"/>
        <v>1.766986813225313E-2</v>
      </c>
      <c r="AO36" s="103">
        <f t="shared" si="19"/>
        <v>1.766986813225313E-2</v>
      </c>
      <c r="AP36" s="103">
        <f t="shared" si="19"/>
        <v>1.766986813225313E-2</v>
      </c>
      <c r="AQ36" s="103">
        <f t="shared" si="19"/>
        <v>1.766986813225313E-2</v>
      </c>
      <c r="AR36" s="103">
        <f t="shared" si="19"/>
        <v>1.766986813225313E-2</v>
      </c>
      <c r="AS36" s="103">
        <f t="shared" si="19"/>
        <v>1.766986813225313E-2</v>
      </c>
      <c r="AT36" s="103">
        <f t="shared" si="19"/>
        <v>1.766986813225313E-2</v>
      </c>
      <c r="AU36" s="103">
        <f t="shared" si="19"/>
        <v>1.766986813225313E-2</v>
      </c>
      <c r="AV36" s="103">
        <f t="shared" si="19"/>
        <v>1.766986813225313E-2</v>
      </c>
      <c r="AW36" s="103">
        <f t="shared" si="19"/>
        <v>1.766986813225313E-2</v>
      </c>
      <c r="AX36" s="103">
        <f t="shared" si="19"/>
        <v>1.766986813225313E-2</v>
      </c>
      <c r="AY36" s="103">
        <f t="shared" si="19"/>
        <v>1.766986813225313E-2</v>
      </c>
      <c r="AZ36" s="103">
        <f t="shared" si="19"/>
        <v>1.766986813225313E-2</v>
      </c>
      <c r="BA36" s="103">
        <f t="shared" si="19"/>
        <v>1.766986813225313E-2</v>
      </c>
      <c r="BB36" s="103">
        <f t="shared" si="19"/>
        <v>1.766986813225313E-2</v>
      </c>
      <c r="BC36" s="103">
        <f t="shared" si="19"/>
        <v>1.766986813225313E-2</v>
      </c>
      <c r="BD36" s="103">
        <f t="shared" si="19"/>
        <v>1.766986813225313E-2</v>
      </c>
      <c r="BE36" s="103">
        <f t="shared" si="19"/>
        <v>1.766986813225313E-2</v>
      </c>
      <c r="BF36" s="103">
        <f t="shared" si="19"/>
        <v>1.766986813225313E-2</v>
      </c>
      <c r="BG36" s="103">
        <f t="shared" si="19"/>
        <v>1.766986813225313E-2</v>
      </c>
      <c r="BH36" s="103">
        <f t="shared" si="19"/>
        <v>1.766986813225313E-2</v>
      </c>
      <c r="BI36" s="103">
        <f t="shared" si="19"/>
        <v>1.766986813225313E-2</v>
      </c>
      <c r="BJ36" s="103">
        <f t="shared" si="19"/>
        <v>1.766986813225313E-2</v>
      </c>
      <c r="BK36" s="103">
        <f t="shared" si="19"/>
        <v>1.766986813225313E-2</v>
      </c>
      <c r="BL36" s="103">
        <f t="shared" si="19"/>
        <v>1.766986813225313E-2</v>
      </c>
      <c r="BM36" s="103">
        <f t="shared" si="19"/>
        <v>1.766986813225313E-2</v>
      </c>
      <c r="BN36" s="103">
        <f t="shared" si="19"/>
        <v>1.766986813225313E-2</v>
      </c>
      <c r="BO36" s="103">
        <f t="shared" si="19"/>
        <v>1.766986813225313E-2</v>
      </c>
      <c r="BP36" s="103">
        <f t="shared" si="19"/>
        <v>1.766986813225313E-2</v>
      </c>
      <c r="BQ36" s="103">
        <f t="shared" si="19"/>
        <v>1.766986813225313E-2</v>
      </c>
    </row>
    <row r="37" spans="1:72">
      <c r="B37" s="55" t="s">
        <v>35</v>
      </c>
      <c r="I37" s="56"/>
      <c r="Z37" s="107">
        <f>Z35/$Z$35</f>
        <v>1</v>
      </c>
      <c r="AA37" s="107">
        <f t="shared" ref="AA37:BQ37" si="20">AA35/$Z$35</f>
        <v>1.030164019167161</v>
      </c>
      <c r="AB37" s="107">
        <f t="shared" si="20"/>
        <v>1.0558407937254879</v>
      </c>
      <c r="AC37" s="107">
        <f t="shared" si="20"/>
        <v>1.0841725429511977</v>
      </c>
      <c r="AD37" s="107">
        <f t="shared" si="20"/>
        <v>1.1054553170917079</v>
      </c>
      <c r="AE37" s="107">
        <f t="shared" si="20"/>
        <v>1.1249885667708164</v>
      </c>
      <c r="AF37" s="107">
        <f t="shared" si="20"/>
        <v>1.1448669663959492</v>
      </c>
      <c r="AG37" s="107">
        <f t="shared" si="20"/>
        <v>1.1650966147211383</v>
      </c>
      <c r="AH37" s="107">
        <f t="shared" si="20"/>
        <v>1.1856837182645954</v>
      </c>
      <c r="AI37" s="107">
        <f t="shared" si="20"/>
        <v>1.2066345932128903</v>
      </c>
      <c r="AJ37" s="107">
        <f t="shared" si="20"/>
        <v>1.227955667358777</v>
      </c>
      <c r="AK37" s="107">
        <f t="shared" si="20"/>
        <v>1.2496534820732594</v>
      </c>
      <c r="AL37" s="107">
        <f t="shared" si="20"/>
        <v>1.271734694312505</v>
      </c>
      <c r="AM37" s="107">
        <f t="shared" si="20"/>
        <v>1.2942060786602181</v>
      </c>
      <c r="AN37" s="107">
        <f t="shared" si="20"/>
        <v>1.3170745294061046</v>
      </c>
      <c r="AO37" s="107">
        <f t="shared" si="20"/>
        <v>1.3403470626610596</v>
      </c>
      <c r="AP37" s="107">
        <f t="shared" si="20"/>
        <v>1.3640308185097334</v>
      </c>
      <c r="AQ37" s="107">
        <f t="shared" si="20"/>
        <v>1.3881330632011297</v>
      </c>
      <c r="AR37" s="107">
        <f t="shared" si="20"/>
        <v>1.4126611913779143</v>
      </c>
      <c r="AS37" s="107">
        <f t="shared" si="20"/>
        <v>1.4376227283451137</v>
      </c>
      <c r="AT37" s="107">
        <f t="shared" si="20"/>
        <v>1.463025332378902</v>
      </c>
      <c r="AU37" s="107">
        <f t="shared" si="20"/>
        <v>1.4888767970761829</v>
      </c>
      <c r="AV37" s="107">
        <f t="shared" si="20"/>
        <v>1.5151850537456906</v>
      </c>
      <c r="AW37" s="107">
        <f t="shared" si="20"/>
        <v>1.5419581738413377</v>
      </c>
      <c r="AX37" s="107">
        <f t="shared" si="20"/>
        <v>1.5692043714385639</v>
      </c>
      <c r="AY37" s="107">
        <f t="shared" si="20"/>
        <v>1.5969320057544387</v>
      </c>
      <c r="AZ37" s="107">
        <f t="shared" si="20"/>
        <v>1.625149583712294</v>
      </c>
      <c r="BA37" s="107">
        <f t="shared" si="20"/>
        <v>1.6538657625516766</v>
      </c>
      <c r="BB37" s="107">
        <f t="shared" si="20"/>
        <v>1.6830893524844128</v>
      </c>
      <c r="BC37" s="107">
        <f t="shared" si="20"/>
        <v>1.7128293193976116</v>
      </c>
      <c r="BD37" s="107">
        <f t="shared" si="20"/>
        <v>1.743094787604424</v>
      </c>
      <c r="BE37" s="107">
        <f t="shared" si="20"/>
        <v>1.7738950426434121</v>
      </c>
      <c r="BF37" s="107">
        <f t="shared" si="20"/>
        <v>1.8052395341273788</v>
      </c>
      <c r="BG37" s="107">
        <f t="shared" si="20"/>
        <v>1.8371378786425396</v>
      </c>
      <c r="BH37" s="107">
        <f t="shared" si="20"/>
        <v>1.8695998626989208</v>
      </c>
      <c r="BI37" s="107">
        <f t="shared" si="20"/>
        <v>1.9026354457328891</v>
      </c>
      <c r="BJ37" s="107">
        <f t="shared" si="20"/>
        <v>1.9362547631627398</v>
      </c>
      <c r="BK37" s="107">
        <f t="shared" si="20"/>
        <v>1.9704681294982724</v>
      </c>
      <c r="BL37" s="107">
        <f t="shared" si="20"/>
        <v>2.0052860415053142</v>
      </c>
      <c r="BM37" s="107">
        <f t="shared" si="20"/>
        <v>2.0407191814261609</v>
      </c>
      <c r="BN37" s="107">
        <f t="shared" si="20"/>
        <v>2.0767784202569208</v>
      </c>
      <c r="BO37" s="107">
        <f t="shared" si="20"/>
        <v>2.1134748210827694</v>
      </c>
      <c r="BP37" s="107">
        <f t="shared" si="20"/>
        <v>2.1508196424721393</v>
      </c>
      <c r="BQ37" s="107">
        <f t="shared" si="20"/>
        <v>2.1888243419308822</v>
      </c>
    </row>
    <row r="39" spans="1:72">
      <c r="I39" s="56"/>
    </row>
    <row r="40" spans="1:72" ht="18">
      <c r="A40" s="58" t="s">
        <v>36</v>
      </c>
      <c r="B40" s="108"/>
      <c r="C40" s="108"/>
      <c r="D40" s="108"/>
      <c r="E40" s="108"/>
      <c r="F40" s="109"/>
      <c r="G40" s="108"/>
      <c r="H40" s="108"/>
      <c r="I40" s="109"/>
    </row>
    <row r="41" spans="1:72" ht="15" customHeight="1">
      <c r="A41" s="110"/>
      <c r="B41" s="62"/>
      <c r="C41" s="62"/>
      <c r="D41" s="62"/>
      <c r="E41" s="62"/>
      <c r="F41" s="111"/>
      <c r="G41" s="62"/>
    </row>
    <row r="42" spans="1:72">
      <c r="B42" s="55" t="s">
        <v>37</v>
      </c>
      <c r="C42" s="112">
        <f>10^6</f>
        <v>1000000</v>
      </c>
      <c r="F42" s="113"/>
      <c r="G42" s="114"/>
      <c r="I42" s="115" t="s">
        <v>38</v>
      </c>
    </row>
    <row r="43" spans="1:72">
      <c r="B43" s="55" t="s">
        <v>39</v>
      </c>
      <c r="C43" s="112">
        <v>365</v>
      </c>
      <c r="I43" s="61" t="s">
        <v>40</v>
      </c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</row>
    <row r="44" spans="1:72">
      <c r="B44" s="55" t="s">
        <v>41</v>
      </c>
      <c r="C44" s="112">
        <v>260</v>
      </c>
      <c r="I44" s="61" t="s">
        <v>40</v>
      </c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</row>
    <row r="47" spans="1:72" ht="18">
      <c r="A47" s="58" t="s">
        <v>42</v>
      </c>
      <c r="B47" s="108"/>
      <c r="C47" s="108"/>
      <c r="D47" s="108"/>
      <c r="E47" s="108"/>
      <c r="F47" s="109"/>
      <c r="G47" s="108"/>
      <c r="H47" s="116" t="s">
        <v>10</v>
      </c>
      <c r="I47" s="117" t="s">
        <v>11</v>
      </c>
    </row>
    <row r="48" spans="1:72" ht="15.6">
      <c r="A48" s="76" t="s">
        <v>43</v>
      </c>
      <c r="B48" s="77"/>
      <c r="C48" s="76"/>
      <c r="D48" s="76"/>
      <c r="E48" s="76"/>
      <c r="F48" s="76"/>
      <c r="G48" s="76"/>
      <c r="H48" s="78" t="s">
        <v>10</v>
      </c>
      <c r="I48" s="118" t="str">
        <f>I$47</f>
        <v>12/2025</v>
      </c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9"/>
      <c r="BT48" s="87"/>
    </row>
    <row r="49" spans="1:72" ht="15" customHeight="1">
      <c r="A49" s="81"/>
      <c r="B49" s="82"/>
      <c r="C49" s="81"/>
      <c r="D49" s="81"/>
      <c r="E49" s="81"/>
      <c r="F49" s="81"/>
      <c r="G49" s="81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9"/>
      <c r="BT49" s="87"/>
    </row>
    <row r="50" spans="1:72" s="62" customFormat="1" ht="15.6">
      <c r="B50" s="56" t="s">
        <v>44</v>
      </c>
      <c r="C50" s="119"/>
      <c r="D50" s="120"/>
      <c r="E50" s="121"/>
      <c r="F50" s="122"/>
      <c r="G50" s="123"/>
      <c r="I50" s="55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S50" s="57"/>
    </row>
    <row r="51" spans="1:72">
      <c r="B51" s="90" t="s">
        <v>45</v>
      </c>
      <c r="C51" s="125">
        <v>5500</v>
      </c>
      <c r="E51" s="126"/>
      <c r="F51" s="127"/>
      <c r="I51" s="126" t="str">
        <f t="shared" ref="I51:I56" si="21">CONCATENATE($C$6,"$/person")</f>
        <v>2024$/person</v>
      </c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128"/>
      <c r="BM51" s="128"/>
      <c r="BN51" s="128"/>
      <c r="BO51" s="128"/>
      <c r="BP51" s="128"/>
      <c r="BR51" s="57"/>
      <c r="BS51" s="57" t="s">
        <v>46</v>
      </c>
      <c r="BT51" s="230" t="s">
        <v>14</v>
      </c>
    </row>
    <row r="52" spans="1:72">
      <c r="B52" s="90" t="s">
        <v>47</v>
      </c>
      <c r="C52" s="125">
        <v>122400</v>
      </c>
      <c r="E52" s="126"/>
      <c r="F52" s="127"/>
      <c r="I52" s="126" t="str">
        <f t="shared" si="21"/>
        <v>2024$/person</v>
      </c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128"/>
      <c r="BM52" s="128"/>
      <c r="BN52" s="128"/>
      <c r="BO52" s="128"/>
      <c r="BP52" s="128"/>
      <c r="BR52" s="57"/>
      <c r="BS52" s="57" t="s">
        <v>48</v>
      </c>
      <c r="BT52" s="87"/>
    </row>
    <row r="53" spans="1:72">
      <c r="B53" s="90" t="s">
        <v>49</v>
      </c>
      <c r="C53" s="125">
        <v>256300</v>
      </c>
      <c r="E53" s="126"/>
      <c r="F53" s="127"/>
      <c r="I53" s="126" t="str">
        <f t="shared" si="21"/>
        <v>2024$/person</v>
      </c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128"/>
      <c r="BN53" s="128"/>
      <c r="BO53" s="128"/>
      <c r="BP53" s="128"/>
      <c r="BR53" s="57"/>
      <c r="BS53" s="57" t="s">
        <v>48</v>
      </c>
    </row>
    <row r="54" spans="1:72">
      <c r="B54" s="90" t="s">
        <v>50</v>
      </c>
      <c r="C54" s="125">
        <v>1302300</v>
      </c>
      <c r="E54" s="126"/>
      <c r="F54" s="127"/>
      <c r="I54" s="126" t="str">
        <f t="shared" si="21"/>
        <v>2024$/person</v>
      </c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128"/>
      <c r="BM54" s="128"/>
      <c r="BN54" s="128"/>
      <c r="BO54" s="128"/>
      <c r="BP54" s="128"/>
      <c r="BR54" s="57"/>
      <c r="BS54" s="57" t="s">
        <v>48</v>
      </c>
    </row>
    <row r="55" spans="1:72">
      <c r="B55" s="90" t="s">
        <v>51</v>
      </c>
      <c r="C55" s="125">
        <v>13700000</v>
      </c>
      <c r="E55" s="126"/>
      <c r="F55" s="127"/>
      <c r="I55" s="126" t="str">
        <f t="shared" si="21"/>
        <v>2024$/person</v>
      </c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128"/>
      <c r="BN55" s="128"/>
      <c r="BO55" s="128"/>
      <c r="BP55" s="128"/>
      <c r="BR55" s="57"/>
      <c r="BS55" s="57" t="s">
        <v>48</v>
      </c>
    </row>
    <row r="56" spans="1:72">
      <c r="B56" s="90" t="s">
        <v>52</v>
      </c>
      <c r="C56" s="125">
        <v>238500</v>
      </c>
      <c r="E56" s="126"/>
      <c r="F56" s="127"/>
      <c r="I56" s="126" t="str">
        <f t="shared" si="21"/>
        <v>2024$/person</v>
      </c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128"/>
      <c r="BN56" s="128"/>
      <c r="BO56" s="128"/>
      <c r="BP56" s="128"/>
      <c r="BR56" s="57"/>
      <c r="BS56" s="57" t="s">
        <v>48</v>
      </c>
    </row>
    <row r="57" spans="1:72">
      <c r="B57" s="90"/>
      <c r="E57" s="126"/>
      <c r="F57" s="127"/>
      <c r="I57" s="127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128"/>
      <c r="BN57" s="128"/>
      <c r="BO57" s="128"/>
      <c r="BP57" s="128"/>
      <c r="BR57" s="57"/>
      <c r="BS57" s="55"/>
    </row>
    <row r="58" spans="1:72">
      <c r="B58" s="55" t="s">
        <v>53</v>
      </c>
      <c r="C58" s="125">
        <v>9700</v>
      </c>
      <c r="E58" s="126"/>
      <c r="F58" s="127"/>
      <c r="I58" s="126" t="str">
        <f>CONCATENATE($C$6,"$/crash")</f>
        <v>2024$/crash</v>
      </c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128"/>
      <c r="BJ58" s="128"/>
      <c r="BK58" s="128"/>
      <c r="BL58" s="128"/>
      <c r="BM58" s="128"/>
      <c r="BN58" s="128"/>
      <c r="BO58" s="128"/>
      <c r="BP58" s="128"/>
      <c r="BR58" s="57"/>
      <c r="BS58" s="57" t="s">
        <v>48</v>
      </c>
    </row>
    <row r="59" spans="1:72">
      <c r="B59" s="55" t="s">
        <v>54</v>
      </c>
      <c r="C59" s="125">
        <v>342400</v>
      </c>
      <c r="E59" s="126"/>
      <c r="F59" s="127"/>
      <c r="I59" s="126" t="str">
        <f>CONCATENATE($C$6,"$/crash")</f>
        <v>2024$/crash</v>
      </c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  <c r="AV59" s="128"/>
      <c r="AW59" s="128"/>
      <c r="AX59" s="128"/>
      <c r="AY59" s="128"/>
      <c r="AZ59" s="128"/>
      <c r="BA59" s="128"/>
      <c r="BB59" s="128"/>
      <c r="BC59" s="128"/>
      <c r="BD59" s="128"/>
      <c r="BE59" s="128"/>
      <c r="BF59" s="128"/>
      <c r="BG59" s="128"/>
      <c r="BH59" s="128"/>
      <c r="BI59" s="128"/>
      <c r="BJ59" s="128"/>
      <c r="BK59" s="128"/>
      <c r="BL59" s="128"/>
      <c r="BM59" s="128"/>
      <c r="BN59" s="128"/>
      <c r="BO59" s="128"/>
      <c r="BP59" s="128"/>
      <c r="BR59" s="57"/>
      <c r="BS59" s="57" t="s">
        <v>48</v>
      </c>
    </row>
    <row r="60" spans="1:72">
      <c r="B60" s="55" t="s">
        <v>55</v>
      </c>
      <c r="C60" s="125">
        <v>15366900</v>
      </c>
      <c r="E60" s="126"/>
      <c r="F60" s="127"/>
      <c r="I60" s="126" t="str">
        <f>CONCATENATE($C$6,"$/crash")</f>
        <v>2024$/crash</v>
      </c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8"/>
      <c r="AW60" s="128"/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8"/>
      <c r="BJ60" s="128"/>
      <c r="BK60" s="128"/>
      <c r="BL60" s="128"/>
      <c r="BM60" s="128"/>
      <c r="BN60" s="128"/>
      <c r="BO60" s="128"/>
      <c r="BP60" s="128"/>
      <c r="BR60" s="57"/>
      <c r="BS60" s="57" t="s">
        <v>48</v>
      </c>
    </row>
    <row r="61" spans="1:72">
      <c r="C61" s="127"/>
      <c r="D61" s="127"/>
      <c r="F61" s="126"/>
      <c r="G61" s="127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  <c r="AV61" s="128"/>
      <c r="AW61" s="128"/>
      <c r="AX61" s="128"/>
      <c r="AY61" s="128"/>
      <c r="AZ61" s="128"/>
      <c r="BA61" s="128"/>
      <c r="BB61" s="128"/>
      <c r="BC61" s="128"/>
      <c r="BD61" s="128"/>
      <c r="BE61" s="128"/>
      <c r="BF61" s="128"/>
      <c r="BG61" s="128"/>
      <c r="BH61" s="128"/>
      <c r="BI61" s="128"/>
      <c r="BJ61" s="128"/>
      <c r="BK61" s="128"/>
      <c r="BL61" s="128"/>
      <c r="BM61" s="128"/>
      <c r="BN61" s="128"/>
      <c r="BO61" s="128"/>
      <c r="BP61" s="128"/>
      <c r="BQ61" s="128"/>
    </row>
    <row r="62" spans="1:72" ht="15.6">
      <c r="A62" s="76" t="s">
        <v>56</v>
      </c>
      <c r="B62" s="77"/>
      <c r="C62" s="76"/>
      <c r="D62" s="76"/>
      <c r="E62" s="78"/>
      <c r="F62" s="79"/>
      <c r="G62" s="76"/>
      <c r="H62" s="78" t="s">
        <v>10</v>
      </c>
      <c r="I62" s="118" t="str">
        <f>I$47</f>
        <v>12/2025</v>
      </c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9"/>
    </row>
    <row r="63" spans="1:72" ht="14.65" customHeight="1">
      <c r="A63" s="81"/>
      <c r="B63" s="82"/>
      <c r="C63" s="81"/>
      <c r="D63" s="81"/>
      <c r="E63" s="83"/>
      <c r="F63" s="84"/>
      <c r="G63" s="81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9"/>
    </row>
    <row r="64" spans="1:72">
      <c r="B64" s="55" t="s">
        <v>57</v>
      </c>
      <c r="C64" s="129">
        <v>0</v>
      </c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104"/>
      <c r="AQ64" s="104"/>
      <c r="AR64" s="104"/>
      <c r="AS64" s="104"/>
      <c r="AT64" s="104"/>
      <c r="AU64" s="104"/>
      <c r="AV64" s="104"/>
      <c r="AW64" s="104"/>
      <c r="AX64" s="104"/>
      <c r="AY64" s="104"/>
      <c r="AZ64" s="104"/>
      <c r="BA64" s="104"/>
      <c r="BB64" s="104"/>
      <c r="BC64" s="104"/>
      <c r="BD64" s="104"/>
      <c r="BE64" s="104"/>
      <c r="BF64" s="104"/>
      <c r="BG64" s="104"/>
      <c r="BH64" s="104"/>
      <c r="BI64" s="104"/>
      <c r="BJ64" s="104"/>
      <c r="BK64" s="104"/>
      <c r="BL64" s="104"/>
      <c r="BM64" s="104"/>
      <c r="BN64" s="104"/>
      <c r="BO64" s="104"/>
      <c r="BP64" s="104"/>
      <c r="BQ64" s="104"/>
    </row>
    <row r="65" spans="1:91"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  <c r="AP65" s="104"/>
      <c r="AQ65" s="104"/>
      <c r="AR65" s="104"/>
      <c r="AS65" s="104"/>
      <c r="AT65" s="104"/>
      <c r="AU65" s="104"/>
      <c r="AV65" s="104"/>
      <c r="AW65" s="104"/>
      <c r="AX65" s="104"/>
      <c r="AY65" s="104"/>
      <c r="AZ65" s="104"/>
      <c r="BA65" s="104"/>
      <c r="BB65" s="104"/>
      <c r="BC65" s="104"/>
      <c r="BD65" s="104"/>
      <c r="BE65" s="104"/>
      <c r="BF65" s="104"/>
      <c r="BG65" s="104"/>
      <c r="BH65" s="104"/>
      <c r="BI65" s="104"/>
      <c r="BJ65" s="104"/>
      <c r="BK65" s="104"/>
      <c r="BL65" s="104"/>
      <c r="BM65" s="104"/>
      <c r="BN65" s="104"/>
      <c r="BO65" s="104"/>
      <c r="BP65" s="104"/>
      <c r="BQ65" s="104"/>
    </row>
    <row r="66" spans="1:91" s="62" customFormat="1">
      <c r="B66" s="56" t="s">
        <v>58</v>
      </c>
      <c r="C66" s="356">
        <v>20.100000000000001</v>
      </c>
      <c r="E66" s="55"/>
      <c r="F66" s="56"/>
      <c r="I66" s="126" t="str">
        <f>$C$6&amp;"$/person-hour"</f>
        <v>2024$/person-hour</v>
      </c>
      <c r="Z66" s="131">
        <f t="shared" ref="Z66:AO76" si="22">IF($C$64=1,$C66*Z$37,$C66)</f>
        <v>20.100000000000001</v>
      </c>
      <c r="AA66" s="131">
        <f t="shared" si="22"/>
        <v>20.100000000000001</v>
      </c>
      <c r="AB66" s="131">
        <f t="shared" si="22"/>
        <v>20.100000000000001</v>
      </c>
      <c r="AC66" s="131">
        <f t="shared" si="22"/>
        <v>20.100000000000001</v>
      </c>
      <c r="AD66" s="131">
        <f t="shared" si="22"/>
        <v>20.100000000000001</v>
      </c>
      <c r="AE66" s="131">
        <f t="shared" si="22"/>
        <v>20.100000000000001</v>
      </c>
      <c r="AF66" s="131">
        <f t="shared" si="22"/>
        <v>20.100000000000001</v>
      </c>
      <c r="AG66" s="131">
        <f t="shared" si="22"/>
        <v>20.100000000000001</v>
      </c>
      <c r="AH66" s="131">
        <f t="shared" si="22"/>
        <v>20.100000000000001</v>
      </c>
      <c r="AI66" s="131">
        <f t="shared" si="22"/>
        <v>20.100000000000001</v>
      </c>
      <c r="AJ66" s="131">
        <f t="shared" si="22"/>
        <v>20.100000000000001</v>
      </c>
      <c r="AK66" s="131">
        <f t="shared" si="22"/>
        <v>20.100000000000001</v>
      </c>
      <c r="AL66" s="131">
        <f t="shared" si="22"/>
        <v>20.100000000000001</v>
      </c>
      <c r="AM66" s="131">
        <f t="shared" si="22"/>
        <v>20.100000000000001</v>
      </c>
      <c r="AN66" s="131">
        <f t="shared" si="22"/>
        <v>20.100000000000001</v>
      </c>
      <c r="AO66" s="131">
        <f t="shared" si="22"/>
        <v>20.100000000000001</v>
      </c>
      <c r="AP66" s="131">
        <f t="shared" ref="AP66:BE76" si="23">IF($C$64=1,$C66*AP$37,$C66)</f>
        <v>20.100000000000001</v>
      </c>
      <c r="AQ66" s="131">
        <f t="shared" si="23"/>
        <v>20.100000000000001</v>
      </c>
      <c r="AR66" s="131">
        <f t="shared" si="23"/>
        <v>20.100000000000001</v>
      </c>
      <c r="AS66" s="131">
        <f t="shared" si="23"/>
        <v>20.100000000000001</v>
      </c>
      <c r="AT66" s="131">
        <f t="shared" si="23"/>
        <v>20.100000000000001</v>
      </c>
      <c r="AU66" s="131">
        <f t="shared" si="23"/>
        <v>20.100000000000001</v>
      </c>
      <c r="AV66" s="131">
        <f t="shared" si="23"/>
        <v>20.100000000000001</v>
      </c>
      <c r="AW66" s="131">
        <f t="shared" si="23"/>
        <v>20.100000000000001</v>
      </c>
      <c r="AX66" s="131">
        <f t="shared" si="23"/>
        <v>20.100000000000001</v>
      </c>
      <c r="AY66" s="131">
        <f t="shared" si="23"/>
        <v>20.100000000000001</v>
      </c>
      <c r="AZ66" s="131">
        <f t="shared" si="23"/>
        <v>20.100000000000001</v>
      </c>
      <c r="BA66" s="131">
        <f t="shared" si="23"/>
        <v>20.100000000000001</v>
      </c>
      <c r="BB66" s="131">
        <f t="shared" si="23"/>
        <v>20.100000000000001</v>
      </c>
      <c r="BC66" s="131">
        <f t="shared" si="23"/>
        <v>20.100000000000001</v>
      </c>
      <c r="BD66" s="131">
        <f t="shared" si="23"/>
        <v>20.100000000000001</v>
      </c>
      <c r="BE66" s="131">
        <f t="shared" si="23"/>
        <v>20.100000000000001</v>
      </c>
      <c r="BF66" s="131">
        <f t="shared" ref="BF66:BQ76" si="24">IF($C$64=1,$C66*BF$37,$C66)</f>
        <v>20.100000000000001</v>
      </c>
      <c r="BG66" s="131">
        <f t="shared" si="24"/>
        <v>20.100000000000001</v>
      </c>
      <c r="BH66" s="131">
        <f t="shared" si="24"/>
        <v>20.100000000000001</v>
      </c>
      <c r="BI66" s="131">
        <f t="shared" si="24"/>
        <v>20.100000000000001</v>
      </c>
      <c r="BJ66" s="131">
        <f t="shared" si="24"/>
        <v>20.100000000000001</v>
      </c>
      <c r="BK66" s="131">
        <f t="shared" si="24"/>
        <v>20.100000000000001</v>
      </c>
      <c r="BL66" s="131">
        <f t="shared" si="24"/>
        <v>20.100000000000001</v>
      </c>
      <c r="BM66" s="131">
        <f t="shared" si="24"/>
        <v>20.100000000000001</v>
      </c>
      <c r="BN66" s="131">
        <f t="shared" si="24"/>
        <v>20.100000000000001</v>
      </c>
      <c r="BO66" s="131">
        <f t="shared" si="24"/>
        <v>20.100000000000001</v>
      </c>
      <c r="BP66" s="131">
        <f t="shared" si="24"/>
        <v>20.100000000000001</v>
      </c>
      <c r="BQ66" s="131">
        <f t="shared" si="24"/>
        <v>20.100000000000001</v>
      </c>
      <c r="BS66" s="57" t="s">
        <v>59</v>
      </c>
      <c r="BT66" s="230" t="s">
        <v>14</v>
      </c>
    </row>
    <row r="67" spans="1:91" s="62" customFormat="1">
      <c r="B67" s="56" t="s">
        <v>60</v>
      </c>
      <c r="C67" s="356">
        <v>34.6</v>
      </c>
      <c r="E67" s="55"/>
      <c r="F67" s="56"/>
      <c r="I67" s="126" t="str">
        <f t="shared" ref="I67:I76" si="25">$C$6&amp;"$/person-hour"</f>
        <v>2024$/person-hour</v>
      </c>
      <c r="Z67" s="131">
        <f t="shared" si="22"/>
        <v>34.6</v>
      </c>
      <c r="AA67" s="131">
        <f t="shared" si="22"/>
        <v>34.6</v>
      </c>
      <c r="AB67" s="131">
        <f t="shared" si="22"/>
        <v>34.6</v>
      </c>
      <c r="AC67" s="131">
        <f t="shared" si="22"/>
        <v>34.6</v>
      </c>
      <c r="AD67" s="131">
        <f t="shared" si="22"/>
        <v>34.6</v>
      </c>
      <c r="AE67" s="131">
        <f t="shared" si="22"/>
        <v>34.6</v>
      </c>
      <c r="AF67" s="131">
        <f t="shared" si="22"/>
        <v>34.6</v>
      </c>
      <c r="AG67" s="131">
        <f t="shared" si="22"/>
        <v>34.6</v>
      </c>
      <c r="AH67" s="131">
        <f t="shared" si="22"/>
        <v>34.6</v>
      </c>
      <c r="AI67" s="131">
        <f t="shared" si="22"/>
        <v>34.6</v>
      </c>
      <c r="AJ67" s="131">
        <f t="shared" si="22"/>
        <v>34.6</v>
      </c>
      <c r="AK67" s="131">
        <f t="shared" si="22"/>
        <v>34.6</v>
      </c>
      <c r="AL67" s="131">
        <f t="shared" si="22"/>
        <v>34.6</v>
      </c>
      <c r="AM67" s="131">
        <f t="shared" si="22"/>
        <v>34.6</v>
      </c>
      <c r="AN67" s="131">
        <f t="shared" si="22"/>
        <v>34.6</v>
      </c>
      <c r="AO67" s="131">
        <f t="shared" si="22"/>
        <v>34.6</v>
      </c>
      <c r="AP67" s="131">
        <f t="shared" si="23"/>
        <v>34.6</v>
      </c>
      <c r="AQ67" s="131">
        <f t="shared" si="23"/>
        <v>34.6</v>
      </c>
      <c r="AR67" s="131">
        <f t="shared" si="23"/>
        <v>34.6</v>
      </c>
      <c r="AS67" s="131">
        <f t="shared" si="23"/>
        <v>34.6</v>
      </c>
      <c r="AT67" s="131">
        <f t="shared" si="23"/>
        <v>34.6</v>
      </c>
      <c r="AU67" s="131">
        <f t="shared" si="23"/>
        <v>34.6</v>
      </c>
      <c r="AV67" s="131">
        <f t="shared" si="23"/>
        <v>34.6</v>
      </c>
      <c r="AW67" s="131">
        <f t="shared" si="23"/>
        <v>34.6</v>
      </c>
      <c r="AX67" s="131">
        <f t="shared" si="23"/>
        <v>34.6</v>
      </c>
      <c r="AY67" s="131">
        <f t="shared" si="23"/>
        <v>34.6</v>
      </c>
      <c r="AZ67" s="131">
        <f t="shared" si="23"/>
        <v>34.6</v>
      </c>
      <c r="BA67" s="131">
        <f t="shared" si="23"/>
        <v>34.6</v>
      </c>
      <c r="BB67" s="131">
        <f t="shared" si="23"/>
        <v>34.6</v>
      </c>
      <c r="BC67" s="131">
        <f t="shared" si="23"/>
        <v>34.6</v>
      </c>
      <c r="BD67" s="131">
        <f t="shared" si="23"/>
        <v>34.6</v>
      </c>
      <c r="BE67" s="131">
        <f t="shared" si="23"/>
        <v>34.6</v>
      </c>
      <c r="BF67" s="131">
        <f t="shared" si="24"/>
        <v>34.6</v>
      </c>
      <c r="BG67" s="131">
        <f t="shared" si="24"/>
        <v>34.6</v>
      </c>
      <c r="BH67" s="131">
        <f t="shared" si="24"/>
        <v>34.6</v>
      </c>
      <c r="BI67" s="131">
        <f t="shared" si="24"/>
        <v>34.6</v>
      </c>
      <c r="BJ67" s="131">
        <f t="shared" si="24"/>
        <v>34.6</v>
      </c>
      <c r="BK67" s="131">
        <f t="shared" si="24"/>
        <v>34.6</v>
      </c>
      <c r="BL67" s="131">
        <f t="shared" si="24"/>
        <v>34.6</v>
      </c>
      <c r="BM67" s="131">
        <f t="shared" si="24"/>
        <v>34.6</v>
      </c>
      <c r="BN67" s="131">
        <f t="shared" si="24"/>
        <v>34.6</v>
      </c>
      <c r="BO67" s="131">
        <f t="shared" si="24"/>
        <v>34.6</v>
      </c>
      <c r="BP67" s="131">
        <f t="shared" si="24"/>
        <v>34.6</v>
      </c>
      <c r="BQ67" s="131">
        <f t="shared" si="24"/>
        <v>34.6</v>
      </c>
      <c r="BS67" s="57" t="s">
        <v>48</v>
      </c>
      <c r="BT67" s="87"/>
    </row>
    <row r="68" spans="1:91" s="62" customFormat="1">
      <c r="B68" s="56" t="s">
        <v>61</v>
      </c>
      <c r="C68" s="356">
        <v>21.8</v>
      </c>
      <c r="E68" s="55"/>
      <c r="F68" s="56"/>
      <c r="I68" s="126" t="str">
        <f t="shared" si="25"/>
        <v>2024$/person-hour</v>
      </c>
      <c r="Z68" s="131">
        <f t="shared" si="22"/>
        <v>21.8</v>
      </c>
      <c r="AA68" s="131">
        <f t="shared" si="22"/>
        <v>21.8</v>
      </c>
      <c r="AB68" s="131">
        <f t="shared" si="22"/>
        <v>21.8</v>
      </c>
      <c r="AC68" s="131">
        <f t="shared" si="22"/>
        <v>21.8</v>
      </c>
      <c r="AD68" s="131">
        <f t="shared" si="22"/>
        <v>21.8</v>
      </c>
      <c r="AE68" s="131">
        <f t="shared" si="22"/>
        <v>21.8</v>
      </c>
      <c r="AF68" s="131">
        <f t="shared" si="22"/>
        <v>21.8</v>
      </c>
      <c r="AG68" s="131">
        <f t="shared" si="22"/>
        <v>21.8</v>
      </c>
      <c r="AH68" s="131">
        <f t="shared" si="22"/>
        <v>21.8</v>
      </c>
      <c r="AI68" s="131">
        <f t="shared" si="22"/>
        <v>21.8</v>
      </c>
      <c r="AJ68" s="131">
        <f t="shared" si="22"/>
        <v>21.8</v>
      </c>
      <c r="AK68" s="131">
        <f t="shared" si="22"/>
        <v>21.8</v>
      </c>
      <c r="AL68" s="131">
        <f t="shared" si="22"/>
        <v>21.8</v>
      </c>
      <c r="AM68" s="131">
        <f t="shared" si="22"/>
        <v>21.8</v>
      </c>
      <c r="AN68" s="131">
        <f t="shared" si="22"/>
        <v>21.8</v>
      </c>
      <c r="AO68" s="131">
        <f t="shared" si="22"/>
        <v>21.8</v>
      </c>
      <c r="AP68" s="131">
        <f t="shared" si="23"/>
        <v>21.8</v>
      </c>
      <c r="AQ68" s="131">
        <f t="shared" si="23"/>
        <v>21.8</v>
      </c>
      <c r="AR68" s="131">
        <f t="shared" si="23"/>
        <v>21.8</v>
      </c>
      <c r="AS68" s="131">
        <f t="shared" si="23"/>
        <v>21.8</v>
      </c>
      <c r="AT68" s="131">
        <f t="shared" si="23"/>
        <v>21.8</v>
      </c>
      <c r="AU68" s="131">
        <f t="shared" si="23"/>
        <v>21.8</v>
      </c>
      <c r="AV68" s="131">
        <f t="shared" si="23"/>
        <v>21.8</v>
      </c>
      <c r="AW68" s="131">
        <f t="shared" si="23"/>
        <v>21.8</v>
      </c>
      <c r="AX68" s="131">
        <f t="shared" si="23"/>
        <v>21.8</v>
      </c>
      <c r="AY68" s="131">
        <f t="shared" si="23"/>
        <v>21.8</v>
      </c>
      <c r="AZ68" s="131">
        <f t="shared" si="23"/>
        <v>21.8</v>
      </c>
      <c r="BA68" s="131">
        <f t="shared" si="23"/>
        <v>21.8</v>
      </c>
      <c r="BB68" s="131">
        <f t="shared" si="23"/>
        <v>21.8</v>
      </c>
      <c r="BC68" s="131">
        <f t="shared" si="23"/>
        <v>21.8</v>
      </c>
      <c r="BD68" s="131">
        <f t="shared" si="23"/>
        <v>21.8</v>
      </c>
      <c r="BE68" s="131">
        <f t="shared" si="23"/>
        <v>21.8</v>
      </c>
      <c r="BF68" s="131">
        <f t="shared" si="24"/>
        <v>21.8</v>
      </c>
      <c r="BG68" s="131">
        <f t="shared" si="24"/>
        <v>21.8</v>
      </c>
      <c r="BH68" s="131">
        <f t="shared" si="24"/>
        <v>21.8</v>
      </c>
      <c r="BI68" s="131">
        <f t="shared" si="24"/>
        <v>21.8</v>
      </c>
      <c r="BJ68" s="131">
        <f t="shared" si="24"/>
        <v>21.8</v>
      </c>
      <c r="BK68" s="131">
        <f t="shared" si="24"/>
        <v>21.8</v>
      </c>
      <c r="BL68" s="131">
        <f t="shared" si="24"/>
        <v>21.8</v>
      </c>
      <c r="BM68" s="131">
        <f t="shared" si="24"/>
        <v>21.8</v>
      </c>
      <c r="BN68" s="131">
        <f t="shared" si="24"/>
        <v>21.8</v>
      </c>
      <c r="BO68" s="131">
        <f t="shared" si="24"/>
        <v>21.8</v>
      </c>
      <c r="BP68" s="131">
        <f t="shared" si="24"/>
        <v>21.8</v>
      </c>
      <c r="BQ68" s="131">
        <f t="shared" si="24"/>
        <v>21.8</v>
      </c>
      <c r="BS68" s="57" t="s">
        <v>48</v>
      </c>
      <c r="BT68" s="87"/>
    </row>
    <row r="69" spans="1:91" s="62" customFormat="1">
      <c r="B69" s="56" t="s">
        <v>62</v>
      </c>
      <c r="C69" s="356">
        <v>37.200000000000003</v>
      </c>
      <c r="E69" s="55"/>
      <c r="F69" s="56"/>
      <c r="I69" s="126" t="str">
        <f t="shared" si="25"/>
        <v>2024$/person-hour</v>
      </c>
      <c r="Z69" s="131">
        <f t="shared" si="22"/>
        <v>37.200000000000003</v>
      </c>
      <c r="AA69" s="131">
        <f t="shared" si="22"/>
        <v>37.200000000000003</v>
      </c>
      <c r="AB69" s="131">
        <f t="shared" si="22"/>
        <v>37.200000000000003</v>
      </c>
      <c r="AC69" s="131">
        <f t="shared" si="22"/>
        <v>37.200000000000003</v>
      </c>
      <c r="AD69" s="131">
        <f t="shared" si="22"/>
        <v>37.200000000000003</v>
      </c>
      <c r="AE69" s="131">
        <f t="shared" si="22"/>
        <v>37.200000000000003</v>
      </c>
      <c r="AF69" s="131">
        <f t="shared" si="22"/>
        <v>37.200000000000003</v>
      </c>
      <c r="AG69" s="131">
        <f t="shared" si="22"/>
        <v>37.200000000000003</v>
      </c>
      <c r="AH69" s="131">
        <f t="shared" si="22"/>
        <v>37.200000000000003</v>
      </c>
      <c r="AI69" s="131">
        <f t="shared" si="22"/>
        <v>37.200000000000003</v>
      </c>
      <c r="AJ69" s="131">
        <f t="shared" si="22"/>
        <v>37.200000000000003</v>
      </c>
      <c r="AK69" s="131">
        <f t="shared" si="22"/>
        <v>37.200000000000003</v>
      </c>
      <c r="AL69" s="131">
        <f t="shared" si="22"/>
        <v>37.200000000000003</v>
      </c>
      <c r="AM69" s="131">
        <f t="shared" si="22"/>
        <v>37.200000000000003</v>
      </c>
      <c r="AN69" s="131">
        <f t="shared" si="22"/>
        <v>37.200000000000003</v>
      </c>
      <c r="AO69" s="131">
        <f t="shared" si="22"/>
        <v>37.200000000000003</v>
      </c>
      <c r="AP69" s="131">
        <f t="shared" si="23"/>
        <v>37.200000000000003</v>
      </c>
      <c r="AQ69" s="131">
        <f t="shared" si="23"/>
        <v>37.200000000000003</v>
      </c>
      <c r="AR69" s="131">
        <f t="shared" si="23"/>
        <v>37.200000000000003</v>
      </c>
      <c r="AS69" s="131">
        <f t="shared" si="23"/>
        <v>37.200000000000003</v>
      </c>
      <c r="AT69" s="131">
        <f t="shared" si="23"/>
        <v>37.200000000000003</v>
      </c>
      <c r="AU69" s="131">
        <f t="shared" si="23"/>
        <v>37.200000000000003</v>
      </c>
      <c r="AV69" s="131">
        <f t="shared" si="23"/>
        <v>37.200000000000003</v>
      </c>
      <c r="AW69" s="131">
        <f t="shared" si="23"/>
        <v>37.200000000000003</v>
      </c>
      <c r="AX69" s="131">
        <f t="shared" si="23"/>
        <v>37.200000000000003</v>
      </c>
      <c r="AY69" s="131">
        <f t="shared" si="23"/>
        <v>37.200000000000003</v>
      </c>
      <c r="AZ69" s="131">
        <f t="shared" si="23"/>
        <v>37.200000000000003</v>
      </c>
      <c r="BA69" s="131">
        <f t="shared" si="23"/>
        <v>37.200000000000003</v>
      </c>
      <c r="BB69" s="131">
        <f t="shared" si="23"/>
        <v>37.200000000000003</v>
      </c>
      <c r="BC69" s="131">
        <f t="shared" si="23"/>
        <v>37.200000000000003</v>
      </c>
      <c r="BD69" s="131">
        <f t="shared" si="23"/>
        <v>37.200000000000003</v>
      </c>
      <c r="BE69" s="131">
        <f t="shared" si="23"/>
        <v>37.200000000000003</v>
      </c>
      <c r="BF69" s="131">
        <f t="shared" si="24"/>
        <v>37.200000000000003</v>
      </c>
      <c r="BG69" s="131">
        <f t="shared" si="24"/>
        <v>37.200000000000003</v>
      </c>
      <c r="BH69" s="131">
        <f t="shared" si="24"/>
        <v>37.200000000000003</v>
      </c>
      <c r="BI69" s="131">
        <f t="shared" si="24"/>
        <v>37.200000000000003</v>
      </c>
      <c r="BJ69" s="131">
        <f t="shared" si="24"/>
        <v>37.200000000000003</v>
      </c>
      <c r="BK69" s="131">
        <f t="shared" si="24"/>
        <v>37.200000000000003</v>
      </c>
      <c r="BL69" s="131">
        <f t="shared" si="24"/>
        <v>37.200000000000003</v>
      </c>
      <c r="BM69" s="131">
        <f t="shared" si="24"/>
        <v>37.200000000000003</v>
      </c>
      <c r="BN69" s="131">
        <f t="shared" si="24"/>
        <v>37.200000000000003</v>
      </c>
      <c r="BO69" s="131">
        <f t="shared" si="24"/>
        <v>37.200000000000003</v>
      </c>
      <c r="BP69" s="131">
        <f t="shared" si="24"/>
        <v>37.200000000000003</v>
      </c>
      <c r="BQ69" s="131">
        <f t="shared" si="24"/>
        <v>37.200000000000003</v>
      </c>
      <c r="BS69" s="57" t="s">
        <v>48</v>
      </c>
      <c r="BT69" s="87"/>
    </row>
    <row r="70" spans="1:91" s="62" customFormat="1">
      <c r="B70" s="56" t="s">
        <v>63</v>
      </c>
      <c r="C70" s="356">
        <v>40.299999999999997</v>
      </c>
      <c r="E70" s="55"/>
      <c r="F70" s="56"/>
      <c r="I70" s="126" t="str">
        <f t="shared" si="25"/>
        <v>2024$/person-hour</v>
      </c>
      <c r="Z70" s="131">
        <f t="shared" si="22"/>
        <v>40.299999999999997</v>
      </c>
      <c r="AA70" s="131">
        <f t="shared" si="22"/>
        <v>40.299999999999997</v>
      </c>
      <c r="AB70" s="131">
        <f t="shared" si="22"/>
        <v>40.299999999999997</v>
      </c>
      <c r="AC70" s="131">
        <f t="shared" si="22"/>
        <v>40.299999999999997</v>
      </c>
      <c r="AD70" s="131">
        <f t="shared" si="22"/>
        <v>40.299999999999997</v>
      </c>
      <c r="AE70" s="131">
        <f t="shared" si="22"/>
        <v>40.299999999999997</v>
      </c>
      <c r="AF70" s="131">
        <f t="shared" si="22"/>
        <v>40.299999999999997</v>
      </c>
      <c r="AG70" s="131">
        <f t="shared" si="22"/>
        <v>40.299999999999997</v>
      </c>
      <c r="AH70" s="131">
        <f t="shared" si="22"/>
        <v>40.299999999999997</v>
      </c>
      <c r="AI70" s="131">
        <f t="shared" si="22"/>
        <v>40.299999999999997</v>
      </c>
      <c r="AJ70" s="131">
        <f t="shared" si="22"/>
        <v>40.299999999999997</v>
      </c>
      <c r="AK70" s="131">
        <f t="shared" si="22"/>
        <v>40.299999999999997</v>
      </c>
      <c r="AL70" s="131">
        <f t="shared" si="22"/>
        <v>40.299999999999997</v>
      </c>
      <c r="AM70" s="131">
        <f t="shared" si="22"/>
        <v>40.299999999999997</v>
      </c>
      <c r="AN70" s="131">
        <f t="shared" si="22"/>
        <v>40.299999999999997</v>
      </c>
      <c r="AO70" s="131">
        <f t="shared" si="22"/>
        <v>40.299999999999997</v>
      </c>
      <c r="AP70" s="131">
        <f t="shared" si="23"/>
        <v>40.299999999999997</v>
      </c>
      <c r="AQ70" s="131">
        <f t="shared" si="23"/>
        <v>40.299999999999997</v>
      </c>
      <c r="AR70" s="131">
        <f t="shared" si="23"/>
        <v>40.299999999999997</v>
      </c>
      <c r="AS70" s="131">
        <f t="shared" si="23"/>
        <v>40.299999999999997</v>
      </c>
      <c r="AT70" s="131">
        <f t="shared" si="23"/>
        <v>40.299999999999997</v>
      </c>
      <c r="AU70" s="131">
        <f t="shared" si="23"/>
        <v>40.299999999999997</v>
      </c>
      <c r="AV70" s="131">
        <f t="shared" si="23"/>
        <v>40.299999999999997</v>
      </c>
      <c r="AW70" s="131">
        <f t="shared" si="23"/>
        <v>40.299999999999997</v>
      </c>
      <c r="AX70" s="131">
        <f t="shared" si="23"/>
        <v>40.299999999999997</v>
      </c>
      <c r="AY70" s="131">
        <f t="shared" si="23"/>
        <v>40.299999999999997</v>
      </c>
      <c r="AZ70" s="131">
        <f t="shared" si="23"/>
        <v>40.299999999999997</v>
      </c>
      <c r="BA70" s="131">
        <f t="shared" si="23"/>
        <v>40.299999999999997</v>
      </c>
      <c r="BB70" s="131">
        <f t="shared" si="23"/>
        <v>40.299999999999997</v>
      </c>
      <c r="BC70" s="131">
        <f t="shared" si="23"/>
        <v>40.299999999999997</v>
      </c>
      <c r="BD70" s="131">
        <f t="shared" si="23"/>
        <v>40.299999999999997</v>
      </c>
      <c r="BE70" s="131">
        <f t="shared" si="23"/>
        <v>40.299999999999997</v>
      </c>
      <c r="BF70" s="131">
        <f t="shared" si="24"/>
        <v>40.299999999999997</v>
      </c>
      <c r="BG70" s="131">
        <f t="shared" si="24"/>
        <v>40.299999999999997</v>
      </c>
      <c r="BH70" s="131">
        <f t="shared" si="24"/>
        <v>40.299999999999997</v>
      </c>
      <c r="BI70" s="131">
        <f t="shared" si="24"/>
        <v>40.299999999999997</v>
      </c>
      <c r="BJ70" s="131">
        <f t="shared" si="24"/>
        <v>40.299999999999997</v>
      </c>
      <c r="BK70" s="131">
        <f t="shared" si="24"/>
        <v>40.299999999999997</v>
      </c>
      <c r="BL70" s="131">
        <f t="shared" si="24"/>
        <v>40.299999999999997</v>
      </c>
      <c r="BM70" s="131">
        <f t="shared" si="24"/>
        <v>40.299999999999997</v>
      </c>
      <c r="BN70" s="131">
        <f t="shared" si="24"/>
        <v>40.299999999999997</v>
      </c>
      <c r="BO70" s="131">
        <f t="shared" si="24"/>
        <v>40.299999999999997</v>
      </c>
      <c r="BP70" s="131">
        <f t="shared" si="24"/>
        <v>40.299999999999997</v>
      </c>
      <c r="BQ70" s="131">
        <f t="shared" si="24"/>
        <v>40.299999999999997</v>
      </c>
      <c r="BS70" s="57" t="s">
        <v>48</v>
      </c>
      <c r="BT70" s="87"/>
    </row>
    <row r="71" spans="1:91" s="62" customFormat="1">
      <c r="B71" s="56" t="s">
        <v>64</v>
      </c>
      <c r="C71" s="356">
        <v>59.5</v>
      </c>
      <c r="E71" s="55"/>
      <c r="F71" s="56"/>
      <c r="I71" s="126" t="str">
        <f t="shared" si="25"/>
        <v>2024$/person-hour</v>
      </c>
      <c r="Z71" s="131">
        <f t="shared" si="22"/>
        <v>59.5</v>
      </c>
      <c r="AA71" s="131">
        <f t="shared" si="22"/>
        <v>59.5</v>
      </c>
      <c r="AB71" s="131">
        <f t="shared" si="22"/>
        <v>59.5</v>
      </c>
      <c r="AC71" s="131">
        <f t="shared" si="22"/>
        <v>59.5</v>
      </c>
      <c r="AD71" s="131">
        <f t="shared" si="22"/>
        <v>59.5</v>
      </c>
      <c r="AE71" s="131">
        <f t="shared" si="22"/>
        <v>59.5</v>
      </c>
      <c r="AF71" s="131">
        <f t="shared" si="22"/>
        <v>59.5</v>
      </c>
      <c r="AG71" s="131">
        <f t="shared" si="22"/>
        <v>59.5</v>
      </c>
      <c r="AH71" s="131">
        <f t="shared" si="22"/>
        <v>59.5</v>
      </c>
      <c r="AI71" s="131">
        <f t="shared" si="22"/>
        <v>59.5</v>
      </c>
      <c r="AJ71" s="131">
        <f t="shared" si="22"/>
        <v>59.5</v>
      </c>
      <c r="AK71" s="131">
        <f t="shared" si="22"/>
        <v>59.5</v>
      </c>
      <c r="AL71" s="131">
        <f t="shared" si="22"/>
        <v>59.5</v>
      </c>
      <c r="AM71" s="131">
        <f t="shared" si="22"/>
        <v>59.5</v>
      </c>
      <c r="AN71" s="131">
        <f t="shared" si="22"/>
        <v>59.5</v>
      </c>
      <c r="AO71" s="131">
        <f t="shared" si="22"/>
        <v>59.5</v>
      </c>
      <c r="AP71" s="131">
        <f t="shared" si="23"/>
        <v>59.5</v>
      </c>
      <c r="AQ71" s="131">
        <f t="shared" si="23"/>
        <v>59.5</v>
      </c>
      <c r="AR71" s="131">
        <f t="shared" si="23"/>
        <v>59.5</v>
      </c>
      <c r="AS71" s="131">
        <f t="shared" si="23"/>
        <v>59.5</v>
      </c>
      <c r="AT71" s="131">
        <f t="shared" si="23"/>
        <v>59.5</v>
      </c>
      <c r="AU71" s="131">
        <f t="shared" si="23"/>
        <v>59.5</v>
      </c>
      <c r="AV71" s="131">
        <f t="shared" si="23"/>
        <v>59.5</v>
      </c>
      <c r="AW71" s="131">
        <f t="shared" si="23"/>
        <v>59.5</v>
      </c>
      <c r="AX71" s="131">
        <f t="shared" si="23"/>
        <v>59.5</v>
      </c>
      <c r="AY71" s="131">
        <f t="shared" si="23"/>
        <v>59.5</v>
      </c>
      <c r="AZ71" s="131">
        <f t="shared" si="23"/>
        <v>59.5</v>
      </c>
      <c r="BA71" s="131">
        <f t="shared" si="23"/>
        <v>59.5</v>
      </c>
      <c r="BB71" s="131">
        <f t="shared" si="23"/>
        <v>59.5</v>
      </c>
      <c r="BC71" s="131">
        <f t="shared" si="23"/>
        <v>59.5</v>
      </c>
      <c r="BD71" s="131">
        <f t="shared" si="23"/>
        <v>59.5</v>
      </c>
      <c r="BE71" s="131">
        <f t="shared" si="23"/>
        <v>59.5</v>
      </c>
      <c r="BF71" s="131">
        <f t="shared" si="24"/>
        <v>59.5</v>
      </c>
      <c r="BG71" s="131">
        <f t="shared" si="24"/>
        <v>59.5</v>
      </c>
      <c r="BH71" s="131">
        <f t="shared" si="24"/>
        <v>59.5</v>
      </c>
      <c r="BI71" s="131">
        <f t="shared" si="24"/>
        <v>59.5</v>
      </c>
      <c r="BJ71" s="131">
        <f t="shared" si="24"/>
        <v>59.5</v>
      </c>
      <c r="BK71" s="131">
        <f t="shared" si="24"/>
        <v>59.5</v>
      </c>
      <c r="BL71" s="131">
        <f t="shared" si="24"/>
        <v>59.5</v>
      </c>
      <c r="BM71" s="131">
        <f t="shared" si="24"/>
        <v>59.5</v>
      </c>
      <c r="BN71" s="131">
        <f t="shared" si="24"/>
        <v>59.5</v>
      </c>
      <c r="BO71" s="131">
        <f t="shared" si="24"/>
        <v>59.5</v>
      </c>
      <c r="BP71" s="131">
        <f t="shared" si="24"/>
        <v>59.5</v>
      </c>
      <c r="BQ71" s="131">
        <f t="shared" si="24"/>
        <v>59.5</v>
      </c>
      <c r="BS71" s="57" t="s">
        <v>48</v>
      </c>
      <c r="BT71" s="87"/>
    </row>
    <row r="72" spans="1:91" s="62" customFormat="1">
      <c r="B72" s="56" t="s">
        <v>65</v>
      </c>
      <c r="C72" s="356">
        <v>54.2</v>
      </c>
      <c r="E72" s="55"/>
      <c r="F72" s="56"/>
      <c r="I72" s="126" t="str">
        <f t="shared" si="25"/>
        <v>2024$/person-hour</v>
      </c>
      <c r="Z72" s="131">
        <f t="shared" si="22"/>
        <v>54.2</v>
      </c>
      <c r="AA72" s="131">
        <f t="shared" si="22"/>
        <v>54.2</v>
      </c>
      <c r="AB72" s="131">
        <f t="shared" si="22"/>
        <v>54.2</v>
      </c>
      <c r="AC72" s="131">
        <f t="shared" si="22"/>
        <v>54.2</v>
      </c>
      <c r="AD72" s="131">
        <f t="shared" si="22"/>
        <v>54.2</v>
      </c>
      <c r="AE72" s="131">
        <f t="shared" si="22"/>
        <v>54.2</v>
      </c>
      <c r="AF72" s="131">
        <f t="shared" si="22"/>
        <v>54.2</v>
      </c>
      <c r="AG72" s="131">
        <f t="shared" si="22"/>
        <v>54.2</v>
      </c>
      <c r="AH72" s="131">
        <f t="shared" si="22"/>
        <v>54.2</v>
      </c>
      <c r="AI72" s="131">
        <f t="shared" si="22"/>
        <v>54.2</v>
      </c>
      <c r="AJ72" s="131">
        <f t="shared" si="22"/>
        <v>54.2</v>
      </c>
      <c r="AK72" s="131">
        <f t="shared" si="22"/>
        <v>54.2</v>
      </c>
      <c r="AL72" s="131">
        <f t="shared" si="22"/>
        <v>54.2</v>
      </c>
      <c r="AM72" s="131">
        <f t="shared" si="22"/>
        <v>54.2</v>
      </c>
      <c r="AN72" s="131">
        <f t="shared" si="22"/>
        <v>54.2</v>
      </c>
      <c r="AO72" s="131">
        <f t="shared" si="22"/>
        <v>54.2</v>
      </c>
      <c r="AP72" s="131">
        <f t="shared" si="23"/>
        <v>54.2</v>
      </c>
      <c r="AQ72" s="131">
        <f t="shared" si="23"/>
        <v>54.2</v>
      </c>
      <c r="AR72" s="131">
        <f t="shared" si="23"/>
        <v>54.2</v>
      </c>
      <c r="AS72" s="131">
        <f t="shared" si="23"/>
        <v>54.2</v>
      </c>
      <c r="AT72" s="131">
        <f t="shared" si="23"/>
        <v>54.2</v>
      </c>
      <c r="AU72" s="131">
        <f t="shared" si="23"/>
        <v>54.2</v>
      </c>
      <c r="AV72" s="131">
        <f t="shared" si="23"/>
        <v>54.2</v>
      </c>
      <c r="AW72" s="131">
        <f t="shared" si="23"/>
        <v>54.2</v>
      </c>
      <c r="AX72" s="131">
        <f t="shared" si="23"/>
        <v>54.2</v>
      </c>
      <c r="AY72" s="131">
        <f t="shared" si="23"/>
        <v>54.2</v>
      </c>
      <c r="AZ72" s="131">
        <f t="shared" si="23"/>
        <v>54.2</v>
      </c>
      <c r="BA72" s="131">
        <f t="shared" si="23"/>
        <v>54.2</v>
      </c>
      <c r="BB72" s="131">
        <f t="shared" si="23"/>
        <v>54.2</v>
      </c>
      <c r="BC72" s="131">
        <f t="shared" si="23"/>
        <v>54.2</v>
      </c>
      <c r="BD72" s="131">
        <f t="shared" si="23"/>
        <v>54.2</v>
      </c>
      <c r="BE72" s="131">
        <f t="shared" si="23"/>
        <v>54.2</v>
      </c>
      <c r="BF72" s="131">
        <f t="shared" si="24"/>
        <v>54.2</v>
      </c>
      <c r="BG72" s="131">
        <f t="shared" si="24"/>
        <v>54.2</v>
      </c>
      <c r="BH72" s="131">
        <f t="shared" si="24"/>
        <v>54.2</v>
      </c>
      <c r="BI72" s="131">
        <f t="shared" si="24"/>
        <v>54.2</v>
      </c>
      <c r="BJ72" s="131">
        <f t="shared" si="24"/>
        <v>54.2</v>
      </c>
      <c r="BK72" s="131">
        <f t="shared" si="24"/>
        <v>54.2</v>
      </c>
      <c r="BL72" s="131">
        <f t="shared" si="24"/>
        <v>54.2</v>
      </c>
      <c r="BM72" s="131">
        <f t="shared" si="24"/>
        <v>54.2</v>
      </c>
      <c r="BN72" s="131">
        <f t="shared" si="24"/>
        <v>54.2</v>
      </c>
      <c r="BO72" s="131">
        <f t="shared" si="24"/>
        <v>54.2</v>
      </c>
      <c r="BP72" s="131">
        <f t="shared" si="24"/>
        <v>54.2</v>
      </c>
      <c r="BQ72" s="131">
        <f t="shared" si="24"/>
        <v>54.2</v>
      </c>
      <c r="BS72" s="57" t="s">
        <v>48</v>
      </c>
      <c r="BT72" s="87"/>
    </row>
    <row r="73" spans="1:91" s="62" customFormat="1">
      <c r="B73" s="56" t="s">
        <v>66</v>
      </c>
      <c r="C73" s="356">
        <v>40.200000000000003</v>
      </c>
      <c r="E73" s="55"/>
      <c r="F73" s="56"/>
      <c r="I73" s="126" t="str">
        <f t="shared" si="25"/>
        <v>2024$/person-hour</v>
      </c>
      <c r="Z73" s="131">
        <f t="shared" si="22"/>
        <v>40.200000000000003</v>
      </c>
      <c r="AA73" s="131">
        <f t="shared" si="22"/>
        <v>40.200000000000003</v>
      </c>
      <c r="AB73" s="131">
        <f t="shared" si="22"/>
        <v>40.200000000000003</v>
      </c>
      <c r="AC73" s="131">
        <f t="shared" si="22"/>
        <v>40.200000000000003</v>
      </c>
      <c r="AD73" s="131">
        <f t="shared" si="22"/>
        <v>40.200000000000003</v>
      </c>
      <c r="AE73" s="131">
        <f t="shared" si="22"/>
        <v>40.200000000000003</v>
      </c>
      <c r="AF73" s="131">
        <f t="shared" si="22"/>
        <v>40.200000000000003</v>
      </c>
      <c r="AG73" s="131">
        <f t="shared" si="22"/>
        <v>40.200000000000003</v>
      </c>
      <c r="AH73" s="131">
        <f t="shared" si="22"/>
        <v>40.200000000000003</v>
      </c>
      <c r="AI73" s="131">
        <f t="shared" si="22"/>
        <v>40.200000000000003</v>
      </c>
      <c r="AJ73" s="131">
        <f t="shared" si="22"/>
        <v>40.200000000000003</v>
      </c>
      <c r="AK73" s="131">
        <f t="shared" si="22"/>
        <v>40.200000000000003</v>
      </c>
      <c r="AL73" s="131">
        <f t="shared" si="22"/>
        <v>40.200000000000003</v>
      </c>
      <c r="AM73" s="131">
        <f t="shared" si="22"/>
        <v>40.200000000000003</v>
      </c>
      <c r="AN73" s="131">
        <f t="shared" si="22"/>
        <v>40.200000000000003</v>
      </c>
      <c r="AO73" s="131">
        <f t="shared" si="22"/>
        <v>40.200000000000003</v>
      </c>
      <c r="AP73" s="131">
        <f t="shared" si="23"/>
        <v>40.200000000000003</v>
      </c>
      <c r="AQ73" s="131">
        <f t="shared" si="23"/>
        <v>40.200000000000003</v>
      </c>
      <c r="AR73" s="131">
        <f t="shared" si="23"/>
        <v>40.200000000000003</v>
      </c>
      <c r="AS73" s="131">
        <f t="shared" si="23"/>
        <v>40.200000000000003</v>
      </c>
      <c r="AT73" s="131">
        <f t="shared" si="23"/>
        <v>40.200000000000003</v>
      </c>
      <c r="AU73" s="131">
        <f t="shared" si="23"/>
        <v>40.200000000000003</v>
      </c>
      <c r="AV73" s="131">
        <f t="shared" si="23"/>
        <v>40.200000000000003</v>
      </c>
      <c r="AW73" s="131">
        <f t="shared" si="23"/>
        <v>40.200000000000003</v>
      </c>
      <c r="AX73" s="131">
        <f t="shared" si="23"/>
        <v>40.200000000000003</v>
      </c>
      <c r="AY73" s="131">
        <f t="shared" si="23"/>
        <v>40.200000000000003</v>
      </c>
      <c r="AZ73" s="131">
        <f t="shared" si="23"/>
        <v>40.200000000000003</v>
      </c>
      <c r="BA73" s="131">
        <f t="shared" si="23"/>
        <v>40.200000000000003</v>
      </c>
      <c r="BB73" s="131">
        <f t="shared" si="23"/>
        <v>40.200000000000003</v>
      </c>
      <c r="BC73" s="131">
        <f t="shared" si="23"/>
        <v>40.200000000000003</v>
      </c>
      <c r="BD73" s="131">
        <f t="shared" si="23"/>
        <v>40.200000000000003</v>
      </c>
      <c r="BE73" s="131">
        <f t="shared" si="23"/>
        <v>40.200000000000003</v>
      </c>
      <c r="BF73" s="131">
        <f t="shared" si="24"/>
        <v>40.200000000000003</v>
      </c>
      <c r="BG73" s="131">
        <f t="shared" si="24"/>
        <v>40.200000000000003</v>
      </c>
      <c r="BH73" s="131">
        <f t="shared" si="24"/>
        <v>40.200000000000003</v>
      </c>
      <c r="BI73" s="131">
        <f t="shared" si="24"/>
        <v>40.200000000000003</v>
      </c>
      <c r="BJ73" s="131">
        <f t="shared" si="24"/>
        <v>40.200000000000003</v>
      </c>
      <c r="BK73" s="131">
        <f t="shared" si="24"/>
        <v>40.200000000000003</v>
      </c>
      <c r="BL73" s="131">
        <f t="shared" si="24"/>
        <v>40.200000000000003</v>
      </c>
      <c r="BM73" s="131">
        <f t="shared" si="24"/>
        <v>40.200000000000003</v>
      </c>
      <c r="BN73" s="131">
        <f t="shared" si="24"/>
        <v>40.200000000000003</v>
      </c>
      <c r="BO73" s="131">
        <f t="shared" si="24"/>
        <v>40.200000000000003</v>
      </c>
      <c r="BP73" s="131">
        <f t="shared" si="24"/>
        <v>40.200000000000003</v>
      </c>
      <c r="BQ73" s="131">
        <f t="shared" si="24"/>
        <v>40.200000000000003</v>
      </c>
      <c r="BS73" s="57" t="s">
        <v>48</v>
      </c>
      <c r="BT73" s="87"/>
    </row>
    <row r="74" spans="1:91" s="62" customFormat="1">
      <c r="B74" s="56" t="s">
        <v>67</v>
      </c>
      <c r="C74" s="356">
        <v>28.2</v>
      </c>
      <c r="E74" s="55"/>
      <c r="F74" s="56"/>
      <c r="I74" s="126" t="str">
        <f t="shared" si="25"/>
        <v>2024$/person-hour</v>
      </c>
      <c r="Z74" s="131">
        <f t="shared" si="22"/>
        <v>28.2</v>
      </c>
      <c r="AA74" s="131">
        <f t="shared" si="22"/>
        <v>28.2</v>
      </c>
      <c r="AB74" s="131">
        <f t="shared" si="22"/>
        <v>28.2</v>
      </c>
      <c r="AC74" s="131">
        <f t="shared" si="22"/>
        <v>28.2</v>
      </c>
      <c r="AD74" s="131">
        <f t="shared" si="22"/>
        <v>28.2</v>
      </c>
      <c r="AE74" s="131">
        <f t="shared" si="22"/>
        <v>28.2</v>
      </c>
      <c r="AF74" s="131">
        <f t="shared" si="22"/>
        <v>28.2</v>
      </c>
      <c r="AG74" s="131">
        <f t="shared" si="22"/>
        <v>28.2</v>
      </c>
      <c r="AH74" s="131">
        <f t="shared" si="22"/>
        <v>28.2</v>
      </c>
      <c r="AI74" s="131">
        <f t="shared" si="22"/>
        <v>28.2</v>
      </c>
      <c r="AJ74" s="131">
        <f t="shared" si="22"/>
        <v>28.2</v>
      </c>
      <c r="AK74" s="131">
        <f t="shared" si="22"/>
        <v>28.2</v>
      </c>
      <c r="AL74" s="131">
        <f t="shared" si="22"/>
        <v>28.2</v>
      </c>
      <c r="AM74" s="131">
        <f t="shared" si="22"/>
        <v>28.2</v>
      </c>
      <c r="AN74" s="131">
        <f t="shared" si="22"/>
        <v>28.2</v>
      </c>
      <c r="AO74" s="131">
        <f t="shared" si="22"/>
        <v>28.2</v>
      </c>
      <c r="AP74" s="131">
        <f t="shared" si="23"/>
        <v>28.2</v>
      </c>
      <c r="AQ74" s="131">
        <f t="shared" si="23"/>
        <v>28.2</v>
      </c>
      <c r="AR74" s="131">
        <f t="shared" si="23"/>
        <v>28.2</v>
      </c>
      <c r="AS74" s="131">
        <f t="shared" si="23"/>
        <v>28.2</v>
      </c>
      <c r="AT74" s="131">
        <f t="shared" si="23"/>
        <v>28.2</v>
      </c>
      <c r="AU74" s="131">
        <f t="shared" si="23"/>
        <v>28.2</v>
      </c>
      <c r="AV74" s="131">
        <f t="shared" si="23"/>
        <v>28.2</v>
      </c>
      <c r="AW74" s="131">
        <f t="shared" si="23"/>
        <v>28.2</v>
      </c>
      <c r="AX74" s="131">
        <f t="shared" si="23"/>
        <v>28.2</v>
      </c>
      <c r="AY74" s="131">
        <f t="shared" si="23"/>
        <v>28.2</v>
      </c>
      <c r="AZ74" s="131">
        <f t="shared" si="23"/>
        <v>28.2</v>
      </c>
      <c r="BA74" s="131">
        <f t="shared" si="23"/>
        <v>28.2</v>
      </c>
      <c r="BB74" s="131">
        <f t="shared" si="23"/>
        <v>28.2</v>
      </c>
      <c r="BC74" s="131">
        <f t="shared" si="23"/>
        <v>28.2</v>
      </c>
      <c r="BD74" s="131">
        <f t="shared" si="23"/>
        <v>28.2</v>
      </c>
      <c r="BE74" s="131">
        <f t="shared" si="23"/>
        <v>28.2</v>
      </c>
      <c r="BF74" s="131">
        <f t="shared" si="24"/>
        <v>28.2</v>
      </c>
      <c r="BG74" s="131">
        <f t="shared" si="24"/>
        <v>28.2</v>
      </c>
      <c r="BH74" s="131">
        <f t="shared" si="24"/>
        <v>28.2</v>
      </c>
      <c r="BI74" s="131">
        <f t="shared" si="24"/>
        <v>28.2</v>
      </c>
      <c r="BJ74" s="131">
        <f t="shared" si="24"/>
        <v>28.2</v>
      </c>
      <c r="BK74" s="131">
        <f t="shared" si="24"/>
        <v>28.2</v>
      </c>
      <c r="BL74" s="131">
        <f t="shared" si="24"/>
        <v>28.2</v>
      </c>
      <c r="BM74" s="131">
        <f t="shared" si="24"/>
        <v>28.2</v>
      </c>
      <c r="BN74" s="131">
        <f t="shared" si="24"/>
        <v>28.2</v>
      </c>
      <c r="BO74" s="131">
        <f t="shared" si="24"/>
        <v>28.2</v>
      </c>
      <c r="BP74" s="131">
        <f t="shared" si="24"/>
        <v>28.2</v>
      </c>
      <c r="BQ74" s="131">
        <f t="shared" si="24"/>
        <v>28.2</v>
      </c>
      <c r="BS74" s="57" t="s">
        <v>48</v>
      </c>
      <c r="BT74" s="87"/>
    </row>
    <row r="75" spans="1:91" s="62" customFormat="1">
      <c r="B75" s="56" t="s">
        <v>68</v>
      </c>
      <c r="C75" s="356">
        <v>53.5</v>
      </c>
      <c r="E75" s="55"/>
      <c r="F75" s="56"/>
      <c r="I75" s="126" t="str">
        <f t="shared" si="25"/>
        <v>2024$/person-hour</v>
      </c>
      <c r="Z75" s="131">
        <f t="shared" si="22"/>
        <v>53.5</v>
      </c>
      <c r="AA75" s="131">
        <f t="shared" si="22"/>
        <v>53.5</v>
      </c>
      <c r="AB75" s="131">
        <f t="shared" si="22"/>
        <v>53.5</v>
      </c>
      <c r="AC75" s="131">
        <f t="shared" si="22"/>
        <v>53.5</v>
      </c>
      <c r="AD75" s="131">
        <f t="shared" si="22"/>
        <v>53.5</v>
      </c>
      <c r="AE75" s="131">
        <f t="shared" si="22"/>
        <v>53.5</v>
      </c>
      <c r="AF75" s="131">
        <f t="shared" si="22"/>
        <v>53.5</v>
      </c>
      <c r="AG75" s="131">
        <f t="shared" si="22"/>
        <v>53.5</v>
      </c>
      <c r="AH75" s="131">
        <f t="shared" si="22"/>
        <v>53.5</v>
      </c>
      <c r="AI75" s="131">
        <f t="shared" si="22"/>
        <v>53.5</v>
      </c>
      <c r="AJ75" s="131">
        <f t="shared" si="22"/>
        <v>53.5</v>
      </c>
      <c r="AK75" s="131">
        <f t="shared" si="22"/>
        <v>53.5</v>
      </c>
      <c r="AL75" s="131">
        <f t="shared" si="22"/>
        <v>53.5</v>
      </c>
      <c r="AM75" s="131">
        <f t="shared" si="22"/>
        <v>53.5</v>
      </c>
      <c r="AN75" s="131">
        <f t="shared" si="22"/>
        <v>53.5</v>
      </c>
      <c r="AO75" s="131">
        <f t="shared" si="22"/>
        <v>53.5</v>
      </c>
      <c r="AP75" s="131">
        <f t="shared" si="23"/>
        <v>53.5</v>
      </c>
      <c r="AQ75" s="131">
        <f t="shared" si="23"/>
        <v>53.5</v>
      </c>
      <c r="AR75" s="131">
        <f t="shared" si="23"/>
        <v>53.5</v>
      </c>
      <c r="AS75" s="131">
        <f t="shared" si="23"/>
        <v>53.5</v>
      </c>
      <c r="AT75" s="131">
        <f t="shared" si="23"/>
        <v>53.5</v>
      </c>
      <c r="AU75" s="131">
        <f t="shared" si="23"/>
        <v>53.5</v>
      </c>
      <c r="AV75" s="131">
        <f t="shared" si="23"/>
        <v>53.5</v>
      </c>
      <c r="AW75" s="131">
        <f t="shared" si="23"/>
        <v>53.5</v>
      </c>
      <c r="AX75" s="131">
        <f t="shared" si="23"/>
        <v>53.5</v>
      </c>
      <c r="AY75" s="131">
        <f t="shared" si="23"/>
        <v>53.5</v>
      </c>
      <c r="AZ75" s="131">
        <f t="shared" si="23"/>
        <v>53.5</v>
      </c>
      <c r="BA75" s="131">
        <f t="shared" si="23"/>
        <v>53.5</v>
      </c>
      <c r="BB75" s="131">
        <f t="shared" si="23"/>
        <v>53.5</v>
      </c>
      <c r="BC75" s="131">
        <f t="shared" si="23"/>
        <v>53.5</v>
      </c>
      <c r="BD75" s="131">
        <f t="shared" si="23"/>
        <v>53.5</v>
      </c>
      <c r="BE75" s="131">
        <f t="shared" si="23"/>
        <v>53.5</v>
      </c>
      <c r="BF75" s="131">
        <f t="shared" si="24"/>
        <v>53.5</v>
      </c>
      <c r="BG75" s="131">
        <f t="shared" si="24"/>
        <v>53.5</v>
      </c>
      <c r="BH75" s="131">
        <f t="shared" si="24"/>
        <v>53.5</v>
      </c>
      <c r="BI75" s="131">
        <f t="shared" si="24"/>
        <v>53.5</v>
      </c>
      <c r="BJ75" s="131">
        <f t="shared" si="24"/>
        <v>53.5</v>
      </c>
      <c r="BK75" s="131">
        <f t="shared" si="24"/>
        <v>53.5</v>
      </c>
      <c r="BL75" s="131">
        <f t="shared" si="24"/>
        <v>53.5</v>
      </c>
      <c r="BM75" s="131">
        <f t="shared" si="24"/>
        <v>53.5</v>
      </c>
      <c r="BN75" s="131">
        <f t="shared" si="24"/>
        <v>53.5</v>
      </c>
      <c r="BO75" s="131">
        <f t="shared" si="24"/>
        <v>53.5</v>
      </c>
      <c r="BP75" s="131">
        <f t="shared" si="24"/>
        <v>53.5</v>
      </c>
      <c r="BQ75" s="131">
        <f t="shared" si="24"/>
        <v>53.5</v>
      </c>
      <c r="BS75" s="57" t="s">
        <v>48</v>
      </c>
      <c r="BT75" s="87"/>
    </row>
    <row r="76" spans="1:91" s="62" customFormat="1">
      <c r="B76" s="56" t="s">
        <v>69</v>
      </c>
      <c r="C76" s="356">
        <v>86</v>
      </c>
      <c r="E76" s="55"/>
      <c r="F76" s="56"/>
      <c r="I76" s="126" t="str">
        <f t="shared" si="25"/>
        <v>2024$/person-hour</v>
      </c>
      <c r="Z76" s="131">
        <f t="shared" si="22"/>
        <v>86</v>
      </c>
      <c r="AA76" s="131">
        <f t="shared" si="22"/>
        <v>86</v>
      </c>
      <c r="AB76" s="131">
        <f t="shared" si="22"/>
        <v>86</v>
      </c>
      <c r="AC76" s="131">
        <f t="shared" si="22"/>
        <v>86</v>
      </c>
      <c r="AD76" s="131">
        <f t="shared" si="22"/>
        <v>86</v>
      </c>
      <c r="AE76" s="131">
        <f t="shared" si="22"/>
        <v>86</v>
      </c>
      <c r="AF76" s="131">
        <f t="shared" si="22"/>
        <v>86</v>
      </c>
      <c r="AG76" s="131">
        <f t="shared" si="22"/>
        <v>86</v>
      </c>
      <c r="AH76" s="131">
        <f t="shared" si="22"/>
        <v>86</v>
      </c>
      <c r="AI76" s="131">
        <f t="shared" si="22"/>
        <v>86</v>
      </c>
      <c r="AJ76" s="131">
        <f t="shared" si="22"/>
        <v>86</v>
      </c>
      <c r="AK76" s="131">
        <f t="shared" si="22"/>
        <v>86</v>
      </c>
      <c r="AL76" s="131">
        <f t="shared" si="22"/>
        <v>86</v>
      </c>
      <c r="AM76" s="131">
        <f t="shared" si="22"/>
        <v>86</v>
      </c>
      <c r="AN76" s="131">
        <f t="shared" si="22"/>
        <v>86</v>
      </c>
      <c r="AO76" s="131">
        <f t="shared" si="22"/>
        <v>86</v>
      </c>
      <c r="AP76" s="131">
        <f t="shared" si="23"/>
        <v>86</v>
      </c>
      <c r="AQ76" s="131">
        <f t="shared" si="23"/>
        <v>86</v>
      </c>
      <c r="AR76" s="131">
        <f t="shared" si="23"/>
        <v>86</v>
      </c>
      <c r="AS76" s="131">
        <f t="shared" si="23"/>
        <v>86</v>
      </c>
      <c r="AT76" s="131">
        <f t="shared" si="23"/>
        <v>86</v>
      </c>
      <c r="AU76" s="131">
        <f t="shared" si="23"/>
        <v>86</v>
      </c>
      <c r="AV76" s="131">
        <f t="shared" si="23"/>
        <v>86</v>
      </c>
      <c r="AW76" s="131">
        <f t="shared" si="23"/>
        <v>86</v>
      </c>
      <c r="AX76" s="131">
        <f t="shared" si="23"/>
        <v>86</v>
      </c>
      <c r="AY76" s="131">
        <f t="shared" si="23"/>
        <v>86</v>
      </c>
      <c r="AZ76" s="131">
        <f t="shared" si="23"/>
        <v>86</v>
      </c>
      <c r="BA76" s="131">
        <f t="shared" si="23"/>
        <v>86</v>
      </c>
      <c r="BB76" s="131">
        <f t="shared" si="23"/>
        <v>86</v>
      </c>
      <c r="BC76" s="131">
        <f t="shared" si="23"/>
        <v>86</v>
      </c>
      <c r="BD76" s="131">
        <f t="shared" si="23"/>
        <v>86</v>
      </c>
      <c r="BE76" s="131">
        <f t="shared" si="23"/>
        <v>86</v>
      </c>
      <c r="BF76" s="131">
        <f t="shared" si="24"/>
        <v>86</v>
      </c>
      <c r="BG76" s="131">
        <f t="shared" si="24"/>
        <v>86</v>
      </c>
      <c r="BH76" s="131">
        <f t="shared" si="24"/>
        <v>86</v>
      </c>
      <c r="BI76" s="131">
        <f t="shared" si="24"/>
        <v>86</v>
      </c>
      <c r="BJ76" s="131">
        <f t="shared" si="24"/>
        <v>86</v>
      </c>
      <c r="BK76" s="131">
        <f t="shared" si="24"/>
        <v>86</v>
      </c>
      <c r="BL76" s="131">
        <f t="shared" si="24"/>
        <v>86</v>
      </c>
      <c r="BM76" s="131">
        <f t="shared" si="24"/>
        <v>86</v>
      </c>
      <c r="BN76" s="131">
        <f t="shared" si="24"/>
        <v>86</v>
      </c>
      <c r="BO76" s="131">
        <f t="shared" si="24"/>
        <v>86</v>
      </c>
      <c r="BP76" s="131">
        <f t="shared" si="24"/>
        <v>86</v>
      </c>
      <c r="BQ76" s="131">
        <f t="shared" si="24"/>
        <v>86</v>
      </c>
      <c r="BS76" s="57" t="s">
        <v>48</v>
      </c>
      <c r="BT76" s="87"/>
    </row>
    <row r="77" spans="1:91"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N77" s="104"/>
      <c r="AO77" s="104"/>
      <c r="AP77" s="104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4"/>
      <c r="BD77" s="104"/>
      <c r="BE77" s="104"/>
      <c r="BF77" s="104"/>
      <c r="BG77" s="104"/>
      <c r="BH77" s="104"/>
      <c r="BI77" s="104"/>
      <c r="BJ77" s="104"/>
      <c r="BK77" s="104"/>
      <c r="BL77" s="104"/>
      <c r="BM77" s="104"/>
      <c r="BN77" s="104"/>
      <c r="BO77" s="104"/>
      <c r="BP77" s="104"/>
      <c r="BQ77" s="104"/>
      <c r="BR77" s="104"/>
      <c r="BT77" s="104"/>
      <c r="BU77" s="104"/>
      <c r="BV77" s="104"/>
      <c r="BW77" s="104"/>
      <c r="BX77" s="104"/>
      <c r="BY77" s="104"/>
      <c r="BZ77" s="104"/>
      <c r="CA77" s="104"/>
      <c r="CB77" s="104"/>
      <c r="CC77" s="104"/>
      <c r="CD77" s="104"/>
      <c r="CE77" s="104"/>
      <c r="CF77" s="104"/>
      <c r="CG77" s="104"/>
      <c r="CH77" s="104"/>
      <c r="CI77" s="104"/>
      <c r="CJ77" s="104"/>
      <c r="CK77" s="104"/>
      <c r="CM77" s="57"/>
    </row>
    <row r="78" spans="1:91" ht="15.6">
      <c r="A78" s="76" t="s">
        <v>70</v>
      </c>
      <c r="B78" s="77"/>
      <c r="C78" s="76"/>
      <c r="D78" s="76"/>
      <c r="E78" s="78"/>
      <c r="F78" s="79"/>
      <c r="G78" s="76"/>
      <c r="H78" s="78" t="s">
        <v>10</v>
      </c>
      <c r="I78" s="118" t="str">
        <f>I$47</f>
        <v>12/2025</v>
      </c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9"/>
    </row>
    <row r="79" spans="1:91" ht="15" customHeight="1">
      <c r="A79" s="81"/>
      <c r="B79" s="82"/>
      <c r="C79" s="81"/>
      <c r="D79" s="81"/>
      <c r="E79" s="83"/>
      <c r="F79" s="84"/>
      <c r="G79" s="81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9"/>
    </row>
    <row r="80" spans="1:91" s="62" customFormat="1">
      <c r="B80" s="56" t="s">
        <v>71</v>
      </c>
      <c r="C80" s="358">
        <v>1.34</v>
      </c>
      <c r="E80" s="55"/>
      <c r="F80" s="111"/>
      <c r="I80" s="61" t="s">
        <v>72</v>
      </c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S80" s="57" t="s">
        <v>73</v>
      </c>
      <c r="BT80" s="230" t="s">
        <v>14</v>
      </c>
    </row>
    <row r="81" spans="1:72" s="62" customFormat="1">
      <c r="B81" s="56" t="s">
        <v>74</v>
      </c>
      <c r="C81" s="358">
        <v>1.41</v>
      </c>
      <c r="E81" s="55"/>
      <c r="F81" s="111"/>
      <c r="I81" s="61" t="s">
        <v>72</v>
      </c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S81" s="57" t="s">
        <v>48</v>
      </c>
      <c r="BT81" s="87"/>
    </row>
    <row r="82" spans="1:72" s="62" customFormat="1">
      <c r="B82" s="56" t="s">
        <v>75</v>
      </c>
      <c r="C82" s="358">
        <v>1.81</v>
      </c>
      <c r="E82" s="55"/>
      <c r="F82" s="111"/>
      <c r="I82" s="61" t="s">
        <v>72</v>
      </c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S82" s="57" t="s">
        <v>48</v>
      </c>
      <c r="BT82" s="87"/>
    </row>
    <row r="83" spans="1:72" s="62" customFormat="1">
      <c r="B83" s="56" t="s">
        <v>76</v>
      </c>
      <c r="C83" s="358">
        <v>1.52</v>
      </c>
      <c r="E83" s="55"/>
      <c r="F83" s="111"/>
      <c r="I83" s="61" t="s">
        <v>72</v>
      </c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S83" s="57" t="s">
        <v>48</v>
      </c>
      <c r="BT83" s="87"/>
    </row>
    <row r="84" spans="1:72" s="62" customFormat="1">
      <c r="B84" s="56" t="s">
        <v>77</v>
      </c>
      <c r="C84" s="358">
        <v>1</v>
      </c>
      <c r="E84" s="55"/>
      <c r="F84" s="111"/>
      <c r="I84" s="61" t="s">
        <v>78</v>
      </c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S84" s="57" t="s">
        <v>79</v>
      </c>
      <c r="BT84" s="87"/>
    </row>
    <row r="85" spans="1:72" s="62" customFormat="1">
      <c r="A85" s="66"/>
      <c r="C85" s="133"/>
      <c r="D85" s="61"/>
      <c r="E85" s="55"/>
      <c r="F85" s="111"/>
      <c r="I85" s="55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S85" s="57"/>
    </row>
    <row r="86" spans="1:72" ht="15.6">
      <c r="A86" s="76" t="s">
        <v>80</v>
      </c>
      <c r="B86" s="77"/>
      <c r="C86" s="76"/>
      <c r="D86" s="76"/>
      <c r="E86" s="76"/>
      <c r="F86" s="76"/>
      <c r="G86" s="76"/>
      <c r="H86" s="78" t="s">
        <v>10</v>
      </c>
      <c r="I86" s="118" t="str">
        <f>I$47</f>
        <v>12/2025</v>
      </c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9"/>
    </row>
    <row r="87" spans="1:72" ht="14.65" customHeight="1">
      <c r="A87" s="81"/>
      <c r="B87" s="82"/>
      <c r="C87" s="81"/>
      <c r="D87" s="81"/>
      <c r="E87" s="83"/>
      <c r="F87" s="84"/>
      <c r="G87" s="81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9"/>
    </row>
    <row r="88" spans="1:72">
      <c r="B88" s="55" t="s">
        <v>57</v>
      </c>
      <c r="C88" s="129">
        <v>0</v>
      </c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</row>
    <row r="89" spans="1:72"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</row>
    <row r="90" spans="1:72">
      <c r="B90" s="56" t="s">
        <v>81</v>
      </c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  <c r="BH90" s="104"/>
      <c r="BI90" s="104"/>
      <c r="BJ90" s="104"/>
      <c r="BK90" s="104"/>
      <c r="BL90" s="104"/>
      <c r="BM90" s="104"/>
      <c r="BN90" s="104"/>
      <c r="BO90" s="104"/>
      <c r="BP90" s="104"/>
      <c r="BQ90" s="104"/>
    </row>
    <row r="91" spans="1:72">
      <c r="B91" s="134" t="s">
        <v>82</v>
      </c>
      <c r="C91" s="130">
        <v>0.56000000000000005</v>
      </c>
      <c r="I91" s="126" t="str">
        <f>$C$6&amp;"$/vehicle-mile"</f>
        <v>2024$/vehicle-mile</v>
      </c>
      <c r="Z91" s="131">
        <f t="shared" ref="Z91:AO92" si="26">IF($C$88=1,$C91*Z$37,$C91)</f>
        <v>0.56000000000000005</v>
      </c>
      <c r="AA91" s="131">
        <f t="shared" si="26"/>
        <v>0.56000000000000005</v>
      </c>
      <c r="AB91" s="131">
        <f t="shared" si="26"/>
        <v>0.56000000000000005</v>
      </c>
      <c r="AC91" s="131">
        <f t="shared" si="26"/>
        <v>0.56000000000000005</v>
      </c>
      <c r="AD91" s="131">
        <f t="shared" si="26"/>
        <v>0.56000000000000005</v>
      </c>
      <c r="AE91" s="131">
        <f t="shared" si="26"/>
        <v>0.56000000000000005</v>
      </c>
      <c r="AF91" s="131">
        <f t="shared" si="26"/>
        <v>0.56000000000000005</v>
      </c>
      <c r="AG91" s="131">
        <f t="shared" si="26"/>
        <v>0.56000000000000005</v>
      </c>
      <c r="AH91" s="131">
        <f t="shared" si="26"/>
        <v>0.56000000000000005</v>
      </c>
      <c r="AI91" s="131">
        <f t="shared" si="26"/>
        <v>0.56000000000000005</v>
      </c>
      <c r="AJ91" s="131">
        <f t="shared" si="26"/>
        <v>0.56000000000000005</v>
      </c>
      <c r="AK91" s="131">
        <f t="shared" si="26"/>
        <v>0.56000000000000005</v>
      </c>
      <c r="AL91" s="131">
        <f t="shared" si="26"/>
        <v>0.56000000000000005</v>
      </c>
      <c r="AM91" s="131">
        <f t="shared" si="26"/>
        <v>0.56000000000000005</v>
      </c>
      <c r="AN91" s="131">
        <f t="shared" si="26"/>
        <v>0.56000000000000005</v>
      </c>
      <c r="AO91" s="131">
        <f t="shared" si="26"/>
        <v>0.56000000000000005</v>
      </c>
      <c r="AP91" s="131">
        <f t="shared" ref="AP91:BE92" si="27">IF($C$88=1,$C91*AP$37,$C91)</f>
        <v>0.56000000000000005</v>
      </c>
      <c r="AQ91" s="131">
        <f t="shared" si="27"/>
        <v>0.56000000000000005</v>
      </c>
      <c r="AR91" s="131">
        <f t="shared" si="27"/>
        <v>0.56000000000000005</v>
      </c>
      <c r="AS91" s="131">
        <f t="shared" si="27"/>
        <v>0.56000000000000005</v>
      </c>
      <c r="AT91" s="131">
        <f t="shared" si="27"/>
        <v>0.56000000000000005</v>
      </c>
      <c r="AU91" s="131">
        <f t="shared" si="27"/>
        <v>0.56000000000000005</v>
      </c>
      <c r="AV91" s="131">
        <f t="shared" si="27"/>
        <v>0.56000000000000005</v>
      </c>
      <c r="AW91" s="131">
        <f t="shared" si="27"/>
        <v>0.56000000000000005</v>
      </c>
      <c r="AX91" s="131">
        <f t="shared" si="27"/>
        <v>0.56000000000000005</v>
      </c>
      <c r="AY91" s="131">
        <f t="shared" si="27"/>
        <v>0.56000000000000005</v>
      </c>
      <c r="AZ91" s="131">
        <f t="shared" si="27"/>
        <v>0.56000000000000005</v>
      </c>
      <c r="BA91" s="131">
        <f t="shared" si="27"/>
        <v>0.56000000000000005</v>
      </c>
      <c r="BB91" s="131">
        <f t="shared" si="27"/>
        <v>0.56000000000000005</v>
      </c>
      <c r="BC91" s="131">
        <f t="shared" si="27"/>
        <v>0.56000000000000005</v>
      </c>
      <c r="BD91" s="131">
        <f t="shared" si="27"/>
        <v>0.56000000000000005</v>
      </c>
      <c r="BE91" s="131">
        <f t="shared" si="27"/>
        <v>0.56000000000000005</v>
      </c>
      <c r="BF91" s="131">
        <f t="shared" ref="BF91:BQ92" si="28">IF($C$88=1,$C91*BF$37,$C91)</f>
        <v>0.56000000000000005</v>
      </c>
      <c r="BG91" s="131">
        <f t="shared" si="28"/>
        <v>0.56000000000000005</v>
      </c>
      <c r="BH91" s="131">
        <f t="shared" si="28"/>
        <v>0.56000000000000005</v>
      </c>
      <c r="BI91" s="131">
        <f t="shared" si="28"/>
        <v>0.56000000000000005</v>
      </c>
      <c r="BJ91" s="131">
        <f t="shared" si="28"/>
        <v>0.56000000000000005</v>
      </c>
      <c r="BK91" s="131">
        <f t="shared" si="28"/>
        <v>0.56000000000000005</v>
      </c>
      <c r="BL91" s="131">
        <f t="shared" si="28"/>
        <v>0.56000000000000005</v>
      </c>
      <c r="BM91" s="131">
        <f t="shared" si="28"/>
        <v>0.56000000000000005</v>
      </c>
      <c r="BN91" s="131">
        <f t="shared" si="28"/>
        <v>0.56000000000000005</v>
      </c>
      <c r="BO91" s="131">
        <f t="shared" si="28"/>
        <v>0.56000000000000005</v>
      </c>
      <c r="BP91" s="131">
        <f t="shared" si="28"/>
        <v>0.56000000000000005</v>
      </c>
      <c r="BQ91" s="131">
        <f t="shared" si="28"/>
        <v>0.56000000000000005</v>
      </c>
      <c r="BS91" s="57" t="s">
        <v>83</v>
      </c>
      <c r="BT91" s="230" t="s">
        <v>14</v>
      </c>
    </row>
    <row r="92" spans="1:72">
      <c r="B92" s="134" t="s">
        <v>84</v>
      </c>
      <c r="C92" s="130">
        <v>1.23</v>
      </c>
      <c r="I92" s="126" t="str">
        <f>$C$6&amp;"$/vehicle-mile"</f>
        <v>2024$/vehicle-mile</v>
      </c>
      <c r="Z92" s="131">
        <f t="shared" si="26"/>
        <v>1.23</v>
      </c>
      <c r="AA92" s="131">
        <f t="shared" si="26"/>
        <v>1.23</v>
      </c>
      <c r="AB92" s="131">
        <f t="shared" si="26"/>
        <v>1.23</v>
      </c>
      <c r="AC92" s="131">
        <f t="shared" si="26"/>
        <v>1.23</v>
      </c>
      <c r="AD92" s="131">
        <f t="shared" si="26"/>
        <v>1.23</v>
      </c>
      <c r="AE92" s="131">
        <f t="shared" si="26"/>
        <v>1.23</v>
      </c>
      <c r="AF92" s="131">
        <f t="shared" si="26"/>
        <v>1.23</v>
      </c>
      <c r="AG92" s="131">
        <f t="shared" si="26"/>
        <v>1.23</v>
      </c>
      <c r="AH92" s="131">
        <f t="shared" si="26"/>
        <v>1.23</v>
      </c>
      <c r="AI92" s="131">
        <f t="shared" si="26"/>
        <v>1.23</v>
      </c>
      <c r="AJ92" s="131">
        <f t="shared" si="26"/>
        <v>1.23</v>
      </c>
      <c r="AK92" s="131">
        <f t="shared" si="26"/>
        <v>1.23</v>
      </c>
      <c r="AL92" s="131">
        <f t="shared" si="26"/>
        <v>1.23</v>
      </c>
      <c r="AM92" s="131">
        <f t="shared" si="26"/>
        <v>1.23</v>
      </c>
      <c r="AN92" s="131">
        <f t="shared" si="26"/>
        <v>1.23</v>
      </c>
      <c r="AO92" s="131">
        <f t="shared" si="26"/>
        <v>1.23</v>
      </c>
      <c r="AP92" s="131">
        <f t="shared" si="27"/>
        <v>1.23</v>
      </c>
      <c r="AQ92" s="131">
        <f t="shared" si="27"/>
        <v>1.23</v>
      </c>
      <c r="AR92" s="131">
        <f t="shared" si="27"/>
        <v>1.23</v>
      </c>
      <c r="AS92" s="131">
        <f t="shared" si="27"/>
        <v>1.23</v>
      </c>
      <c r="AT92" s="131">
        <f t="shared" si="27"/>
        <v>1.23</v>
      </c>
      <c r="AU92" s="131">
        <f t="shared" si="27"/>
        <v>1.23</v>
      </c>
      <c r="AV92" s="131">
        <f t="shared" si="27"/>
        <v>1.23</v>
      </c>
      <c r="AW92" s="131">
        <f t="shared" si="27"/>
        <v>1.23</v>
      </c>
      <c r="AX92" s="131">
        <f t="shared" si="27"/>
        <v>1.23</v>
      </c>
      <c r="AY92" s="131">
        <f t="shared" si="27"/>
        <v>1.23</v>
      </c>
      <c r="AZ92" s="131">
        <f t="shared" si="27"/>
        <v>1.23</v>
      </c>
      <c r="BA92" s="131">
        <f t="shared" si="27"/>
        <v>1.23</v>
      </c>
      <c r="BB92" s="131">
        <f t="shared" si="27"/>
        <v>1.23</v>
      </c>
      <c r="BC92" s="131">
        <f t="shared" si="27"/>
        <v>1.23</v>
      </c>
      <c r="BD92" s="131">
        <f t="shared" si="27"/>
        <v>1.23</v>
      </c>
      <c r="BE92" s="131">
        <f t="shared" si="27"/>
        <v>1.23</v>
      </c>
      <c r="BF92" s="131">
        <f t="shared" si="28"/>
        <v>1.23</v>
      </c>
      <c r="BG92" s="131">
        <f t="shared" si="28"/>
        <v>1.23</v>
      </c>
      <c r="BH92" s="131">
        <f t="shared" si="28"/>
        <v>1.23</v>
      </c>
      <c r="BI92" s="131">
        <f t="shared" si="28"/>
        <v>1.23</v>
      </c>
      <c r="BJ92" s="131">
        <f t="shared" si="28"/>
        <v>1.23</v>
      </c>
      <c r="BK92" s="131">
        <f t="shared" si="28"/>
        <v>1.23</v>
      </c>
      <c r="BL92" s="131">
        <f t="shared" si="28"/>
        <v>1.23</v>
      </c>
      <c r="BM92" s="131">
        <f t="shared" si="28"/>
        <v>1.23</v>
      </c>
      <c r="BN92" s="131">
        <f t="shared" si="28"/>
        <v>1.23</v>
      </c>
      <c r="BO92" s="131">
        <f t="shared" si="28"/>
        <v>1.23</v>
      </c>
      <c r="BP92" s="131">
        <f t="shared" si="28"/>
        <v>1.23</v>
      </c>
      <c r="BQ92" s="131">
        <f t="shared" si="28"/>
        <v>1.23</v>
      </c>
      <c r="BS92" s="57" t="s">
        <v>48</v>
      </c>
      <c r="BT92" s="87"/>
    </row>
    <row r="93" spans="1:72"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4"/>
      <c r="BE93" s="104"/>
      <c r="BF93" s="104"/>
      <c r="BG93" s="104"/>
      <c r="BH93" s="104"/>
      <c r="BI93" s="104"/>
      <c r="BJ93" s="104"/>
      <c r="BK93" s="104"/>
      <c r="BL93" s="104"/>
      <c r="BM93" s="104"/>
      <c r="BN93" s="104"/>
      <c r="BO93" s="104"/>
      <c r="BP93" s="104"/>
      <c r="BQ93" s="104"/>
    </row>
    <row r="94" spans="1:72" ht="15.6">
      <c r="A94" s="76" t="s">
        <v>85</v>
      </c>
      <c r="B94" s="77"/>
      <c r="C94" s="76"/>
      <c r="D94" s="76"/>
      <c r="E94" s="76"/>
      <c r="F94" s="76"/>
      <c r="G94" s="76"/>
      <c r="H94" s="78" t="s">
        <v>10</v>
      </c>
      <c r="I94" s="118" t="str">
        <f>I$47</f>
        <v>12/2025</v>
      </c>
    </row>
    <row r="96" spans="1:72">
      <c r="B96" s="55" t="s">
        <v>57</v>
      </c>
      <c r="C96" s="129">
        <v>0</v>
      </c>
    </row>
    <row r="98" spans="1:72">
      <c r="B98" s="55" t="s">
        <v>86</v>
      </c>
      <c r="C98" s="135"/>
    </row>
    <row r="99" spans="1:72">
      <c r="B99" s="55" t="s">
        <v>87</v>
      </c>
    </row>
    <row r="100" spans="1:72">
      <c r="B100" s="66" t="s">
        <v>88</v>
      </c>
      <c r="C100" s="125">
        <v>259</v>
      </c>
      <c r="I100" s="126" t="str">
        <f>$C$6&amp;"$/train-hour"</f>
        <v>2024$/train-hour</v>
      </c>
      <c r="Z100" s="136">
        <f>IF($C$96=1,$C100*Z$37,$C100)</f>
        <v>259</v>
      </c>
      <c r="AA100" s="136">
        <f t="shared" ref="AA100:BQ106" si="29">IF($C$96=1,$C100*AA$37,$C100)</f>
        <v>259</v>
      </c>
      <c r="AB100" s="136">
        <f t="shared" si="29"/>
        <v>259</v>
      </c>
      <c r="AC100" s="136">
        <f t="shared" si="29"/>
        <v>259</v>
      </c>
      <c r="AD100" s="136">
        <f t="shared" si="29"/>
        <v>259</v>
      </c>
      <c r="AE100" s="136">
        <f t="shared" si="29"/>
        <v>259</v>
      </c>
      <c r="AF100" s="136">
        <f t="shared" si="29"/>
        <v>259</v>
      </c>
      <c r="AG100" s="136">
        <f t="shared" si="29"/>
        <v>259</v>
      </c>
      <c r="AH100" s="136">
        <f t="shared" si="29"/>
        <v>259</v>
      </c>
      <c r="AI100" s="136">
        <f t="shared" si="29"/>
        <v>259</v>
      </c>
      <c r="AJ100" s="136">
        <f t="shared" si="29"/>
        <v>259</v>
      </c>
      <c r="AK100" s="136">
        <f t="shared" si="29"/>
        <v>259</v>
      </c>
      <c r="AL100" s="136">
        <f t="shared" si="29"/>
        <v>259</v>
      </c>
      <c r="AM100" s="136">
        <f t="shared" si="29"/>
        <v>259</v>
      </c>
      <c r="AN100" s="136">
        <f t="shared" si="29"/>
        <v>259</v>
      </c>
      <c r="AO100" s="136">
        <f t="shared" si="29"/>
        <v>259</v>
      </c>
      <c r="AP100" s="136">
        <f t="shared" si="29"/>
        <v>259</v>
      </c>
      <c r="AQ100" s="136">
        <f t="shared" si="29"/>
        <v>259</v>
      </c>
      <c r="AR100" s="136">
        <f t="shared" si="29"/>
        <v>259</v>
      </c>
      <c r="AS100" s="136">
        <f t="shared" si="29"/>
        <v>259</v>
      </c>
      <c r="AT100" s="136">
        <f t="shared" si="29"/>
        <v>259</v>
      </c>
      <c r="AU100" s="136">
        <f t="shared" si="29"/>
        <v>259</v>
      </c>
      <c r="AV100" s="136">
        <f t="shared" si="29"/>
        <v>259</v>
      </c>
      <c r="AW100" s="136">
        <f t="shared" si="29"/>
        <v>259</v>
      </c>
      <c r="AX100" s="136">
        <f t="shared" si="29"/>
        <v>259</v>
      </c>
      <c r="AY100" s="136">
        <f t="shared" si="29"/>
        <v>259</v>
      </c>
      <c r="AZ100" s="136">
        <f t="shared" si="29"/>
        <v>259</v>
      </c>
      <c r="BA100" s="136">
        <f t="shared" si="29"/>
        <v>259</v>
      </c>
      <c r="BB100" s="136">
        <f t="shared" si="29"/>
        <v>259</v>
      </c>
      <c r="BC100" s="136">
        <f t="shared" si="29"/>
        <v>259</v>
      </c>
      <c r="BD100" s="136">
        <f t="shared" si="29"/>
        <v>259</v>
      </c>
      <c r="BE100" s="136">
        <f t="shared" si="29"/>
        <v>259</v>
      </c>
      <c r="BF100" s="136">
        <f t="shared" si="29"/>
        <v>259</v>
      </c>
      <c r="BG100" s="136">
        <f t="shared" si="29"/>
        <v>259</v>
      </c>
      <c r="BH100" s="136">
        <f t="shared" si="29"/>
        <v>259</v>
      </c>
      <c r="BI100" s="136">
        <f t="shared" si="29"/>
        <v>259</v>
      </c>
      <c r="BJ100" s="136">
        <f t="shared" si="29"/>
        <v>259</v>
      </c>
      <c r="BK100" s="136">
        <f t="shared" si="29"/>
        <v>259</v>
      </c>
      <c r="BL100" s="136">
        <f t="shared" si="29"/>
        <v>259</v>
      </c>
      <c r="BM100" s="136">
        <f t="shared" si="29"/>
        <v>259</v>
      </c>
      <c r="BN100" s="136">
        <f t="shared" si="29"/>
        <v>259</v>
      </c>
      <c r="BO100" s="136">
        <f t="shared" si="29"/>
        <v>259</v>
      </c>
      <c r="BP100" s="136">
        <f t="shared" si="29"/>
        <v>259</v>
      </c>
      <c r="BQ100" s="136">
        <f t="shared" si="29"/>
        <v>259</v>
      </c>
      <c r="BS100" s="57" t="s">
        <v>89</v>
      </c>
      <c r="BT100" s="230" t="s">
        <v>14</v>
      </c>
    </row>
    <row r="101" spans="1:72">
      <c r="B101" s="66" t="s">
        <v>90</v>
      </c>
      <c r="C101" s="125">
        <v>281</v>
      </c>
      <c r="I101" s="126" t="str">
        <f t="shared" ref="I101:I108" si="30">$C$6&amp;"$/train-hour"</f>
        <v>2024$/train-hour</v>
      </c>
      <c r="Z101" s="136">
        <f>IF($C$96=1,$C101*Z$37,$C101)</f>
        <v>281</v>
      </c>
      <c r="AA101" s="136">
        <f t="shared" si="29"/>
        <v>281</v>
      </c>
      <c r="AB101" s="136">
        <f t="shared" si="29"/>
        <v>281</v>
      </c>
      <c r="AC101" s="136">
        <f t="shared" si="29"/>
        <v>281</v>
      </c>
      <c r="AD101" s="136">
        <f t="shared" si="29"/>
        <v>281</v>
      </c>
      <c r="AE101" s="136">
        <f t="shared" si="29"/>
        <v>281</v>
      </c>
      <c r="AF101" s="136">
        <f t="shared" si="29"/>
        <v>281</v>
      </c>
      <c r="AG101" s="136">
        <f t="shared" si="29"/>
        <v>281</v>
      </c>
      <c r="AH101" s="136">
        <f t="shared" si="29"/>
        <v>281</v>
      </c>
      <c r="AI101" s="136">
        <f t="shared" si="29"/>
        <v>281</v>
      </c>
      <c r="AJ101" s="136">
        <f t="shared" si="29"/>
        <v>281</v>
      </c>
      <c r="AK101" s="136">
        <f t="shared" si="29"/>
        <v>281</v>
      </c>
      <c r="AL101" s="136">
        <f t="shared" si="29"/>
        <v>281</v>
      </c>
      <c r="AM101" s="136">
        <f t="shared" si="29"/>
        <v>281</v>
      </c>
      <c r="AN101" s="136">
        <f t="shared" si="29"/>
        <v>281</v>
      </c>
      <c r="AO101" s="136">
        <f t="shared" si="29"/>
        <v>281</v>
      </c>
      <c r="AP101" s="136">
        <f t="shared" si="29"/>
        <v>281</v>
      </c>
      <c r="AQ101" s="136">
        <f t="shared" si="29"/>
        <v>281</v>
      </c>
      <c r="AR101" s="136">
        <f t="shared" si="29"/>
        <v>281</v>
      </c>
      <c r="AS101" s="136">
        <f t="shared" si="29"/>
        <v>281</v>
      </c>
      <c r="AT101" s="136">
        <f t="shared" si="29"/>
        <v>281</v>
      </c>
      <c r="AU101" s="136">
        <f t="shared" si="29"/>
        <v>281</v>
      </c>
      <c r="AV101" s="136">
        <f t="shared" si="29"/>
        <v>281</v>
      </c>
      <c r="AW101" s="136">
        <f t="shared" si="29"/>
        <v>281</v>
      </c>
      <c r="AX101" s="136">
        <f t="shared" si="29"/>
        <v>281</v>
      </c>
      <c r="AY101" s="136">
        <f t="shared" si="29"/>
        <v>281</v>
      </c>
      <c r="AZ101" s="136">
        <f t="shared" si="29"/>
        <v>281</v>
      </c>
      <c r="BA101" s="136">
        <f t="shared" si="29"/>
        <v>281</v>
      </c>
      <c r="BB101" s="136">
        <f t="shared" si="29"/>
        <v>281</v>
      </c>
      <c r="BC101" s="136">
        <f t="shared" si="29"/>
        <v>281</v>
      </c>
      <c r="BD101" s="136">
        <f t="shared" si="29"/>
        <v>281</v>
      </c>
      <c r="BE101" s="136">
        <f t="shared" si="29"/>
        <v>281</v>
      </c>
      <c r="BF101" s="136">
        <f t="shared" si="29"/>
        <v>281</v>
      </c>
      <c r="BG101" s="136">
        <f t="shared" si="29"/>
        <v>281</v>
      </c>
      <c r="BH101" s="136">
        <f t="shared" si="29"/>
        <v>281</v>
      </c>
      <c r="BI101" s="136">
        <f t="shared" si="29"/>
        <v>281</v>
      </c>
      <c r="BJ101" s="136">
        <f t="shared" si="29"/>
        <v>281</v>
      </c>
      <c r="BK101" s="136">
        <f t="shared" si="29"/>
        <v>281</v>
      </c>
      <c r="BL101" s="136">
        <f t="shared" si="29"/>
        <v>281</v>
      </c>
      <c r="BM101" s="136">
        <f t="shared" si="29"/>
        <v>281</v>
      </c>
      <c r="BN101" s="136">
        <f t="shared" si="29"/>
        <v>281</v>
      </c>
      <c r="BO101" s="136">
        <f t="shared" si="29"/>
        <v>281</v>
      </c>
      <c r="BP101" s="136">
        <f t="shared" si="29"/>
        <v>281</v>
      </c>
      <c r="BQ101" s="136">
        <f t="shared" si="29"/>
        <v>281</v>
      </c>
      <c r="BS101" s="57" t="s">
        <v>48</v>
      </c>
      <c r="BT101" s="87"/>
    </row>
    <row r="102" spans="1:72">
      <c r="B102" s="66" t="s">
        <v>91</v>
      </c>
      <c r="C102" s="125">
        <v>723</v>
      </c>
      <c r="I102" s="126" t="str">
        <f t="shared" si="30"/>
        <v>2024$/train-hour</v>
      </c>
      <c r="Z102" s="136">
        <f>IF($C$96=1,$C102*Z$37,$C102)</f>
        <v>723</v>
      </c>
      <c r="AA102" s="136">
        <f t="shared" si="29"/>
        <v>723</v>
      </c>
      <c r="AB102" s="136">
        <f t="shared" si="29"/>
        <v>723</v>
      </c>
      <c r="AC102" s="136">
        <f t="shared" si="29"/>
        <v>723</v>
      </c>
      <c r="AD102" s="136">
        <f t="shared" si="29"/>
        <v>723</v>
      </c>
      <c r="AE102" s="136">
        <f t="shared" si="29"/>
        <v>723</v>
      </c>
      <c r="AF102" s="136">
        <f t="shared" si="29"/>
        <v>723</v>
      </c>
      <c r="AG102" s="136">
        <f t="shared" si="29"/>
        <v>723</v>
      </c>
      <c r="AH102" s="136">
        <f t="shared" si="29"/>
        <v>723</v>
      </c>
      <c r="AI102" s="136">
        <f t="shared" si="29"/>
        <v>723</v>
      </c>
      <c r="AJ102" s="136">
        <f t="shared" si="29"/>
        <v>723</v>
      </c>
      <c r="AK102" s="136">
        <f t="shared" si="29"/>
        <v>723</v>
      </c>
      <c r="AL102" s="136">
        <f t="shared" si="29"/>
        <v>723</v>
      </c>
      <c r="AM102" s="136">
        <f t="shared" si="29"/>
        <v>723</v>
      </c>
      <c r="AN102" s="136">
        <f t="shared" si="29"/>
        <v>723</v>
      </c>
      <c r="AO102" s="136">
        <f t="shared" si="29"/>
        <v>723</v>
      </c>
      <c r="AP102" s="136">
        <f t="shared" si="29"/>
        <v>723</v>
      </c>
      <c r="AQ102" s="136">
        <f t="shared" si="29"/>
        <v>723</v>
      </c>
      <c r="AR102" s="136">
        <f t="shared" si="29"/>
        <v>723</v>
      </c>
      <c r="AS102" s="136">
        <f t="shared" si="29"/>
        <v>723</v>
      </c>
      <c r="AT102" s="136">
        <f t="shared" si="29"/>
        <v>723</v>
      </c>
      <c r="AU102" s="136">
        <f t="shared" si="29"/>
        <v>723</v>
      </c>
      <c r="AV102" s="136">
        <f t="shared" si="29"/>
        <v>723</v>
      </c>
      <c r="AW102" s="136">
        <f t="shared" si="29"/>
        <v>723</v>
      </c>
      <c r="AX102" s="136">
        <f t="shared" si="29"/>
        <v>723</v>
      </c>
      <c r="AY102" s="136">
        <f t="shared" si="29"/>
        <v>723</v>
      </c>
      <c r="AZ102" s="136">
        <f t="shared" si="29"/>
        <v>723</v>
      </c>
      <c r="BA102" s="136">
        <f t="shared" si="29"/>
        <v>723</v>
      </c>
      <c r="BB102" s="136">
        <f t="shared" si="29"/>
        <v>723</v>
      </c>
      <c r="BC102" s="136">
        <f t="shared" si="29"/>
        <v>723</v>
      </c>
      <c r="BD102" s="136">
        <f t="shared" si="29"/>
        <v>723</v>
      </c>
      <c r="BE102" s="136">
        <f t="shared" si="29"/>
        <v>723</v>
      </c>
      <c r="BF102" s="136">
        <f t="shared" si="29"/>
        <v>723</v>
      </c>
      <c r="BG102" s="136">
        <f t="shared" si="29"/>
        <v>723</v>
      </c>
      <c r="BH102" s="136">
        <f t="shared" si="29"/>
        <v>723</v>
      </c>
      <c r="BI102" s="136">
        <f t="shared" si="29"/>
        <v>723</v>
      </c>
      <c r="BJ102" s="136">
        <f t="shared" si="29"/>
        <v>723</v>
      </c>
      <c r="BK102" s="136">
        <f t="shared" si="29"/>
        <v>723</v>
      </c>
      <c r="BL102" s="136">
        <f t="shared" si="29"/>
        <v>723</v>
      </c>
      <c r="BM102" s="136">
        <f t="shared" si="29"/>
        <v>723</v>
      </c>
      <c r="BN102" s="136">
        <f t="shared" si="29"/>
        <v>723</v>
      </c>
      <c r="BO102" s="136">
        <f t="shared" si="29"/>
        <v>723</v>
      </c>
      <c r="BP102" s="136">
        <f t="shared" si="29"/>
        <v>723</v>
      </c>
      <c r="BQ102" s="136">
        <f t="shared" si="29"/>
        <v>723</v>
      </c>
      <c r="BS102" s="57" t="s">
        <v>48</v>
      </c>
    </row>
    <row r="103" spans="1:72">
      <c r="B103" s="66" t="s">
        <v>92</v>
      </c>
      <c r="C103" s="125">
        <v>327</v>
      </c>
      <c r="I103" s="126" t="str">
        <f t="shared" si="30"/>
        <v>2024$/train-hour</v>
      </c>
      <c r="Z103" s="136">
        <f>IF($C$96=1,$C103*Z$37,$C103)</f>
        <v>327</v>
      </c>
      <c r="AA103" s="136">
        <f t="shared" si="29"/>
        <v>327</v>
      </c>
      <c r="AB103" s="136">
        <f t="shared" si="29"/>
        <v>327</v>
      </c>
      <c r="AC103" s="136">
        <f t="shared" si="29"/>
        <v>327</v>
      </c>
      <c r="AD103" s="136">
        <f t="shared" si="29"/>
        <v>327</v>
      </c>
      <c r="AE103" s="136">
        <f t="shared" si="29"/>
        <v>327</v>
      </c>
      <c r="AF103" s="136">
        <f t="shared" si="29"/>
        <v>327</v>
      </c>
      <c r="AG103" s="136">
        <f t="shared" si="29"/>
        <v>327</v>
      </c>
      <c r="AH103" s="136">
        <f t="shared" si="29"/>
        <v>327</v>
      </c>
      <c r="AI103" s="136">
        <f t="shared" si="29"/>
        <v>327</v>
      </c>
      <c r="AJ103" s="136">
        <f t="shared" si="29"/>
        <v>327</v>
      </c>
      <c r="AK103" s="136">
        <f t="shared" si="29"/>
        <v>327</v>
      </c>
      <c r="AL103" s="136">
        <f t="shared" si="29"/>
        <v>327</v>
      </c>
      <c r="AM103" s="136">
        <f t="shared" si="29"/>
        <v>327</v>
      </c>
      <c r="AN103" s="136">
        <f t="shared" si="29"/>
        <v>327</v>
      </c>
      <c r="AO103" s="136">
        <f t="shared" si="29"/>
        <v>327</v>
      </c>
      <c r="AP103" s="136">
        <f t="shared" si="29"/>
        <v>327</v>
      </c>
      <c r="AQ103" s="136">
        <f t="shared" si="29"/>
        <v>327</v>
      </c>
      <c r="AR103" s="136">
        <f t="shared" si="29"/>
        <v>327</v>
      </c>
      <c r="AS103" s="136">
        <f t="shared" si="29"/>
        <v>327</v>
      </c>
      <c r="AT103" s="136">
        <f t="shared" si="29"/>
        <v>327</v>
      </c>
      <c r="AU103" s="136">
        <f t="shared" si="29"/>
        <v>327</v>
      </c>
      <c r="AV103" s="136">
        <f t="shared" si="29"/>
        <v>327</v>
      </c>
      <c r="AW103" s="136">
        <f t="shared" si="29"/>
        <v>327</v>
      </c>
      <c r="AX103" s="136">
        <f t="shared" si="29"/>
        <v>327</v>
      </c>
      <c r="AY103" s="136">
        <f t="shared" si="29"/>
        <v>327</v>
      </c>
      <c r="AZ103" s="136">
        <f t="shared" si="29"/>
        <v>327</v>
      </c>
      <c r="BA103" s="136">
        <f t="shared" si="29"/>
        <v>327</v>
      </c>
      <c r="BB103" s="136">
        <f t="shared" si="29"/>
        <v>327</v>
      </c>
      <c r="BC103" s="136">
        <f t="shared" si="29"/>
        <v>327</v>
      </c>
      <c r="BD103" s="136">
        <f t="shared" si="29"/>
        <v>327</v>
      </c>
      <c r="BE103" s="136">
        <f t="shared" si="29"/>
        <v>327</v>
      </c>
      <c r="BF103" s="136">
        <f t="shared" si="29"/>
        <v>327</v>
      </c>
      <c r="BG103" s="136">
        <f t="shared" si="29"/>
        <v>327</v>
      </c>
      <c r="BH103" s="136">
        <f t="shared" si="29"/>
        <v>327</v>
      </c>
      <c r="BI103" s="136">
        <f t="shared" si="29"/>
        <v>327</v>
      </c>
      <c r="BJ103" s="136">
        <f t="shared" si="29"/>
        <v>327</v>
      </c>
      <c r="BK103" s="136">
        <f t="shared" si="29"/>
        <v>327</v>
      </c>
      <c r="BL103" s="136">
        <f t="shared" si="29"/>
        <v>327</v>
      </c>
      <c r="BM103" s="136">
        <f t="shared" si="29"/>
        <v>327</v>
      </c>
      <c r="BN103" s="136">
        <f t="shared" si="29"/>
        <v>327</v>
      </c>
      <c r="BO103" s="136">
        <f t="shared" si="29"/>
        <v>327</v>
      </c>
      <c r="BP103" s="136">
        <f t="shared" si="29"/>
        <v>327</v>
      </c>
      <c r="BQ103" s="136">
        <f t="shared" si="29"/>
        <v>327</v>
      </c>
      <c r="BS103" s="57" t="s">
        <v>48</v>
      </c>
    </row>
    <row r="104" spans="1:72">
      <c r="B104" s="56" t="s">
        <v>93</v>
      </c>
    </row>
    <row r="105" spans="1:72">
      <c r="B105" s="66" t="s">
        <v>88</v>
      </c>
      <c r="C105" s="125">
        <v>655</v>
      </c>
      <c r="I105" s="126" t="str">
        <f t="shared" si="30"/>
        <v>2024$/train-hour</v>
      </c>
      <c r="Z105" s="136">
        <f>IF($C$96=1,$C105*Z$37,$C105)</f>
        <v>655</v>
      </c>
      <c r="AA105" s="136">
        <f t="shared" si="29"/>
        <v>655</v>
      </c>
      <c r="AB105" s="136">
        <f t="shared" si="29"/>
        <v>655</v>
      </c>
      <c r="AC105" s="136">
        <f t="shared" si="29"/>
        <v>655</v>
      </c>
      <c r="AD105" s="136">
        <f t="shared" si="29"/>
        <v>655</v>
      </c>
      <c r="AE105" s="136">
        <f t="shared" si="29"/>
        <v>655</v>
      </c>
      <c r="AF105" s="136">
        <f t="shared" si="29"/>
        <v>655</v>
      </c>
      <c r="AG105" s="136">
        <f t="shared" si="29"/>
        <v>655</v>
      </c>
      <c r="AH105" s="136">
        <f t="shared" si="29"/>
        <v>655</v>
      </c>
      <c r="AI105" s="136">
        <f t="shared" si="29"/>
        <v>655</v>
      </c>
      <c r="AJ105" s="136">
        <f t="shared" si="29"/>
        <v>655</v>
      </c>
      <c r="AK105" s="136">
        <f t="shared" si="29"/>
        <v>655</v>
      </c>
      <c r="AL105" s="136">
        <f t="shared" si="29"/>
        <v>655</v>
      </c>
      <c r="AM105" s="136">
        <f t="shared" si="29"/>
        <v>655</v>
      </c>
      <c r="AN105" s="136">
        <f t="shared" si="29"/>
        <v>655</v>
      </c>
      <c r="AO105" s="136">
        <f t="shared" si="29"/>
        <v>655</v>
      </c>
      <c r="AP105" s="136">
        <f t="shared" si="29"/>
        <v>655</v>
      </c>
      <c r="AQ105" s="136">
        <f t="shared" si="29"/>
        <v>655</v>
      </c>
      <c r="AR105" s="136">
        <f t="shared" si="29"/>
        <v>655</v>
      </c>
      <c r="AS105" s="136">
        <f t="shared" si="29"/>
        <v>655</v>
      </c>
      <c r="AT105" s="136">
        <f t="shared" si="29"/>
        <v>655</v>
      </c>
      <c r="AU105" s="136">
        <f t="shared" si="29"/>
        <v>655</v>
      </c>
      <c r="AV105" s="136">
        <f t="shared" si="29"/>
        <v>655</v>
      </c>
      <c r="AW105" s="136">
        <f t="shared" si="29"/>
        <v>655</v>
      </c>
      <c r="AX105" s="136">
        <f t="shared" si="29"/>
        <v>655</v>
      </c>
      <c r="AY105" s="136">
        <f t="shared" si="29"/>
        <v>655</v>
      </c>
      <c r="AZ105" s="136">
        <f t="shared" si="29"/>
        <v>655</v>
      </c>
      <c r="BA105" s="136">
        <f t="shared" si="29"/>
        <v>655</v>
      </c>
      <c r="BB105" s="136">
        <f t="shared" si="29"/>
        <v>655</v>
      </c>
      <c r="BC105" s="136">
        <f t="shared" si="29"/>
        <v>655</v>
      </c>
      <c r="BD105" s="136">
        <f t="shared" si="29"/>
        <v>655</v>
      </c>
      <c r="BE105" s="136">
        <f t="shared" si="29"/>
        <v>655</v>
      </c>
      <c r="BF105" s="136">
        <f t="shared" si="29"/>
        <v>655</v>
      </c>
      <c r="BG105" s="136">
        <f t="shared" si="29"/>
        <v>655</v>
      </c>
      <c r="BH105" s="136">
        <f t="shared" si="29"/>
        <v>655</v>
      </c>
      <c r="BI105" s="136">
        <f t="shared" si="29"/>
        <v>655</v>
      </c>
      <c r="BJ105" s="136">
        <f t="shared" si="29"/>
        <v>655</v>
      </c>
      <c r="BK105" s="136">
        <f t="shared" si="29"/>
        <v>655</v>
      </c>
      <c r="BL105" s="136">
        <f t="shared" si="29"/>
        <v>655</v>
      </c>
      <c r="BM105" s="136">
        <f t="shared" si="29"/>
        <v>655</v>
      </c>
      <c r="BN105" s="136">
        <f t="shared" si="29"/>
        <v>655</v>
      </c>
      <c r="BO105" s="136">
        <f t="shared" si="29"/>
        <v>655</v>
      </c>
      <c r="BP105" s="136">
        <f t="shared" si="29"/>
        <v>655</v>
      </c>
      <c r="BQ105" s="136">
        <f t="shared" si="29"/>
        <v>655</v>
      </c>
      <c r="BS105" s="57" t="s">
        <v>48</v>
      </c>
    </row>
    <row r="106" spans="1:72">
      <c r="B106" s="66" t="s">
        <v>90</v>
      </c>
      <c r="C106" s="125">
        <v>642</v>
      </c>
      <c r="I106" s="126" t="str">
        <f t="shared" si="30"/>
        <v>2024$/train-hour</v>
      </c>
      <c r="Z106" s="136">
        <f t="shared" ref="Z106:AO108" si="31">IF($C$96=1,$C106*Z$37,$C106)</f>
        <v>642</v>
      </c>
      <c r="AA106" s="136">
        <f t="shared" si="29"/>
        <v>642</v>
      </c>
      <c r="AB106" s="136">
        <f t="shared" si="29"/>
        <v>642</v>
      </c>
      <c r="AC106" s="136">
        <f t="shared" si="29"/>
        <v>642</v>
      </c>
      <c r="AD106" s="136">
        <f t="shared" si="29"/>
        <v>642</v>
      </c>
      <c r="AE106" s="136">
        <f t="shared" si="29"/>
        <v>642</v>
      </c>
      <c r="AF106" s="136">
        <f t="shared" si="29"/>
        <v>642</v>
      </c>
      <c r="AG106" s="136">
        <f t="shared" si="29"/>
        <v>642</v>
      </c>
      <c r="AH106" s="136">
        <f t="shared" si="29"/>
        <v>642</v>
      </c>
      <c r="AI106" s="136">
        <f t="shared" si="29"/>
        <v>642</v>
      </c>
      <c r="AJ106" s="136">
        <f t="shared" si="29"/>
        <v>642</v>
      </c>
      <c r="AK106" s="136">
        <f t="shared" si="29"/>
        <v>642</v>
      </c>
      <c r="AL106" s="136">
        <f t="shared" si="29"/>
        <v>642</v>
      </c>
      <c r="AM106" s="136">
        <f t="shared" si="29"/>
        <v>642</v>
      </c>
      <c r="AN106" s="136">
        <f t="shared" si="29"/>
        <v>642</v>
      </c>
      <c r="AO106" s="136">
        <f t="shared" si="29"/>
        <v>642</v>
      </c>
      <c r="AP106" s="136">
        <f t="shared" si="29"/>
        <v>642</v>
      </c>
      <c r="AQ106" s="136">
        <f t="shared" si="29"/>
        <v>642</v>
      </c>
      <c r="AR106" s="136">
        <f t="shared" si="29"/>
        <v>642</v>
      </c>
      <c r="AS106" s="136">
        <f t="shared" si="29"/>
        <v>642</v>
      </c>
      <c r="AT106" s="136">
        <f t="shared" si="29"/>
        <v>642</v>
      </c>
      <c r="AU106" s="136">
        <f t="shared" si="29"/>
        <v>642</v>
      </c>
      <c r="AV106" s="136">
        <f t="shared" si="29"/>
        <v>642</v>
      </c>
      <c r="AW106" s="136">
        <f t="shared" si="29"/>
        <v>642</v>
      </c>
      <c r="AX106" s="136">
        <f t="shared" si="29"/>
        <v>642</v>
      </c>
      <c r="AY106" s="136">
        <f t="shared" si="29"/>
        <v>642</v>
      </c>
      <c r="AZ106" s="136">
        <f t="shared" si="29"/>
        <v>642</v>
      </c>
      <c r="BA106" s="136">
        <f t="shared" si="29"/>
        <v>642</v>
      </c>
      <c r="BB106" s="136">
        <f t="shared" si="29"/>
        <v>642</v>
      </c>
      <c r="BC106" s="136">
        <f t="shared" si="29"/>
        <v>642</v>
      </c>
      <c r="BD106" s="136">
        <f t="shared" si="29"/>
        <v>642</v>
      </c>
      <c r="BE106" s="136">
        <f t="shared" si="29"/>
        <v>642</v>
      </c>
      <c r="BF106" s="136">
        <f t="shared" si="29"/>
        <v>642</v>
      </c>
      <c r="BG106" s="136">
        <f t="shared" si="29"/>
        <v>642</v>
      </c>
      <c r="BH106" s="136">
        <f t="shared" si="29"/>
        <v>642</v>
      </c>
      <c r="BI106" s="136">
        <f t="shared" si="29"/>
        <v>642</v>
      </c>
      <c r="BJ106" s="136">
        <f t="shared" si="29"/>
        <v>642</v>
      </c>
      <c r="BK106" s="136">
        <f t="shared" si="29"/>
        <v>642</v>
      </c>
      <c r="BL106" s="136">
        <f t="shared" si="29"/>
        <v>642</v>
      </c>
      <c r="BM106" s="136">
        <f t="shared" si="29"/>
        <v>642</v>
      </c>
      <c r="BN106" s="136">
        <f t="shared" si="29"/>
        <v>642</v>
      </c>
      <c r="BO106" s="136">
        <f>IF($C$96=1,$C106*BO$37,$C106)</f>
        <v>642</v>
      </c>
      <c r="BP106" s="136">
        <f>IF($C$96=1,$C106*BP$37,$C106)</f>
        <v>642</v>
      </c>
      <c r="BQ106" s="136">
        <f>IF($C$96=1,$C106*BQ$37,$C106)</f>
        <v>642</v>
      </c>
      <c r="BS106" s="57" t="s">
        <v>48</v>
      </c>
    </row>
    <row r="107" spans="1:72">
      <c r="B107" s="66" t="s">
        <v>91</v>
      </c>
      <c r="C107" s="125">
        <v>1084</v>
      </c>
      <c r="I107" s="126" t="str">
        <f t="shared" si="30"/>
        <v>2024$/train-hour</v>
      </c>
      <c r="Z107" s="136">
        <f t="shared" si="31"/>
        <v>1084</v>
      </c>
      <c r="AA107" s="136">
        <f t="shared" si="31"/>
        <v>1084</v>
      </c>
      <c r="AB107" s="136">
        <f t="shared" si="31"/>
        <v>1084</v>
      </c>
      <c r="AC107" s="136">
        <f t="shared" si="31"/>
        <v>1084</v>
      </c>
      <c r="AD107" s="136">
        <f t="shared" si="31"/>
        <v>1084</v>
      </c>
      <c r="AE107" s="136">
        <f t="shared" si="31"/>
        <v>1084</v>
      </c>
      <c r="AF107" s="136">
        <f t="shared" si="31"/>
        <v>1084</v>
      </c>
      <c r="AG107" s="136">
        <f t="shared" si="31"/>
        <v>1084</v>
      </c>
      <c r="AH107" s="136">
        <f t="shared" si="31"/>
        <v>1084</v>
      </c>
      <c r="AI107" s="136">
        <f t="shared" si="31"/>
        <v>1084</v>
      </c>
      <c r="AJ107" s="136">
        <f t="shared" si="31"/>
        <v>1084</v>
      </c>
      <c r="AK107" s="136">
        <f t="shared" si="31"/>
        <v>1084</v>
      </c>
      <c r="AL107" s="136">
        <f t="shared" si="31"/>
        <v>1084</v>
      </c>
      <c r="AM107" s="136">
        <f t="shared" si="31"/>
        <v>1084</v>
      </c>
      <c r="AN107" s="136">
        <f t="shared" si="31"/>
        <v>1084</v>
      </c>
      <c r="AO107" s="136">
        <f t="shared" si="31"/>
        <v>1084</v>
      </c>
      <c r="AP107" s="136">
        <f t="shared" ref="AP107:BQ108" si="32">IF($C$96=1,$C107*AP$37,$C107)</f>
        <v>1084</v>
      </c>
      <c r="AQ107" s="136">
        <f t="shared" si="32"/>
        <v>1084</v>
      </c>
      <c r="AR107" s="136">
        <f t="shared" si="32"/>
        <v>1084</v>
      </c>
      <c r="AS107" s="136">
        <f t="shared" si="32"/>
        <v>1084</v>
      </c>
      <c r="AT107" s="136">
        <f t="shared" si="32"/>
        <v>1084</v>
      </c>
      <c r="AU107" s="136">
        <f t="shared" si="32"/>
        <v>1084</v>
      </c>
      <c r="AV107" s="136">
        <f t="shared" si="32"/>
        <v>1084</v>
      </c>
      <c r="AW107" s="136">
        <f t="shared" si="32"/>
        <v>1084</v>
      </c>
      <c r="AX107" s="136">
        <f t="shared" si="32"/>
        <v>1084</v>
      </c>
      <c r="AY107" s="136">
        <f t="shared" si="32"/>
        <v>1084</v>
      </c>
      <c r="AZ107" s="136">
        <f t="shared" si="32"/>
        <v>1084</v>
      </c>
      <c r="BA107" s="136">
        <f t="shared" si="32"/>
        <v>1084</v>
      </c>
      <c r="BB107" s="136">
        <f t="shared" si="32"/>
        <v>1084</v>
      </c>
      <c r="BC107" s="136">
        <f t="shared" si="32"/>
        <v>1084</v>
      </c>
      <c r="BD107" s="136">
        <f t="shared" si="32"/>
        <v>1084</v>
      </c>
      <c r="BE107" s="136">
        <f t="shared" si="32"/>
        <v>1084</v>
      </c>
      <c r="BF107" s="136">
        <f t="shared" si="32"/>
        <v>1084</v>
      </c>
      <c r="BG107" s="136">
        <f t="shared" si="32"/>
        <v>1084</v>
      </c>
      <c r="BH107" s="136">
        <f t="shared" si="32"/>
        <v>1084</v>
      </c>
      <c r="BI107" s="136">
        <f t="shared" si="32"/>
        <v>1084</v>
      </c>
      <c r="BJ107" s="136">
        <f t="shared" si="32"/>
        <v>1084</v>
      </c>
      <c r="BK107" s="136">
        <f t="shared" si="32"/>
        <v>1084</v>
      </c>
      <c r="BL107" s="136">
        <f t="shared" si="32"/>
        <v>1084</v>
      </c>
      <c r="BM107" s="136">
        <f t="shared" si="32"/>
        <v>1084</v>
      </c>
      <c r="BN107" s="136">
        <f t="shared" si="32"/>
        <v>1084</v>
      </c>
      <c r="BO107" s="136">
        <f t="shared" si="32"/>
        <v>1084</v>
      </c>
      <c r="BP107" s="136">
        <f t="shared" si="32"/>
        <v>1084</v>
      </c>
      <c r="BQ107" s="136">
        <f t="shared" si="32"/>
        <v>1084</v>
      </c>
      <c r="BS107" s="57" t="s">
        <v>48</v>
      </c>
    </row>
    <row r="108" spans="1:72">
      <c r="B108" s="66" t="s">
        <v>92</v>
      </c>
      <c r="C108" s="125">
        <v>688</v>
      </c>
      <c r="I108" s="126" t="str">
        <f t="shared" si="30"/>
        <v>2024$/train-hour</v>
      </c>
      <c r="Z108" s="136">
        <f t="shared" si="31"/>
        <v>688</v>
      </c>
      <c r="AA108" s="136">
        <f t="shared" si="31"/>
        <v>688</v>
      </c>
      <c r="AB108" s="136">
        <f t="shared" si="31"/>
        <v>688</v>
      </c>
      <c r="AC108" s="136">
        <f t="shared" si="31"/>
        <v>688</v>
      </c>
      <c r="AD108" s="136">
        <f t="shared" si="31"/>
        <v>688</v>
      </c>
      <c r="AE108" s="136">
        <f t="shared" si="31"/>
        <v>688</v>
      </c>
      <c r="AF108" s="136">
        <f t="shared" si="31"/>
        <v>688</v>
      </c>
      <c r="AG108" s="136">
        <f t="shared" si="31"/>
        <v>688</v>
      </c>
      <c r="AH108" s="136">
        <f t="shared" si="31"/>
        <v>688</v>
      </c>
      <c r="AI108" s="136">
        <f t="shared" si="31"/>
        <v>688</v>
      </c>
      <c r="AJ108" s="136">
        <f t="shared" si="31"/>
        <v>688</v>
      </c>
      <c r="AK108" s="136">
        <f t="shared" si="31"/>
        <v>688</v>
      </c>
      <c r="AL108" s="136">
        <f t="shared" si="31"/>
        <v>688</v>
      </c>
      <c r="AM108" s="136">
        <f t="shared" si="31"/>
        <v>688</v>
      </c>
      <c r="AN108" s="136">
        <f t="shared" si="31"/>
        <v>688</v>
      </c>
      <c r="AO108" s="136">
        <f t="shared" si="31"/>
        <v>688</v>
      </c>
      <c r="AP108" s="136">
        <f t="shared" si="32"/>
        <v>688</v>
      </c>
      <c r="AQ108" s="136">
        <f t="shared" si="32"/>
        <v>688</v>
      </c>
      <c r="AR108" s="136">
        <f t="shared" si="32"/>
        <v>688</v>
      </c>
      <c r="AS108" s="136">
        <f t="shared" si="32"/>
        <v>688</v>
      </c>
      <c r="AT108" s="136">
        <f t="shared" si="32"/>
        <v>688</v>
      </c>
      <c r="AU108" s="136">
        <f t="shared" si="32"/>
        <v>688</v>
      </c>
      <c r="AV108" s="136">
        <f t="shared" si="32"/>
        <v>688</v>
      </c>
      <c r="AW108" s="136">
        <f t="shared" si="32"/>
        <v>688</v>
      </c>
      <c r="AX108" s="136">
        <f t="shared" si="32"/>
        <v>688</v>
      </c>
      <c r="AY108" s="136">
        <f t="shared" si="32"/>
        <v>688</v>
      </c>
      <c r="AZ108" s="136">
        <f t="shared" si="32"/>
        <v>688</v>
      </c>
      <c r="BA108" s="136">
        <f t="shared" si="32"/>
        <v>688</v>
      </c>
      <c r="BB108" s="136">
        <f t="shared" si="32"/>
        <v>688</v>
      </c>
      <c r="BC108" s="136">
        <f t="shared" si="32"/>
        <v>688</v>
      </c>
      <c r="BD108" s="136">
        <f t="shared" si="32"/>
        <v>688</v>
      </c>
      <c r="BE108" s="136">
        <f t="shared" si="32"/>
        <v>688</v>
      </c>
      <c r="BF108" s="136">
        <f t="shared" si="32"/>
        <v>688</v>
      </c>
      <c r="BG108" s="136">
        <f t="shared" si="32"/>
        <v>688</v>
      </c>
      <c r="BH108" s="136">
        <f t="shared" si="32"/>
        <v>688</v>
      </c>
      <c r="BI108" s="136">
        <f t="shared" si="32"/>
        <v>688</v>
      </c>
      <c r="BJ108" s="136">
        <f t="shared" si="32"/>
        <v>688</v>
      </c>
      <c r="BK108" s="136">
        <f t="shared" si="32"/>
        <v>688</v>
      </c>
      <c r="BL108" s="136">
        <f t="shared" si="32"/>
        <v>688</v>
      </c>
      <c r="BM108" s="136">
        <f t="shared" si="32"/>
        <v>688</v>
      </c>
      <c r="BN108" s="136">
        <f t="shared" si="32"/>
        <v>688</v>
      </c>
      <c r="BO108" s="136">
        <f t="shared" si="32"/>
        <v>688</v>
      </c>
      <c r="BP108" s="136">
        <f t="shared" si="32"/>
        <v>688</v>
      </c>
      <c r="BQ108" s="136">
        <f t="shared" si="32"/>
        <v>688</v>
      </c>
      <c r="BS108" s="57" t="s">
        <v>48</v>
      </c>
    </row>
    <row r="109" spans="1:72">
      <c r="B109" s="56" t="s">
        <v>94</v>
      </c>
    </row>
    <row r="110" spans="1:72">
      <c r="B110" s="66" t="s">
        <v>95</v>
      </c>
      <c r="C110" s="137">
        <v>1.0900000000000001</v>
      </c>
      <c r="I110" s="126" t="str">
        <f>$C$6&amp;"$/railcar-hour"</f>
        <v>2024$/railcar-hour</v>
      </c>
      <c r="Z110" s="131">
        <f t="shared" ref="Z110:BQ110" si="33">IF($C$96=1,$C110*Z$37,$C110)</f>
        <v>1.0900000000000001</v>
      </c>
      <c r="AA110" s="131">
        <f t="shared" si="33"/>
        <v>1.0900000000000001</v>
      </c>
      <c r="AB110" s="131">
        <f t="shared" si="33"/>
        <v>1.0900000000000001</v>
      </c>
      <c r="AC110" s="131">
        <f t="shared" si="33"/>
        <v>1.0900000000000001</v>
      </c>
      <c r="AD110" s="131">
        <f t="shared" si="33"/>
        <v>1.0900000000000001</v>
      </c>
      <c r="AE110" s="131">
        <f t="shared" si="33"/>
        <v>1.0900000000000001</v>
      </c>
      <c r="AF110" s="131">
        <f t="shared" si="33"/>
        <v>1.0900000000000001</v>
      </c>
      <c r="AG110" s="131">
        <f t="shared" si="33"/>
        <v>1.0900000000000001</v>
      </c>
      <c r="AH110" s="131">
        <f t="shared" si="33"/>
        <v>1.0900000000000001</v>
      </c>
      <c r="AI110" s="131">
        <f t="shared" si="33"/>
        <v>1.0900000000000001</v>
      </c>
      <c r="AJ110" s="131">
        <f t="shared" si="33"/>
        <v>1.0900000000000001</v>
      </c>
      <c r="AK110" s="131">
        <f t="shared" si="33"/>
        <v>1.0900000000000001</v>
      </c>
      <c r="AL110" s="131">
        <f t="shared" si="33"/>
        <v>1.0900000000000001</v>
      </c>
      <c r="AM110" s="131">
        <f t="shared" si="33"/>
        <v>1.0900000000000001</v>
      </c>
      <c r="AN110" s="131">
        <f t="shared" si="33"/>
        <v>1.0900000000000001</v>
      </c>
      <c r="AO110" s="131">
        <f t="shared" si="33"/>
        <v>1.0900000000000001</v>
      </c>
      <c r="AP110" s="131">
        <f t="shared" si="33"/>
        <v>1.0900000000000001</v>
      </c>
      <c r="AQ110" s="131">
        <f t="shared" si="33"/>
        <v>1.0900000000000001</v>
      </c>
      <c r="AR110" s="131">
        <f t="shared" si="33"/>
        <v>1.0900000000000001</v>
      </c>
      <c r="AS110" s="131">
        <f t="shared" si="33"/>
        <v>1.0900000000000001</v>
      </c>
      <c r="AT110" s="131">
        <f t="shared" si="33"/>
        <v>1.0900000000000001</v>
      </c>
      <c r="AU110" s="131">
        <f t="shared" si="33"/>
        <v>1.0900000000000001</v>
      </c>
      <c r="AV110" s="131">
        <f t="shared" si="33"/>
        <v>1.0900000000000001</v>
      </c>
      <c r="AW110" s="131">
        <f t="shared" si="33"/>
        <v>1.0900000000000001</v>
      </c>
      <c r="AX110" s="131">
        <f t="shared" si="33"/>
        <v>1.0900000000000001</v>
      </c>
      <c r="AY110" s="131">
        <f t="shared" si="33"/>
        <v>1.0900000000000001</v>
      </c>
      <c r="AZ110" s="131">
        <f t="shared" si="33"/>
        <v>1.0900000000000001</v>
      </c>
      <c r="BA110" s="131">
        <f t="shared" si="33"/>
        <v>1.0900000000000001</v>
      </c>
      <c r="BB110" s="131">
        <f t="shared" si="33"/>
        <v>1.0900000000000001</v>
      </c>
      <c r="BC110" s="131">
        <f t="shared" si="33"/>
        <v>1.0900000000000001</v>
      </c>
      <c r="BD110" s="131">
        <f t="shared" si="33"/>
        <v>1.0900000000000001</v>
      </c>
      <c r="BE110" s="131">
        <f t="shared" si="33"/>
        <v>1.0900000000000001</v>
      </c>
      <c r="BF110" s="131">
        <f t="shared" si="33"/>
        <v>1.0900000000000001</v>
      </c>
      <c r="BG110" s="131">
        <f t="shared" si="33"/>
        <v>1.0900000000000001</v>
      </c>
      <c r="BH110" s="131">
        <f t="shared" si="33"/>
        <v>1.0900000000000001</v>
      </c>
      <c r="BI110" s="131">
        <f t="shared" si="33"/>
        <v>1.0900000000000001</v>
      </c>
      <c r="BJ110" s="131">
        <f t="shared" si="33"/>
        <v>1.0900000000000001</v>
      </c>
      <c r="BK110" s="131">
        <f t="shared" si="33"/>
        <v>1.0900000000000001</v>
      </c>
      <c r="BL110" s="131">
        <f t="shared" si="33"/>
        <v>1.0900000000000001</v>
      </c>
      <c r="BM110" s="131">
        <f t="shared" si="33"/>
        <v>1.0900000000000001</v>
      </c>
      <c r="BN110" s="131">
        <f t="shared" si="33"/>
        <v>1.0900000000000001</v>
      </c>
      <c r="BO110" s="131">
        <f t="shared" si="33"/>
        <v>1.0900000000000001</v>
      </c>
      <c r="BP110" s="131">
        <f t="shared" si="33"/>
        <v>1.0900000000000001</v>
      </c>
      <c r="BQ110" s="131">
        <f t="shared" si="33"/>
        <v>1.0900000000000001</v>
      </c>
      <c r="BS110" s="57" t="s">
        <v>48</v>
      </c>
    </row>
    <row r="112" spans="1:72" ht="15.6">
      <c r="A112" s="76" t="s">
        <v>96</v>
      </c>
      <c r="B112" s="77"/>
      <c r="C112" s="76"/>
      <c r="D112" s="76"/>
      <c r="E112" s="76"/>
      <c r="F112" s="76"/>
      <c r="G112" s="76"/>
      <c r="H112" s="78" t="s">
        <v>10</v>
      </c>
      <c r="I112" s="118" t="str">
        <f>I$47</f>
        <v>12/2025</v>
      </c>
    </row>
    <row r="114" spans="1:72" ht="15.6">
      <c r="B114" s="55" t="s">
        <v>86</v>
      </c>
      <c r="C114" s="70" t="s">
        <v>97</v>
      </c>
      <c r="D114" s="70"/>
    </row>
    <row r="115" spans="1:72">
      <c r="B115" s="55" t="s">
        <v>87</v>
      </c>
      <c r="C115" s="55" t="s">
        <v>98</v>
      </c>
    </row>
    <row r="116" spans="1:72">
      <c r="B116" s="66" t="s">
        <v>88</v>
      </c>
      <c r="C116" s="125">
        <v>799</v>
      </c>
      <c r="D116" s="359">
        <v>0</v>
      </c>
      <c r="I116" s="126" t="str">
        <f>$C$6&amp;"$/train-hour"</f>
        <v>2024$/train-hour</v>
      </c>
      <c r="BS116" s="57" t="s">
        <v>89</v>
      </c>
      <c r="BT116" s="230" t="s">
        <v>14</v>
      </c>
    </row>
    <row r="117" spans="1:72">
      <c r="B117" s="66" t="s">
        <v>90</v>
      </c>
      <c r="C117" s="125">
        <v>109</v>
      </c>
      <c r="D117" s="359">
        <v>0</v>
      </c>
      <c r="I117" s="126" t="str">
        <f t="shared" ref="I117:I124" si="34">$C$6&amp;"$/train-hour"</f>
        <v>2024$/train-hour</v>
      </c>
      <c r="BS117" s="57" t="s">
        <v>48</v>
      </c>
      <c r="BT117" s="87"/>
    </row>
    <row r="118" spans="1:72">
      <c r="B118" s="66" t="s">
        <v>91</v>
      </c>
      <c r="C118" s="125">
        <v>109</v>
      </c>
      <c r="D118" s="359">
        <v>0</v>
      </c>
      <c r="I118" s="126" t="str">
        <f t="shared" si="34"/>
        <v>2024$/train-hour</v>
      </c>
      <c r="BS118" s="57" t="s">
        <v>48</v>
      </c>
    </row>
    <row r="119" spans="1:72">
      <c r="B119" s="66" t="s">
        <v>92</v>
      </c>
      <c r="C119" s="125">
        <v>109</v>
      </c>
      <c r="D119" s="359">
        <v>0</v>
      </c>
      <c r="I119" s="126" t="str">
        <f t="shared" si="34"/>
        <v>2024$/train-hour</v>
      </c>
      <c r="BS119" s="57" t="s">
        <v>48</v>
      </c>
    </row>
    <row r="120" spans="1:72">
      <c r="B120" s="56" t="s">
        <v>93</v>
      </c>
      <c r="D120" s="360"/>
    </row>
    <row r="121" spans="1:72">
      <c r="B121" s="66" t="s">
        <v>88</v>
      </c>
      <c r="C121" s="125">
        <v>2356</v>
      </c>
      <c r="D121" s="359">
        <v>0</v>
      </c>
      <c r="I121" s="126" t="str">
        <f t="shared" si="34"/>
        <v>2024$/train-hour</v>
      </c>
      <c r="BS121" s="57" t="s">
        <v>48</v>
      </c>
    </row>
    <row r="122" spans="1:72">
      <c r="B122" s="66" t="s">
        <v>90</v>
      </c>
      <c r="C122" s="125">
        <v>780</v>
      </c>
      <c r="D122" s="359">
        <v>0</v>
      </c>
      <c r="I122" s="126" t="str">
        <f t="shared" si="34"/>
        <v>2024$/train-hour</v>
      </c>
      <c r="BS122" s="57" t="s">
        <v>48</v>
      </c>
    </row>
    <row r="123" spans="1:72">
      <c r="B123" s="66" t="s">
        <v>91</v>
      </c>
      <c r="C123" s="125">
        <v>780</v>
      </c>
      <c r="D123" s="359">
        <v>0</v>
      </c>
      <c r="I123" s="126" t="str">
        <f t="shared" si="34"/>
        <v>2024$/train-hour</v>
      </c>
      <c r="BS123" s="57" t="s">
        <v>48</v>
      </c>
    </row>
    <row r="124" spans="1:72">
      <c r="B124" s="66" t="s">
        <v>92</v>
      </c>
      <c r="C124" s="125">
        <v>780</v>
      </c>
      <c r="D124" s="359">
        <v>0</v>
      </c>
      <c r="I124" s="126" t="str">
        <f t="shared" si="34"/>
        <v>2024$/train-hour</v>
      </c>
      <c r="BS124" s="57" t="s">
        <v>48</v>
      </c>
    </row>
    <row r="126" spans="1:72" ht="15.6">
      <c r="A126" s="76" t="s">
        <v>99</v>
      </c>
      <c r="B126" s="77"/>
      <c r="C126" s="76"/>
      <c r="D126" s="76"/>
      <c r="E126" s="76"/>
      <c r="F126" s="76"/>
      <c r="G126" s="76"/>
      <c r="H126" s="78" t="s">
        <v>10</v>
      </c>
      <c r="I126" s="118" t="str">
        <f>I$47</f>
        <v>12/2025</v>
      </c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9"/>
      <c r="BT126" s="87"/>
    </row>
    <row r="127" spans="1:72" ht="15" customHeight="1">
      <c r="A127" s="81"/>
      <c r="B127" s="82"/>
      <c r="C127" s="81"/>
      <c r="D127" s="81"/>
      <c r="E127" s="81"/>
      <c r="F127" s="81"/>
      <c r="G127" s="81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9"/>
      <c r="BT127" s="87"/>
    </row>
    <row r="128" spans="1:72" ht="15.6">
      <c r="B128" s="56" t="s">
        <v>100</v>
      </c>
      <c r="C128" s="138" t="s">
        <v>101</v>
      </c>
      <c r="F128" s="139"/>
      <c r="G128" s="140"/>
      <c r="I128" s="126" t="str">
        <f>CONCATENATE($C$6,"$/metric ton")</f>
        <v>2024$/metric ton</v>
      </c>
      <c r="AA128" s="125">
        <v>18800</v>
      </c>
      <c r="AB128" s="125">
        <v>19000</v>
      </c>
      <c r="AC128" s="125">
        <v>19400</v>
      </c>
      <c r="AD128" s="125">
        <v>19800</v>
      </c>
      <c r="AE128" s="125">
        <v>20100</v>
      </c>
      <c r="AF128" s="125">
        <v>20500</v>
      </c>
      <c r="AG128" s="125">
        <v>20900</v>
      </c>
      <c r="AH128" s="125">
        <v>20900</v>
      </c>
      <c r="AI128" s="125">
        <v>20900</v>
      </c>
      <c r="AJ128" s="125">
        <v>20900</v>
      </c>
      <c r="AK128" s="125">
        <v>20900</v>
      </c>
      <c r="AL128" s="125">
        <v>20900</v>
      </c>
      <c r="AM128" s="125">
        <v>20900</v>
      </c>
      <c r="AN128" s="125">
        <v>20900</v>
      </c>
      <c r="AO128" s="125">
        <v>20900</v>
      </c>
      <c r="AP128" s="125">
        <v>20900</v>
      </c>
      <c r="AQ128" s="125">
        <v>20900</v>
      </c>
      <c r="AR128" s="125">
        <v>20900</v>
      </c>
      <c r="AS128" s="125">
        <v>20900</v>
      </c>
      <c r="AT128" s="125">
        <v>20900</v>
      </c>
      <c r="AU128" s="125">
        <v>20900</v>
      </c>
      <c r="AV128" s="125">
        <v>20900</v>
      </c>
      <c r="AW128" s="125">
        <v>20900</v>
      </c>
      <c r="AX128" s="125">
        <v>20900</v>
      </c>
      <c r="AY128" s="125">
        <v>20900</v>
      </c>
      <c r="AZ128" s="125">
        <v>20900</v>
      </c>
      <c r="BA128" s="125">
        <v>20900</v>
      </c>
      <c r="BB128" s="125">
        <v>20900</v>
      </c>
      <c r="BC128" s="125">
        <v>20900</v>
      </c>
      <c r="BD128" s="141">
        <v>20900</v>
      </c>
      <c r="BE128" s="141">
        <v>20900</v>
      </c>
      <c r="BF128" s="142">
        <f t="shared" ref="BF128:BQ130" si="35">BE128</f>
        <v>20900</v>
      </c>
      <c r="BG128" s="142">
        <f t="shared" si="35"/>
        <v>20900</v>
      </c>
      <c r="BH128" s="142">
        <f t="shared" si="35"/>
        <v>20900</v>
      </c>
      <c r="BI128" s="142">
        <f t="shared" si="35"/>
        <v>20900</v>
      </c>
      <c r="BJ128" s="142">
        <f t="shared" si="35"/>
        <v>20900</v>
      </c>
      <c r="BK128" s="142">
        <f t="shared" si="35"/>
        <v>20900</v>
      </c>
      <c r="BL128" s="142">
        <f t="shared" si="35"/>
        <v>20900</v>
      </c>
      <c r="BM128" s="142">
        <f t="shared" si="35"/>
        <v>20900</v>
      </c>
      <c r="BN128" s="142">
        <f t="shared" si="35"/>
        <v>20900</v>
      </c>
      <c r="BO128" s="142">
        <f t="shared" si="35"/>
        <v>20900</v>
      </c>
      <c r="BP128" s="142">
        <f t="shared" si="35"/>
        <v>20900</v>
      </c>
      <c r="BQ128" s="142">
        <f t="shared" si="35"/>
        <v>20900</v>
      </c>
      <c r="BS128" s="57" t="s">
        <v>102</v>
      </c>
      <c r="BT128" s="230" t="s">
        <v>14</v>
      </c>
    </row>
    <row r="129" spans="1:72" ht="15.6">
      <c r="B129" s="56" t="s">
        <v>103</v>
      </c>
      <c r="C129" s="138" t="s">
        <v>101</v>
      </c>
      <c r="F129" s="139"/>
      <c r="G129" s="140"/>
      <c r="I129" s="126" t="str">
        <f>CONCATENATE($C$6,"$/metric ton")</f>
        <v>2024$/metric ton</v>
      </c>
      <c r="AA129" s="125">
        <v>50900</v>
      </c>
      <c r="AB129" s="125">
        <v>51900</v>
      </c>
      <c r="AC129" s="125">
        <v>52900</v>
      </c>
      <c r="AD129" s="125">
        <v>53800</v>
      </c>
      <c r="AE129" s="125">
        <v>54800</v>
      </c>
      <c r="AF129" s="125">
        <v>55800</v>
      </c>
      <c r="AG129" s="125">
        <v>56800</v>
      </c>
      <c r="AH129" s="125">
        <v>56800</v>
      </c>
      <c r="AI129" s="125">
        <v>56800</v>
      </c>
      <c r="AJ129" s="125">
        <v>56800</v>
      </c>
      <c r="AK129" s="125">
        <v>56800</v>
      </c>
      <c r="AL129" s="125">
        <v>56800</v>
      </c>
      <c r="AM129" s="125">
        <v>56800</v>
      </c>
      <c r="AN129" s="125">
        <v>56800</v>
      </c>
      <c r="AO129" s="125">
        <v>56800</v>
      </c>
      <c r="AP129" s="125">
        <v>56800</v>
      </c>
      <c r="AQ129" s="125">
        <v>56800</v>
      </c>
      <c r="AR129" s="125">
        <v>56800</v>
      </c>
      <c r="AS129" s="125">
        <v>56800</v>
      </c>
      <c r="AT129" s="125">
        <v>56800</v>
      </c>
      <c r="AU129" s="125">
        <v>56800</v>
      </c>
      <c r="AV129" s="125">
        <v>56800</v>
      </c>
      <c r="AW129" s="125">
        <v>56800</v>
      </c>
      <c r="AX129" s="125">
        <v>56800</v>
      </c>
      <c r="AY129" s="125">
        <v>56800</v>
      </c>
      <c r="AZ129" s="125">
        <v>56800</v>
      </c>
      <c r="BA129" s="125">
        <v>56800</v>
      </c>
      <c r="BB129" s="125">
        <v>56800</v>
      </c>
      <c r="BC129" s="125">
        <v>56800</v>
      </c>
      <c r="BD129" s="141">
        <v>56800</v>
      </c>
      <c r="BE129" s="141">
        <v>56800</v>
      </c>
      <c r="BF129" s="142">
        <f t="shared" si="35"/>
        <v>56800</v>
      </c>
      <c r="BG129" s="142">
        <f t="shared" si="35"/>
        <v>56800</v>
      </c>
      <c r="BH129" s="142">
        <f t="shared" si="35"/>
        <v>56800</v>
      </c>
      <c r="BI129" s="142">
        <f t="shared" si="35"/>
        <v>56800</v>
      </c>
      <c r="BJ129" s="142">
        <f t="shared" si="35"/>
        <v>56800</v>
      </c>
      <c r="BK129" s="142">
        <f t="shared" si="35"/>
        <v>56800</v>
      </c>
      <c r="BL129" s="142">
        <f t="shared" si="35"/>
        <v>56800</v>
      </c>
      <c r="BM129" s="142">
        <f t="shared" si="35"/>
        <v>56800</v>
      </c>
      <c r="BN129" s="142">
        <f t="shared" si="35"/>
        <v>56800</v>
      </c>
      <c r="BO129" s="142">
        <f t="shared" si="35"/>
        <v>56800</v>
      </c>
      <c r="BP129" s="142">
        <f t="shared" si="35"/>
        <v>56800</v>
      </c>
      <c r="BQ129" s="142">
        <f t="shared" si="35"/>
        <v>56800</v>
      </c>
      <c r="BS129" s="57" t="s">
        <v>48</v>
      </c>
      <c r="BT129" s="87"/>
    </row>
    <row r="130" spans="1:72" ht="15.6">
      <c r="B130" s="56" t="s">
        <v>104</v>
      </c>
      <c r="C130" s="138" t="s">
        <v>101</v>
      </c>
      <c r="F130" s="139"/>
      <c r="G130" s="140"/>
      <c r="I130" s="126" t="str">
        <f>CONCATENATE($C$6,"$/metric ton")</f>
        <v>2024$/metric ton</v>
      </c>
      <c r="AA130" s="125">
        <v>912200</v>
      </c>
      <c r="AB130" s="125">
        <v>928000</v>
      </c>
      <c r="AC130" s="125">
        <v>942700</v>
      </c>
      <c r="AD130" s="125">
        <v>957700</v>
      </c>
      <c r="AE130" s="125">
        <v>972900</v>
      </c>
      <c r="AF130" s="125">
        <v>988400</v>
      </c>
      <c r="AG130" s="125">
        <v>1004100</v>
      </c>
      <c r="AH130" s="125">
        <v>1004100</v>
      </c>
      <c r="AI130" s="125">
        <v>1004100</v>
      </c>
      <c r="AJ130" s="125">
        <v>1004100</v>
      </c>
      <c r="AK130" s="125">
        <v>1004100</v>
      </c>
      <c r="AL130" s="125">
        <v>1004100</v>
      </c>
      <c r="AM130" s="125">
        <v>1004100</v>
      </c>
      <c r="AN130" s="125">
        <v>1004100</v>
      </c>
      <c r="AO130" s="125">
        <v>1004100</v>
      </c>
      <c r="AP130" s="125">
        <v>1004100</v>
      </c>
      <c r="AQ130" s="125">
        <v>1004100</v>
      </c>
      <c r="AR130" s="125">
        <v>1004100</v>
      </c>
      <c r="AS130" s="125">
        <v>1004100</v>
      </c>
      <c r="AT130" s="125">
        <v>1004100</v>
      </c>
      <c r="AU130" s="125">
        <v>1004100</v>
      </c>
      <c r="AV130" s="125">
        <v>1004100</v>
      </c>
      <c r="AW130" s="125">
        <v>1004100</v>
      </c>
      <c r="AX130" s="125">
        <v>1004100</v>
      </c>
      <c r="AY130" s="125">
        <v>1004100</v>
      </c>
      <c r="AZ130" s="125">
        <v>1004100</v>
      </c>
      <c r="BA130" s="125">
        <v>1004100</v>
      </c>
      <c r="BB130" s="125">
        <v>1004100</v>
      </c>
      <c r="BC130" s="125">
        <v>1004100</v>
      </c>
      <c r="BD130" s="141">
        <v>1004100</v>
      </c>
      <c r="BE130" s="141">
        <v>1004100</v>
      </c>
      <c r="BF130" s="142">
        <f t="shared" si="35"/>
        <v>1004100</v>
      </c>
      <c r="BG130" s="142">
        <f t="shared" si="35"/>
        <v>1004100</v>
      </c>
      <c r="BH130" s="142">
        <f t="shared" si="35"/>
        <v>1004100</v>
      </c>
      <c r="BI130" s="142">
        <f t="shared" si="35"/>
        <v>1004100</v>
      </c>
      <c r="BJ130" s="142">
        <f t="shared" si="35"/>
        <v>1004100</v>
      </c>
      <c r="BK130" s="142">
        <f t="shared" si="35"/>
        <v>1004100</v>
      </c>
      <c r="BL130" s="142">
        <f t="shared" si="35"/>
        <v>1004100</v>
      </c>
      <c r="BM130" s="142">
        <f t="shared" si="35"/>
        <v>1004100</v>
      </c>
      <c r="BN130" s="142">
        <f t="shared" si="35"/>
        <v>1004100</v>
      </c>
      <c r="BO130" s="142">
        <f t="shared" si="35"/>
        <v>1004100</v>
      </c>
      <c r="BP130" s="142">
        <f t="shared" si="35"/>
        <v>1004100</v>
      </c>
      <c r="BQ130" s="142">
        <f t="shared" si="35"/>
        <v>1004100</v>
      </c>
      <c r="BS130" s="57" t="s">
        <v>48</v>
      </c>
      <c r="BT130" s="87"/>
    </row>
    <row r="131" spans="1:72" ht="15.6">
      <c r="B131" s="56" t="s">
        <v>105</v>
      </c>
      <c r="C131" s="138" t="s">
        <v>101</v>
      </c>
      <c r="F131" s="139"/>
      <c r="G131" s="140"/>
      <c r="I131" s="126" t="str">
        <f>CONCATENATE($C$6,"$/metric ton")</f>
        <v>2024$/metric ton</v>
      </c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  <c r="AU131" s="141"/>
      <c r="AV131" s="141"/>
      <c r="AW131" s="141"/>
      <c r="AX131" s="141"/>
      <c r="AY131" s="141"/>
      <c r="AZ131" s="141"/>
      <c r="BA131" s="141"/>
      <c r="BB131" s="141"/>
      <c r="BC131" s="141"/>
      <c r="BD131" s="141"/>
      <c r="BE131" s="141"/>
      <c r="BF131" s="142"/>
      <c r="BG131" s="142"/>
      <c r="BH131" s="142"/>
      <c r="BI131" s="142"/>
      <c r="BJ131" s="142"/>
      <c r="BK131" s="142"/>
      <c r="BL131" s="142"/>
      <c r="BM131" s="142"/>
      <c r="BN131" s="142"/>
      <c r="BO131" s="142"/>
      <c r="BP131" s="142"/>
      <c r="BQ131" s="142"/>
      <c r="BS131" s="57" t="s">
        <v>48</v>
      </c>
      <c r="BT131" s="87"/>
    </row>
    <row r="132" spans="1:72"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</row>
    <row r="133" spans="1:72" ht="15.6">
      <c r="A133" s="76" t="s">
        <v>106</v>
      </c>
      <c r="B133" s="77"/>
      <c r="C133" s="76"/>
      <c r="D133" s="76"/>
      <c r="E133" s="76"/>
      <c r="F133" s="76"/>
      <c r="G133" s="76"/>
      <c r="H133" s="78" t="s">
        <v>10</v>
      </c>
      <c r="I133" s="118" t="str">
        <f>I$47</f>
        <v>12/2025</v>
      </c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9"/>
      <c r="BT133" s="87"/>
    </row>
    <row r="134" spans="1:72"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</row>
    <row r="135" spans="1:72">
      <c r="B135" s="55" t="s">
        <v>57</v>
      </c>
      <c r="C135" s="129">
        <v>0</v>
      </c>
      <c r="AA135" s="104"/>
      <c r="AB135" s="104"/>
      <c r="AC135" s="104"/>
      <c r="AD135" s="104"/>
      <c r="AE135" s="104"/>
      <c r="AF135" s="104"/>
      <c r="AG135" s="104"/>
      <c r="AH135" s="104"/>
      <c r="AI135" s="104"/>
      <c r="AJ135" s="104"/>
      <c r="AK135" s="104"/>
      <c r="AL135" s="104"/>
      <c r="AM135" s="104"/>
      <c r="AN135" s="104"/>
      <c r="AO135" s="104"/>
      <c r="AP135" s="104"/>
      <c r="AQ135" s="104"/>
      <c r="AR135" s="104"/>
      <c r="AS135" s="104"/>
      <c r="AT135" s="104"/>
      <c r="AU135" s="104"/>
      <c r="AV135" s="104"/>
      <c r="AW135" s="104"/>
      <c r="AX135" s="104"/>
      <c r="AY135" s="104"/>
      <c r="AZ135" s="104"/>
      <c r="BA135" s="104"/>
      <c r="BB135" s="104"/>
      <c r="BC135" s="104"/>
      <c r="BD135" s="104"/>
      <c r="BE135" s="104"/>
      <c r="BF135" s="104"/>
      <c r="BG135" s="104"/>
      <c r="BH135" s="104"/>
      <c r="BI135" s="104"/>
      <c r="BJ135" s="104"/>
      <c r="BK135" s="104"/>
      <c r="BL135" s="104"/>
      <c r="BM135" s="104"/>
      <c r="BN135" s="104"/>
      <c r="BO135" s="104"/>
      <c r="BP135" s="104"/>
      <c r="BQ135" s="104"/>
    </row>
    <row r="136" spans="1:72">
      <c r="AA136" s="104"/>
      <c r="AB136" s="104"/>
      <c r="AC136" s="104"/>
      <c r="AD136" s="104"/>
      <c r="AE136" s="104"/>
      <c r="AF136" s="104"/>
      <c r="AG136" s="104"/>
      <c r="AH136" s="104"/>
      <c r="AI136" s="104"/>
      <c r="AJ136" s="104"/>
      <c r="AK136" s="104"/>
      <c r="AL136" s="104"/>
      <c r="AM136" s="104"/>
      <c r="AN136" s="104"/>
      <c r="AO136" s="104"/>
      <c r="AP136" s="104"/>
      <c r="AQ136" s="104"/>
      <c r="AR136" s="104"/>
      <c r="AS136" s="104"/>
      <c r="AT136" s="104"/>
      <c r="AU136" s="104"/>
      <c r="AV136" s="104"/>
      <c r="AW136" s="104"/>
      <c r="AX136" s="104"/>
      <c r="AY136" s="104"/>
      <c r="AZ136" s="104"/>
      <c r="BA136" s="104"/>
      <c r="BB136" s="104"/>
      <c r="BC136" s="104"/>
      <c r="BD136" s="104"/>
      <c r="BE136" s="104"/>
      <c r="BF136" s="104"/>
      <c r="BG136" s="104"/>
      <c r="BH136" s="104"/>
      <c r="BI136" s="104"/>
      <c r="BJ136" s="104"/>
      <c r="BK136" s="104"/>
      <c r="BL136" s="104"/>
      <c r="BM136" s="104"/>
      <c r="BN136" s="104"/>
      <c r="BO136" s="104"/>
      <c r="BP136" s="104"/>
      <c r="BQ136" s="104"/>
    </row>
    <row r="137" spans="1:72" s="62" customFormat="1">
      <c r="B137" s="143" t="s">
        <v>107</v>
      </c>
      <c r="C137" s="130">
        <v>0.13</v>
      </c>
      <c r="E137" s="55"/>
      <c r="F137" s="56"/>
      <c r="I137" s="126" t="str">
        <f>$C$6&amp;"$/person-mile walked up to 0.86 miles"</f>
        <v>2024$/person-mile walked up to 0.86 miles</v>
      </c>
      <c r="Z137" s="131">
        <f t="shared" ref="Z137:AO140" si="36">IF($C$135=1,$C137*Z$37,$C137)</f>
        <v>0.13</v>
      </c>
      <c r="AA137" s="131">
        <f t="shared" si="36"/>
        <v>0.13</v>
      </c>
      <c r="AB137" s="131">
        <f t="shared" si="36"/>
        <v>0.13</v>
      </c>
      <c r="AC137" s="131">
        <f t="shared" si="36"/>
        <v>0.13</v>
      </c>
      <c r="AD137" s="131">
        <f t="shared" si="36"/>
        <v>0.13</v>
      </c>
      <c r="AE137" s="131">
        <f t="shared" si="36"/>
        <v>0.13</v>
      </c>
      <c r="AF137" s="131">
        <f t="shared" si="36"/>
        <v>0.13</v>
      </c>
      <c r="AG137" s="131">
        <f t="shared" si="36"/>
        <v>0.13</v>
      </c>
      <c r="AH137" s="131">
        <f t="shared" si="36"/>
        <v>0.13</v>
      </c>
      <c r="AI137" s="131">
        <f t="shared" si="36"/>
        <v>0.13</v>
      </c>
      <c r="AJ137" s="131">
        <f t="shared" si="36"/>
        <v>0.13</v>
      </c>
      <c r="AK137" s="131">
        <f t="shared" si="36"/>
        <v>0.13</v>
      </c>
      <c r="AL137" s="131">
        <f t="shared" si="36"/>
        <v>0.13</v>
      </c>
      <c r="AM137" s="131">
        <f t="shared" si="36"/>
        <v>0.13</v>
      </c>
      <c r="AN137" s="131">
        <f t="shared" si="36"/>
        <v>0.13</v>
      </c>
      <c r="AO137" s="131">
        <f t="shared" si="36"/>
        <v>0.13</v>
      </c>
      <c r="AP137" s="131">
        <f t="shared" ref="AP137:BE140" si="37">IF($C$135=1,$C137*AP$37,$C137)</f>
        <v>0.13</v>
      </c>
      <c r="AQ137" s="131">
        <f t="shared" si="37"/>
        <v>0.13</v>
      </c>
      <c r="AR137" s="131">
        <f t="shared" si="37"/>
        <v>0.13</v>
      </c>
      <c r="AS137" s="131">
        <f t="shared" si="37"/>
        <v>0.13</v>
      </c>
      <c r="AT137" s="131">
        <f t="shared" si="37"/>
        <v>0.13</v>
      </c>
      <c r="AU137" s="131">
        <f t="shared" si="37"/>
        <v>0.13</v>
      </c>
      <c r="AV137" s="131">
        <f t="shared" si="37"/>
        <v>0.13</v>
      </c>
      <c r="AW137" s="131">
        <f t="shared" si="37"/>
        <v>0.13</v>
      </c>
      <c r="AX137" s="131">
        <f t="shared" si="37"/>
        <v>0.13</v>
      </c>
      <c r="AY137" s="131">
        <f t="shared" si="37"/>
        <v>0.13</v>
      </c>
      <c r="AZ137" s="131">
        <f t="shared" si="37"/>
        <v>0.13</v>
      </c>
      <c r="BA137" s="131">
        <f t="shared" si="37"/>
        <v>0.13</v>
      </c>
      <c r="BB137" s="131">
        <f t="shared" si="37"/>
        <v>0.13</v>
      </c>
      <c r="BC137" s="131">
        <f t="shared" si="37"/>
        <v>0.13</v>
      </c>
      <c r="BD137" s="131">
        <f t="shared" si="37"/>
        <v>0.13</v>
      </c>
      <c r="BE137" s="131">
        <f t="shared" si="37"/>
        <v>0.13</v>
      </c>
      <c r="BF137" s="131">
        <f t="shared" ref="BF137:BQ140" si="38">IF($C$135=1,$C137*BF$37,$C137)</f>
        <v>0.13</v>
      </c>
      <c r="BG137" s="131">
        <f t="shared" si="38"/>
        <v>0.13</v>
      </c>
      <c r="BH137" s="131">
        <f t="shared" si="38"/>
        <v>0.13</v>
      </c>
      <c r="BI137" s="131">
        <f t="shared" si="38"/>
        <v>0.13</v>
      </c>
      <c r="BJ137" s="131">
        <f t="shared" si="38"/>
        <v>0.13</v>
      </c>
      <c r="BK137" s="131">
        <f t="shared" si="38"/>
        <v>0.13</v>
      </c>
      <c r="BL137" s="131">
        <f t="shared" si="38"/>
        <v>0.13</v>
      </c>
      <c r="BM137" s="131">
        <f t="shared" si="38"/>
        <v>0.13</v>
      </c>
      <c r="BN137" s="131">
        <f t="shared" si="38"/>
        <v>0.13</v>
      </c>
      <c r="BO137" s="131">
        <f t="shared" si="38"/>
        <v>0.13</v>
      </c>
      <c r="BP137" s="131">
        <f t="shared" si="38"/>
        <v>0.13</v>
      </c>
      <c r="BQ137" s="131">
        <f t="shared" si="38"/>
        <v>0.13</v>
      </c>
      <c r="BS137" s="57" t="s">
        <v>108</v>
      </c>
      <c r="BT137" s="230" t="s">
        <v>14</v>
      </c>
    </row>
    <row r="138" spans="1:72" s="62" customFormat="1">
      <c r="B138" s="143" t="s">
        <v>109</v>
      </c>
      <c r="C138" s="130">
        <v>1.24</v>
      </c>
      <c r="E138" s="55"/>
      <c r="F138" s="56"/>
      <c r="I138" s="126" t="str">
        <f>$C$6&amp;"$/person-mile walked up to 0.86 miles"</f>
        <v>2024$/person-mile walked up to 0.86 miles</v>
      </c>
      <c r="Z138" s="131">
        <f t="shared" si="36"/>
        <v>1.24</v>
      </c>
      <c r="AA138" s="131">
        <f t="shared" si="36"/>
        <v>1.24</v>
      </c>
      <c r="AB138" s="131">
        <f t="shared" si="36"/>
        <v>1.24</v>
      </c>
      <c r="AC138" s="131">
        <f t="shared" si="36"/>
        <v>1.24</v>
      </c>
      <c r="AD138" s="131">
        <f t="shared" si="36"/>
        <v>1.24</v>
      </c>
      <c r="AE138" s="131">
        <f t="shared" si="36"/>
        <v>1.24</v>
      </c>
      <c r="AF138" s="131">
        <f t="shared" si="36"/>
        <v>1.24</v>
      </c>
      <c r="AG138" s="131">
        <f t="shared" si="36"/>
        <v>1.24</v>
      </c>
      <c r="AH138" s="131">
        <f t="shared" si="36"/>
        <v>1.24</v>
      </c>
      <c r="AI138" s="131">
        <f t="shared" si="36"/>
        <v>1.24</v>
      </c>
      <c r="AJ138" s="131">
        <f t="shared" si="36"/>
        <v>1.24</v>
      </c>
      <c r="AK138" s="131">
        <f t="shared" si="36"/>
        <v>1.24</v>
      </c>
      <c r="AL138" s="131">
        <f t="shared" si="36"/>
        <v>1.24</v>
      </c>
      <c r="AM138" s="131">
        <f t="shared" si="36"/>
        <v>1.24</v>
      </c>
      <c r="AN138" s="131">
        <f t="shared" si="36"/>
        <v>1.24</v>
      </c>
      <c r="AO138" s="131">
        <f t="shared" si="36"/>
        <v>1.24</v>
      </c>
      <c r="AP138" s="131">
        <f t="shared" si="37"/>
        <v>1.24</v>
      </c>
      <c r="AQ138" s="131">
        <f t="shared" si="37"/>
        <v>1.24</v>
      </c>
      <c r="AR138" s="131">
        <f t="shared" si="37"/>
        <v>1.24</v>
      </c>
      <c r="AS138" s="131">
        <f t="shared" si="37"/>
        <v>1.24</v>
      </c>
      <c r="AT138" s="131">
        <f t="shared" si="37"/>
        <v>1.24</v>
      </c>
      <c r="AU138" s="131">
        <f t="shared" si="37"/>
        <v>1.24</v>
      </c>
      <c r="AV138" s="131">
        <f t="shared" si="37"/>
        <v>1.24</v>
      </c>
      <c r="AW138" s="131">
        <f t="shared" si="37"/>
        <v>1.24</v>
      </c>
      <c r="AX138" s="131">
        <f t="shared" si="37"/>
        <v>1.24</v>
      </c>
      <c r="AY138" s="131">
        <f t="shared" si="37"/>
        <v>1.24</v>
      </c>
      <c r="AZ138" s="131">
        <f t="shared" si="37"/>
        <v>1.24</v>
      </c>
      <c r="BA138" s="131">
        <f t="shared" si="37"/>
        <v>1.24</v>
      </c>
      <c r="BB138" s="131">
        <f t="shared" si="37"/>
        <v>1.24</v>
      </c>
      <c r="BC138" s="131">
        <f t="shared" si="37"/>
        <v>1.24</v>
      </c>
      <c r="BD138" s="131">
        <f t="shared" si="37"/>
        <v>1.24</v>
      </c>
      <c r="BE138" s="131">
        <f t="shared" si="37"/>
        <v>1.24</v>
      </c>
      <c r="BF138" s="131">
        <f t="shared" si="38"/>
        <v>1.24</v>
      </c>
      <c r="BG138" s="131">
        <f t="shared" si="38"/>
        <v>1.24</v>
      </c>
      <c r="BH138" s="131">
        <f t="shared" si="38"/>
        <v>1.24</v>
      </c>
      <c r="BI138" s="131">
        <f t="shared" si="38"/>
        <v>1.24</v>
      </c>
      <c r="BJ138" s="131">
        <f t="shared" si="38"/>
        <v>1.24</v>
      </c>
      <c r="BK138" s="131">
        <f t="shared" si="38"/>
        <v>1.24</v>
      </c>
      <c r="BL138" s="131">
        <f t="shared" si="38"/>
        <v>1.24</v>
      </c>
      <c r="BM138" s="131">
        <f t="shared" si="38"/>
        <v>1.24</v>
      </c>
      <c r="BN138" s="131">
        <f t="shared" si="38"/>
        <v>1.24</v>
      </c>
      <c r="BO138" s="131">
        <f t="shared" si="38"/>
        <v>1.24</v>
      </c>
      <c r="BP138" s="131">
        <f t="shared" si="38"/>
        <v>1.24</v>
      </c>
      <c r="BQ138" s="131">
        <f t="shared" si="38"/>
        <v>1.24</v>
      </c>
      <c r="BS138" s="57" t="s">
        <v>48</v>
      </c>
      <c r="BT138" s="87"/>
    </row>
    <row r="139" spans="1:72" s="62" customFormat="1">
      <c r="B139" s="143" t="s">
        <v>110</v>
      </c>
      <c r="C139" s="130">
        <v>0.1</v>
      </c>
      <c r="E139" s="55"/>
      <c r="F139" s="56"/>
      <c r="I139" s="126" t="str">
        <f>$C$6&amp;"$/person-mile walked up to 0.86 miles"</f>
        <v>2024$/person-mile walked up to 0.86 miles</v>
      </c>
      <c r="Z139" s="131">
        <f t="shared" si="36"/>
        <v>0.1</v>
      </c>
      <c r="AA139" s="131">
        <f t="shared" si="36"/>
        <v>0.1</v>
      </c>
      <c r="AB139" s="131">
        <f t="shared" si="36"/>
        <v>0.1</v>
      </c>
      <c r="AC139" s="131">
        <f t="shared" si="36"/>
        <v>0.1</v>
      </c>
      <c r="AD139" s="131">
        <f t="shared" si="36"/>
        <v>0.1</v>
      </c>
      <c r="AE139" s="131">
        <f t="shared" si="36"/>
        <v>0.1</v>
      </c>
      <c r="AF139" s="131">
        <f t="shared" si="36"/>
        <v>0.1</v>
      </c>
      <c r="AG139" s="131">
        <f t="shared" si="36"/>
        <v>0.1</v>
      </c>
      <c r="AH139" s="131">
        <f t="shared" si="36"/>
        <v>0.1</v>
      </c>
      <c r="AI139" s="131">
        <f t="shared" si="36"/>
        <v>0.1</v>
      </c>
      <c r="AJ139" s="131">
        <f t="shared" si="36"/>
        <v>0.1</v>
      </c>
      <c r="AK139" s="131">
        <f t="shared" si="36"/>
        <v>0.1</v>
      </c>
      <c r="AL139" s="131">
        <f t="shared" si="36"/>
        <v>0.1</v>
      </c>
      <c r="AM139" s="131">
        <f t="shared" si="36"/>
        <v>0.1</v>
      </c>
      <c r="AN139" s="131">
        <f t="shared" si="36"/>
        <v>0.1</v>
      </c>
      <c r="AO139" s="131">
        <f t="shared" si="36"/>
        <v>0.1</v>
      </c>
      <c r="AP139" s="131">
        <f t="shared" si="37"/>
        <v>0.1</v>
      </c>
      <c r="AQ139" s="131">
        <f t="shared" si="37"/>
        <v>0.1</v>
      </c>
      <c r="AR139" s="131">
        <f t="shared" si="37"/>
        <v>0.1</v>
      </c>
      <c r="AS139" s="131">
        <f t="shared" si="37"/>
        <v>0.1</v>
      </c>
      <c r="AT139" s="131">
        <f t="shared" si="37"/>
        <v>0.1</v>
      </c>
      <c r="AU139" s="131">
        <f t="shared" si="37"/>
        <v>0.1</v>
      </c>
      <c r="AV139" s="131">
        <f t="shared" si="37"/>
        <v>0.1</v>
      </c>
      <c r="AW139" s="131">
        <f t="shared" si="37"/>
        <v>0.1</v>
      </c>
      <c r="AX139" s="131">
        <f t="shared" si="37"/>
        <v>0.1</v>
      </c>
      <c r="AY139" s="131">
        <f t="shared" si="37"/>
        <v>0.1</v>
      </c>
      <c r="AZ139" s="131">
        <f t="shared" si="37"/>
        <v>0.1</v>
      </c>
      <c r="BA139" s="131">
        <f t="shared" si="37"/>
        <v>0.1</v>
      </c>
      <c r="BB139" s="131">
        <f t="shared" si="37"/>
        <v>0.1</v>
      </c>
      <c r="BC139" s="131">
        <f t="shared" si="37"/>
        <v>0.1</v>
      </c>
      <c r="BD139" s="131">
        <f t="shared" si="37"/>
        <v>0.1</v>
      </c>
      <c r="BE139" s="131">
        <f t="shared" si="37"/>
        <v>0.1</v>
      </c>
      <c r="BF139" s="131">
        <f t="shared" si="38"/>
        <v>0.1</v>
      </c>
      <c r="BG139" s="131">
        <f t="shared" si="38"/>
        <v>0.1</v>
      </c>
      <c r="BH139" s="131">
        <f t="shared" si="38"/>
        <v>0.1</v>
      </c>
      <c r="BI139" s="131">
        <f t="shared" si="38"/>
        <v>0.1</v>
      </c>
      <c r="BJ139" s="131">
        <f t="shared" si="38"/>
        <v>0.1</v>
      </c>
      <c r="BK139" s="131">
        <f t="shared" si="38"/>
        <v>0.1</v>
      </c>
      <c r="BL139" s="131">
        <f t="shared" si="38"/>
        <v>0.1</v>
      </c>
      <c r="BM139" s="131">
        <f t="shared" si="38"/>
        <v>0.1</v>
      </c>
      <c r="BN139" s="131">
        <f t="shared" si="38"/>
        <v>0.1</v>
      </c>
      <c r="BO139" s="131">
        <f t="shared" si="38"/>
        <v>0.1</v>
      </c>
      <c r="BP139" s="131">
        <f t="shared" si="38"/>
        <v>0.1</v>
      </c>
      <c r="BQ139" s="131">
        <f t="shared" si="38"/>
        <v>0.1</v>
      </c>
      <c r="BS139" s="57" t="s">
        <v>48</v>
      </c>
    </row>
    <row r="140" spans="1:72" s="62" customFormat="1" ht="28.9">
      <c r="B140" s="143" t="s">
        <v>111</v>
      </c>
      <c r="C140" s="150">
        <v>1.1000000000000001E-3</v>
      </c>
      <c r="E140" s="55"/>
      <c r="F140" s="56"/>
      <c r="I140" s="126" t="str">
        <f>$C$6&amp;"$/person-mile walked up to 0.86 miles"</f>
        <v>2024$/person-mile walked up to 0.86 miles</v>
      </c>
      <c r="Z140" s="131">
        <f t="shared" si="36"/>
        <v>1.1000000000000001E-3</v>
      </c>
      <c r="AA140" s="131">
        <f t="shared" si="36"/>
        <v>1.1000000000000001E-3</v>
      </c>
      <c r="AB140" s="131">
        <f t="shared" si="36"/>
        <v>1.1000000000000001E-3</v>
      </c>
      <c r="AC140" s="131">
        <f t="shared" si="36"/>
        <v>1.1000000000000001E-3</v>
      </c>
      <c r="AD140" s="131">
        <f t="shared" si="36"/>
        <v>1.1000000000000001E-3</v>
      </c>
      <c r="AE140" s="131">
        <f t="shared" si="36"/>
        <v>1.1000000000000001E-3</v>
      </c>
      <c r="AF140" s="131">
        <f t="shared" si="36"/>
        <v>1.1000000000000001E-3</v>
      </c>
      <c r="AG140" s="131">
        <f t="shared" si="36"/>
        <v>1.1000000000000001E-3</v>
      </c>
      <c r="AH140" s="131">
        <f t="shared" si="36"/>
        <v>1.1000000000000001E-3</v>
      </c>
      <c r="AI140" s="131">
        <f t="shared" si="36"/>
        <v>1.1000000000000001E-3</v>
      </c>
      <c r="AJ140" s="131">
        <f t="shared" si="36"/>
        <v>1.1000000000000001E-3</v>
      </c>
      <c r="AK140" s="131">
        <f t="shared" si="36"/>
        <v>1.1000000000000001E-3</v>
      </c>
      <c r="AL140" s="131">
        <f t="shared" si="36"/>
        <v>1.1000000000000001E-3</v>
      </c>
      <c r="AM140" s="131">
        <f t="shared" si="36"/>
        <v>1.1000000000000001E-3</v>
      </c>
      <c r="AN140" s="131">
        <f t="shared" si="36"/>
        <v>1.1000000000000001E-3</v>
      </c>
      <c r="AO140" s="131">
        <f t="shared" si="36"/>
        <v>1.1000000000000001E-3</v>
      </c>
      <c r="AP140" s="131">
        <f t="shared" si="37"/>
        <v>1.1000000000000001E-3</v>
      </c>
      <c r="AQ140" s="131">
        <f t="shared" si="37"/>
        <v>1.1000000000000001E-3</v>
      </c>
      <c r="AR140" s="131">
        <f t="shared" si="37"/>
        <v>1.1000000000000001E-3</v>
      </c>
      <c r="AS140" s="131">
        <f t="shared" si="37"/>
        <v>1.1000000000000001E-3</v>
      </c>
      <c r="AT140" s="131">
        <f t="shared" si="37"/>
        <v>1.1000000000000001E-3</v>
      </c>
      <c r="AU140" s="131">
        <f t="shared" si="37"/>
        <v>1.1000000000000001E-3</v>
      </c>
      <c r="AV140" s="131">
        <f t="shared" si="37"/>
        <v>1.1000000000000001E-3</v>
      </c>
      <c r="AW140" s="131">
        <f t="shared" si="37"/>
        <v>1.1000000000000001E-3</v>
      </c>
      <c r="AX140" s="131">
        <f t="shared" si="37"/>
        <v>1.1000000000000001E-3</v>
      </c>
      <c r="AY140" s="131">
        <f t="shared" si="37"/>
        <v>1.1000000000000001E-3</v>
      </c>
      <c r="AZ140" s="131">
        <f t="shared" si="37"/>
        <v>1.1000000000000001E-3</v>
      </c>
      <c r="BA140" s="131">
        <f t="shared" si="37"/>
        <v>1.1000000000000001E-3</v>
      </c>
      <c r="BB140" s="131">
        <f t="shared" si="37"/>
        <v>1.1000000000000001E-3</v>
      </c>
      <c r="BC140" s="131">
        <f t="shared" si="37"/>
        <v>1.1000000000000001E-3</v>
      </c>
      <c r="BD140" s="131">
        <f t="shared" si="37"/>
        <v>1.1000000000000001E-3</v>
      </c>
      <c r="BE140" s="131">
        <f t="shared" si="37"/>
        <v>1.1000000000000001E-3</v>
      </c>
      <c r="BF140" s="131">
        <f t="shared" si="38"/>
        <v>1.1000000000000001E-3</v>
      </c>
      <c r="BG140" s="131">
        <f t="shared" si="38"/>
        <v>1.1000000000000001E-3</v>
      </c>
      <c r="BH140" s="131">
        <f t="shared" si="38"/>
        <v>1.1000000000000001E-3</v>
      </c>
      <c r="BI140" s="131">
        <f t="shared" si="38"/>
        <v>1.1000000000000001E-3</v>
      </c>
      <c r="BJ140" s="131">
        <f t="shared" si="38"/>
        <v>1.1000000000000001E-3</v>
      </c>
      <c r="BK140" s="131">
        <f t="shared" si="38"/>
        <v>1.1000000000000001E-3</v>
      </c>
      <c r="BL140" s="131">
        <f t="shared" si="38"/>
        <v>1.1000000000000001E-3</v>
      </c>
      <c r="BM140" s="131">
        <f t="shared" si="38"/>
        <v>1.1000000000000001E-3</v>
      </c>
      <c r="BN140" s="131">
        <f t="shared" si="38"/>
        <v>1.1000000000000001E-3</v>
      </c>
      <c r="BO140" s="131">
        <f t="shared" si="38"/>
        <v>1.1000000000000001E-3</v>
      </c>
      <c r="BP140" s="131">
        <f t="shared" si="38"/>
        <v>1.1000000000000001E-3</v>
      </c>
      <c r="BQ140" s="131">
        <f t="shared" si="38"/>
        <v>1.1000000000000001E-3</v>
      </c>
      <c r="BS140" s="57" t="s">
        <v>48</v>
      </c>
    </row>
    <row r="141" spans="1:72" s="62" customFormat="1">
      <c r="B141" s="143"/>
      <c r="C141" s="143"/>
      <c r="E141" s="55"/>
      <c r="F141" s="56"/>
      <c r="I141" s="126"/>
      <c r="Z141" s="131"/>
      <c r="AA141" s="131"/>
      <c r="AB141" s="131"/>
      <c r="AC141" s="131"/>
      <c r="AD141" s="131"/>
      <c r="AE141" s="131"/>
      <c r="AF141" s="131"/>
      <c r="AG141" s="131"/>
      <c r="AH141" s="131"/>
      <c r="AI141" s="131"/>
      <c r="AJ141" s="131"/>
      <c r="AK141" s="131"/>
      <c r="AL141" s="131"/>
      <c r="AM141" s="131"/>
      <c r="AN141" s="131"/>
      <c r="AO141" s="131"/>
      <c r="AP141" s="131"/>
      <c r="AQ141" s="131"/>
      <c r="AR141" s="131"/>
      <c r="AS141" s="131"/>
      <c r="AT141" s="131"/>
      <c r="AU141" s="131"/>
      <c r="AV141" s="131"/>
      <c r="AW141" s="131"/>
      <c r="AX141" s="131"/>
      <c r="AY141" s="131"/>
      <c r="AZ141" s="131"/>
      <c r="BA141" s="131"/>
      <c r="BB141" s="131"/>
      <c r="BC141" s="131"/>
      <c r="BD141" s="131"/>
      <c r="BE141" s="131"/>
      <c r="BF141" s="131"/>
      <c r="BG141" s="131"/>
      <c r="BH141" s="131"/>
      <c r="BI141" s="131"/>
      <c r="BJ141" s="131"/>
      <c r="BK141" s="131"/>
      <c r="BL141" s="131"/>
      <c r="BM141" s="131"/>
      <c r="BN141" s="131"/>
      <c r="BO141" s="131"/>
      <c r="BP141" s="131"/>
      <c r="BQ141" s="131"/>
    </row>
    <row r="142" spans="1:72" s="62" customFormat="1" ht="28.9">
      <c r="B142" s="143" t="s">
        <v>112</v>
      </c>
      <c r="C142" s="130">
        <v>0.22</v>
      </c>
      <c r="E142" s="55"/>
      <c r="F142" s="56"/>
      <c r="I142" s="126" t="str">
        <f>$C$6&amp;"$/use"</f>
        <v>2024$/use</v>
      </c>
      <c r="Z142" s="131">
        <f t="shared" ref="Z142:AO143" si="39">IF($C$135=1,$C142*Z$37,$C142)</f>
        <v>0.22</v>
      </c>
      <c r="AA142" s="131">
        <f t="shared" si="39"/>
        <v>0.22</v>
      </c>
      <c r="AB142" s="131">
        <f t="shared" si="39"/>
        <v>0.22</v>
      </c>
      <c r="AC142" s="131">
        <f t="shared" si="39"/>
        <v>0.22</v>
      </c>
      <c r="AD142" s="131">
        <f t="shared" si="39"/>
        <v>0.22</v>
      </c>
      <c r="AE142" s="131">
        <f t="shared" si="39"/>
        <v>0.22</v>
      </c>
      <c r="AF142" s="131">
        <f t="shared" si="39"/>
        <v>0.22</v>
      </c>
      <c r="AG142" s="131">
        <f t="shared" si="39"/>
        <v>0.22</v>
      </c>
      <c r="AH142" s="131">
        <f t="shared" si="39"/>
        <v>0.22</v>
      </c>
      <c r="AI142" s="131">
        <f t="shared" si="39"/>
        <v>0.22</v>
      </c>
      <c r="AJ142" s="131">
        <f t="shared" si="39"/>
        <v>0.22</v>
      </c>
      <c r="AK142" s="131">
        <f t="shared" si="39"/>
        <v>0.22</v>
      </c>
      <c r="AL142" s="131">
        <f t="shared" si="39"/>
        <v>0.22</v>
      </c>
      <c r="AM142" s="131">
        <f t="shared" si="39"/>
        <v>0.22</v>
      </c>
      <c r="AN142" s="131">
        <f t="shared" si="39"/>
        <v>0.22</v>
      </c>
      <c r="AO142" s="131">
        <f t="shared" si="39"/>
        <v>0.22</v>
      </c>
      <c r="AP142" s="131">
        <f t="shared" ref="AP142:BE143" si="40">IF($C$135=1,$C142*AP$37,$C142)</f>
        <v>0.22</v>
      </c>
      <c r="AQ142" s="131">
        <f t="shared" si="40"/>
        <v>0.22</v>
      </c>
      <c r="AR142" s="131">
        <f t="shared" si="40"/>
        <v>0.22</v>
      </c>
      <c r="AS142" s="131">
        <f t="shared" si="40"/>
        <v>0.22</v>
      </c>
      <c r="AT142" s="131">
        <f t="shared" si="40"/>
        <v>0.22</v>
      </c>
      <c r="AU142" s="131">
        <f t="shared" si="40"/>
        <v>0.22</v>
      </c>
      <c r="AV142" s="131">
        <f t="shared" si="40"/>
        <v>0.22</v>
      </c>
      <c r="AW142" s="131">
        <f t="shared" si="40"/>
        <v>0.22</v>
      </c>
      <c r="AX142" s="131">
        <f t="shared" si="40"/>
        <v>0.22</v>
      </c>
      <c r="AY142" s="131">
        <f t="shared" si="40"/>
        <v>0.22</v>
      </c>
      <c r="AZ142" s="131">
        <f t="shared" si="40"/>
        <v>0.22</v>
      </c>
      <c r="BA142" s="131">
        <f t="shared" si="40"/>
        <v>0.22</v>
      </c>
      <c r="BB142" s="131">
        <f t="shared" si="40"/>
        <v>0.22</v>
      </c>
      <c r="BC142" s="131">
        <f t="shared" si="40"/>
        <v>0.22</v>
      </c>
      <c r="BD142" s="131">
        <f t="shared" si="40"/>
        <v>0.22</v>
      </c>
      <c r="BE142" s="131">
        <f t="shared" si="40"/>
        <v>0.22</v>
      </c>
      <c r="BF142" s="131">
        <f t="shared" ref="BF142:BQ143" si="41">IF($C$135=1,$C142*BF$37,$C142)</f>
        <v>0.22</v>
      </c>
      <c r="BG142" s="131">
        <f t="shared" si="41"/>
        <v>0.22</v>
      </c>
      <c r="BH142" s="131">
        <f t="shared" si="41"/>
        <v>0.22</v>
      </c>
      <c r="BI142" s="131">
        <f t="shared" si="41"/>
        <v>0.22</v>
      </c>
      <c r="BJ142" s="131">
        <f t="shared" si="41"/>
        <v>0.22</v>
      </c>
      <c r="BK142" s="131">
        <f t="shared" si="41"/>
        <v>0.22</v>
      </c>
      <c r="BL142" s="131">
        <f t="shared" si="41"/>
        <v>0.22</v>
      </c>
      <c r="BM142" s="131">
        <f t="shared" si="41"/>
        <v>0.22</v>
      </c>
      <c r="BN142" s="131">
        <f t="shared" si="41"/>
        <v>0.22</v>
      </c>
      <c r="BO142" s="131">
        <f t="shared" si="41"/>
        <v>0.22</v>
      </c>
      <c r="BP142" s="131">
        <f t="shared" si="41"/>
        <v>0.22</v>
      </c>
      <c r="BQ142" s="131">
        <f t="shared" si="41"/>
        <v>0.22</v>
      </c>
      <c r="BS142" s="57" t="s">
        <v>48</v>
      </c>
      <c r="BT142" s="87"/>
    </row>
    <row r="143" spans="1:72" s="62" customFormat="1" ht="28.9">
      <c r="B143" s="143" t="s">
        <v>113</v>
      </c>
      <c r="C143" s="130">
        <v>0.56999999999999995</v>
      </c>
      <c r="E143" s="55"/>
      <c r="F143" s="56"/>
      <c r="I143" s="126" t="str">
        <f>$C$6&amp;"$/use"</f>
        <v>2024$/use</v>
      </c>
      <c r="Z143" s="131">
        <f t="shared" si="39"/>
        <v>0.56999999999999995</v>
      </c>
      <c r="AA143" s="131">
        <f t="shared" si="39"/>
        <v>0.56999999999999995</v>
      </c>
      <c r="AB143" s="131">
        <f t="shared" si="39"/>
        <v>0.56999999999999995</v>
      </c>
      <c r="AC143" s="131">
        <f t="shared" si="39"/>
        <v>0.56999999999999995</v>
      </c>
      <c r="AD143" s="131">
        <f t="shared" si="39"/>
        <v>0.56999999999999995</v>
      </c>
      <c r="AE143" s="131">
        <f t="shared" si="39"/>
        <v>0.56999999999999995</v>
      </c>
      <c r="AF143" s="131">
        <f t="shared" si="39"/>
        <v>0.56999999999999995</v>
      </c>
      <c r="AG143" s="131">
        <f t="shared" si="39"/>
        <v>0.56999999999999995</v>
      </c>
      <c r="AH143" s="131">
        <f t="shared" si="39"/>
        <v>0.56999999999999995</v>
      </c>
      <c r="AI143" s="131">
        <f t="shared" si="39"/>
        <v>0.56999999999999995</v>
      </c>
      <c r="AJ143" s="131">
        <f t="shared" si="39"/>
        <v>0.56999999999999995</v>
      </c>
      <c r="AK143" s="131">
        <f t="shared" si="39"/>
        <v>0.56999999999999995</v>
      </c>
      <c r="AL143" s="131">
        <f t="shared" si="39"/>
        <v>0.56999999999999995</v>
      </c>
      <c r="AM143" s="131">
        <f t="shared" si="39"/>
        <v>0.56999999999999995</v>
      </c>
      <c r="AN143" s="131">
        <f t="shared" si="39"/>
        <v>0.56999999999999995</v>
      </c>
      <c r="AO143" s="131">
        <f t="shared" si="39"/>
        <v>0.56999999999999995</v>
      </c>
      <c r="AP143" s="131">
        <f t="shared" si="40"/>
        <v>0.56999999999999995</v>
      </c>
      <c r="AQ143" s="131">
        <f t="shared" si="40"/>
        <v>0.56999999999999995</v>
      </c>
      <c r="AR143" s="131">
        <f t="shared" si="40"/>
        <v>0.56999999999999995</v>
      </c>
      <c r="AS143" s="131">
        <f t="shared" si="40"/>
        <v>0.56999999999999995</v>
      </c>
      <c r="AT143" s="131">
        <f t="shared" si="40"/>
        <v>0.56999999999999995</v>
      </c>
      <c r="AU143" s="131">
        <f t="shared" si="40"/>
        <v>0.56999999999999995</v>
      </c>
      <c r="AV143" s="131">
        <f t="shared" si="40"/>
        <v>0.56999999999999995</v>
      </c>
      <c r="AW143" s="131">
        <f t="shared" si="40"/>
        <v>0.56999999999999995</v>
      </c>
      <c r="AX143" s="131">
        <f t="shared" si="40"/>
        <v>0.56999999999999995</v>
      </c>
      <c r="AY143" s="131">
        <f t="shared" si="40"/>
        <v>0.56999999999999995</v>
      </c>
      <c r="AZ143" s="131">
        <f t="shared" si="40"/>
        <v>0.56999999999999995</v>
      </c>
      <c r="BA143" s="131">
        <f t="shared" si="40"/>
        <v>0.56999999999999995</v>
      </c>
      <c r="BB143" s="131">
        <f t="shared" si="40"/>
        <v>0.56999999999999995</v>
      </c>
      <c r="BC143" s="131">
        <f t="shared" si="40"/>
        <v>0.56999999999999995</v>
      </c>
      <c r="BD143" s="131">
        <f t="shared" si="40"/>
        <v>0.56999999999999995</v>
      </c>
      <c r="BE143" s="131">
        <f t="shared" si="40"/>
        <v>0.56999999999999995</v>
      </c>
      <c r="BF143" s="131">
        <f t="shared" si="41"/>
        <v>0.56999999999999995</v>
      </c>
      <c r="BG143" s="131">
        <f t="shared" si="41"/>
        <v>0.56999999999999995</v>
      </c>
      <c r="BH143" s="131">
        <f t="shared" si="41"/>
        <v>0.56999999999999995</v>
      </c>
      <c r="BI143" s="131">
        <f t="shared" si="41"/>
        <v>0.56999999999999995</v>
      </c>
      <c r="BJ143" s="131">
        <f t="shared" si="41"/>
        <v>0.56999999999999995</v>
      </c>
      <c r="BK143" s="131">
        <f t="shared" si="41"/>
        <v>0.56999999999999995</v>
      </c>
      <c r="BL143" s="131">
        <f t="shared" si="41"/>
        <v>0.56999999999999995</v>
      </c>
      <c r="BM143" s="131">
        <f t="shared" si="41"/>
        <v>0.56999999999999995</v>
      </c>
      <c r="BN143" s="131">
        <f t="shared" si="41"/>
        <v>0.56999999999999995</v>
      </c>
      <c r="BO143" s="131">
        <f t="shared" si="41"/>
        <v>0.56999999999999995</v>
      </c>
      <c r="BP143" s="131">
        <f t="shared" si="41"/>
        <v>0.56999999999999995</v>
      </c>
      <c r="BQ143" s="131">
        <f t="shared" si="41"/>
        <v>0.56999999999999995</v>
      </c>
      <c r="BS143" s="57" t="s">
        <v>48</v>
      </c>
      <c r="BT143" s="87"/>
    </row>
    <row r="144" spans="1:72"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</row>
    <row r="145" spans="1:72" ht="15.6">
      <c r="A145" s="76" t="s">
        <v>114</v>
      </c>
      <c r="B145" s="77"/>
      <c r="C145" s="76"/>
      <c r="D145" s="76"/>
      <c r="E145" s="76"/>
      <c r="F145" s="76"/>
      <c r="G145" s="76"/>
      <c r="H145" s="78" t="s">
        <v>10</v>
      </c>
      <c r="I145" s="118" t="str">
        <f>I$47</f>
        <v>12/2025</v>
      </c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8"/>
      <c r="BN145" s="68"/>
      <c r="BO145" s="68"/>
      <c r="BP145" s="68"/>
      <c r="BQ145" s="68"/>
      <c r="BR145" s="69"/>
      <c r="BT145" s="87"/>
    </row>
    <row r="146" spans="1:72"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</row>
    <row r="147" spans="1:72">
      <c r="B147" s="55" t="s">
        <v>57</v>
      </c>
      <c r="C147" s="129">
        <v>0</v>
      </c>
      <c r="AA147" s="104"/>
      <c r="AB147" s="104"/>
      <c r="AC147" s="104"/>
      <c r="AD147" s="104"/>
      <c r="AE147" s="104"/>
      <c r="AF147" s="104"/>
      <c r="AG147" s="104"/>
      <c r="AH147" s="104"/>
      <c r="AI147" s="104"/>
      <c r="AJ147" s="104"/>
      <c r="AK147" s="104"/>
      <c r="AL147" s="104"/>
      <c r="AM147" s="104"/>
      <c r="AN147" s="104"/>
      <c r="AO147" s="104"/>
      <c r="AP147" s="104"/>
      <c r="AQ147" s="104"/>
      <c r="AR147" s="104"/>
      <c r="AS147" s="104"/>
      <c r="AT147" s="104"/>
      <c r="AU147" s="104"/>
      <c r="AV147" s="104"/>
      <c r="AW147" s="104"/>
      <c r="AX147" s="104"/>
      <c r="AY147" s="104"/>
      <c r="AZ147" s="104"/>
      <c r="BA147" s="104"/>
      <c r="BB147" s="104"/>
      <c r="BC147" s="104"/>
      <c r="BD147" s="104"/>
      <c r="BE147" s="104"/>
      <c r="BF147" s="104"/>
      <c r="BG147" s="104"/>
      <c r="BH147" s="104"/>
      <c r="BI147" s="104"/>
      <c r="BJ147" s="104"/>
      <c r="BK147" s="104"/>
      <c r="BL147" s="104"/>
      <c r="BM147" s="104"/>
      <c r="BN147" s="104"/>
      <c r="BO147" s="104"/>
      <c r="BP147" s="104"/>
      <c r="BQ147" s="104"/>
    </row>
    <row r="148" spans="1:72">
      <c r="AA148" s="104"/>
      <c r="AB148" s="104"/>
      <c r="AC148" s="104"/>
      <c r="AD148" s="104"/>
      <c r="AE148" s="104"/>
      <c r="AF148" s="104"/>
      <c r="AG148" s="104"/>
      <c r="AH148" s="104"/>
      <c r="AI148" s="104"/>
      <c r="AJ148" s="104"/>
      <c r="AK148" s="104"/>
      <c r="AL148" s="104"/>
      <c r="AM148" s="104"/>
      <c r="AN148" s="104"/>
      <c r="AO148" s="104"/>
      <c r="AP148" s="104"/>
      <c r="AQ148" s="104"/>
      <c r="AR148" s="104"/>
      <c r="AS148" s="104"/>
      <c r="AT148" s="104"/>
      <c r="AU148" s="104"/>
      <c r="AV148" s="104"/>
      <c r="AW148" s="104"/>
      <c r="AX148" s="104"/>
      <c r="AY148" s="104"/>
      <c r="AZ148" s="104"/>
      <c r="BA148" s="104"/>
      <c r="BB148" s="104"/>
      <c r="BC148" s="104"/>
      <c r="BD148" s="104"/>
      <c r="BE148" s="104"/>
      <c r="BF148" s="104"/>
      <c r="BG148" s="104"/>
      <c r="BH148" s="104"/>
      <c r="BI148" s="104"/>
      <c r="BJ148" s="104"/>
      <c r="BK148" s="104"/>
      <c r="BL148" s="104"/>
      <c r="BM148" s="104"/>
      <c r="BN148" s="104"/>
      <c r="BO148" s="104"/>
      <c r="BP148" s="104"/>
      <c r="BQ148" s="104"/>
    </row>
    <row r="149" spans="1:72" s="62" customFormat="1">
      <c r="B149" s="143" t="s">
        <v>115</v>
      </c>
      <c r="C149" s="130">
        <v>1.76</v>
      </c>
      <c r="E149" s="55"/>
      <c r="F149" s="56"/>
      <c r="I149" s="126" t="str">
        <f>$C$6&amp;"$/cycling-mile up to 2.38 miles"</f>
        <v>2024$/cycling-mile up to 2.38 miles</v>
      </c>
      <c r="Z149" s="131">
        <f t="shared" ref="Z149:AO153" si="42">IF($C$147=1,$C149*Z$37,$C149)</f>
        <v>1.76</v>
      </c>
      <c r="AA149" s="131">
        <f t="shared" si="42"/>
        <v>1.76</v>
      </c>
      <c r="AB149" s="131">
        <f t="shared" si="42"/>
        <v>1.76</v>
      </c>
      <c r="AC149" s="131">
        <f t="shared" si="42"/>
        <v>1.76</v>
      </c>
      <c r="AD149" s="131">
        <f t="shared" si="42"/>
        <v>1.76</v>
      </c>
      <c r="AE149" s="131">
        <f t="shared" si="42"/>
        <v>1.76</v>
      </c>
      <c r="AF149" s="131">
        <f t="shared" si="42"/>
        <v>1.76</v>
      </c>
      <c r="AG149" s="131">
        <f t="shared" si="42"/>
        <v>1.76</v>
      </c>
      <c r="AH149" s="131">
        <f t="shared" si="42"/>
        <v>1.76</v>
      </c>
      <c r="AI149" s="131">
        <f t="shared" si="42"/>
        <v>1.76</v>
      </c>
      <c r="AJ149" s="131">
        <f t="shared" si="42"/>
        <v>1.76</v>
      </c>
      <c r="AK149" s="131">
        <f t="shared" si="42"/>
        <v>1.76</v>
      </c>
      <c r="AL149" s="131">
        <f t="shared" si="42"/>
        <v>1.76</v>
      </c>
      <c r="AM149" s="131">
        <f t="shared" si="42"/>
        <v>1.76</v>
      </c>
      <c r="AN149" s="131">
        <f t="shared" si="42"/>
        <v>1.76</v>
      </c>
      <c r="AO149" s="131">
        <f t="shared" si="42"/>
        <v>1.76</v>
      </c>
      <c r="AP149" s="131">
        <f t="shared" ref="AP149:BE153" si="43">IF($C$147=1,$C149*AP$37,$C149)</f>
        <v>1.76</v>
      </c>
      <c r="AQ149" s="131">
        <f t="shared" si="43"/>
        <v>1.76</v>
      </c>
      <c r="AR149" s="131">
        <f t="shared" si="43"/>
        <v>1.76</v>
      </c>
      <c r="AS149" s="131">
        <f t="shared" si="43"/>
        <v>1.76</v>
      </c>
      <c r="AT149" s="131">
        <f t="shared" si="43"/>
        <v>1.76</v>
      </c>
      <c r="AU149" s="131">
        <f t="shared" si="43"/>
        <v>1.76</v>
      </c>
      <c r="AV149" s="131">
        <f t="shared" si="43"/>
        <v>1.76</v>
      </c>
      <c r="AW149" s="131">
        <f t="shared" si="43"/>
        <v>1.76</v>
      </c>
      <c r="AX149" s="131">
        <f t="shared" si="43"/>
        <v>1.76</v>
      </c>
      <c r="AY149" s="131">
        <f t="shared" si="43"/>
        <v>1.76</v>
      </c>
      <c r="AZ149" s="131">
        <f t="shared" si="43"/>
        <v>1.76</v>
      </c>
      <c r="BA149" s="131">
        <f t="shared" si="43"/>
        <v>1.76</v>
      </c>
      <c r="BB149" s="131">
        <f t="shared" si="43"/>
        <v>1.76</v>
      </c>
      <c r="BC149" s="131">
        <f t="shared" si="43"/>
        <v>1.76</v>
      </c>
      <c r="BD149" s="131">
        <f t="shared" si="43"/>
        <v>1.76</v>
      </c>
      <c r="BE149" s="131">
        <f t="shared" si="43"/>
        <v>1.76</v>
      </c>
      <c r="BF149" s="131">
        <f t="shared" ref="BF149:BQ153" si="44">IF($C$147=1,$C149*BF$37,$C149)</f>
        <v>1.76</v>
      </c>
      <c r="BG149" s="131">
        <f t="shared" si="44"/>
        <v>1.76</v>
      </c>
      <c r="BH149" s="131">
        <f t="shared" si="44"/>
        <v>1.76</v>
      </c>
      <c r="BI149" s="131">
        <f t="shared" si="44"/>
        <v>1.76</v>
      </c>
      <c r="BJ149" s="131">
        <f t="shared" si="44"/>
        <v>1.76</v>
      </c>
      <c r="BK149" s="131">
        <f t="shared" si="44"/>
        <v>1.76</v>
      </c>
      <c r="BL149" s="131">
        <f t="shared" si="44"/>
        <v>1.76</v>
      </c>
      <c r="BM149" s="131">
        <f t="shared" si="44"/>
        <v>1.76</v>
      </c>
      <c r="BN149" s="131">
        <f t="shared" si="44"/>
        <v>1.76</v>
      </c>
      <c r="BO149" s="131">
        <f t="shared" si="44"/>
        <v>1.76</v>
      </c>
      <c r="BP149" s="131">
        <f t="shared" si="44"/>
        <v>1.76</v>
      </c>
      <c r="BQ149" s="131">
        <f t="shared" si="44"/>
        <v>1.76</v>
      </c>
      <c r="BS149" s="57" t="s">
        <v>116</v>
      </c>
      <c r="BT149" s="230" t="s">
        <v>14</v>
      </c>
    </row>
    <row r="150" spans="1:72" s="62" customFormat="1">
      <c r="B150" s="143" t="s">
        <v>117</v>
      </c>
      <c r="C150" s="130">
        <v>2.21</v>
      </c>
      <c r="E150" s="55"/>
      <c r="F150" s="56"/>
      <c r="I150" s="126" t="str">
        <f>$C$6&amp;"$/cycling-mile up to 2.38 miles"</f>
        <v>2024$/cycling-mile up to 2.38 miles</v>
      </c>
      <c r="Z150" s="131">
        <f t="shared" si="42"/>
        <v>2.21</v>
      </c>
      <c r="AA150" s="131">
        <f t="shared" si="42"/>
        <v>2.21</v>
      </c>
      <c r="AB150" s="131">
        <f t="shared" si="42"/>
        <v>2.21</v>
      </c>
      <c r="AC150" s="131">
        <f t="shared" si="42"/>
        <v>2.21</v>
      </c>
      <c r="AD150" s="131">
        <f t="shared" si="42"/>
        <v>2.21</v>
      </c>
      <c r="AE150" s="131">
        <f t="shared" si="42"/>
        <v>2.21</v>
      </c>
      <c r="AF150" s="131">
        <f t="shared" si="42"/>
        <v>2.21</v>
      </c>
      <c r="AG150" s="131">
        <f t="shared" si="42"/>
        <v>2.21</v>
      </c>
      <c r="AH150" s="131">
        <f t="shared" si="42"/>
        <v>2.21</v>
      </c>
      <c r="AI150" s="131">
        <f t="shared" si="42"/>
        <v>2.21</v>
      </c>
      <c r="AJ150" s="131">
        <f t="shared" si="42"/>
        <v>2.21</v>
      </c>
      <c r="AK150" s="131">
        <f t="shared" si="42"/>
        <v>2.21</v>
      </c>
      <c r="AL150" s="131">
        <f t="shared" si="42"/>
        <v>2.21</v>
      </c>
      <c r="AM150" s="131">
        <f t="shared" si="42"/>
        <v>2.21</v>
      </c>
      <c r="AN150" s="131">
        <f t="shared" si="42"/>
        <v>2.21</v>
      </c>
      <c r="AO150" s="131">
        <f t="shared" si="42"/>
        <v>2.21</v>
      </c>
      <c r="AP150" s="131">
        <f t="shared" si="43"/>
        <v>2.21</v>
      </c>
      <c r="AQ150" s="131">
        <f t="shared" si="43"/>
        <v>2.21</v>
      </c>
      <c r="AR150" s="131">
        <f t="shared" si="43"/>
        <v>2.21</v>
      </c>
      <c r="AS150" s="131">
        <f t="shared" si="43"/>
        <v>2.21</v>
      </c>
      <c r="AT150" s="131">
        <f t="shared" si="43"/>
        <v>2.21</v>
      </c>
      <c r="AU150" s="131">
        <f t="shared" si="43"/>
        <v>2.21</v>
      </c>
      <c r="AV150" s="131">
        <f t="shared" si="43"/>
        <v>2.21</v>
      </c>
      <c r="AW150" s="131">
        <f t="shared" si="43"/>
        <v>2.21</v>
      </c>
      <c r="AX150" s="131">
        <f t="shared" si="43"/>
        <v>2.21</v>
      </c>
      <c r="AY150" s="131">
        <f t="shared" si="43"/>
        <v>2.21</v>
      </c>
      <c r="AZ150" s="131">
        <f t="shared" si="43"/>
        <v>2.21</v>
      </c>
      <c r="BA150" s="131">
        <f t="shared" si="43"/>
        <v>2.21</v>
      </c>
      <c r="BB150" s="131">
        <f t="shared" si="43"/>
        <v>2.21</v>
      </c>
      <c r="BC150" s="131">
        <f t="shared" si="43"/>
        <v>2.21</v>
      </c>
      <c r="BD150" s="131">
        <f t="shared" si="43"/>
        <v>2.21</v>
      </c>
      <c r="BE150" s="131">
        <f t="shared" si="43"/>
        <v>2.21</v>
      </c>
      <c r="BF150" s="131">
        <f t="shared" si="44"/>
        <v>2.21</v>
      </c>
      <c r="BG150" s="131">
        <f t="shared" si="44"/>
        <v>2.21</v>
      </c>
      <c r="BH150" s="131">
        <f t="shared" si="44"/>
        <v>2.21</v>
      </c>
      <c r="BI150" s="131">
        <f t="shared" si="44"/>
        <v>2.21</v>
      </c>
      <c r="BJ150" s="131">
        <f t="shared" si="44"/>
        <v>2.21</v>
      </c>
      <c r="BK150" s="131">
        <f t="shared" si="44"/>
        <v>2.21</v>
      </c>
      <c r="BL150" s="131">
        <f t="shared" si="44"/>
        <v>2.21</v>
      </c>
      <c r="BM150" s="131">
        <f t="shared" si="44"/>
        <v>2.21</v>
      </c>
      <c r="BN150" s="131">
        <f t="shared" si="44"/>
        <v>2.21</v>
      </c>
      <c r="BO150" s="131">
        <f t="shared" si="44"/>
        <v>2.21</v>
      </c>
      <c r="BP150" s="131">
        <f t="shared" si="44"/>
        <v>2.21</v>
      </c>
      <c r="BQ150" s="131">
        <f t="shared" si="44"/>
        <v>2.21</v>
      </c>
      <c r="BS150" s="57" t="s">
        <v>48</v>
      </c>
      <c r="BT150" s="87"/>
    </row>
    <row r="151" spans="1:72" s="62" customFormat="1">
      <c r="B151" s="143" t="s">
        <v>118</v>
      </c>
      <c r="C151" s="130">
        <v>2.09</v>
      </c>
      <c r="E151" s="55"/>
      <c r="F151" s="56"/>
      <c r="I151" s="126" t="str">
        <f>$C$6&amp;"$/cycling-mile up to 2.38 miles"</f>
        <v>2024$/cycling-mile up to 2.38 miles</v>
      </c>
      <c r="Z151" s="131">
        <f t="shared" si="42"/>
        <v>2.09</v>
      </c>
      <c r="AA151" s="131">
        <f t="shared" si="42"/>
        <v>2.09</v>
      </c>
      <c r="AB151" s="131">
        <f t="shared" si="42"/>
        <v>2.09</v>
      </c>
      <c r="AC151" s="131">
        <f t="shared" si="42"/>
        <v>2.09</v>
      </c>
      <c r="AD151" s="131">
        <f t="shared" si="42"/>
        <v>2.09</v>
      </c>
      <c r="AE151" s="131">
        <f t="shared" si="42"/>
        <v>2.09</v>
      </c>
      <c r="AF151" s="131">
        <f t="shared" si="42"/>
        <v>2.09</v>
      </c>
      <c r="AG151" s="131">
        <f t="shared" si="42"/>
        <v>2.09</v>
      </c>
      <c r="AH151" s="131">
        <f t="shared" si="42"/>
        <v>2.09</v>
      </c>
      <c r="AI151" s="131">
        <f t="shared" si="42"/>
        <v>2.09</v>
      </c>
      <c r="AJ151" s="131">
        <f t="shared" si="42"/>
        <v>2.09</v>
      </c>
      <c r="AK151" s="131">
        <f t="shared" si="42"/>
        <v>2.09</v>
      </c>
      <c r="AL151" s="131">
        <f t="shared" si="42"/>
        <v>2.09</v>
      </c>
      <c r="AM151" s="131">
        <f t="shared" si="42"/>
        <v>2.09</v>
      </c>
      <c r="AN151" s="131">
        <f t="shared" si="42"/>
        <v>2.09</v>
      </c>
      <c r="AO151" s="131">
        <f t="shared" si="42"/>
        <v>2.09</v>
      </c>
      <c r="AP151" s="131">
        <f t="shared" si="43"/>
        <v>2.09</v>
      </c>
      <c r="AQ151" s="131">
        <f t="shared" si="43"/>
        <v>2.09</v>
      </c>
      <c r="AR151" s="131">
        <f t="shared" si="43"/>
        <v>2.09</v>
      </c>
      <c r="AS151" s="131">
        <f t="shared" si="43"/>
        <v>2.09</v>
      </c>
      <c r="AT151" s="131">
        <f t="shared" si="43"/>
        <v>2.09</v>
      </c>
      <c r="AU151" s="131">
        <f t="shared" si="43"/>
        <v>2.09</v>
      </c>
      <c r="AV151" s="131">
        <f t="shared" si="43"/>
        <v>2.09</v>
      </c>
      <c r="AW151" s="131">
        <f t="shared" si="43"/>
        <v>2.09</v>
      </c>
      <c r="AX151" s="131">
        <f t="shared" si="43"/>
        <v>2.09</v>
      </c>
      <c r="AY151" s="131">
        <f t="shared" si="43"/>
        <v>2.09</v>
      </c>
      <c r="AZ151" s="131">
        <f t="shared" si="43"/>
        <v>2.09</v>
      </c>
      <c r="BA151" s="131">
        <f t="shared" si="43"/>
        <v>2.09</v>
      </c>
      <c r="BB151" s="131">
        <f t="shared" si="43"/>
        <v>2.09</v>
      </c>
      <c r="BC151" s="131">
        <f t="shared" si="43"/>
        <v>2.09</v>
      </c>
      <c r="BD151" s="131">
        <f t="shared" si="43"/>
        <v>2.09</v>
      </c>
      <c r="BE151" s="131">
        <f t="shared" si="43"/>
        <v>2.09</v>
      </c>
      <c r="BF151" s="131">
        <f t="shared" si="44"/>
        <v>2.09</v>
      </c>
      <c r="BG151" s="131">
        <f t="shared" si="44"/>
        <v>2.09</v>
      </c>
      <c r="BH151" s="131">
        <f t="shared" si="44"/>
        <v>2.09</v>
      </c>
      <c r="BI151" s="131">
        <f t="shared" si="44"/>
        <v>2.09</v>
      </c>
      <c r="BJ151" s="131">
        <f t="shared" si="44"/>
        <v>2.09</v>
      </c>
      <c r="BK151" s="131">
        <f t="shared" si="44"/>
        <v>2.09</v>
      </c>
      <c r="BL151" s="131">
        <f t="shared" si="44"/>
        <v>2.09</v>
      </c>
      <c r="BM151" s="131">
        <f t="shared" si="44"/>
        <v>2.09</v>
      </c>
      <c r="BN151" s="131">
        <f t="shared" si="44"/>
        <v>2.09</v>
      </c>
      <c r="BO151" s="131">
        <f t="shared" si="44"/>
        <v>2.09</v>
      </c>
      <c r="BP151" s="131">
        <f t="shared" si="44"/>
        <v>2.09</v>
      </c>
      <c r="BQ151" s="131">
        <f t="shared" si="44"/>
        <v>2.09</v>
      </c>
      <c r="BS151" s="57" t="s">
        <v>48</v>
      </c>
    </row>
    <row r="152" spans="1:72" s="62" customFormat="1">
      <c r="B152" s="143" t="s">
        <v>119</v>
      </c>
      <c r="C152" s="130">
        <v>0.33</v>
      </c>
      <c r="E152" s="55"/>
      <c r="F152" s="56"/>
      <c r="I152" s="126" t="str">
        <f>$C$6&amp;"$/cycling-mile up to 2.38 miles"</f>
        <v>2024$/cycling-mile up to 2.38 miles</v>
      </c>
      <c r="Z152" s="131">
        <f t="shared" si="42"/>
        <v>0.33</v>
      </c>
      <c r="AA152" s="131">
        <f t="shared" si="42"/>
        <v>0.33</v>
      </c>
      <c r="AB152" s="131">
        <f t="shared" si="42"/>
        <v>0.33</v>
      </c>
      <c r="AC152" s="131">
        <f t="shared" si="42"/>
        <v>0.33</v>
      </c>
      <c r="AD152" s="131">
        <f t="shared" si="42"/>
        <v>0.33</v>
      </c>
      <c r="AE152" s="131">
        <f t="shared" si="42"/>
        <v>0.33</v>
      </c>
      <c r="AF152" s="131">
        <f t="shared" si="42"/>
        <v>0.33</v>
      </c>
      <c r="AG152" s="131">
        <f t="shared" si="42"/>
        <v>0.33</v>
      </c>
      <c r="AH152" s="131">
        <f t="shared" si="42"/>
        <v>0.33</v>
      </c>
      <c r="AI152" s="131">
        <f t="shared" si="42"/>
        <v>0.33</v>
      </c>
      <c r="AJ152" s="131">
        <f t="shared" si="42"/>
        <v>0.33</v>
      </c>
      <c r="AK152" s="131">
        <f t="shared" si="42"/>
        <v>0.33</v>
      </c>
      <c r="AL152" s="131">
        <f t="shared" si="42"/>
        <v>0.33</v>
      </c>
      <c r="AM152" s="131">
        <f t="shared" si="42"/>
        <v>0.33</v>
      </c>
      <c r="AN152" s="131">
        <f t="shared" si="42"/>
        <v>0.33</v>
      </c>
      <c r="AO152" s="131">
        <f t="shared" si="42"/>
        <v>0.33</v>
      </c>
      <c r="AP152" s="131">
        <f t="shared" si="43"/>
        <v>0.33</v>
      </c>
      <c r="AQ152" s="131">
        <f t="shared" si="43"/>
        <v>0.33</v>
      </c>
      <c r="AR152" s="131">
        <f t="shared" si="43"/>
        <v>0.33</v>
      </c>
      <c r="AS152" s="131">
        <f t="shared" si="43"/>
        <v>0.33</v>
      </c>
      <c r="AT152" s="131">
        <f t="shared" si="43"/>
        <v>0.33</v>
      </c>
      <c r="AU152" s="131">
        <f t="shared" si="43"/>
        <v>0.33</v>
      </c>
      <c r="AV152" s="131">
        <f t="shared" si="43"/>
        <v>0.33</v>
      </c>
      <c r="AW152" s="131">
        <f t="shared" si="43"/>
        <v>0.33</v>
      </c>
      <c r="AX152" s="131">
        <f t="shared" si="43"/>
        <v>0.33</v>
      </c>
      <c r="AY152" s="131">
        <f t="shared" si="43"/>
        <v>0.33</v>
      </c>
      <c r="AZ152" s="131">
        <f t="shared" si="43"/>
        <v>0.33</v>
      </c>
      <c r="BA152" s="131">
        <f t="shared" si="43"/>
        <v>0.33</v>
      </c>
      <c r="BB152" s="131">
        <f t="shared" si="43"/>
        <v>0.33</v>
      </c>
      <c r="BC152" s="131">
        <f t="shared" si="43"/>
        <v>0.33</v>
      </c>
      <c r="BD152" s="131">
        <f t="shared" si="43"/>
        <v>0.33</v>
      </c>
      <c r="BE152" s="131">
        <f t="shared" si="43"/>
        <v>0.33</v>
      </c>
      <c r="BF152" s="131">
        <f t="shared" si="44"/>
        <v>0.33</v>
      </c>
      <c r="BG152" s="131">
        <f t="shared" si="44"/>
        <v>0.33</v>
      </c>
      <c r="BH152" s="131">
        <f t="shared" si="44"/>
        <v>0.33</v>
      </c>
      <c r="BI152" s="131">
        <f t="shared" si="44"/>
        <v>0.33</v>
      </c>
      <c r="BJ152" s="131">
        <f t="shared" si="44"/>
        <v>0.33</v>
      </c>
      <c r="BK152" s="131">
        <f t="shared" si="44"/>
        <v>0.33</v>
      </c>
      <c r="BL152" s="131">
        <f t="shared" si="44"/>
        <v>0.33</v>
      </c>
      <c r="BM152" s="131">
        <f t="shared" si="44"/>
        <v>0.33</v>
      </c>
      <c r="BN152" s="131">
        <f t="shared" si="44"/>
        <v>0.33</v>
      </c>
      <c r="BO152" s="131">
        <f t="shared" si="44"/>
        <v>0.33</v>
      </c>
      <c r="BP152" s="131">
        <f t="shared" si="44"/>
        <v>0.33</v>
      </c>
      <c r="BQ152" s="131">
        <f t="shared" si="44"/>
        <v>0.33</v>
      </c>
      <c r="BS152" s="57" t="s">
        <v>48</v>
      </c>
    </row>
    <row r="153" spans="1:72" s="62" customFormat="1">
      <c r="B153" s="143" t="s">
        <v>120</v>
      </c>
      <c r="C153" s="130">
        <v>2.09</v>
      </c>
      <c r="E153" s="55"/>
      <c r="F153" s="56"/>
      <c r="I153" s="126" t="str">
        <f>$C$6&amp;"$/cycling-mile up to 2.38 miles"</f>
        <v>2024$/cycling-mile up to 2.38 miles</v>
      </c>
      <c r="Z153" s="131">
        <f t="shared" si="42"/>
        <v>2.09</v>
      </c>
      <c r="AA153" s="131">
        <f t="shared" si="42"/>
        <v>2.09</v>
      </c>
      <c r="AB153" s="131">
        <f t="shared" si="42"/>
        <v>2.09</v>
      </c>
      <c r="AC153" s="131">
        <f t="shared" si="42"/>
        <v>2.09</v>
      </c>
      <c r="AD153" s="131">
        <f t="shared" si="42"/>
        <v>2.09</v>
      </c>
      <c r="AE153" s="131">
        <f t="shared" si="42"/>
        <v>2.09</v>
      </c>
      <c r="AF153" s="131">
        <f t="shared" si="42"/>
        <v>2.09</v>
      </c>
      <c r="AG153" s="131">
        <f t="shared" si="42"/>
        <v>2.09</v>
      </c>
      <c r="AH153" s="131">
        <f t="shared" si="42"/>
        <v>2.09</v>
      </c>
      <c r="AI153" s="131">
        <f t="shared" si="42"/>
        <v>2.09</v>
      </c>
      <c r="AJ153" s="131">
        <f t="shared" si="42"/>
        <v>2.09</v>
      </c>
      <c r="AK153" s="131">
        <f t="shared" si="42"/>
        <v>2.09</v>
      </c>
      <c r="AL153" s="131">
        <f t="shared" si="42"/>
        <v>2.09</v>
      </c>
      <c r="AM153" s="131">
        <f t="shared" si="42"/>
        <v>2.09</v>
      </c>
      <c r="AN153" s="131">
        <f t="shared" si="42"/>
        <v>2.09</v>
      </c>
      <c r="AO153" s="131">
        <f t="shared" si="42"/>
        <v>2.09</v>
      </c>
      <c r="AP153" s="131">
        <f t="shared" si="43"/>
        <v>2.09</v>
      </c>
      <c r="AQ153" s="131">
        <f t="shared" si="43"/>
        <v>2.09</v>
      </c>
      <c r="AR153" s="131">
        <f t="shared" si="43"/>
        <v>2.09</v>
      </c>
      <c r="AS153" s="131">
        <f t="shared" si="43"/>
        <v>2.09</v>
      </c>
      <c r="AT153" s="131">
        <f t="shared" si="43"/>
        <v>2.09</v>
      </c>
      <c r="AU153" s="131">
        <f t="shared" si="43"/>
        <v>2.09</v>
      </c>
      <c r="AV153" s="131">
        <f t="shared" si="43"/>
        <v>2.09</v>
      </c>
      <c r="AW153" s="131">
        <f t="shared" si="43"/>
        <v>2.09</v>
      </c>
      <c r="AX153" s="131">
        <f t="shared" si="43"/>
        <v>2.09</v>
      </c>
      <c r="AY153" s="131">
        <f t="shared" si="43"/>
        <v>2.09</v>
      </c>
      <c r="AZ153" s="131">
        <f t="shared" si="43"/>
        <v>2.09</v>
      </c>
      <c r="BA153" s="131">
        <f t="shared" si="43"/>
        <v>2.09</v>
      </c>
      <c r="BB153" s="131">
        <f t="shared" si="43"/>
        <v>2.09</v>
      </c>
      <c r="BC153" s="131">
        <f t="shared" si="43"/>
        <v>2.09</v>
      </c>
      <c r="BD153" s="131">
        <f t="shared" si="43"/>
        <v>2.09</v>
      </c>
      <c r="BE153" s="131">
        <f t="shared" si="43"/>
        <v>2.09</v>
      </c>
      <c r="BF153" s="131">
        <f t="shared" si="44"/>
        <v>2.09</v>
      </c>
      <c r="BG153" s="131">
        <f t="shared" si="44"/>
        <v>2.09</v>
      </c>
      <c r="BH153" s="131">
        <f t="shared" si="44"/>
        <v>2.09</v>
      </c>
      <c r="BI153" s="131">
        <f t="shared" si="44"/>
        <v>2.09</v>
      </c>
      <c r="BJ153" s="131">
        <f t="shared" si="44"/>
        <v>2.09</v>
      </c>
      <c r="BK153" s="131">
        <f t="shared" si="44"/>
        <v>2.09</v>
      </c>
      <c r="BL153" s="131">
        <f t="shared" si="44"/>
        <v>2.09</v>
      </c>
      <c r="BM153" s="131">
        <f t="shared" si="44"/>
        <v>2.09</v>
      </c>
      <c r="BN153" s="131">
        <f t="shared" si="44"/>
        <v>2.09</v>
      </c>
      <c r="BO153" s="131">
        <f t="shared" si="44"/>
        <v>2.09</v>
      </c>
      <c r="BP153" s="131">
        <f t="shared" si="44"/>
        <v>2.09</v>
      </c>
      <c r="BQ153" s="131">
        <f t="shared" si="44"/>
        <v>2.09</v>
      </c>
      <c r="BS153" s="57" t="s">
        <v>48</v>
      </c>
    </row>
    <row r="154" spans="1:72"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/>
      <c r="BK154" s="72"/>
      <c r="BL154" s="72"/>
      <c r="BM154" s="72"/>
      <c r="BN154" s="72"/>
      <c r="BO154" s="72"/>
      <c r="BP154" s="72"/>
    </row>
    <row r="155" spans="1:72" ht="15.6">
      <c r="A155" s="76" t="s">
        <v>121</v>
      </c>
      <c r="B155" s="77"/>
      <c r="C155" s="76"/>
      <c r="D155" s="76"/>
      <c r="E155" s="76"/>
      <c r="F155" s="76"/>
      <c r="G155" s="76"/>
      <c r="H155" s="78" t="s">
        <v>10</v>
      </c>
      <c r="I155" s="118" t="str">
        <f>I$47</f>
        <v>12/2025</v>
      </c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8"/>
      <c r="BN155" s="68"/>
      <c r="BO155" s="68"/>
      <c r="BP155" s="68"/>
      <c r="BQ155" s="68"/>
      <c r="BR155" s="69"/>
      <c r="BT155" s="87"/>
    </row>
    <row r="156" spans="1:72"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/>
      <c r="BM156" s="72"/>
      <c r="BN156" s="72"/>
      <c r="BO156" s="72"/>
      <c r="BP156" s="72"/>
    </row>
    <row r="157" spans="1:72">
      <c r="B157" s="55" t="s">
        <v>57</v>
      </c>
      <c r="C157" s="129">
        <v>1</v>
      </c>
      <c r="AA157" s="104"/>
      <c r="AB157" s="104"/>
      <c r="AC157" s="104"/>
      <c r="AD157" s="104"/>
      <c r="AE157" s="104"/>
      <c r="AF157" s="104"/>
      <c r="AG157" s="104"/>
      <c r="AH157" s="104"/>
      <c r="AI157" s="104"/>
      <c r="AJ157" s="104"/>
      <c r="AK157" s="104"/>
      <c r="AL157" s="104"/>
      <c r="AM157" s="104"/>
      <c r="AN157" s="104"/>
      <c r="AO157" s="104"/>
      <c r="AP157" s="104"/>
      <c r="AQ157" s="104"/>
      <c r="AR157" s="104"/>
      <c r="AS157" s="104"/>
      <c r="AT157" s="104"/>
      <c r="AU157" s="104"/>
      <c r="AV157" s="104"/>
      <c r="AW157" s="104"/>
      <c r="AX157" s="104"/>
      <c r="AY157" s="104"/>
      <c r="AZ157" s="104"/>
      <c r="BA157" s="104"/>
      <c r="BB157" s="104"/>
      <c r="BC157" s="104"/>
      <c r="BD157" s="104"/>
      <c r="BE157" s="104"/>
      <c r="BF157" s="104"/>
      <c r="BG157" s="104"/>
      <c r="BH157" s="104"/>
      <c r="BI157" s="104"/>
      <c r="BJ157" s="104"/>
      <c r="BK157" s="104"/>
      <c r="BL157" s="104"/>
      <c r="BM157" s="104"/>
      <c r="BN157" s="104"/>
      <c r="BO157" s="104"/>
      <c r="BP157" s="104"/>
      <c r="BQ157" s="104"/>
    </row>
    <row r="158" spans="1:72"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2"/>
      <c r="BF158" s="72"/>
      <c r="BG158" s="72"/>
      <c r="BH158" s="72"/>
      <c r="BI158" s="72"/>
      <c r="BJ158" s="72"/>
      <c r="BK158" s="72"/>
      <c r="BL158" s="72"/>
      <c r="BM158" s="72"/>
      <c r="BN158" s="72"/>
      <c r="BO158" s="72"/>
      <c r="BP158" s="72"/>
    </row>
    <row r="159" spans="1:72">
      <c r="B159" s="55" t="s">
        <v>122</v>
      </c>
      <c r="C159" s="75"/>
      <c r="D159" s="75"/>
      <c r="E159" s="75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72"/>
      <c r="BK159" s="72"/>
      <c r="BL159" s="72"/>
      <c r="BM159" s="72"/>
      <c r="BN159" s="72"/>
      <c r="BO159" s="72"/>
      <c r="BP159" s="72"/>
    </row>
    <row r="160" spans="1:72">
      <c r="B160" s="145" t="s">
        <v>123</v>
      </c>
      <c r="C160" s="356">
        <v>0.04</v>
      </c>
      <c r="I160" s="126" t="str">
        <f>$C$6&amp;"$/user trip"</f>
        <v>2024$/user trip</v>
      </c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131">
        <f>IF($C$157=1,$C160*Z$37,$C160)</f>
        <v>0.04</v>
      </c>
      <c r="AA160" s="131">
        <f t="shared" ref="AA160:BQ165" si="45">IF($C$157=1,$C160*AA$37,$C160)</f>
        <v>4.120656076668644E-2</v>
      </c>
      <c r="AB160" s="131">
        <f t="shared" si="45"/>
        <v>4.2233631749019514E-2</v>
      </c>
      <c r="AC160" s="131">
        <f t="shared" si="45"/>
        <v>4.3366901718047905E-2</v>
      </c>
      <c r="AD160" s="131">
        <f t="shared" si="45"/>
        <v>4.4218212683668316E-2</v>
      </c>
      <c r="AE160" s="131">
        <f t="shared" si="45"/>
        <v>4.4999542670832657E-2</v>
      </c>
      <c r="AF160" s="131">
        <f t="shared" si="45"/>
        <v>4.5794678655837966E-2</v>
      </c>
      <c r="AG160" s="131">
        <f t="shared" si="45"/>
        <v>4.6603864588845537E-2</v>
      </c>
      <c r="AH160" s="131">
        <f t="shared" si="45"/>
        <v>4.7427348730583817E-2</v>
      </c>
      <c r="AI160" s="131">
        <f t="shared" si="45"/>
        <v>4.8265383728515618E-2</v>
      </c>
      <c r="AJ160" s="131">
        <f t="shared" si="45"/>
        <v>4.9118226694351085E-2</v>
      </c>
      <c r="AK160" s="131">
        <f t="shared" si="45"/>
        <v>4.9986139282930379E-2</v>
      </c>
      <c r="AL160" s="131">
        <f t="shared" si="45"/>
        <v>5.0869387772500198E-2</v>
      </c>
      <c r="AM160" s="131">
        <f t="shared" si="45"/>
        <v>5.1768243146408724E-2</v>
      </c>
      <c r="AN160" s="131">
        <f t="shared" si="45"/>
        <v>5.2682981176244183E-2</v>
      </c>
      <c r="AO160" s="131">
        <f t="shared" si="45"/>
        <v>5.361388250644239E-2</v>
      </c>
      <c r="AP160" s="131">
        <f t="shared" si="45"/>
        <v>5.4561232740389334E-2</v>
      </c>
      <c r="AQ160" s="131">
        <f t="shared" si="45"/>
        <v>5.5525322528045193E-2</v>
      </c>
      <c r="AR160" s="131">
        <f t="shared" si="45"/>
        <v>5.6506447655116573E-2</v>
      </c>
      <c r="AS160" s="131">
        <f t="shared" si="45"/>
        <v>5.7504909133804551E-2</v>
      </c>
      <c r="AT160" s="131">
        <f t="shared" si="45"/>
        <v>5.8521013295156077E-2</v>
      </c>
      <c r="AU160" s="131">
        <f t="shared" si="45"/>
        <v>5.9555071883047317E-2</v>
      </c>
      <c r="AV160" s="131">
        <f t="shared" si="45"/>
        <v>6.0607402149827627E-2</v>
      </c>
      <c r="AW160" s="131">
        <f t="shared" si="45"/>
        <v>6.1678326953653509E-2</v>
      </c>
      <c r="AX160" s="131">
        <f t="shared" si="45"/>
        <v>6.2768174857542561E-2</v>
      </c>
      <c r="AY160" s="131">
        <f t="shared" si="45"/>
        <v>6.3877280230177552E-2</v>
      </c>
      <c r="AZ160" s="131">
        <f t="shared" si="45"/>
        <v>6.5005983348491767E-2</v>
      </c>
      <c r="BA160" s="131">
        <f t="shared" si="45"/>
        <v>6.6154630502067061E-2</v>
      </c>
      <c r="BB160" s="131">
        <f t="shared" si="45"/>
        <v>6.7323574099376518E-2</v>
      </c>
      <c r="BC160" s="131">
        <f t="shared" si="45"/>
        <v>6.8513172775904463E-2</v>
      </c>
      <c r="BD160" s="131">
        <f t="shared" si="45"/>
        <v>6.9723791504176957E-2</v>
      </c>
      <c r="BE160" s="131">
        <f t="shared" si="45"/>
        <v>7.0955801705736482E-2</v>
      </c>
      <c r="BF160" s="131">
        <f t="shared" si="45"/>
        <v>7.2209581365095157E-2</v>
      </c>
      <c r="BG160" s="131">
        <f t="shared" si="45"/>
        <v>7.3485515145701591E-2</v>
      </c>
      <c r="BH160" s="131">
        <f t="shared" si="45"/>
        <v>7.4783994507956836E-2</v>
      </c>
      <c r="BI160" s="131">
        <f t="shared" si="45"/>
        <v>7.6105417829315569E-2</v>
      </c>
      <c r="BJ160" s="131">
        <f t="shared" si="45"/>
        <v>7.7450190526509588E-2</v>
      </c>
      <c r="BK160" s="131">
        <f t="shared" si="45"/>
        <v>7.8818725179930896E-2</v>
      </c>
      <c r="BL160" s="131">
        <f t="shared" si="45"/>
        <v>8.0211441660212573E-2</v>
      </c>
      <c r="BM160" s="131">
        <f t="shared" si="45"/>
        <v>8.1628767257046445E-2</v>
      </c>
      <c r="BN160" s="131">
        <f t="shared" si="45"/>
        <v>8.3071136810276835E-2</v>
      </c>
      <c r="BO160" s="131">
        <f t="shared" si="45"/>
        <v>8.4538992843310776E-2</v>
      </c>
      <c r="BP160" s="131">
        <f t="shared" si="45"/>
        <v>8.6032785698885575E-2</v>
      </c>
      <c r="BQ160" s="131">
        <f t="shared" si="45"/>
        <v>8.7552973677235288E-2</v>
      </c>
      <c r="BS160" s="57" t="s">
        <v>124</v>
      </c>
      <c r="BT160" s="230" t="s">
        <v>14</v>
      </c>
    </row>
    <row r="161" spans="2:72">
      <c r="B161" s="66" t="s">
        <v>125</v>
      </c>
      <c r="C161" s="356">
        <v>0.36</v>
      </c>
      <c r="I161" s="126" t="str">
        <f t="shared" ref="I161:I174" si="46">$C$6&amp;"$/user trip"</f>
        <v>2024$/user trip</v>
      </c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131">
        <f t="shared" ref="Z161:AO174" si="47">IF($C$157=1,$C161*Z$37,$C161)</f>
        <v>0.36</v>
      </c>
      <c r="AA161" s="131">
        <f t="shared" si="45"/>
        <v>0.37085904690017796</v>
      </c>
      <c r="AB161" s="131">
        <f t="shared" si="45"/>
        <v>0.38010268574117562</v>
      </c>
      <c r="AC161" s="131">
        <f t="shared" si="45"/>
        <v>0.39030211546243115</v>
      </c>
      <c r="AD161" s="131">
        <f t="shared" si="45"/>
        <v>0.3979639141530148</v>
      </c>
      <c r="AE161" s="131">
        <f t="shared" si="45"/>
        <v>0.40499588403749387</v>
      </c>
      <c r="AF161" s="131">
        <f t="shared" si="45"/>
        <v>0.4121521079025417</v>
      </c>
      <c r="AG161" s="131">
        <f t="shared" si="45"/>
        <v>0.41943478129960982</v>
      </c>
      <c r="AH161" s="131">
        <f t="shared" si="45"/>
        <v>0.42684613857525433</v>
      </c>
      <c r="AI161" s="131">
        <f t="shared" si="45"/>
        <v>0.43438845355664052</v>
      </c>
      <c r="AJ161" s="131">
        <f t="shared" si="45"/>
        <v>0.44206404024915974</v>
      </c>
      <c r="AK161" s="131">
        <f t="shared" si="45"/>
        <v>0.44987525354637337</v>
      </c>
      <c r="AL161" s="131">
        <f t="shared" si="45"/>
        <v>0.45782448995250175</v>
      </c>
      <c r="AM161" s="131">
        <f t="shared" si="45"/>
        <v>0.4659141883176785</v>
      </c>
      <c r="AN161" s="131">
        <f t="shared" si="45"/>
        <v>0.47414683058619761</v>
      </c>
      <c r="AO161" s="131">
        <f t="shared" si="45"/>
        <v>0.48252494255798145</v>
      </c>
      <c r="AP161" s="131">
        <f t="shared" si="45"/>
        <v>0.491051094663504</v>
      </c>
      <c r="AQ161" s="131">
        <f t="shared" si="45"/>
        <v>0.49972790275240669</v>
      </c>
      <c r="AR161" s="131">
        <f t="shared" si="45"/>
        <v>0.50855802889604917</v>
      </c>
      <c r="AS161" s="131">
        <f t="shared" si="45"/>
        <v>0.51754418220424092</v>
      </c>
      <c r="AT161" s="131">
        <f t="shared" si="45"/>
        <v>0.52668911965640475</v>
      </c>
      <c r="AU161" s="131">
        <f t="shared" si="45"/>
        <v>0.53599564694742585</v>
      </c>
      <c r="AV161" s="131">
        <f t="shared" si="45"/>
        <v>0.54546661934844853</v>
      </c>
      <c r="AW161" s="131">
        <f t="shared" si="45"/>
        <v>0.55510494258288157</v>
      </c>
      <c r="AX161" s="131">
        <f t="shared" si="45"/>
        <v>0.56491357371788298</v>
      </c>
      <c r="AY161" s="131">
        <f t="shared" si="45"/>
        <v>0.57489552207159789</v>
      </c>
      <c r="AZ161" s="131">
        <f t="shared" si="45"/>
        <v>0.58505385013642586</v>
      </c>
      <c r="BA161" s="131">
        <f t="shared" si="45"/>
        <v>0.59539167451860353</v>
      </c>
      <c r="BB161" s="131">
        <f t="shared" si="45"/>
        <v>0.60591216689438865</v>
      </c>
      <c r="BC161" s="131">
        <f t="shared" si="45"/>
        <v>0.61661855498314011</v>
      </c>
      <c r="BD161" s="131">
        <f t="shared" si="45"/>
        <v>0.62751412353759262</v>
      </c>
      <c r="BE161" s="131">
        <f t="shared" si="45"/>
        <v>0.63860221535162831</v>
      </c>
      <c r="BF161" s="131">
        <f t="shared" si="45"/>
        <v>0.6498862322858564</v>
      </c>
      <c r="BG161" s="131">
        <f t="shared" si="45"/>
        <v>0.66136963631131429</v>
      </c>
      <c r="BH161" s="131">
        <f t="shared" si="45"/>
        <v>0.67305595057161149</v>
      </c>
      <c r="BI161" s="131">
        <f t="shared" si="45"/>
        <v>0.68494876046384001</v>
      </c>
      <c r="BJ161" s="131">
        <f t="shared" si="45"/>
        <v>0.69705171473858629</v>
      </c>
      <c r="BK161" s="131">
        <f t="shared" si="45"/>
        <v>0.7093685266193781</v>
      </c>
      <c r="BL161" s="131">
        <f t="shared" si="45"/>
        <v>0.72190297494191313</v>
      </c>
      <c r="BM161" s="131">
        <f t="shared" si="45"/>
        <v>0.73465890531341793</v>
      </c>
      <c r="BN161" s="131">
        <f t="shared" si="45"/>
        <v>0.74764023129249146</v>
      </c>
      <c r="BO161" s="131">
        <f t="shared" si="45"/>
        <v>0.760850935589797</v>
      </c>
      <c r="BP161" s="131">
        <f t="shared" si="45"/>
        <v>0.7742950712899701</v>
      </c>
      <c r="BQ161" s="131">
        <f t="shared" si="45"/>
        <v>0.78797676309511755</v>
      </c>
      <c r="BS161" s="57" t="s">
        <v>48</v>
      </c>
      <c r="BT161" s="87"/>
    </row>
    <row r="162" spans="2:72">
      <c r="B162" s="66" t="s">
        <v>126</v>
      </c>
      <c r="C162" s="356">
        <v>0.27</v>
      </c>
      <c r="I162" s="126" t="str">
        <f t="shared" si="46"/>
        <v>2024$/user trip</v>
      </c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131">
        <f t="shared" si="47"/>
        <v>0.27</v>
      </c>
      <c r="AA162" s="131">
        <f t="shared" si="45"/>
        <v>0.27814428517513351</v>
      </c>
      <c r="AB162" s="131">
        <f t="shared" si="45"/>
        <v>0.28507701430588173</v>
      </c>
      <c r="AC162" s="131">
        <f t="shared" si="45"/>
        <v>0.29272658659682338</v>
      </c>
      <c r="AD162" s="131">
        <f t="shared" si="45"/>
        <v>0.29847293561476113</v>
      </c>
      <c r="AE162" s="131">
        <f t="shared" si="45"/>
        <v>0.30374691302812046</v>
      </c>
      <c r="AF162" s="131">
        <f t="shared" si="45"/>
        <v>0.30911408092690629</v>
      </c>
      <c r="AG162" s="131">
        <f t="shared" si="45"/>
        <v>0.31457608597470738</v>
      </c>
      <c r="AH162" s="131">
        <f t="shared" si="45"/>
        <v>0.32013460393144078</v>
      </c>
      <c r="AI162" s="131">
        <f t="shared" si="45"/>
        <v>0.3257913401674804</v>
      </c>
      <c r="AJ162" s="131">
        <f t="shared" si="45"/>
        <v>0.33154803018686985</v>
      </c>
      <c r="AK162" s="131">
        <f t="shared" si="45"/>
        <v>0.33740644015978005</v>
      </c>
      <c r="AL162" s="131">
        <f t="shared" si="45"/>
        <v>0.34336836746437638</v>
      </c>
      <c r="AM162" s="131">
        <f t="shared" si="45"/>
        <v>0.34943564123825893</v>
      </c>
      <c r="AN162" s="131">
        <f t="shared" si="45"/>
        <v>0.35561012293964828</v>
      </c>
      <c r="AO162" s="131">
        <f t="shared" si="45"/>
        <v>0.3618937069184861</v>
      </c>
      <c r="AP162" s="131">
        <f t="shared" si="45"/>
        <v>0.36828832099762804</v>
      </c>
      <c r="AQ162" s="131">
        <f t="shared" si="45"/>
        <v>0.37479592706430503</v>
      </c>
      <c r="AR162" s="131">
        <f t="shared" si="45"/>
        <v>0.38141852167203688</v>
      </c>
      <c r="AS162" s="131">
        <f t="shared" si="45"/>
        <v>0.38815813665318072</v>
      </c>
      <c r="AT162" s="131">
        <f t="shared" si="45"/>
        <v>0.39501683974230356</v>
      </c>
      <c r="AU162" s="131">
        <f t="shared" si="45"/>
        <v>0.40199673521056939</v>
      </c>
      <c r="AV162" s="131">
        <f t="shared" si="45"/>
        <v>0.40909996451133646</v>
      </c>
      <c r="AW162" s="131">
        <f t="shared" si="45"/>
        <v>0.41632870693716123</v>
      </c>
      <c r="AX162" s="131">
        <f t="shared" si="45"/>
        <v>0.42368518028841229</v>
      </c>
      <c r="AY162" s="131">
        <f t="shared" si="45"/>
        <v>0.43117164155369847</v>
      </c>
      <c r="AZ162" s="131">
        <f t="shared" si="45"/>
        <v>0.43879038760231942</v>
      </c>
      <c r="BA162" s="131">
        <f t="shared" si="45"/>
        <v>0.44654375588895273</v>
      </c>
      <c r="BB162" s="131">
        <f t="shared" si="45"/>
        <v>0.45443412517079151</v>
      </c>
      <c r="BC162" s="131">
        <f t="shared" si="45"/>
        <v>0.46246391623735517</v>
      </c>
      <c r="BD162" s="131">
        <f t="shared" si="45"/>
        <v>0.47063559265319455</v>
      </c>
      <c r="BE162" s="131">
        <f t="shared" si="45"/>
        <v>0.47895166151372132</v>
      </c>
      <c r="BF162" s="131">
        <f t="shared" si="45"/>
        <v>0.48741467421439233</v>
      </c>
      <c r="BG162" s="131">
        <f t="shared" si="45"/>
        <v>0.49602722723348575</v>
      </c>
      <c r="BH162" s="131">
        <f t="shared" si="45"/>
        <v>0.50479196292870865</v>
      </c>
      <c r="BI162" s="131">
        <f t="shared" si="45"/>
        <v>0.51371157034788006</v>
      </c>
      <c r="BJ162" s="131">
        <f t="shared" si="45"/>
        <v>0.52278878605393975</v>
      </c>
      <c r="BK162" s="131">
        <f t="shared" si="45"/>
        <v>0.53202639496453363</v>
      </c>
      <c r="BL162" s="131">
        <f t="shared" si="45"/>
        <v>0.54142723120643488</v>
      </c>
      <c r="BM162" s="131">
        <f t="shared" si="45"/>
        <v>0.55099417898506353</v>
      </c>
      <c r="BN162" s="131">
        <f t="shared" si="45"/>
        <v>0.56073017346936871</v>
      </c>
      <c r="BO162" s="131">
        <f t="shared" si="45"/>
        <v>0.5706382016923478</v>
      </c>
      <c r="BP162" s="131">
        <f t="shared" si="45"/>
        <v>0.58072130346747763</v>
      </c>
      <c r="BQ162" s="131">
        <f t="shared" si="45"/>
        <v>0.59098257232133822</v>
      </c>
      <c r="BS162" s="57" t="s">
        <v>48</v>
      </c>
    </row>
    <row r="163" spans="2:72">
      <c r="B163" s="66" t="s">
        <v>127</v>
      </c>
      <c r="C163" s="356">
        <v>0.36</v>
      </c>
      <c r="I163" s="126" t="str">
        <f t="shared" si="46"/>
        <v>2024$/user trip</v>
      </c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131">
        <f t="shared" si="47"/>
        <v>0.36</v>
      </c>
      <c r="AA163" s="131">
        <f t="shared" si="45"/>
        <v>0.37085904690017796</v>
      </c>
      <c r="AB163" s="131">
        <f t="shared" si="45"/>
        <v>0.38010268574117562</v>
      </c>
      <c r="AC163" s="131">
        <f t="shared" si="45"/>
        <v>0.39030211546243115</v>
      </c>
      <c r="AD163" s="131">
        <f t="shared" si="45"/>
        <v>0.3979639141530148</v>
      </c>
      <c r="AE163" s="131">
        <f t="shared" si="45"/>
        <v>0.40499588403749387</v>
      </c>
      <c r="AF163" s="131">
        <f t="shared" si="45"/>
        <v>0.4121521079025417</v>
      </c>
      <c r="AG163" s="131">
        <f t="shared" si="45"/>
        <v>0.41943478129960982</v>
      </c>
      <c r="AH163" s="131">
        <f t="shared" si="45"/>
        <v>0.42684613857525433</v>
      </c>
      <c r="AI163" s="131">
        <f t="shared" si="45"/>
        <v>0.43438845355664052</v>
      </c>
      <c r="AJ163" s="131">
        <f t="shared" si="45"/>
        <v>0.44206404024915974</v>
      </c>
      <c r="AK163" s="131">
        <f t="shared" si="45"/>
        <v>0.44987525354637337</v>
      </c>
      <c r="AL163" s="131">
        <f t="shared" si="45"/>
        <v>0.45782448995250175</v>
      </c>
      <c r="AM163" s="131">
        <f t="shared" si="45"/>
        <v>0.4659141883176785</v>
      </c>
      <c r="AN163" s="131">
        <f t="shared" si="45"/>
        <v>0.47414683058619761</v>
      </c>
      <c r="AO163" s="131">
        <f t="shared" si="45"/>
        <v>0.48252494255798145</v>
      </c>
      <c r="AP163" s="131">
        <f t="shared" si="45"/>
        <v>0.491051094663504</v>
      </c>
      <c r="AQ163" s="131">
        <f t="shared" si="45"/>
        <v>0.49972790275240669</v>
      </c>
      <c r="AR163" s="131">
        <f t="shared" si="45"/>
        <v>0.50855802889604917</v>
      </c>
      <c r="AS163" s="131">
        <f t="shared" si="45"/>
        <v>0.51754418220424092</v>
      </c>
      <c r="AT163" s="131">
        <f t="shared" si="45"/>
        <v>0.52668911965640475</v>
      </c>
      <c r="AU163" s="131">
        <f t="shared" si="45"/>
        <v>0.53599564694742585</v>
      </c>
      <c r="AV163" s="131">
        <f t="shared" si="45"/>
        <v>0.54546661934844853</v>
      </c>
      <c r="AW163" s="131">
        <f t="shared" si="45"/>
        <v>0.55510494258288157</v>
      </c>
      <c r="AX163" s="131">
        <f t="shared" si="45"/>
        <v>0.56491357371788298</v>
      </c>
      <c r="AY163" s="131">
        <f t="shared" si="45"/>
        <v>0.57489552207159789</v>
      </c>
      <c r="AZ163" s="131">
        <f t="shared" si="45"/>
        <v>0.58505385013642586</v>
      </c>
      <c r="BA163" s="131">
        <f t="shared" si="45"/>
        <v>0.59539167451860353</v>
      </c>
      <c r="BB163" s="131">
        <f t="shared" si="45"/>
        <v>0.60591216689438865</v>
      </c>
      <c r="BC163" s="131">
        <f t="shared" si="45"/>
        <v>0.61661855498314011</v>
      </c>
      <c r="BD163" s="131">
        <f t="shared" si="45"/>
        <v>0.62751412353759262</v>
      </c>
      <c r="BE163" s="131">
        <f t="shared" si="45"/>
        <v>0.63860221535162831</v>
      </c>
      <c r="BF163" s="131">
        <f t="shared" si="45"/>
        <v>0.6498862322858564</v>
      </c>
      <c r="BG163" s="131">
        <f t="shared" si="45"/>
        <v>0.66136963631131429</v>
      </c>
      <c r="BH163" s="131">
        <f t="shared" si="45"/>
        <v>0.67305595057161149</v>
      </c>
      <c r="BI163" s="131">
        <f t="shared" si="45"/>
        <v>0.68494876046384001</v>
      </c>
      <c r="BJ163" s="131">
        <f t="shared" si="45"/>
        <v>0.69705171473858629</v>
      </c>
      <c r="BK163" s="131">
        <f t="shared" si="45"/>
        <v>0.7093685266193781</v>
      </c>
      <c r="BL163" s="131">
        <f t="shared" si="45"/>
        <v>0.72190297494191313</v>
      </c>
      <c r="BM163" s="131">
        <f t="shared" si="45"/>
        <v>0.73465890531341793</v>
      </c>
      <c r="BN163" s="131">
        <f t="shared" si="45"/>
        <v>0.74764023129249146</v>
      </c>
      <c r="BO163" s="131">
        <f t="shared" si="45"/>
        <v>0.760850935589797</v>
      </c>
      <c r="BP163" s="131">
        <f t="shared" si="45"/>
        <v>0.7742950712899701</v>
      </c>
      <c r="BQ163" s="131">
        <f t="shared" si="45"/>
        <v>0.78797676309511755</v>
      </c>
      <c r="BS163" s="57" t="s">
        <v>48</v>
      </c>
    </row>
    <row r="164" spans="2:72">
      <c r="B164" s="66" t="s">
        <v>128</v>
      </c>
      <c r="C164" s="356">
        <v>0.22</v>
      </c>
      <c r="I164" s="126" t="str">
        <f t="shared" si="46"/>
        <v>2024$/user trip</v>
      </c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131">
        <f t="shared" si="47"/>
        <v>0.22</v>
      </c>
      <c r="AA164" s="131">
        <f t="shared" si="45"/>
        <v>0.22663608421677542</v>
      </c>
      <c r="AB164" s="131">
        <f t="shared" si="45"/>
        <v>0.23228497461960734</v>
      </c>
      <c r="AC164" s="131">
        <f t="shared" si="45"/>
        <v>0.23851795944926349</v>
      </c>
      <c r="AD164" s="131">
        <f t="shared" si="45"/>
        <v>0.24320016976017572</v>
      </c>
      <c r="AE164" s="131">
        <f t="shared" si="45"/>
        <v>0.24749748468957961</v>
      </c>
      <c r="AF164" s="131">
        <f t="shared" si="45"/>
        <v>0.25187073260710885</v>
      </c>
      <c r="AG164" s="131">
        <f t="shared" si="45"/>
        <v>0.25632125523865046</v>
      </c>
      <c r="AH164" s="131">
        <f t="shared" si="45"/>
        <v>0.26085041801821102</v>
      </c>
      <c r="AI164" s="131">
        <f t="shared" si="45"/>
        <v>0.26545961050683586</v>
      </c>
      <c r="AJ164" s="131">
        <f t="shared" si="45"/>
        <v>0.27015024681893096</v>
      </c>
      <c r="AK164" s="131">
        <f t="shared" si="45"/>
        <v>0.27492376605611707</v>
      </c>
      <c r="AL164" s="131">
        <f t="shared" si="45"/>
        <v>0.27978163274875112</v>
      </c>
      <c r="AM164" s="131">
        <f t="shared" si="45"/>
        <v>0.28472533730524796</v>
      </c>
      <c r="AN164" s="131">
        <f t="shared" si="45"/>
        <v>0.28975639646934304</v>
      </c>
      <c r="AO164" s="131">
        <f t="shared" si="45"/>
        <v>0.29487635378543314</v>
      </c>
      <c r="AP164" s="131">
        <f t="shared" si="45"/>
        <v>0.30008678007214135</v>
      </c>
      <c r="AQ164" s="131">
        <f t="shared" si="45"/>
        <v>0.30538927390424853</v>
      </c>
      <c r="AR164" s="131">
        <f t="shared" si="45"/>
        <v>0.31078546210314117</v>
      </c>
      <c r="AS164" s="131">
        <f t="shared" si="45"/>
        <v>0.31627700023592503</v>
      </c>
      <c r="AT164" s="131">
        <f t="shared" si="45"/>
        <v>0.32186557312335845</v>
      </c>
      <c r="AU164" s="131">
        <f t="shared" si="45"/>
        <v>0.32755289535676024</v>
      </c>
      <c r="AV164" s="131">
        <f t="shared" si="45"/>
        <v>0.33334071182405195</v>
      </c>
      <c r="AW164" s="131">
        <f t="shared" si="45"/>
        <v>0.33923079824509428</v>
      </c>
      <c r="AX164" s="131">
        <f t="shared" si="45"/>
        <v>0.34522496171648409</v>
      </c>
      <c r="AY164" s="131">
        <f t="shared" si="45"/>
        <v>0.35132504126597652</v>
      </c>
      <c r="AZ164" s="131">
        <f t="shared" si="45"/>
        <v>0.35753290841670471</v>
      </c>
      <c r="BA164" s="131">
        <f t="shared" si="45"/>
        <v>0.36385046776136887</v>
      </c>
      <c r="BB164" s="131">
        <f t="shared" si="45"/>
        <v>0.37027965754657083</v>
      </c>
      <c r="BC164" s="131">
        <f t="shared" si="45"/>
        <v>0.37682245026747457</v>
      </c>
      <c r="BD164" s="131">
        <f t="shared" si="45"/>
        <v>0.38348085327297327</v>
      </c>
      <c r="BE164" s="131">
        <f t="shared" si="45"/>
        <v>0.39025690938155067</v>
      </c>
      <c r="BF164" s="131">
        <f t="shared" si="45"/>
        <v>0.39715269750802334</v>
      </c>
      <c r="BG164" s="131">
        <f t="shared" si="45"/>
        <v>0.40417033330135871</v>
      </c>
      <c r="BH164" s="131">
        <f t="shared" si="45"/>
        <v>0.41131196979376256</v>
      </c>
      <c r="BI164" s="131">
        <f t="shared" si="45"/>
        <v>0.41857979806123563</v>
      </c>
      <c r="BJ164" s="131">
        <f t="shared" si="45"/>
        <v>0.42597604789580273</v>
      </c>
      <c r="BK164" s="131">
        <f t="shared" si="45"/>
        <v>0.43350298848961993</v>
      </c>
      <c r="BL164" s="131">
        <f t="shared" si="45"/>
        <v>0.44116292913116911</v>
      </c>
      <c r="BM164" s="131">
        <f t="shared" si="45"/>
        <v>0.4489582199137554</v>
      </c>
      <c r="BN164" s="131">
        <f t="shared" si="45"/>
        <v>0.45689125245652257</v>
      </c>
      <c r="BO164" s="131">
        <f t="shared" si="45"/>
        <v>0.46496446063820929</v>
      </c>
      <c r="BP164" s="131">
        <f t="shared" si="45"/>
        <v>0.47318032134387067</v>
      </c>
      <c r="BQ164" s="131">
        <f t="shared" si="45"/>
        <v>0.48154135522479408</v>
      </c>
      <c r="BS164" s="57" t="s">
        <v>48</v>
      </c>
    </row>
    <row r="165" spans="2:72">
      <c r="B165" s="66" t="s">
        <v>129</v>
      </c>
      <c r="C165" s="356">
        <v>0.28999999999999998</v>
      </c>
      <c r="I165" s="126" t="str">
        <f t="shared" si="46"/>
        <v>2024$/user trip</v>
      </c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131">
        <f t="shared" si="47"/>
        <v>0.28999999999999998</v>
      </c>
      <c r="AA165" s="131">
        <f t="shared" si="45"/>
        <v>0.2987475655584767</v>
      </c>
      <c r="AB165" s="131">
        <f t="shared" si="45"/>
        <v>0.30619383018039148</v>
      </c>
      <c r="AC165" s="131">
        <f t="shared" si="45"/>
        <v>0.31441003745584734</v>
      </c>
      <c r="AD165" s="131">
        <f t="shared" si="45"/>
        <v>0.32058204195659523</v>
      </c>
      <c r="AE165" s="131">
        <f t="shared" si="45"/>
        <v>0.32624668436353671</v>
      </c>
      <c r="AF165" s="131">
        <f t="shared" si="45"/>
        <v>0.33201142025482527</v>
      </c>
      <c r="AG165" s="131">
        <f t="shared" si="45"/>
        <v>0.33787801826913011</v>
      </c>
      <c r="AH165" s="131">
        <f t="shared" si="45"/>
        <v>0.34384827829673265</v>
      </c>
      <c r="AI165" s="131">
        <f t="shared" si="45"/>
        <v>0.34992403203173816</v>
      </c>
      <c r="AJ165" s="131">
        <f t="shared" si="45"/>
        <v>0.35610714353404532</v>
      </c>
      <c r="AK165" s="131">
        <f t="shared" si="45"/>
        <v>0.36239950980124519</v>
      </c>
      <c r="AL165" s="131">
        <f t="shared" si="45"/>
        <v>0.3688030613506264</v>
      </c>
      <c r="AM165" s="131">
        <f t="shared" si="45"/>
        <v>0.37531976281146323</v>
      </c>
      <c r="AN165" s="131">
        <f t="shared" si="45"/>
        <v>0.3819516135277703</v>
      </c>
      <c r="AO165" s="131">
        <f t="shared" si="45"/>
        <v>0.38870064817170724</v>
      </c>
      <c r="AP165" s="131">
        <f t="shared" si="45"/>
        <v>0.39556893736782267</v>
      </c>
      <c r="AQ165" s="131">
        <f t="shared" si="45"/>
        <v>0.40255858832832758</v>
      </c>
      <c r="AR165" s="131">
        <f t="shared" si="45"/>
        <v>0.40967174549959512</v>
      </c>
      <c r="AS165" s="131">
        <f t="shared" si="45"/>
        <v>0.41691059122008295</v>
      </c>
      <c r="AT165" s="131">
        <f t="shared" si="45"/>
        <v>0.42427734638988157</v>
      </c>
      <c r="AU165" s="131">
        <f t="shared" si="45"/>
        <v>0.43177427115209299</v>
      </c>
      <c r="AV165" s="131">
        <f t="shared" si="45"/>
        <v>0.43940366558625021</v>
      </c>
      <c r="AW165" s="131">
        <f t="shared" si="45"/>
        <v>0.44716787041398792</v>
      </c>
      <c r="AX165" s="131">
        <f t="shared" si="45"/>
        <v>0.45506926771718353</v>
      </c>
      <c r="AY165" s="131">
        <f t="shared" si="45"/>
        <v>0.4631102816687872</v>
      </c>
      <c r="AZ165" s="131">
        <f t="shared" si="45"/>
        <v>0.47129337927656523</v>
      </c>
      <c r="BA165" s="131">
        <f t="shared" si="45"/>
        <v>0.4796210711399862</v>
      </c>
      <c r="BB165" s="131">
        <f t="shared" si="45"/>
        <v>0.48809591222047971</v>
      </c>
      <c r="BC165" s="131">
        <f t="shared" si="45"/>
        <v>0.49672050262530731</v>
      </c>
      <c r="BD165" s="131">
        <f t="shared" si="45"/>
        <v>0.50549748840528297</v>
      </c>
      <c r="BE165" s="131">
        <f t="shared" si="45"/>
        <v>0.51442956236658943</v>
      </c>
      <c r="BF165" s="131">
        <f t="shared" si="45"/>
        <v>0.52351946489693979</v>
      </c>
      <c r="BG165" s="131">
        <f t="shared" si="45"/>
        <v>0.53276998480633642</v>
      </c>
      <c r="BH165" s="131">
        <f t="shared" si="45"/>
        <v>0.542183960182687</v>
      </c>
      <c r="BI165" s="131">
        <f t="shared" si="45"/>
        <v>0.55176427926253779</v>
      </c>
      <c r="BJ165" s="131">
        <f t="shared" si="45"/>
        <v>0.56151388131719449</v>
      </c>
      <c r="BK165" s="131">
        <f t="shared" si="45"/>
        <v>0.57143575755449894</v>
      </c>
      <c r="BL165" s="131">
        <f t="shared" si="45"/>
        <v>0.5815329520365411</v>
      </c>
      <c r="BM165" s="131">
        <f t="shared" si="45"/>
        <v>0.59180856261358661</v>
      </c>
      <c r="BN165" s="131">
        <f t="shared" si="45"/>
        <v>0.60226574187450699</v>
      </c>
      <c r="BO165" s="131">
        <f>IF($C$157=1,$C165*BO$37,$C165)</f>
        <v>0.61290769811400303</v>
      </c>
      <c r="BP165" s="131">
        <f>IF($C$157=1,$C165*BP$37,$C165)</f>
        <v>0.62373769631692033</v>
      </c>
      <c r="BQ165" s="131">
        <f>IF($C$157=1,$C165*BQ$37,$C165)</f>
        <v>0.63475905915995579</v>
      </c>
      <c r="BS165" s="57" t="s">
        <v>48</v>
      </c>
    </row>
    <row r="166" spans="2:72">
      <c r="B166" s="66" t="s">
        <v>130</v>
      </c>
      <c r="C166" s="356">
        <v>0.17</v>
      </c>
      <c r="I166" s="126" t="str">
        <f t="shared" si="46"/>
        <v>2024$/user trip</v>
      </c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131">
        <f t="shared" si="47"/>
        <v>0.17</v>
      </c>
      <c r="AA166" s="131">
        <f t="shared" si="47"/>
        <v>0.17512788325841738</v>
      </c>
      <c r="AB166" s="131">
        <f t="shared" si="47"/>
        <v>0.17949293493333296</v>
      </c>
      <c r="AC166" s="131">
        <f t="shared" si="47"/>
        <v>0.18430933230170363</v>
      </c>
      <c r="AD166" s="131">
        <f t="shared" si="47"/>
        <v>0.18792740390559035</v>
      </c>
      <c r="AE166" s="131">
        <f t="shared" si="47"/>
        <v>0.19124805635103881</v>
      </c>
      <c r="AF166" s="131">
        <f t="shared" si="47"/>
        <v>0.19462738428731138</v>
      </c>
      <c r="AG166" s="131">
        <f t="shared" si="47"/>
        <v>0.19806642450259354</v>
      </c>
      <c r="AH166" s="131">
        <f t="shared" si="47"/>
        <v>0.20156623210498123</v>
      </c>
      <c r="AI166" s="131">
        <f t="shared" si="47"/>
        <v>0.20512788084619138</v>
      </c>
      <c r="AJ166" s="131">
        <f t="shared" si="47"/>
        <v>0.2087524634509921</v>
      </c>
      <c r="AK166" s="131">
        <f t="shared" si="47"/>
        <v>0.21244109195245411</v>
      </c>
      <c r="AL166" s="131">
        <f t="shared" si="47"/>
        <v>0.21619489803312586</v>
      </c>
      <c r="AM166" s="131">
        <f t="shared" si="47"/>
        <v>0.2200150333722371</v>
      </c>
      <c r="AN166" s="131">
        <f t="shared" si="47"/>
        <v>0.2239026699990378</v>
      </c>
      <c r="AO166" s="131">
        <f t="shared" si="47"/>
        <v>0.22785900065238016</v>
      </c>
      <c r="AP166" s="131">
        <f t="shared" ref="AP166:BE174" si="48">IF($C$157=1,$C166*AP$37,$C166)</f>
        <v>0.23188523914665468</v>
      </c>
      <c r="AQ166" s="131">
        <f t="shared" si="48"/>
        <v>0.23598262074419207</v>
      </c>
      <c r="AR166" s="131">
        <f t="shared" si="48"/>
        <v>0.24015240253424547</v>
      </c>
      <c r="AS166" s="131">
        <f t="shared" si="48"/>
        <v>0.24439586381866935</v>
      </c>
      <c r="AT166" s="131">
        <f t="shared" si="48"/>
        <v>0.24871430650441334</v>
      </c>
      <c r="AU166" s="131">
        <f t="shared" si="48"/>
        <v>0.2531090555029511</v>
      </c>
      <c r="AV166" s="131">
        <f t="shared" si="48"/>
        <v>0.25758145913676739</v>
      </c>
      <c r="AW166" s="131">
        <f t="shared" si="48"/>
        <v>0.26213288955302744</v>
      </c>
      <c r="AX166" s="131">
        <f t="shared" si="48"/>
        <v>0.26676474314455589</v>
      </c>
      <c r="AY166" s="131">
        <f t="shared" si="48"/>
        <v>0.27147844097825458</v>
      </c>
      <c r="AZ166" s="131">
        <f t="shared" si="48"/>
        <v>0.27627542923109</v>
      </c>
      <c r="BA166" s="131">
        <f t="shared" si="48"/>
        <v>0.28115717963378506</v>
      </c>
      <c r="BB166" s="131">
        <f t="shared" si="48"/>
        <v>0.2861251899223502</v>
      </c>
      <c r="BC166" s="131">
        <f t="shared" si="48"/>
        <v>0.29118098429759398</v>
      </c>
      <c r="BD166" s="131">
        <f t="shared" si="48"/>
        <v>0.2963261138927521</v>
      </c>
      <c r="BE166" s="131">
        <f t="shared" si="48"/>
        <v>0.30156215724938007</v>
      </c>
      <c r="BF166" s="131">
        <f t="shared" ref="BF166:BQ174" si="49">IF($C$157=1,$C166*BF$37,$C166)</f>
        <v>0.30689072080165442</v>
      </c>
      <c r="BG166" s="131">
        <f t="shared" si="49"/>
        <v>0.31231343936923178</v>
      </c>
      <c r="BH166" s="131">
        <f t="shared" si="49"/>
        <v>0.31783197665881657</v>
      </c>
      <c r="BI166" s="131">
        <f t="shared" si="49"/>
        <v>0.3234480257745912</v>
      </c>
      <c r="BJ166" s="131">
        <f t="shared" si="49"/>
        <v>0.32916330973766578</v>
      </c>
      <c r="BK166" s="131">
        <f t="shared" si="49"/>
        <v>0.33497958201470635</v>
      </c>
      <c r="BL166" s="131">
        <f t="shared" si="49"/>
        <v>0.34089862705590346</v>
      </c>
      <c r="BM166" s="131">
        <f t="shared" si="49"/>
        <v>0.34692226084244737</v>
      </c>
      <c r="BN166" s="131">
        <f t="shared" si="49"/>
        <v>0.35305233144367659</v>
      </c>
      <c r="BO166" s="131">
        <f t="shared" si="49"/>
        <v>0.35929071958407083</v>
      </c>
      <c r="BP166" s="131">
        <f t="shared" si="49"/>
        <v>0.3656393392202637</v>
      </c>
      <c r="BQ166" s="131">
        <f t="shared" si="49"/>
        <v>0.37210013812824999</v>
      </c>
      <c r="BS166" s="57" t="s">
        <v>48</v>
      </c>
    </row>
    <row r="167" spans="2:72">
      <c r="B167" s="66" t="s">
        <v>131</v>
      </c>
      <c r="C167" s="356">
        <v>0.13</v>
      </c>
      <c r="I167" s="126" t="str">
        <f t="shared" si="46"/>
        <v>2024$/user trip</v>
      </c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131">
        <f t="shared" si="47"/>
        <v>0.13</v>
      </c>
      <c r="AA167" s="131">
        <f t="shared" si="47"/>
        <v>0.13392132249173094</v>
      </c>
      <c r="AB167" s="131">
        <f t="shared" si="47"/>
        <v>0.13725930318431342</v>
      </c>
      <c r="AC167" s="131">
        <f t="shared" si="47"/>
        <v>0.14094243058365571</v>
      </c>
      <c r="AD167" s="131">
        <f t="shared" si="47"/>
        <v>0.14370919122192202</v>
      </c>
      <c r="AE167" s="131">
        <f t="shared" si="47"/>
        <v>0.14624851368020614</v>
      </c>
      <c r="AF167" s="131">
        <f t="shared" si="47"/>
        <v>0.14883270563147341</v>
      </c>
      <c r="AG167" s="131">
        <f t="shared" si="47"/>
        <v>0.15146255991374799</v>
      </c>
      <c r="AH167" s="131">
        <f t="shared" si="47"/>
        <v>0.15413888337439741</v>
      </c>
      <c r="AI167" s="131">
        <f t="shared" si="47"/>
        <v>0.15686249711767575</v>
      </c>
      <c r="AJ167" s="131">
        <f t="shared" si="47"/>
        <v>0.15963423675664101</v>
      </c>
      <c r="AK167" s="131">
        <f t="shared" si="47"/>
        <v>0.16245495266952373</v>
      </c>
      <c r="AL167" s="131">
        <f t="shared" si="47"/>
        <v>0.16532551026062564</v>
      </c>
      <c r="AM167" s="131">
        <f t="shared" si="47"/>
        <v>0.16824679022582836</v>
      </c>
      <c r="AN167" s="131">
        <f t="shared" si="47"/>
        <v>0.17121968882279359</v>
      </c>
      <c r="AO167" s="131">
        <f t="shared" si="47"/>
        <v>0.17424511814593777</v>
      </c>
      <c r="AP167" s="131">
        <f t="shared" si="48"/>
        <v>0.17732400640626536</v>
      </c>
      <c r="AQ167" s="131">
        <f t="shared" si="48"/>
        <v>0.18045729821614687</v>
      </c>
      <c r="AR167" s="131">
        <f t="shared" si="48"/>
        <v>0.18364595487912888</v>
      </c>
      <c r="AS167" s="131">
        <f t="shared" si="48"/>
        <v>0.1868909546848648</v>
      </c>
      <c r="AT167" s="131">
        <f t="shared" si="48"/>
        <v>0.19019329320925726</v>
      </c>
      <c r="AU167" s="131">
        <f t="shared" si="48"/>
        <v>0.19355398361990378</v>
      </c>
      <c r="AV167" s="131">
        <f t="shared" si="48"/>
        <v>0.19697405698693979</v>
      </c>
      <c r="AW167" s="131">
        <f t="shared" si="48"/>
        <v>0.20045456259937391</v>
      </c>
      <c r="AX167" s="131">
        <f t="shared" si="48"/>
        <v>0.20399656828701332</v>
      </c>
      <c r="AY167" s="131">
        <f t="shared" si="48"/>
        <v>0.20760116074807705</v>
      </c>
      <c r="AZ167" s="131">
        <f t="shared" si="48"/>
        <v>0.21126944588259822</v>
      </c>
      <c r="BA167" s="131">
        <f t="shared" si="48"/>
        <v>0.21500254913171796</v>
      </c>
      <c r="BB167" s="131">
        <f t="shared" si="48"/>
        <v>0.21880161582297367</v>
      </c>
      <c r="BC167" s="131">
        <f t="shared" si="48"/>
        <v>0.22266781152168952</v>
      </c>
      <c r="BD167" s="131">
        <f t="shared" si="48"/>
        <v>0.22660232238857514</v>
      </c>
      <c r="BE167" s="131">
        <f t="shared" si="48"/>
        <v>0.23060635554364359</v>
      </c>
      <c r="BF167" s="131">
        <f t="shared" si="49"/>
        <v>0.23468113943655924</v>
      </c>
      <c r="BG167" s="131">
        <f t="shared" si="49"/>
        <v>0.23882792422353016</v>
      </c>
      <c r="BH167" s="131">
        <f t="shared" si="49"/>
        <v>0.24304798215085971</v>
      </c>
      <c r="BI167" s="131">
        <f t="shared" si="49"/>
        <v>0.2473426079452756</v>
      </c>
      <c r="BJ167" s="131">
        <f t="shared" si="49"/>
        <v>0.25171311921115619</v>
      </c>
      <c r="BK167" s="131">
        <f t="shared" si="49"/>
        <v>0.25616085683477541</v>
      </c>
      <c r="BL167" s="131">
        <f t="shared" si="49"/>
        <v>0.26068718539569086</v>
      </c>
      <c r="BM167" s="131">
        <f t="shared" si="49"/>
        <v>0.26529349358540094</v>
      </c>
      <c r="BN167" s="131">
        <f t="shared" si="49"/>
        <v>0.2699811946333997</v>
      </c>
      <c r="BO167" s="131">
        <f t="shared" si="49"/>
        <v>0.27475172674076004</v>
      </c>
      <c r="BP167" s="131">
        <f t="shared" si="49"/>
        <v>0.27960655352137814</v>
      </c>
      <c r="BQ167" s="131">
        <f t="shared" si="49"/>
        <v>0.28454716445101469</v>
      </c>
      <c r="BS167" s="57" t="s">
        <v>48</v>
      </c>
    </row>
    <row r="168" spans="2:72">
      <c r="B168" s="66" t="s">
        <v>132</v>
      </c>
      <c r="C168" s="356">
        <v>0.09</v>
      </c>
      <c r="I168" s="126" t="str">
        <f t="shared" si="46"/>
        <v>2024$/user trip</v>
      </c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131">
        <f t="shared" si="47"/>
        <v>0.09</v>
      </c>
      <c r="AA168" s="131">
        <f t="shared" si="47"/>
        <v>9.2714761725044489E-2</v>
      </c>
      <c r="AB168" s="131">
        <f t="shared" si="47"/>
        <v>9.5025671435293904E-2</v>
      </c>
      <c r="AC168" s="131">
        <f t="shared" si="47"/>
        <v>9.7575528865607788E-2</v>
      </c>
      <c r="AD168" s="131">
        <f t="shared" si="47"/>
        <v>9.9490978538253699E-2</v>
      </c>
      <c r="AE168" s="131">
        <f t="shared" si="47"/>
        <v>0.10124897100937347</v>
      </c>
      <c r="AF168" s="131">
        <f t="shared" si="47"/>
        <v>0.10303802697563542</v>
      </c>
      <c r="AG168" s="131">
        <f t="shared" si="47"/>
        <v>0.10485869532490245</v>
      </c>
      <c r="AH168" s="131">
        <f t="shared" si="47"/>
        <v>0.10671153464381358</v>
      </c>
      <c r="AI168" s="131">
        <f t="shared" si="47"/>
        <v>0.10859711338916013</v>
      </c>
      <c r="AJ168" s="131">
        <f t="shared" si="47"/>
        <v>0.11051601006228993</v>
      </c>
      <c r="AK168" s="131">
        <f t="shared" si="47"/>
        <v>0.11246881338659334</v>
      </c>
      <c r="AL168" s="131">
        <f t="shared" si="47"/>
        <v>0.11445612248812544</v>
      </c>
      <c r="AM168" s="131">
        <f t="shared" si="47"/>
        <v>0.11647854707941963</v>
      </c>
      <c r="AN168" s="131">
        <f t="shared" si="47"/>
        <v>0.1185367076465494</v>
      </c>
      <c r="AO168" s="131">
        <f t="shared" si="47"/>
        <v>0.12063123563949536</v>
      </c>
      <c r="AP168" s="131">
        <f t="shared" si="48"/>
        <v>0.122762773665876</v>
      </c>
      <c r="AQ168" s="131">
        <f t="shared" si="48"/>
        <v>0.12493197568810167</v>
      </c>
      <c r="AR168" s="131">
        <f t="shared" si="48"/>
        <v>0.12713950722401229</v>
      </c>
      <c r="AS168" s="131">
        <f t="shared" si="48"/>
        <v>0.12938604555106023</v>
      </c>
      <c r="AT168" s="131">
        <f t="shared" si="48"/>
        <v>0.13167227991410119</v>
      </c>
      <c r="AU168" s="131">
        <f t="shared" si="48"/>
        <v>0.13399891173685646</v>
      </c>
      <c r="AV168" s="131">
        <f t="shared" si="48"/>
        <v>0.13636665483711213</v>
      </c>
      <c r="AW168" s="131">
        <f t="shared" si="48"/>
        <v>0.13877623564572039</v>
      </c>
      <c r="AX168" s="131">
        <f t="shared" si="48"/>
        <v>0.14122839342947074</v>
      </c>
      <c r="AY168" s="131">
        <f t="shared" si="48"/>
        <v>0.14372388051789947</v>
      </c>
      <c r="AZ168" s="131">
        <f t="shared" si="48"/>
        <v>0.14626346253410646</v>
      </c>
      <c r="BA168" s="131">
        <f t="shared" si="48"/>
        <v>0.14884791862965088</v>
      </c>
      <c r="BB168" s="131">
        <f t="shared" si="48"/>
        <v>0.15147804172359716</v>
      </c>
      <c r="BC168" s="131">
        <f t="shared" si="48"/>
        <v>0.15415463874578503</v>
      </c>
      <c r="BD168" s="131">
        <f t="shared" si="48"/>
        <v>0.15687853088439815</v>
      </c>
      <c r="BE168" s="131">
        <f t="shared" si="48"/>
        <v>0.15965055383790708</v>
      </c>
      <c r="BF168" s="131">
        <f t="shared" si="49"/>
        <v>0.1624715580714641</v>
      </c>
      <c r="BG168" s="131">
        <f t="shared" si="49"/>
        <v>0.16534240907782857</v>
      </c>
      <c r="BH168" s="131">
        <f t="shared" si="49"/>
        <v>0.16826398764290287</v>
      </c>
      <c r="BI168" s="131">
        <f t="shared" si="49"/>
        <v>0.17123719011596</v>
      </c>
      <c r="BJ168" s="131">
        <f t="shared" si="49"/>
        <v>0.17426292868464657</v>
      </c>
      <c r="BK168" s="131">
        <f t="shared" si="49"/>
        <v>0.17734213165484453</v>
      </c>
      <c r="BL168" s="131">
        <f t="shared" si="49"/>
        <v>0.18047574373547828</v>
      </c>
      <c r="BM168" s="131">
        <f t="shared" si="49"/>
        <v>0.18366472632835448</v>
      </c>
      <c r="BN168" s="131">
        <f t="shared" si="49"/>
        <v>0.18691005782312287</v>
      </c>
      <c r="BO168" s="131">
        <f t="shared" si="49"/>
        <v>0.19021273389744925</v>
      </c>
      <c r="BP168" s="131">
        <f t="shared" si="49"/>
        <v>0.19357376782249253</v>
      </c>
      <c r="BQ168" s="131">
        <f t="shared" si="49"/>
        <v>0.19699419077377939</v>
      </c>
      <c r="BS168" s="57" t="s">
        <v>48</v>
      </c>
    </row>
    <row r="169" spans="2:72">
      <c r="B169" s="66" t="s">
        <v>133</v>
      </c>
      <c r="C169" s="356">
        <v>0.37</v>
      </c>
      <c r="I169" s="126" t="str">
        <f t="shared" si="46"/>
        <v>2024$/user trip</v>
      </c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131">
        <f t="shared" si="47"/>
        <v>0.37</v>
      </c>
      <c r="AA169" s="131">
        <f t="shared" si="47"/>
        <v>0.38116068709184958</v>
      </c>
      <c r="AB169" s="131">
        <f t="shared" si="47"/>
        <v>0.39066109367843049</v>
      </c>
      <c r="AC169" s="131">
        <f t="shared" si="47"/>
        <v>0.40114384089194316</v>
      </c>
      <c r="AD169" s="131">
        <f t="shared" si="47"/>
        <v>0.40901846732393188</v>
      </c>
      <c r="AE169" s="131">
        <f t="shared" si="47"/>
        <v>0.41624576970520205</v>
      </c>
      <c r="AF169" s="131">
        <f t="shared" si="47"/>
        <v>0.42360077756650122</v>
      </c>
      <c r="AG169" s="131">
        <f t="shared" si="47"/>
        <v>0.43108574744682121</v>
      </c>
      <c r="AH169" s="131">
        <f t="shared" si="47"/>
        <v>0.43870297575790029</v>
      </c>
      <c r="AI169" s="131">
        <f t="shared" si="47"/>
        <v>0.44645479948876943</v>
      </c>
      <c r="AJ169" s="131">
        <f t="shared" si="47"/>
        <v>0.45434359692274751</v>
      </c>
      <c r="AK169" s="131">
        <f t="shared" si="47"/>
        <v>0.46237178836710596</v>
      </c>
      <c r="AL169" s="131">
        <f t="shared" si="47"/>
        <v>0.47054183689562684</v>
      </c>
      <c r="AM169" s="131">
        <f t="shared" si="47"/>
        <v>0.47885624910428071</v>
      </c>
      <c r="AN169" s="131">
        <f t="shared" si="47"/>
        <v>0.4873175758802587</v>
      </c>
      <c r="AO169" s="131">
        <f t="shared" si="47"/>
        <v>0.49592841318459208</v>
      </c>
      <c r="AP169" s="131">
        <f t="shared" si="48"/>
        <v>0.50469140284860137</v>
      </c>
      <c r="AQ169" s="131">
        <f t="shared" si="48"/>
        <v>0.513609233384418</v>
      </c>
      <c r="AR169" s="131">
        <f t="shared" si="48"/>
        <v>0.52268464080982835</v>
      </c>
      <c r="AS169" s="131">
        <f t="shared" si="48"/>
        <v>0.53192040948769204</v>
      </c>
      <c r="AT169" s="131">
        <f t="shared" si="48"/>
        <v>0.54131937298019372</v>
      </c>
      <c r="AU169" s="131">
        <f t="shared" si="48"/>
        <v>0.55088441491818763</v>
      </c>
      <c r="AV169" s="131">
        <f t="shared" si="48"/>
        <v>0.56061846988590547</v>
      </c>
      <c r="AW169" s="131">
        <f t="shared" si="48"/>
        <v>0.57052452432129497</v>
      </c>
      <c r="AX169" s="131">
        <f t="shared" si="48"/>
        <v>0.58060561743226868</v>
      </c>
      <c r="AY169" s="131">
        <f t="shared" si="48"/>
        <v>0.59086484212914236</v>
      </c>
      <c r="AZ169" s="131">
        <f t="shared" si="48"/>
        <v>0.60130534597354879</v>
      </c>
      <c r="BA169" s="131">
        <f t="shared" si="48"/>
        <v>0.61193033214412029</v>
      </c>
      <c r="BB169" s="131">
        <f t="shared" si="48"/>
        <v>0.62274306041923277</v>
      </c>
      <c r="BC169" s="131">
        <f t="shared" si="48"/>
        <v>0.63374684817711624</v>
      </c>
      <c r="BD169" s="131">
        <f t="shared" si="48"/>
        <v>0.64494507141363688</v>
      </c>
      <c r="BE169" s="131">
        <f t="shared" si="48"/>
        <v>0.65634116577806245</v>
      </c>
      <c r="BF169" s="131">
        <f t="shared" si="49"/>
        <v>0.66793862762713019</v>
      </c>
      <c r="BG169" s="131">
        <f t="shared" si="49"/>
        <v>0.67974101509773965</v>
      </c>
      <c r="BH169" s="131">
        <f t="shared" si="49"/>
        <v>0.69175194919860072</v>
      </c>
      <c r="BI169" s="131">
        <f t="shared" si="49"/>
        <v>0.70397511492116893</v>
      </c>
      <c r="BJ169" s="131">
        <f t="shared" si="49"/>
        <v>0.71641426237021377</v>
      </c>
      <c r="BK169" s="131">
        <f t="shared" si="49"/>
        <v>0.72907320791436081</v>
      </c>
      <c r="BL169" s="131">
        <f t="shared" si="49"/>
        <v>0.7419558353569663</v>
      </c>
      <c r="BM169" s="131">
        <f t="shared" si="49"/>
        <v>0.75506609712767958</v>
      </c>
      <c r="BN169" s="131">
        <f t="shared" si="49"/>
        <v>0.76840801549506066</v>
      </c>
      <c r="BO169" s="131">
        <f t="shared" si="49"/>
        <v>0.78198568380062472</v>
      </c>
      <c r="BP169" s="131">
        <f t="shared" si="49"/>
        <v>0.79580326771469156</v>
      </c>
      <c r="BQ169" s="131">
        <f t="shared" si="49"/>
        <v>0.80986500651442639</v>
      </c>
      <c r="BS169" s="57" t="s">
        <v>48</v>
      </c>
    </row>
    <row r="170" spans="2:72">
      <c r="B170" s="66" t="s">
        <v>134</v>
      </c>
      <c r="C170" s="356">
        <v>0.48</v>
      </c>
      <c r="I170" s="126" t="str">
        <f t="shared" si="46"/>
        <v>2024$/user trip</v>
      </c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131">
        <f t="shared" si="47"/>
        <v>0.48</v>
      </c>
      <c r="AA170" s="131">
        <f t="shared" si="47"/>
        <v>0.49447872920023728</v>
      </c>
      <c r="AB170" s="131">
        <f t="shared" si="47"/>
        <v>0.50680358098823419</v>
      </c>
      <c r="AC170" s="131">
        <f t="shared" si="47"/>
        <v>0.52040282061657483</v>
      </c>
      <c r="AD170" s="131">
        <f t="shared" si="47"/>
        <v>0.53061855220401977</v>
      </c>
      <c r="AE170" s="131">
        <f t="shared" si="47"/>
        <v>0.53999451204999183</v>
      </c>
      <c r="AF170" s="131">
        <f t="shared" si="47"/>
        <v>0.54953614387005556</v>
      </c>
      <c r="AG170" s="131">
        <f t="shared" si="47"/>
        <v>0.55924637506614638</v>
      </c>
      <c r="AH170" s="131">
        <f t="shared" si="47"/>
        <v>0.56912818476700577</v>
      </c>
      <c r="AI170" s="131">
        <f t="shared" si="47"/>
        <v>0.57918460474218736</v>
      </c>
      <c r="AJ170" s="131">
        <f t="shared" si="47"/>
        <v>0.58941872033221299</v>
      </c>
      <c r="AK170" s="131">
        <f t="shared" si="47"/>
        <v>0.59983367139516452</v>
      </c>
      <c r="AL170" s="131">
        <f t="shared" si="47"/>
        <v>0.6104326532700024</v>
      </c>
      <c r="AM170" s="131">
        <f t="shared" si="47"/>
        <v>0.62121891775690463</v>
      </c>
      <c r="AN170" s="131">
        <f t="shared" si="47"/>
        <v>0.63219577411493022</v>
      </c>
      <c r="AO170" s="131">
        <f t="shared" si="47"/>
        <v>0.64336659007730856</v>
      </c>
      <c r="AP170" s="131">
        <f t="shared" si="48"/>
        <v>0.65473479288467196</v>
      </c>
      <c r="AQ170" s="131">
        <f t="shared" si="48"/>
        <v>0.66630387033654226</v>
      </c>
      <c r="AR170" s="131">
        <f t="shared" si="48"/>
        <v>0.67807737186139883</v>
      </c>
      <c r="AS170" s="131">
        <f t="shared" si="48"/>
        <v>0.69005890960565452</v>
      </c>
      <c r="AT170" s="131">
        <f t="shared" si="48"/>
        <v>0.70225215954187292</v>
      </c>
      <c r="AU170" s="131">
        <f t="shared" si="48"/>
        <v>0.7146608625965678</v>
      </c>
      <c r="AV170" s="131">
        <f t="shared" si="48"/>
        <v>0.72728882579793142</v>
      </c>
      <c r="AW170" s="131">
        <f t="shared" si="48"/>
        <v>0.74013992344384205</v>
      </c>
      <c r="AX170" s="131">
        <f t="shared" si="48"/>
        <v>0.75321809829051067</v>
      </c>
      <c r="AY170" s="131">
        <f t="shared" si="48"/>
        <v>0.76652736276213052</v>
      </c>
      <c r="AZ170" s="131">
        <f t="shared" si="48"/>
        <v>0.78007180018190114</v>
      </c>
      <c r="BA170" s="131">
        <f t="shared" si="48"/>
        <v>0.79385556602480478</v>
      </c>
      <c r="BB170" s="131">
        <f t="shared" si="48"/>
        <v>0.80788288919251816</v>
      </c>
      <c r="BC170" s="131">
        <f t="shared" si="48"/>
        <v>0.82215807331085355</v>
      </c>
      <c r="BD170" s="131">
        <f t="shared" si="48"/>
        <v>0.83668549805012349</v>
      </c>
      <c r="BE170" s="131">
        <f t="shared" si="48"/>
        <v>0.85146962046883778</v>
      </c>
      <c r="BF170" s="131">
        <f t="shared" si="49"/>
        <v>0.86651497638114183</v>
      </c>
      <c r="BG170" s="131">
        <f t="shared" si="49"/>
        <v>0.88182618174841898</v>
      </c>
      <c r="BH170" s="131">
        <f t="shared" si="49"/>
        <v>0.89740793409548192</v>
      </c>
      <c r="BI170" s="131">
        <f t="shared" si="49"/>
        <v>0.91326501395178672</v>
      </c>
      <c r="BJ170" s="131">
        <f t="shared" si="49"/>
        <v>0.92940228631811506</v>
      </c>
      <c r="BK170" s="131">
        <f t="shared" si="49"/>
        <v>0.94582470215917069</v>
      </c>
      <c r="BL170" s="131">
        <f t="shared" si="49"/>
        <v>0.96253729992255077</v>
      </c>
      <c r="BM170" s="131">
        <f t="shared" si="49"/>
        <v>0.97954520708455717</v>
      </c>
      <c r="BN170" s="131">
        <f t="shared" si="49"/>
        <v>0.99685364172332191</v>
      </c>
      <c r="BO170" s="131">
        <f t="shared" si="49"/>
        <v>1.0144679141197293</v>
      </c>
      <c r="BP170" s="131">
        <f t="shared" si="49"/>
        <v>1.0323934283866267</v>
      </c>
      <c r="BQ170" s="131">
        <f t="shared" si="49"/>
        <v>1.0506356841268234</v>
      </c>
      <c r="BS170" s="57" t="s">
        <v>48</v>
      </c>
    </row>
    <row r="171" spans="2:72">
      <c r="B171" s="66" t="s">
        <v>135</v>
      </c>
      <c r="C171" s="356">
        <v>0.36</v>
      </c>
      <c r="I171" s="126" t="str">
        <f t="shared" si="46"/>
        <v>2024$/user trip</v>
      </c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131">
        <f t="shared" si="47"/>
        <v>0.36</v>
      </c>
      <c r="AA171" s="131">
        <f t="shared" si="47"/>
        <v>0.37085904690017796</v>
      </c>
      <c r="AB171" s="131">
        <f t="shared" si="47"/>
        <v>0.38010268574117562</v>
      </c>
      <c r="AC171" s="131">
        <f t="shared" si="47"/>
        <v>0.39030211546243115</v>
      </c>
      <c r="AD171" s="131">
        <f t="shared" si="47"/>
        <v>0.3979639141530148</v>
      </c>
      <c r="AE171" s="131">
        <f t="shared" si="47"/>
        <v>0.40499588403749387</v>
      </c>
      <c r="AF171" s="131">
        <f t="shared" si="47"/>
        <v>0.4121521079025417</v>
      </c>
      <c r="AG171" s="131">
        <f t="shared" si="47"/>
        <v>0.41943478129960982</v>
      </c>
      <c r="AH171" s="131">
        <f t="shared" si="47"/>
        <v>0.42684613857525433</v>
      </c>
      <c r="AI171" s="131">
        <f t="shared" si="47"/>
        <v>0.43438845355664052</v>
      </c>
      <c r="AJ171" s="131">
        <f t="shared" si="47"/>
        <v>0.44206404024915974</v>
      </c>
      <c r="AK171" s="131">
        <f t="shared" si="47"/>
        <v>0.44987525354637337</v>
      </c>
      <c r="AL171" s="131">
        <f t="shared" si="47"/>
        <v>0.45782448995250175</v>
      </c>
      <c r="AM171" s="131">
        <f t="shared" si="47"/>
        <v>0.4659141883176785</v>
      </c>
      <c r="AN171" s="131">
        <f t="shared" si="47"/>
        <v>0.47414683058619761</v>
      </c>
      <c r="AO171" s="131">
        <f t="shared" si="47"/>
        <v>0.48252494255798145</v>
      </c>
      <c r="AP171" s="131">
        <f t="shared" si="48"/>
        <v>0.491051094663504</v>
      </c>
      <c r="AQ171" s="131">
        <f t="shared" si="48"/>
        <v>0.49972790275240669</v>
      </c>
      <c r="AR171" s="131">
        <f t="shared" si="48"/>
        <v>0.50855802889604917</v>
      </c>
      <c r="AS171" s="131">
        <f t="shared" si="48"/>
        <v>0.51754418220424092</v>
      </c>
      <c r="AT171" s="131">
        <f t="shared" si="48"/>
        <v>0.52668911965640475</v>
      </c>
      <c r="AU171" s="131">
        <f t="shared" si="48"/>
        <v>0.53599564694742585</v>
      </c>
      <c r="AV171" s="131">
        <f t="shared" si="48"/>
        <v>0.54546661934844853</v>
      </c>
      <c r="AW171" s="131">
        <f t="shared" si="48"/>
        <v>0.55510494258288157</v>
      </c>
      <c r="AX171" s="131">
        <f t="shared" si="48"/>
        <v>0.56491357371788298</v>
      </c>
      <c r="AY171" s="131">
        <f t="shared" si="48"/>
        <v>0.57489552207159789</v>
      </c>
      <c r="AZ171" s="131">
        <f t="shared" si="48"/>
        <v>0.58505385013642586</v>
      </c>
      <c r="BA171" s="131">
        <f t="shared" si="48"/>
        <v>0.59539167451860353</v>
      </c>
      <c r="BB171" s="131">
        <f t="shared" si="48"/>
        <v>0.60591216689438865</v>
      </c>
      <c r="BC171" s="131">
        <f t="shared" si="48"/>
        <v>0.61661855498314011</v>
      </c>
      <c r="BD171" s="131">
        <f t="shared" si="48"/>
        <v>0.62751412353759262</v>
      </c>
      <c r="BE171" s="131">
        <f t="shared" si="48"/>
        <v>0.63860221535162831</v>
      </c>
      <c r="BF171" s="131">
        <f t="shared" si="49"/>
        <v>0.6498862322858564</v>
      </c>
      <c r="BG171" s="131">
        <f t="shared" si="49"/>
        <v>0.66136963631131429</v>
      </c>
      <c r="BH171" s="131">
        <f t="shared" si="49"/>
        <v>0.67305595057161149</v>
      </c>
      <c r="BI171" s="131">
        <f t="shared" si="49"/>
        <v>0.68494876046384001</v>
      </c>
      <c r="BJ171" s="131">
        <f t="shared" si="49"/>
        <v>0.69705171473858629</v>
      </c>
      <c r="BK171" s="131">
        <f t="shared" si="49"/>
        <v>0.7093685266193781</v>
      </c>
      <c r="BL171" s="131">
        <f t="shared" si="49"/>
        <v>0.72190297494191313</v>
      </c>
      <c r="BM171" s="131">
        <f t="shared" si="49"/>
        <v>0.73465890531341793</v>
      </c>
      <c r="BN171" s="131">
        <f t="shared" si="49"/>
        <v>0.74764023129249146</v>
      </c>
      <c r="BO171" s="131">
        <f t="shared" si="49"/>
        <v>0.760850935589797</v>
      </c>
      <c r="BP171" s="131">
        <f t="shared" si="49"/>
        <v>0.7742950712899701</v>
      </c>
      <c r="BQ171" s="131">
        <f t="shared" si="49"/>
        <v>0.78797676309511755</v>
      </c>
      <c r="BS171" s="57" t="s">
        <v>48</v>
      </c>
    </row>
    <row r="172" spans="2:72">
      <c r="B172" s="66" t="s">
        <v>136</v>
      </c>
      <c r="C172" s="356">
        <v>0.72</v>
      </c>
      <c r="I172" s="126" t="str">
        <f t="shared" si="46"/>
        <v>2024$/user trip</v>
      </c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131">
        <f t="shared" si="47"/>
        <v>0.72</v>
      </c>
      <c r="AA172" s="131">
        <f t="shared" si="47"/>
        <v>0.74171809380035592</v>
      </c>
      <c r="AB172" s="131">
        <f t="shared" si="47"/>
        <v>0.76020537148235123</v>
      </c>
      <c r="AC172" s="131">
        <f t="shared" si="47"/>
        <v>0.78060423092486231</v>
      </c>
      <c r="AD172" s="131">
        <f t="shared" si="47"/>
        <v>0.79592782830602959</v>
      </c>
      <c r="AE172" s="131">
        <f t="shared" si="47"/>
        <v>0.80999176807498774</v>
      </c>
      <c r="AF172" s="131">
        <f t="shared" si="47"/>
        <v>0.8243042158050834</v>
      </c>
      <c r="AG172" s="131">
        <f t="shared" si="47"/>
        <v>0.83886956259921963</v>
      </c>
      <c r="AH172" s="131">
        <f t="shared" si="47"/>
        <v>0.85369227715050866</v>
      </c>
      <c r="AI172" s="131">
        <f t="shared" si="47"/>
        <v>0.86877690711328104</v>
      </c>
      <c r="AJ172" s="131">
        <f t="shared" si="47"/>
        <v>0.88412808049831948</v>
      </c>
      <c r="AK172" s="131">
        <f t="shared" si="47"/>
        <v>0.89975050709274673</v>
      </c>
      <c r="AL172" s="131">
        <f t="shared" si="47"/>
        <v>0.91564897990500349</v>
      </c>
      <c r="AM172" s="131">
        <f t="shared" si="47"/>
        <v>0.931828376635357</v>
      </c>
      <c r="AN172" s="131">
        <f t="shared" si="47"/>
        <v>0.94829366117239522</v>
      </c>
      <c r="AO172" s="131">
        <f t="shared" si="47"/>
        <v>0.9650498851159629</v>
      </c>
      <c r="AP172" s="131">
        <f t="shared" si="48"/>
        <v>0.98210218932700799</v>
      </c>
      <c r="AQ172" s="131">
        <f t="shared" si="48"/>
        <v>0.99945580550481339</v>
      </c>
      <c r="AR172" s="131">
        <f t="shared" si="48"/>
        <v>1.0171160577920983</v>
      </c>
      <c r="AS172" s="131">
        <f t="shared" si="48"/>
        <v>1.0350883644084818</v>
      </c>
      <c r="AT172" s="131">
        <f t="shared" si="48"/>
        <v>1.0533782393128095</v>
      </c>
      <c r="AU172" s="131">
        <f t="shared" si="48"/>
        <v>1.0719912938948517</v>
      </c>
      <c r="AV172" s="131">
        <f t="shared" si="48"/>
        <v>1.0909332386968971</v>
      </c>
      <c r="AW172" s="131">
        <f t="shared" si="48"/>
        <v>1.1102098851657631</v>
      </c>
      <c r="AX172" s="131">
        <f t="shared" si="48"/>
        <v>1.129827147435766</v>
      </c>
      <c r="AY172" s="131">
        <f t="shared" si="48"/>
        <v>1.1497910441431958</v>
      </c>
      <c r="AZ172" s="131">
        <f t="shared" si="48"/>
        <v>1.1701077002728517</v>
      </c>
      <c r="BA172" s="131">
        <f t="shared" si="48"/>
        <v>1.1907833490372071</v>
      </c>
      <c r="BB172" s="131">
        <f t="shared" si="48"/>
        <v>1.2118243337887773</v>
      </c>
      <c r="BC172" s="131">
        <f t="shared" si="48"/>
        <v>1.2332371099662802</v>
      </c>
      <c r="BD172" s="131">
        <f t="shared" si="48"/>
        <v>1.2550282470751852</v>
      </c>
      <c r="BE172" s="131">
        <f t="shared" si="48"/>
        <v>1.2772044307032566</v>
      </c>
      <c r="BF172" s="131">
        <f t="shared" si="49"/>
        <v>1.2997724645717128</v>
      </c>
      <c r="BG172" s="131">
        <f t="shared" si="49"/>
        <v>1.3227392726226286</v>
      </c>
      <c r="BH172" s="131">
        <f t="shared" si="49"/>
        <v>1.346111901143223</v>
      </c>
      <c r="BI172" s="131">
        <f t="shared" si="49"/>
        <v>1.36989752092768</v>
      </c>
      <c r="BJ172" s="131">
        <f t="shared" si="49"/>
        <v>1.3941034294771726</v>
      </c>
      <c r="BK172" s="131">
        <f t="shared" si="49"/>
        <v>1.4187370532387562</v>
      </c>
      <c r="BL172" s="131">
        <f t="shared" si="49"/>
        <v>1.4438059498838263</v>
      </c>
      <c r="BM172" s="131">
        <f t="shared" si="49"/>
        <v>1.4693178106268359</v>
      </c>
      <c r="BN172" s="131">
        <f t="shared" si="49"/>
        <v>1.4952804625849829</v>
      </c>
      <c r="BO172" s="131">
        <f t="shared" si="49"/>
        <v>1.521701871179594</v>
      </c>
      <c r="BP172" s="131">
        <f t="shared" si="49"/>
        <v>1.5485901425799402</v>
      </c>
      <c r="BQ172" s="131">
        <f t="shared" si="49"/>
        <v>1.5759535261902351</v>
      </c>
      <c r="BS172" s="57" t="s">
        <v>48</v>
      </c>
    </row>
    <row r="173" spans="2:72">
      <c r="B173" s="66" t="s">
        <v>137</v>
      </c>
      <c r="C173" s="356">
        <v>0.12</v>
      </c>
      <c r="I173" s="126" t="str">
        <f t="shared" si="46"/>
        <v>2024$/user trip</v>
      </c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131">
        <f t="shared" si="47"/>
        <v>0.12</v>
      </c>
      <c r="AA173" s="131">
        <f t="shared" si="47"/>
        <v>0.12361968230005932</v>
      </c>
      <c r="AB173" s="131">
        <f t="shared" si="47"/>
        <v>0.12670089524705855</v>
      </c>
      <c r="AC173" s="131">
        <f t="shared" si="47"/>
        <v>0.13010070515414371</v>
      </c>
      <c r="AD173" s="131">
        <f t="shared" si="47"/>
        <v>0.13265463805100494</v>
      </c>
      <c r="AE173" s="131">
        <f t="shared" si="47"/>
        <v>0.13499862801249796</v>
      </c>
      <c r="AF173" s="131">
        <f t="shared" si="47"/>
        <v>0.13738403596751389</v>
      </c>
      <c r="AG173" s="131">
        <f t="shared" si="47"/>
        <v>0.1398115937665366</v>
      </c>
      <c r="AH173" s="131">
        <f t="shared" si="47"/>
        <v>0.14228204619175144</v>
      </c>
      <c r="AI173" s="131">
        <f t="shared" si="47"/>
        <v>0.14479615118554684</v>
      </c>
      <c r="AJ173" s="131">
        <f t="shared" si="47"/>
        <v>0.14735468008305325</v>
      </c>
      <c r="AK173" s="131">
        <f t="shared" si="47"/>
        <v>0.14995841784879113</v>
      </c>
      <c r="AL173" s="131">
        <f t="shared" si="47"/>
        <v>0.1526081633175006</v>
      </c>
      <c r="AM173" s="131">
        <f t="shared" si="47"/>
        <v>0.15530472943922616</v>
      </c>
      <c r="AN173" s="131">
        <f t="shared" si="47"/>
        <v>0.15804894352873256</v>
      </c>
      <c r="AO173" s="131">
        <f t="shared" si="47"/>
        <v>0.16084164751932714</v>
      </c>
      <c r="AP173" s="131">
        <f t="shared" si="48"/>
        <v>0.16368369822116799</v>
      </c>
      <c r="AQ173" s="131">
        <f t="shared" si="48"/>
        <v>0.16657596758413556</v>
      </c>
      <c r="AR173" s="131">
        <f t="shared" si="48"/>
        <v>0.16951934296534971</v>
      </c>
      <c r="AS173" s="131">
        <f t="shared" si="48"/>
        <v>0.17251472740141363</v>
      </c>
      <c r="AT173" s="131">
        <f t="shared" si="48"/>
        <v>0.17556303988546823</v>
      </c>
      <c r="AU173" s="131">
        <f t="shared" si="48"/>
        <v>0.17866521564914195</v>
      </c>
      <c r="AV173" s="131">
        <f t="shared" si="48"/>
        <v>0.18182220644948285</v>
      </c>
      <c r="AW173" s="131">
        <f t="shared" si="48"/>
        <v>0.18503498086096051</v>
      </c>
      <c r="AX173" s="131">
        <f t="shared" si="48"/>
        <v>0.18830452457262767</v>
      </c>
      <c r="AY173" s="131">
        <f t="shared" si="48"/>
        <v>0.19163184069053263</v>
      </c>
      <c r="AZ173" s="131">
        <f t="shared" si="48"/>
        <v>0.19501795004547529</v>
      </c>
      <c r="BA173" s="131">
        <f t="shared" si="48"/>
        <v>0.1984638915062012</v>
      </c>
      <c r="BB173" s="131">
        <f t="shared" si="48"/>
        <v>0.20197072229812954</v>
      </c>
      <c r="BC173" s="131">
        <f t="shared" si="48"/>
        <v>0.20553951832771339</v>
      </c>
      <c r="BD173" s="131">
        <f t="shared" si="48"/>
        <v>0.20917137451253087</v>
      </c>
      <c r="BE173" s="131">
        <f t="shared" si="48"/>
        <v>0.21286740511720945</v>
      </c>
      <c r="BF173" s="131">
        <f t="shared" si="49"/>
        <v>0.21662874409528546</v>
      </c>
      <c r="BG173" s="131">
        <f t="shared" si="49"/>
        <v>0.22045654543710475</v>
      </c>
      <c r="BH173" s="131">
        <f t="shared" si="49"/>
        <v>0.22435198352387048</v>
      </c>
      <c r="BI173" s="131">
        <f t="shared" si="49"/>
        <v>0.22831625348794668</v>
      </c>
      <c r="BJ173" s="131">
        <f t="shared" si="49"/>
        <v>0.23235057157952876</v>
      </c>
      <c r="BK173" s="131">
        <f t="shared" si="49"/>
        <v>0.23645617553979267</v>
      </c>
      <c r="BL173" s="131">
        <f t="shared" si="49"/>
        <v>0.24063432498063769</v>
      </c>
      <c r="BM173" s="131">
        <f t="shared" si="49"/>
        <v>0.24488630177113929</v>
      </c>
      <c r="BN173" s="131">
        <f t="shared" si="49"/>
        <v>0.24921341043083048</v>
      </c>
      <c r="BO173" s="131">
        <f t="shared" si="49"/>
        <v>0.25361697852993231</v>
      </c>
      <c r="BP173" s="131">
        <f t="shared" si="49"/>
        <v>0.25809835709665668</v>
      </c>
      <c r="BQ173" s="131">
        <f t="shared" si="49"/>
        <v>0.26265892103170585</v>
      </c>
      <c r="BS173" s="57" t="s">
        <v>48</v>
      </c>
    </row>
    <row r="174" spans="2:72">
      <c r="B174" s="66" t="s">
        <v>138</v>
      </c>
      <c r="C174" s="356">
        <v>0.27</v>
      </c>
      <c r="I174" s="126" t="str">
        <f t="shared" si="46"/>
        <v>2024$/user trip</v>
      </c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131">
        <f t="shared" si="47"/>
        <v>0.27</v>
      </c>
      <c r="AA174" s="131">
        <f t="shared" si="47"/>
        <v>0.27814428517513351</v>
      </c>
      <c r="AB174" s="131">
        <f t="shared" si="47"/>
        <v>0.28507701430588173</v>
      </c>
      <c r="AC174" s="131">
        <f t="shared" si="47"/>
        <v>0.29272658659682338</v>
      </c>
      <c r="AD174" s="131">
        <f t="shared" si="47"/>
        <v>0.29847293561476113</v>
      </c>
      <c r="AE174" s="131">
        <f t="shared" si="47"/>
        <v>0.30374691302812046</v>
      </c>
      <c r="AF174" s="131">
        <f t="shared" si="47"/>
        <v>0.30911408092690629</v>
      </c>
      <c r="AG174" s="131">
        <f t="shared" si="47"/>
        <v>0.31457608597470738</v>
      </c>
      <c r="AH174" s="131">
        <f t="shared" si="47"/>
        <v>0.32013460393144078</v>
      </c>
      <c r="AI174" s="131">
        <f t="shared" si="47"/>
        <v>0.3257913401674804</v>
      </c>
      <c r="AJ174" s="131">
        <f t="shared" si="47"/>
        <v>0.33154803018686985</v>
      </c>
      <c r="AK174" s="131">
        <f t="shared" si="47"/>
        <v>0.33740644015978005</v>
      </c>
      <c r="AL174" s="131">
        <f t="shared" si="47"/>
        <v>0.34336836746437638</v>
      </c>
      <c r="AM174" s="131">
        <f t="shared" si="47"/>
        <v>0.34943564123825893</v>
      </c>
      <c r="AN174" s="131">
        <f t="shared" si="47"/>
        <v>0.35561012293964828</v>
      </c>
      <c r="AO174" s="131">
        <f t="shared" si="47"/>
        <v>0.3618937069184861</v>
      </c>
      <c r="AP174" s="131">
        <f t="shared" si="48"/>
        <v>0.36828832099762804</v>
      </c>
      <c r="AQ174" s="131">
        <f t="shared" si="48"/>
        <v>0.37479592706430503</v>
      </c>
      <c r="AR174" s="131">
        <f t="shared" si="48"/>
        <v>0.38141852167203688</v>
      </c>
      <c r="AS174" s="131">
        <f t="shared" si="48"/>
        <v>0.38815813665318072</v>
      </c>
      <c r="AT174" s="131">
        <f t="shared" si="48"/>
        <v>0.39501683974230356</v>
      </c>
      <c r="AU174" s="131">
        <f t="shared" si="48"/>
        <v>0.40199673521056939</v>
      </c>
      <c r="AV174" s="131">
        <f t="shared" si="48"/>
        <v>0.40909996451133646</v>
      </c>
      <c r="AW174" s="131">
        <f t="shared" si="48"/>
        <v>0.41632870693716123</v>
      </c>
      <c r="AX174" s="131">
        <f t="shared" si="48"/>
        <v>0.42368518028841229</v>
      </c>
      <c r="AY174" s="131">
        <f t="shared" si="48"/>
        <v>0.43117164155369847</v>
      </c>
      <c r="AZ174" s="131">
        <f t="shared" si="48"/>
        <v>0.43879038760231942</v>
      </c>
      <c r="BA174" s="131">
        <f t="shared" si="48"/>
        <v>0.44654375588895273</v>
      </c>
      <c r="BB174" s="131">
        <f t="shared" si="48"/>
        <v>0.45443412517079151</v>
      </c>
      <c r="BC174" s="131">
        <f t="shared" si="48"/>
        <v>0.46246391623735517</v>
      </c>
      <c r="BD174" s="131">
        <f t="shared" si="48"/>
        <v>0.47063559265319455</v>
      </c>
      <c r="BE174" s="131">
        <f t="shared" si="48"/>
        <v>0.47895166151372132</v>
      </c>
      <c r="BF174" s="131">
        <f t="shared" si="49"/>
        <v>0.48741467421439233</v>
      </c>
      <c r="BG174" s="131">
        <f t="shared" si="49"/>
        <v>0.49602722723348575</v>
      </c>
      <c r="BH174" s="131">
        <f t="shared" si="49"/>
        <v>0.50479196292870865</v>
      </c>
      <c r="BI174" s="131">
        <f t="shared" si="49"/>
        <v>0.51371157034788006</v>
      </c>
      <c r="BJ174" s="131">
        <f t="shared" si="49"/>
        <v>0.52278878605393975</v>
      </c>
      <c r="BK174" s="131">
        <f t="shared" si="49"/>
        <v>0.53202639496453363</v>
      </c>
      <c r="BL174" s="131">
        <f t="shared" si="49"/>
        <v>0.54142723120643488</v>
      </c>
      <c r="BM174" s="131">
        <f t="shared" si="49"/>
        <v>0.55099417898506353</v>
      </c>
      <c r="BN174" s="131">
        <f t="shared" si="49"/>
        <v>0.56073017346936871</v>
      </c>
      <c r="BO174" s="131">
        <f t="shared" si="49"/>
        <v>0.5706382016923478</v>
      </c>
      <c r="BP174" s="131">
        <f t="shared" si="49"/>
        <v>0.58072130346747763</v>
      </c>
      <c r="BQ174" s="131">
        <f t="shared" si="49"/>
        <v>0.59098257232133822</v>
      </c>
      <c r="BS174" s="57" t="s">
        <v>48</v>
      </c>
    </row>
    <row r="175" spans="2:72"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</row>
    <row r="176" spans="2:72">
      <c r="B176" s="55" t="s">
        <v>139</v>
      </c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</row>
    <row r="177" spans="2:71">
      <c r="B177" s="145" t="s">
        <v>123</v>
      </c>
      <c r="C177" s="356">
        <v>0.04</v>
      </c>
      <c r="I177" s="126" t="str">
        <f t="shared" ref="I177:I191" si="50">$C$6&amp;"$/user trip"</f>
        <v>2024$/user trip</v>
      </c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131">
        <f t="shared" ref="Z177:AO191" si="51">IF($C$157=1,$C177*Z$37,$C177)</f>
        <v>0.04</v>
      </c>
      <c r="AA177" s="131">
        <f t="shared" si="51"/>
        <v>4.120656076668644E-2</v>
      </c>
      <c r="AB177" s="131">
        <f t="shared" si="51"/>
        <v>4.2233631749019514E-2</v>
      </c>
      <c r="AC177" s="131">
        <f t="shared" si="51"/>
        <v>4.3366901718047905E-2</v>
      </c>
      <c r="AD177" s="131">
        <f t="shared" si="51"/>
        <v>4.4218212683668316E-2</v>
      </c>
      <c r="AE177" s="131">
        <f t="shared" si="51"/>
        <v>4.4999542670832657E-2</v>
      </c>
      <c r="AF177" s="131">
        <f t="shared" si="51"/>
        <v>4.5794678655837966E-2</v>
      </c>
      <c r="AG177" s="131">
        <f t="shared" si="51"/>
        <v>4.6603864588845537E-2</v>
      </c>
      <c r="AH177" s="131">
        <f t="shared" si="51"/>
        <v>4.7427348730583817E-2</v>
      </c>
      <c r="AI177" s="131">
        <f t="shared" si="51"/>
        <v>4.8265383728515618E-2</v>
      </c>
      <c r="AJ177" s="131">
        <f t="shared" si="51"/>
        <v>4.9118226694351085E-2</v>
      </c>
      <c r="AK177" s="131">
        <f t="shared" si="51"/>
        <v>4.9986139282930379E-2</v>
      </c>
      <c r="AL177" s="131">
        <f t="shared" si="51"/>
        <v>5.0869387772500198E-2</v>
      </c>
      <c r="AM177" s="131">
        <f t="shared" si="51"/>
        <v>5.1768243146408724E-2</v>
      </c>
      <c r="AN177" s="131">
        <f t="shared" si="51"/>
        <v>5.2682981176244183E-2</v>
      </c>
      <c r="AO177" s="131">
        <f t="shared" si="51"/>
        <v>5.361388250644239E-2</v>
      </c>
      <c r="AP177" s="131">
        <f t="shared" ref="AP177:BE191" si="52">IF($C$157=1,$C177*AP$37,$C177)</f>
        <v>5.4561232740389334E-2</v>
      </c>
      <c r="AQ177" s="131">
        <f t="shared" si="52"/>
        <v>5.5525322528045193E-2</v>
      </c>
      <c r="AR177" s="131">
        <f t="shared" si="52"/>
        <v>5.6506447655116573E-2</v>
      </c>
      <c r="AS177" s="131">
        <f t="shared" si="52"/>
        <v>5.7504909133804551E-2</v>
      </c>
      <c r="AT177" s="131">
        <f t="shared" si="52"/>
        <v>5.8521013295156077E-2</v>
      </c>
      <c r="AU177" s="131">
        <f t="shared" si="52"/>
        <v>5.9555071883047317E-2</v>
      </c>
      <c r="AV177" s="131">
        <f t="shared" si="52"/>
        <v>6.0607402149827627E-2</v>
      </c>
      <c r="AW177" s="131">
        <f t="shared" si="52"/>
        <v>6.1678326953653509E-2</v>
      </c>
      <c r="AX177" s="131">
        <f t="shared" si="52"/>
        <v>6.2768174857542561E-2</v>
      </c>
      <c r="AY177" s="131">
        <f t="shared" si="52"/>
        <v>6.3877280230177552E-2</v>
      </c>
      <c r="AZ177" s="131">
        <f t="shared" si="52"/>
        <v>6.5005983348491767E-2</v>
      </c>
      <c r="BA177" s="131">
        <f t="shared" si="52"/>
        <v>6.6154630502067061E-2</v>
      </c>
      <c r="BB177" s="131">
        <f t="shared" si="52"/>
        <v>6.7323574099376518E-2</v>
      </c>
      <c r="BC177" s="131">
        <f t="shared" si="52"/>
        <v>6.8513172775904463E-2</v>
      </c>
      <c r="BD177" s="131">
        <f t="shared" si="52"/>
        <v>6.9723791504176957E-2</v>
      </c>
      <c r="BE177" s="131">
        <f t="shared" si="52"/>
        <v>7.0955801705736482E-2</v>
      </c>
      <c r="BF177" s="131">
        <f t="shared" ref="BF177:BQ191" si="53">IF($C$157=1,$C177*BF$37,$C177)</f>
        <v>7.2209581365095157E-2</v>
      </c>
      <c r="BG177" s="131">
        <f t="shared" si="53"/>
        <v>7.3485515145701591E-2</v>
      </c>
      <c r="BH177" s="131">
        <f t="shared" si="53"/>
        <v>7.4783994507956836E-2</v>
      </c>
      <c r="BI177" s="131">
        <f t="shared" si="53"/>
        <v>7.6105417829315569E-2</v>
      </c>
      <c r="BJ177" s="131">
        <f t="shared" si="53"/>
        <v>7.7450190526509588E-2</v>
      </c>
      <c r="BK177" s="131">
        <f t="shared" si="53"/>
        <v>7.8818725179930896E-2</v>
      </c>
      <c r="BL177" s="131">
        <f t="shared" si="53"/>
        <v>8.0211441660212573E-2</v>
      </c>
      <c r="BM177" s="131">
        <f t="shared" si="53"/>
        <v>8.1628767257046445E-2</v>
      </c>
      <c r="BN177" s="131">
        <f t="shared" si="53"/>
        <v>8.3071136810276835E-2</v>
      </c>
      <c r="BO177" s="131">
        <f t="shared" si="53"/>
        <v>8.4538992843310776E-2</v>
      </c>
      <c r="BP177" s="131">
        <f t="shared" si="53"/>
        <v>8.6032785698885575E-2</v>
      </c>
      <c r="BQ177" s="131">
        <f t="shared" si="53"/>
        <v>8.7552973677235288E-2</v>
      </c>
      <c r="BS177" s="57" t="s">
        <v>48</v>
      </c>
    </row>
    <row r="178" spans="2:71">
      <c r="B178" s="66" t="s">
        <v>125</v>
      </c>
      <c r="C178" s="356">
        <v>0.17</v>
      </c>
      <c r="I178" s="126" t="str">
        <f t="shared" si="50"/>
        <v>2024$/user trip</v>
      </c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131">
        <f t="shared" si="51"/>
        <v>0.17</v>
      </c>
      <c r="AA178" s="131">
        <f t="shared" si="51"/>
        <v>0.17512788325841738</v>
      </c>
      <c r="AB178" s="131">
        <f t="shared" si="51"/>
        <v>0.17949293493333296</v>
      </c>
      <c r="AC178" s="131">
        <f t="shared" si="51"/>
        <v>0.18430933230170363</v>
      </c>
      <c r="AD178" s="131">
        <f t="shared" si="51"/>
        <v>0.18792740390559035</v>
      </c>
      <c r="AE178" s="131">
        <f t="shared" si="51"/>
        <v>0.19124805635103881</v>
      </c>
      <c r="AF178" s="131">
        <f t="shared" si="51"/>
        <v>0.19462738428731138</v>
      </c>
      <c r="AG178" s="131">
        <f t="shared" si="51"/>
        <v>0.19806642450259354</v>
      </c>
      <c r="AH178" s="131">
        <f t="shared" si="51"/>
        <v>0.20156623210498123</v>
      </c>
      <c r="AI178" s="131">
        <f t="shared" si="51"/>
        <v>0.20512788084619138</v>
      </c>
      <c r="AJ178" s="131">
        <f t="shared" si="51"/>
        <v>0.2087524634509921</v>
      </c>
      <c r="AK178" s="131">
        <f t="shared" si="51"/>
        <v>0.21244109195245411</v>
      </c>
      <c r="AL178" s="131">
        <f t="shared" si="51"/>
        <v>0.21619489803312586</v>
      </c>
      <c r="AM178" s="131">
        <f t="shared" si="51"/>
        <v>0.2200150333722371</v>
      </c>
      <c r="AN178" s="131">
        <f t="shared" si="51"/>
        <v>0.2239026699990378</v>
      </c>
      <c r="AO178" s="131">
        <f t="shared" si="51"/>
        <v>0.22785900065238016</v>
      </c>
      <c r="AP178" s="131">
        <f t="shared" si="52"/>
        <v>0.23188523914665468</v>
      </c>
      <c r="AQ178" s="131">
        <f t="shared" si="52"/>
        <v>0.23598262074419207</v>
      </c>
      <c r="AR178" s="131">
        <f t="shared" si="52"/>
        <v>0.24015240253424547</v>
      </c>
      <c r="AS178" s="131">
        <f t="shared" si="52"/>
        <v>0.24439586381866935</v>
      </c>
      <c r="AT178" s="131">
        <f t="shared" si="52"/>
        <v>0.24871430650441334</v>
      </c>
      <c r="AU178" s="131">
        <f t="shared" si="52"/>
        <v>0.2531090555029511</v>
      </c>
      <c r="AV178" s="131">
        <f t="shared" si="52"/>
        <v>0.25758145913676739</v>
      </c>
      <c r="AW178" s="131">
        <f t="shared" si="52"/>
        <v>0.26213288955302744</v>
      </c>
      <c r="AX178" s="131">
        <f t="shared" si="52"/>
        <v>0.26676474314455589</v>
      </c>
      <c r="AY178" s="131">
        <f t="shared" si="52"/>
        <v>0.27147844097825458</v>
      </c>
      <c r="AZ178" s="131">
        <f t="shared" si="52"/>
        <v>0.27627542923109</v>
      </c>
      <c r="BA178" s="131">
        <f t="shared" si="52"/>
        <v>0.28115717963378506</v>
      </c>
      <c r="BB178" s="131">
        <f t="shared" si="52"/>
        <v>0.2861251899223502</v>
      </c>
      <c r="BC178" s="131">
        <f t="shared" si="52"/>
        <v>0.29118098429759398</v>
      </c>
      <c r="BD178" s="131">
        <f t="shared" si="52"/>
        <v>0.2963261138927521</v>
      </c>
      <c r="BE178" s="131">
        <f t="shared" si="52"/>
        <v>0.30156215724938007</v>
      </c>
      <c r="BF178" s="131">
        <f t="shared" si="53"/>
        <v>0.30689072080165442</v>
      </c>
      <c r="BG178" s="131">
        <f t="shared" si="53"/>
        <v>0.31231343936923178</v>
      </c>
      <c r="BH178" s="131">
        <f t="shared" si="53"/>
        <v>0.31783197665881657</v>
      </c>
      <c r="BI178" s="131">
        <f t="shared" si="53"/>
        <v>0.3234480257745912</v>
      </c>
      <c r="BJ178" s="131">
        <f t="shared" si="53"/>
        <v>0.32916330973766578</v>
      </c>
      <c r="BK178" s="131">
        <f t="shared" si="53"/>
        <v>0.33497958201470635</v>
      </c>
      <c r="BL178" s="131">
        <f t="shared" si="53"/>
        <v>0.34089862705590346</v>
      </c>
      <c r="BM178" s="131">
        <f t="shared" si="53"/>
        <v>0.34692226084244737</v>
      </c>
      <c r="BN178" s="131">
        <f t="shared" si="53"/>
        <v>0.35305233144367659</v>
      </c>
      <c r="BO178" s="131">
        <f t="shared" si="53"/>
        <v>0.35929071958407083</v>
      </c>
      <c r="BP178" s="131">
        <f t="shared" si="53"/>
        <v>0.3656393392202637</v>
      </c>
      <c r="BQ178" s="131">
        <f t="shared" si="53"/>
        <v>0.37210013812824999</v>
      </c>
      <c r="BS178" s="57" t="s">
        <v>48</v>
      </c>
    </row>
    <row r="179" spans="2:71">
      <c r="B179" s="66" t="s">
        <v>126</v>
      </c>
      <c r="C179" s="356">
        <v>0.27</v>
      </c>
      <c r="I179" s="126" t="str">
        <f t="shared" si="50"/>
        <v>2024$/user trip</v>
      </c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131">
        <f t="shared" si="51"/>
        <v>0.27</v>
      </c>
      <c r="AA179" s="131">
        <f t="shared" si="51"/>
        <v>0.27814428517513351</v>
      </c>
      <c r="AB179" s="131">
        <f t="shared" si="51"/>
        <v>0.28507701430588173</v>
      </c>
      <c r="AC179" s="131">
        <f t="shared" si="51"/>
        <v>0.29272658659682338</v>
      </c>
      <c r="AD179" s="131">
        <f t="shared" si="51"/>
        <v>0.29847293561476113</v>
      </c>
      <c r="AE179" s="131">
        <f t="shared" si="51"/>
        <v>0.30374691302812046</v>
      </c>
      <c r="AF179" s="131">
        <f t="shared" si="51"/>
        <v>0.30911408092690629</v>
      </c>
      <c r="AG179" s="131">
        <f t="shared" si="51"/>
        <v>0.31457608597470738</v>
      </c>
      <c r="AH179" s="131">
        <f t="shared" si="51"/>
        <v>0.32013460393144078</v>
      </c>
      <c r="AI179" s="131">
        <f t="shared" si="51"/>
        <v>0.3257913401674804</v>
      </c>
      <c r="AJ179" s="131">
        <f t="shared" si="51"/>
        <v>0.33154803018686985</v>
      </c>
      <c r="AK179" s="131">
        <f t="shared" si="51"/>
        <v>0.33740644015978005</v>
      </c>
      <c r="AL179" s="131">
        <f t="shared" si="51"/>
        <v>0.34336836746437638</v>
      </c>
      <c r="AM179" s="131">
        <f t="shared" si="51"/>
        <v>0.34943564123825893</v>
      </c>
      <c r="AN179" s="131">
        <f t="shared" si="51"/>
        <v>0.35561012293964828</v>
      </c>
      <c r="AO179" s="131">
        <f t="shared" si="51"/>
        <v>0.3618937069184861</v>
      </c>
      <c r="AP179" s="131">
        <f t="shared" si="52"/>
        <v>0.36828832099762804</v>
      </c>
      <c r="AQ179" s="131">
        <f t="shared" si="52"/>
        <v>0.37479592706430503</v>
      </c>
      <c r="AR179" s="131">
        <f t="shared" si="52"/>
        <v>0.38141852167203688</v>
      </c>
      <c r="AS179" s="131">
        <f t="shared" si="52"/>
        <v>0.38815813665318072</v>
      </c>
      <c r="AT179" s="131">
        <f t="shared" si="52"/>
        <v>0.39501683974230356</v>
      </c>
      <c r="AU179" s="131">
        <f t="shared" si="52"/>
        <v>0.40199673521056939</v>
      </c>
      <c r="AV179" s="131">
        <f t="shared" si="52"/>
        <v>0.40909996451133646</v>
      </c>
      <c r="AW179" s="131">
        <f t="shared" si="52"/>
        <v>0.41632870693716123</v>
      </c>
      <c r="AX179" s="131">
        <f t="shared" si="52"/>
        <v>0.42368518028841229</v>
      </c>
      <c r="AY179" s="131">
        <f t="shared" si="52"/>
        <v>0.43117164155369847</v>
      </c>
      <c r="AZ179" s="131">
        <f t="shared" si="52"/>
        <v>0.43879038760231942</v>
      </c>
      <c r="BA179" s="131">
        <f t="shared" si="52"/>
        <v>0.44654375588895273</v>
      </c>
      <c r="BB179" s="131">
        <f t="shared" si="52"/>
        <v>0.45443412517079151</v>
      </c>
      <c r="BC179" s="131">
        <f t="shared" si="52"/>
        <v>0.46246391623735517</v>
      </c>
      <c r="BD179" s="131">
        <f t="shared" si="52"/>
        <v>0.47063559265319455</v>
      </c>
      <c r="BE179" s="131">
        <f t="shared" si="52"/>
        <v>0.47895166151372132</v>
      </c>
      <c r="BF179" s="131">
        <f t="shared" si="53"/>
        <v>0.48741467421439233</v>
      </c>
      <c r="BG179" s="131">
        <f t="shared" si="53"/>
        <v>0.49602722723348575</v>
      </c>
      <c r="BH179" s="131">
        <f t="shared" si="53"/>
        <v>0.50479196292870865</v>
      </c>
      <c r="BI179" s="131">
        <f t="shared" si="53"/>
        <v>0.51371157034788006</v>
      </c>
      <c r="BJ179" s="131">
        <f t="shared" si="53"/>
        <v>0.52278878605393975</v>
      </c>
      <c r="BK179" s="131">
        <f t="shared" si="53"/>
        <v>0.53202639496453363</v>
      </c>
      <c r="BL179" s="131">
        <f t="shared" si="53"/>
        <v>0.54142723120643488</v>
      </c>
      <c r="BM179" s="131">
        <f t="shared" si="53"/>
        <v>0.55099417898506353</v>
      </c>
      <c r="BN179" s="131">
        <f t="shared" si="53"/>
        <v>0.56073017346936871</v>
      </c>
      <c r="BO179" s="131">
        <f t="shared" si="53"/>
        <v>0.5706382016923478</v>
      </c>
      <c r="BP179" s="131">
        <f t="shared" si="53"/>
        <v>0.58072130346747763</v>
      </c>
      <c r="BQ179" s="131">
        <f t="shared" si="53"/>
        <v>0.59098257232133822</v>
      </c>
      <c r="BS179" s="57" t="s">
        <v>48</v>
      </c>
    </row>
    <row r="180" spans="2:71">
      <c r="B180" s="66" t="s">
        <v>127</v>
      </c>
      <c r="C180" s="356">
        <v>0.06</v>
      </c>
      <c r="I180" s="126" t="str">
        <f t="shared" si="50"/>
        <v>2024$/user trip</v>
      </c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131">
        <f t="shared" si="51"/>
        <v>0.06</v>
      </c>
      <c r="AA180" s="131">
        <f t="shared" si="51"/>
        <v>6.180984115002966E-2</v>
      </c>
      <c r="AB180" s="131">
        <f t="shared" si="51"/>
        <v>6.3350447623529274E-2</v>
      </c>
      <c r="AC180" s="131">
        <f t="shared" si="51"/>
        <v>6.5050352577071854E-2</v>
      </c>
      <c r="AD180" s="131">
        <f t="shared" si="51"/>
        <v>6.6327319025502471E-2</v>
      </c>
      <c r="AE180" s="131">
        <f t="shared" si="51"/>
        <v>6.7499314006248978E-2</v>
      </c>
      <c r="AF180" s="131">
        <f t="shared" si="51"/>
        <v>6.8692017983756945E-2</v>
      </c>
      <c r="AG180" s="131">
        <f t="shared" si="51"/>
        <v>6.9905796883268298E-2</v>
      </c>
      <c r="AH180" s="131">
        <f t="shared" si="51"/>
        <v>7.1141023095875722E-2</v>
      </c>
      <c r="AI180" s="131">
        <f t="shared" si="51"/>
        <v>7.239807559277342E-2</v>
      </c>
      <c r="AJ180" s="131">
        <f t="shared" si="51"/>
        <v>7.3677340041526623E-2</v>
      </c>
      <c r="AK180" s="131">
        <f t="shared" si="51"/>
        <v>7.4979208924395566E-2</v>
      </c>
      <c r="AL180" s="131">
        <f t="shared" si="51"/>
        <v>7.63040816587503E-2</v>
      </c>
      <c r="AM180" s="131">
        <f t="shared" si="51"/>
        <v>7.7652364719613079E-2</v>
      </c>
      <c r="AN180" s="131">
        <f t="shared" si="51"/>
        <v>7.9024471764366278E-2</v>
      </c>
      <c r="AO180" s="131">
        <f t="shared" si="51"/>
        <v>8.0420823759663571E-2</v>
      </c>
      <c r="AP180" s="131">
        <f t="shared" si="52"/>
        <v>8.1841849110583995E-2</v>
      </c>
      <c r="AQ180" s="131">
        <f t="shared" si="52"/>
        <v>8.3287983792067782E-2</v>
      </c>
      <c r="AR180" s="131">
        <f t="shared" si="52"/>
        <v>8.4759671482674853E-2</v>
      </c>
      <c r="AS180" s="131">
        <f t="shared" si="52"/>
        <v>8.6257363700706816E-2</v>
      </c>
      <c r="AT180" s="131">
        <f t="shared" si="52"/>
        <v>8.7781519942734115E-2</v>
      </c>
      <c r="AU180" s="131">
        <f t="shared" si="52"/>
        <v>8.9332607824570975E-2</v>
      </c>
      <c r="AV180" s="131">
        <f t="shared" si="52"/>
        <v>9.0911103224741427E-2</v>
      </c>
      <c r="AW180" s="131">
        <f t="shared" si="52"/>
        <v>9.2517490430480256E-2</v>
      </c>
      <c r="AX180" s="131">
        <f t="shared" si="52"/>
        <v>9.4152262286313834E-2</v>
      </c>
      <c r="AY180" s="131">
        <f t="shared" si="52"/>
        <v>9.5815920345266314E-2</v>
      </c>
      <c r="AZ180" s="131">
        <f t="shared" si="52"/>
        <v>9.7508975022737643E-2</v>
      </c>
      <c r="BA180" s="131">
        <f t="shared" si="52"/>
        <v>9.9231945753100598E-2</v>
      </c>
      <c r="BB180" s="131">
        <f t="shared" si="52"/>
        <v>0.10098536114906477</v>
      </c>
      <c r="BC180" s="131">
        <f t="shared" si="52"/>
        <v>0.10276975916385669</v>
      </c>
      <c r="BD180" s="131">
        <f t="shared" si="52"/>
        <v>0.10458568725626544</v>
      </c>
      <c r="BE180" s="131">
        <f t="shared" si="52"/>
        <v>0.10643370255860472</v>
      </c>
      <c r="BF180" s="131">
        <f t="shared" si="53"/>
        <v>0.10831437204764273</v>
      </c>
      <c r="BG180" s="131">
        <f t="shared" si="53"/>
        <v>0.11022827271855237</v>
      </c>
      <c r="BH180" s="131">
        <f t="shared" si="53"/>
        <v>0.11217599176193524</v>
      </c>
      <c r="BI180" s="131">
        <f t="shared" si="53"/>
        <v>0.11415812674397334</v>
      </c>
      <c r="BJ180" s="131">
        <f t="shared" si="53"/>
        <v>0.11617528578976438</v>
      </c>
      <c r="BK180" s="131">
        <f t="shared" si="53"/>
        <v>0.11822808776989634</v>
      </c>
      <c r="BL180" s="131">
        <f t="shared" si="53"/>
        <v>0.12031716249031885</v>
      </c>
      <c r="BM180" s="131">
        <f t="shared" si="53"/>
        <v>0.12244315088556965</v>
      </c>
      <c r="BN180" s="131">
        <f t="shared" si="53"/>
        <v>0.12460670521541524</v>
      </c>
      <c r="BO180" s="131">
        <f t="shared" si="53"/>
        <v>0.12680848926496616</v>
      </c>
      <c r="BP180" s="131">
        <f t="shared" si="53"/>
        <v>0.12904917854832834</v>
      </c>
      <c r="BQ180" s="131">
        <f t="shared" si="53"/>
        <v>0.13132946051585292</v>
      </c>
      <c r="BS180" s="57" t="s">
        <v>48</v>
      </c>
    </row>
    <row r="181" spans="2:71">
      <c r="B181" s="66" t="s">
        <v>128</v>
      </c>
      <c r="C181" s="356">
        <v>0.16</v>
      </c>
      <c r="I181" s="126" t="str">
        <f t="shared" si="50"/>
        <v>2024$/user trip</v>
      </c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131">
        <f t="shared" si="51"/>
        <v>0.16</v>
      </c>
      <c r="AA181" s="131">
        <f t="shared" si="51"/>
        <v>0.16482624306674576</v>
      </c>
      <c r="AB181" s="131">
        <f t="shared" si="51"/>
        <v>0.16893452699607805</v>
      </c>
      <c r="AC181" s="131">
        <f t="shared" si="51"/>
        <v>0.17346760687219162</v>
      </c>
      <c r="AD181" s="131">
        <f t="shared" si="51"/>
        <v>0.17687285073467326</v>
      </c>
      <c r="AE181" s="131">
        <f t="shared" si="51"/>
        <v>0.17999817068333063</v>
      </c>
      <c r="AF181" s="131">
        <f t="shared" si="51"/>
        <v>0.18317871462335186</v>
      </c>
      <c r="AG181" s="131">
        <f t="shared" si="51"/>
        <v>0.18641545835538215</v>
      </c>
      <c r="AH181" s="131">
        <f t="shared" si="51"/>
        <v>0.18970939492233527</v>
      </c>
      <c r="AI181" s="131">
        <f t="shared" si="51"/>
        <v>0.19306153491406247</v>
      </c>
      <c r="AJ181" s="131">
        <f t="shared" si="51"/>
        <v>0.19647290677740434</v>
      </c>
      <c r="AK181" s="131">
        <f t="shared" si="51"/>
        <v>0.19994455713172152</v>
      </c>
      <c r="AL181" s="131">
        <f t="shared" si="51"/>
        <v>0.20347755109000079</v>
      </c>
      <c r="AM181" s="131">
        <f t="shared" si="51"/>
        <v>0.2070729725856349</v>
      </c>
      <c r="AN181" s="131">
        <f t="shared" si="51"/>
        <v>0.21073192470497673</v>
      </c>
      <c r="AO181" s="131">
        <f t="shared" si="51"/>
        <v>0.21445553002576956</v>
      </c>
      <c r="AP181" s="131">
        <f t="shared" si="52"/>
        <v>0.21824493096155734</v>
      </c>
      <c r="AQ181" s="131">
        <f t="shared" si="52"/>
        <v>0.22210129011218077</v>
      </c>
      <c r="AR181" s="131">
        <f t="shared" si="52"/>
        <v>0.22602579062046629</v>
      </c>
      <c r="AS181" s="131">
        <f t="shared" si="52"/>
        <v>0.2300196365352182</v>
      </c>
      <c r="AT181" s="131">
        <f t="shared" si="52"/>
        <v>0.23408405318062431</v>
      </c>
      <c r="AU181" s="131">
        <f t="shared" si="52"/>
        <v>0.23822028753218927</v>
      </c>
      <c r="AV181" s="131">
        <f t="shared" si="52"/>
        <v>0.24242960859931051</v>
      </c>
      <c r="AW181" s="131">
        <f t="shared" si="52"/>
        <v>0.24671330781461404</v>
      </c>
      <c r="AX181" s="131">
        <f t="shared" si="52"/>
        <v>0.25107269943017024</v>
      </c>
      <c r="AY181" s="131">
        <f t="shared" si="52"/>
        <v>0.25550912092071021</v>
      </c>
      <c r="AZ181" s="131">
        <f t="shared" si="52"/>
        <v>0.26002393339396707</v>
      </c>
      <c r="BA181" s="131">
        <f t="shared" si="52"/>
        <v>0.26461852200826824</v>
      </c>
      <c r="BB181" s="131">
        <f t="shared" si="52"/>
        <v>0.26929429639750607</v>
      </c>
      <c r="BC181" s="131">
        <f t="shared" si="52"/>
        <v>0.27405269110361785</v>
      </c>
      <c r="BD181" s="131">
        <f t="shared" si="52"/>
        <v>0.27889516601670783</v>
      </c>
      <c r="BE181" s="131">
        <f t="shared" si="52"/>
        <v>0.28382320682294593</v>
      </c>
      <c r="BF181" s="131">
        <f t="shared" si="53"/>
        <v>0.28883832546038063</v>
      </c>
      <c r="BG181" s="131">
        <f t="shared" si="53"/>
        <v>0.29394206058280636</v>
      </c>
      <c r="BH181" s="131">
        <f t="shared" si="53"/>
        <v>0.29913597803182734</v>
      </c>
      <c r="BI181" s="131">
        <f t="shared" si="53"/>
        <v>0.30442167131726228</v>
      </c>
      <c r="BJ181" s="131">
        <f t="shared" si="53"/>
        <v>0.30980076210603835</v>
      </c>
      <c r="BK181" s="131">
        <f t="shared" si="53"/>
        <v>0.31527490071972358</v>
      </c>
      <c r="BL181" s="131">
        <f t="shared" si="53"/>
        <v>0.32084576664085029</v>
      </c>
      <c r="BM181" s="131">
        <f t="shared" si="53"/>
        <v>0.32651506902818578</v>
      </c>
      <c r="BN181" s="131">
        <f t="shared" si="53"/>
        <v>0.33228454724110734</v>
      </c>
      <c r="BO181" s="131">
        <f t="shared" si="53"/>
        <v>0.3381559713732431</v>
      </c>
      <c r="BP181" s="131">
        <f t="shared" si="53"/>
        <v>0.3441311427955423</v>
      </c>
      <c r="BQ181" s="131">
        <f t="shared" si="53"/>
        <v>0.35021189470894115</v>
      </c>
      <c r="BS181" s="57" t="s">
        <v>48</v>
      </c>
    </row>
    <row r="182" spans="2:71">
      <c r="B182" s="66" t="s">
        <v>129</v>
      </c>
      <c r="C182" s="356">
        <v>0.19</v>
      </c>
      <c r="I182" s="126" t="str">
        <f t="shared" si="50"/>
        <v>2024$/user trip</v>
      </c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131">
        <f t="shared" si="51"/>
        <v>0.19</v>
      </c>
      <c r="AA182" s="131">
        <f t="shared" si="51"/>
        <v>0.1957311636417606</v>
      </c>
      <c r="AB182" s="131">
        <f t="shared" si="51"/>
        <v>0.20060975080784271</v>
      </c>
      <c r="AC182" s="131">
        <f t="shared" si="51"/>
        <v>0.20599278316072756</v>
      </c>
      <c r="AD182" s="131">
        <f t="shared" si="51"/>
        <v>0.21003651024742451</v>
      </c>
      <c r="AE182" s="131">
        <f t="shared" si="51"/>
        <v>0.21374782768645512</v>
      </c>
      <c r="AF182" s="131">
        <f t="shared" si="51"/>
        <v>0.21752472361523034</v>
      </c>
      <c r="AG182" s="131">
        <f t="shared" si="51"/>
        <v>0.22136835679701627</v>
      </c>
      <c r="AH182" s="131">
        <f t="shared" si="51"/>
        <v>0.22527990647027313</v>
      </c>
      <c r="AI182" s="131">
        <f t="shared" si="51"/>
        <v>0.22926057271044917</v>
      </c>
      <c r="AJ182" s="131">
        <f t="shared" si="51"/>
        <v>0.23331157679816764</v>
      </c>
      <c r="AK182" s="131">
        <f t="shared" si="51"/>
        <v>0.23743416159391931</v>
      </c>
      <c r="AL182" s="131">
        <f t="shared" si="51"/>
        <v>0.24162959191937594</v>
      </c>
      <c r="AM182" s="131">
        <f t="shared" si="51"/>
        <v>0.24589915494544143</v>
      </c>
      <c r="AN182" s="131">
        <f t="shared" si="51"/>
        <v>0.25024416058715987</v>
      </c>
      <c r="AO182" s="131">
        <f t="shared" si="51"/>
        <v>0.25466594190560132</v>
      </c>
      <c r="AP182" s="131">
        <f t="shared" si="52"/>
        <v>0.25916585551684934</v>
      </c>
      <c r="AQ182" s="131">
        <f t="shared" si="52"/>
        <v>0.26374528200821468</v>
      </c>
      <c r="AR182" s="131">
        <f t="shared" si="52"/>
        <v>0.26840562636180371</v>
      </c>
      <c r="AS182" s="131">
        <f t="shared" si="52"/>
        <v>0.27314831838557163</v>
      </c>
      <c r="AT182" s="131">
        <f t="shared" si="52"/>
        <v>0.27797481315199135</v>
      </c>
      <c r="AU182" s="131">
        <f t="shared" si="52"/>
        <v>0.28288659144447476</v>
      </c>
      <c r="AV182" s="131">
        <f t="shared" si="52"/>
        <v>0.2878851602116812</v>
      </c>
      <c r="AW182" s="131">
        <f t="shared" si="52"/>
        <v>0.29297205302985418</v>
      </c>
      <c r="AX182" s="131">
        <f t="shared" si="52"/>
        <v>0.29814883057332714</v>
      </c>
      <c r="AY182" s="131">
        <f t="shared" si="52"/>
        <v>0.30341708109334337</v>
      </c>
      <c r="AZ182" s="131">
        <f t="shared" si="52"/>
        <v>0.30877842090533586</v>
      </c>
      <c r="BA182" s="131">
        <f t="shared" si="52"/>
        <v>0.31423449488481858</v>
      </c>
      <c r="BB182" s="131">
        <f t="shared" si="52"/>
        <v>0.31978697697203845</v>
      </c>
      <c r="BC182" s="131">
        <f t="shared" si="52"/>
        <v>0.32543757068554624</v>
      </c>
      <c r="BD182" s="131">
        <f t="shared" si="52"/>
        <v>0.33118800964484058</v>
      </c>
      <c r="BE182" s="131">
        <f t="shared" si="52"/>
        <v>0.3370400581022483</v>
      </c>
      <c r="BF182" s="131">
        <f t="shared" si="53"/>
        <v>0.34299551148420199</v>
      </c>
      <c r="BG182" s="131">
        <f t="shared" si="53"/>
        <v>0.34905619694208251</v>
      </c>
      <c r="BH182" s="131">
        <f t="shared" si="53"/>
        <v>0.35522397391279492</v>
      </c>
      <c r="BI182" s="131">
        <f t="shared" si="53"/>
        <v>0.36150073468924893</v>
      </c>
      <c r="BJ182" s="131">
        <f t="shared" si="53"/>
        <v>0.36788840500092057</v>
      </c>
      <c r="BK182" s="131">
        <f t="shared" si="53"/>
        <v>0.37438894460467176</v>
      </c>
      <c r="BL182" s="131">
        <f t="shared" si="53"/>
        <v>0.38100434788600968</v>
      </c>
      <c r="BM182" s="131">
        <f t="shared" si="53"/>
        <v>0.38773664447097056</v>
      </c>
      <c r="BN182" s="131">
        <f t="shared" si="53"/>
        <v>0.39458789984881498</v>
      </c>
      <c r="BO182" s="131">
        <f t="shared" si="53"/>
        <v>0.40156021600572617</v>
      </c>
      <c r="BP182" s="131">
        <f t="shared" si="53"/>
        <v>0.40865573206970646</v>
      </c>
      <c r="BQ182" s="131">
        <f t="shared" si="53"/>
        <v>0.41587662496686761</v>
      </c>
      <c r="BS182" s="57" t="s">
        <v>48</v>
      </c>
    </row>
    <row r="183" spans="2:71">
      <c r="B183" s="66" t="s">
        <v>130</v>
      </c>
      <c r="C183" s="356">
        <v>0.17</v>
      </c>
      <c r="I183" s="126" t="str">
        <f t="shared" si="50"/>
        <v>2024$/user trip</v>
      </c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131">
        <f t="shared" si="51"/>
        <v>0.17</v>
      </c>
      <c r="AA183" s="131">
        <f t="shared" si="51"/>
        <v>0.17512788325841738</v>
      </c>
      <c r="AB183" s="131">
        <f t="shared" si="51"/>
        <v>0.17949293493333296</v>
      </c>
      <c r="AC183" s="131">
        <f t="shared" si="51"/>
        <v>0.18430933230170363</v>
      </c>
      <c r="AD183" s="131">
        <f t="shared" si="51"/>
        <v>0.18792740390559035</v>
      </c>
      <c r="AE183" s="131">
        <f t="shared" si="51"/>
        <v>0.19124805635103881</v>
      </c>
      <c r="AF183" s="131">
        <f t="shared" si="51"/>
        <v>0.19462738428731138</v>
      </c>
      <c r="AG183" s="131">
        <f t="shared" si="51"/>
        <v>0.19806642450259354</v>
      </c>
      <c r="AH183" s="131">
        <f t="shared" si="51"/>
        <v>0.20156623210498123</v>
      </c>
      <c r="AI183" s="131">
        <f t="shared" si="51"/>
        <v>0.20512788084619138</v>
      </c>
      <c r="AJ183" s="131">
        <f t="shared" si="51"/>
        <v>0.2087524634509921</v>
      </c>
      <c r="AK183" s="131">
        <f t="shared" si="51"/>
        <v>0.21244109195245411</v>
      </c>
      <c r="AL183" s="131">
        <f t="shared" si="51"/>
        <v>0.21619489803312586</v>
      </c>
      <c r="AM183" s="131">
        <f t="shared" si="51"/>
        <v>0.2200150333722371</v>
      </c>
      <c r="AN183" s="131">
        <f t="shared" si="51"/>
        <v>0.2239026699990378</v>
      </c>
      <c r="AO183" s="131">
        <f t="shared" si="51"/>
        <v>0.22785900065238016</v>
      </c>
      <c r="AP183" s="131">
        <f t="shared" si="52"/>
        <v>0.23188523914665468</v>
      </c>
      <c r="AQ183" s="131">
        <f t="shared" si="52"/>
        <v>0.23598262074419207</v>
      </c>
      <c r="AR183" s="131">
        <f t="shared" si="52"/>
        <v>0.24015240253424547</v>
      </c>
      <c r="AS183" s="131">
        <f t="shared" si="52"/>
        <v>0.24439586381866935</v>
      </c>
      <c r="AT183" s="131">
        <f t="shared" si="52"/>
        <v>0.24871430650441334</v>
      </c>
      <c r="AU183" s="131">
        <f t="shared" si="52"/>
        <v>0.2531090555029511</v>
      </c>
      <c r="AV183" s="131">
        <f t="shared" si="52"/>
        <v>0.25758145913676739</v>
      </c>
      <c r="AW183" s="131">
        <f t="shared" si="52"/>
        <v>0.26213288955302744</v>
      </c>
      <c r="AX183" s="131">
        <f t="shared" si="52"/>
        <v>0.26676474314455589</v>
      </c>
      <c r="AY183" s="131">
        <f t="shared" si="52"/>
        <v>0.27147844097825458</v>
      </c>
      <c r="AZ183" s="131">
        <f t="shared" si="52"/>
        <v>0.27627542923109</v>
      </c>
      <c r="BA183" s="131">
        <f t="shared" si="52"/>
        <v>0.28115717963378506</v>
      </c>
      <c r="BB183" s="131">
        <f t="shared" si="52"/>
        <v>0.2861251899223502</v>
      </c>
      <c r="BC183" s="131">
        <f t="shared" si="52"/>
        <v>0.29118098429759398</v>
      </c>
      <c r="BD183" s="131">
        <f t="shared" si="52"/>
        <v>0.2963261138927521</v>
      </c>
      <c r="BE183" s="131">
        <f t="shared" si="52"/>
        <v>0.30156215724938007</v>
      </c>
      <c r="BF183" s="131">
        <f t="shared" si="53"/>
        <v>0.30689072080165442</v>
      </c>
      <c r="BG183" s="131">
        <f t="shared" si="53"/>
        <v>0.31231343936923178</v>
      </c>
      <c r="BH183" s="131">
        <f t="shared" si="53"/>
        <v>0.31783197665881657</v>
      </c>
      <c r="BI183" s="131">
        <f t="shared" si="53"/>
        <v>0.3234480257745912</v>
      </c>
      <c r="BJ183" s="131">
        <f t="shared" si="53"/>
        <v>0.32916330973766578</v>
      </c>
      <c r="BK183" s="131">
        <f t="shared" si="53"/>
        <v>0.33497958201470635</v>
      </c>
      <c r="BL183" s="131">
        <f t="shared" si="53"/>
        <v>0.34089862705590346</v>
      </c>
      <c r="BM183" s="131">
        <f t="shared" si="53"/>
        <v>0.34692226084244737</v>
      </c>
      <c r="BN183" s="131">
        <f t="shared" si="53"/>
        <v>0.35305233144367659</v>
      </c>
      <c r="BO183" s="131">
        <f t="shared" si="53"/>
        <v>0.35929071958407083</v>
      </c>
      <c r="BP183" s="131">
        <f t="shared" si="53"/>
        <v>0.3656393392202637</v>
      </c>
      <c r="BQ183" s="131">
        <f t="shared" si="53"/>
        <v>0.37210013812824999</v>
      </c>
      <c r="BS183" s="57" t="s">
        <v>48</v>
      </c>
    </row>
    <row r="184" spans="2:71">
      <c r="B184" s="66" t="s">
        <v>131</v>
      </c>
      <c r="C184" s="356">
        <v>0.13</v>
      </c>
      <c r="I184" s="126" t="str">
        <f t="shared" si="50"/>
        <v>2024$/user trip</v>
      </c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131">
        <f t="shared" si="51"/>
        <v>0.13</v>
      </c>
      <c r="AA184" s="131">
        <f t="shared" si="51"/>
        <v>0.13392132249173094</v>
      </c>
      <c r="AB184" s="131">
        <f t="shared" si="51"/>
        <v>0.13725930318431342</v>
      </c>
      <c r="AC184" s="131">
        <f t="shared" si="51"/>
        <v>0.14094243058365571</v>
      </c>
      <c r="AD184" s="131">
        <f t="shared" si="51"/>
        <v>0.14370919122192202</v>
      </c>
      <c r="AE184" s="131">
        <f t="shared" si="51"/>
        <v>0.14624851368020614</v>
      </c>
      <c r="AF184" s="131">
        <f t="shared" si="51"/>
        <v>0.14883270563147341</v>
      </c>
      <c r="AG184" s="131">
        <f t="shared" si="51"/>
        <v>0.15146255991374799</v>
      </c>
      <c r="AH184" s="131">
        <f t="shared" si="51"/>
        <v>0.15413888337439741</v>
      </c>
      <c r="AI184" s="131">
        <f t="shared" si="51"/>
        <v>0.15686249711767575</v>
      </c>
      <c r="AJ184" s="131">
        <f t="shared" si="51"/>
        <v>0.15963423675664101</v>
      </c>
      <c r="AK184" s="131">
        <f t="shared" si="51"/>
        <v>0.16245495266952373</v>
      </c>
      <c r="AL184" s="131">
        <f t="shared" si="51"/>
        <v>0.16532551026062564</v>
      </c>
      <c r="AM184" s="131">
        <f t="shared" si="51"/>
        <v>0.16824679022582836</v>
      </c>
      <c r="AN184" s="131">
        <f t="shared" si="51"/>
        <v>0.17121968882279359</v>
      </c>
      <c r="AO184" s="131">
        <f t="shared" si="51"/>
        <v>0.17424511814593777</v>
      </c>
      <c r="AP184" s="131">
        <f t="shared" si="52"/>
        <v>0.17732400640626536</v>
      </c>
      <c r="AQ184" s="131">
        <f t="shared" si="52"/>
        <v>0.18045729821614687</v>
      </c>
      <c r="AR184" s="131">
        <f t="shared" si="52"/>
        <v>0.18364595487912888</v>
      </c>
      <c r="AS184" s="131">
        <f t="shared" si="52"/>
        <v>0.1868909546848648</v>
      </c>
      <c r="AT184" s="131">
        <f t="shared" si="52"/>
        <v>0.19019329320925726</v>
      </c>
      <c r="AU184" s="131">
        <f t="shared" si="52"/>
        <v>0.19355398361990378</v>
      </c>
      <c r="AV184" s="131">
        <f t="shared" si="52"/>
        <v>0.19697405698693979</v>
      </c>
      <c r="AW184" s="131">
        <f t="shared" si="52"/>
        <v>0.20045456259937391</v>
      </c>
      <c r="AX184" s="131">
        <f t="shared" si="52"/>
        <v>0.20399656828701332</v>
      </c>
      <c r="AY184" s="131">
        <f t="shared" si="52"/>
        <v>0.20760116074807705</v>
      </c>
      <c r="AZ184" s="131">
        <f t="shared" si="52"/>
        <v>0.21126944588259822</v>
      </c>
      <c r="BA184" s="131">
        <f t="shared" si="52"/>
        <v>0.21500254913171796</v>
      </c>
      <c r="BB184" s="131">
        <f t="shared" si="52"/>
        <v>0.21880161582297367</v>
      </c>
      <c r="BC184" s="131">
        <f t="shared" si="52"/>
        <v>0.22266781152168952</v>
      </c>
      <c r="BD184" s="131">
        <f t="shared" si="52"/>
        <v>0.22660232238857514</v>
      </c>
      <c r="BE184" s="131">
        <f t="shared" si="52"/>
        <v>0.23060635554364359</v>
      </c>
      <c r="BF184" s="131">
        <f t="shared" si="53"/>
        <v>0.23468113943655924</v>
      </c>
      <c r="BG184" s="131">
        <f t="shared" si="53"/>
        <v>0.23882792422353016</v>
      </c>
      <c r="BH184" s="131">
        <f t="shared" si="53"/>
        <v>0.24304798215085971</v>
      </c>
      <c r="BI184" s="131">
        <f t="shared" si="53"/>
        <v>0.2473426079452756</v>
      </c>
      <c r="BJ184" s="131">
        <f t="shared" si="53"/>
        <v>0.25171311921115619</v>
      </c>
      <c r="BK184" s="131">
        <f t="shared" si="53"/>
        <v>0.25616085683477541</v>
      </c>
      <c r="BL184" s="131">
        <f t="shared" si="53"/>
        <v>0.26068718539569086</v>
      </c>
      <c r="BM184" s="131">
        <f t="shared" si="53"/>
        <v>0.26529349358540094</v>
      </c>
      <c r="BN184" s="131">
        <f t="shared" si="53"/>
        <v>0.2699811946333997</v>
      </c>
      <c r="BO184" s="131">
        <f t="shared" si="53"/>
        <v>0.27475172674076004</v>
      </c>
      <c r="BP184" s="131">
        <f t="shared" si="53"/>
        <v>0.27960655352137814</v>
      </c>
      <c r="BQ184" s="131">
        <f t="shared" si="53"/>
        <v>0.28454716445101469</v>
      </c>
      <c r="BS184" s="57" t="s">
        <v>48</v>
      </c>
    </row>
    <row r="185" spans="2:71">
      <c r="B185" s="66" t="s">
        <v>132</v>
      </c>
      <c r="C185" s="356">
        <v>0.03</v>
      </c>
      <c r="I185" s="126" t="str">
        <f t="shared" si="50"/>
        <v>2024$/user trip</v>
      </c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131">
        <f t="shared" si="51"/>
        <v>0.03</v>
      </c>
      <c r="AA185" s="131">
        <f t="shared" si="51"/>
        <v>3.090492057501483E-2</v>
      </c>
      <c r="AB185" s="131">
        <f t="shared" si="51"/>
        <v>3.1675223811764637E-2</v>
      </c>
      <c r="AC185" s="131">
        <f t="shared" si="51"/>
        <v>3.2525176288535927E-2</v>
      </c>
      <c r="AD185" s="131">
        <f t="shared" si="51"/>
        <v>3.3163659512751235E-2</v>
      </c>
      <c r="AE185" s="131">
        <f t="shared" si="51"/>
        <v>3.3749657003124489E-2</v>
      </c>
      <c r="AF185" s="131">
        <f t="shared" si="51"/>
        <v>3.4346008991878473E-2</v>
      </c>
      <c r="AG185" s="131">
        <f t="shared" si="51"/>
        <v>3.4952898441634149E-2</v>
      </c>
      <c r="AH185" s="131">
        <f t="shared" si="51"/>
        <v>3.5570511547937861E-2</v>
      </c>
      <c r="AI185" s="131">
        <f t="shared" si="51"/>
        <v>3.619903779638671E-2</v>
      </c>
      <c r="AJ185" s="131">
        <f t="shared" si="51"/>
        <v>3.6838670020763312E-2</v>
      </c>
      <c r="AK185" s="131">
        <f t="shared" si="51"/>
        <v>3.7489604462197783E-2</v>
      </c>
      <c r="AL185" s="131">
        <f t="shared" si="51"/>
        <v>3.815204082937515E-2</v>
      </c>
      <c r="AM185" s="131">
        <f t="shared" si="51"/>
        <v>3.8826182359806539E-2</v>
      </c>
      <c r="AN185" s="131">
        <f t="shared" si="51"/>
        <v>3.9512235882183139E-2</v>
      </c>
      <c r="AO185" s="131">
        <f t="shared" si="51"/>
        <v>4.0210411879831785E-2</v>
      </c>
      <c r="AP185" s="131">
        <f t="shared" si="52"/>
        <v>4.0920924555291997E-2</v>
      </c>
      <c r="AQ185" s="131">
        <f t="shared" si="52"/>
        <v>4.1643991896033891E-2</v>
      </c>
      <c r="AR185" s="131">
        <f t="shared" si="52"/>
        <v>4.2379835741337427E-2</v>
      </c>
      <c r="AS185" s="131">
        <f t="shared" si="52"/>
        <v>4.3128681850353408E-2</v>
      </c>
      <c r="AT185" s="131">
        <f t="shared" si="52"/>
        <v>4.3890759971367058E-2</v>
      </c>
      <c r="AU185" s="131">
        <f t="shared" si="52"/>
        <v>4.4666303912285488E-2</v>
      </c>
      <c r="AV185" s="131">
        <f t="shared" si="52"/>
        <v>4.5455551612370713E-2</v>
      </c>
      <c r="AW185" s="131">
        <f t="shared" si="52"/>
        <v>4.6258745215240128E-2</v>
      </c>
      <c r="AX185" s="131">
        <f t="shared" si="52"/>
        <v>4.7076131143156917E-2</v>
      </c>
      <c r="AY185" s="131">
        <f t="shared" si="52"/>
        <v>4.7907960172633157E-2</v>
      </c>
      <c r="AZ185" s="131">
        <f t="shared" si="52"/>
        <v>4.8754487511368821E-2</v>
      </c>
      <c r="BA185" s="131">
        <f t="shared" si="52"/>
        <v>4.9615972876550299E-2</v>
      </c>
      <c r="BB185" s="131">
        <f t="shared" si="52"/>
        <v>5.0492680574532385E-2</v>
      </c>
      <c r="BC185" s="131">
        <f t="shared" si="52"/>
        <v>5.1384879581928347E-2</v>
      </c>
      <c r="BD185" s="131">
        <f t="shared" si="52"/>
        <v>5.2292843628132718E-2</v>
      </c>
      <c r="BE185" s="131">
        <f t="shared" si="52"/>
        <v>5.3216851279302362E-2</v>
      </c>
      <c r="BF185" s="131">
        <f t="shared" si="53"/>
        <v>5.4157186023821365E-2</v>
      </c>
      <c r="BG185" s="131">
        <f t="shared" si="53"/>
        <v>5.5114136359276186E-2</v>
      </c>
      <c r="BH185" s="131">
        <f t="shared" si="53"/>
        <v>5.608799588096762E-2</v>
      </c>
      <c r="BI185" s="131">
        <f t="shared" si="53"/>
        <v>5.707906337198667E-2</v>
      </c>
      <c r="BJ185" s="131">
        <f t="shared" si="53"/>
        <v>5.8087642894882191E-2</v>
      </c>
      <c r="BK185" s="131">
        <f t="shared" si="53"/>
        <v>5.9114043884948168E-2</v>
      </c>
      <c r="BL185" s="131">
        <f t="shared" si="53"/>
        <v>6.0158581245159423E-2</v>
      </c>
      <c r="BM185" s="131">
        <f t="shared" si="53"/>
        <v>6.1221575442784823E-2</v>
      </c>
      <c r="BN185" s="131">
        <f t="shared" si="53"/>
        <v>6.230335260770762E-2</v>
      </c>
      <c r="BO185" s="131">
        <f t="shared" si="53"/>
        <v>6.3404244632483078E-2</v>
      </c>
      <c r="BP185" s="131">
        <f t="shared" si="53"/>
        <v>6.4524589274164171E-2</v>
      </c>
      <c r="BQ185" s="131">
        <f t="shared" si="53"/>
        <v>6.5664730257926462E-2</v>
      </c>
      <c r="BS185" s="57" t="s">
        <v>48</v>
      </c>
    </row>
    <row r="186" spans="2:71">
      <c r="B186" s="66" t="s">
        <v>133</v>
      </c>
      <c r="C186" s="356">
        <v>0.37</v>
      </c>
      <c r="I186" s="126" t="str">
        <f t="shared" si="50"/>
        <v>2024$/user trip</v>
      </c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131">
        <f t="shared" si="51"/>
        <v>0.37</v>
      </c>
      <c r="AA186" s="131">
        <f t="shared" si="51"/>
        <v>0.38116068709184958</v>
      </c>
      <c r="AB186" s="131">
        <f t="shared" si="51"/>
        <v>0.39066109367843049</v>
      </c>
      <c r="AC186" s="131">
        <f t="shared" si="51"/>
        <v>0.40114384089194316</v>
      </c>
      <c r="AD186" s="131">
        <f t="shared" si="51"/>
        <v>0.40901846732393188</v>
      </c>
      <c r="AE186" s="131">
        <f t="shared" si="51"/>
        <v>0.41624576970520205</v>
      </c>
      <c r="AF186" s="131">
        <f t="shared" si="51"/>
        <v>0.42360077756650122</v>
      </c>
      <c r="AG186" s="131">
        <f t="shared" si="51"/>
        <v>0.43108574744682121</v>
      </c>
      <c r="AH186" s="131">
        <f t="shared" si="51"/>
        <v>0.43870297575790029</v>
      </c>
      <c r="AI186" s="131">
        <f t="shared" si="51"/>
        <v>0.44645479948876943</v>
      </c>
      <c r="AJ186" s="131">
        <f t="shared" si="51"/>
        <v>0.45434359692274751</v>
      </c>
      <c r="AK186" s="131">
        <f t="shared" si="51"/>
        <v>0.46237178836710596</v>
      </c>
      <c r="AL186" s="131">
        <f t="shared" si="51"/>
        <v>0.47054183689562684</v>
      </c>
      <c r="AM186" s="131">
        <f t="shared" si="51"/>
        <v>0.47885624910428071</v>
      </c>
      <c r="AN186" s="131">
        <f t="shared" si="51"/>
        <v>0.4873175758802587</v>
      </c>
      <c r="AO186" s="131">
        <f t="shared" si="51"/>
        <v>0.49592841318459208</v>
      </c>
      <c r="AP186" s="131">
        <f t="shared" si="52"/>
        <v>0.50469140284860137</v>
      </c>
      <c r="AQ186" s="131">
        <f t="shared" si="52"/>
        <v>0.513609233384418</v>
      </c>
      <c r="AR186" s="131">
        <f t="shared" si="52"/>
        <v>0.52268464080982835</v>
      </c>
      <c r="AS186" s="131">
        <f t="shared" si="52"/>
        <v>0.53192040948769204</v>
      </c>
      <c r="AT186" s="131">
        <f t="shared" si="52"/>
        <v>0.54131937298019372</v>
      </c>
      <c r="AU186" s="131">
        <f t="shared" si="52"/>
        <v>0.55088441491818763</v>
      </c>
      <c r="AV186" s="131">
        <f t="shared" si="52"/>
        <v>0.56061846988590547</v>
      </c>
      <c r="AW186" s="131">
        <f t="shared" si="52"/>
        <v>0.57052452432129497</v>
      </c>
      <c r="AX186" s="131">
        <f t="shared" si="52"/>
        <v>0.58060561743226868</v>
      </c>
      <c r="AY186" s="131">
        <f t="shared" si="52"/>
        <v>0.59086484212914236</v>
      </c>
      <c r="AZ186" s="131">
        <f t="shared" si="52"/>
        <v>0.60130534597354879</v>
      </c>
      <c r="BA186" s="131">
        <f t="shared" si="52"/>
        <v>0.61193033214412029</v>
      </c>
      <c r="BB186" s="131">
        <f t="shared" si="52"/>
        <v>0.62274306041923277</v>
      </c>
      <c r="BC186" s="131">
        <f t="shared" si="52"/>
        <v>0.63374684817711624</v>
      </c>
      <c r="BD186" s="131">
        <f t="shared" si="52"/>
        <v>0.64494507141363688</v>
      </c>
      <c r="BE186" s="131">
        <f t="shared" si="52"/>
        <v>0.65634116577806245</v>
      </c>
      <c r="BF186" s="131">
        <f t="shared" si="53"/>
        <v>0.66793862762713019</v>
      </c>
      <c r="BG186" s="131">
        <f t="shared" si="53"/>
        <v>0.67974101509773965</v>
      </c>
      <c r="BH186" s="131">
        <f t="shared" si="53"/>
        <v>0.69175194919860072</v>
      </c>
      <c r="BI186" s="131">
        <f t="shared" si="53"/>
        <v>0.70397511492116893</v>
      </c>
      <c r="BJ186" s="131">
        <f t="shared" si="53"/>
        <v>0.71641426237021377</v>
      </c>
      <c r="BK186" s="131">
        <f t="shared" si="53"/>
        <v>0.72907320791436081</v>
      </c>
      <c r="BL186" s="131">
        <f t="shared" si="53"/>
        <v>0.7419558353569663</v>
      </c>
      <c r="BM186" s="131">
        <f t="shared" si="53"/>
        <v>0.75506609712767958</v>
      </c>
      <c r="BN186" s="131">
        <f t="shared" si="53"/>
        <v>0.76840801549506066</v>
      </c>
      <c r="BO186" s="131">
        <f t="shared" si="53"/>
        <v>0.78198568380062472</v>
      </c>
      <c r="BP186" s="131">
        <f t="shared" si="53"/>
        <v>0.79580326771469156</v>
      </c>
      <c r="BQ186" s="131">
        <f t="shared" si="53"/>
        <v>0.80986500651442639</v>
      </c>
      <c r="BS186" s="57" t="s">
        <v>48</v>
      </c>
    </row>
    <row r="187" spans="2:71">
      <c r="B187" s="66" t="s">
        <v>134</v>
      </c>
      <c r="C187" s="356">
        <v>0.09</v>
      </c>
      <c r="I187" s="126" t="str">
        <f t="shared" si="50"/>
        <v>2024$/user trip</v>
      </c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131">
        <f t="shared" si="51"/>
        <v>0.09</v>
      </c>
      <c r="AA187" s="131">
        <f t="shared" si="51"/>
        <v>9.2714761725044489E-2</v>
      </c>
      <c r="AB187" s="131">
        <f t="shared" si="51"/>
        <v>9.5025671435293904E-2</v>
      </c>
      <c r="AC187" s="131">
        <f t="shared" si="51"/>
        <v>9.7575528865607788E-2</v>
      </c>
      <c r="AD187" s="131">
        <f t="shared" si="51"/>
        <v>9.9490978538253699E-2</v>
      </c>
      <c r="AE187" s="131">
        <f t="shared" si="51"/>
        <v>0.10124897100937347</v>
      </c>
      <c r="AF187" s="131">
        <f t="shared" si="51"/>
        <v>0.10303802697563542</v>
      </c>
      <c r="AG187" s="131">
        <f t="shared" si="51"/>
        <v>0.10485869532490245</v>
      </c>
      <c r="AH187" s="131">
        <f t="shared" si="51"/>
        <v>0.10671153464381358</v>
      </c>
      <c r="AI187" s="131">
        <f t="shared" si="51"/>
        <v>0.10859711338916013</v>
      </c>
      <c r="AJ187" s="131">
        <f t="shared" si="51"/>
        <v>0.11051601006228993</v>
      </c>
      <c r="AK187" s="131">
        <f t="shared" si="51"/>
        <v>0.11246881338659334</v>
      </c>
      <c r="AL187" s="131">
        <f t="shared" si="51"/>
        <v>0.11445612248812544</v>
      </c>
      <c r="AM187" s="131">
        <f t="shared" si="51"/>
        <v>0.11647854707941963</v>
      </c>
      <c r="AN187" s="131">
        <f t="shared" si="51"/>
        <v>0.1185367076465494</v>
      </c>
      <c r="AO187" s="131">
        <f t="shared" si="51"/>
        <v>0.12063123563949536</v>
      </c>
      <c r="AP187" s="131">
        <f t="shared" si="52"/>
        <v>0.122762773665876</v>
      </c>
      <c r="AQ187" s="131">
        <f t="shared" si="52"/>
        <v>0.12493197568810167</v>
      </c>
      <c r="AR187" s="131">
        <f t="shared" si="52"/>
        <v>0.12713950722401229</v>
      </c>
      <c r="AS187" s="131">
        <f t="shared" si="52"/>
        <v>0.12938604555106023</v>
      </c>
      <c r="AT187" s="131">
        <f t="shared" si="52"/>
        <v>0.13167227991410119</v>
      </c>
      <c r="AU187" s="131">
        <f t="shared" si="52"/>
        <v>0.13399891173685646</v>
      </c>
      <c r="AV187" s="131">
        <f t="shared" si="52"/>
        <v>0.13636665483711213</v>
      </c>
      <c r="AW187" s="131">
        <f t="shared" si="52"/>
        <v>0.13877623564572039</v>
      </c>
      <c r="AX187" s="131">
        <f t="shared" si="52"/>
        <v>0.14122839342947074</v>
      </c>
      <c r="AY187" s="131">
        <f t="shared" si="52"/>
        <v>0.14372388051789947</v>
      </c>
      <c r="AZ187" s="131">
        <f t="shared" si="52"/>
        <v>0.14626346253410646</v>
      </c>
      <c r="BA187" s="131">
        <f t="shared" si="52"/>
        <v>0.14884791862965088</v>
      </c>
      <c r="BB187" s="131">
        <f t="shared" si="52"/>
        <v>0.15147804172359716</v>
      </c>
      <c r="BC187" s="131">
        <f t="shared" si="52"/>
        <v>0.15415463874578503</v>
      </c>
      <c r="BD187" s="131">
        <f t="shared" si="52"/>
        <v>0.15687853088439815</v>
      </c>
      <c r="BE187" s="131">
        <f t="shared" si="52"/>
        <v>0.15965055383790708</v>
      </c>
      <c r="BF187" s="131">
        <f t="shared" si="53"/>
        <v>0.1624715580714641</v>
      </c>
      <c r="BG187" s="131">
        <f t="shared" si="53"/>
        <v>0.16534240907782857</v>
      </c>
      <c r="BH187" s="131">
        <f t="shared" si="53"/>
        <v>0.16826398764290287</v>
      </c>
      <c r="BI187" s="131">
        <f t="shared" si="53"/>
        <v>0.17123719011596</v>
      </c>
      <c r="BJ187" s="131">
        <f t="shared" si="53"/>
        <v>0.17426292868464657</v>
      </c>
      <c r="BK187" s="131">
        <f t="shared" si="53"/>
        <v>0.17734213165484453</v>
      </c>
      <c r="BL187" s="131">
        <f t="shared" si="53"/>
        <v>0.18047574373547828</v>
      </c>
      <c r="BM187" s="131">
        <f t="shared" si="53"/>
        <v>0.18366472632835448</v>
      </c>
      <c r="BN187" s="131">
        <f t="shared" si="53"/>
        <v>0.18691005782312287</v>
      </c>
      <c r="BO187" s="131">
        <f t="shared" si="53"/>
        <v>0.19021273389744925</v>
      </c>
      <c r="BP187" s="131">
        <f t="shared" si="53"/>
        <v>0.19357376782249253</v>
      </c>
      <c r="BQ187" s="131">
        <f t="shared" si="53"/>
        <v>0.19699419077377939</v>
      </c>
      <c r="BS187" s="57" t="s">
        <v>48</v>
      </c>
    </row>
    <row r="188" spans="2:71">
      <c r="B188" s="66" t="s">
        <v>135</v>
      </c>
      <c r="C188" s="356">
        <v>0.36</v>
      </c>
      <c r="I188" s="126" t="str">
        <f t="shared" si="50"/>
        <v>2024$/user trip</v>
      </c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131">
        <f t="shared" si="51"/>
        <v>0.36</v>
      </c>
      <c r="AA188" s="131">
        <f t="shared" si="51"/>
        <v>0.37085904690017796</v>
      </c>
      <c r="AB188" s="131">
        <f t="shared" si="51"/>
        <v>0.38010268574117562</v>
      </c>
      <c r="AC188" s="131">
        <f t="shared" si="51"/>
        <v>0.39030211546243115</v>
      </c>
      <c r="AD188" s="131">
        <f t="shared" si="51"/>
        <v>0.3979639141530148</v>
      </c>
      <c r="AE188" s="131">
        <f t="shared" si="51"/>
        <v>0.40499588403749387</v>
      </c>
      <c r="AF188" s="131">
        <f t="shared" si="51"/>
        <v>0.4121521079025417</v>
      </c>
      <c r="AG188" s="131">
        <f t="shared" si="51"/>
        <v>0.41943478129960982</v>
      </c>
      <c r="AH188" s="131">
        <f t="shared" si="51"/>
        <v>0.42684613857525433</v>
      </c>
      <c r="AI188" s="131">
        <f t="shared" si="51"/>
        <v>0.43438845355664052</v>
      </c>
      <c r="AJ188" s="131">
        <f t="shared" si="51"/>
        <v>0.44206404024915974</v>
      </c>
      <c r="AK188" s="131">
        <f t="shared" si="51"/>
        <v>0.44987525354637337</v>
      </c>
      <c r="AL188" s="131">
        <f t="shared" si="51"/>
        <v>0.45782448995250175</v>
      </c>
      <c r="AM188" s="131">
        <f t="shared" si="51"/>
        <v>0.4659141883176785</v>
      </c>
      <c r="AN188" s="131">
        <f t="shared" si="51"/>
        <v>0.47414683058619761</v>
      </c>
      <c r="AO188" s="131">
        <f t="shared" si="51"/>
        <v>0.48252494255798145</v>
      </c>
      <c r="AP188" s="131">
        <f t="shared" si="52"/>
        <v>0.491051094663504</v>
      </c>
      <c r="AQ188" s="131">
        <f t="shared" si="52"/>
        <v>0.49972790275240669</v>
      </c>
      <c r="AR188" s="131">
        <f t="shared" si="52"/>
        <v>0.50855802889604917</v>
      </c>
      <c r="AS188" s="131">
        <f t="shared" si="52"/>
        <v>0.51754418220424092</v>
      </c>
      <c r="AT188" s="131">
        <f t="shared" si="52"/>
        <v>0.52668911965640475</v>
      </c>
      <c r="AU188" s="131">
        <f t="shared" si="52"/>
        <v>0.53599564694742585</v>
      </c>
      <c r="AV188" s="131">
        <f t="shared" si="52"/>
        <v>0.54546661934844853</v>
      </c>
      <c r="AW188" s="131">
        <f t="shared" si="52"/>
        <v>0.55510494258288157</v>
      </c>
      <c r="AX188" s="131">
        <f t="shared" si="52"/>
        <v>0.56491357371788298</v>
      </c>
      <c r="AY188" s="131">
        <f t="shared" si="52"/>
        <v>0.57489552207159789</v>
      </c>
      <c r="AZ188" s="131">
        <f t="shared" si="52"/>
        <v>0.58505385013642586</v>
      </c>
      <c r="BA188" s="131">
        <f t="shared" si="52"/>
        <v>0.59539167451860353</v>
      </c>
      <c r="BB188" s="131">
        <f t="shared" si="52"/>
        <v>0.60591216689438865</v>
      </c>
      <c r="BC188" s="131">
        <f t="shared" si="52"/>
        <v>0.61661855498314011</v>
      </c>
      <c r="BD188" s="131">
        <f t="shared" si="52"/>
        <v>0.62751412353759262</v>
      </c>
      <c r="BE188" s="131">
        <f t="shared" si="52"/>
        <v>0.63860221535162831</v>
      </c>
      <c r="BF188" s="131">
        <f t="shared" si="53"/>
        <v>0.6498862322858564</v>
      </c>
      <c r="BG188" s="131">
        <f t="shared" si="53"/>
        <v>0.66136963631131429</v>
      </c>
      <c r="BH188" s="131">
        <f t="shared" si="53"/>
        <v>0.67305595057161149</v>
      </c>
      <c r="BI188" s="131">
        <f t="shared" si="53"/>
        <v>0.68494876046384001</v>
      </c>
      <c r="BJ188" s="131">
        <f t="shared" si="53"/>
        <v>0.69705171473858629</v>
      </c>
      <c r="BK188" s="131">
        <f t="shared" si="53"/>
        <v>0.7093685266193781</v>
      </c>
      <c r="BL188" s="131">
        <f t="shared" si="53"/>
        <v>0.72190297494191313</v>
      </c>
      <c r="BM188" s="131">
        <f t="shared" si="53"/>
        <v>0.73465890531341793</v>
      </c>
      <c r="BN188" s="131">
        <f t="shared" si="53"/>
        <v>0.74764023129249146</v>
      </c>
      <c r="BO188" s="131">
        <f t="shared" si="53"/>
        <v>0.760850935589797</v>
      </c>
      <c r="BP188" s="131">
        <f t="shared" si="53"/>
        <v>0.7742950712899701</v>
      </c>
      <c r="BQ188" s="131">
        <f t="shared" si="53"/>
        <v>0.78797676309511755</v>
      </c>
      <c r="BS188" s="57" t="s">
        <v>48</v>
      </c>
    </row>
    <row r="189" spans="2:71">
      <c r="B189" s="66" t="s">
        <v>136</v>
      </c>
      <c r="C189" s="356">
        <v>0.72</v>
      </c>
      <c r="I189" s="126" t="str">
        <f t="shared" si="50"/>
        <v>2024$/user trip</v>
      </c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131">
        <f t="shared" si="51"/>
        <v>0.72</v>
      </c>
      <c r="AA189" s="131">
        <f t="shared" si="51"/>
        <v>0.74171809380035592</v>
      </c>
      <c r="AB189" s="131">
        <f t="shared" si="51"/>
        <v>0.76020537148235123</v>
      </c>
      <c r="AC189" s="131">
        <f t="shared" si="51"/>
        <v>0.78060423092486231</v>
      </c>
      <c r="AD189" s="131">
        <f t="shared" si="51"/>
        <v>0.79592782830602959</v>
      </c>
      <c r="AE189" s="131">
        <f t="shared" si="51"/>
        <v>0.80999176807498774</v>
      </c>
      <c r="AF189" s="131">
        <f t="shared" si="51"/>
        <v>0.8243042158050834</v>
      </c>
      <c r="AG189" s="131">
        <f t="shared" si="51"/>
        <v>0.83886956259921963</v>
      </c>
      <c r="AH189" s="131">
        <f t="shared" si="51"/>
        <v>0.85369227715050866</v>
      </c>
      <c r="AI189" s="131">
        <f t="shared" si="51"/>
        <v>0.86877690711328104</v>
      </c>
      <c r="AJ189" s="131">
        <f t="shared" si="51"/>
        <v>0.88412808049831948</v>
      </c>
      <c r="AK189" s="131">
        <f t="shared" si="51"/>
        <v>0.89975050709274673</v>
      </c>
      <c r="AL189" s="131">
        <f t="shared" si="51"/>
        <v>0.91564897990500349</v>
      </c>
      <c r="AM189" s="131">
        <f t="shared" si="51"/>
        <v>0.931828376635357</v>
      </c>
      <c r="AN189" s="131">
        <f t="shared" si="51"/>
        <v>0.94829366117239522</v>
      </c>
      <c r="AO189" s="131">
        <f t="shared" si="51"/>
        <v>0.9650498851159629</v>
      </c>
      <c r="AP189" s="131">
        <f t="shared" si="52"/>
        <v>0.98210218932700799</v>
      </c>
      <c r="AQ189" s="131">
        <f t="shared" si="52"/>
        <v>0.99945580550481339</v>
      </c>
      <c r="AR189" s="131">
        <f t="shared" si="52"/>
        <v>1.0171160577920983</v>
      </c>
      <c r="AS189" s="131">
        <f t="shared" si="52"/>
        <v>1.0350883644084818</v>
      </c>
      <c r="AT189" s="131">
        <f t="shared" si="52"/>
        <v>1.0533782393128095</v>
      </c>
      <c r="AU189" s="131">
        <f t="shared" si="52"/>
        <v>1.0719912938948517</v>
      </c>
      <c r="AV189" s="131">
        <f t="shared" si="52"/>
        <v>1.0909332386968971</v>
      </c>
      <c r="AW189" s="131">
        <f t="shared" si="52"/>
        <v>1.1102098851657631</v>
      </c>
      <c r="AX189" s="131">
        <f t="shared" si="52"/>
        <v>1.129827147435766</v>
      </c>
      <c r="AY189" s="131">
        <f t="shared" si="52"/>
        <v>1.1497910441431958</v>
      </c>
      <c r="AZ189" s="131">
        <f t="shared" si="52"/>
        <v>1.1701077002728517</v>
      </c>
      <c r="BA189" s="131">
        <f t="shared" si="52"/>
        <v>1.1907833490372071</v>
      </c>
      <c r="BB189" s="131">
        <f t="shared" si="52"/>
        <v>1.2118243337887773</v>
      </c>
      <c r="BC189" s="131">
        <f t="shared" si="52"/>
        <v>1.2332371099662802</v>
      </c>
      <c r="BD189" s="131">
        <f t="shared" si="52"/>
        <v>1.2550282470751852</v>
      </c>
      <c r="BE189" s="131">
        <f t="shared" si="52"/>
        <v>1.2772044307032566</v>
      </c>
      <c r="BF189" s="131">
        <f t="shared" si="53"/>
        <v>1.2997724645717128</v>
      </c>
      <c r="BG189" s="131">
        <f t="shared" si="53"/>
        <v>1.3227392726226286</v>
      </c>
      <c r="BH189" s="131">
        <f t="shared" si="53"/>
        <v>1.346111901143223</v>
      </c>
      <c r="BI189" s="131">
        <f t="shared" si="53"/>
        <v>1.36989752092768</v>
      </c>
      <c r="BJ189" s="131">
        <f t="shared" si="53"/>
        <v>1.3941034294771726</v>
      </c>
      <c r="BK189" s="131">
        <f t="shared" si="53"/>
        <v>1.4187370532387562</v>
      </c>
      <c r="BL189" s="131">
        <f t="shared" si="53"/>
        <v>1.4438059498838263</v>
      </c>
      <c r="BM189" s="131">
        <f t="shared" si="53"/>
        <v>1.4693178106268359</v>
      </c>
      <c r="BN189" s="131">
        <f t="shared" si="53"/>
        <v>1.4952804625849829</v>
      </c>
      <c r="BO189" s="131">
        <f t="shared" si="53"/>
        <v>1.521701871179594</v>
      </c>
      <c r="BP189" s="131">
        <f t="shared" si="53"/>
        <v>1.5485901425799402</v>
      </c>
      <c r="BQ189" s="131">
        <f t="shared" si="53"/>
        <v>1.5759535261902351</v>
      </c>
      <c r="BS189" s="57" t="s">
        <v>48</v>
      </c>
    </row>
    <row r="190" spans="2:71">
      <c r="B190" s="66" t="s">
        <v>137</v>
      </c>
      <c r="C190" s="356">
        <v>0.12</v>
      </c>
      <c r="I190" s="126" t="str">
        <f t="shared" si="50"/>
        <v>2024$/user trip</v>
      </c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131">
        <f t="shared" si="51"/>
        <v>0.12</v>
      </c>
      <c r="AA190" s="131">
        <f t="shared" si="51"/>
        <v>0.12361968230005932</v>
      </c>
      <c r="AB190" s="131">
        <f t="shared" si="51"/>
        <v>0.12670089524705855</v>
      </c>
      <c r="AC190" s="131">
        <f t="shared" si="51"/>
        <v>0.13010070515414371</v>
      </c>
      <c r="AD190" s="131">
        <f t="shared" si="51"/>
        <v>0.13265463805100494</v>
      </c>
      <c r="AE190" s="131">
        <f t="shared" si="51"/>
        <v>0.13499862801249796</v>
      </c>
      <c r="AF190" s="131">
        <f t="shared" si="51"/>
        <v>0.13738403596751389</v>
      </c>
      <c r="AG190" s="131">
        <f t="shared" si="51"/>
        <v>0.1398115937665366</v>
      </c>
      <c r="AH190" s="131">
        <f t="shared" si="51"/>
        <v>0.14228204619175144</v>
      </c>
      <c r="AI190" s="131">
        <f t="shared" si="51"/>
        <v>0.14479615118554684</v>
      </c>
      <c r="AJ190" s="131">
        <f t="shared" si="51"/>
        <v>0.14735468008305325</v>
      </c>
      <c r="AK190" s="131">
        <f t="shared" si="51"/>
        <v>0.14995841784879113</v>
      </c>
      <c r="AL190" s="131">
        <f t="shared" si="51"/>
        <v>0.1526081633175006</v>
      </c>
      <c r="AM190" s="131">
        <f t="shared" si="51"/>
        <v>0.15530472943922616</v>
      </c>
      <c r="AN190" s="131">
        <f t="shared" si="51"/>
        <v>0.15804894352873256</v>
      </c>
      <c r="AO190" s="131">
        <f t="shared" si="51"/>
        <v>0.16084164751932714</v>
      </c>
      <c r="AP190" s="131">
        <f t="shared" si="52"/>
        <v>0.16368369822116799</v>
      </c>
      <c r="AQ190" s="131">
        <f t="shared" si="52"/>
        <v>0.16657596758413556</v>
      </c>
      <c r="AR190" s="131">
        <f t="shared" si="52"/>
        <v>0.16951934296534971</v>
      </c>
      <c r="AS190" s="131">
        <f t="shared" si="52"/>
        <v>0.17251472740141363</v>
      </c>
      <c r="AT190" s="131">
        <f t="shared" si="52"/>
        <v>0.17556303988546823</v>
      </c>
      <c r="AU190" s="131">
        <f t="shared" si="52"/>
        <v>0.17866521564914195</v>
      </c>
      <c r="AV190" s="131">
        <f t="shared" si="52"/>
        <v>0.18182220644948285</v>
      </c>
      <c r="AW190" s="131">
        <f t="shared" si="52"/>
        <v>0.18503498086096051</v>
      </c>
      <c r="AX190" s="131">
        <f t="shared" si="52"/>
        <v>0.18830452457262767</v>
      </c>
      <c r="AY190" s="131">
        <f t="shared" si="52"/>
        <v>0.19163184069053263</v>
      </c>
      <c r="AZ190" s="131">
        <f t="shared" si="52"/>
        <v>0.19501795004547529</v>
      </c>
      <c r="BA190" s="131">
        <f t="shared" si="52"/>
        <v>0.1984638915062012</v>
      </c>
      <c r="BB190" s="131">
        <f t="shared" si="52"/>
        <v>0.20197072229812954</v>
      </c>
      <c r="BC190" s="131">
        <f t="shared" si="52"/>
        <v>0.20553951832771339</v>
      </c>
      <c r="BD190" s="131">
        <f t="shared" si="52"/>
        <v>0.20917137451253087</v>
      </c>
      <c r="BE190" s="131">
        <f t="shared" si="52"/>
        <v>0.21286740511720945</v>
      </c>
      <c r="BF190" s="131">
        <f t="shared" si="53"/>
        <v>0.21662874409528546</v>
      </c>
      <c r="BG190" s="131">
        <f t="shared" si="53"/>
        <v>0.22045654543710475</v>
      </c>
      <c r="BH190" s="131">
        <f t="shared" si="53"/>
        <v>0.22435198352387048</v>
      </c>
      <c r="BI190" s="131">
        <f t="shared" si="53"/>
        <v>0.22831625348794668</v>
      </c>
      <c r="BJ190" s="131">
        <f t="shared" si="53"/>
        <v>0.23235057157952876</v>
      </c>
      <c r="BK190" s="131">
        <f t="shared" si="53"/>
        <v>0.23645617553979267</v>
      </c>
      <c r="BL190" s="131">
        <f t="shared" si="53"/>
        <v>0.24063432498063769</v>
      </c>
      <c r="BM190" s="131">
        <f t="shared" si="53"/>
        <v>0.24488630177113929</v>
      </c>
      <c r="BN190" s="131">
        <f t="shared" si="53"/>
        <v>0.24921341043083048</v>
      </c>
      <c r="BO190" s="131">
        <f t="shared" si="53"/>
        <v>0.25361697852993231</v>
      </c>
      <c r="BP190" s="131">
        <f t="shared" si="53"/>
        <v>0.25809835709665668</v>
      </c>
      <c r="BQ190" s="131">
        <f t="shared" si="53"/>
        <v>0.26265892103170585</v>
      </c>
      <c r="BS190" s="57" t="s">
        <v>48</v>
      </c>
    </row>
    <row r="191" spans="2:71">
      <c r="B191" s="66" t="s">
        <v>138</v>
      </c>
      <c r="C191" s="356">
        <v>0.11</v>
      </c>
      <c r="I191" s="126" t="str">
        <f t="shared" si="50"/>
        <v>2024$/user trip</v>
      </c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131">
        <f t="shared" si="51"/>
        <v>0.11</v>
      </c>
      <c r="AA191" s="131">
        <f t="shared" si="51"/>
        <v>0.11331804210838771</v>
      </c>
      <c r="AB191" s="131">
        <f t="shared" si="51"/>
        <v>0.11614248730980367</v>
      </c>
      <c r="AC191" s="131">
        <f t="shared" si="51"/>
        <v>0.11925897972463174</v>
      </c>
      <c r="AD191" s="131">
        <f t="shared" si="51"/>
        <v>0.12160008488008786</v>
      </c>
      <c r="AE191" s="131">
        <f t="shared" si="51"/>
        <v>0.1237487423447898</v>
      </c>
      <c r="AF191" s="131">
        <f t="shared" si="51"/>
        <v>0.12593536630355442</v>
      </c>
      <c r="AG191" s="131">
        <f t="shared" si="51"/>
        <v>0.12816062761932523</v>
      </c>
      <c r="AH191" s="131">
        <f t="shared" si="51"/>
        <v>0.13042520900910551</v>
      </c>
      <c r="AI191" s="131">
        <f t="shared" si="51"/>
        <v>0.13272980525341793</v>
      </c>
      <c r="AJ191" s="131">
        <f t="shared" si="51"/>
        <v>0.13507512340946548</v>
      </c>
      <c r="AK191" s="131">
        <f t="shared" si="51"/>
        <v>0.13746188302805853</v>
      </c>
      <c r="AL191" s="131">
        <f t="shared" si="51"/>
        <v>0.13989081637437556</v>
      </c>
      <c r="AM191" s="131">
        <f t="shared" si="51"/>
        <v>0.14236266865262398</v>
      </c>
      <c r="AN191" s="131">
        <f t="shared" si="51"/>
        <v>0.14487819823467152</v>
      </c>
      <c r="AO191" s="131">
        <f t="shared" si="51"/>
        <v>0.14743817689271657</v>
      </c>
      <c r="AP191" s="131">
        <f t="shared" si="52"/>
        <v>0.15004339003607067</v>
      </c>
      <c r="AQ191" s="131">
        <f t="shared" si="52"/>
        <v>0.15269463695212426</v>
      </c>
      <c r="AR191" s="131">
        <f t="shared" si="52"/>
        <v>0.15539273105157059</v>
      </c>
      <c r="AS191" s="131">
        <f t="shared" si="52"/>
        <v>0.15813850011796252</v>
      </c>
      <c r="AT191" s="131">
        <f t="shared" si="52"/>
        <v>0.16093278656167923</v>
      </c>
      <c r="AU191" s="131">
        <f t="shared" si="52"/>
        <v>0.16377644767838012</v>
      </c>
      <c r="AV191" s="131">
        <f t="shared" si="52"/>
        <v>0.16667035591202597</v>
      </c>
      <c r="AW191" s="131">
        <f t="shared" si="52"/>
        <v>0.16961539912254714</v>
      </c>
      <c r="AX191" s="131">
        <f t="shared" si="52"/>
        <v>0.17261248085824205</v>
      </c>
      <c r="AY191" s="131">
        <f t="shared" si="52"/>
        <v>0.17566252063298826</v>
      </c>
      <c r="AZ191" s="131">
        <f t="shared" si="52"/>
        <v>0.17876645420835235</v>
      </c>
      <c r="BA191" s="131">
        <f t="shared" si="52"/>
        <v>0.18192523388068443</v>
      </c>
      <c r="BB191" s="131">
        <f t="shared" si="52"/>
        <v>0.18513982877328541</v>
      </c>
      <c r="BC191" s="131">
        <f t="shared" si="52"/>
        <v>0.18841122513373729</v>
      </c>
      <c r="BD191" s="131">
        <f t="shared" si="52"/>
        <v>0.19174042663648663</v>
      </c>
      <c r="BE191" s="131">
        <f t="shared" si="52"/>
        <v>0.19512845469077533</v>
      </c>
      <c r="BF191" s="131">
        <f t="shared" si="53"/>
        <v>0.19857634875401167</v>
      </c>
      <c r="BG191" s="131">
        <f t="shared" si="53"/>
        <v>0.20208516665067935</v>
      </c>
      <c r="BH191" s="131">
        <f t="shared" si="53"/>
        <v>0.20565598489688128</v>
      </c>
      <c r="BI191" s="131">
        <f t="shared" si="53"/>
        <v>0.20928989903061782</v>
      </c>
      <c r="BJ191" s="131">
        <f t="shared" si="53"/>
        <v>0.21298802394790137</v>
      </c>
      <c r="BK191" s="131">
        <f t="shared" si="53"/>
        <v>0.21675149424480997</v>
      </c>
      <c r="BL191" s="131">
        <f t="shared" si="53"/>
        <v>0.22058146456558456</v>
      </c>
      <c r="BM191" s="131">
        <f t="shared" si="53"/>
        <v>0.2244791099568777</v>
      </c>
      <c r="BN191" s="131">
        <f t="shared" si="53"/>
        <v>0.22844562622826128</v>
      </c>
      <c r="BO191" s="131">
        <f t="shared" si="53"/>
        <v>0.23248223031910464</v>
      </c>
      <c r="BP191" s="131">
        <f t="shared" si="53"/>
        <v>0.23659016067193533</v>
      </c>
      <c r="BQ191" s="131">
        <f t="shared" si="53"/>
        <v>0.24077067761239704</v>
      </c>
      <c r="BS191" s="57" t="s">
        <v>48</v>
      </c>
    </row>
    <row r="192" spans="2:71"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</row>
    <row r="193" spans="2:71">
      <c r="B193" s="55" t="s">
        <v>140</v>
      </c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2"/>
      <c r="BP193" s="72"/>
    </row>
    <row r="194" spans="2:71">
      <c r="B194" s="145" t="s">
        <v>123</v>
      </c>
      <c r="C194" s="356">
        <v>7.0000000000000007E-2</v>
      </c>
      <c r="I194" s="126" t="str">
        <f t="shared" ref="I194:I215" si="54">$C$6&amp;"$/user trip"</f>
        <v>2024$/user trip</v>
      </c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131">
        <f t="shared" ref="Z194:AO209" si="55">IF($C$157=1,$C194*Z$37,$C194)</f>
        <v>7.0000000000000007E-2</v>
      </c>
      <c r="AA194" s="131">
        <f t="shared" si="55"/>
        <v>7.2111481341701283E-2</v>
      </c>
      <c r="AB194" s="131">
        <f t="shared" si="55"/>
        <v>7.3908855560784165E-2</v>
      </c>
      <c r="AC194" s="131">
        <f t="shared" si="55"/>
        <v>7.5892078006583846E-2</v>
      </c>
      <c r="AD194" s="131">
        <f t="shared" si="55"/>
        <v>7.7381872196419552E-2</v>
      </c>
      <c r="AE194" s="131">
        <f t="shared" si="55"/>
        <v>7.874919967395716E-2</v>
      </c>
      <c r="AF194" s="131">
        <f t="shared" si="55"/>
        <v>8.0140687647716452E-2</v>
      </c>
      <c r="AG194" s="131">
        <f t="shared" si="55"/>
        <v>8.1556763030479693E-2</v>
      </c>
      <c r="AH194" s="131">
        <f t="shared" si="55"/>
        <v>8.2997860278521685E-2</v>
      </c>
      <c r="AI194" s="131">
        <f t="shared" si="55"/>
        <v>8.4464421524902328E-2</v>
      </c>
      <c r="AJ194" s="131">
        <f t="shared" si="55"/>
        <v>8.5956896715114403E-2</v>
      </c>
      <c r="AK194" s="131">
        <f t="shared" si="55"/>
        <v>8.7475743745128162E-2</v>
      </c>
      <c r="AL194" s="131">
        <f t="shared" si="55"/>
        <v>8.9021428601875355E-2</v>
      </c>
      <c r="AM194" s="131">
        <f t="shared" si="55"/>
        <v>9.059442550621527E-2</v>
      </c>
      <c r="AN194" s="131">
        <f t="shared" si="55"/>
        <v>9.2195217058427328E-2</v>
      </c>
      <c r="AO194" s="131">
        <f t="shared" si="55"/>
        <v>9.3824294386274182E-2</v>
      </c>
      <c r="AP194" s="131">
        <f t="shared" ref="AP194:BE215" si="56">IF($C$157=1,$C194*AP$37,$C194)</f>
        <v>9.5482157295681352E-2</v>
      </c>
      <c r="AQ194" s="131">
        <f t="shared" si="56"/>
        <v>9.7169314424079084E-2</v>
      </c>
      <c r="AR194" s="131">
        <f t="shared" si="56"/>
        <v>9.8886283396454014E-2</v>
      </c>
      <c r="AS194" s="131">
        <f t="shared" si="56"/>
        <v>0.10063359098415797</v>
      </c>
      <c r="AT194" s="131">
        <f t="shared" si="56"/>
        <v>0.10241177326652315</v>
      </c>
      <c r="AU194" s="131">
        <f t="shared" si="56"/>
        <v>0.10422137579533282</v>
      </c>
      <c r="AV194" s="131">
        <f t="shared" si="56"/>
        <v>0.10606295376219835</v>
      </c>
      <c r="AW194" s="131">
        <f t="shared" si="56"/>
        <v>0.10793707216889364</v>
      </c>
      <c r="AX194" s="131">
        <f t="shared" si="56"/>
        <v>0.10984430600069948</v>
      </c>
      <c r="AY194" s="131">
        <f t="shared" si="56"/>
        <v>0.11178524040281072</v>
      </c>
      <c r="AZ194" s="131">
        <f t="shared" si="56"/>
        <v>0.11376047085986059</v>
      </c>
      <c r="BA194" s="131">
        <f t="shared" si="56"/>
        <v>0.11577060337861737</v>
      </c>
      <c r="BB194" s="131">
        <f t="shared" si="56"/>
        <v>0.11781625467390891</v>
      </c>
      <c r="BC194" s="131">
        <f t="shared" si="56"/>
        <v>0.11989805235783282</v>
      </c>
      <c r="BD194" s="131">
        <f t="shared" si="56"/>
        <v>0.12201663513230969</v>
      </c>
      <c r="BE194" s="131">
        <f t="shared" si="56"/>
        <v>0.12417265298503886</v>
      </c>
      <c r="BF194" s="131">
        <f t="shared" ref="BF194:BQ215" si="57">IF($C$157=1,$C194*BF$37,$C194)</f>
        <v>0.12636676738891653</v>
      </c>
      <c r="BG194" s="131">
        <f t="shared" si="57"/>
        <v>0.12859965150497779</v>
      </c>
      <c r="BH194" s="131">
        <f t="shared" si="57"/>
        <v>0.13087199038892447</v>
      </c>
      <c r="BI194" s="131">
        <f t="shared" si="57"/>
        <v>0.13318448120130225</v>
      </c>
      <c r="BJ194" s="131">
        <f t="shared" si="57"/>
        <v>0.13553783342139181</v>
      </c>
      <c r="BK194" s="131">
        <f t="shared" si="57"/>
        <v>0.13793276906487908</v>
      </c>
      <c r="BL194" s="131">
        <f t="shared" si="57"/>
        <v>0.14037002290537201</v>
      </c>
      <c r="BM194" s="131">
        <f t="shared" si="57"/>
        <v>0.14285034269983127</v>
      </c>
      <c r="BN194" s="131">
        <f t="shared" si="57"/>
        <v>0.14537448941798448</v>
      </c>
      <c r="BO194" s="131">
        <f t="shared" si="57"/>
        <v>0.14794323747579388</v>
      </c>
      <c r="BP194" s="131">
        <f t="shared" si="57"/>
        <v>0.15055737497304977</v>
      </c>
      <c r="BQ194" s="131">
        <f t="shared" si="57"/>
        <v>0.15321770393516176</v>
      </c>
      <c r="BS194" s="57" t="s">
        <v>48</v>
      </c>
    </row>
    <row r="195" spans="2:71">
      <c r="B195" s="66" t="s">
        <v>125</v>
      </c>
      <c r="C195" s="356">
        <v>1</v>
      </c>
      <c r="I195" s="126" t="str">
        <f t="shared" si="54"/>
        <v>2024$/user trip</v>
      </c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131">
        <f t="shared" si="55"/>
        <v>1</v>
      </c>
      <c r="AA195" s="131">
        <f t="shared" si="55"/>
        <v>1.030164019167161</v>
      </c>
      <c r="AB195" s="131">
        <f t="shared" si="55"/>
        <v>1.0558407937254879</v>
      </c>
      <c r="AC195" s="131">
        <f t="shared" si="55"/>
        <v>1.0841725429511977</v>
      </c>
      <c r="AD195" s="131">
        <f t="shared" si="55"/>
        <v>1.1054553170917079</v>
      </c>
      <c r="AE195" s="131">
        <f t="shared" si="55"/>
        <v>1.1249885667708164</v>
      </c>
      <c r="AF195" s="131">
        <f t="shared" si="55"/>
        <v>1.1448669663959492</v>
      </c>
      <c r="AG195" s="131">
        <f t="shared" si="55"/>
        <v>1.1650966147211383</v>
      </c>
      <c r="AH195" s="131">
        <f t="shared" si="55"/>
        <v>1.1856837182645954</v>
      </c>
      <c r="AI195" s="131">
        <f t="shared" si="55"/>
        <v>1.2066345932128903</v>
      </c>
      <c r="AJ195" s="131">
        <f t="shared" si="55"/>
        <v>1.227955667358777</v>
      </c>
      <c r="AK195" s="131">
        <f t="shared" si="55"/>
        <v>1.2496534820732594</v>
      </c>
      <c r="AL195" s="131">
        <f t="shared" si="55"/>
        <v>1.271734694312505</v>
      </c>
      <c r="AM195" s="131">
        <f t="shared" si="55"/>
        <v>1.2942060786602181</v>
      </c>
      <c r="AN195" s="131">
        <f t="shared" si="55"/>
        <v>1.3170745294061046</v>
      </c>
      <c r="AO195" s="131">
        <f t="shared" si="55"/>
        <v>1.3403470626610596</v>
      </c>
      <c r="AP195" s="131">
        <f t="shared" si="56"/>
        <v>1.3640308185097334</v>
      </c>
      <c r="AQ195" s="131">
        <f t="shared" si="56"/>
        <v>1.3881330632011297</v>
      </c>
      <c r="AR195" s="131">
        <f t="shared" si="56"/>
        <v>1.4126611913779143</v>
      </c>
      <c r="AS195" s="131">
        <f t="shared" si="56"/>
        <v>1.4376227283451137</v>
      </c>
      <c r="AT195" s="131">
        <f t="shared" si="56"/>
        <v>1.463025332378902</v>
      </c>
      <c r="AU195" s="131">
        <f t="shared" si="56"/>
        <v>1.4888767970761829</v>
      </c>
      <c r="AV195" s="131">
        <f t="shared" si="56"/>
        <v>1.5151850537456906</v>
      </c>
      <c r="AW195" s="131">
        <f t="shared" si="56"/>
        <v>1.5419581738413377</v>
      </c>
      <c r="AX195" s="131">
        <f t="shared" si="56"/>
        <v>1.5692043714385639</v>
      </c>
      <c r="AY195" s="131">
        <f t="shared" si="56"/>
        <v>1.5969320057544387</v>
      </c>
      <c r="AZ195" s="131">
        <f t="shared" si="56"/>
        <v>1.625149583712294</v>
      </c>
      <c r="BA195" s="131">
        <f t="shared" si="56"/>
        <v>1.6538657625516766</v>
      </c>
      <c r="BB195" s="131">
        <f t="shared" si="56"/>
        <v>1.6830893524844128</v>
      </c>
      <c r="BC195" s="131">
        <f t="shared" si="56"/>
        <v>1.7128293193976116</v>
      </c>
      <c r="BD195" s="131">
        <f t="shared" si="56"/>
        <v>1.743094787604424</v>
      </c>
      <c r="BE195" s="131">
        <f t="shared" si="56"/>
        <v>1.7738950426434121</v>
      </c>
      <c r="BF195" s="131">
        <f t="shared" si="57"/>
        <v>1.8052395341273788</v>
      </c>
      <c r="BG195" s="131">
        <f t="shared" si="57"/>
        <v>1.8371378786425396</v>
      </c>
      <c r="BH195" s="131">
        <f t="shared" si="57"/>
        <v>1.8695998626989208</v>
      </c>
      <c r="BI195" s="131">
        <f t="shared" si="57"/>
        <v>1.9026354457328891</v>
      </c>
      <c r="BJ195" s="131">
        <f t="shared" si="57"/>
        <v>1.9362547631627398</v>
      </c>
      <c r="BK195" s="131">
        <f t="shared" si="57"/>
        <v>1.9704681294982724</v>
      </c>
      <c r="BL195" s="131">
        <f t="shared" si="57"/>
        <v>2.0052860415053142</v>
      </c>
      <c r="BM195" s="131">
        <f t="shared" si="57"/>
        <v>2.0407191814261609</v>
      </c>
      <c r="BN195" s="131">
        <f t="shared" si="57"/>
        <v>2.0767784202569208</v>
      </c>
      <c r="BO195" s="131">
        <f t="shared" si="57"/>
        <v>2.1134748210827694</v>
      </c>
      <c r="BP195" s="131">
        <f t="shared" si="57"/>
        <v>2.1508196424721393</v>
      </c>
      <c r="BQ195" s="131">
        <f t="shared" si="57"/>
        <v>2.1888243419308822</v>
      </c>
      <c r="BS195" s="57" t="s">
        <v>48</v>
      </c>
    </row>
    <row r="196" spans="2:71">
      <c r="B196" s="66" t="s">
        <v>126</v>
      </c>
      <c r="C196" s="356">
        <v>0.13</v>
      </c>
      <c r="I196" s="126" t="str">
        <f t="shared" si="54"/>
        <v>2024$/user trip</v>
      </c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131">
        <f t="shared" si="55"/>
        <v>0.13</v>
      </c>
      <c r="AA196" s="131">
        <f t="shared" si="55"/>
        <v>0.13392132249173094</v>
      </c>
      <c r="AB196" s="131">
        <f t="shared" si="55"/>
        <v>0.13725930318431342</v>
      </c>
      <c r="AC196" s="131">
        <f t="shared" si="55"/>
        <v>0.14094243058365571</v>
      </c>
      <c r="AD196" s="131">
        <f t="shared" si="55"/>
        <v>0.14370919122192202</v>
      </c>
      <c r="AE196" s="131">
        <f t="shared" si="55"/>
        <v>0.14624851368020614</v>
      </c>
      <c r="AF196" s="131">
        <f t="shared" si="55"/>
        <v>0.14883270563147341</v>
      </c>
      <c r="AG196" s="131">
        <f t="shared" si="55"/>
        <v>0.15146255991374799</v>
      </c>
      <c r="AH196" s="131">
        <f t="shared" si="55"/>
        <v>0.15413888337439741</v>
      </c>
      <c r="AI196" s="131">
        <f t="shared" si="55"/>
        <v>0.15686249711767575</v>
      </c>
      <c r="AJ196" s="131">
        <f t="shared" si="55"/>
        <v>0.15963423675664101</v>
      </c>
      <c r="AK196" s="131">
        <f t="shared" si="55"/>
        <v>0.16245495266952373</v>
      </c>
      <c r="AL196" s="131">
        <f t="shared" si="55"/>
        <v>0.16532551026062564</v>
      </c>
      <c r="AM196" s="131">
        <f t="shared" si="55"/>
        <v>0.16824679022582836</v>
      </c>
      <c r="AN196" s="131">
        <f t="shared" si="55"/>
        <v>0.17121968882279359</v>
      </c>
      <c r="AO196" s="131">
        <f t="shared" si="55"/>
        <v>0.17424511814593777</v>
      </c>
      <c r="AP196" s="131">
        <f t="shared" si="56"/>
        <v>0.17732400640626536</v>
      </c>
      <c r="AQ196" s="131">
        <f t="shared" si="56"/>
        <v>0.18045729821614687</v>
      </c>
      <c r="AR196" s="131">
        <f t="shared" si="56"/>
        <v>0.18364595487912888</v>
      </c>
      <c r="AS196" s="131">
        <f t="shared" si="56"/>
        <v>0.1868909546848648</v>
      </c>
      <c r="AT196" s="131">
        <f t="shared" si="56"/>
        <v>0.19019329320925726</v>
      </c>
      <c r="AU196" s="131">
        <f t="shared" si="56"/>
        <v>0.19355398361990378</v>
      </c>
      <c r="AV196" s="131">
        <f t="shared" si="56"/>
        <v>0.19697405698693979</v>
      </c>
      <c r="AW196" s="131">
        <f t="shared" si="56"/>
        <v>0.20045456259937391</v>
      </c>
      <c r="AX196" s="131">
        <f t="shared" si="56"/>
        <v>0.20399656828701332</v>
      </c>
      <c r="AY196" s="131">
        <f t="shared" si="56"/>
        <v>0.20760116074807705</v>
      </c>
      <c r="AZ196" s="131">
        <f t="shared" si="56"/>
        <v>0.21126944588259822</v>
      </c>
      <c r="BA196" s="131">
        <f t="shared" si="56"/>
        <v>0.21500254913171796</v>
      </c>
      <c r="BB196" s="131">
        <f t="shared" si="56"/>
        <v>0.21880161582297367</v>
      </c>
      <c r="BC196" s="131">
        <f t="shared" si="56"/>
        <v>0.22266781152168952</v>
      </c>
      <c r="BD196" s="131">
        <f t="shared" si="56"/>
        <v>0.22660232238857514</v>
      </c>
      <c r="BE196" s="131">
        <f t="shared" si="56"/>
        <v>0.23060635554364359</v>
      </c>
      <c r="BF196" s="131">
        <f t="shared" si="57"/>
        <v>0.23468113943655924</v>
      </c>
      <c r="BG196" s="131">
        <f t="shared" si="57"/>
        <v>0.23882792422353016</v>
      </c>
      <c r="BH196" s="131">
        <f t="shared" si="57"/>
        <v>0.24304798215085971</v>
      </c>
      <c r="BI196" s="131">
        <f t="shared" si="57"/>
        <v>0.2473426079452756</v>
      </c>
      <c r="BJ196" s="131">
        <f t="shared" si="57"/>
        <v>0.25171311921115619</v>
      </c>
      <c r="BK196" s="131">
        <f t="shared" si="57"/>
        <v>0.25616085683477541</v>
      </c>
      <c r="BL196" s="131">
        <f t="shared" si="57"/>
        <v>0.26068718539569086</v>
      </c>
      <c r="BM196" s="131">
        <f t="shared" si="57"/>
        <v>0.26529349358540094</v>
      </c>
      <c r="BN196" s="131">
        <f t="shared" si="57"/>
        <v>0.2699811946333997</v>
      </c>
      <c r="BO196" s="131">
        <f t="shared" si="57"/>
        <v>0.27475172674076004</v>
      </c>
      <c r="BP196" s="131">
        <f t="shared" si="57"/>
        <v>0.27960655352137814</v>
      </c>
      <c r="BQ196" s="131">
        <f t="shared" si="57"/>
        <v>0.28454716445101469</v>
      </c>
      <c r="BS196" s="57" t="s">
        <v>48</v>
      </c>
    </row>
    <row r="197" spans="2:71">
      <c r="B197" s="66" t="s">
        <v>127</v>
      </c>
      <c r="C197" s="356">
        <v>0.12</v>
      </c>
      <c r="I197" s="126" t="str">
        <f t="shared" si="54"/>
        <v>2024$/user trip</v>
      </c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131">
        <f t="shared" si="55"/>
        <v>0.12</v>
      </c>
      <c r="AA197" s="131">
        <f t="shared" si="55"/>
        <v>0.12361968230005932</v>
      </c>
      <c r="AB197" s="131">
        <f t="shared" si="55"/>
        <v>0.12670089524705855</v>
      </c>
      <c r="AC197" s="131">
        <f t="shared" si="55"/>
        <v>0.13010070515414371</v>
      </c>
      <c r="AD197" s="131">
        <f t="shared" si="55"/>
        <v>0.13265463805100494</v>
      </c>
      <c r="AE197" s="131">
        <f t="shared" si="55"/>
        <v>0.13499862801249796</v>
      </c>
      <c r="AF197" s="131">
        <f t="shared" si="55"/>
        <v>0.13738403596751389</v>
      </c>
      <c r="AG197" s="131">
        <f t="shared" si="55"/>
        <v>0.1398115937665366</v>
      </c>
      <c r="AH197" s="131">
        <f t="shared" si="55"/>
        <v>0.14228204619175144</v>
      </c>
      <c r="AI197" s="131">
        <f t="shared" si="55"/>
        <v>0.14479615118554684</v>
      </c>
      <c r="AJ197" s="131">
        <f t="shared" si="55"/>
        <v>0.14735468008305325</v>
      </c>
      <c r="AK197" s="131">
        <f t="shared" si="55"/>
        <v>0.14995841784879113</v>
      </c>
      <c r="AL197" s="131">
        <f t="shared" si="55"/>
        <v>0.1526081633175006</v>
      </c>
      <c r="AM197" s="131">
        <f t="shared" si="55"/>
        <v>0.15530472943922616</v>
      </c>
      <c r="AN197" s="131">
        <f t="shared" si="55"/>
        <v>0.15804894352873256</v>
      </c>
      <c r="AO197" s="131">
        <f t="shared" si="55"/>
        <v>0.16084164751932714</v>
      </c>
      <c r="AP197" s="131">
        <f t="shared" si="56"/>
        <v>0.16368369822116799</v>
      </c>
      <c r="AQ197" s="131">
        <f t="shared" si="56"/>
        <v>0.16657596758413556</v>
      </c>
      <c r="AR197" s="131">
        <f t="shared" si="56"/>
        <v>0.16951934296534971</v>
      </c>
      <c r="AS197" s="131">
        <f t="shared" si="56"/>
        <v>0.17251472740141363</v>
      </c>
      <c r="AT197" s="131">
        <f t="shared" si="56"/>
        <v>0.17556303988546823</v>
      </c>
      <c r="AU197" s="131">
        <f t="shared" si="56"/>
        <v>0.17866521564914195</v>
      </c>
      <c r="AV197" s="131">
        <f t="shared" si="56"/>
        <v>0.18182220644948285</v>
      </c>
      <c r="AW197" s="131">
        <f t="shared" si="56"/>
        <v>0.18503498086096051</v>
      </c>
      <c r="AX197" s="131">
        <f t="shared" si="56"/>
        <v>0.18830452457262767</v>
      </c>
      <c r="AY197" s="131">
        <f t="shared" si="56"/>
        <v>0.19163184069053263</v>
      </c>
      <c r="AZ197" s="131">
        <f t="shared" si="56"/>
        <v>0.19501795004547529</v>
      </c>
      <c r="BA197" s="131">
        <f t="shared" si="56"/>
        <v>0.1984638915062012</v>
      </c>
      <c r="BB197" s="131">
        <f t="shared" si="56"/>
        <v>0.20197072229812954</v>
      </c>
      <c r="BC197" s="131">
        <f t="shared" si="56"/>
        <v>0.20553951832771339</v>
      </c>
      <c r="BD197" s="131">
        <f t="shared" si="56"/>
        <v>0.20917137451253087</v>
      </c>
      <c r="BE197" s="131">
        <f t="shared" si="56"/>
        <v>0.21286740511720945</v>
      </c>
      <c r="BF197" s="131">
        <f t="shared" si="57"/>
        <v>0.21662874409528546</v>
      </c>
      <c r="BG197" s="131">
        <f t="shared" si="57"/>
        <v>0.22045654543710475</v>
      </c>
      <c r="BH197" s="131">
        <f t="shared" si="57"/>
        <v>0.22435198352387048</v>
      </c>
      <c r="BI197" s="131">
        <f t="shared" si="57"/>
        <v>0.22831625348794668</v>
      </c>
      <c r="BJ197" s="131">
        <f t="shared" si="57"/>
        <v>0.23235057157952876</v>
      </c>
      <c r="BK197" s="131">
        <f t="shared" si="57"/>
        <v>0.23645617553979267</v>
      </c>
      <c r="BL197" s="131">
        <f t="shared" si="57"/>
        <v>0.24063432498063769</v>
      </c>
      <c r="BM197" s="131">
        <f t="shared" si="57"/>
        <v>0.24488630177113929</v>
      </c>
      <c r="BN197" s="131">
        <f t="shared" si="57"/>
        <v>0.24921341043083048</v>
      </c>
      <c r="BO197" s="131">
        <f t="shared" si="57"/>
        <v>0.25361697852993231</v>
      </c>
      <c r="BP197" s="131">
        <f t="shared" si="57"/>
        <v>0.25809835709665668</v>
      </c>
      <c r="BQ197" s="131">
        <f t="shared" si="57"/>
        <v>0.26265892103170585</v>
      </c>
      <c r="BS197" s="57" t="s">
        <v>48</v>
      </c>
    </row>
    <row r="198" spans="2:71">
      <c r="B198" s="66" t="s">
        <v>128</v>
      </c>
      <c r="C198" s="356">
        <v>0.15</v>
      </c>
      <c r="I198" s="126" t="str">
        <f t="shared" si="54"/>
        <v>2024$/user trip</v>
      </c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131">
        <f t="shared" si="55"/>
        <v>0.15</v>
      </c>
      <c r="AA198" s="131">
        <f t="shared" si="55"/>
        <v>0.15452460287507416</v>
      </c>
      <c r="AB198" s="131">
        <f t="shared" si="55"/>
        <v>0.15837611905882318</v>
      </c>
      <c r="AC198" s="131">
        <f t="shared" si="55"/>
        <v>0.16262588144267964</v>
      </c>
      <c r="AD198" s="131">
        <f t="shared" si="55"/>
        <v>0.16581829756375618</v>
      </c>
      <c r="AE198" s="131">
        <f t="shared" si="55"/>
        <v>0.16874828501562245</v>
      </c>
      <c r="AF198" s="131">
        <f t="shared" si="55"/>
        <v>0.17173004495939237</v>
      </c>
      <c r="AG198" s="131">
        <f t="shared" si="55"/>
        <v>0.17476449220817075</v>
      </c>
      <c r="AH198" s="131">
        <f t="shared" si="55"/>
        <v>0.1778525577396893</v>
      </c>
      <c r="AI198" s="131">
        <f t="shared" si="55"/>
        <v>0.18099518898193354</v>
      </c>
      <c r="AJ198" s="131">
        <f t="shared" si="55"/>
        <v>0.18419335010381654</v>
      </c>
      <c r="AK198" s="131">
        <f t="shared" si="55"/>
        <v>0.18744802231098892</v>
      </c>
      <c r="AL198" s="131">
        <f t="shared" si="55"/>
        <v>0.19076020414687575</v>
      </c>
      <c r="AM198" s="131">
        <f t="shared" si="55"/>
        <v>0.19413091179903272</v>
      </c>
      <c r="AN198" s="131">
        <f t="shared" si="55"/>
        <v>0.19756117941091569</v>
      </c>
      <c r="AO198" s="131">
        <f t="shared" si="55"/>
        <v>0.20105205939915893</v>
      </c>
      <c r="AP198" s="131">
        <f t="shared" si="56"/>
        <v>0.20460462277645999</v>
      </c>
      <c r="AQ198" s="131">
        <f t="shared" si="56"/>
        <v>0.20821995948016944</v>
      </c>
      <c r="AR198" s="131">
        <f t="shared" si="56"/>
        <v>0.21189917870668715</v>
      </c>
      <c r="AS198" s="131">
        <f t="shared" si="56"/>
        <v>0.21564340925176706</v>
      </c>
      <c r="AT198" s="131">
        <f t="shared" si="56"/>
        <v>0.2194537998568353</v>
      </c>
      <c r="AU198" s="131">
        <f t="shared" si="56"/>
        <v>0.22333151956142744</v>
      </c>
      <c r="AV198" s="131">
        <f t="shared" si="56"/>
        <v>0.22727775806185357</v>
      </c>
      <c r="AW198" s="131">
        <f t="shared" si="56"/>
        <v>0.23129372607620063</v>
      </c>
      <c r="AX198" s="131">
        <f t="shared" si="56"/>
        <v>0.23538065571578459</v>
      </c>
      <c r="AY198" s="131">
        <f t="shared" si="56"/>
        <v>0.23953980086316579</v>
      </c>
      <c r="AZ198" s="131">
        <f t="shared" si="56"/>
        <v>0.24377243755684408</v>
      </c>
      <c r="BA198" s="131">
        <f t="shared" si="56"/>
        <v>0.24807986438275148</v>
      </c>
      <c r="BB198" s="131">
        <f t="shared" si="56"/>
        <v>0.25246340287266189</v>
      </c>
      <c r="BC198" s="131">
        <f t="shared" si="56"/>
        <v>0.25692439790964172</v>
      </c>
      <c r="BD198" s="131">
        <f t="shared" si="56"/>
        <v>0.26146421814066362</v>
      </c>
      <c r="BE198" s="131">
        <f t="shared" si="56"/>
        <v>0.26608425639651179</v>
      </c>
      <c r="BF198" s="131">
        <f t="shared" si="57"/>
        <v>0.27078593011910679</v>
      </c>
      <c r="BG198" s="131">
        <f t="shared" si="57"/>
        <v>0.27557068179638095</v>
      </c>
      <c r="BH198" s="131">
        <f t="shared" si="57"/>
        <v>0.28043997940483811</v>
      </c>
      <c r="BI198" s="131">
        <f t="shared" si="57"/>
        <v>0.28539531685993336</v>
      </c>
      <c r="BJ198" s="131">
        <f t="shared" si="57"/>
        <v>0.29043821447441098</v>
      </c>
      <c r="BK198" s="131">
        <f t="shared" si="57"/>
        <v>0.29557021942474088</v>
      </c>
      <c r="BL198" s="131">
        <f t="shared" si="57"/>
        <v>0.30079290622579713</v>
      </c>
      <c r="BM198" s="131">
        <f t="shared" si="57"/>
        <v>0.30610787721392413</v>
      </c>
      <c r="BN198" s="131">
        <f t="shared" si="57"/>
        <v>0.31151676303853809</v>
      </c>
      <c r="BO198" s="131">
        <f t="shared" si="57"/>
        <v>0.31702122316241538</v>
      </c>
      <c r="BP198" s="131">
        <f t="shared" si="57"/>
        <v>0.3226229463708209</v>
      </c>
      <c r="BQ198" s="131">
        <f t="shared" si="57"/>
        <v>0.32832365128963231</v>
      </c>
      <c r="BS198" s="57" t="s">
        <v>48</v>
      </c>
    </row>
    <row r="199" spans="2:71">
      <c r="B199" s="66" t="s">
        <v>129</v>
      </c>
      <c r="C199" s="356">
        <v>0.15</v>
      </c>
      <c r="I199" s="126" t="str">
        <f t="shared" si="54"/>
        <v>2024$/user trip</v>
      </c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131">
        <f t="shared" si="55"/>
        <v>0.15</v>
      </c>
      <c r="AA199" s="131">
        <f t="shared" si="55"/>
        <v>0.15452460287507416</v>
      </c>
      <c r="AB199" s="131">
        <f t="shared" si="55"/>
        <v>0.15837611905882318</v>
      </c>
      <c r="AC199" s="131">
        <f t="shared" si="55"/>
        <v>0.16262588144267964</v>
      </c>
      <c r="AD199" s="131">
        <f t="shared" si="55"/>
        <v>0.16581829756375618</v>
      </c>
      <c r="AE199" s="131">
        <f t="shared" si="55"/>
        <v>0.16874828501562245</v>
      </c>
      <c r="AF199" s="131">
        <f t="shared" si="55"/>
        <v>0.17173004495939237</v>
      </c>
      <c r="AG199" s="131">
        <f t="shared" si="55"/>
        <v>0.17476449220817075</v>
      </c>
      <c r="AH199" s="131">
        <f t="shared" si="55"/>
        <v>0.1778525577396893</v>
      </c>
      <c r="AI199" s="131">
        <f t="shared" si="55"/>
        <v>0.18099518898193354</v>
      </c>
      <c r="AJ199" s="131">
        <f t="shared" si="55"/>
        <v>0.18419335010381654</v>
      </c>
      <c r="AK199" s="131">
        <f t="shared" si="55"/>
        <v>0.18744802231098892</v>
      </c>
      <c r="AL199" s="131">
        <f t="shared" si="55"/>
        <v>0.19076020414687575</v>
      </c>
      <c r="AM199" s="131">
        <f t="shared" si="55"/>
        <v>0.19413091179903272</v>
      </c>
      <c r="AN199" s="131">
        <f t="shared" si="55"/>
        <v>0.19756117941091569</v>
      </c>
      <c r="AO199" s="131">
        <f t="shared" si="55"/>
        <v>0.20105205939915893</v>
      </c>
      <c r="AP199" s="131">
        <f t="shared" si="56"/>
        <v>0.20460462277645999</v>
      </c>
      <c r="AQ199" s="131">
        <f t="shared" si="56"/>
        <v>0.20821995948016944</v>
      </c>
      <c r="AR199" s="131">
        <f t="shared" si="56"/>
        <v>0.21189917870668715</v>
      </c>
      <c r="AS199" s="131">
        <f t="shared" si="56"/>
        <v>0.21564340925176706</v>
      </c>
      <c r="AT199" s="131">
        <f t="shared" si="56"/>
        <v>0.2194537998568353</v>
      </c>
      <c r="AU199" s="131">
        <f t="shared" si="56"/>
        <v>0.22333151956142744</v>
      </c>
      <c r="AV199" s="131">
        <f t="shared" si="56"/>
        <v>0.22727775806185357</v>
      </c>
      <c r="AW199" s="131">
        <f t="shared" si="56"/>
        <v>0.23129372607620063</v>
      </c>
      <c r="AX199" s="131">
        <f t="shared" si="56"/>
        <v>0.23538065571578459</v>
      </c>
      <c r="AY199" s="131">
        <f t="shared" si="56"/>
        <v>0.23953980086316579</v>
      </c>
      <c r="AZ199" s="131">
        <f t="shared" si="56"/>
        <v>0.24377243755684408</v>
      </c>
      <c r="BA199" s="131">
        <f t="shared" si="56"/>
        <v>0.24807986438275148</v>
      </c>
      <c r="BB199" s="131">
        <f t="shared" si="56"/>
        <v>0.25246340287266189</v>
      </c>
      <c r="BC199" s="131">
        <f t="shared" si="56"/>
        <v>0.25692439790964172</v>
      </c>
      <c r="BD199" s="131">
        <f t="shared" si="56"/>
        <v>0.26146421814066362</v>
      </c>
      <c r="BE199" s="131">
        <f t="shared" si="56"/>
        <v>0.26608425639651179</v>
      </c>
      <c r="BF199" s="131">
        <f t="shared" si="57"/>
        <v>0.27078593011910679</v>
      </c>
      <c r="BG199" s="131">
        <f t="shared" si="57"/>
        <v>0.27557068179638095</v>
      </c>
      <c r="BH199" s="131">
        <f t="shared" si="57"/>
        <v>0.28043997940483811</v>
      </c>
      <c r="BI199" s="131">
        <f t="shared" si="57"/>
        <v>0.28539531685993336</v>
      </c>
      <c r="BJ199" s="131">
        <f t="shared" si="57"/>
        <v>0.29043821447441098</v>
      </c>
      <c r="BK199" s="131">
        <f t="shared" si="57"/>
        <v>0.29557021942474088</v>
      </c>
      <c r="BL199" s="131">
        <f t="shared" si="57"/>
        <v>0.30079290622579713</v>
      </c>
      <c r="BM199" s="131">
        <f t="shared" si="57"/>
        <v>0.30610787721392413</v>
      </c>
      <c r="BN199" s="131">
        <f t="shared" si="57"/>
        <v>0.31151676303853809</v>
      </c>
      <c r="BO199" s="131">
        <f t="shared" si="57"/>
        <v>0.31702122316241538</v>
      </c>
      <c r="BP199" s="131">
        <f t="shared" si="57"/>
        <v>0.3226229463708209</v>
      </c>
      <c r="BQ199" s="131">
        <f t="shared" si="57"/>
        <v>0.32832365128963231</v>
      </c>
      <c r="BS199" s="57" t="s">
        <v>48</v>
      </c>
    </row>
    <row r="200" spans="2:71">
      <c r="B200" s="66" t="s">
        <v>130</v>
      </c>
      <c r="C200" s="356">
        <v>0.12</v>
      </c>
      <c r="I200" s="126" t="str">
        <f t="shared" si="54"/>
        <v>2024$/user trip</v>
      </c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131">
        <f t="shared" si="55"/>
        <v>0.12</v>
      </c>
      <c r="AA200" s="131">
        <f t="shared" si="55"/>
        <v>0.12361968230005932</v>
      </c>
      <c r="AB200" s="131">
        <f t="shared" si="55"/>
        <v>0.12670089524705855</v>
      </c>
      <c r="AC200" s="131">
        <f t="shared" si="55"/>
        <v>0.13010070515414371</v>
      </c>
      <c r="AD200" s="131">
        <f t="shared" si="55"/>
        <v>0.13265463805100494</v>
      </c>
      <c r="AE200" s="131">
        <f t="shared" si="55"/>
        <v>0.13499862801249796</v>
      </c>
      <c r="AF200" s="131">
        <f t="shared" si="55"/>
        <v>0.13738403596751389</v>
      </c>
      <c r="AG200" s="131">
        <f t="shared" si="55"/>
        <v>0.1398115937665366</v>
      </c>
      <c r="AH200" s="131">
        <f t="shared" si="55"/>
        <v>0.14228204619175144</v>
      </c>
      <c r="AI200" s="131">
        <f t="shared" si="55"/>
        <v>0.14479615118554684</v>
      </c>
      <c r="AJ200" s="131">
        <f t="shared" si="55"/>
        <v>0.14735468008305325</v>
      </c>
      <c r="AK200" s="131">
        <f t="shared" si="55"/>
        <v>0.14995841784879113</v>
      </c>
      <c r="AL200" s="131">
        <f t="shared" si="55"/>
        <v>0.1526081633175006</v>
      </c>
      <c r="AM200" s="131">
        <f t="shared" si="55"/>
        <v>0.15530472943922616</v>
      </c>
      <c r="AN200" s="131">
        <f t="shared" si="55"/>
        <v>0.15804894352873256</v>
      </c>
      <c r="AO200" s="131">
        <f t="shared" si="55"/>
        <v>0.16084164751932714</v>
      </c>
      <c r="AP200" s="131">
        <f t="shared" si="56"/>
        <v>0.16368369822116799</v>
      </c>
      <c r="AQ200" s="131">
        <f t="shared" si="56"/>
        <v>0.16657596758413556</v>
      </c>
      <c r="AR200" s="131">
        <f t="shared" si="56"/>
        <v>0.16951934296534971</v>
      </c>
      <c r="AS200" s="131">
        <f t="shared" si="56"/>
        <v>0.17251472740141363</v>
      </c>
      <c r="AT200" s="131">
        <f t="shared" si="56"/>
        <v>0.17556303988546823</v>
      </c>
      <c r="AU200" s="131">
        <f t="shared" si="56"/>
        <v>0.17866521564914195</v>
      </c>
      <c r="AV200" s="131">
        <f t="shared" si="56"/>
        <v>0.18182220644948285</v>
      </c>
      <c r="AW200" s="131">
        <f t="shared" si="56"/>
        <v>0.18503498086096051</v>
      </c>
      <c r="AX200" s="131">
        <f t="shared" si="56"/>
        <v>0.18830452457262767</v>
      </c>
      <c r="AY200" s="131">
        <f t="shared" si="56"/>
        <v>0.19163184069053263</v>
      </c>
      <c r="AZ200" s="131">
        <f t="shared" si="56"/>
        <v>0.19501795004547529</v>
      </c>
      <c r="BA200" s="131">
        <f t="shared" si="56"/>
        <v>0.1984638915062012</v>
      </c>
      <c r="BB200" s="131">
        <f t="shared" si="56"/>
        <v>0.20197072229812954</v>
      </c>
      <c r="BC200" s="131">
        <f t="shared" si="56"/>
        <v>0.20553951832771339</v>
      </c>
      <c r="BD200" s="131">
        <f t="shared" si="56"/>
        <v>0.20917137451253087</v>
      </c>
      <c r="BE200" s="131">
        <f t="shared" si="56"/>
        <v>0.21286740511720945</v>
      </c>
      <c r="BF200" s="131">
        <f t="shared" si="57"/>
        <v>0.21662874409528546</v>
      </c>
      <c r="BG200" s="131">
        <f t="shared" si="57"/>
        <v>0.22045654543710475</v>
      </c>
      <c r="BH200" s="131">
        <f t="shared" si="57"/>
        <v>0.22435198352387048</v>
      </c>
      <c r="BI200" s="131">
        <f t="shared" si="57"/>
        <v>0.22831625348794668</v>
      </c>
      <c r="BJ200" s="131">
        <f t="shared" si="57"/>
        <v>0.23235057157952876</v>
      </c>
      <c r="BK200" s="131">
        <f t="shared" si="57"/>
        <v>0.23645617553979267</v>
      </c>
      <c r="BL200" s="131">
        <f t="shared" si="57"/>
        <v>0.24063432498063769</v>
      </c>
      <c r="BM200" s="131">
        <f t="shared" si="57"/>
        <v>0.24488630177113929</v>
      </c>
      <c r="BN200" s="131">
        <f t="shared" si="57"/>
        <v>0.24921341043083048</v>
      </c>
      <c r="BO200" s="131">
        <f t="shared" si="57"/>
        <v>0.25361697852993231</v>
      </c>
      <c r="BP200" s="131">
        <f t="shared" si="57"/>
        <v>0.25809835709665668</v>
      </c>
      <c r="BQ200" s="131">
        <f t="shared" si="57"/>
        <v>0.26265892103170585</v>
      </c>
      <c r="BS200" s="57" t="s">
        <v>48</v>
      </c>
    </row>
    <row r="201" spans="2:71">
      <c r="B201" s="66" t="s">
        <v>131</v>
      </c>
      <c r="C201" s="356">
        <v>7.0000000000000007E-2</v>
      </c>
      <c r="I201" s="126" t="str">
        <f t="shared" si="54"/>
        <v>2024$/user trip</v>
      </c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131">
        <f t="shared" si="55"/>
        <v>7.0000000000000007E-2</v>
      </c>
      <c r="AA201" s="131">
        <f t="shared" si="55"/>
        <v>7.2111481341701283E-2</v>
      </c>
      <c r="AB201" s="131">
        <f t="shared" si="55"/>
        <v>7.3908855560784165E-2</v>
      </c>
      <c r="AC201" s="131">
        <f t="shared" si="55"/>
        <v>7.5892078006583846E-2</v>
      </c>
      <c r="AD201" s="131">
        <f t="shared" si="55"/>
        <v>7.7381872196419552E-2</v>
      </c>
      <c r="AE201" s="131">
        <f t="shared" si="55"/>
        <v>7.874919967395716E-2</v>
      </c>
      <c r="AF201" s="131">
        <f t="shared" si="55"/>
        <v>8.0140687647716452E-2</v>
      </c>
      <c r="AG201" s="131">
        <f t="shared" si="55"/>
        <v>8.1556763030479693E-2</v>
      </c>
      <c r="AH201" s="131">
        <f t="shared" si="55"/>
        <v>8.2997860278521685E-2</v>
      </c>
      <c r="AI201" s="131">
        <f t="shared" si="55"/>
        <v>8.4464421524902328E-2</v>
      </c>
      <c r="AJ201" s="131">
        <f t="shared" si="55"/>
        <v>8.5956896715114403E-2</v>
      </c>
      <c r="AK201" s="131">
        <f t="shared" si="55"/>
        <v>8.7475743745128162E-2</v>
      </c>
      <c r="AL201" s="131">
        <f t="shared" si="55"/>
        <v>8.9021428601875355E-2</v>
      </c>
      <c r="AM201" s="131">
        <f t="shared" si="55"/>
        <v>9.059442550621527E-2</v>
      </c>
      <c r="AN201" s="131">
        <f t="shared" si="55"/>
        <v>9.2195217058427328E-2</v>
      </c>
      <c r="AO201" s="131">
        <f t="shared" si="55"/>
        <v>9.3824294386274182E-2</v>
      </c>
      <c r="AP201" s="131">
        <f t="shared" si="56"/>
        <v>9.5482157295681352E-2</v>
      </c>
      <c r="AQ201" s="131">
        <f t="shared" si="56"/>
        <v>9.7169314424079084E-2</v>
      </c>
      <c r="AR201" s="131">
        <f t="shared" si="56"/>
        <v>9.8886283396454014E-2</v>
      </c>
      <c r="AS201" s="131">
        <f t="shared" si="56"/>
        <v>0.10063359098415797</v>
      </c>
      <c r="AT201" s="131">
        <f t="shared" si="56"/>
        <v>0.10241177326652315</v>
      </c>
      <c r="AU201" s="131">
        <f t="shared" si="56"/>
        <v>0.10422137579533282</v>
      </c>
      <c r="AV201" s="131">
        <f t="shared" si="56"/>
        <v>0.10606295376219835</v>
      </c>
      <c r="AW201" s="131">
        <f t="shared" si="56"/>
        <v>0.10793707216889364</v>
      </c>
      <c r="AX201" s="131">
        <f t="shared" si="56"/>
        <v>0.10984430600069948</v>
      </c>
      <c r="AY201" s="131">
        <f t="shared" si="56"/>
        <v>0.11178524040281072</v>
      </c>
      <c r="AZ201" s="131">
        <f t="shared" si="56"/>
        <v>0.11376047085986059</v>
      </c>
      <c r="BA201" s="131">
        <f t="shared" si="56"/>
        <v>0.11577060337861737</v>
      </c>
      <c r="BB201" s="131">
        <f t="shared" si="56"/>
        <v>0.11781625467390891</v>
      </c>
      <c r="BC201" s="131">
        <f t="shared" si="56"/>
        <v>0.11989805235783282</v>
      </c>
      <c r="BD201" s="131">
        <f t="shared" si="56"/>
        <v>0.12201663513230969</v>
      </c>
      <c r="BE201" s="131">
        <f t="shared" si="56"/>
        <v>0.12417265298503886</v>
      </c>
      <c r="BF201" s="131">
        <f t="shared" si="57"/>
        <v>0.12636676738891653</v>
      </c>
      <c r="BG201" s="131">
        <f t="shared" si="57"/>
        <v>0.12859965150497779</v>
      </c>
      <c r="BH201" s="131">
        <f t="shared" si="57"/>
        <v>0.13087199038892447</v>
      </c>
      <c r="BI201" s="131">
        <f t="shared" si="57"/>
        <v>0.13318448120130225</v>
      </c>
      <c r="BJ201" s="131">
        <f t="shared" si="57"/>
        <v>0.13553783342139181</v>
      </c>
      <c r="BK201" s="131">
        <f t="shared" si="57"/>
        <v>0.13793276906487908</v>
      </c>
      <c r="BL201" s="131">
        <f t="shared" si="57"/>
        <v>0.14037002290537201</v>
      </c>
      <c r="BM201" s="131">
        <f t="shared" si="57"/>
        <v>0.14285034269983127</v>
      </c>
      <c r="BN201" s="131">
        <f t="shared" si="57"/>
        <v>0.14537448941798448</v>
      </c>
      <c r="BO201" s="131">
        <f t="shared" si="57"/>
        <v>0.14794323747579388</v>
      </c>
      <c r="BP201" s="131">
        <f t="shared" si="57"/>
        <v>0.15055737497304977</v>
      </c>
      <c r="BQ201" s="131">
        <f t="shared" si="57"/>
        <v>0.15321770393516176</v>
      </c>
      <c r="BS201" s="57" t="s">
        <v>48</v>
      </c>
    </row>
    <row r="202" spans="2:71">
      <c r="B202" s="66" t="s">
        <v>132</v>
      </c>
      <c r="C202" s="356">
        <v>0.21</v>
      </c>
      <c r="I202" s="126" t="str">
        <f t="shared" si="54"/>
        <v>2024$/user trip</v>
      </c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131">
        <f t="shared" si="55"/>
        <v>0.21</v>
      </c>
      <c r="AA202" s="131">
        <f t="shared" si="55"/>
        <v>0.21633444402510382</v>
      </c>
      <c r="AB202" s="131">
        <f t="shared" si="55"/>
        <v>0.22172656668235244</v>
      </c>
      <c r="AC202" s="131">
        <f t="shared" si="55"/>
        <v>0.22767623401975151</v>
      </c>
      <c r="AD202" s="131">
        <f t="shared" si="55"/>
        <v>0.23214561658925864</v>
      </c>
      <c r="AE202" s="131">
        <f t="shared" si="55"/>
        <v>0.23624759902187142</v>
      </c>
      <c r="AF202" s="131">
        <f t="shared" si="55"/>
        <v>0.24042206294314933</v>
      </c>
      <c r="AG202" s="131">
        <f t="shared" si="55"/>
        <v>0.24467028909143904</v>
      </c>
      <c r="AH202" s="131">
        <f t="shared" si="55"/>
        <v>0.24899358083556503</v>
      </c>
      <c r="AI202" s="131">
        <f t="shared" si="55"/>
        <v>0.25339326457470696</v>
      </c>
      <c r="AJ202" s="131">
        <f t="shared" si="55"/>
        <v>0.2578706901453432</v>
      </c>
      <c r="AK202" s="131">
        <f t="shared" si="55"/>
        <v>0.26242723123538447</v>
      </c>
      <c r="AL202" s="131">
        <f t="shared" si="55"/>
        <v>0.26706428580562602</v>
      </c>
      <c r="AM202" s="131">
        <f t="shared" si="55"/>
        <v>0.27178327651864581</v>
      </c>
      <c r="AN202" s="131">
        <f t="shared" si="55"/>
        <v>0.27658565117528194</v>
      </c>
      <c r="AO202" s="131">
        <f t="shared" si="55"/>
        <v>0.28147288315882252</v>
      </c>
      <c r="AP202" s="131">
        <f t="shared" si="56"/>
        <v>0.28644647188704403</v>
      </c>
      <c r="AQ202" s="131">
        <f t="shared" si="56"/>
        <v>0.29150794327223722</v>
      </c>
      <c r="AR202" s="131">
        <f t="shared" si="56"/>
        <v>0.296658850189362</v>
      </c>
      <c r="AS202" s="131">
        <f t="shared" si="56"/>
        <v>0.30190077295247386</v>
      </c>
      <c r="AT202" s="131">
        <f t="shared" si="56"/>
        <v>0.30723531979956942</v>
      </c>
      <c r="AU202" s="131">
        <f t="shared" si="56"/>
        <v>0.31266412738599841</v>
      </c>
      <c r="AV202" s="131">
        <f t="shared" si="56"/>
        <v>0.31818886128659501</v>
      </c>
      <c r="AW202" s="131">
        <f t="shared" si="56"/>
        <v>0.32381121650668093</v>
      </c>
      <c r="AX202" s="131">
        <f t="shared" si="56"/>
        <v>0.32953291800209844</v>
      </c>
      <c r="AY202" s="131">
        <f t="shared" si="56"/>
        <v>0.3353557212084321</v>
      </c>
      <c r="AZ202" s="131">
        <f t="shared" si="56"/>
        <v>0.34128141257958172</v>
      </c>
      <c r="BA202" s="131">
        <f t="shared" si="56"/>
        <v>0.34731181013585205</v>
      </c>
      <c r="BB202" s="131">
        <f t="shared" si="56"/>
        <v>0.3534487640217267</v>
      </c>
      <c r="BC202" s="131">
        <f t="shared" si="56"/>
        <v>0.35969415707349844</v>
      </c>
      <c r="BD202" s="131">
        <f t="shared" si="56"/>
        <v>0.36604990539692905</v>
      </c>
      <c r="BE202" s="131">
        <f t="shared" si="56"/>
        <v>0.37251795895511652</v>
      </c>
      <c r="BF202" s="131">
        <f t="shared" si="57"/>
        <v>0.37910030216674956</v>
      </c>
      <c r="BG202" s="131">
        <f t="shared" si="57"/>
        <v>0.38579895451493329</v>
      </c>
      <c r="BH202" s="131">
        <f t="shared" si="57"/>
        <v>0.39261597116677333</v>
      </c>
      <c r="BI202" s="131">
        <f t="shared" si="57"/>
        <v>0.39955344360390671</v>
      </c>
      <c r="BJ202" s="131">
        <f t="shared" si="57"/>
        <v>0.40661350026417536</v>
      </c>
      <c r="BK202" s="131">
        <f t="shared" si="57"/>
        <v>0.41379830719463717</v>
      </c>
      <c r="BL202" s="131">
        <f t="shared" si="57"/>
        <v>0.42111006871611595</v>
      </c>
      <c r="BM202" s="131">
        <f t="shared" si="57"/>
        <v>0.4285510280994938</v>
      </c>
      <c r="BN202" s="131">
        <f t="shared" si="57"/>
        <v>0.43612346825395337</v>
      </c>
      <c r="BO202" s="131">
        <f t="shared" si="57"/>
        <v>0.44382971242738156</v>
      </c>
      <c r="BP202" s="131">
        <f t="shared" si="57"/>
        <v>0.45167212491914921</v>
      </c>
      <c r="BQ202" s="131">
        <f t="shared" si="57"/>
        <v>0.45965311180548524</v>
      </c>
      <c r="BS202" s="57" t="s">
        <v>48</v>
      </c>
    </row>
    <row r="203" spans="2:71">
      <c r="B203" s="66" t="s">
        <v>133</v>
      </c>
      <c r="C203" s="356">
        <v>0.23</v>
      </c>
      <c r="I203" s="126" t="str">
        <f t="shared" si="54"/>
        <v>2024$/user trip</v>
      </c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131">
        <f t="shared" si="55"/>
        <v>0.23</v>
      </c>
      <c r="AA203" s="131">
        <f t="shared" si="55"/>
        <v>0.23693772440844704</v>
      </c>
      <c r="AB203" s="131">
        <f t="shared" si="55"/>
        <v>0.24284338255686222</v>
      </c>
      <c r="AC203" s="131">
        <f t="shared" si="55"/>
        <v>0.24935968487877547</v>
      </c>
      <c r="AD203" s="131">
        <f t="shared" si="55"/>
        <v>0.2542547229310928</v>
      </c>
      <c r="AE203" s="131">
        <f t="shared" si="55"/>
        <v>0.25874737035728779</v>
      </c>
      <c r="AF203" s="131">
        <f t="shared" si="55"/>
        <v>0.26331940227106831</v>
      </c>
      <c r="AG203" s="131">
        <f t="shared" si="55"/>
        <v>0.26797222138586185</v>
      </c>
      <c r="AH203" s="131">
        <f t="shared" si="55"/>
        <v>0.27270725520085698</v>
      </c>
      <c r="AI203" s="131">
        <f t="shared" si="55"/>
        <v>0.27752595643896477</v>
      </c>
      <c r="AJ203" s="131">
        <f t="shared" si="55"/>
        <v>0.28242980349251873</v>
      </c>
      <c r="AK203" s="131">
        <f t="shared" si="55"/>
        <v>0.28742030087684967</v>
      </c>
      <c r="AL203" s="131">
        <f t="shared" si="55"/>
        <v>0.29249897969187616</v>
      </c>
      <c r="AM203" s="131">
        <f t="shared" si="55"/>
        <v>0.29766739809185017</v>
      </c>
      <c r="AN203" s="131">
        <f t="shared" si="55"/>
        <v>0.30292714176340407</v>
      </c>
      <c r="AO203" s="131">
        <f t="shared" si="55"/>
        <v>0.30827982441204371</v>
      </c>
      <c r="AP203" s="131">
        <f t="shared" si="56"/>
        <v>0.31372708825723872</v>
      </c>
      <c r="AQ203" s="131">
        <f t="shared" si="56"/>
        <v>0.31927060453625983</v>
      </c>
      <c r="AR203" s="131">
        <f t="shared" si="56"/>
        <v>0.32491207401692029</v>
      </c>
      <c r="AS203" s="131">
        <f t="shared" si="56"/>
        <v>0.33065322751937615</v>
      </c>
      <c r="AT203" s="131">
        <f t="shared" si="56"/>
        <v>0.33649582644714748</v>
      </c>
      <c r="AU203" s="131">
        <f t="shared" si="56"/>
        <v>0.34244166332752207</v>
      </c>
      <c r="AV203" s="131">
        <f t="shared" si="56"/>
        <v>0.34849256236150883</v>
      </c>
      <c r="AW203" s="131">
        <f t="shared" si="56"/>
        <v>0.35465037998350768</v>
      </c>
      <c r="AX203" s="131">
        <f t="shared" si="56"/>
        <v>0.36091700543086974</v>
      </c>
      <c r="AY203" s="131">
        <f t="shared" si="56"/>
        <v>0.36729436132352095</v>
      </c>
      <c r="AZ203" s="131">
        <f t="shared" si="56"/>
        <v>0.37378440425382764</v>
      </c>
      <c r="BA203" s="131">
        <f t="shared" si="56"/>
        <v>0.38038912538688563</v>
      </c>
      <c r="BB203" s="131">
        <f t="shared" si="56"/>
        <v>0.38711055107141495</v>
      </c>
      <c r="BC203" s="131">
        <f t="shared" si="56"/>
        <v>0.3939507434614507</v>
      </c>
      <c r="BD203" s="131">
        <f t="shared" si="56"/>
        <v>0.40091180114901753</v>
      </c>
      <c r="BE203" s="131">
        <f t="shared" si="56"/>
        <v>0.40799585980798481</v>
      </c>
      <c r="BF203" s="131">
        <f t="shared" si="57"/>
        <v>0.41520509284929713</v>
      </c>
      <c r="BG203" s="131">
        <f t="shared" si="57"/>
        <v>0.42254171208778413</v>
      </c>
      <c r="BH203" s="131">
        <f t="shared" si="57"/>
        <v>0.43000796842075178</v>
      </c>
      <c r="BI203" s="131">
        <f t="shared" si="57"/>
        <v>0.4376061525185645</v>
      </c>
      <c r="BJ203" s="131">
        <f t="shared" si="57"/>
        <v>0.44533859552743016</v>
      </c>
      <c r="BK203" s="131">
        <f t="shared" si="57"/>
        <v>0.4532076697846027</v>
      </c>
      <c r="BL203" s="131">
        <f t="shared" si="57"/>
        <v>0.46121578954622228</v>
      </c>
      <c r="BM203" s="131">
        <f t="shared" si="57"/>
        <v>0.46936541172801705</v>
      </c>
      <c r="BN203" s="131">
        <f t="shared" si="57"/>
        <v>0.47765903665909182</v>
      </c>
      <c r="BO203" s="131">
        <f t="shared" si="57"/>
        <v>0.48609920884903701</v>
      </c>
      <c r="BP203" s="131">
        <f t="shared" si="57"/>
        <v>0.49468851776859207</v>
      </c>
      <c r="BQ203" s="131">
        <f t="shared" si="57"/>
        <v>0.50342959864410297</v>
      </c>
      <c r="BS203" s="57" t="s">
        <v>48</v>
      </c>
    </row>
    <row r="204" spans="2:71">
      <c r="B204" s="66" t="s">
        <v>134</v>
      </c>
      <c r="C204" s="356">
        <v>0.08</v>
      </c>
      <c r="I204" s="126" t="str">
        <f t="shared" si="54"/>
        <v>2024$/user trip</v>
      </c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131">
        <f t="shared" si="55"/>
        <v>0.08</v>
      </c>
      <c r="AA204" s="131">
        <f t="shared" si="55"/>
        <v>8.2413121533372879E-2</v>
      </c>
      <c r="AB204" s="131">
        <f t="shared" si="55"/>
        <v>8.4467263498039027E-2</v>
      </c>
      <c r="AC204" s="131">
        <f t="shared" si="55"/>
        <v>8.673380343609581E-2</v>
      </c>
      <c r="AD204" s="131">
        <f t="shared" si="55"/>
        <v>8.8436425367336632E-2</v>
      </c>
      <c r="AE204" s="131">
        <f t="shared" si="55"/>
        <v>8.9999085341665314E-2</v>
      </c>
      <c r="AF204" s="131">
        <f t="shared" si="55"/>
        <v>9.1589357311675931E-2</v>
      </c>
      <c r="AG204" s="131">
        <f t="shared" si="55"/>
        <v>9.3207729177691073E-2</v>
      </c>
      <c r="AH204" s="131">
        <f t="shared" si="55"/>
        <v>9.4854697461167634E-2</v>
      </c>
      <c r="AI204" s="131">
        <f t="shared" si="55"/>
        <v>9.6530767457031236E-2</v>
      </c>
      <c r="AJ204" s="131">
        <f t="shared" si="55"/>
        <v>9.8236453388702169E-2</v>
      </c>
      <c r="AK204" s="131">
        <f t="shared" si="55"/>
        <v>9.9972278565860759E-2</v>
      </c>
      <c r="AL204" s="131">
        <f t="shared" si="55"/>
        <v>0.1017387755450004</v>
      </c>
      <c r="AM204" s="131">
        <f t="shared" si="55"/>
        <v>0.10353648629281745</v>
      </c>
      <c r="AN204" s="131">
        <f t="shared" si="55"/>
        <v>0.10536596235248837</v>
      </c>
      <c r="AO204" s="131">
        <f t="shared" si="55"/>
        <v>0.10722776501288478</v>
      </c>
      <c r="AP204" s="131">
        <f t="shared" si="56"/>
        <v>0.10912246548077867</v>
      </c>
      <c r="AQ204" s="131">
        <f t="shared" si="56"/>
        <v>0.11105064505609039</v>
      </c>
      <c r="AR204" s="131">
        <f t="shared" si="56"/>
        <v>0.11301289531023315</v>
      </c>
      <c r="AS204" s="131">
        <f t="shared" si="56"/>
        <v>0.1150098182676091</v>
      </c>
      <c r="AT204" s="131">
        <f t="shared" si="56"/>
        <v>0.11704202659031215</v>
      </c>
      <c r="AU204" s="131">
        <f t="shared" si="56"/>
        <v>0.11911014376609463</v>
      </c>
      <c r="AV204" s="131">
        <f t="shared" si="56"/>
        <v>0.12121480429965525</v>
      </c>
      <c r="AW204" s="131">
        <f t="shared" si="56"/>
        <v>0.12335665390730702</v>
      </c>
      <c r="AX204" s="131">
        <f t="shared" si="56"/>
        <v>0.12553634971508512</v>
      </c>
      <c r="AY204" s="131">
        <f t="shared" si="56"/>
        <v>0.1277545604603551</v>
      </c>
      <c r="AZ204" s="131">
        <f t="shared" si="56"/>
        <v>0.13001196669698353</v>
      </c>
      <c r="BA204" s="131">
        <f t="shared" si="56"/>
        <v>0.13230926100413412</v>
      </c>
      <c r="BB204" s="131">
        <f t="shared" si="56"/>
        <v>0.13464714819875304</v>
      </c>
      <c r="BC204" s="131">
        <f t="shared" si="56"/>
        <v>0.13702634555180893</v>
      </c>
      <c r="BD204" s="131">
        <f t="shared" si="56"/>
        <v>0.13944758300835391</v>
      </c>
      <c r="BE204" s="131">
        <f t="shared" si="56"/>
        <v>0.14191160341147296</v>
      </c>
      <c r="BF204" s="131">
        <f t="shared" si="57"/>
        <v>0.14441916273019031</v>
      </c>
      <c r="BG204" s="131">
        <f t="shared" si="57"/>
        <v>0.14697103029140318</v>
      </c>
      <c r="BH204" s="131">
        <f t="shared" si="57"/>
        <v>0.14956798901591367</v>
      </c>
      <c r="BI204" s="131">
        <f t="shared" si="57"/>
        <v>0.15221083565863114</v>
      </c>
      <c r="BJ204" s="131">
        <f t="shared" si="57"/>
        <v>0.15490038105301918</v>
      </c>
      <c r="BK204" s="131">
        <f t="shared" si="57"/>
        <v>0.15763745035986179</v>
      </c>
      <c r="BL204" s="131">
        <f t="shared" si="57"/>
        <v>0.16042288332042515</v>
      </c>
      <c r="BM204" s="131">
        <f t="shared" si="57"/>
        <v>0.16325753451409289</v>
      </c>
      <c r="BN204" s="131">
        <f t="shared" si="57"/>
        <v>0.16614227362055367</v>
      </c>
      <c r="BO204" s="131">
        <f t="shared" si="57"/>
        <v>0.16907798568662155</v>
      </c>
      <c r="BP204" s="131">
        <f t="shared" si="57"/>
        <v>0.17206557139777115</v>
      </c>
      <c r="BQ204" s="131">
        <f t="shared" si="57"/>
        <v>0.17510594735447058</v>
      </c>
      <c r="BS204" s="57" t="s">
        <v>48</v>
      </c>
    </row>
    <row r="205" spans="2:71">
      <c r="B205" s="66" t="s">
        <v>135</v>
      </c>
      <c r="C205" s="356">
        <v>0.37</v>
      </c>
      <c r="I205" s="126" t="str">
        <f t="shared" si="54"/>
        <v>2024$/user trip</v>
      </c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131">
        <f t="shared" si="55"/>
        <v>0.37</v>
      </c>
      <c r="AA205" s="131">
        <f t="shared" si="55"/>
        <v>0.38116068709184958</v>
      </c>
      <c r="AB205" s="131">
        <f t="shared" si="55"/>
        <v>0.39066109367843049</v>
      </c>
      <c r="AC205" s="131">
        <f t="shared" si="55"/>
        <v>0.40114384089194316</v>
      </c>
      <c r="AD205" s="131">
        <f t="shared" si="55"/>
        <v>0.40901846732393188</v>
      </c>
      <c r="AE205" s="131">
        <f t="shared" si="55"/>
        <v>0.41624576970520205</v>
      </c>
      <c r="AF205" s="131">
        <f t="shared" si="55"/>
        <v>0.42360077756650122</v>
      </c>
      <c r="AG205" s="131">
        <f t="shared" si="55"/>
        <v>0.43108574744682121</v>
      </c>
      <c r="AH205" s="131">
        <f t="shared" si="55"/>
        <v>0.43870297575790029</v>
      </c>
      <c r="AI205" s="131">
        <f t="shared" si="55"/>
        <v>0.44645479948876943</v>
      </c>
      <c r="AJ205" s="131">
        <f t="shared" si="55"/>
        <v>0.45434359692274751</v>
      </c>
      <c r="AK205" s="131">
        <f t="shared" si="55"/>
        <v>0.46237178836710596</v>
      </c>
      <c r="AL205" s="131">
        <f t="shared" si="55"/>
        <v>0.47054183689562684</v>
      </c>
      <c r="AM205" s="131">
        <f t="shared" si="55"/>
        <v>0.47885624910428071</v>
      </c>
      <c r="AN205" s="131">
        <f t="shared" si="55"/>
        <v>0.4873175758802587</v>
      </c>
      <c r="AO205" s="131">
        <f t="shared" si="55"/>
        <v>0.49592841318459208</v>
      </c>
      <c r="AP205" s="131">
        <f t="shared" si="56"/>
        <v>0.50469140284860137</v>
      </c>
      <c r="AQ205" s="131">
        <f t="shared" si="56"/>
        <v>0.513609233384418</v>
      </c>
      <c r="AR205" s="131">
        <f t="shared" si="56"/>
        <v>0.52268464080982835</v>
      </c>
      <c r="AS205" s="131">
        <f t="shared" si="56"/>
        <v>0.53192040948769204</v>
      </c>
      <c r="AT205" s="131">
        <f t="shared" si="56"/>
        <v>0.54131937298019372</v>
      </c>
      <c r="AU205" s="131">
        <f t="shared" si="56"/>
        <v>0.55088441491818763</v>
      </c>
      <c r="AV205" s="131">
        <f t="shared" si="56"/>
        <v>0.56061846988590547</v>
      </c>
      <c r="AW205" s="131">
        <f t="shared" si="56"/>
        <v>0.57052452432129497</v>
      </c>
      <c r="AX205" s="131">
        <f t="shared" si="56"/>
        <v>0.58060561743226868</v>
      </c>
      <c r="AY205" s="131">
        <f t="shared" si="56"/>
        <v>0.59086484212914236</v>
      </c>
      <c r="AZ205" s="131">
        <f t="shared" si="56"/>
        <v>0.60130534597354879</v>
      </c>
      <c r="BA205" s="131">
        <f t="shared" si="56"/>
        <v>0.61193033214412029</v>
      </c>
      <c r="BB205" s="131">
        <f t="shared" si="56"/>
        <v>0.62274306041923277</v>
      </c>
      <c r="BC205" s="131">
        <f t="shared" si="56"/>
        <v>0.63374684817711624</v>
      </c>
      <c r="BD205" s="131">
        <f t="shared" si="56"/>
        <v>0.64494507141363688</v>
      </c>
      <c r="BE205" s="131">
        <f t="shared" si="56"/>
        <v>0.65634116577806245</v>
      </c>
      <c r="BF205" s="131">
        <f t="shared" si="57"/>
        <v>0.66793862762713019</v>
      </c>
      <c r="BG205" s="131">
        <f t="shared" si="57"/>
        <v>0.67974101509773965</v>
      </c>
      <c r="BH205" s="131">
        <f t="shared" si="57"/>
        <v>0.69175194919860072</v>
      </c>
      <c r="BI205" s="131">
        <f t="shared" si="57"/>
        <v>0.70397511492116893</v>
      </c>
      <c r="BJ205" s="131">
        <f t="shared" si="57"/>
        <v>0.71641426237021377</v>
      </c>
      <c r="BK205" s="131">
        <f t="shared" si="57"/>
        <v>0.72907320791436081</v>
      </c>
      <c r="BL205" s="131">
        <f t="shared" si="57"/>
        <v>0.7419558353569663</v>
      </c>
      <c r="BM205" s="131">
        <f t="shared" si="57"/>
        <v>0.75506609712767958</v>
      </c>
      <c r="BN205" s="131">
        <f t="shared" si="57"/>
        <v>0.76840801549506066</v>
      </c>
      <c r="BO205" s="131">
        <f t="shared" si="57"/>
        <v>0.78198568380062472</v>
      </c>
      <c r="BP205" s="131">
        <f t="shared" si="57"/>
        <v>0.79580326771469156</v>
      </c>
      <c r="BQ205" s="131">
        <f t="shared" si="57"/>
        <v>0.80986500651442639</v>
      </c>
      <c r="BS205" s="57" t="s">
        <v>48</v>
      </c>
    </row>
    <row r="206" spans="2:71">
      <c r="B206" s="66" t="s">
        <v>136</v>
      </c>
      <c r="C206" s="356">
        <v>0.72</v>
      </c>
      <c r="I206" s="126" t="str">
        <f t="shared" si="54"/>
        <v>2024$/user trip</v>
      </c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131">
        <f t="shared" si="55"/>
        <v>0.72</v>
      </c>
      <c r="AA206" s="131">
        <f t="shared" si="55"/>
        <v>0.74171809380035592</v>
      </c>
      <c r="AB206" s="131">
        <f t="shared" si="55"/>
        <v>0.76020537148235123</v>
      </c>
      <c r="AC206" s="131">
        <f t="shared" si="55"/>
        <v>0.78060423092486231</v>
      </c>
      <c r="AD206" s="131">
        <f t="shared" si="55"/>
        <v>0.79592782830602959</v>
      </c>
      <c r="AE206" s="131">
        <f t="shared" si="55"/>
        <v>0.80999176807498774</v>
      </c>
      <c r="AF206" s="131">
        <f t="shared" si="55"/>
        <v>0.8243042158050834</v>
      </c>
      <c r="AG206" s="131">
        <f t="shared" si="55"/>
        <v>0.83886956259921963</v>
      </c>
      <c r="AH206" s="131">
        <f t="shared" si="55"/>
        <v>0.85369227715050866</v>
      </c>
      <c r="AI206" s="131">
        <f t="shared" si="55"/>
        <v>0.86877690711328104</v>
      </c>
      <c r="AJ206" s="131">
        <f t="shared" si="55"/>
        <v>0.88412808049831948</v>
      </c>
      <c r="AK206" s="131">
        <f t="shared" si="55"/>
        <v>0.89975050709274673</v>
      </c>
      <c r="AL206" s="131">
        <f t="shared" si="55"/>
        <v>0.91564897990500349</v>
      </c>
      <c r="AM206" s="131">
        <f t="shared" si="55"/>
        <v>0.931828376635357</v>
      </c>
      <c r="AN206" s="131">
        <f t="shared" si="55"/>
        <v>0.94829366117239522</v>
      </c>
      <c r="AO206" s="131">
        <f t="shared" si="55"/>
        <v>0.9650498851159629</v>
      </c>
      <c r="AP206" s="131">
        <f t="shared" si="56"/>
        <v>0.98210218932700799</v>
      </c>
      <c r="AQ206" s="131">
        <f t="shared" si="56"/>
        <v>0.99945580550481339</v>
      </c>
      <c r="AR206" s="131">
        <f t="shared" si="56"/>
        <v>1.0171160577920983</v>
      </c>
      <c r="AS206" s="131">
        <f t="shared" si="56"/>
        <v>1.0350883644084818</v>
      </c>
      <c r="AT206" s="131">
        <f t="shared" si="56"/>
        <v>1.0533782393128095</v>
      </c>
      <c r="AU206" s="131">
        <f t="shared" si="56"/>
        <v>1.0719912938948517</v>
      </c>
      <c r="AV206" s="131">
        <f t="shared" si="56"/>
        <v>1.0909332386968971</v>
      </c>
      <c r="AW206" s="131">
        <f t="shared" si="56"/>
        <v>1.1102098851657631</v>
      </c>
      <c r="AX206" s="131">
        <f t="shared" si="56"/>
        <v>1.129827147435766</v>
      </c>
      <c r="AY206" s="131">
        <f t="shared" si="56"/>
        <v>1.1497910441431958</v>
      </c>
      <c r="AZ206" s="131">
        <f t="shared" si="56"/>
        <v>1.1701077002728517</v>
      </c>
      <c r="BA206" s="131">
        <f t="shared" si="56"/>
        <v>1.1907833490372071</v>
      </c>
      <c r="BB206" s="131">
        <f t="shared" si="56"/>
        <v>1.2118243337887773</v>
      </c>
      <c r="BC206" s="131">
        <f t="shared" si="56"/>
        <v>1.2332371099662802</v>
      </c>
      <c r="BD206" s="131">
        <f t="shared" si="56"/>
        <v>1.2550282470751852</v>
      </c>
      <c r="BE206" s="131">
        <f t="shared" si="56"/>
        <v>1.2772044307032566</v>
      </c>
      <c r="BF206" s="131">
        <f t="shared" si="57"/>
        <v>1.2997724645717128</v>
      </c>
      <c r="BG206" s="131">
        <f t="shared" si="57"/>
        <v>1.3227392726226286</v>
      </c>
      <c r="BH206" s="131">
        <f t="shared" si="57"/>
        <v>1.346111901143223</v>
      </c>
      <c r="BI206" s="131">
        <f t="shared" si="57"/>
        <v>1.36989752092768</v>
      </c>
      <c r="BJ206" s="131">
        <f t="shared" si="57"/>
        <v>1.3941034294771726</v>
      </c>
      <c r="BK206" s="131">
        <f t="shared" si="57"/>
        <v>1.4187370532387562</v>
      </c>
      <c r="BL206" s="131">
        <f t="shared" si="57"/>
        <v>1.4438059498838263</v>
      </c>
      <c r="BM206" s="131">
        <f t="shared" si="57"/>
        <v>1.4693178106268359</v>
      </c>
      <c r="BN206" s="131">
        <f t="shared" si="57"/>
        <v>1.4952804625849829</v>
      </c>
      <c r="BO206" s="131">
        <f t="shared" si="57"/>
        <v>1.521701871179594</v>
      </c>
      <c r="BP206" s="131">
        <f t="shared" si="57"/>
        <v>1.5485901425799402</v>
      </c>
      <c r="BQ206" s="131">
        <f t="shared" si="57"/>
        <v>1.5759535261902351</v>
      </c>
      <c r="BS206" s="57" t="s">
        <v>48</v>
      </c>
    </row>
    <row r="207" spans="2:71">
      <c r="B207" s="66" t="s">
        <v>137</v>
      </c>
      <c r="C207" s="356">
        <v>0.08</v>
      </c>
      <c r="I207" s="126" t="str">
        <f t="shared" si="54"/>
        <v>2024$/user trip</v>
      </c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131">
        <f t="shared" si="55"/>
        <v>0.08</v>
      </c>
      <c r="AA207" s="131">
        <f t="shared" si="55"/>
        <v>8.2413121533372879E-2</v>
      </c>
      <c r="AB207" s="131">
        <f t="shared" si="55"/>
        <v>8.4467263498039027E-2</v>
      </c>
      <c r="AC207" s="131">
        <f t="shared" si="55"/>
        <v>8.673380343609581E-2</v>
      </c>
      <c r="AD207" s="131">
        <f t="shared" si="55"/>
        <v>8.8436425367336632E-2</v>
      </c>
      <c r="AE207" s="131">
        <f t="shared" si="55"/>
        <v>8.9999085341665314E-2</v>
      </c>
      <c r="AF207" s="131">
        <f t="shared" si="55"/>
        <v>9.1589357311675931E-2</v>
      </c>
      <c r="AG207" s="131">
        <f t="shared" si="55"/>
        <v>9.3207729177691073E-2</v>
      </c>
      <c r="AH207" s="131">
        <f t="shared" si="55"/>
        <v>9.4854697461167634E-2</v>
      </c>
      <c r="AI207" s="131">
        <f t="shared" si="55"/>
        <v>9.6530767457031236E-2</v>
      </c>
      <c r="AJ207" s="131">
        <f t="shared" si="55"/>
        <v>9.8236453388702169E-2</v>
      </c>
      <c r="AK207" s="131">
        <f t="shared" si="55"/>
        <v>9.9972278565860759E-2</v>
      </c>
      <c r="AL207" s="131">
        <f t="shared" si="55"/>
        <v>0.1017387755450004</v>
      </c>
      <c r="AM207" s="131">
        <f t="shared" si="55"/>
        <v>0.10353648629281745</v>
      </c>
      <c r="AN207" s="131">
        <f t="shared" si="55"/>
        <v>0.10536596235248837</v>
      </c>
      <c r="AO207" s="131">
        <f t="shared" si="55"/>
        <v>0.10722776501288478</v>
      </c>
      <c r="AP207" s="131">
        <f t="shared" si="56"/>
        <v>0.10912246548077867</v>
      </c>
      <c r="AQ207" s="131">
        <f t="shared" si="56"/>
        <v>0.11105064505609039</v>
      </c>
      <c r="AR207" s="131">
        <f t="shared" si="56"/>
        <v>0.11301289531023315</v>
      </c>
      <c r="AS207" s="131">
        <f t="shared" si="56"/>
        <v>0.1150098182676091</v>
      </c>
      <c r="AT207" s="131">
        <f t="shared" si="56"/>
        <v>0.11704202659031215</v>
      </c>
      <c r="AU207" s="131">
        <f t="shared" si="56"/>
        <v>0.11911014376609463</v>
      </c>
      <c r="AV207" s="131">
        <f t="shared" si="56"/>
        <v>0.12121480429965525</v>
      </c>
      <c r="AW207" s="131">
        <f t="shared" si="56"/>
        <v>0.12335665390730702</v>
      </c>
      <c r="AX207" s="131">
        <f t="shared" si="56"/>
        <v>0.12553634971508512</v>
      </c>
      <c r="AY207" s="131">
        <f t="shared" si="56"/>
        <v>0.1277545604603551</v>
      </c>
      <c r="AZ207" s="131">
        <f t="shared" si="56"/>
        <v>0.13001196669698353</v>
      </c>
      <c r="BA207" s="131">
        <f t="shared" si="56"/>
        <v>0.13230926100413412</v>
      </c>
      <c r="BB207" s="131">
        <f t="shared" si="56"/>
        <v>0.13464714819875304</v>
      </c>
      <c r="BC207" s="131">
        <f t="shared" si="56"/>
        <v>0.13702634555180893</v>
      </c>
      <c r="BD207" s="131">
        <f t="shared" si="56"/>
        <v>0.13944758300835391</v>
      </c>
      <c r="BE207" s="131">
        <f t="shared" si="56"/>
        <v>0.14191160341147296</v>
      </c>
      <c r="BF207" s="131">
        <f t="shared" si="57"/>
        <v>0.14441916273019031</v>
      </c>
      <c r="BG207" s="131">
        <f t="shared" si="57"/>
        <v>0.14697103029140318</v>
      </c>
      <c r="BH207" s="131">
        <f t="shared" si="57"/>
        <v>0.14956798901591367</v>
      </c>
      <c r="BI207" s="131">
        <f t="shared" si="57"/>
        <v>0.15221083565863114</v>
      </c>
      <c r="BJ207" s="131">
        <f t="shared" si="57"/>
        <v>0.15490038105301918</v>
      </c>
      <c r="BK207" s="131">
        <f t="shared" si="57"/>
        <v>0.15763745035986179</v>
      </c>
      <c r="BL207" s="131">
        <f t="shared" si="57"/>
        <v>0.16042288332042515</v>
      </c>
      <c r="BM207" s="131">
        <f t="shared" si="57"/>
        <v>0.16325753451409289</v>
      </c>
      <c r="BN207" s="131">
        <f t="shared" si="57"/>
        <v>0.16614227362055367</v>
      </c>
      <c r="BO207" s="131">
        <f t="shared" si="57"/>
        <v>0.16907798568662155</v>
      </c>
      <c r="BP207" s="131">
        <f t="shared" si="57"/>
        <v>0.17206557139777115</v>
      </c>
      <c r="BQ207" s="131">
        <f t="shared" si="57"/>
        <v>0.17510594735447058</v>
      </c>
      <c r="BS207" s="57" t="s">
        <v>48</v>
      </c>
    </row>
    <row r="208" spans="2:71">
      <c r="B208" s="66" t="s">
        <v>138</v>
      </c>
      <c r="C208" s="356">
        <v>0.55000000000000004</v>
      </c>
      <c r="I208" s="126" t="str">
        <f t="shared" si="54"/>
        <v>2024$/user trip</v>
      </c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131">
        <f t="shared" si="55"/>
        <v>0.55000000000000004</v>
      </c>
      <c r="AA208" s="131">
        <f t="shared" si="55"/>
        <v>0.56659021054193859</v>
      </c>
      <c r="AB208" s="131">
        <f t="shared" si="55"/>
        <v>0.58071243654901838</v>
      </c>
      <c r="AC208" s="131">
        <f t="shared" si="55"/>
        <v>0.59629489862315876</v>
      </c>
      <c r="AD208" s="131">
        <f t="shared" si="55"/>
        <v>0.60800042440043933</v>
      </c>
      <c r="AE208" s="131">
        <f t="shared" si="55"/>
        <v>0.61874371172394904</v>
      </c>
      <c r="AF208" s="131">
        <f t="shared" si="55"/>
        <v>0.6296768315177721</v>
      </c>
      <c r="AG208" s="131">
        <f t="shared" si="55"/>
        <v>0.64080313809662615</v>
      </c>
      <c r="AH208" s="131">
        <f t="shared" si="55"/>
        <v>0.65212604504552751</v>
      </c>
      <c r="AI208" s="131">
        <f t="shared" si="55"/>
        <v>0.66364902626708977</v>
      </c>
      <c r="AJ208" s="131">
        <f t="shared" si="55"/>
        <v>0.6753756170473274</v>
      </c>
      <c r="AK208" s="131">
        <f t="shared" si="55"/>
        <v>0.68730941514029276</v>
      </c>
      <c r="AL208" s="131">
        <f t="shared" si="55"/>
        <v>0.69945408187187774</v>
      </c>
      <c r="AM208" s="131">
        <f t="shared" si="55"/>
        <v>0.71181334326311996</v>
      </c>
      <c r="AN208" s="131">
        <f t="shared" si="55"/>
        <v>0.72439099117335759</v>
      </c>
      <c r="AO208" s="131">
        <f t="shared" si="55"/>
        <v>0.73719088446358283</v>
      </c>
      <c r="AP208" s="131">
        <f t="shared" si="56"/>
        <v>0.75021695018035339</v>
      </c>
      <c r="AQ208" s="131">
        <f t="shared" si="56"/>
        <v>0.76347318476062143</v>
      </c>
      <c r="AR208" s="131">
        <f t="shared" si="56"/>
        <v>0.77696365525785294</v>
      </c>
      <c r="AS208" s="131">
        <f t="shared" si="56"/>
        <v>0.79069250058981266</v>
      </c>
      <c r="AT208" s="131">
        <f t="shared" si="56"/>
        <v>0.8046639328083961</v>
      </c>
      <c r="AU208" s="131">
        <f t="shared" si="56"/>
        <v>0.81888223839190066</v>
      </c>
      <c r="AV208" s="131">
        <f t="shared" si="56"/>
        <v>0.83335177956012985</v>
      </c>
      <c r="AW208" s="131">
        <f t="shared" si="56"/>
        <v>0.84807699561273586</v>
      </c>
      <c r="AX208" s="131">
        <f t="shared" si="56"/>
        <v>0.86306240429121028</v>
      </c>
      <c r="AY208" s="131">
        <f t="shared" si="56"/>
        <v>0.87831260316494142</v>
      </c>
      <c r="AZ208" s="131">
        <f t="shared" si="56"/>
        <v>0.89383227104176177</v>
      </c>
      <c r="BA208" s="131">
        <f t="shared" si="56"/>
        <v>0.90962616940342222</v>
      </c>
      <c r="BB208" s="131">
        <f t="shared" si="56"/>
        <v>0.92569914386642715</v>
      </c>
      <c r="BC208" s="131">
        <f t="shared" si="56"/>
        <v>0.94205612566868646</v>
      </c>
      <c r="BD208" s="131">
        <f t="shared" si="56"/>
        <v>0.95870213318243325</v>
      </c>
      <c r="BE208" s="131">
        <f t="shared" si="56"/>
        <v>0.97564227345387677</v>
      </c>
      <c r="BF208" s="131">
        <f t="shared" si="57"/>
        <v>0.99288174377005844</v>
      </c>
      <c r="BG208" s="131">
        <f t="shared" si="57"/>
        <v>1.0104258332533969</v>
      </c>
      <c r="BH208" s="131">
        <f t="shared" si="57"/>
        <v>1.0282799244844065</v>
      </c>
      <c r="BI208" s="131">
        <f t="shared" si="57"/>
        <v>1.0464494951530892</v>
      </c>
      <c r="BJ208" s="131">
        <f t="shared" si="57"/>
        <v>1.064940119739507</v>
      </c>
      <c r="BK208" s="131">
        <f t="shared" si="57"/>
        <v>1.0837574712240499</v>
      </c>
      <c r="BL208" s="131">
        <f t="shared" si="57"/>
        <v>1.1029073228279229</v>
      </c>
      <c r="BM208" s="131">
        <f t="shared" si="57"/>
        <v>1.1223955497843887</v>
      </c>
      <c r="BN208" s="131">
        <f t="shared" si="57"/>
        <v>1.1422281311413065</v>
      </c>
      <c r="BO208" s="131">
        <f t="shared" si="57"/>
        <v>1.1624111515955233</v>
      </c>
      <c r="BP208" s="131">
        <f t="shared" si="57"/>
        <v>1.1829508033596767</v>
      </c>
      <c r="BQ208" s="131">
        <f t="shared" si="57"/>
        <v>1.2038533880619853</v>
      </c>
      <c r="BS208" s="57" t="s">
        <v>48</v>
      </c>
    </row>
    <row r="209" spans="1:72">
      <c r="B209" s="66" t="s">
        <v>141</v>
      </c>
      <c r="C209" s="356">
        <v>0.11</v>
      </c>
      <c r="I209" s="126" t="str">
        <f t="shared" si="54"/>
        <v>2024$/user trip</v>
      </c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131">
        <f t="shared" si="55"/>
        <v>0.11</v>
      </c>
      <c r="AA209" s="131">
        <f t="shared" si="55"/>
        <v>0.11331804210838771</v>
      </c>
      <c r="AB209" s="131">
        <f t="shared" si="55"/>
        <v>0.11614248730980367</v>
      </c>
      <c r="AC209" s="131">
        <f t="shared" si="55"/>
        <v>0.11925897972463174</v>
      </c>
      <c r="AD209" s="131">
        <f t="shared" si="55"/>
        <v>0.12160008488008786</v>
      </c>
      <c r="AE209" s="131">
        <f t="shared" si="55"/>
        <v>0.1237487423447898</v>
      </c>
      <c r="AF209" s="131">
        <f t="shared" si="55"/>
        <v>0.12593536630355442</v>
      </c>
      <c r="AG209" s="131">
        <f t="shared" si="55"/>
        <v>0.12816062761932523</v>
      </c>
      <c r="AH209" s="131">
        <f t="shared" si="55"/>
        <v>0.13042520900910551</v>
      </c>
      <c r="AI209" s="131">
        <f t="shared" si="55"/>
        <v>0.13272980525341793</v>
      </c>
      <c r="AJ209" s="131">
        <f t="shared" si="55"/>
        <v>0.13507512340946548</v>
      </c>
      <c r="AK209" s="131">
        <f t="shared" si="55"/>
        <v>0.13746188302805853</v>
      </c>
      <c r="AL209" s="131">
        <f t="shared" si="55"/>
        <v>0.13989081637437556</v>
      </c>
      <c r="AM209" s="131">
        <f t="shared" si="55"/>
        <v>0.14236266865262398</v>
      </c>
      <c r="AN209" s="131">
        <f t="shared" si="55"/>
        <v>0.14487819823467152</v>
      </c>
      <c r="AO209" s="131">
        <f t="shared" ref="AO209:BD215" si="58">IF($C$157=1,$C209*AO$37,$C209)</f>
        <v>0.14743817689271657</v>
      </c>
      <c r="AP209" s="131">
        <f t="shared" si="58"/>
        <v>0.15004339003607067</v>
      </c>
      <c r="AQ209" s="131">
        <f t="shared" si="58"/>
        <v>0.15269463695212426</v>
      </c>
      <c r="AR209" s="131">
        <f t="shared" si="58"/>
        <v>0.15539273105157059</v>
      </c>
      <c r="AS209" s="131">
        <f t="shared" si="58"/>
        <v>0.15813850011796252</v>
      </c>
      <c r="AT209" s="131">
        <f t="shared" si="58"/>
        <v>0.16093278656167923</v>
      </c>
      <c r="AU209" s="131">
        <f t="shared" si="58"/>
        <v>0.16377644767838012</v>
      </c>
      <c r="AV209" s="131">
        <f t="shared" si="58"/>
        <v>0.16667035591202597</v>
      </c>
      <c r="AW209" s="131">
        <f t="shared" si="58"/>
        <v>0.16961539912254714</v>
      </c>
      <c r="AX209" s="131">
        <f t="shared" si="58"/>
        <v>0.17261248085824205</v>
      </c>
      <c r="AY209" s="131">
        <f t="shared" si="58"/>
        <v>0.17566252063298826</v>
      </c>
      <c r="AZ209" s="131">
        <f t="shared" si="58"/>
        <v>0.17876645420835235</v>
      </c>
      <c r="BA209" s="131">
        <f t="shared" si="58"/>
        <v>0.18192523388068443</v>
      </c>
      <c r="BB209" s="131">
        <f t="shared" si="58"/>
        <v>0.18513982877328541</v>
      </c>
      <c r="BC209" s="131">
        <f t="shared" si="58"/>
        <v>0.18841122513373729</v>
      </c>
      <c r="BD209" s="131">
        <f t="shared" si="58"/>
        <v>0.19174042663648663</v>
      </c>
      <c r="BE209" s="131">
        <f t="shared" si="56"/>
        <v>0.19512845469077533</v>
      </c>
      <c r="BF209" s="131">
        <f t="shared" si="57"/>
        <v>0.19857634875401167</v>
      </c>
      <c r="BG209" s="131">
        <f t="shared" si="57"/>
        <v>0.20208516665067935</v>
      </c>
      <c r="BH209" s="131">
        <f t="shared" si="57"/>
        <v>0.20565598489688128</v>
      </c>
      <c r="BI209" s="131">
        <f t="shared" si="57"/>
        <v>0.20928989903061782</v>
      </c>
      <c r="BJ209" s="131">
        <f t="shared" si="57"/>
        <v>0.21298802394790137</v>
      </c>
      <c r="BK209" s="131">
        <f t="shared" si="57"/>
        <v>0.21675149424480997</v>
      </c>
      <c r="BL209" s="131">
        <f t="shared" si="57"/>
        <v>0.22058146456558456</v>
      </c>
      <c r="BM209" s="131">
        <f t="shared" si="57"/>
        <v>0.2244791099568777</v>
      </c>
      <c r="BN209" s="131">
        <f t="shared" si="57"/>
        <v>0.22844562622826128</v>
      </c>
      <c r="BO209" s="131">
        <f t="shared" si="57"/>
        <v>0.23248223031910464</v>
      </c>
      <c r="BP209" s="131">
        <f t="shared" si="57"/>
        <v>0.23659016067193533</v>
      </c>
      <c r="BQ209" s="131">
        <f t="shared" si="57"/>
        <v>0.24077067761239704</v>
      </c>
      <c r="BS209" s="57" t="s">
        <v>48</v>
      </c>
    </row>
    <row r="210" spans="1:72">
      <c r="B210" s="66" t="s">
        <v>142</v>
      </c>
      <c r="C210" s="356">
        <v>0.13</v>
      </c>
      <c r="I210" s="126" t="str">
        <f t="shared" si="54"/>
        <v>2024$/user trip</v>
      </c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131">
        <f t="shared" ref="Z210:AO215" si="59">IF($C$157=1,$C210*Z$37,$C210)</f>
        <v>0.13</v>
      </c>
      <c r="AA210" s="131">
        <f t="shared" si="59"/>
        <v>0.13392132249173094</v>
      </c>
      <c r="AB210" s="131">
        <f t="shared" si="59"/>
        <v>0.13725930318431342</v>
      </c>
      <c r="AC210" s="131">
        <f t="shared" si="59"/>
        <v>0.14094243058365571</v>
      </c>
      <c r="AD210" s="131">
        <f t="shared" si="59"/>
        <v>0.14370919122192202</v>
      </c>
      <c r="AE210" s="131">
        <f t="shared" si="59"/>
        <v>0.14624851368020614</v>
      </c>
      <c r="AF210" s="131">
        <f t="shared" si="59"/>
        <v>0.14883270563147341</v>
      </c>
      <c r="AG210" s="131">
        <f t="shared" si="59"/>
        <v>0.15146255991374799</v>
      </c>
      <c r="AH210" s="131">
        <f t="shared" si="59"/>
        <v>0.15413888337439741</v>
      </c>
      <c r="AI210" s="131">
        <f t="shared" si="59"/>
        <v>0.15686249711767575</v>
      </c>
      <c r="AJ210" s="131">
        <f t="shared" si="59"/>
        <v>0.15963423675664101</v>
      </c>
      <c r="AK210" s="131">
        <f t="shared" si="59"/>
        <v>0.16245495266952373</v>
      </c>
      <c r="AL210" s="131">
        <f t="shared" si="59"/>
        <v>0.16532551026062564</v>
      </c>
      <c r="AM210" s="131">
        <f t="shared" si="59"/>
        <v>0.16824679022582836</v>
      </c>
      <c r="AN210" s="131">
        <f t="shared" si="59"/>
        <v>0.17121968882279359</v>
      </c>
      <c r="AO210" s="131">
        <f t="shared" si="59"/>
        <v>0.17424511814593777</v>
      </c>
      <c r="AP210" s="131">
        <f t="shared" si="58"/>
        <v>0.17732400640626536</v>
      </c>
      <c r="AQ210" s="131">
        <f t="shared" si="58"/>
        <v>0.18045729821614687</v>
      </c>
      <c r="AR210" s="131">
        <f t="shared" si="58"/>
        <v>0.18364595487912888</v>
      </c>
      <c r="AS210" s="131">
        <f t="shared" si="58"/>
        <v>0.1868909546848648</v>
      </c>
      <c r="AT210" s="131">
        <f t="shared" si="58"/>
        <v>0.19019329320925726</v>
      </c>
      <c r="AU210" s="131">
        <f t="shared" si="58"/>
        <v>0.19355398361990378</v>
      </c>
      <c r="AV210" s="131">
        <f t="shared" si="58"/>
        <v>0.19697405698693979</v>
      </c>
      <c r="AW210" s="131">
        <f t="shared" si="58"/>
        <v>0.20045456259937391</v>
      </c>
      <c r="AX210" s="131">
        <f t="shared" si="58"/>
        <v>0.20399656828701332</v>
      </c>
      <c r="AY210" s="131">
        <f t="shared" si="58"/>
        <v>0.20760116074807705</v>
      </c>
      <c r="AZ210" s="131">
        <f t="shared" si="58"/>
        <v>0.21126944588259822</v>
      </c>
      <c r="BA210" s="131">
        <f t="shared" si="58"/>
        <v>0.21500254913171796</v>
      </c>
      <c r="BB210" s="131">
        <f t="shared" si="58"/>
        <v>0.21880161582297367</v>
      </c>
      <c r="BC210" s="131">
        <f t="shared" si="58"/>
        <v>0.22266781152168952</v>
      </c>
      <c r="BD210" s="131">
        <f t="shared" si="58"/>
        <v>0.22660232238857514</v>
      </c>
      <c r="BE210" s="131">
        <f t="shared" si="56"/>
        <v>0.23060635554364359</v>
      </c>
      <c r="BF210" s="131">
        <f t="shared" si="57"/>
        <v>0.23468113943655924</v>
      </c>
      <c r="BG210" s="131">
        <f t="shared" si="57"/>
        <v>0.23882792422353016</v>
      </c>
      <c r="BH210" s="131">
        <f t="shared" si="57"/>
        <v>0.24304798215085971</v>
      </c>
      <c r="BI210" s="131">
        <f t="shared" si="57"/>
        <v>0.2473426079452756</v>
      </c>
      <c r="BJ210" s="131">
        <f t="shared" si="57"/>
        <v>0.25171311921115619</v>
      </c>
      <c r="BK210" s="131">
        <f t="shared" si="57"/>
        <v>0.25616085683477541</v>
      </c>
      <c r="BL210" s="131">
        <f t="shared" si="57"/>
        <v>0.26068718539569086</v>
      </c>
      <c r="BM210" s="131">
        <f t="shared" si="57"/>
        <v>0.26529349358540094</v>
      </c>
      <c r="BN210" s="131">
        <f t="shared" si="57"/>
        <v>0.2699811946333997</v>
      </c>
      <c r="BO210" s="131">
        <f t="shared" si="57"/>
        <v>0.27475172674076004</v>
      </c>
      <c r="BP210" s="131">
        <f t="shared" si="57"/>
        <v>0.27960655352137814</v>
      </c>
      <c r="BQ210" s="131">
        <f t="shared" si="57"/>
        <v>0.28454716445101469</v>
      </c>
      <c r="BS210" s="57" t="s">
        <v>48</v>
      </c>
    </row>
    <row r="211" spans="1:72">
      <c r="B211" s="66" t="s">
        <v>143</v>
      </c>
      <c r="C211" s="356">
        <v>0.08</v>
      </c>
      <c r="I211" s="126" t="str">
        <f t="shared" si="54"/>
        <v>2024$/user trip</v>
      </c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131">
        <f t="shared" si="59"/>
        <v>0.08</v>
      </c>
      <c r="AA211" s="131">
        <f t="shared" si="59"/>
        <v>8.2413121533372879E-2</v>
      </c>
      <c r="AB211" s="131">
        <f t="shared" si="59"/>
        <v>8.4467263498039027E-2</v>
      </c>
      <c r="AC211" s="131">
        <f t="shared" si="59"/>
        <v>8.673380343609581E-2</v>
      </c>
      <c r="AD211" s="131">
        <f t="shared" si="59"/>
        <v>8.8436425367336632E-2</v>
      </c>
      <c r="AE211" s="131">
        <f t="shared" si="59"/>
        <v>8.9999085341665314E-2</v>
      </c>
      <c r="AF211" s="131">
        <f t="shared" si="59"/>
        <v>9.1589357311675931E-2</v>
      </c>
      <c r="AG211" s="131">
        <f t="shared" si="59"/>
        <v>9.3207729177691073E-2</v>
      </c>
      <c r="AH211" s="131">
        <f t="shared" si="59"/>
        <v>9.4854697461167634E-2</v>
      </c>
      <c r="AI211" s="131">
        <f t="shared" si="59"/>
        <v>9.6530767457031236E-2</v>
      </c>
      <c r="AJ211" s="131">
        <f t="shared" si="59"/>
        <v>9.8236453388702169E-2</v>
      </c>
      <c r="AK211" s="131">
        <f t="shared" si="59"/>
        <v>9.9972278565860759E-2</v>
      </c>
      <c r="AL211" s="131">
        <f t="shared" si="59"/>
        <v>0.1017387755450004</v>
      </c>
      <c r="AM211" s="131">
        <f t="shared" si="59"/>
        <v>0.10353648629281745</v>
      </c>
      <c r="AN211" s="131">
        <f t="shared" si="59"/>
        <v>0.10536596235248837</v>
      </c>
      <c r="AO211" s="131">
        <f t="shared" si="59"/>
        <v>0.10722776501288478</v>
      </c>
      <c r="AP211" s="131">
        <f t="shared" si="58"/>
        <v>0.10912246548077867</v>
      </c>
      <c r="AQ211" s="131">
        <f t="shared" si="58"/>
        <v>0.11105064505609039</v>
      </c>
      <c r="AR211" s="131">
        <f t="shared" si="58"/>
        <v>0.11301289531023315</v>
      </c>
      <c r="AS211" s="131">
        <f t="shared" si="58"/>
        <v>0.1150098182676091</v>
      </c>
      <c r="AT211" s="131">
        <f t="shared" si="58"/>
        <v>0.11704202659031215</v>
      </c>
      <c r="AU211" s="131">
        <f t="shared" si="58"/>
        <v>0.11911014376609463</v>
      </c>
      <c r="AV211" s="131">
        <f t="shared" si="58"/>
        <v>0.12121480429965525</v>
      </c>
      <c r="AW211" s="131">
        <f t="shared" si="58"/>
        <v>0.12335665390730702</v>
      </c>
      <c r="AX211" s="131">
        <f t="shared" si="58"/>
        <v>0.12553634971508512</v>
      </c>
      <c r="AY211" s="131">
        <f t="shared" si="58"/>
        <v>0.1277545604603551</v>
      </c>
      <c r="AZ211" s="131">
        <f t="shared" si="58"/>
        <v>0.13001196669698353</v>
      </c>
      <c r="BA211" s="131">
        <f t="shared" si="58"/>
        <v>0.13230926100413412</v>
      </c>
      <c r="BB211" s="131">
        <f t="shared" si="58"/>
        <v>0.13464714819875304</v>
      </c>
      <c r="BC211" s="131">
        <f t="shared" si="58"/>
        <v>0.13702634555180893</v>
      </c>
      <c r="BD211" s="131">
        <f t="shared" si="58"/>
        <v>0.13944758300835391</v>
      </c>
      <c r="BE211" s="131">
        <f t="shared" si="56"/>
        <v>0.14191160341147296</v>
      </c>
      <c r="BF211" s="131">
        <f t="shared" si="57"/>
        <v>0.14441916273019031</v>
      </c>
      <c r="BG211" s="131">
        <f t="shared" si="57"/>
        <v>0.14697103029140318</v>
      </c>
      <c r="BH211" s="131">
        <f t="shared" si="57"/>
        <v>0.14956798901591367</v>
      </c>
      <c r="BI211" s="131">
        <f t="shared" si="57"/>
        <v>0.15221083565863114</v>
      </c>
      <c r="BJ211" s="131">
        <f t="shared" si="57"/>
        <v>0.15490038105301918</v>
      </c>
      <c r="BK211" s="131">
        <f t="shared" si="57"/>
        <v>0.15763745035986179</v>
      </c>
      <c r="BL211" s="131">
        <f t="shared" si="57"/>
        <v>0.16042288332042515</v>
      </c>
      <c r="BM211" s="131">
        <f t="shared" si="57"/>
        <v>0.16325753451409289</v>
      </c>
      <c r="BN211" s="131">
        <f t="shared" si="57"/>
        <v>0.16614227362055367</v>
      </c>
      <c r="BO211" s="131">
        <f t="shared" si="57"/>
        <v>0.16907798568662155</v>
      </c>
      <c r="BP211" s="131">
        <f t="shared" si="57"/>
        <v>0.17206557139777115</v>
      </c>
      <c r="BQ211" s="131">
        <f t="shared" si="57"/>
        <v>0.17510594735447058</v>
      </c>
      <c r="BS211" s="57" t="s">
        <v>48</v>
      </c>
    </row>
    <row r="212" spans="1:72">
      <c r="B212" s="66" t="s">
        <v>144</v>
      </c>
      <c r="C212" s="356">
        <v>0.04</v>
      </c>
      <c r="I212" s="126" t="str">
        <f t="shared" si="54"/>
        <v>2024$/user trip</v>
      </c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131">
        <f t="shared" si="59"/>
        <v>0.04</v>
      </c>
      <c r="AA212" s="131">
        <f t="shared" si="59"/>
        <v>4.120656076668644E-2</v>
      </c>
      <c r="AB212" s="131">
        <f t="shared" si="59"/>
        <v>4.2233631749019514E-2</v>
      </c>
      <c r="AC212" s="131">
        <f t="shared" si="59"/>
        <v>4.3366901718047905E-2</v>
      </c>
      <c r="AD212" s="131">
        <f t="shared" si="59"/>
        <v>4.4218212683668316E-2</v>
      </c>
      <c r="AE212" s="131">
        <f t="shared" si="59"/>
        <v>4.4999542670832657E-2</v>
      </c>
      <c r="AF212" s="131">
        <f t="shared" si="59"/>
        <v>4.5794678655837966E-2</v>
      </c>
      <c r="AG212" s="131">
        <f t="shared" si="59"/>
        <v>4.6603864588845537E-2</v>
      </c>
      <c r="AH212" s="131">
        <f t="shared" si="59"/>
        <v>4.7427348730583817E-2</v>
      </c>
      <c r="AI212" s="131">
        <f t="shared" si="59"/>
        <v>4.8265383728515618E-2</v>
      </c>
      <c r="AJ212" s="131">
        <f t="shared" si="59"/>
        <v>4.9118226694351085E-2</v>
      </c>
      <c r="AK212" s="131">
        <f t="shared" si="59"/>
        <v>4.9986139282930379E-2</v>
      </c>
      <c r="AL212" s="131">
        <f t="shared" si="59"/>
        <v>5.0869387772500198E-2</v>
      </c>
      <c r="AM212" s="131">
        <f t="shared" si="59"/>
        <v>5.1768243146408724E-2</v>
      </c>
      <c r="AN212" s="131">
        <f t="shared" si="59"/>
        <v>5.2682981176244183E-2</v>
      </c>
      <c r="AO212" s="131">
        <f t="shared" si="59"/>
        <v>5.361388250644239E-2</v>
      </c>
      <c r="AP212" s="131">
        <f t="shared" si="58"/>
        <v>5.4561232740389334E-2</v>
      </c>
      <c r="AQ212" s="131">
        <f t="shared" si="58"/>
        <v>5.5525322528045193E-2</v>
      </c>
      <c r="AR212" s="131">
        <f t="shared" si="58"/>
        <v>5.6506447655116573E-2</v>
      </c>
      <c r="AS212" s="131">
        <f t="shared" si="58"/>
        <v>5.7504909133804551E-2</v>
      </c>
      <c r="AT212" s="131">
        <f t="shared" si="58"/>
        <v>5.8521013295156077E-2</v>
      </c>
      <c r="AU212" s="131">
        <f t="shared" si="58"/>
        <v>5.9555071883047317E-2</v>
      </c>
      <c r="AV212" s="131">
        <f t="shared" si="58"/>
        <v>6.0607402149827627E-2</v>
      </c>
      <c r="AW212" s="131">
        <f t="shared" si="58"/>
        <v>6.1678326953653509E-2</v>
      </c>
      <c r="AX212" s="131">
        <f t="shared" si="58"/>
        <v>6.2768174857542561E-2</v>
      </c>
      <c r="AY212" s="131">
        <f t="shared" si="58"/>
        <v>6.3877280230177552E-2</v>
      </c>
      <c r="AZ212" s="131">
        <f t="shared" si="58"/>
        <v>6.5005983348491767E-2</v>
      </c>
      <c r="BA212" s="131">
        <f t="shared" si="58"/>
        <v>6.6154630502067061E-2</v>
      </c>
      <c r="BB212" s="131">
        <f t="shared" si="58"/>
        <v>6.7323574099376518E-2</v>
      </c>
      <c r="BC212" s="131">
        <f t="shared" si="58"/>
        <v>6.8513172775904463E-2</v>
      </c>
      <c r="BD212" s="131">
        <f t="shared" si="58"/>
        <v>6.9723791504176957E-2</v>
      </c>
      <c r="BE212" s="131">
        <f t="shared" si="56"/>
        <v>7.0955801705736482E-2</v>
      </c>
      <c r="BF212" s="131">
        <f t="shared" si="57"/>
        <v>7.2209581365095157E-2</v>
      </c>
      <c r="BG212" s="131">
        <f t="shared" si="57"/>
        <v>7.3485515145701591E-2</v>
      </c>
      <c r="BH212" s="131">
        <f t="shared" si="57"/>
        <v>7.4783994507956836E-2</v>
      </c>
      <c r="BI212" s="131">
        <f t="shared" si="57"/>
        <v>7.6105417829315569E-2</v>
      </c>
      <c r="BJ212" s="131">
        <f t="shared" si="57"/>
        <v>7.7450190526509588E-2</v>
      </c>
      <c r="BK212" s="131">
        <f t="shared" si="57"/>
        <v>7.8818725179930896E-2</v>
      </c>
      <c r="BL212" s="131">
        <f t="shared" si="57"/>
        <v>8.0211441660212573E-2</v>
      </c>
      <c r="BM212" s="131">
        <f t="shared" si="57"/>
        <v>8.1628767257046445E-2</v>
      </c>
      <c r="BN212" s="131">
        <f t="shared" si="57"/>
        <v>8.3071136810276835E-2</v>
      </c>
      <c r="BO212" s="131">
        <f t="shared" si="57"/>
        <v>8.4538992843310776E-2</v>
      </c>
      <c r="BP212" s="131">
        <f t="shared" si="57"/>
        <v>8.6032785698885575E-2</v>
      </c>
      <c r="BQ212" s="131">
        <f t="shared" si="57"/>
        <v>8.7552973677235288E-2</v>
      </c>
      <c r="BS212" s="57" t="s">
        <v>48</v>
      </c>
    </row>
    <row r="213" spans="1:72">
      <c r="B213" s="66" t="s">
        <v>145</v>
      </c>
      <c r="C213" s="356">
        <v>0.11</v>
      </c>
      <c r="I213" s="126" t="str">
        <f t="shared" si="54"/>
        <v>2024$/user trip</v>
      </c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131">
        <f t="shared" si="59"/>
        <v>0.11</v>
      </c>
      <c r="AA213" s="131">
        <f t="shared" si="59"/>
        <v>0.11331804210838771</v>
      </c>
      <c r="AB213" s="131">
        <f t="shared" si="59"/>
        <v>0.11614248730980367</v>
      </c>
      <c r="AC213" s="131">
        <f t="shared" si="59"/>
        <v>0.11925897972463174</v>
      </c>
      <c r="AD213" s="131">
        <f t="shared" si="59"/>
        <v>0.12160008488008786</v>
      </c>
      <c r="AE213" s="131">
        <f t="shared" si="59"/>
        <v>0.1237487423447898</v>
      </c>
      <c r="AF213" s="131">
        <f t="shared" si="59"/>
        <v>0.12593536630355442</v>
      </c>
      <c r="AG213" s="131">
        <f t="shared" si="59"/>
        <v>0.12816062761932523</v>
      </c>
      <c r="AH213" s="131">
        <f t="shared" si="59"/>
        <v>0.13042520900910551</v>
      </c>
      <c r="AI213" s="131">
        <f t="shared" si="59"/>
        <v>0.13272980525341793</v>
      </c>
      <c r="AJ213" s="131">
        <f t="shared" si="59"/>
        <v>0.13507512340946548</v>
      </c>
      <c r="AK213" s="131">
        <f t="shared" si="59"/>
        <v>0.13746188302805853</v>
      </c>
      <c r="AL213" s="131">
        <f t="shared" si="59"/>
        <v>0.13989081637437556</v>
      </c>
      <c r="AM213" s="131">
        <f t="shared" si="59"/>
        <v>0.14236266865262398</v>
      </c>
      <c r="AN213" s="131">
        <f t="shared" si="59"/>
        <v>0.14487819823467152</v>
      </c>
      <c r="AO213" s="131">
        <f t="shared" si="59"/>
        <v>0.14743817689271657</v>
      </c>
      <c r="AP213" s="131">
        <f t="shared" si="58"/>
        <v>0.15004339003607067</v>
      </c>
      <c r="AQ213" s="131">
        <f t="shared" si="58"/>
        <v>0.15269463695212426</v>
      </c>
      <c r="AR213" s="131">
        <f t="shared" si="58"/>
        <v>0.15539273105157059</v>
      </c>
      <c r="AS213" s="131">
        <f t="shared" si="58"/>
        <v>0.15813850011796252</v>
      </c>
      <c r="AT213" s="131">
        <f t="shared" si="58"/>
        <v>0.16093278656167923</v>
      </c>
      <c r="AU213" s="131">
        <f t="shared" si="58"/>
        <v>0.16377644767838012</v>
      </c>
      <c r="AV213" s="131">
        <f t="shared" si="58"/>
        <v>0.16667035591202597</v>
      </c>
      <c r="AW213" s="131">
        <f t="shared" si="58"/>
        <v>0.16961539912254714</v>
      </c>
      <c r="AX213" s="131">
        <f t="shared" si="58"/>
        <v>0.17261248085824205</v>
      </c>
      <c r="AY213" s="131">
        <f t="shared" si="58"/>
        <v>0.17566252063298826</v>
      </c>
      <c r="AZ213" s="131">
        <f t="shared" si="58"/>
        <v>0.17876645420835235</v>
      </c>
      <c r="BA213" s="131">
        <f t="shared" si="58"/>
        <v>0.18192523388068443</v>
      </c>
      <c r="BB213" s="131">
        <f t="shared" si="58"/>
        <v>0.18513982877328541</v>
      </c>
      <c r="BC213" s="131">
        <f t="shared" si="58"/>
        <v>0.18841122513373729</v>
      </c>
      <c r="BD213" s="131">
        <f t="shared" si="58"/>
        <v>0.19174042663648663</v>
      </c>
      <c r="BE213" s="131">
        <f t="shared" si="56"/>
        <v>0.19512845469077533</v>
      </c>
      <c r="BF213" s="131">
        <f t="shared" si="57"/>
        <v>0.19857634875401167</v>
      </c>
      <c r="BG213" s="131">
        <f t="shared" si="57"/>
        <v>0.20208516665067935</v>
      </c>
      <c r="BH213" s="131">
        <f t="shared" si="57"/>
        <v>0.20565598489688128</v>
      </c>
      <c r="BI213" s="131">
        <f t="shared" si="57"/>
        <v>0.20928989903061782</v>
      </c>
      <c r="BJ213" s="131">
        <f t="shared" si="57"/>
        <v>0.21298802394790137</v>
      </c>
      <c r="BK213" s="131">
        <f t="shared" si="57"/>
        <v>0.21675149424480997</v>
      </c>
      <c r="BL213" s="131">
        <f t="shared" si="57"/>
        <v>0.22058146456558456</v>
      </c>
      <c r="BM213" s="131">
        <f t="shared" si="57"/>
        <v>0.2244791099568777</v>
      </c>
      <c r="BN213" s="131">
        <f t="shared" si="57"/>
        <v>0.22844562622826128</v>
      </c>
      <c r="BO213" s="131">
        <f t="shared" si="57"/>
        <v>0.23248223031910464</v>
      </c>
      <c r="BP213" s="131">
        <f t="shared" si="57"/>
        <v>0.23659016067193533</v>
      </c>
      <c r="BQ213" s="131">
        <f t="shared" si="57"/>
        <v>0.24077067761239704</v>
      </c>
      <c r="BS213" s="57" t="s">
        <v>48</v>
      </c>
    </row>
    <row r="214" spans="1:72">
      <c r="B214" s="66" t="s">
        <v>146</v>
      </c>
      <c r="C214" s="356">
        <v>0.06</v>
      </c>
      <c r="I214" s="126" t="str">
        <f t="shared" si="54"/>
        <v>2024$/user trip</v>
      </c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131">
        <f t="shared" si="59"/>
        <v>0.06</v>
      </c>
      <c r="AA214" s="131">
        <f t="shared" si="59"/>
        <v>6.180984115002966E-2</v>
      </c>
      <c r="AB214" s="131">
        <f t="shared" si="59"/>
        <v>6.3350447623529274E-2</v>
      </c>
      <c r="AC214" s="131">
        <f t="shared" si="59"/>
        <v>6.5050352577071854E-2</v>
      </c>
      <c r="AD214" s="131">
        <f t="shared" si="59"/>
        <v>6.6327319025502471E-2</v>
      </c>
      <c r="AE214" s="131">
        <f t="shared" si="59"/>
        <v>6.7499314006248978E-2</v>
      </c>
      <c r="AF214" s="131">
        <f t="shared" si="59"/>
        <v>6.8692017983756945E-2</v>
      </c>
      <c r="AG214" s="131">
        <f t="shared" si="59"/>
        <v>6.9905796883268298E-2</v>
      </c>
      <c r="AH214" s="131">
        <f t="shared" si="59"/>
        <v>7.1141023095875722E-2</v>
      </c>
      <c r="AI214" s="131">
        <f t="shared" si="59"/>
        <v>7.239807559277342E-2</v>
      </c>
      <c r="AJ214" s="131">
        <f t="shared" si="59"/>
        <v>7.3677340041526623E-2</v>
      </c>
      <c r="AK214" s="131">
        <f t="shared" si="59"/>
        <v>7.4979208924395566E-2</v>
      </c>
      <c r="AL214" s="131">
        <f t="shared" si="59"/>
        <v>7.63040816587503E-2</v>
      </c>
      <c r="AM214" s="131">
        <f t="shared" si="59"/>
        <v>7.7652364719613079E-2</v>
      </c>
      <c r="AN214" s="131">
        <f t="shared" si="59"/>
        <v>7.9024471764366278E-2</v>
      </c>
      <c r="AO214" s="131">
        <f t="shared" si="59"/>
        <v>8.0420823759663571E-2</v>
      </c>
      <c r="AP214" s="131">
        <f t="shared" si="58"/>
        <v>8.1841849110583995E-2</v>
      </c>
      <c r="AQ214" s="131">
        <f t="shared" si="58"/>
        <v>8.3287983792067782E-2</v>
      </c>
      <c r="AR214" s="131">
        <f t="shared" si="58"/>
        <v>8.4759671482674853E-2</v>
      </c>
      <c r="AS214" s="131">
        <f t="shared" si="58"/>
        <v>8.6257363700706816E-2</v>
      </c>
      <c r="AT214" s="131">
        <f t="shared" si="58"/>
        <v>8.7781519942734115E-2</v>
      </c>
      <c r="AU214" s="131">
        <f t="shared" si="58"/>
        <v>8.9332607824570975E-2</v>
      </c>
      <c r="AV214" s="131">
        <f t="shared" si="58"/>
        <v>9.0911103224741427E-2</v>
      </c>
      <c r="AW214" s="131">
        <f t="shared" si="58"/>
        <v>9.2517490430480256E-2</v>
      </c>
      <c r="AX214" s="131">
        <f t="shared" si="58"/>
        <v>9.4152262286313834E-2</v>
      </c>
      <c r="AY214" s="131">
        <f t="shared" si="58"/>
        <v>9.5815920345266314E-2</v>
      </c>
      <c r="AZ214" s="131">
        <f t="shared" si="58"/>
        <v>9.7508975022737643E-2</v>
      </c>
      <c r="BA214" s="131">
        <f t="shared" si="58"/>
        <v>9.9231945753100598E-2</v>
      </c>
      <c r="BB214" s="131">
        <f t="shared" si="58"/>
        <v>0.10098536114906477</v>
      </c>
      <c r="BC214" s="131">
        <f t="shared" si="58"/>
        <v>0.10276975916385669</v>
      </c>
      <c r="BD214" s="131">
        <f t="shared" si="58"/>
        <v>0.10458568725626544</v>
      </c>
      <c r="BE214" s="131">
        <f t="shared" si="56"/>
        <v>0.10643370255860472</v>
      </c>
      <c r="BF214" s="131">
        <f t="shared" si="57"/>
        <v>0.10831437204764273</v>
      </c>
      <c r="BG214" s="131">
        <f t="shared" si="57"/>
        <v>0.11022827271855237</v>
      </c>
      <c r="BH214" s="131">
        <f t="shared" si="57"/>
        <v>0.11217599176193524</v>
      </c>
      <c r="BI214" s="131">
        <f t="shared" si="57"/>
        <v>0.11415812674397334</v>
      </c>
      <c r="BJ214" s="131">
        <f t="shared" si="57"/>
        <v>0.11617528578976438</v>
      </c>
      <c r="BK214" s="131">
        <f t="shared" si="57"/>
        <v>0.11822808776989634</v>
      </c>
      <c r="BL214" s="131">
        <f t="shared" si="57"/>
        <v>0.12031716249031885</v>
      </c>
      <c r="BM214" s="131">
        <f t="shared" si="57"/>
        <v>0.12244315088556965</v>
      </c>
      <c r="BN214" s="131">
        <f t="shared" si="57"/>
        <v>0.12460670521541524</v>
      </c>
      <c r="BO214" s="131">
        <f t="shared" si="57"/>
        <v>0.12680848926496616</v>
      </c>
      <c r="BP214" s="131">
        <f t="shared" si="57"/>
        <v>0.12904917854832834</v>
      </c>
      <c r="BQ214" s="131">
        <f t="shared" si="57"/>
        <v>0.13132946051585292</v>
      </c>
      <c r="BS214" s="57" t="s">
        <v>48</v>
      </c>
    </row>
    <row r="215" spans="1:72">
      <c r="B215" s="66" t="s">
        <v>147</v>
      </c>
      <c r="C215" s="356">
        <v>0.23</v>
      </c>
      <c r="I215" s="126" t="str">
        <f t="shared" si="54"/>
        <v>2024$/user trip</v>
      </c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131">
        <f t="shared" si="59"/>
        <v>0.23</v>
      </c>
      <c r="AA215" s="131">
        <f t="shared" si="59"/>
        <v>0.23693772440844704</v>
      </c>
      <c r="AB215" s="131">
        <f t="shared" si="59"/>
        <v>0.24284338255686222</v>
      </c>
      <c r="AC215" s="131">
        <f t="shared" si="59"/>
        <v>0.24935968487877547</v>
      </c>
      <c r="AD215" s="131">
        <f t="shared" si="59"/>
        <v>0.2542547229310928</v>
      </c>
      <c r="AE215" s="131">
        <f t="shared" si="59"/>
        <v>0.25874737035728779</v>
      </c>
      <c r="AF215" s="131">
        <f t="shared" si="59"/>
        <v>0.26331940227106831</v>
      </c>
      <c r="AG215" s="131">
        <f t="shared" si="59"/>
        <v>0.26797222138586185</v>
      </c>
      <c r="AH215" s="131">
        <f t="shared" si="59"/>
        <v>0.27270725520085698</v>
      </c>
      <c r="AI215" s="131">
        <f t="shared" si="59"/>
        <v>0.27752595643896477</v>
      </c>
      <c r="AJ215" s="131">
        <f t="shared" si="59"/>
        <v>0.28242980349251873</v>
      </c>
      <c r="AK215" s="131">
        <f t="shared" si="59"/>
        <v>0.28742030087684967</v>
      </c>
      <c r="AL215" s="131">
        <f t="shared" si="59"/>
        <v>0.29249897969187616</v>
      </c>
      <c r="AM215" s="131">
        <f t="shared" si="59"/>
        <v>0.29766739809185017</v>
      </c>
      <c r="AN215" s="131">
        <f t="shared" si="59"/>
        <v>0.30292714176340407</v>
      </c>
      <c r="AO215" s="131">
        <f t="shared" si="59"/>
        <v>0.30827982441204371</v>
      </c>
      <c r="AP215" s="131">
        <f t="shared" si="58"/>
        <v>0.31372708825723872</v>
      </c>
      <c r="AQ215" s="131">
        <f t="shared" si="58"/>
        <v>0.31927060453625983</v>
      </c>
      <c r="AR215" s="131">
        <f t="shared" si="58"/>
        <v>0.32491207401692029</v>
      </c>
      <c r="AS215" s="131">
        <f t="shared" si="58"/>
        <v>0.33065322751937615</v>
      </c>
      <c r="AT215" s="131">
        <f t="shared" si="58"/>
        <v>0.33649582644714748</v>
      </c>
      <c r="AU215" s="131">
        <f t="shared" si="58"/>
        <v>0.34244166332752207</v>
      </c>
      <c r="AV215" s="131">
        <f t="shared" si="58"/>
        <v>0.34849256236150883</v>
      </c>
      <c r="AW215" s="131">
        <f t="shared" si="58"/>
        <v>0.35465037998350768</v>
      </c>
      <c r="AX215" s="131">
        <f t="shared" si="58"/>
        <v>0.36091700543086974</v>
      </c>
      <c r="AY215" s="131">
        <f t="shared" si="58"/>
        <v>0.36729436132352095</v>
      </c>
      <c r="AZ215" s="131">
        <f t="shared" si="58"/>
        <v>0.37378440425382764</v>
      </c>
      <c r="BA215" s="131">
        <f t="shared" si="58"/>
        <v>0.38038912538688563</v>
      </c>
      <c r="BB215" s="131">
        <f t="shared" si="58"/>
        <v>0.38711055107141495</v>
      </c>
      <c r="BC215" s="131">
        <f t="shared" si="58"/>
        <v>0.3939507434614507</v>
      </c>
      <c r="BD215" s="131">
        <f t="shared" si="58"/>
        <v>0.40091180114901753</v>
      </c>
      <c r="BE215" s="131">
        <f t="shared" si="56"/>
        <v>0.40799585980798481</v>
      </c>
      <c r="BF215" s="131">
        <f t="shared" si="57"/>
        <v>0.41520509284929713</v>
      </c>
      <c r="BG215" s="131">
        <f t="shared" si="57"/>
        <v>0.42254171208778413</v>
      </c>
      <c r="BH215" s="131">
        <f t="shared" si="57"/>
        <v>0.43000796842075178</v>
      </c>
      <c r="BI215" s="131">
        <f t="shared" ref="BI215:BQ215" si="60">IF($C$157=1,$C215*BI$37,$C215)</f>
        <v>0.4376061525185645</v>
      </c>
      <c r="BJ215" s="131">
        <f t="shared" si="60"/>
        <v>0.44533859552743016</v>
      </c>
      <c r="BK215" s="131">
        <f t="shared" si="60"/>
        <v>0.4532076697846027</v>
      </c>
      <c r="BL215" s="131">
        <f t="shared" si="60"/>
        <v>0.46121578954622228</v>
      </c>
      <c r="BM215" s="131">
        <f t="shared" si="60"/>
        <v>0.46936541172801705</v>
      </c>
      <c r="BN215" s="131">
        <f t="shared" si="60"/>
        <v>0.47765903665909182</v>
      </c>
      <c r="BO215" s="131">
        <f t="shared" si="60"/>
        <v>0.48609920884903701</v>
      </c>
      <c r="BP215" s="131">
        <f t="shared" si="60"/>
        <v>0.49468851776859207</v>
      </c>
      <c r="BQ215" s="131">
        <f t="shared" si="60"/>
        <v>0.50342959864410297</v>
      </c>
      <c r="BS215" s="57" t="s">
        <v>48</v>
      </c>
    </row>
    <row r="216" spans="1:72"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  <c r="AS216" s="72"/>
      <c r="AT216" s="72"/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2"/>
      <c r="BF216" s="72"/>
      <c r="BG216" s="72"/>
      <c r="BH216" s="72"/>
      <c r="BI216" s="72"/>
      <c r="BJ216" s="72"/>
      <c r="BK216" s="72"/>
      <c r="BL216" s="72"/>
      <c r="BM216" s="72"/>
      <c r="BN216" s="72"/>
      <c r="BO216" s="72"/>
      <c r="BP216" s="72"/>
    </row>
    <row r="217" spans="1:72" ht="15.6">
      <c r="A217" s="76" t="s">
        <v>148</v>
      </c>
      <c r="B217" s="77"/>
      <c r="C217" s="76"/>
      <c r="D217" s="76"/>
      <c r="E217" s="76"/>
      <c r="F217" s="76"/>
      <c r="G217" s="76"/>
      <c r="H217" s="78" t="s">
        <v>10</v>
      </c>
      <c r="I217" s="118" t="str">
        <f>I$47</f>
        <v>12/2025</v>
      </c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  <c r="BI217" s="68"/>
      <c r="BJ217" s="68"/>
      <c r="BK217" s="68"/>
      <c r="BL217" s="68"/>
      <c r="BM217" s="68"/>
      <c r="BN217" s="68"/>
      <c r="BO217" s="68"/>
      <c r="BP217" s="68"/>
      <c r="BQ217" s="68"/>
      <c r="BR217" s="69"/>
      <c r="BT217" s="87"/>
    </row>
    <row r="218" spans="1:72"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2"/>
      <c r="BG218" s="72"/>
      <c r="BH218" s="72"/>
      <c r="BI218" s="72"/>
      <c r="BJ218" s="72"/>
      <c r="BK218" s="72"/>
      <c r="BL218" s="72"/>
      <c r="BM218" s="72"/>
      <c r="BN218" s="72"/>
      <c r="BO218" s="72"/>
      <c r="BP218" s="72"/>
    </row>
    <row r="219" spans="1:72">
      <c r="B219" s="55" t="s">
        <v>57</v>
      </c>
      <c r="C219" s="129">
        <v>0</v>
      </c>
      <c r="AA219" s="104"/>
      <c r="AB219" s="104"/>
      <c r="AC219" s="104"/>
      <c r="AD219" s="104"/>
      <c r="AE219" s="104"/>
      <c r="AF219" s="104"/>
      <c r="AG219" s="104"/>
      <c r="AH219" s="104"/>
      <c r="AI219" s="104"/>
      <c r="AJ219" s="104"/>
      <c r="AK219" s="104"/>
      <c r="AL219" s="104"/>
      <c r="AM219" s="104"/>
      <c r="AN219" s="104"/>
      <c r="AO219" s="104"/>
      <c r="AP219" s="104"/>
      <c r="AQ219" s="104"/>
      <c r="AR219" s="104"/>
      <c r="AS219" s="104"/>
      <c r="AT219" s="104"/>
      <c r="AU219" s="104"/>
      <c r="AV219" s="104"/>
      <c r="AW219" s="104"/>
      <c r="AX219" s="104"/>
      <c r="AY219" s="104"/>
      <c r="AZ219" s="104"/>
      <c r="BA219" s="104"/>
      <c r="BB219" s="104"/>
      <c r="BC219" s="104"/>
      <c r="BD219" s="104"/>
      <c r="BE219" s="104"/>
      <c r="BF219" s="104"/>
      <c r="BG219" s="104"/>
      <c r="BH219" s="104"/>
      <c r="BI219" s="104"/>
      <c r="BJ219" s="104"/>
      <c r="BK219" s="104"/>
      <c r="BL219" s="104"/>
      <c r="BM219" s="104"/>
      <c r="BN219" s="104"/>
      <c r="BO219" s="104"/>
      <c r="BP219" s="104"/>
      <c r="BQ219" s="104"/>
    </row>
    <row r="220" spans="1:72"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  <c r="BG220" s="72"/>
      <c r="BH220" s="72"/>
      <c r="BI220" s="72"/>
      <c r="BJ220" s="72"/>
      <c r="BK220" s="72"/>
      <c r="BL220" s="72"/>
      <c r="BM220" s="72"/>
      <c r="BN220" s="72"/>
      <c r="BO220" s="72"/>
      <c r="BP220" s="72"/>
    </row>
    <row r="221" spans="1:72">
      <c r="B221" s="55" t="s">
        <v>122</v>
      </c>
      <c r="C221" s="70"/>
      <c r="D221" s="70"/>
      <c r="E221" s="70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AA221" s="72"/>
      <c r="AB221" s="72"/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2"/>
      <c r="BF221" s="72"/>
      <c r="BG221" s="72"/>
      <c r="BH221" s="72"/>
      <c r="BI221" s="72"/>
      <c r="BJ221" s="72"/>
      <c r="BK221" s="72"/>
      <c r="BL221" s="72"/>
      <c r="BM221" s="72"/>
      <c r="BN221" s="72"/>
      <c r="BO221" s="72"/>
      <c r="BP221" s="72"/>
    </row>
    <row r="222" spans="1:72">
      <c r="B222" s="66" t="s">
        <v>125</v>
      </c>
      <c r="C222" s="356">
        <v>0.25</v>
      </c>
      <c r="I222" s="126" t="str">
        <f>$C$6&amp;"$/user trip"</f>
        <v>2024$/user trip</v>
      </c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131">
        <f t="shared" ref="Z222:Z228" si="61">IF($C$219=1,$C222*Z$37,$C222)</f>
        <v>0.25</v>
      </c>
      <c r="AA222" s="131">
        <f t="shared" ref="AA222:BQ227" si="62">IF($C$219=1,$C222*AA$37,$C222)</f>
        <v>0.25</v>
      </c>
      <c r="AB222" s="131">
        <f t="shared" si="62"/>
        <v>0.25</v>
      </c>
      <c r="AC222" s="131">
        <f t="shared" si="62"/>
        <v>0.25</v>
      </c>
      <c r="AD222" s="131">
        <f t="shared" si="62"/>
        <v>0.25</v>
      </c>
      <c r="AE222" s="131">
        <f t="shared" si="62"/>
        <v>0.25</v>
      </c>
      <c r="AF222" s="131">
        <f t="shared" si="62"/>
        <v>0.25</v>
      </c>
      <c r="AG222" s="131">
        <f t="shared" si="62"/>
        <v>0.25</v>
      </c>
      <c r="AH222" s="131">
        <f t="shared" si="62"/>
        <v>0.25</v>
      </c>
      <c r="AI222" s="131">
        <f t="shared" si="62"/>
        <v>0.25</v>
      </c>
      <c r="AJ222" s="131">
        <f t="shared" si="62"/>
        <v>0.25</v>
      </c>
      <c r="AK222" s="131">
        <f t="shared" si="62"/>
        <v>0.25</v>
      </c>
      <c r="AL222" s="131">
        <f t="shared" si="62"/>
        <v>0.25</v>
      </c>
      <c r="AM222" s="131">
        <f t="shared" si="62"/>
        <v>0.25</v>
      </c>
      <c r="AN222" s="131">
        <f t="shared" si="62"/>
        <v>0.25</v>
      </c>
      <c r="AO222" s="131">
        <f t="shared" si="62"/>
        <v>0.25</v>
      </c>
      <c r="AP222" s="131">
        <f t="shared" si="62"/>
        <v>0.25</v>
      </c>
      <c r="AQ222" s="131">
        <f t="shared" si="62"/>
        <v>0.25</v>
      </c>
      <c r="AR222" s="131">
        <f t="shared" si="62"/>
        <v>0.25</v>
      </c>
      <c r="AS222" s="131">
        <f t="shared" si="62"/>
        <v>0.25</v>
      </c>
      <c r="AT222" s="131">
        <f t="shared" si="62"/>
        <v>0.25</v>
      </c>
      <c r="AU222" s="131">
        <f t="shared" si="62"/>
        <v>0.25</v>
      </c>
      <c r="AV222" s="131">
        <f t="shared" si="62"/>
        <v>0.25</v>
      </c>
      <c r="AW222" s="131">
        <f t="shared" si="62"/>
        <v>0.25</v>
      </c>
      <c r="AX222" s="131">
        <f t="shared" si="62"/>
        <v>0.25</v>
      </c>
      <c r="AY222" s="131">
        <f t="shared" si="62"/>
        <v>0.25</v>
      </c>
      <c r="AZ222" s="131">
        <f t="shared" si="62"/>
        <v>0.25</v>
      </c>
      <c r="BA222" s="131">
        <f t="shared" si="62"/>
        <v>0.25</v>
      </c>
      <c r="BB222" s="131">
        <f t="shared" si="62"/>
        <v>0.25</v>
      </c>
      <c r="BC222" s="131">
        <f t="shared" si="62"/>
        <v>0.25</v>
      </c>
      <c r="BD222" s="131">
        <f t="shared" si="62"/>
        <v>0.25</v>
      </c>
      <c r="BE222" s="131">
        <f t="shared" si="62"/>
        <v>0.25</v>
      </c>
      <c r="BF222" s="131">
        <f t="shared" si="62"/>
        <v>0.25</v>
      </c>
      <c r="BG222" s="131">
        <f t="shared" si="62"/>
        <v>0.25</v>
      </c>
      <c r="BH222" s="131">
        <f t="shared" si="62"/>
        <v>0.25</v>
      </c>
      <c r="BI222" s="131">
        <f t="shared" si="62"/>
        <v>0.25</v>
      </c>
      <c r="BJ222" s="131">
        <f t="shared" si="62"/>
        <v>0.25</v>
      </c>
      <c r="BK222" s="131">
        <f t="shared" si="62"/>
        <v>0.25</v>
      </c>
      <c r="BL222" s="131">
        <f t="shared" si="62"/>
        <v>0.25</v>
      </c>
      <c r="BM222" s="131">
        <f t="shared" si="62"/>
        <v>0.25</v>
      </c>
      <c r="BN222" s="131">
        <f t="shared" si="62"/>
        <v>0.25</v>
      </c>
      <c r="BO222" s="131">
        <f t="shared" si="62"/>
        <v>0.25</v>
      </c>
      <c r="BP222" s="131">
        <f t="shared" si="62"/>
        <v>0.25</v>
      </c>
      <c r="BQ222" s="131">
        <f t="shared" si="62"/>
        <v>0.25</v>
      </c>
      <c r="BS222" s="57" t="s">
        <v>149</v>
      </c>
      <c r="BT222" s="230" t="s">
        <v>14</v>
      </c>
    </row>
    <row r="223" spans="1:72">
      <c r="B223" s="66" t="s">
        <v>150</v>
      </c>
      <c r="C223" s="356">
        <v>0.15</v>
      </c>
      <c r="I223" s="126" t="str">
        <f t="shared" ref="I223:I228" si="63">$C$6&amp;"$/user trip"</f>
        <v>2024$/user trip</v>
      </c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131">
        <f t="shared" si="61"/>
        <v>0.15</v>
      </c>
      <c r="AA223" s="131">
        <f t="shared" si="62"/>
        <v>0.15</v>
      </c>
      <c r="AB223" s="131">
        <f t="shared" si="62"/>
        <v>0.15</v>
      </c>
      <c r="AC223" s="131">
        <f t="shared" si="62"/>
        <v>0.15</v>
      </c>
      <c r="AD223" s="131">
        <f t="shared" si="62"/>
        <v>0.15</v>
      </c>
      <c r="AE223" s="131">
        <f t="shared" si="62"/>
        <v>0.15</v>
      </c>
      <c r="AF223" s="131">
        <f t="shared" si="62"/>
        <v>0.15</v>
      </c>
      <c r="AG223" s="131">
        <f t="shared" si="62"/>
        <v>0.15</v>
      </c>
      <c r="AH223" s="131">
        <f t="shared" si="62"/>
        <v>0.15</v>
      </c>
      <c r="AI223" s="131">
        <f t="shared" si="62"/>
        <v>0.15</v>
      </c>
      <c r="AJ223" s="131">
        <f t="shared" si="62"/>
        <v>0.15</v>
      </c>
      <c r="AK223" s="131">
        <f t="shared" si="62"/>
        <v>0.15</v>
      </c>
      <c r="AL223" s="131">
        <f t="shared" si="62"/>
        <v>0.15</v>
      </c>
      <c r="AM223" s="131">
        <f t="shared" si="62"/>
        <v>0.15</v>
      </c>
      <c r="AN223" s="131">
        <f t="shared" si="62"/>
        <v>0.15</v>
      </c>
      <c r="AO223" s="131">
        <f t="shared" si="62"/>
        <v>0.15</v>
      </c>
      <c r="AP223" s="131">
        <f t="shared" si="62"/>
        <v>0.15</v>
      </c>
      <c r="AQ223" s="131">
        <f t="shared" si="62"/>
        <v>0.15</v>
      </c>
      <c r="AR223" s="131">
        <f t="shared" si="62"/>
        <v>0.15</v>
      </c>
      <c r="AS223" s="131">
        <f t="shared" si="62"/>
        <v>0.15</v>
      </c>
      <c r="AT223" s="131">
        <f t="shared" si="62"/>
        <v>0.15</v>
      </c>
      <c r="AU223" s="131">
        <f t="shared" si="62"/>
        <v>0.15</v>
      </c>
      <c r="AV223" s="131">
        <f t="shared" si="62"/>
        <v>0.15</v>
      </c>
      <c r="AW223" s="131">
        <f t="shared" si="62"/>
        <v>0.15</v>
      </c>
      <c r="AX223" s="131">
        <f t="shared" si="62"/>
        <v>0.15</v>
      </c>
      <c r="AY223" s="131">
        <f t="shared" si="62"/>
        <v>0.15</v>
      </c>
      <c r="AZ223" s="131">
        <f t="shared" si="62"/>
        <v>0.15</v>
      </c>
      <c r="BA223" s="131">
        <f t="shared" si="62"/>
        <v>0.15</v>
      </c>
      <c r="BB223" s="131">
        <f t="shared" si="62"/>
        <v>0.15</v>
      </c>
      <c r="BC223" s="131">
        <f t="shared" si="62"/>
        <v>0.15</v>
      </c>
      <c r="BD223" s="131">
        <f t="shared" si="62"/>
        <v>0.15</v>
      </c>
      <c r="BE223" s="131">
        <f t="shared" si="62"/>
        <v>0.15</v>
      </c>
      <c r="BF223" s="131">
        <f t="shared" si="62"/>
        <v>0.15</v>
      </c>
      <c r="BG223" s="131">
        <f t="shared" si="62"/>
        <v>0.15</v>
      </c>
      <c r="BH223" s="131">
        <f t="shared" si="62"/>
        <v>0.15</v>
      </c>
      <c r="BI223" s="131">
        <f t="shared" si="62"/>
        <v>0.15</v>
      </c>
      <c r="BJ223" s="131">
        <f t="shared" si="62"/>
        <v>0.15</v>
      </c>
      <c r="BK223" s="131">
        <f t="shared" si="62"/>
        <v>0.15</v>
      </c>
      <c r="BL223" s="131">
        <f t="shared" si="62"/>
        <v>0.15</v>
      </c>
      <c r="BM223" s="131">
        <f t="shared" si="62"/>
        <v>0.15</v>
      </c>
      <c r="BN223" s="131">
        <f t="shared" si="62"/>
        <v>0.15</v>
      </c>
      <c r="BO223" s="131">
        <f t="shared" si="62"/>
        <v>0.15</v>
      </c>
      <c r="BP223" s="131">
        <f t="shared" si="62"/>
        <v>0.15</v>
      </c>
      <c r="BQ223" s="131">
        <f t="shared" si="62"/>
        <v>0.15</v>
      </c>
      <c r="BS223" s="57" t="s">
        <v>48</v>
      </c>
      <c r="BT223" s="87"/>
    </row>
    <row r="224" spans="1:72">
      <c r="B224" s="66" t="s">
        <v>151</v>
      </c>
      <c r="C224" s="356">
        <v>0.1</v>
      </c>
      <c r="I224" s="126" t="str">
        <f t="shared" si="63"/>
        <v>2024$/user trip</v>
      </c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131">
        <f t="shared" si="61"/>
        <v>0.1</v>
      </c>
      <c r="AA224" s="131">
        <f t="shared" si="62"/>
        <v>0.1</v>
      </c>
      <c r="AB224" s="131">
        <f t="shared" si="62"/>
        <v>0.1</v>
      </c>
      <c r="AC224" s="131">
        <f t="shared" si="62"/>
        <v>0.1</v>
      </c>
      <c r="AD224" s="131">
        <f t="shared" si="62"/>
        <v>0.1</v>
      </c>
      <c r="AE224" s="131">
        <f t="shared" si="62"/>
        <v>0.1</v>
      </c>
      <c r="AF224" s="131">
        <f t="shared" si="62"/>
        <v>0.1</v>
      </c>
      <c r="AG224" s="131">
        <f t="shared" si="62"/>
        <v>0.1</v>
      </c>
      <c r="AH224" s="131">
        <f t="shared" si="62"/>
        <v>0.1</v>
      </c>
      <c r="AI224" s="131">
        <f t="shared" si="62"/>
        <v>0.1</v>
      </c>
      <c r="AJ224" s="131">
        <f t="shared" si="62"/>
        <v>0.1</v>
      </c>
      <c r="AK224" s="131">
        <f t="shared" si="62"/>
        <v>0.1</v>
      </c>
      <c r="AL224" s="131">
        <f t="shared" si="62"/>
        <v>0.1</v>
      </c>
      <c r="AM224" s="131">
        <f t="shared" si="62"/>
        <v>0.1</v>
      </c>
      <c r="AN224" s="131">
        <f t="shared" si="62"/>
        <v>0.1</v>
      </c>
      <c r="AO224" s="131">
        <f t="shared" si="62"/>
        <v>0.1</v>
      </c>
      <c r="AP224" s="131">
        <f t="shared" si="62"/>
        <v>0.1</v>
      </c>
      <c r="AQ224" s="131">
        <f t="shared" si="62"/>
        <v>0.1</v>
      </c>
      <c r="AR224" s="131">
        <f t="shared" si="62"/>
        <v>0.1</v>
      </c>
      <c r="AS224" s="131">
        <f t="shared" si="62"/>
        <v>0.1</v>
      </c>
      <c r="AT224" s="131">
        <f t="shared" si="62"/>
        <v>0.1</v>
      </c>
      <c r="AU224" s="131">
        <f t="shared" si="62"/>
        <v>0.1</v>
      </c>
      <c r="AV224" s="131">
        <f t="shared" si="62"/>
        <v>0.1</v>
      </c>
      <c r="AW224" s="131">
        <f t="shared" si="62"/>
        <v>0.1</v>
      </c>
      <c r="AX224" s="131">
        <f t="shared" si="62"/>
        <v>0.1</v>
      </c>
      <c r="AY224" s="131">
        <f t="shared" si="62"/>
        <v>0.1</v>
      </c>
      <c r="AZ224" s="131">
        <f t="shared" si="62"/>
        <v>0.1</v>
      </c>
      <c r="BA224" s="131">
        <f t="shared" si="62"/>
        <v>0.1</v>
      </c>
      <c r="BB224" s="131">
        <f t="shared" si="62"/>
        <v>0.1</v>
      </c>
      <c r="BC224" s="131">
        <f t="shared" si="62"/>
        <v>0.1</v>
      </c>
      <c r="BD224" s="131">
        <f t="shared" si="62"/>
        <v>0.1</v>
      </c>
      <c r="BE224" s="131">
        <f t="shared" si="62"/>
        <v>0.1</v>
      </c>
      <c r="BF224" s="131">
        <f t="shared" si="62"/>
        <v>0.1</v>
      </c>
      <c r="BG224" s="131">
        <f t="shared" si="62"/>
        <v>0.1</v>
      </c>
      <c r="BH224" s="131">
        <f t="shared" si="62"/>
        <v>0.1</v>
      </c>
      <c r="BI224" s="131">
        <f t="shared" si="62"/>
        <v>0.1</v>
      </c>
      <c r="BJ224" s="131">
        <f t="shared" si="62"/>
        <v>0.1</v>
      </c>
      <c r="BK224" s="131">
        <f t="shared" si="62"/>
        <v>0.1</v>
      </c>
      <c r="BL224" s="131">
        <f t="shared" si="62"/>
        <v>0.1</v>
      </c>
      <c r="BM224" s="131">
        <f t="shared" si="62"/>
        <v>0.1</v>
      </c>
      <c r="BN224" s="131">
        <f t="shared" si="62"/>
        <v>0.1</v>
      </c>
      <c r="BO224" s="131">
        <f t="shared" si="62"/>
        <v>0.1</v>
      </c>
      <c r="BP224" s="131">
        <f t="shared" si="62"/>
        <v>0.1</v>
      </c>
      <c r="BQ224" s="131">
        <f t="shared" si="62"/>
        <v>0.1</v>
      </c>
      <c r="BS224" s="57" t="s">
        <v>48</v>
      </c>
    </row>
    <row r="225" spans="2:71">
      <c r="B225" s="66" t="s">
        <v>127</v>
      </c>
      <c r="C225" s="356">
        <v>0.44</v>
      </c>
      <c r="I225" s="126" t="str">
        <f t="shared" si="63"/>
        <v>2024$/user trip</v>
      </c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131">
        <f t="shared" si="61"/>
        <v>0.44</v>
      </c>
      <c r="AA225" s="131">
        <f t="shared" si="62"/>
        <v>0.44</v>
      </c>
      <c r="AB225" s="131">
        <f t="shared" si="62"/>
        <v>0.44</v>
      </c>
      <c r="AC225" s="131">
        <f t="shared" si="62"/>
        <v>0.44</v>
      </c>
      <c r="AD225" s="131">
        <f t="shared" si="62"/>
        <v>0.44</v>
      </c>
      <c r="AE225" s="131">
        <f t="shared" si="62"/>
        <v>0.44</v>
      </c>
      <c r="AF225" s="131">
        <f t="shared" si="62"/>
        <v>0.44</v>
      </c>
      <c r="AG225" s="131">
        <f t="shared" si="62"/>
        <v>0.44</v>
      </c>
      <c r="AH225" s="131">
        <f t="shared" si="62"/>
        <v>0.44</v>
      </c>
      <c r="AI225" s="131">
        <f t="shared" si="62"/>
        <v>0.44</v>
      </c>
      <c r="AJ225" s="131">
        <f t="shared" si="62"/>
        <v>0.44</v>
      </c>
      <c r="AK225" s="131">
        <f t="shared" si="62"/>
        <v>0.44</v>
      </c>
      <c r="AL225" s="131">
        <f t="shared" si="62"/>
        <v>0.44</v>
      </c>
      <c r="AM225" s="131">
        <f t="shared" si="62"/>
        <v>0.44</v>
      </c>
      <c r="AN225" s="131">
        <f t="shared" si="62"/>
        <v>0.44</v>
      </c>
      <c r="AO225" s="131">
        <f t="shared" si="62"/>
        <v>0.44</v>
      </c>
      <c r="AP225" s="131">
        <f t="shared" si="62"/>
        <v>0.44</v>
      </c>
      <c r="AQ225" s="131">
        <f t="shared" si="62"/>
        <v>0.44</v>
      </c>
      <c r="AR225" s="131">
        <f t="shared" si="62"/>
        <v>0.44</v>
      </c>
      <c r="AS225" s="131">
        <f t="shared" si="62"/>
        <v>0.44</v>
      </c>
      <c r="AT225" s="131">
        <f t="shared" si="62"/>
        <v>0.44</v>
      </c>
      <c r="AU225" s="131">
        <f t="shared" si="62"/>
        <v>0.44</v>
      </c>
      <c r="AV225" s="131">
        <f t="shared" si="62"/>
        <v>0.44</v>
      </c>
      <c r="AW225" s="131">
        <f t="shared" si="62"/>
        <v>0.44</v>
      </c>
      <c r="AX225" s="131">
        <f t="shared" si="62"/>
        <v>0.44</v>
      </c>
      <c r="AY225" s="131">
        <f t="shared" si="62"/>
        <v>0.44</v>
      </c>
      <c r="AZ225" s="131">
        <f t="shared" si="62"/>
        <v>0.44</v>
      </c>
      <c r="BA225" s="131">
        <f t="shared" si="62"/>
        <v>0.44</v>
      </c>
      <c r="BB225" s="131">
        <f t="shared" si="62"/>
        <v>0.44</v>
      </c>
      <c r="BC225" s="131">
        <f t="shared" si="62"/>
        <v>0.44</v>
      </c>
      <c r="BD225" s="131">
        <f t="shared" si="62"/>
        <v>0.44</v>
      </c>
      <c r="BE225" s="131">
        <f t="shared" si="62"/>
        <v>0.44</v>
      </c>
      <c r="BF225" s="131">
        <f t="shared" si="62"/>
        <v>0.44</v>
      </c>
      <c r="BG225" s="131">
        <f t="shared" si="62"/>
        <v>0.44</v>
      </c>
      <c r="BH225" s="131">
        <f t="shared" si="62"/>
        <v>0.44</v>
      </c>
      <c r="BI225" s="131">
        <f t="shared" si="62"/>
        <v>0.44</v>
      </c>
      <c r="BJ225" s="131">
        <f t="shared" si="62"/>
        <v>0.44</v>
      </c>
      <c r="BK225" s="131">
        <f t="shared" si="62"/>
        <v>0.44</v>
      </c>
      <c r="BL225" s="131">
        <f t="shared" si="62"/>
        <v>0.44</v>
      </c>
      <c r="BM225" s="131">
        <f t="shared" si="62"/>
        <v>0.44</v>
      </c>
      <c r="BN225" s="131">
        <f t="shared" si="62"/>
        <v>0.44</v>
      </c>
      <c r="BO225" s="131">
        <f t="shared" si="62"/>
        <v>0.44</v>
      </c>
      <c r="BP225" s="131">
        <f t="shared" si="62"/>
        <v>0.44</v>
      </c>
      <c r="BQ225" s="131">
        <f t="shared" si="62"/>
        <v>0.44</v>
      </c>
      <c r="BS225" s="57" t="s">
        <v>48</v>
      </c>
    </row>
    <row r="226" spans="2:71">
      <c r="B226" s="66" t="s">
        <v>135</v>
      </c>
      <c r="C226" s="356">
        <v>0.25</v>
      </c>
      <c r="I226" s="126" t="str">
        <f t="shared" si="63"/>
        <v>2024$/user trip</v>
      </c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131">
        <f t="shared" si="61"/>
        <v>0.25</v>
      </c>
      <c r="AA226" s="131">
        <f t="shared" si="62"/>
        <v>0.25</v>
      </c>
      <c r="AB226" s="131">
        <f t="shared" si="62"/>
        <v>0.25</v>
      </c>
      <c r="AC226" s="131">
        <f t="shared" si="62"/>
        <v>0.25</v>
      </c>
      <c r="AD226" s="131">
        <f t="shared" si="62"/>
        <v>0.25</v>
      </c>
      <c r="AE226" s="131">
        <f t="shared" si="62"/>
        <v>0.25</v>
      </c>
      <c r="AF226" s="131">
        <f t="shared" si="62"/>
        <v>0.25</v>
      </c>
      <c r="AG226" s="131">
        <f t="shared" si="62"/>
        <v>0.25</v>
      </c>
      <c r="AH226" s="131">
        <f t="shared" si="62"/>
        <v>0.25</v>
      </c>
      <c r="AI226" s="131">
        <f t="shared" si="62"/>
        <v>0.25</v>
      </c>
      <c r="AJ226" s="131">
        <f t="shared" si="62"/>
        <v>0.25</v>
      </c>
      <c r="AK226" s="131">
        <f t="shared" si="62"/>
        <v>0.25</v>
      </c>
      <c r="AL226" s="131">
        <f t="shared" si="62"/>
        <v>0.25</v>
      </c>
      <c r="AM226" s="131">
        <f t="shared" si="62"/>
        <v>0.25</v>
      </c>
      <c r="AN226" s="131">
        <f t="shared" si="62"/>
        <v>0.25</v>
      </c>
      <c r="AO226" s="131">
        <f t="shared" si="62"/>
        <v>0.25</v>
      </c>
      <c r="AP226" s="131">
        <f t="shared" si="62"/>
        <v>0.25</v>
      </c>
      <c r="AQ226" s="131">
        <f t="shared" si="62"/>
        <v>0.25</v>
      </c>
      <c r="AR226" s="131">
        <f t="shared" si="62"/>
        <v>0.25</v>
      </c>
      <c r="AS226" s="131">
        <f t="shared" si="62"/>
        <v>0.25</v>
      </c>
      <c r="AT226" s="131">
        <f t="shared" si="62"/>
        <v>0.25</v>
      </c>
      <c r="AU226" s="131">
        <f t="shared" si="62"/>
        <v>0.25</v>
      </c>
      <c r="AV226" s="131">
        <f t="shared" si="62"/>
        <v>0.25</v>
      </c>
      <c r="AW226" s="131">
        <f t="shared" si="62"/>
        <v>0.25</v>
      </c>
      <c r="AX226" s="131">
        <f t="shared" si="62"/>
        <v>0.25</v>
      </c>
      <c r="AY226" s="131">
        <f t="shared" si="62"/>
        <v>0.25</v>
      </c>
      <c r="AZ226" s="131">
        <f t="shared" si="62"/>
        <v>0.25</v>
      </c>
      <c r="BA226" s="131">
        <f t="shared" si="62"/>
        <v>0.25</v>
      </c>
      <c r="BB226" s="131">
        <f t="shared" si="62"/>
        <v>0.25</v>
      </c>
      <c r="BC226" s="131">
        <f t="shared" si="62"/>
        <v>0.25</v>
      </c>
      <c r="BD226" s="131">
        <f t="shared" si="62"/>
        <v>0.25</v>
      </c>
      <c r="BE226" s="131">
        <f t="shared" si="62"/>
        <v>0.25</v>
      </c>
      <c r="BF226" s="131">
        <f t="shared" si="62"/>
        <v>0.25</v>
      </c>
      <c r="BG226" s="131">
        <f t="shared" si="62"/>
        <v>0.25</v>
      </c>
      <c r="BH226" s="131">
        <f t="shared" si="62"/>
        <v>0.25</v>
      </c>
      <c r="BI226" s="131">
        <f t="shared" si="62"/>
        <v>0.25</v>
      </c>
      <c r="BJ226" s="131">
        <f t="shared" si="62"/>
        <v>0.25</v>
      </c>
      <c r="BK226" s="131">
        <f t="shared" si="62"/>
        <v>0.25</v>
      </c>
      <c r="BL226" s="131">
        <f t="shared" si="62"/>
        <v>0.25</v>
      </c>
      <c r="BM226" s="131">
        <f t="shared" si="62"/>
        <v>0.25</v>
      </c>
      <c r="BN226" s="131">
        <f t="shared" si="62"/>
        <v>0.25</v>
      </c>
      <c r="BO226" s="131">
        <f t="shared" si="62"/>
        <v>0.25</v>
      </c>
      <c r="BP226" s="131">
        <f t="shared" si="62"/>
        <v>0.25</v>
      </c>
      <c r="BQ226" s="131">
        <f t="shared" si="62"/>
        <v>0.25</v>
      </c>
      <c r="BS226" s="57" t="s">
        <v>48</v>
      </c>
    </row>
    <row r="227" spans="2:71">
      <c r="B227" s="66" t="s">
        <v>152</v>
      </c>
      <c r="C227" s="356">
        <v>0.36</v>
      </c>
      <c r="I227" s="126" t="str">
        <f t="shared" si="63"/>
        <v>2024$/user trip</v>
      </c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131">
        <f t="shared" si="61"/>
        <v>0.36</v>
      </c>
      <c r="AA227" s="131">
        <f t="shared" si="62"/>
        <v>0.36</v>
      </c>
      <c r="AB227" s="131">
        <f t="shared" si="62"/>
        <v>0.36</v>
      </c>
      <c r="AC227" s="131">
        <f t="shared" si="62"/>
        <v>0.36</v>
      </c>
      <c r="AD227" s="131">
        <f t="shared" si="62"/>
        <v>0.36</v>
      </c>
      <c r="AE227" s="131">
        <f t="shared" si="62"/>
        <v>0.36</v>
      </c>
      <c r="AF227" s="131">
        <f t="shared" si="62"/>
        <v>0.36</v>
      </c>
      <c r="AG227" s="131">
        <f t="shared" si="62"/>
        <v>0.36</v>
      </c>
      <c r="AH227" s="131">
        <f t="shared" si="62"/>
        <v>0.36</v>
      </c>
      <c r="AI227" s="131">
        <f t="shared" si="62"/>
        <v>0.36</v>
      </c>
      <c r="AJ227" s="131">
        <f t="shared" si="62"/>
        <v>0.36</v>
      </c>
      <c r="AK227" s="131">
        <f t="shared" si="62"/>
        <v>0.36</v>
      </c>
      <c r="AL227" s="131">
        <f t="shared" si="62"/>
        <v>0.36</v>
      </c>
      <c r="AM227" s="131">
        <f t="shared" si="62"/>
        <v>0.36</v>
      </c>
      <c r="AN227" s="131">
        <f t="shared" si="62"/>
        <v>0.36</v>
      </c>
      <c r="AO227" s="131">
        <f t="shared" si="62"/>
        <v>0.36</v>
      </c>
      <c r="AP227" s="131">
        <f t="shared" si="62"/>
        <v>0.36</v>
      </c>
      <c r="AQ227" s="131">
        <f t="shared" si="62"/>
        <v>0.36</v>
      </c>
      <c r="AR227" s="131">
        <f t="shared" si="62"/>
        <v>0.36</v>
      </c>
      <c r="AS227" s="131">
        <f t="shared" si="62"/>
        <v>0.36</v>
      </c>
      <c r="AT227" s="131">
        <f t="shared" si="62"/>
        <v>0.36</v>
      </c>
      <c r="AU227" s="131">
        <f t="shared" si="62"/>
        <v>0.36</v>
      </c>
      <c r="AV227" s="131">
        <f t="shared" si="62"/>
        <v>0.36</v>
      </c>
      <c r="AW227" s="131">
        <f t="shared" si="62"/>
        <v>0.36</v>
      </c>
      <c r="AX227" s="131">
        <f t="shared" si="62"/>
        <v>0.36</v>
      </c>
      <c r="AY227" s="131">
        <f t="shared" si="62"/>
        <v>0.36</v>
      </c>
      <c r="AZ227" s="131">
        <f t="shared" si="62"/>
        <v>0.36</v>
      </c>
      <c r="BA227" s="131">
        <f t="shared" si="62"/>
        <v>0.36</v>
      </c>
      <c r="BB227" s="131">
        <f t="shared" si="62"/>
        <v>0.36</v>
      </c>
      <c r="BC227" s="131">
        <f t="shared" si="62"/>
        <v>0.36</v>
      </c>
      <c r="BD227" s="131">
        <f t="shared" si="62"/>
        <v>0.36</v>
      </c>
      <c r="BE227" s="131">
        <f t="shared" si="62"/>
        <v>0.36</v>
      </c>
      <c r="BF227" s="131">
        <f t="shared" si="62"/>
        <v>0.36</v>
      </c>
      <c r="BG227" s="131">
        <f t="shared" si="62"/>
        <v>0.36</v>
      </c>
      <c r="BH227" s="131">
        <f t="shared" si="62"/>
        <v>0.36</v>
      </c>
      <c r="BI227" s="131">
        <f t="shared" si="62"/>
        <v>0.36</v>
      </c>
      <c r="BJ227" s="131">
        <f t="shared" si="62"/>
        <v>0.36</v>
      </c>
      <c r="BK227" s="131">
        <f t="shared" si="62"/>
        <v>0.36</v>
      </c>
      <c r="BL227" s="131">
        <f t="shared" si="62"/>
        <v>0.36</v>
      </c>
      <c r="BM227" s="131">
        <f t="shared" si="62"/>
        <v>0.36</v>
      </c>
      <c r="BN227" s="131">
        <f t="shared" si="62"/>
        <v>0.36</v>
      </c>
      <c r="BO227" s="131">
        <f>IF($C$219=1,$C227*BO$37,$C227)</f>
        <v>0.36</v>
      </c>
      <c r="BP227" s="131">
        <f>IF($C$219=1,$C227*BP$37,$C227)</f>
        <v>0.36</v>
      </c>
      <c r="BQ227" s="131">
        <f>IF($C$219=1,$C227*BQ$37,$C227)</f>
        <v>0.36</v>
      </c>
      <c r="BS227" s="57" t="s">
        <v>48</v>
      </c>
    </row>
    <row r="228" spans="2:71">
      <c r="B228" s="66" t="s">
        <v>153</v>
      </c>
      <c r="C228" s="356">
        <v>0.05</v>
      </c>
      <c r="I228" s="126" t="str">
        <f t="shared" si="63"/>
        <v>2024$/user trip</v>
      </c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131">
        <f t="shared" si="61"/>
        <v>0.05</v>
      </c>
      <c r="AA228" s="131">
        <f t="shared" ref="AA228:AO228" si="64">IF($C$219=1,$C228*AA$37,$C228)</f>
        <v>0.05</v>
      </c>
      <c r="AB228" s="131">
        <f t="shared" si="64"/>
        <v>0.05</v>
      </c>
      <c r="AC228" s="131">
        <f t="shared" si="64"/>
        <v>0.05</v>
      </c>
      <c r="AD228" s="131">
        <f t="shared" si="64"/>
        <v>0.05</v>
      </c>
      <c r="AE228" s="131">
        <f t="shared" si="64"/>
        <v>0.05</v>
      </c>
      <c r="AF228" s="131">
        <f t="shared" si="64"/>
        <v>0.05</v>
      </c>
      <c r="AG228" s="131">
        <f t="shared" si="64"/>
        <v>0.05</v>
      </c>
      <c r="AH228" s="131">
        <f t="shared" si="64"/>
        <v>0.05</v>
      </c>
      <c r="AI228" s="131">
        <f t="shared" si="64"/>
        <v>0.05</v>
      </c>
      <c r="AJ228" s="131">
        <f t="shared" si="64"/>
        <v>0.05</v>
      </c>
      <c r="AK228" s="131">
        <f t="shared" si="64"/>
        <v>0.05</v>
      </c>
      <c r="AL228" s="131">
        <f t="shared" si="64"/>
        <v>0.05</v>
      </c>
      <c r="AM228" s="131">
        <f t="shared" si="64"/>
        <v>0.05</v>
      </c>
      <c r="AN228" s="131">
        <f t="shared" si="64"/>
        <v>0.05</v>
      </c>
      <c r="AO228" s="131">
        <f t="shared" si="64"/>
        <v>0.05</v>
      </c>
      <c r="AP228" s="131">
        <f t="shared" ref="AP228:BQ228" si="65">IF($C$219=1,$C228*AP$37,$C228)</f>
        <v>0.05</v>
      </c>
      <c r="AQ228" s="131">
        <f t="shared" si="65"/>
        <v>0.05</v>
      </c>
      <c r="AR228" s="131">
        <f t="shared" si="65"/>
        <v>0.05</v>
      </c>
      <c r="AS228" s="131">
        <f t="shared" si="65"/>
        <v>0.05</v>
      </c>
      <c r="AT228" s="131">
        <f t="shared" si="65"/>
        <v>0.05</v>
      </c>
      <c r="AU228" s="131">
        <f t="shared" si="65"/>
        <v>0.05</v>
      </c>
      <c r="AV228" s="131">
        <f t="shared" si="65"/>
        <v>0.05</v>
      </c>
      <c r="AW228" s="131">
        <f t="shared" si="65"/>
        <v>0.05</v>
      </c>
      <c r="AX228" s="131">
        <f t="shared" si="65"/>
        <v>0.05</v>
      </c>
      <c r="AY228" s="131">
        <f t="shared" si="65"/>
        <v>0.05</v>
      </c>
      <c r="AZ228" s="131">
        <f t="shared" si="65"/>
        <v>0.05</v>
      </c>
      <c r="BA228" s="131">
        <f t="shared" si="65"/>
        <v>0.05</v>
      </c>
      <c r="BB228" s="131">
        <f t="shared" si="65"/>
        <v>0.05</v>
      </c>
      <c r="BC228" s="131">
        <f t="shared" si="65"/>
        <v>0.05</v>
      </c>
      <c r="BD228" s="131">
        <f t="shared" si="65"/>
        <v>0.05</v>
      </c>
      <c r="BE228" s="131">
        <f t="shared" si="65"/>
        <v>0.05</v>
      </c>
      <c r="BF228" s="131">
        <f t="shared" si="65"/>
        <v>0.05</v>
      </c>
      <c r="BG228" s="131">
        <f t="shared" si="65"/>
        <v>0.05</v>
      </c>
      <c r="BH228" s="131">
        <f t="shared" si="65"/>
        <v>0.05</v>
      </c>
      <c r="BI228" s="131">
        <f t="shared" si="65"/>
        <v>0.05</v>
      </c>
      <c r="BJ228" s="131">
        <f t="shared" si="65"/>
        <v>0.05</v>
      </c>
      <c r="BK228" s="131">
        <f t="shared" si="65"/>
        <v>0.05</v>
      </c>
      <c r="BL228" s="131">
        <f t="shared" si="65"/>
        <v>0.05</v>
      </c>
      <c r="BM228" s="131">
        <f t="shared" si="65"/>
        <v>0.05</v>
      </c>
      <c r="BN228" s="131">
        <f t="shared" si="65"/>
        <v>0.05</v>
      </c>
      <c r="BO228" s="131">
        <f t="shared" si="65"/>
        <v>0.05</v>
      </c>
      <c r="BP228" s="131">
        <f t="shared" si="65"/>
        <v>0.05</v>
      </c>
      <c r="BQ228" s="131">
        <f t="shared" si="65"/>
        <v>0.05</v>
      </c>
      <c r="BS228" s="57" t="s">
        <v>48</v>
      </c>
    </row>
    <row r="229" spans="2:71">
      <c r="C229" s="361"/>
      <c r="D229" s="146"/>
      <c r="E229" s="147"/>
      <c r="I229" s="126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AA229" s="72"/>
      <c r="AB229" s="72"/>
      <c r="AC229" s="72"/>
      <c r="AD229" s="72"/>
      <c r="AE229" s="72"/>
      <c r="AF229" s="72"/>
      <c r="AG229" s="72"/>
      <c r="AH229" s="72"/>
      <c r="AI229" s="72"/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2"/>
      <c r="BN229" s="72"/>
      <c r="BO229" s="72"/>
      <c r="BP229" s="72"/>
    </row>
    <row r="230" spans="2:71">
      <c r="B230" s="55" t="s">
        <v>139</v>
      </c>
      <c r="C230" s="361"/>
      <c r="D230" s="146"/>
      <c r="E230" s="147"/>
      <c r="I230" s="126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  <c r="AZ230" s="72"/>
      <c r="BA230" s="72"/>
      <c r="BB230" s="72"/>
      <c r="BC230" s="72"/>
      <c r="BD230" s="72"/>
      <c r="BE230" s="72"/>
      <c r="BF230" s="72"/>
      <c r="BG230" s="72"/>
      <c r="BH230" s="72"/>
      <c r="BI230" s="72"/>
      <c r="BJ230" s="72"/>
      <c r="BK230" s="72"/>
      <c r="BL230" s="72"/>
      <c r="BM230" s="72"/>
      <c r="BN230" s="72"/>
      <c r="BO230" s="72"/>
      <c r="BP230" s="72"/>
    </row>
    <row r="231" spans="2:71">
      <c r="B231" s="66" t="s">
        <v>125</v>
      </c>
      <c r="C231" s="356">
        <v>0.25</v>
      </c>
      <c r="D231" s="146"/>
      <c r="E231" s="147"/>
      <c r="I231" s="126" t="str">
        <f t="shared" ref="I231:I237" si="66">$C$6&amp;"$/user trip"</f>
        <v>2024$/user trip</v>
      </c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131">
        <f t="shared" ref="Z231:Z237" si="67">IF($C$219=1,$C231*Z$37,$C231)</f>
        <v>0.25</v>
      </c>
      <c r="AA231" s="131">
        <f t="shared" ref="AA231:BQ236" si="68">IF($C$219=1,$C231*AA$37,$C231)</f>
        <v>0.25</v>
      </c>
      <c r="AB231" s="131">
        <f t="shared" si="68"/>
        <v>0.25</v>
      </c>
      <c r="AC231" s="131">
        <f t="shared" si="68"/>
        <v>0.25</v>
      </c>
      <c r="AD231" s="131">
        <f t="shared" si="68"/>
        <v>0.25</v>
      </c>
      <c r="AE231" s="131">
        <f t="shared" si="68"/>
        <v>0.25</v>
      </c>
      <c r="AF231" s="131">
        <f t="shared" si="68"/>
        <v>0.25</v>
      </c>
      <c r="AG231" s="131">
        <f t="shared" si="68"/>
        <v>0.25</v>
      </c>
      <c r="AH231" s="131">
        <f t="shared" si="68"/>
        <v>0.25</v>
      </c>
      <c r="AI231" s="131">
        <f t="shared" si="68"/>
        <v>0.25</v>
      </c>
      <c r="AJ231" s="131">
        <f t="shared" si="68"/>
        <v>0.25</v>
      </c>
      <c r="AK231" s="131">
        <f t="shared" si="68"/>
        <v>0.25</v>
      </c>
      <c r="AL231" s="131">
        <f t="shared" si="68"/>
        <v>0.25</v>
      </c>
      <c r="AM231" s="131">
        <f t="shared" si="68"/>
        <v>0.25</v>
      </c>
      <c r="AN231" s="131">
        <f t="shared" si="68"/>
        <v>0.25</v>
      </c>
      <c r="AO231" s="131">
        <f t="shared" si="68"/>
        <v>0.25</v>
      </c>
      <c r="AP231" s="131">
        <f t="shared" si="68"/>
        <v>0.25</v>
      </c>
      <c r="AQ231" s="131">
        <f t="shared" si="68"/>
        <v>0.25</v>
      </c>
      <c r="AR231" s="131">
        <f t="shared" si="68"/>
        <v>0.25</v>
      </c>
      <c r="AS231" s="131">
        <f t="shared" si="68"/>
        <v>0.25</v>
      </c>
      <c r="AT231" s="131">
        <f t="shared" si="68"/>
        <v>0.25</v>
      </c>
      <c r="AU231" s="131">
        <f t="shared" si="68"/>
        <v>0.25</v>
      </c>
      <c r="AV231" s="131">
        <f t="shared" si="68"/>
        <v>0.25</v>
      </c>
      <c r="AW231" s="131">
        <f t="shared" si="68"/>
        <v>0.25</v>
      </c>
      <c r="AX231" s="131">
        <f t="shared" si="68"/>
        <v>0.25</v>
      </c>
      <c r="AY231" s="131">
        <f t="shared" si="68"/>
        <v>0.25</v>
      </c>
      <c r="AZ231" s="131">
        <f t="shared" si="68"/>
        <v>0.25</v>
      </c>
      <c r="BA231" s="131">
        <f t="shared" si="68"/>
        <v>0.25</v>
      </c>
      <c r="BB231" s="131">
        <f t="shared" si="68"/>
        <v>0.25</v>
      </c>
      <c r="BC231" s="131">
        <f t="shared" si="68"/>
        <v>0.25</v>
      </c>
      <c r="BD231" s="131">
        <f t="shared" si="68"/>
        <v>0.25</v>
      </c>
      <c r="BE231" s="131">
        <f t="shared" si="68"/>
        <v>0.25</v>
      </c>
      <c r="BF231" s="131">
        <f t="shared" si="68"/>
        <v>0.25</v>
      </c>
      <c r="BG231" s="131">
        <f t="shared" si="68"/>
        <v>0.25</v>
      </c>
      <c r="BH231" s="131">
        <f t="shared" si="68"/>
        <v>0.25</v>
      </c>
      <c r="BI231" s="131">
        <f t="shared" si="68"/>
        <v>0.25</v>
      </c>
      <c r="BJ231" s="131">
        <f t="shared" si="68"/>
        <v>0.25</v>
      </c>
      <c r="BK231" s="131">
        <f t="shared" si="68"/>
        <v>0.25</v>
      </c>
      <c r="BL231" s="131">
        <f t="shared" si="68"/>
        <v>0.25</v>
      </c>
      <c r="BM231" s="131">
        <f t="shared" si="68"/>
        <v>0.25</v>
      </c>
      <c r="BN231" s="131">
        <f t="shared" si="68"/>
        <v>0.25</v>
      </c>
      <c r="BO231" s="131">
        <f t="shared" si="68"/>
        <v>0.25</v>
      </c>
      <c r="BP231" s="131">
        <f t="shared" si="68"/>
        <v>0.25</v>
      </c>
      <c r="BQ231" s="131">
        <f t="shared" si="68"/>
        <v>0.25</v>
      </c>
      <c r="BS231" s="57" t="s">
        <v>48</v>
      </c>
    </row>
    <row r="232" spans="2:71">
      <c r="B232" s="66" t="s">
        <v>150</v>
      </c>
      <c r="C232" s="356">
        <v>0.15</v>
      </c>
      <c r="D232" s="146"/>
      <c r="E232" s="147"/>
      <c r="I232" s="126" t="str">
        <f t="shared" si="66"/>
        <v>2024$/user trip</v>
      </c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131">
        <f t="shared" si="67"/>
        <v>0.15</v>
      </c>
      <c r="AA232" s="131">
        <f t="shared" si="68"/>
        <v>0.15</v>
      </c>
      <c r="AB232" s="131">
        <f t="shared" si="68"/>
        <v>0.15</v>
      </c>
      <c r="AC232" s="131">
        <f t="shared" si="68"/>
        <v>0.15</v>
      </c>
      <c r="AD232" s="131">
        <f t="shared" si="68"/>
        <v>0.15</v>
      </c>
      <c r="AE232" s="131">
        <f t="shared" si="68"/>
        <v>0.15</v>
      </c>
      <c r="AF232" s="131">
        <f t="shared" si="68"/>
        <v>0.15</v>
      </c>
      <c r="AG232" s="131">
        <f t="shared" si="68"/>
        <v>0.15</v>
      </c>
      <c r="AH232" s="131">
        <f t="shared" si="68"/>
        <v>0.15</v>
      </c>
      <c r="AI232" s="131">
        <f t="shared" si="68"/>
        <v>0.15</v>
      </c>
      <c r="AJ232" s="131">
        <f t="shared" si="68"/>
        <v>0.15</v>
      </c>
      <c r="AK232" s="131">
        <f t="shared" si="68"/>
        <v>0.15</v>
      </c>
      <c r="AL232" s="131">
        <f t="shared" si="68"/>
        <v>0.15</v>
      </c>
      <c r="AM232" s="131">
        <f t="shared" si="68"/>
        <v>0.15</v>
      </c>
      <c r="AN232" s="131">
        <f t="shared" si="68"/>
        <v>0.15</v>
      </c>
      <c r="AO232" s="131">
        <f t="shared" si="68"/>
        <v>0.15</v>
      </c>
      <c r="AP232" s="131">
        <f t="shared" si="68"/>
        <v>0.15</v>
      </c>
      <c r="AQ232" s="131">
        <f t="shared" si="68"/>
        <v>0.15</v>
      </c>
      <c r="AR232" s="131">
        <f t="shared" si="68"/>
        <v>0.15</v>
      </c>
      <c r="AS232" s="131">
        <f t="shared" si="68"/>
        <v>0.15</v>
      </c>
      <c r="AT232" s="131">
        <f t="shared" si="68"/>
        <v>0.15</v>
      </c>
      <c r="AU232" s="131">
        <f t="shared" si="68"/>
        <v>0.15</v>
      </c>
      <c r="AV232" s="131">
        <f t="shared" si="68"/>
        <v>0.15</v>
      </c>
      <c r="AW232" s="131">
        <f t="shared" si="68"/>
        <v>0.15</v>
      </c>
      <c r="AX232" s="131">
        <f t="shared" si="68"/>
        <v>0.15</v>
      </c>
      <c r="AY232" s="131">
        <f t="shared" si="68"/>
        <v>0.15</v>
      </c>
      <c r="AZ232" s="131">
        <f t="shared" si="68"/>
        <v>0.15</v>
      </c>
      <c r="BA232" s="131">
        <f t="shared" si="68"/>
        <v>0.15</v>
      </c>
      <c r="BB232" s="131">
        <f t="shared" si="68"/>
        <v>0.15</v>
      </c>
      <c r="BC232" s="131">
        <f t="shared" si="68"/>
        <v>0.15</v>
      </c>
      <c r="BD232" s="131">
        <f t="shared" si="68"/>
        <v>0.15</v>
      </c>
      <c r="BE232" s="131">
        <f t="shared" si="68"/>
        <v>0.15</v>
      </c>
      <c r="BF232" s="131">
        <f t="shared" si="68"/>
        <v>0.15</v>
      </c>
      <c r="BG232" s="131">
        <f t="shared" si="68"/>
        <v>0.15</v>
      </c>
      <c r="BH232" s="131">
        <f t="shared" si="68"/>
        <v>0.15</v>
      </c>
      <c r="BI232" s="131">
        <f t="shared" si="68"/>
        <v>0.15</v>
      </c>
      <c r="BJ232" s="131">
        <f t="shared" si="68"/>
        <v>0.15</v>
      </c>
      <c r="BK232" s="131">
        <f t="shared" si="68"/>
        <v>0.15</v>
      </c>
      <c r="BL232" s="131">
        <f t="shared" si="68"/>
        <v>0.15</v>
      </c>
      <c r="BM232" s="131">
        <f t="shared" si="68"/>
        <v>0.15</v>
      </c>
      <c r="BN232" s="131">
        <f t="shared" si="68"/>
        <v>0.15</v>
      </c>
      <c r="BO232" s="131">
        <f t="shared" si="68"/>
        <v>0.15</v>
      </c>
      <c r="BP232" s="131">
        <f t="shared" si="68"/>
        <v>0.15</v>
      </c>
      <c r="BQ232" s="131">
        <f t="shared" si="68"/>
        <v>0.15</v>
      </c>
      <c r="BS232" s="57" t="s">
        <v>48</v>
      </c>
    </row>
    <row r="233" spans="2:71">
      <c r="B233" s="66" t="s">
        <v>151</v>
      </c>
      <c r="C233" s="356">
        <v>0.1</v>
      </c>
      <c r="D233" s="146"/>
      <c r="E233" s="147"/>
      <c r="I233" s="126" t="str">
        <f t="shared" si="66"/>
        <v>2024$/user trip</v>
      </c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131">
        <f t="shared" si="67"/>
        <v>0.1</v>
      </c>
      <c r="AA233" s="131">
        <f t="shared" si="68"/>
        <v>0.1</v>
      </c>
      <c r="AB233" s="131">
        <f t="shared" si="68"/>
        <v>0.1</v>
      </c>
      <c r="AC233" s="131">
        <f t="shared" si="68"/>
        <v>0.1</v>
      </c>
      <c r="AD233" s="131">
        <f t="shared" si="68"/>
        <v>0.1</v>
      </c>
      <c r="AE233" s="131">
        <f t="shared" si="68"/>
        <v>0.1</v>
      </c>
      <c r="AF233" s="131">
        <f t="shared" si="68"/>
        <v>0.1</v>
      </c>
      <c r="AG233" s="131">
        <f t="shared" si="68"/>
        <v>0.1</v>
      </c>
      <c r="AH233" s="131">
        <f t="shared" si="68"/>
        <v>0.1</v>
      </c>
      <c r="AI233" s="131">
        <f t="shared" si="68"/>
        <v>0.1</v>
      </c>
      <c r="AJ233" s="131">
        <f t="shared" si="68"/>
        <v>0.1</v>
      </c>
      <c r="AK233" s="131">
        <f t="shared" si="68"/>
        <v>0.1</v>
      </c>
      <c r="AL233" s="131">
        <f t="shared" si="68"/>
        <v>0.1</v>
      </c>
      <c r="AM233" s="131">
        <f t="shared" si="68"/>
        <v>0.1</v>
      </c>
      <c r="AN233" s="131">
        <f t="shared" si="68"/>
        <v>0.1</v>
      </c>
      <c r="AO233" s="131">
        <f t="shared" si="68"/>
        <v>0.1</v>
      </c>
      <c r="AP233" s="131">
        <f t="shared" si="68"/>
        <v>0.1</v>
      </c>
      <c r="AQ233" s="131">
        <f t="shared" si="68"/>
        <v>0.1</v>
      </c>
      <c r="AR233" s="131">
        <f t="shared" si="68"/>
        <v>0.1</v>
      </c>
      <c r="AS233" s="131">
        <f t="shared" si="68"/>
        <v>0.1</v>
      </c>
      <c r="AT233" s="131">
        <f t="shared" si="68"/>
        <v>0.1</v>
      </c>
      <c r="AU233" s="131">
        <f t="shared" si="68"/>
        <v>0.1</v>
      </c>
      <c r="AV233" s="131">
        <f t="shared" si="68"/>
        <v>0.1</v>
      </c>
      <c r="AW233" s="131">
        <f t="shared" si="68"/>
        <v>0.1</v>
      </c>
      <c r="AX233" s="131">
        <f t="shared" si="68"/>
        <v>0.1</v>
      </c>
      <c r="AY233" s="131">
        <f t="shared" si="68"/>
        <v>0.1</v>
      </c>
      <c r="AZ233" s="131">
        <f t="shared" si="68"/>
        <v>0.1</v>
      </c>
      <c r="BA233" s="131">
        <f t="shared" si="68"/>
        <v>0.1</v>
      </c>
      <c r="BB233" s="131">
        <f t="shared" si="68"/>
        <v>0.1</v>
      </c>
      <c r="BC233" s="131">
        <f t="shared" si="68"/>
        <v>0.1</v>
      </c>
      <c r="BD233" s="131">
        <f t="shared" si="68"/>
        <v>0.1</v>
      </c>
      <c r="BE233" s="131">
        <f t="shared" si="68"/>
        <v>0.1</v>
      </c>
      <c r="BF233" s="131">
        <f t="shared" si="68"/>
        <v>0.1</v>
      </c>
      <c r="BG233" s="131">
        <f t="shared" si="68"/>
        <v>0.1</v>
      </c>
      <c r="BH233" s="131">
        <f t="shared" si="68"/>
        <v>0.1</v>
      </c>
      <c r="BI233" s="131">
        <f t="shared" si="68"/>
        <v>0.1</v>
      </c>
      <c r="BJ233" s="131">
        <f t="shared" si="68"/>
        <v>0.1</v>
      </c>
      <c r="BK233" s="131">
        <f t="shared" si="68"/>
        <v>0.1</v>
      </c>
      <c r="BL233" s="131">
        <f t="shared" si="68"/>
        <v>0.1</v>
      </c>
      <c r="BM233" s="131">
        <f t="shared" si="68"/>
        <v>0.1</v>
      </c>
      <c r="BN233" s="131">
        <f t="shared" si="68"/>
        <v>0.1</v>
      </c>
      <c r="BO233" s="131">
        <f t="shared" si="68"/>
        <v>0.1</v>
      </c>
      <c r="BP233" s="131">
        <f t="shared" si="68"/>
        <v>0.1</v>
      </c>
      <c r="BQ233" s="131">
        <f t="shared" si="68"/>
        <v>0.1</v>
      </c>
      <c r="BS233" s="57" t="s">
        <v>48</v>
      </c>
    </row>
    <row r="234" spans="2:71">
      <c r="B234" s="66" t="s">
        <v>127</v>
      </c>
      <c r="C234" s="356">
        <v>0.44</v>
      </c>
      <c r="D234" s="146"/>
      <c r="E234" s="147"/>
      <c r="I234" s="126" t="str">
        <f t="shared" si="66"/>
        <v>2024$/user trip</v>
      </c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131">
        <f t="shared" si="67"/>
        <v>0.44</v>
      </c>
      <c r="AA234" s="131">
        <f t="shared" si="68"/>
        <v>0.44</v>
      </c>
      <c r="AB234" s="131">
        <f t="shared" si="68"/>
        <v>0.44</v>
      </c>
      <c r="AC234" s="131">
        <f t="shared" si="68"/>
        <v>0.44</v>
      </c>
      <c r="AD234" s="131">
        <f t="shared" si="68"/>
        <v>0.44</v>
      </c>
      <c r="AE234" s="131">
        <f t="shared" si="68"/>
        <v>0.44</v>
      </c>
      <c r="AF234" s="131">
        <f t="shared" si="68"/>
        <v>0.44</v>
      </c>
      <c r="AG234" s="131">
        <f t="shared" si="68"/>
        <v>0.44</v>
      </c>
      <c r="AH234" s="131">
        <f t="shared" si="68"/>
        <v>0.44</v>
      </c>
      <c r="AI234" s="131">
        <f t="shared" si="68"/>
        <v>0.44</v>
      </c>
      <c r="AJ234" s="131">
        <f t="shared" si="68"/>
        <v>0.44</v>
      </c>
      <c r="AK234" s="131">
        <f t="shared" si="68"/>
        <v>0.44</v>
      </c>
      <c r="AL234" s="131">
        <f t="shared" si="68"/>
        <v>0.44</v>
      </c>
      <c r="AM234" s="131">
        <f t="shared" si="68"/>
        <v>0.44</v>
      </c>
      <c r="AN234" s="131">
        <f t="shared" si="68"/>
        <v>0.44</v>
      </c>
      <c r="AO234" s="131">
        <f t="shared" si="68"/>
        <v>0.44</v>
      </c>
      <c r="AP234" s="131">
        <f t="shared" si="68"/>
        <v>0.44</v>
      </c>
      <c r="AQ234" s="131">
        <f t="shared" si="68"/>
        <v>0.44</v>
      </c>
      <c r="AR234" s="131">
        <f t="shared" si="68"/>
        <v>0.44</v>
      </c>
      <c r="AS234" s="131">
        <f t="shared" si="68"/>
        <v>0.44</v>
      </c>
      <c r="AT234" s="131">
        <f t="shared" si="68"/>
        <v>0.44</v>
      </c>
      <c r="AU234" s="131">
        <f t="shared" si="68"/>
        <v>0.44</v>
      </c>
      <c r="AV234" s="131">
        <f t="shared" si="68"/>
        <v>0.44</v>
      </c>
      <c r="AW234" s="131">
        <f t="shared" si="68"/>
        <v>0.44</v>
      </c>
      <c r="AX234" s="131">
        <f t="shared" si="68"/>
        <v>0.44</v>
      </c>
      <c r="AY234" s="131">
        <f t="shared" si="68"/>
        <v>0.44</v>
      </c>
      <c r="AZ234" s="131">
        <f t="shared" si="68"/>
        <v>0.44</v>
      </c>
      <c r="BA234" s="131">
        <f t="shared" si="68"/>
        <v>0.44</v>
      </c>
      <c r="BB234" s="131">
        <f t="shared" si="68"/>
        <v>0.44</v>
      </c>
      <c r="BC234" s="131">
        <f t="shared" si="68"/>
        <v>0.44</v>
      </c>
      <c r="BD234" s="131">
        <f t="shared" si="68"/>
        <v>0.44</v>
      </c>
      <c r="BE234" s="131">
        <f t="shared" si="68"/>
        <v>0.44</v>
      </c>
      <c r="BF234" s="131">
        <f t="shared" si="68"/>
        <v>0.44</v>
      </c>
      <c r="BG234" s="131">
        <f t="shared" si="68"/>
        <v>0.44</v>
      </c>
      <c r="BH234" s="131">
        <f t="shared" si="68"/>
        <v>0.44</v>
      </c>
      <c r="BI234" s="131">
        <f t="shared" si="68"/>
        <v>0.44</v>
      </c>
      <c r="BJ234" s="131">
        <f t="shared" si="68"/>
        <v>0.44</v>
      </c>
      <c r="BK234" s="131">
        <f t="shared" si="68"/>
        <v>0.44</v>
      </c>
      <c r="BL234" s="131">
        <f t="shared" si="68"/>
        <v>0.44</v>
      </c>
      <c r="BM234" s="131">
        <f t="shared" si="68"/>
        <v>0.44</v>
      </c>
      <c r="BN234" s="131">
        <f t="shared" si="68"/>
        <v>0.44</v>
      </c>
      <c r="BO234" s="131">
        <f t="shared" si="68"/>
        <v>0.44</v>
      </c>
      <c r="BP234" s="131">
        <f t="shared" si="68"/>
        <v>0.44</v>
      </c>
      <c r="BQ234" s="131">
        <f t="shared" si="68"/>
        <v>0.44</v>
      </c>
      <c r="BS234" s="57" t="s">
        <v>48</v>
      </c>
    </row>
    <row r="235" spans="2:71">
      <c r="B235" s="66" t="s">
        <v>135</v>
      </c>
      <c r="C235" s="356">
        <v>0.25</v>
      </c>
      <c r="D235" s="146"/>
      <c r="E235" s="147"/>
      <c r="I235" s="126" t="str">
        <f t="shared" si="66"/>
        <v>2024$/user trip</v>
      </c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131">
        <f t="shared" si="67"/>
        <v>0.25</v>
      </c>
      <c r="AA235" s="131">
        <f t="shared" si="68"/>
        <v>0.25</v>
      </c>
      <c r="AB235" s="131">
        <f t="shared" si="68"/>
        <v>0.25</v>
      </c>
      <c r="AC235" s="131">
        <f t="shared" si="68"/>
        <v>0.25</v>
      </c>
      <c r="AD235" s="131">
        <f t="shared" si="68"/>
        <v>0.25</v>
      </c>
      <c r="AE235" s="131">
        <f t="shared" si="68"/>
        <v>0.25</v>
      </c>
      <c r="AF235" s="131">
        <f t="shared" si="68"/>
        <v>0.25</v>
      </c>
      <c r="AG235" s="131">
        <f t="shared" si="68"/>
        <v>0.25</v>
      </c>
      <c r="AH235" s="131">
        <f t="shared" si="68"/>
        <v>0.25</v>
      </c>
      <c r="AI235" s="131">
        <f t="shared" si="68"/>
        <v>0.25</v>
      </c>
      <c r="AJ235" s="131">
        <f t="shared" si="68"/>
        <v>0.25</v>
      </c>
      <c r="AK235" s="131">
        <f t="shared" si="68"/>
        <v>0.25</v>
      </c>
      <c r="AL235" s="131">
        <f t="shared" si="68"/>
        <v>0.25</v>
      </c>
      <c r="AM235" s="131">
        <f t="shared" si="68"/>
        <v>0.25</v>
      </c>
      <c r="AN235" s="131">
        <f t="shared" si="68"/>
        <v>0.25</v>
      </c>
      <c r="AO235" s="131">
        <f t="shared" si="68"/>
        <v>0.25</v>
      </c>
      <c r="AP235" s="131">
        <f t="shared" si="68"/>
        <v>0.25</v>
      </c>
      <c r="AQ235" s="131">
        <f t="shared" si="68"/>
        <v>0.25</v>
      </c>
      <c r="AR235" s="131">
        <f t="shared" si="68"/>
        <v>0.25</v>
      </c>
      <c r="AS235" s="131">
        <f t="shared" si="68"/>
        <v>0.25</v>
      </c>
      <c r="AT235" s="131">
        <f t="shared" si="68"/>
        <v>0.25</v>
      </c>
      <c r="AU235" s="131">
        <f t="shared" si="68"/>
        <v>0.25</v>
      </c>
      <c r="AV235" s="131">
        <f t="shared" si="68"/>
        <v>0.25</v>
      </c>
      <c r="AW235" s="131">
        <f t="shared" si="68"/>
        <v>0.25</v>
      </c>
      <c r="AX235" s="131">
        <f t="shared" si="68"/>
        <v>0.25</v>
      </c>
      <c r="AY235" s="131">
        <f t="shared" si="68"/>
        <v>0.25</v>
      </c>
      <c r="AZ235" s="131">
        <f t="shared" si="68"/>
        <v>0.25</v>
      </c>
      <c r="BA235" s="131">
        <f t="shared" si="68"/>
        <v>0.25</v>
      </c>
      <c r="BB235" s="131">
        <f t="shared" si="68"/>
        <v>0.25</v>
      </c>
      <c r="BC235" s="131">
        <f t="shared" si="68"/>
        <v>0.25</v>
      </c>
      <c r="BD235" s="131">
        <f t="shared" si="68"/>
        <v>0.25</v>
      </c>
      <c r="BE235" s="131">
        <f t="shared" si="68"/>
        <v>0.25</v>
      </c>
      <c r="BF235" s="131">
        <f t="shared" si="68"/>
        <v>0.25</v>
      </c>
      <c r="BG235" s="131">
        <f t="shared" si="68"/>
        <v>0.25</v>
      </c>
      <c r="BH235" s="131">
        <f t="shared" si="68"/>
        <v>0.25</v>
      </c>
      <c r="BI235" s="131">
        <f t="shared" si="68"/>
        <v>0.25</v>
      </c>
      <c r="BJ235" s="131">
        <f t="shared" si="68"/>
        <v>0.25</v>
      </c>
      <c r="BK235" s="131">
        <f t="shared" si="68"/>
        <v>0.25</v>
      </c>
      <c r="BL235" s="131">
        <f t="shared" si="68"/>
        <v>0.25</v>
      </c>
      <c r="BM235" s="131">
        <f t="shared" si="68"/>
        <v>0.25</v>
      </c>
      <c r="BN235" s="131">
        <f t="shared" si="68"/>
        <v>0.25</v>
      </c>
      <c r="BO235" s="131">
        <f t="shared" si="68"/>
        <v>0.25</v>
      </c>
      <c r="BP235" s="131">
        <f t="shared" si="68"/>
        <v>0.25</v>
      </c>
      <c r="BQ235" s="131">
        <f t="shared" si="68"/>
        <v>0.25</v>
      </c>
      <c r="BS235" s="57" t="s">
        <v>48</v>
      </c>
    </row>
    <row r="236" spans="2:71">
      <c r="B236" s="66" t="s">
        <v>152</v>
      </c>
      <c r="C236" s="356">
        <v>0.14000000000000001</v>
      </c>
      <c r="D236" s="146"/>
      <c r="E236" s="147"/>
      <c r="I236" s="126" t="str">
        <f t="shared" si="66"/>
        <v>2024$/user trip</v>
      </c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131">
        <f t="shared" si="67"/>
        <v>0.14000000000000001</v>
      </c>
      <c r="AA236" s="131">
        <f t="shared" si="68"/>
        <v>0.14000000000000001</v>
      </c>
      <c r="AB236" s="131">
        <f t="shared" si="68"/>
        <v>0.14000000000000001</v>
      </c>
      <c r="AC236" s="131">
        <f t="shared" si="68"/>
        <v>0.14000000000000001</v>
      </c>
      <c r="AD236" s="131">
        <f t="shared" si="68"/>
        <v>0.14000000000000001</v>
      </c>
      <c r="AE236" s="131">
        <f t="shared" si="68"/>
        <v>0.14000000000000001</v>
      </c>
      <c r="AF236" s="131">
        <f t="shared" si="68"/>
        <v>0.14000000000000001</v>
      </c>
      <c r="AG236" s="131">
        <f t="shared" si="68"/>
        <v>0.14000000000000001</v>
      </c>
      <c r="AH236" s="131">
        <f t="shared" si="68"/>
        <v>0.14000000000000001</v>
      </c>
      <c r="AI236" s="131">
        <f t="shared" si="68"/>
        <v>0.14000000000000001</v>
      </c>
      <c r="AJ236" s="131">
        <f t="shared" si="68"/>
        <v>0.14000000000000001</v>
      </c>
      <c r="AK236" s="131">
        <f t="shared" si="68"/>
        <v>0.14000000000000001</v>
      </c>
      <c r="AL236" s="131">
        <f t="shared" si="68"/>
        <v>0.14000000000000001</v>
      </c>
      <c r="AM236" s="131">
        <f t="shared" si="68"/>
        <v>0.14000000000000001</v>
      </c>
      <c r="AN236" s="131">
        <f t="shared" si="68"/>
        <v>0.14000000000000001</v>
      </c>
      <c r="AO236" s="131">
        <f t="shared" si="68"/>
        <v>0.14000000000000001</v>
      </c>
      <c r="AP236" s="131">
        <f t="shared" si="68"/>
        <v>0.14000000000000001</v>
      </c>
      <c r="AQ236" s="131">
        <f t="shared" si="68"/>
        <v>0.14000000000000001</v>
      </c>
      <c r="AR236" s="131">
        <f t="shared" si="68"/>
        <v>0.14000000000000001</v>
      </c>
      <c r="AS236" s="131">
        <f t="shared" si="68"/>
        <v>0.14000000000000001</v>
      </c>
      <c r="AT236" s="131">
        <f t="shared" si="68"/>
        <v>0.14000000000000001</v>
      </c>
      <c r="AU236" s="131">
        <f t="shared" si="68"/>
        <v>0.14000000000000001</v>
      </c>
      <c r="AV236" s="131">
        <f t="shared" si="68"/>
        <v>0.14000000000000001</v>
      </c>
      <c r="AW236" s="131">
        <f t="shared" si="68"/>
        <v>0.14000000000000001</v>
      </c>
      <c r="AX236" s="131">
        <f t="shared" si="68"/>
        <v>0.14000000000000001</v>
      </c>
      <c r="AY236" s="131">
        <f t="shared" si="68"/>
        <v>0.14000000000000001</v>
      </c>
      <c r="AZ236" s="131">
        <f t="shared" si="68"/>
        <v>0.14000000000000001</v>
      </c>
      <c r="BA236" s="131">
        <f t="shared" si="68"/>
        <v>0.14000000000000001</v>
      </c>
      <c r="BB236" s="131">
        <f t="shared" si="68"/>
        <v>0.14000000000000001</v>
      </c>
      <c r="BC236" s="131">
        <f t="shared" si="68"/>
        <v>0.14000000000000001</v>
      </c>
      <c r="BD236" s="131">
        <f t="shared" si="68"/>
        <v>0.14000000000000001</v>
      </c>
      <c r="BE236" s="131">
        <f t="shared" si="68"/>
        <v>0.14000000000000001</v>
      </c>
      <c r="BF236" s="131">
        <f t="shared" si="68"/>
        <v>0.14000000000000001</v>
      </c>
      <c r="BG236" s="131">
        <f t="shared" si="68"/>
        <v>0.14000000000000001</v>
      </c>
      <c r="BH236" s="131">
        <f t="shared" si="68"/>
        <v>0.14000000000000001</v>
      </c>
      <c r="BI236" s="131">
        <f t="shared" si="68"/>
        <v>0.14000000000000001</v>
      </c>
      <c r="BJ236" s="131">
        <f t="shared" si="68"/>
        <v>0.14000000000000001</v>
      </c>
      <c r="BK236" s="131">
        <f t="shared" si="68"/>
        <v>0.14000000000000001</v>
      </c>
      <c r="BL236" s="131">
        <f t="shared" si="68"/>
        <v>0.14000000000000001</v>
      </c>
      <c r="BM236" s="131">
        <f t="shared" si="68"/>
        <v>0.14000000000000001</v>
      </c>
      <c r="BN236" s="131">
        <f t="shared" si="68"/>
        <v>0.14000000000000001</v>
      </c>
      <c r="BO236" s="131">
        <f>IF($C$219=1,$C236*BO$37,$C236)</f>
        <v>0.14000000000000001</v>
      </c>
      <c r="BP236" s="131">
        <f>IF($C$219=1,$C236*BP$37,$C236)</f>
        <v>0.14000000000000001</v>
      </c>
      <c r="BQ236" s="131">
        <f>IF($C$219=1,$C236*BQ$37,$C236)</f>
        <v>0.14000000000000001</v>
      </c>
      <c r="BS236" s="57" t="s">
        <v>48</v>
      </c>
    </row>
    <row r="237" spans="2:71">
      <c r="B237" s="66" t="s">
        <v>153</v>
      </c>
      <c r="C237" s="356">
        <v>0.05</v>
      </c>
      <c r="D237" s="146"/>
      <c r="E237" s="147"/>
      <c r="I237" s="126" t="str">
        <f t="shared" si="66"/>
        <v>2024$/user trip</v>
      </c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131">
        <f t="shared" si="67"/>
        <v>0.05</v>
      </c>
      <c r="AA237" s="131">
        <f t="shared" ref="AA237:AO237" si="69">IF($C$219=1,$C237*AA$37,$C237)</f>
        <v>0.05</v>
      </c>
      <c r="AB237" s="131">
        <f t="shared" si="69"/>
        <v>0.05</v>
      </c>
      <c r="AC237" s="131">
        <f t="shared" si="69"/>
        <v>0.05</v>
      </c>
      <c r="AD237" s="131">
        <f t="shared" si="69"/>
        <v>0.05</v>
      </c>
      <c r="AE237" s="131">
        <f t="shared" si="69"/>
        <v>0.05</v>
      </c>
      <c r="AF237" s="131">
        <f t="shared" si="69"/>
        <v>0.05</v>
      </c>
      <c r="AG237" s="131">
        <f t="shared" si="69"/>
        <v>0.05</v>
      </c>
      <c r="AH237" s="131">
        <f t="shared" si="69"/>
        <v>0.05</v>
      </c>
      <c r="AI237" s="131">
        <f t="shared" si="69"/>
        <v>0.05</v>
      </c>
      <c r="AJ237" s="131">
        <f t="shared" si="69"/>
        <v>0.05</v>
      </c>
      <c r="AK237" s="131">
        <f t="shared" si="69"/>
        <v>0.05</v>
      </c>
      <c r="AL237" s="131">
        <f t="shared" si="69"/>
        <v>0.05</v>
      </c>
      <c r="AM237" s="131">
        <f t="shared" si="69"/>
        <v>0.05</v>
      </c>
      <c r="AN237" s="131">
        <f t="shared" si="69"/>
        <v>0.05</v>
      </c>
      <c r="AO237" s="131">
        <f t="shared" si="69"/>
        <v>0.05</v>
      </c>
      <c r="AP237" s="131">
        <f t="shared" ref="AP237:BQ237" si="70">IF($C$219=1,$C237*AP$37,$C237)</f>
        <v>0.05</v>
      </c>
      <c r="AQ237" s="131">
        <f t="shared" si="70"/>
        <v>0.05</v>
      </c>
      <c r="AR237" s="131">
        <f t="shared" si="70"/>
        <v>0.05</v>
      </c>
      <c r="AS237" s="131">
        <f t="shared" si="70"/>
        <v>0.05</v>
      </c>
      <c r="AT237" s="131">
        <f t="shared" si="70"/>
        <v>0.05</v>
      </c>
      <c r="AU237" s="131">
        <f t="shared" si="70"/>
        <v>0.05</v>
      </c>
      <c r="AV237" s="131">
        <f t="shared" si="70"/>
        <v>0.05</v>
      </c>
      <c r="AW237" s="131">
        <f t="shared" si="70"/>
        <v>0.05</v>
      </c>
      <c r="AX237" s="131">
        <f t="shared" si="70"/>
        <v>0.05</v>
      </c>
      <c r="AY237" s="131">
        <f t="shared" si="70"/>
        <v>0.05</v>
      </c>
      <c r="AZ237" s="131">
        <f t="shared" si="70"/>
        <v>0.05</v>
      </c>
      <c r="BA237" s="131">
        <f t="shared" si="70"/>
        <v>0.05</v>
      </c>
      <c r="BB237" s="131">
        <f t="shared" si="70"/>
        <v>0.05</v>
      </c>
      <c r="BC237" s="131">
        <f t="shared" si="70"/>
        <v>0.05</v>
      </c>
      <c r="BD237" s="131">
        <f t="shared" si="70"/>
        <v>0.05</v>
      </c>
      <c r="BE237" s="131">
        <f t="shared" si="70"/>
        <v>0.05</v>
      </c>
      <c r="BF237" s="131">
        <f t="shared" si="70"/>
        <v>0.05</v>
      </c>
      <c r="BG237" s="131">
        <f t="shared" si="70"/>
        <v>0.05</v>
      </c>
      <c r="BH237" s="131">
        <f t="shared" si="70"/>
        <v>0.05</v>
      </c>
      <c r="BI237" s="131">
        <f t="shared" si="70"/>
        <v>0.05</v>
      </c>
      <c r="BJ237" s="131">
        <f t="shared" si="70"/>
        <v>0.05</v>
      </c>
      <c r="BK237" s="131">
        <f t="shared" si="70"/>
        <v>0.05</v>
      </c>
      <c r="BL237" s="131">
        <f t="shared" si="70"/>
        <v>0.05</v>
      </c>
      <c r="BM237" s="131">
        <f t="shared" si="70"/>
        <v>0.05</v>
      </c>
      <c r="BN237" s="131">
        <f t="shared" si="70"/>
        <v>0.05</v>
      </c>
      <c r="BO237" s="131">
        <f t="shared" si="70"/>
        <v>0.05</v>
      </c>
      <c r="BP237" s="131">
        <f t="shared" si="70"/>
        <v>0.05</v>
      </c>
      <c r="BQ237" s="131">
        <f t="shared" si="70"/>
        <v>0.05</v>
      </c>
      <c r="BS237" s="57" t="s">
        <v>48</v>
      </c>
    </row>
    <row r="238" spans="2:71">
      <c r="C238" s="361"/>
      <c r="D238" s="146"/>
      <c r="E238" s="147"/>
      <c r="I238" s="126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AA238" s="72"/>
      <c r="AB238" s="72"/>
      <c r="AC238" s="72"/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  <c r="AO238" s="72"/>
      <c r="AP238" s="72"/>
      <c r="AQ238" s="72"/>
      <c r="AR238" s="72"/>
      <c r="AS238" s="72"/>
      <c r="AT238" s="72"/>
      <c r="AU238" s="72"/>
      <c r="AV238" s="72"/>
      <c r="AW238" s="72"/>
      <c r="AX238" s="72"/>
      <c r="AY238" s="72"/>
      <c r="AZ238" s="72"/>
      <c r="BA238" s="72"/>
      <c r="BB238" s="72"/>
      <c r="BC238" s="72"/>
      <c r="BD238" s="72"/>
      <c r="BE238" s="72"/>
      <c r="BF238" s="72"/>
      <c r="BG238" s="72"/>
      <c r="BH238" s="72"/>
      <c r="BI238" s="72"/>
      <c r="BJ238" s="72"/>
      <c r="BK238" s="72"/>
      <c r="BL238" s="72"/>
      <c r="BM238" s="72"/>
      <c r="BN238" s="72"/>
      <c r="BO238" s="72"/>
      <c r="BP238" s="72"/>
    </row>
    <row r="239" spans="2:71">
      <c r="B239" s="55" t="s">
        <v>154</v>
      </c>
      <c r="C239" s="361"/>
      <c r="D239" s="146"/>
      <c r="E239" s="147"/>
      <c r="I239" s="126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AA239" s="72"/>
      <c r="AB239" s="72"/>
      <c r="AC239" s="72"/>
      <c r="AD239" s="72"/>
      <c r="AE239" s="72"/>
      <c r="AF239" s="72"/>
      <c r="AG239" s="72"/>
      <c r="AH239" s="72"/>
      <c r="AI239" s="72"/>
      <c r="AJ239" s="72"/>
      <c r="AK239" s="72"/>
      <c r="AL239" s="72"/>
      <c r="AM239" s="72"/>
      <c r="AN239" s="72"/>
      <c r="AO239" s="72"/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  <c r="AZ239" s="72"/>
      <c r="BA239" s="72"/>
      <c r="BB239" s="72"/>
      <c r="BC239" s="72"/>
      <c r="BD239" s="72"/>
      <c r="BE239" s="72"/>
      <c r="BF239" s="72"/>
      <c r="BG239" s="72"/>
      <c r="BH239" s="72"/>
      <c r="BI239" s="72"/>
      <c r="BJ239" s="72"/>
      <c r="BK239" s="72"/>
      <c r="BL239" s="72"/>
      <c r="BM239" s="72"/>
      <c r="BN239" s="72"/>
      <c r="BO239" s="72"/>
      <c r="BP239" s="72"/>
    </row>
    <row r="240" spans="2:71">
      <c r="B240" s="66" t="s">
        <v>125</v>
      </c>
      <c r="C240" s="356">
        <v>0.25</v>
      </c>
      <c r="D240" s="146"/>
      <c r="E240" s="147"/>
      <c r="I240" s="126" t="str">
        <f>$C$6&amp;"$/user trip"</f>
        <v>2024$/user trip</v>
      </c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131">
        <f t="shared" ref="Z240:Z248" si="71">IF($C$219=1,$C240*Z$37,$C240)</f>
        <v>0.25</v>
      </c>
      <c r="AA240" s="131">
        <f t="shared" ref="AA240:BQ245" si="72">IF($C$219=1,$C240*AA$37,$C240)</f>
        <v>0.25</v>
      </c>
      <c r="AB240" s="131">
        <f t="shared" si="72"/>
        <v>0.25</v>
      </c>
      <c r="AC240" s="131">
        <f t="shared" si="72"/>
        <v>0.25</v>
      </c>
      <c r="AD240" s="131">
        <f t="shared" si="72"/>
        <v>0.25</v>
      </c>
      <c r="AE240" s="131">
        <f t="shared" si="72"/>
        <v>0.25</v>
      </c>
      <c r="AF240" s="131">
        <f t="shared" si="72"/>
        <v>0.25</v>
      </c>
      <c r="AG240" s="131">
        <f t="shared" si="72"/>
        <v>0.25</v>
      </c>
      <c r="AH240" s="131">
        <f t="shared" si="72"/>
        <v>0.25</v>
      </c>
      <c r="AI240" s="131">
        <f t="shared" si="72"/>
        <v>0.25</v>
      </c>
      <c r="AJ240" s="131">
        <f t="shared" si="72"/>
        <v>0.25</v>
      </c>
      <c r="AK240" s="131">
        <f t="shared" si="72"/>
        <v>0.25</v>
      </c>
      <c r="AL240" s="131">
        <f t="shared" si="72"/>
        <v>0.25</v>
      </c>
      <c r="AM240" s="131">
        <f t="shared" si="72"/>
        <v>0.25</v>
      </c>
      <c r="AN240" s="131">
        <f t="shared" si="72"/>
        <v>0.25</v>
      </c>
      <c r="AO240" s="131">
        <f t="shared" si="72"/>
        <v>0.25</v>
      </c>
      <c r="AP240" s="131">
        <f t="shared" si="72"/>
        <v>0.25</v>
      </c>
      <c r="AQ240" s="131">
        <f t="shared" si="72"/>
        <v>0.25</v>
      </c>
      <c r="AR240" s="131">
        <f t="shared" si="72"/>
        <v>0.25</v>
      </c>
      <c r="AS240" s="131">
        <f t="shared" si="72"/>
        <v>0.25</v>
      </c>
      <c r="AT240" s="131">
        <f t="shared" si="72"/>
        <v>0.25</v>
      </c>
      <c r="AU240" s="131">
        <f t="shared" si="72"/>
        <v>0.25</v>
      </c>
      <c r="AV240" s="131">
        <f t="shared" si="72"/>
        <v>0.25</v>
      </c>
      <c r="AW240" s="131">
        <f t="shared" si="72"/>
        <v>0.25</v>
      </c>
      <c r="AX240" s="131">
        <f t="shared" si="72"/>
        <v>0.25</v>
      </c>
      <c r="AY240" s="131">
        <f t="shared" si="72"/>
        <v>0.25</v>
      </c>
      <c r="AZ240" s="131">
        <f t="shared" si="72"/>
        <v>0.25</v>
      </c>
      <c r="BA240" s="131">
        <f t="shared" si="72"/>
        <v>0.25</v>
      </c>
      <c r="BB240" s="131">
        <f t="shared" si="72"/>
        <v>0.25</v>
      </c>
      <c r="BC240" s="131">
        <f t="shared" si="72"/>
        <v>0.25</v>
      </c>
      <c r="BD240" s="131">
        <f t="shared" si="72"/>
        <v>0.25</v>
      </c>
      <c r="BE240" s="131">
        <f t="shared" si="72"/>
        <v>0.25</v>
      </c>
      <c r="BF240" s="131">
        <f t="shared" si="72"/>
        <v>0.25</v>
      </c>
      <c r="BG240" s="131">
        <f t="shared" si="72"/>
        <v>0.25</v>
      </c>
      <c r="BH240" s="131">
        <f t="shared" si="72"/>
        <v>0.25</v>
      </c>
      <c r="BI240" s="131">
        <f t="shared" si="72"/>
        <v>0.25</v>
      </c>
      <c r="BJ240" s="131">
        <f t="shared" si="72"/>
        <v>0.25</v>
      </c>
      <c r="BK240" s="131">
        <f t="shared" si="72"/>
        <v>0.25</v>
      </c>
      <c r="BL240" s="131">
        <f t="shared" si="72"/>
        <v>0.25</v>
      </c>
      <c r="BM240" s="131">
        <f t="shared" si="72"/>
        <v>0.25</v>
      </c>
      <c r="BN240" s="131">
        <f t="shared" si="72"/>
        <v>0.25</v>
      </c>
      <c r="BO240" s="131">
        <f t="shared" si="72"/>
        <v>0.25</v>
      </c>
      <c r="BP240" s="131">
        <f t="shared" si="72"/>
        <v>0.25</v>
      </c>
      <c r="BQ240" s="131">
        <f t="shared" si="72"/>
        <v>0.25</v>
      </c>
      <c r="BS240" s="57" t="s">
        <v>48</v>
      </c>
    </row>
    <row r="241" spans="1:72">
      <c r="B241" s="66" t="s">
        <v>150</v>
      </c>
      <c r="C241" s="356">
        <v>0.36</v>
      </c>
      <c r="D241" s="146"/>
      <c r="E241" s="147"/>
      <c r="I241" s="126" t="str">
        <f t="shared" ref="I241:I248" si="73">$C$6&amp;"$/user trip"</f>
        <v>2024$/user trip</v>
      </c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131">
        <f t="shared" si="71"/>
        <v>0.36</v>
      </c>
      <c r="AA241" s="131">
        <f t="shared" si="72"/>
        <v>0.36</v>
      </c>
      <c r="AB241" s="131">
        <f t="shared" si="72"/>
        <v>0.36</v>
      </c>
      <c r="AC241" s="131">
        <f t="shared" si="72"/>
        <v>0.36</v>
      </c>
      <c r="AD241" s="131">
        <f t="shared" si="72"/>
        <v>0.36</v>
      </c>
      <c r="AE241" s="131">
        <f t="shared" si="72"/>
        <v>0.36</v>
      </c>
      <c r="AF241" s="131">
        <f t="shared" si="72"/>
        <v>0.36</v>
      </c>
      <c r="AG241" s="131">
        <f t="shared" si="72"/>
        <v>0.36</v>
      </c>
      <c r="AH241" s="131">
        <f t="shared" si="72"/>
        <v>0.36</v>
      </c>
      <c r="AI241" s="131">
        <f t="shared" si="72"/>
        <v>0.36</v>
      </c>
      <c r="AJ241" s="131">
        <f t="shared" si="72"/>
        <v>0.36</v>
      </c>
      <c r="AK241" s="131">
        <f t="shared" si="72"/>
        <v>0.36</v>
      </c>
      <c r="AL241" s="131">
        <f t="shared" si="72"/>
        <v>0.36</v>
      </c>
      <c r="AM241" s="131">
        <f t="shared" si="72"/>
        <v>0.36</v>
      </c>
      <c r="AN241" s="131">
        <f t="shared" si="72"/>
        <v>0.36</v>
      </c>
      <c r="AO241" s="131">
        <f t="shared" si="72"/>
        <v>0.36</v>
      </c>
      <c r="AP241" s="131">
        <f t="shared" si="72"/>
        <v>0.36</v>
      </c>
      <c r="AQ241" s="131">
        <f t="shared" si="72"/>
        <v>0.36</v>
      </c>
      <c r="AR241" s="131">
        <f t="shared" si="72"/>
        <v>0.36</v>
      </c>
      <c r="AS241" s="131">
        <f t="shared" si="72"/>
        <v>0.36</v>
      </c>
      <c r="AT241" s="131">
        <f t="shared" si="72"/>
        <v>0.36</v>
      </c>
      <c r="AU241" s="131">
        <f t="shared" si="72"/>
        <v>0.36</v>
      </c>
      <c r="AV241" s="131">
        <f t="shared" si="72"/>
        <v>0.36</v>
      </c>
      <c r="AW241" s="131">
        <f t="shared" si="72"/>
        <v>0.36</v>
      </c>
      <c r="AX241" s="131">
        <f t="shared" si="72"/>
        <v>0.36</v>
      </c>
      <c r="AY241" s="131">
        <f t="shared" si="72"/>
        <v>0.36</v>
      </c>
      <c r="AZ241" s="131">
        <f t="shared" si="72"/>
        <v>0.36</v>
      </c>
      <c r="BA241" s="131">
        <f t="shared" si="72"/>
        <v>0.36</v>
      </c>
      <c r="BB241" s="131">
        <f t="shared" si="72"/>
        <v>0.36</v>
      </c>
      <c r="BC241" s="131">
        <f t="shared" si="72"/>
        <v>0.36</v>
      </c>
      <c r="BD241" s="131">
        <f t="shared" si="72"/>
        <v>0.36</v>
      </c>
      <c r="BE241" s="131">
        <f t="shared" si="72"/>
        <v>0.36</v>
      </c>
      <c r="BF241" s="131">
        <f t="shared" si="72"/>
        <v>0.36</v>
      </c>
      <c r="BG241" s="131">
        <f t="shared" si="72"/>
        <v>0.36</v>
      </c>
      <c r="BH241" s="131">
        <f t="shared" si="72"/>
        <v>0.36</v>
      </c>
      <c r="BI241" s="131">
        <f t="shared" si="72"/>
        <v>0.36</v>
      </c>
      <c r="BJ241" s="131">
        <f t="shared" si="72"/>
        <v>0.36</v>
      </c>
      <c r="BK241" s="131">
        <f t="shared" si="72"/>
        <v>0.36</v>
      </c>
      <c r="BL241" s="131">
        <f t="shared" si="72"/>
        <v>0.36</v>
      </c>
      <c r="BM241" s="131">
        <f t="shared" si="72"/>
        <v>0.36</v>
      </c>
      <c r="BN241" s="131">
        <f t="shared" si="72"/>
        <v>0.36</v>
      </c>
      <c r="BO241" s="131">
        <f t="shared" si="72"/>
        <v>0.36</v>
      </c>
      <c r="BP241" s="131">
        <f t="shared" si="72"/>
        <v>0.36</v>
      </c>
      <c r="BQ241" s="131">
        <f t="shared" si="72"/>
        <v>0.36</v>
      </c>
      <c r="BS241" s="57" t="s">
        <v>48</v>
      </c>
    </row>
    <row r="242" spans="1:72">
      <c r="B242" s="66" t="s">
        <v>151</v>
      </c>
      <c r="C242" s="356">
        <v>0.1</v>
      </c>
      <c r="D242" s="146"/>
      <c r="E242" s="147"/>
      <c r="I242" s="126" t="str">
        <f t="shared" si="73"/>
        <v>2024$/user trip</v>
      </c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131">
        <f t="shared" si="71"/>
        <v>0.1</v>
      </c>
      <c r="AA242" s="131">
        <f t="shared" si="72"/>
        <v>0.1</v>
      </c>
      <c r="AB242" s="131">
        <f t="shared" si="72"/>
        <v>0.1</v>
      </c>
      <c r="AC242" s="131">
        <f t="shared" si="72"/>
        <v>0.1</v>
      </c>
      <c r="AD242" s="131">
        <f t="shared" si="72"/>
        <v>0.1</v>
      </c>
      <c r="AE242" s="131">
        <f t="shared" si="72"/>
        <v>0.1</v>
      </c>
      <c r="AF242" s="131">
        <f t="shared" si="72"/>
        <v>0.1</v>
      </c>
      <c r="AG242" s="131">
        <f t="shared" si="72"/>
        <v>0.1</v>
      </c>
      <c r="AH242" s="131">
        <f t="shared" si="72"/>
        <v>0.1</v>
      </c>
      <c r="AI242" s="131">
        <f t="shared" si="72"/>
        <v>0.1</v>
      </c>
      <c r="AJ242" s="131">
        <f t="shared" si="72"/>
        <v>0.1</v>
      </c>
      <c r="AK242" s="131">
        <f t="shared" si="72"/>
        <v>0.1</v>
      </c>
      <c r="AL242" s="131">
        <f t="shared" si="72"/>
        <v>0.1</v>
      </c>
      <c r="AM242" s="131">
        <f t="shared" si="72"/>
        <v>0.1</v>
      </c>
      <c r="AN242" s="131">
        <f t="shared" si="72"/>
        <v>0.1</v>
      </c>
      <c r="AO242" s="131">
        <f t="shared" si="72"/>
        <v>0.1</v>
      </c>
      <c r="AP242" s="131">
        <f t="shared" si="72"/>
        <v>0.1</v>
      </c>
      <c r="AQ242" s="131">
        <f t="shared" si="72"/>
        <v>0.1</v>
      </c>
      <c r="AR242" s="131">
        <f t="shared" si="72"/>
        <v>0.1</v>
      </c>
      <c r="AS242" s="131">
        <f t="shared" si="72"/>
        <v>0.1</v>
      </c>
      <c r="AT242" s="131">
        <f t="shared" si="72"/>
        <v>0.1</v>
      </c>
      <c r="AU242" s="131">
        <f t="shared" si="72"/>
        <v>0.1</v>
      </c>
      <c r="AV242" s="131">
        <f t="shared" si="72"/>
        <v>0.1</v>
      </c>
      <c r="AW242" s="131">
        <f t="shared" si="72"/>
        <v>0.1</v>
      </c>
      <c r="AX242" s="131">
        <f t="shared" si="72"/>
        <v>0.1</v>
      </c>
      <c r="AY242" s="131">
        <f t="shared" si="72"/>
        <v>0.1</v>
      </c>
      <c r="AZ242" s="131">
        <f t="shared" si="72"/>
        <v>0.1</v>
      </c>
      <c r="BA242" s="131">
        <f t="shared" si="72"/>
        <v>0.1</v>
      </c>
      <c r="BB242" s="131">
        <f t="shared" si="72"/>
        <v>0.1</v>
      </c>
      <c r="BC242" s="131">
        <f t="shared" si="72"/>
        <v>0.1</v>
      </c>
      <c r="BD242" s="131">
        <f t="shared" si="72"/>
        <v>0.1</v>
      </c>
      <c r="BE242" s="131">
        <f t="shared" si="72"/>
        <v>0.1</v>
      </c>
      <c r="BF242" s="131">
        <f t="shared" si="72"/>
        <v>0.1</v>
      </c>
      <c r="BG242" s="131">
        <f t="shared" si="72"/>
        <v>0.1</v>
      </c>
      <c r="BH242" s="131">
        <f t="shared" si="72"/>
        <v>0.1</v>
      </c>
      <c r="BI242" s="131">
        <f t="shared" si="72"/>
        <v>0.1</v>
      </c>
      <c r="BJ242" s="131">
        <f t="shared" si="72"/>
        <v>0.1</v>
      </c>
      <c r="BK242" s="131">
        <f t="shared" si="72"/>
        <v>0.1</v>
      </c>
      <c r="BL242" s="131">
        <f t="shared" si="72"/>
        <v>0.1</v>
      </c>
      <c r="BM242" s="131">
        <f t="shared" si="72"/>
        <v>0.1</v>
      </c>
      <c r="BN242" s="131">
        <f t="shared" si="72"/>
        <v>0.1</v>
      </c>
      <c r="BO242" s="131">
        <f t="shared" si="72"/>
        <v>0.1</v>
      </c>
      <c r="BP242" s="131">
        <f t="shared" si="72"/>
        <v>0.1</v>
      </c>
      <c r="BQ242" s="131">
        <f t="shared" si="72"/>
        <v>0.1</v>
      </c>
      <c r="BS242" s="57" t="s">
        <v>48</v>
      </c>
    </row>
    <row r="243" spans="1:72">
      <c r="B243" s="66" t="s">
        <v>127</v>
      </c>
      <c r="C243" s="356">
        <v>0.45</v>
      </c>
      <c r="D243" s="146"/>
      <c r="E243" s="147"/>
      <c r="I243" s="126" t="str">
        <f t="shared" si="73"/>
        <v>2024$/user trip</v>
      </c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131">
        <f t="shared" si="71"/>
        <v>0.45</v>
      </c>
      <c r="AA243" s="131">
        <f t="shared" si="72"/>
        <v>0.45</v>
      </c>
      <c r="AB243" s="131">
        <f t="shared" si="72"/>
        <v>0.45</v>
      </c>
      <c r="AC243" s="131">
        <f t="shared" si="72"/>
        <v>0.45</v>
      </c>
      <c r="AD243" s="131">
        <f t="shared" si="72"/>
        <v>0.45</v>
      </c>
      <c r="AE243" s="131">
        <f t="shared" si="72"/>
        <v>0.45</v>
      </c>
      <c r="AF243" s="131">
        <f t="shared" si="72"/>
        <v>0.45</v>
      </c>
      <c r="AG243" s="131">
        <f t="shared" si="72"/>
        <v>0.45</v>
      </c>
      <c r="AH243" s="131">
        <f t="shared" si="72"/>
        <v>0.45</v>
      </c>
      <c r="AI243" s="131">
        <f t="shared" si="72"/>
        <v>0.45</v>
      </c>
      <c r="AJ243" s="131">
        <f t="shared" si="72"/>
        <v>0.45</v>
      </c>
      <c r="AK243" s="131">
        <f t="shared" si="72"/>
        <v>0.45</v>
      </c>
      <c r="AL243" s="131">
        <f t="shared" si="72"/>
        <v>0.45</v>
      </c>
      <c r="AM243" s="131">
        <f t="shared" si="72"/>
        <v>0.45</v>
      </c>
      <c r="AN243" s="131">
        <f t="shared" si="72"/>
        <v>0.45</v>
      </c>
      <c r="AO243" s="131">
        <f t="shared" si="72"/>
        <v>0.45</v>
      </c>
      <c r="AP243" s="131">
        <f t="shared" si="72"/>
        <v>0.45</v>
      </c>
      <c r="AQ243" s="131">
        <f t="shared" si="72"/>
        <v>0.45</v>
      </c>
      <c r="AR243" s="131">
        <f t="shared" si="72"/>
        <v>0.45</v>
      </c>
      <c r="AS243" s="131">
        <f t="shared" si="72"/>
        <v>0.45</v>
      </c>
      <c r="AT243" s="131">
        <f t="shared" si="72"/>
        <v>0.45</v>
      </c>
      <c r="AU243" s="131">
        <f t="shared" si="72"/>
        <v>0.45</v>
      </c>
      <c r="AV243" s="131">
        <f t="shared" si="72"/>
        <v>0.45</v>
      </c>
      <c r="AW243" s="131">
        <f t="shared" si="72"/>
        <v>0.45</v>
      </c>
      <c r="AX243" s="131">
        <f t="shared" si="72"/>
        <v>0.45</v>
      </c>
      <c r="AY243" s="131">
        <f t="shared" si="72"/>
        <v>0.45</v>
      </c>
      <c r="AZ243" s="131">
        <f t="shared" si="72"/>
        <v>0.45</v>
      </c>
      <c r="BA243" s="131">
        <f t="shared" si="72"/>
        <v>0.45</v>
      </c>
      <c r="BB243" s="131">
        <f t="shared" si="72"/>
        <v>0.45</v>
      </c>
      <c r="BC243" s="131">
        <f t="shared" si="72"/>
        <v>0.45</v>
      </c>
      <c r="BD243" s="131">
        <f t="shared" si="72"/>
        <v>0.45</v>
      </c>
      <c r="BE243" s="131">
        <f t="shared" si="72"/>
        <v>0.45</v>
      </c>
      <c r="BF243" s="131">
        <f t="shared" si="72"/>
        <v>0.45</v>
      </c>
      <c r="BG243" s="131">
        <f t="shared" si="72"/>
        <v>0.45</v>
      </c>
      <c r="BH243" s="131">
        <f t="shared" si="72"/>
        <v>0.45</v>
      </c>
      <c r="BI243" s="131">
        <f t="shared" si="72"/>
        <v>0.45</v>
      </c>
      <c r="BJ243" s="131">
        <f t="shared" si="72"/>
        <v>0.45</v>
      </c>
      <c r="BK243" s="131">
        <f t="shared" si="72"/>
        <v>0.45</v>
      </c>
      <c r="BL243" s="131">
        <f t="shared" si="72"/>
        <v>0.45</v>
      </c>
      <c r="BM243" s="131">
        <f t="shared" si="72"/>
        <v>0.45</v>
      </c>
      <c r="BN243" s="131">
        <f t="shared" si="72"/>
        <v>0.45</v>
      </c>
      <c r="BO243" s="131">
        <f t="shared" si="72"/>
        <v>0.45</v>
      </c>
      <c r="BP243" s="131">
        <f t="shared" si="72"/>
        <v>0.45</v>
      </c>
      <c r="BQ243" s="131">
        <f t="shared" si="72"/>
        <v>0.45</v>
      </c>
      <c r="BS243" s="57" t="s">
        <v>48</v>
      </c>
    </row>
    <row r="244" spans="1:72">
      <c r="B244" s="66" t="s">
        <v>135</v>
      </c>
      <c r="C244" s="356">
        <v>0.73</v>
      </c>
      <c r="D244" s="146"/>
      <c r="E244" s="147"/>
      <c r="I244" s="126" t="str">
        <f t="shared" si="73"/>
        <v>2024$/user trip</v>
      </c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131">
        <f t="shared" si="71"/>
        <v>0.73</v>
      </c>
      <c r="AA244" s="131">
        <f t="shared" si="72"/>
        <v>0.73</v>
      </c>
      <c r="AB244" s="131">
        <f t="shared" si="72"/>
        <v>0.73</v>
      </c>
      <c r="AC244" s="131">
        <f t="shared" si="72"/>
        <v>0.73</v>
      </c>
      <c r="AD244" s="131">
        <f t="shared" si="72"/>
        <v>0.73</v>
      </c>
      <c r="AE244" s="131">
        <f t="shared" si="72"/>
        <v>0.73</v>
      </c>
      <c r="AF244" s="131">
        <f t="shared" si="72"/>
        <v>0.73</v>
      </c>
      <c r="AG244" s="131">
        <f t="shared" si="72"/>
        <v>0.73</v>
      </c>
      <c r="AH244" s="131">
        <f t="shared" si="72"/>
        <v>0.73</v>
      </c>
      <c r="AI244" s="131">
        <f t="shared" si="72"/>
        <v>0.73</v>
      </c>
      <c r="AJ244" s="131">
        <f t="shared" si="72"/>
        <v>0.73</v>
      </c>
      <c r="AK244" s="131">
        <f t="shared" si="72"/>
        <v>0.73</v>
      </c>
      <c r="AL244" s="131">
        <f t="shared" si="72"/>
        <v>0.73</v>
      </c>
      <c r="AM244" s="131">
        <f t="shared" si="72"/>
        <v>0.73</v>
      </c>
      <c r="AN244" s="131">
        <f t="shared" si="72"/>
        <v>0.73</v>
      </c>
      <c r="AO244" s="131">
        <f t="shared" si="72"/>
        <v>0.73</v>
      </c>
      <c r="AP244" s="131">
        <f t="shared" si="72"/>
        <v>0.73</v>
      </c>
      <c r="AQ244" s="131">
        <f t="shared" si="72"/>
        <v>0.73</v>
      </c>
      <c r="AR244" s="131">
        <f t="shared" si="72"/>
        <v>0.73</v>
      </c>
      <c r="AS244" s="131">
        <f t="shared" si="72"/>
        <v>0.73</v>
      </c>
      <c r="AT244" s="131">
        <f t="shared" si="72"/>
        <v>0.73</v>
      </c>
      <c r="AU244" s="131">
        <f t="shared" si="72"/>
        <v>0.73</v>
      </c>
      <c r="AV244" s="131">
        <f t="shared" si="72"/>
        <v>0.73</v>
      </c>
      <c r="AW244" s="131">
        <f t="shared" si="72"/>
        <v>0.73</v>
      </c>
      <c r="AX244" s="131">
        <f t="shared" si="72"/>
        <v>0.73</v>
      </c>
      <c r="AY244" s="131">
        <f t="shared" si="72"/>
        <v>0.73</v>
      </c>
      <c r="AZ244" s="131">
        <f t="shared" si="72"/>
        <v>0.73</v>
      </c>
      <c r="BA244" s="131">
        <f t="shared" si="72"/>
        <v>0.73</v>
      </c>
      <c r="BB244" s="131">
        <f t="shared" si="72"/>
        <v>0.73</v>
      </c>
      <c r="BC244" s="131">
        <f t="shared" si="72"/>
        <v>0.73</v>
      </c>
      <c r="BD244" s="131">
        <f t="shared" si="72"/>
        <v>0.73</v>
      </c>
      <c r="BE244" s="131">
        <f t="shared" si="72"/>
        <v>0.73</v>
      </c>
      <c r="BF244" s="131">
        <f t="shared" si="72"/>
        <v>0.73</v>
      </c>
      <c r="BG244" s="131">
        <f t="shared" si="72"/>
        <v>0.73</v>
      </c>
      <c r="BH244" s="131">
        <f t="shared" si="72"/>
        <v>0.73</v>
      </c>
      <c r="BI244" s="131">
        <f t="shared" si="72"/>
        <v>0.73</v>
      </c>
      <c r="BJ244" s="131">
        <f t="shared" si="72"/>
        <v>0.73</v>
      </c>
      <c r="BK244" s="131">
        <f t="shared" si="72"/>
        <v>0.73</v>
      </c>
      <c r="BL244" s="131">
        <f t="shared" si="72"/>
        <v>0.73</v>
      </c>
      <c r="BM244" s="131">
        <f t="shared" si="72"/>
        <v>0.73</v>
      </c>
      <c r="BN244" s="131">
        <f t="shared" si="72"/>
        <v>0.73</v>
      </c>
      <c r="BO244" s="131">
        <f t="shared" si="72"/>
        <v>0.73</v>
      </c>
      <c r="BP244" s="131">
        <f t="shared" si="72"/>
        <v>0.73</v>
      </c>
      <c r="BQ244" s="131">
        <f t="shared" si="72"/>
        <v>0.73</v>
      </c>
      <c r="BS244" s="57" t="s">
        <v>48</v>
      </c>
    </row>
    <row r="245" spans="1:72">
      <c r="B245" s="66" t="s">
        <v>152</v>
      </c>
      <c r="C245" s="356">
        <v>0.55000000000000004</v>
      </c>
      <c r="D245" s="146"/>
      <c r="E245" s="147"/>
      <c r="I245" s="126" t="str">
        <f t="shared" si="73"/>
        <v>2024$/user trip</v>
      </c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131">
        <f t="shared" si="71"/>
        <v>0.55000000000000004</v>
      </c>
      <c r="AA245" s="131">
        <f t="shared" si="72"/>
        <v>0.55000000000000004</v>
      </c>
      <c r="AB245" s="131">
        <f t="shared" si="72"/>
        <v>0.55000000000000004</v>
      </c>
      <c r="AC245" s="131">
        <f t="shared" si="72"/>
        <v>0.55000000000000004</v>
      </c>
      <c r="AD245" s="131">
        <f t="shared" si="72"/>
        <v>0.55000000000000004</v>
      </c>
      <c r="AE245" s="131">
        <f t="shared" si="72"/>
        <v>0.55000000000000004</v>
      </c>
      <c r="AF245" s="131">
        <f t="shared" si="72"/>
        <v>0.55000000000000004</v>
      </c>
      <c r="AG245" s="131">
        <f t="shared" si="72"/>
        <v>0.55000000000000004</v>
      </c>
      <c r="AH245" s="131">
        <f t="shared" si="72"/>
        <v>0.55000000000000004</v>
      </c>
      <c r="AI245" s="131">
        <f t="shared" si="72"/>
        <v>0.55000000000000004</v>
      </c>
      <c r="AJ245" s="131">
        <f t="shared" si="72"/>
        <v>0.55000000000000004</v>
      </c>
      <c r="AK245" s="131">
        <f t="shared" si="72"/>
        <v>0.55000000000000004</v>
      </c>
      <c r="AL245" s="131">
        <f t="shared" si="72"/>
        <v>0.55000000000000004</v>
      </c>
      <c r="AM245" s="131">
        <f t="shared" si="72"/>
        <v>0.55000000000000004</v>
      </c>
      <c r="AN245" s="131">
        <f t="shared" si="72"/>
        <v>0.55000000000000004</v>
      </c>
      <c r="AO245" s="131">
        <f t="shared" si="72"/>
        <v>0.55000000000000004</v>
      </c>
      <c r="AP245" s="131">
        <f t="shared" si="72"/>
        <v>0.55000000000000004</v>
      </c>
      <c r="AQ245" s="131">
        <f t="shared" si="72"/>
        <v>0.55000000000000004</v>
      </c>
      <c r="AR245" s="131">
        <f t="shared" si="72"/>
        <v>0.55000000000000004</v>
      </c>
      <c r="AS245" s="131">
        <f t="shared" si="72"/>
        <v>0.55000000000000004</v>
      </c>
      <c r="AT245" s="131">
        <f t="shared" si="72"/>
        <v>0.55000000000000004</v>
      </c>
      <c r="AU245" s="131">
        <f t="shared" si="72"/>
        <v>0.55000000000000004</v>
      </c>
      <c r="AV245" s="131">
        <f t="shared" si="72"/>
        <v>0.55000000000000004</v>
      </c>
      <c r="AW245" s="131">
        <f t="shared" si="72"/>
        <v>0.55000000000000004</v>
      </c>
      <c r="AX245" s="131">
        <f t="shared" si="72"/>
        <v>0.55000000000000004</v>
      </c>
      <c r="AY245" s="131">
        <f t="shared" si="72"/>
        <v>0.55000000000000004</v>
      </c>
      <c r="AZ245" s="131">
        <f t="shared" si="72"/>
        <v>0.55000000000000004</v>
      </c>
      <c r="BA245" s="131">
        <f t="shared" si="72"/>
        <v>0.55000000000000004</v>
      </c>
      <c r="BB245" s="131">
        <f t="shared" si="72"/>
        <v>0.55000000000000004</v>
      </c>
      <c r="BC245" s="131">
        <f t="shared" si="72"/>
        <v>0.55000000000000004</v>
      </c>
      <c r="BD245" s="131">
        <f t="shared" si="72"/>
        <v>0.55000000000000004</v>
      </c>
      <c r="BE245" s="131">
        <f t="shared" si="72"/>
        <v>0.55000000000000004</v>
      </c>
      <c r="BF245" s="131">
        <f t="shared" si="72"/>
        <v>0.55000000000000004</v>
      </c>
      <c r="BG245" s="131">
        <f t="shared" si="72"/>
        <v>0.55000000000000004</v>
      </c>
      <c r="BH245" s="131">
        <f t="shared" si="72"/>
        <v>0.55000000000000004</v>
      </c>
      <c r="BI245" s="131">
        <f t="shared" si="72"/>
        <v>0.55000000000000004</v>
      </c>
      <c r="BJ245" s="131">
        <f t="shared" si="72"/>
        <v>0.55000000000000004</v>
      </c>
      <c r="BK245" s="131">
        <f t="shared" si="72"/>
        <v>0.55000000000000004</v>
      </c>
      <c r="BL245" s="131">
        <f t="shared" si="72"/>
        <v>0.55000000000000004</v>
      </c>
      <c r="BM245" s="131">
        <f t="shared" si="72"/>
        <v>0.55000000000000004</v>
      </c>
      <c r="BN245" s="131">
        <f t="shared" si="72"/>
        <v>0.55000000000000004</v>
      </c>
      <c r="BO245" s="131">
        <f>IF($C$219=1,$C245*BO$37,$C245)</f>
        <v>0.55000000000000004</v>
      </c>
      <c r="BP245" s="131">
        <f>IF($C$219=1,$C245*BP$37,$C245)</f>
        <v>0.55000000000000004</v>
      </c>
      <c r="BQ245" s="131">
        <f>IF($C$219=1,$C245*BQ$37,$C245)</f>
        <v>0.55000000000000004</v>
      </c>
      <c r="BS245" s="57" t="s">
        <v>48</v>
      </c>
    </row>
    <row r="246" spans="1:72">
      <c r="B246" s="66" t="s">
        <v>153</v>
      </c>
      <c r="C246" s="356">
        <v>0.05</v>
      </c>
      <c r="D246" s="146"/>
      <c r="E246" s="147"/>
      <c r="I246" s="126" t="str">
        <f t="shared" si="73"/>
        <v>2024$/user trip</v>
      </c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131">
        <f t="shared" si="71"/>
        <v>0.05</v>
      </c>
      <c r="AA246" s="131">
        <f t="shared" ref="AA246:AO248" si="74">IF($C$219=1,$C246*AA$37,$C246)</f>
        <v>0.05</v>
      </c>
      <c r="AB246" s="131">
        <f t="shared" si="74"/>
        <v>0.05</v>
      </c>
      <c r="AC246" s="131">
        <f t="shared" si="74"/>
        <v>0.05</v>
      </c>
      <c r="AD246" s="131">
        <f t="shared" si="74"/>
        <v>0.05</v>
      </c>
      <c r="AE246" s="131">
        <f t="shared" si="74"/>
        <v>0.05</v>
      </c>
      <c r="AF246" s="131">
        <f t="shared" si="74"/>
        <v>0.05</v>
      </c>
      <c r="AG246" s="131">
        <f t="shared" si="74"/>
        <v>0.05</v>
      </c>
      <c r="AH246" s="131">
        <f t="shared" si="74"/>
        <v>0.05</v>
      </c>
      <c r="AI246" s="131">
        <f t="shared" si="74"/>
        <v>0.05</v>
      </c>
      <c r="AJ246" s="131">
        <f t="shared" si="74"/>
        <v>0.05</v>
      </c>
      <c r="AK246" s="131">
        <f t="shared" si="74"/>
        <v>0.05</v>
      </c>
      <c r="AL246" s="131">
        <f t="shared" si="74"/>
        <v>0.05</v>
      </c>
      <c r="AM246" s="131">
        <f t="shared" si="74"/>
        <v>0.05</v>
      </c>
      <c r="AN246" s="131">
        <f t="shared" si="74"/>
        <v>0.05</v>
      </c>
      <c r="AO246" s="131">
        <f t="shared" si="74"/>
        <v>0.05</v>
      </c>
      <c r="AP246" s="131">
        <f t="shared" ref="AP246:BQ248" si="75">IF($C$219=1,$C246*AP$37,$C246)</f>
        <v>0.05</v>
      </c>
      <c r="AQ246" s="131">
        <f t="shared" si="75"/>
        <v>0.05</v>
      </c>
      <c r="AR246" s="131">
        <f t="shared" si="75"/>
        <v>0.05</v>
      </c>
      <c r="AS246" s="131">
        <f t="shared" si="75"/>
        <v>0.05</v>
      </c>
      <c r="AT246" s="131">
        <f t="shared" si="75"/>
        <v>0.05</v>
      </c>
      <c r="AU246" s="131">
        <f t="shared" si="75"/>
        <v>0.05</v>
      </c>
      <c r="AV246" s="131">
        <f t="shared" si="75"/>
        <v>0.05</v>
      </c>
      <c r="AW246" s="131">
        <f t="shared" si="75"/>
        <v>0.05</v>
      </c>
      <c r="AX246" s="131">
        <f t="shared" si="75"/>
        <v>0.05</v>
      </c>
      <c r="AY246" s="131">
        <f t="shared" si="75"/>
        <v>0.05</v>
      </c>
      <c r="AZ246" s="131">
        <f t="shared" si="75"/>
        <v>0.05</v>
      </c>
      <c r="BA246" s="131">
        <f t="shared" si="75"/>
        <v>0.05</v>
      </c>
      <c r="BB246" s="131">
        <f t="shared" si="75"/>
        <v>0.05</v>
      </c>
      <c r="BC246" s="131">
        <f t="shared" si="75"/>
        <v>0.05</v>
      </c>
      <c r="BD246" s="131">
        <f t="shared" si="75"/>
        <v>0.05</v>
      </c>
      <c r="BE246" s="131">
        <f t="shared" si="75"/>
        <v>0.05</v>
      </c>
      <c r="BF246" s="131">
        <f t="shared" si="75"/>
        <v>0.05</v>
      </c>
      <c r="BG246" s="131">
        <f t="shared" si="75"/>
        <v>0.05</v>
      </c>
      <c r="BH246" s="131">
        <f t="shared" si="75"/>
        <v>0.05</v>
      </c>
      <c r="BI246" s="131">
        <f t="shared" si="75"/>
        <v>0.05</v>
      </c>
      <c r="BJ246" s="131">
        <f t="shared" si="75"/>
        <v>0.05</v>
      </c>
      <c r="BK246" s="131">
        <f t="shared" si="75"/>
        <v>0.05</v>
      </c>
      <c r="BL246" s="131">
        <f t="shared" si="75"/>
        <v>0.05</v>
      </c>
      <c r="BM246" s="131">
        <f t="shared" si="75"/>
        <v>0.05</v>
      </c>
      <c r="BN246" s="131">
        <f t="shared" si="75"/>
        <v>0.05</v>
      </c>
      <c r="BO246" s="131">
        <f t="shared" si="75"/>
        <v>0.05</v>
      </c>
      <c r="BP246" s="131">
        <f t="shared" si="75"/>
        <v>0.05</v>
      </c>
      <c r="BQ246" s="131">
        <f t="shared" si="75"/>
        <v>0.05</v>
      </c>
      <c r="BS246" s="57" t="s">
        <v>48</v>
      </c>
    </row>
    <row r="247" spans="1:72">
      <c r="B247" s="66" t="s">
        <v>155</v>
      </c>
      <c r="C247" s="356">
        <v>0.03</v>
      </c>
      <c r="D247" s="146"/>
      <c r="E247" s="147"/>
      <c r="I247" s="126" t="str">
        <f t="shared" si="73"/>
        <v>2024$/user trip</v>
      </c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131">
        <f t="shared" si="71"/>
        <v>0.03</v>
      </c>
      <c r="AA247" s="131">
        <f t="shared" si="74"/>
        <v>0.03</v>
      </c>
      <c r="AB247" s="131">
        <f t="shared" si="74"/>
        <v>0.03</v>
      </c>
      <c r="AC247" s="131">
        <f t="shared" si="74"/>
        <v>0.03</v>
      </c>
      <c r="AD247" s="131">
        <f t="shared" si="74"/>
        <v>0.03</v>
      </c>
      <c r="AE247" s="131">
        <f t="shared" si="74"/>
        <v>0.03</v>
      </c>
      <c r="AF247" s="131">
        <f t="shared" si="74"/>
        <v>0.03</v>
      </c>
      <c r="AG247" s="131">
        <f t="shared" si="74"/>
        <v>0.03</v>
      </c>
      <c r="AH247" s="131">
        <f t="shared" si="74"/>
        <v>0.03</v>
      </c>
      <c r="AI247" s="131">
        <f t="shared" si="74"/>
        <v>0.03</v>
      </c>
      <c r="AJ247" s="131">
        <f t="shared" si="74"/>
        <v>0.03</v>
      </c>
      <c r="AK247" s="131">
        <f t="shared" si="74"/>
        <v>0.03</v>
      </c>
      <c r="AL247" s="131">
        <f t="shared" si="74"/>
        <v>0.03</v>
      </c>
      <c r="AM247" s="131">
        <f t="shared" si="74"/>
        <v>0.03</v>
      </c>
      <c r="AN247" s="131">
        <f t="shared" si="74"/>
        <v>0.03</v>
      </c>
      <c r="AO247" s="131">
        <f t="shared" si="74"/>
        <v>0.03</v>
      </c>
      <c r="AP247" s="131">
        <f t="shared" si="75"/>
        <v>0.03</v>
      </c>
      <c r="AQ247" s="131">
        <f t="shared" si="75"/>
        <v>0.03</v>
      </c>
      <c r="AR247" s="131">
        <f t="shared" si="75"/>
        <v>0.03</v>
      </c>
      <c r="AS247" s="131">
        <f t="shared" si="75"/>
        <v>0.03</v>
      </c>
      <c r="AT247" s="131">
        <f t="shared" si="75"/>
        <v>0.03</v>
      </c>
      <c r="AU247" s="131">
        <f t="shared" si="75"/>
        <v>0.03</v>
      </c>
      <c r="AV247" s="131">
        <f t="shared" si="75"/>
        <v>0.03</v>
      </c>
      <c r="AW247" s="131">
        <f t="shared" si="75"/>
        <v>0.03</v>
      </c>
      <c r="AX247" s="131">
        <f t="shared" si="75"/>
        <v>0.03</v>
      </c>
      <c r="AY247" s="131">
        <f t="shared" si="75"/>
        <v>0.03</v>
      </c>
      <c r="AZ247" s="131">
        <f t="shared" si="75"/>
        <v>0.03</v>
      </c>
      <c r="BA247" s="131">
        <f t="shared" si="75"/>
        <v>0.03</v>
      </c>
      <c r="BB247" s="131">
        <f t="shared" si="75"/>
        <v>0.03</v>
      </c>
      <c r="BC247" s="131">
        <f t="shared" si="75"/>
        <v>0.03</v>
      </c>
      <c r="BD247" s="131">
        <f t="shared" si="75"/>
        <v>0.03</v>
      </c>
      <c r="BE247" s="131">
        <f t="shared" si="75"/>
        <v>0.03</v>
      </c>
      <c r="BF247" s="131">
        <f t="shared" si="75"/>
        <v>0.03</v>
      </c>
      <c r="BG247" s="131">
        <f t="shared" si="75"/>
        <v>0.03</v>
      </c>
      <c r="BH247" s="131">
        <f t="shared" si="75"/>
        <v>0.03</v>
      </c>
      <c r="BI247" s="131">
        <f t="shared" si="75"/>
        <v>0.03</v>
      </c>
      <c r="BJ247" s="131">
        <f t="shared" si="75"/>
        <v>0.03</v>
      </c>
      <c r="BK247" s="131">
        <f t="shared" si="75"/>
        <v>0.03</v>
      </c>
      <c r="BL247" s="131">
        <f t="shared" si="75"/>
        <v>0.03</v>
      </c>
      <c r="BM247" s="131">
        <f t="shared" si="75"/>
        <v>0.03</v>
      </c>
      <c r="BN247" s="131">
        <f t="shared" si="75"/>
        <v>0.03</v>
      </c>
      <c r="BO247" s="131">
        <f t="shared" si="75"/>
        <v>0.03</v>
      </c>
      <c r="BP247" s="131">
        <f t="shared" si="75"/>
        <v>0.03</v>
      </c>
      <c r="BQ247" s="131">
        <f t="shared" si="75"/>
        <v>0.03</v>
      </c>
      <c r="BS247" s="57" t="s">
        <v>48</v>
      </c>
    </row>
    <row r="248" spans="1:72">
      <c r="B248" s="66" t="s">
        <v>130</v>
      </c>
      <c r="C248" s="356">
        <v>0.22</v>
      </c>
      <c r="D248" s="146"/>
      <c r="E248" s="147"/>
      <c r="I248" s="126" t="str">
        <f t="shared" si="73"/>
        <v>2024$/user trip</v>
      </c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131">
        <f t="shared" si="71"/>
        <v>0.22</v>
      </c>
      <c r="AA248" s="131">
        <f t="shared" si="74"/>
        <v>0.22</v>
      </c>
      <c r="AB248" s="131">
        <f t="shared" si="74"/>
        <v>0.22</v>
      </c>
      <c r="AC248" s="131">
        <f t="shared" si="74"/>
        <v>0.22</v>
      </c>
      <c r="AD248" s="131">
        <f t="shared" si="74"/>
        <v>0.22</v>
      </c>
      <c r="AE248" s="131">
        <f t="shared" si="74"/>
        <v>0.22</v>
      </c>
      <c r="AF248" s="131">
        <f t="shared" si="74"/>
        <v>0.22</v>
      </c>
      <c r="AG248" s="131">
        <f t="shared" si="74"/>
        <v>0.22</v>
      </c>
      <c r="AH248" s="131">
        <f t="shared" si="74"/>
        <v>0.22</v>
      </c>
      <c r="AI248" s="131">
        <f t="shared" si="74"/>
        <v>0.22</v>
      </c>
      <c r="AJ248" s="131">
        <f t="shared" si="74"/>
        <v>0.22</v>
      </c>
      <c r="AK248" s="131">
        <f t="shared" si="74"/>
        <v>0.22</v>
      </c>
      <c r="AL248" s="131">
        <f t="shared" si="74"/>
        <v>0.22</v>
      </c>
      <c r="AM248" s="131">
        <f t="shared" si="74"/>
        <v>0.22</v>
      </c>
      <c r="AN248" s="131">
        <f t="shared" si="74"/>
        <v>0.22</v>
      </c>
      <c r="AO248" s="131">
        <f t="shared" si="74"/>
        <v>0.22</v>
      </c>
      <c r="AP248" s="131">
        <f t="shared" si="75"/>
        <v>0.22</v>
      </c>
      <c r="AQ248" s="131">
        <f t="shared" si="75"/>
        <v>0.22</v>
      </c>
      <c r="AR248" s="131">
        <f t="shared" si="75"/>
        <v>0.22</v>
      </c>
      <c r="AS248" s="131">
        <f t="shared" si="75"/>
        <v>0.22</v>
      </c>
      <c r="AT248" s="131">
        <f t="shared" si="75"/>
        <v>0.22</v>
      </c>
      <c r="AU248" s="131">
        <f t="shared" si="75"/>
        <v>0.22</v>
      </c>
      <c r="AV248" s="131">
        <f t="shared" si="75"/>
        <v>0.22</v>
      </c>
      <c r="AW248" s="131">
        <f t="shared" si="75"/>
        <v>0.22</v>
      </c>
      <c r="AX248" s="131">
        <f t="shared" si="75"/>
        <v>0.22</v>
      </c>
      <c r="AY248" s="131">
        <f t="shared" si="75"/>
        <v>0.22</v>
      </c>
      <c r="AZ248" s="131">
        <f t="shared" si="75"/>
        <v>0.22</v>
      </c>
      <c r="BA248" s="131">
        <f t="shared" si="75"/>
        <v>0.22</v>
      </c>
      <c r="BB248" s="131">
        <f t="shared" si="75"/>
        <v>0.22</v>
      </c>
      <c r="BC248" s="131">
        <f t="shared" si="75"/>
        <v>0.22</v>
      </c>
      <c r="BD248" s="131">
        <f t="shared" si="75"/>
        <v>0.22</v>
      </c>
      <c r="BE248" s="131">
        <f t="shared" si="75"/>
        <v>0.22</v>
      </c>
      <c r="BF248" s="131">
        <f t="shared" si="75"/>
        <v>0.22</v>
      </c>
      <c r="BG248" s="131">
        <f t="shared" si="75"/>
        <v>0.22</v>
      </c>
      <c r="BH248" s="131">
        <f t="shared" si="75"/>
        <v>0.22</v>
      </c>
      <c r="BI248" s="131">
        <f t="shared" si="75"/>
        <v>0.22</v>
      </c>
      <c r="BJ248" s="131">
        <f t="shared" si="75"/>
        <v>0.22</v>
      </c>
      <c r="BK248" s="131">
        <f t="shared" si="75"/>
        <v>0.22</v>
      </c>
      <c r="BL248" s="131">
        <f t="shared" si="75"/>
        <v>0.22</v>
      </c>
      <c r="BM248" s="131">
        <f t="shared" si="75"/>
        <v>0.22</v>
      </c>
      <c r="BN248" s="131">
        <f t="shared" si="75"/>
        <v>0.22</v>
      </c>
      <c r="BO248" s="131">
        <f t="shared" si="75"/>
        <v>0.22</v>
      </c>
      <c r="BP248" s="131">
        <f t="shared" si="75"/>
        <v>0.22</v>
      </c>
      <c r="BQ248" s="131">
        <f t="shared" si="75"/>
        <v>0.22</v>
      </c>
      <c r="BS248" s="57" t="s">
        <v>48</v>
      </c>
    </row>
    <row r="249" spans="1:72"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  <c r="AZ249" s="72"/>
      <c r="BA249" s="72"/>
      <c r="BB249" s="72"/>
      <c r="BC249" s="72"/>
      <c r="BD249" s="72"/>
      <c r="BE249" s="72"/>
      <c r="BF249" s="72"/>
      <c r="BG249" s="72"/>
      <c r="BH249" s="72"/>
      <c r="BI249" s="72"/>
      <c r="BJ249" s="72"/>
      <c r="BK249" s="72"/>
      <c r="BL249" s="72"/>
      <c r="BM249" s="72"/>
      <c r="BN249" s="72"/>
      <c r="BO249" s="72"/>
      <c r="BP249" s="72"/>
    </row>
    <row r="250" spans="1:72" ht="15.6">
      <c r="A250" s="76" t="s">
        <v>156</v>
      </c>
      <c r="B250" s="77"/>
      <c r="C250" s="76"/>
      <c r="D250" s="76"/>
      <c r="E250" s="76"/>
      <c r="F250" s="76"/>
      <c r="G250" s="76"/>
      <c r="H250" s="78" t="s">
        <v>10</v>
      </c>
      <c r="I250" s="118" t="str">
        <f>I$47</f>
        <v>12/2025</v>
      </c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9"/>
      <c r="BT250" s="87"/>
    </row>
    <row r="251" spans="1:72"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  <c r="AZ251" s="72"/>
      <c r="BA251" s="72"/>
      <c r="BB251" s="72"/>
      <c r="BC251" s="72"/>
      <c r="BD251" s="72"/>
      <c r="BE251" s="72"/>
      <c r="BF251" s="72"/>
      <c r="BG251" s="72"/>
      <c r="BH251" s="72"/>
      <c r="BI251" s="72"/>
      <c r="BJ251" s="72"/>
      <c r="BK251" s="72"/>
      <c r="BL251" s="72"/>
      <c r="BM251" s="72"/>
      <c r="BN251" s="72"/>
      <c r="BO251" s="72"/>
      <c r="BP251" s="72"/>
    </row>
    <row r="252" spans="1:72">
      <c r="B252" s="55" t="s">
        <v>57</v>
      </c>
      <c r="C252" s="129">
        <v>0</v>
      </c>
      <c r="AA252" s="104"/>
      <c r="AB252" s="104"/>
      <c r="AC252" s="104"/>
      <c r="AD252" s="104"/>
      <c r="AE252" s="104"/>
      <c r="AF252" s="104"/>
      <c r="AG252" s="104"/>
      <c r="AH252" s="104"/>
      <c r="AI252" s="104"/>
      <c r="AJ252" s="104"/>
      <c r="AK252" s="104"/>
      <c r="AL252" s="104"/>
      <c r="AM252" s="104"/>
      <c r="AN252" s="104"/>
      <c r="AO252" s="104"/>
      <c r="AP252" s="104"/>
      <c r="AQ252" s="104"/>
      <c r="AR252" s="104"/>
      <c r="AS252" s="104"/>
      <c r="AT252" s="104"/>
      <c r="AU252" s="104"/>
      <c r="AV252" s="104"/>
      <c r="AW252" s="104"/>
      <c r="AX252" s="104"/>
      <c r="AY252" s="104"/>
      <c r="AZ252" s="104"/>
      <c r="BA252" s="104"/>
      <c r="BB252" s="104"/>
      <c r="BC252" s="104"/>
      <c r="BD252" s="104"/>
      <c r="BE252" s="104"/>
      <c r="BF252" s="104"/>
      <c r="BG252" s="104"/>
      <c r="BH252" s="104"/>
      <c r="BI252" s="104"/>
      <c r="BJ252" s="104"/>
      <c r="BK252" s="104"/>
      <c r="BL252" s="104"/>
      <c r="BM252" s="104"/>
      <c r="BN252" s="104"/>
      <c r="BO252" s="104"/>
      <c r="BP252" s="104"/>
      <c r="BQ252" s="104"/>
    </row>
    <row r="253" spans="1:72">
      <c r="AA253" s="104"/>
      <c r="AB253" s="104"/>
      <c r="AC253" s="104"/>
      <c r="AD253" s="104"/>
      <c r="AE253" s="104"/>
      <c r="AF253" s="104"/>
      <c r="AG253" s="104"/>
      <c r="AH253" s="104"/>
      <c r="AI253" s="104"/>
      <c r="AJ253" s="104"/>
      <c r="AK253" s="104"/>
      <c r="AL253" s="104"/>
      <c r="AM253" s="104"/>
      <c r="AN253" s="104"/>
      <c r="AO253" s="104"/>
      <c r="AP253" s="104"/>
      <c r="AQ253" s="104"/>
      <c r="AR253" s="104"/>
      <c r="AS253" s="104"/>
      <c r="AT253" s="104"/>
      <c r="AU253" s="104"/>
      <c r="AV253" s="104"/>
      <c r="AW253" s="104"/>
      <c r="AX253" s="104"/>
      <c r="AY253" s="104"/>
      <c r="AZ253" s="104"/>
      <c r="BA253" s="104"/>
      <c r="BB253" s="104"/>
      <c r="BC253" s="104"/>
      <c r="BD253" s="104"/>
      <c r="BE253" s="104"/>
      <c r="BF253" s="104"/>
      <c r="BG253" s="104"/>
      <c r="BH253" s="104"/>
      <c r="BI253" s="104"/>
      <c r="BJ253" s="104"/>
      <c r="BK253" s="104"/>
      <c r="BL253" s="104"/>
      <c r="BM253" s="104"/>
      <c r="BN253" s="104"/>
      <c r="BO253" s="104"/>
      <c r="BP253" s="104"/>
      <c r="BQ253" s="104"/>
    </row>
    <row r="254" spans="1:72">
      <c r="B254" s="55" t="s">
        <v>157</v>
      </c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</row>
    <row r="255" spans="1:72">
      <c r="B255" s="90" t="s">
        <v>158</v>
      </c>
      <c r="C255" s="356">
        <v>0.36</v>
      </c>
      <c r="I255" s="126" t="str">
        <f>$C$6&amp;"$/boarding"</f>
        <v>2024$/boarding</v>
      </c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131">
        <f t="shared" ref="Z255:AO262" si="76">IF($C$252=1,$C255*Z$37,$C255)</f>
        <v>0.36</v>
      </c>
      <c r="AA255" s="131">
        <f t="shared" si="76"/>
        <v>0.36</v>
      </c>
      <c r="AB255" s="131">
        <f t="shared" si="76"/>
        <v>0.36</v>
      </c>
      <c r="AC255" s="131">
        <f t="shared" si="76"/>
        <v>0.36</v>
      </c>
      <c r="AD255" s="131">
        <f t="shared" si="76"/>
        <v>0.36</v>
      </c>
      <c r="AE255" s="131">
        <f t="shared" si="76"/>
        <v>0.36</v>
      </c>
      <c r="AF255" s="131">
        <f t="shared" si="76"/>
        <v>0.36</v>
      </c>
      <c r="AG255" s="131">
        <f t="shared" si="76"/>
        <v>0.36</v>
      </c>
      <c r="AH255" s="131">
        <f t="shared" si="76"/>
        <v>0.36</v>
      </c>
      <c r="AI255" s="131">
        <f t="shared" si="76"/>
        <v>0.36</v>
      </c>
      <c r="AJ255" s="131">
        <f t="shared" si="76"/>
        <v>0.36</v>
      </c>
      <c r="AK255" s="131">
        <f t="shared" si="76"/>
        <v>0.36</v>
      </c>
      <c r="AL255" s="131">
        <f t="shared" si="76"/>
        <v>0.36</v>
      </c>
      <c r="AM255" s="131">
        <f t="shared" si="76"/>
        <v>0.36</v>
      </c>
      <c r="AN255" s="131">
        <f t="shared" si="76"/>
        <v>0.36</v>
      </c>
      <c r="AO255" s="131">
        <f t="shared" si="76"/>
        <v>0.36</v>
      </c>
      <c r="AP255" s="131">
        <f t="shared" ref="AP255:BE262" si="77">IF($C$252=1,$C255*AP$37,$C255)</f>
        <v>0.36</v>
      </c>
      <c r="AQ255" s="131">
        <f t="shared" si="77"/>
        <v>0.36</v>
      </c>
      <c r="AR255" s="131">
        <f t="shared" si="77"/>
        <v>0.36</v>
      </c>
      <c r="AS255" s="131">
        <f t="shared" si="77"/>
        <v>0.36</v>
      </c>
      <c r="AT255" s="131">
        <f t="shared" si="77"/>
        <v>0.36</v>
      </c>
      <c r="AU255" s="131">
        <f t="shared" si="77"/>
        <v>0.36</v>
      </c>
      <c r="AV255" s="131">
        <f t="shared" si="77"/>
        <v>0.36</v>
      </c>
      <c r="AW255" s="131">
        <f t="shared" si="77"/>
        <v>0.36</v>
      </c>
      <c r="AX255" s="131">
        <f t="shared" si="77"/>
        <v>0.36</v>
      </c>
      <c r="AY255" s="131">
        <f t="shared" si="77"/>
        <v>0.36</v>
      </c>
      <c r="AZ255" s="131">
        <f t="shared" si="77"/>
        <v>0.36</v>
      </c>
      <c r="BA255" s="131">
        <f t="shared" si="77"/>
        <v>0.36</v>
      </c>
      <c r="BB255" s="131">
        <f t="shared" si="77"/>
        <v>0.36</v>
      </c>
      <c r="BC255" s="131">
        <f t="shared" si="77"/>
        <v>0.36</v>
      </c>
      <c r="BD255" s="131">
        <f t="shared" si="77"/>
        <v>0.36</v>
      </c>
      <c r="BE255" s="131">
        <f t="shared" si="77"/>
        <v>0.36</v>
      </c>
      <c r="BF255" s="131">
        <f t="shared" ref="BF255:BQ262" si="78">IF($C$252=1,$C255*BF$37,$C255)</f>
        <v>0.36</v>
      </c>
      <c r="BG255" s="131">
        <f t="shared" si="78"/>
        <v>0.36</v>
      </c>
      <c r="BH255" s="131">
        <f t="shared" si="78"/>
        <v>0.36</v>
      </c>
      <c r="BI255" s="131">
        <f t="shared" si="78"/>
        <v>0.36</v>
      </c>
      <c r="BJ255" s="131">
        <f t="shared" si="78"/>
        <v>0.36</v>
      </c>
      <c r="BK255" s="131">
        <f t="shared" si="78"/>
        <v>0.36</v>
      </c>
      <c r="BL255" s="131">
        <f t="shared" si="78"/>
        <v>0.36</v>
      </c>
      <c r="BM255" s="131">
        <f t="shared" si="78"/>
        <v>0.36</v>
      </c>
      <c r="BN255" s="131">
        <f t="shared" si="78"/>
        <v>0.36</v>
      </c>
      <c r="BO255" s="131">
        <f t="shared" si="78"/>
        <v>0.36</v>
      </c>
      <c r="BP255" s="131">
        <f t="shared" si="78"/>
        <v>0.36</v>
      </c>
      <c r="BQ255" s="131">
        <f t="shared" si="78"/>
        <v>0.36</v>
      </c>
      <c r="BS255" s="57" t="s">
        <v>159</v>
      </c>
      <c r="BT255" s="230" t="s">
        <v>14</v>
      </c>
    </row>
    <row r="256" spans="1:72">
      <c r="B256" s="90" t="s">
        <v>160</v>
      </c>
      <c r="C256" s="356">
        <v>0.73</v>
      </c>
      <c r="I256" s="126" t="str">
        <f t="shared" ref="I256:I262" si="79">$C$6&amp;"$/boarding"</f>
        <v>2024$/boarding</v>
      </c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131">
        <f t="shared" si="76"/>
        <v>0.73</v>
      </c>
      <c r="AA256" s="131">
        <f t="shared" si="76"/>
        <v>0.73</v>
      </c>
      <c r="AB256" s="131">
        <f t="shared" si="76"/>
        <v>0.73</v>
      </c>
      <c r="AC256" s="131">
        <f t="shared" si="76"/>
        <v>0.73</v>
      </c>
      <c r="AD256" s="131">
        <f t="shared" si="76"/>
        <v>0.73</v>
      </c>
      <c r="AE256" s="131">
        <f t="shared" si="76"/>
        <v>0.73</v>
      </c>
      <c r="AF256" s="131">
        <f t="shared" si="76"/>
        <v>0.73</v>
      </c>
      <c r="AG256" s="131">
        <f t="shared" si="76"/>
        <v>0.73</v>
      </c>
      <c r="AH256" s="131">
        <f t="shared" si="76"/>
        <v>0.73</v>
      </c>
      <c r="AI256" s="131">
        <f t="shared" si="76"/>
        <v>0.73</v>
      </c>
      <c r="AJ256" s="131">
        <f t="shared" si="76"/>
        <v>0.73</v>
      </c>
      <c r="AK256" s="131">
        <f t="shared" si="76"/>
        <v>0.73</v>
      </c>
      <c r="AL256" s="131">
        <f t="shared" si="76"/>
        <v>0.73</v>
      </c>
      <c r="AM256" s="131">
        <f t="shared" si="76"/>
        <v>0.73</v>
      </c>
      <c r="AN256" s="131">
        <f t="shared" si="76"/>
        <v>0.73</v>
      </c>
      <c r="AO256" s="131">
        <f t="shared" si="76"/>
        <v>0.73</v>
      </c>
      <c r="AP256" s="131">
        <f t="shared" si="77"/>
        <v>0.73</v>
      </c>
      <c r="AQ256" s="131">
        <f t="shared" si="77"/>
        <v>0.73</v>
      </c>
      <c r="AR256" s="131">
        <f t="shared" si="77"/>
        <v>0.73</v>
      </c>
      <c r="AS256" s="131">
        <f t="shared" si="77"/>
        <v>0.73</v>
      </c>
      <c r="AT256" s="131">
        <f t="shared" si="77"/>
        <v>0.73</v>
      </c>
      <c r="AU256" s="131">
        <f t="shared" si="77"/>
        <v>0.73</v>
      </c>
      <c r="AV256" s="131">
        <f t="shared" si="77"/>
        <v>0.73</v>
      </c>
      <c r="AW256" s="131">
        <f t="shared" si="77"/>
        <v>0.73</v>
      </c>
      <c r="AX256" s="131">
        <f t="shared" si="77"/>
        <v>0.73</v>
      </c>
      <c r="AY256" s="131">
        <f t="shared" si="77"/>
        <v>0.73</v>
      </c>
      <c r="AZ256" s="131">
        <f t="shared" si="77"/>
        <v>0.73</v>
      </c>
      <c r="BA256" s="131">
        <f t="shared" si="77"/>
        <v>0.73</v>
      </c>
      <c r="BB256" s="131">
        <f t="shared" si="77"/>
        <v>0.73</v>
      </c>
      <c r="BC256" s="131">
        <f t="shared" si="77"/>
        <v>0.73</v>
      </c>
      <c r="BD256" s="131">
        <f t="shared" si="77"/>
        <v>0.73</v>
      </c>
      <c r="BE256" s="131">
        <f t="shared" si="77"/>
        <v>0.73</v>
      </c>
      <c r="BF256" s="131">
        <f t="shared" si="78"/>
        <v>0.73</v>
      </c>
      <c r="BG256" s="131">
        <f t="shared" si="78"/>
        <v>0.73</v>
      </c>
      <c r="BH256" s="131">
        <f t="shared" si="78"/>
        <v>0.73</v>
      </c>
      <c r="BI256" s="131">
        <f t="shared" si="78"/>
        <v>0.73</v>
      </c>
      <c r="BJ256" s="131">
        <f t="shared" si="78"/>
        <v>0.73</v>
      </c>
      <c r="BK256" s="131">
        <f t="shared" si="78"/>
        <v>0.73</v>
      </c>
      <c r="BL256" s="131">
        <f t="shared" si="78"/>
        <v>0.73</v>
      </c>
      <c r="BM256" s="131">
        <f t="shared" si="78"/>
        <v>0.73</v>
      </c>
      <c r="BN256" s="131">
        <f t="shared" si="78"/>
        <v>0.73</v>
      </c>
      <c r="BO256" s="131">
        <f t="shared" si="78"/>
        <v>0.73</v>
      </c>
      <c r="BP256" s="131">
        <f t="shared" si="78"/>
        <v>0.73</v>
      </c>
      <c r="BQ256" s="131">
        <f t="shared" si="78"/>
        <v>0.73</v>
      </c>
      <c r="BS256" s="57" t="s">
        <v>48</v>
      </c>
      <c r="BT256" s="87"/>
    </row>
    <row r="257" spans="2:71">
      <c r="B257" s="90" t="s">
        <v>161</v>
      </c>
      <c r="C257" s="356">
        <v>1.82</v>
      </c>
      <c r="I257" s="126" t="str">
        <f t="shared" si="79"/>
        <v>2024$/boarding</v>
      </c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131">
        <f t="shared" si="76"/>
        <v>1.82</v>
      </c>
      <c r="AA257" s="131">
        <f t="shared" si="76"/>
        <v>1.82</v>
      </c>
      <c r="AB257" s="131">
        <f t="shared" si="76"/>
        <v>1.82</v>
      </c>
      <c r="AC257" s="131">
        <f t="shared" si="76"/>
        <v>1.82</v>
      </c>
      <c r="AD257" s="131">
        <f t="shared" si="76"/>
        <v>1.82</v>
      </c>
      <c r="AE257" s="131">
        <f t="shared" si="76"/>
        <v>1.82</v>
      </c>
      <c r="AF257" s="131">
        <f t="shared" si="76"/>
        <v>1.82</v>
      </c>
      <c r="AG257" s="131">
        <f t="shared" si="76"/>
        <v>1.82</v>
      </c>
      <c r="AH257" s="131">
        <f t="shared" si="76"/>
        <v>1.82</v>
      </c>
      <c r="AI257" s="131">
        <f t="shared" si="76"/>
        <v>1.82</v>
      </c>
      <c r="AJ257" s="131">
        <f t="shared" si="76"/>
        <v>1.82</v>
      </c>
      <c r="AK257" s="131">
        <f t="shared" si="76"/>
        <v>1.82</v>
      </c>
      <c r="AL257" s="131">
        <f t="shared" si="76"/>
        <v>1.82</v>
      </c>
      <c r="AM257" s="131">
        <f t="shared" si="76"/>
        <v>1.82</v>
      </c>
      <c r="AN257" s="131">
        <f t="shared" si="76"/>
        <v>1.82</v>
      </c>
      <c r="AO257" s="131">
        <f t="shared" si="76"/>
        <v>1.82</v>
      </c>
      <c r="AP257" s="131">
        <f t="shared" si="77"/>
        <v>1.82</v>
      </c>
      <c r="AQ257" s="131">
        <f t="shared" si="77"/>
        <v>1.82</v>
      </c>
      <c r="AR257" s="131">
        <f t="shared" si="77"/>
        <v>1.82</v>
      </c>
      <c r="AS257" s="131">
        <f t="shared" si="77"/>
        <v>1.82</v>
      </c>
      <c r="AT257" s="131">
        <f t="shared" si="77"/>
        <v>1.82</v>
      </c>
      <c r="AU257" s="131">
        <f t="shared" si="77"/>
        <v>1.82</v>
      </c>
      <c r="AV257" s="131">
        <f t="shared" si="77"/>
        <v>1.82</v>
      </c>
      <c r="AW257" s="131">
        <f t="shared" si="77"/>
        <v>1.82</v>
      </c>
      <c r="AX257" s="131">
        <f t="shared" si="77"/>
        <v>1.82</v>
      </c>
      <c r="AY257" s="131">
        <f t="shared" si="77"/>
        <v>1.82</v>
      </c>
      <c r="AZ257" s="131">
        <f t="shared" si="77"/>
        <v>1.82</v>
      </c>
      <c r="BA257" s="131">
        <f t="shared" si="77"/>
        <v>1.82</v>
      </c>
      <c r="BB257" s="131">
        <f t="shared" si="77"/>
        <v>1.82</v>
      </c>
      <c r="BC257" s="131">
        <f t="shared" si="77"/>
        <v>1.82</v>
      </c>
      <c r="BD257" s="131">
        <f t="shared" si="77"/>
        <v>1.82</v>
      </c>
      <c r="BE257" s="131">
        <f t="shared" si="77"/>
        <v>1.82</v>
      </c>
      <c r="BF257" s="131">
        <f t="shared" si="78"/>
        <v>1.82</v>
      </c>
      <c r="BG257" s="131">
        <f t="shared" si="78"/>
        <v>1.82</v>
      </c>
      <c r="BH257" s="131">
        <f t="shared" si="78"/>
        <v>1.82</v>
      </c>
      <c r="BI257" s="131">
        <f t="shared" si="78"/>
        <v>1.82</v>
      </c>
      <c r="BJ257" s="131">
        <f t="shared" si="78"/>
        <v>1.82</v>
      </c>
      <c r="BK257" s="131">
        <f t="shared" si="78"/>
        <v>1.82</v>
      </c>
      <c r="BL257" s="131">
        <f t="shared" si="78"/>
        <v>1.82</v>
      </c>
      <c r="BM257" s="131">
        <f t="shared" si="78"/>
        <v>1.82</v>
      </c>
      <c r="BN257" s="131">
        <f t="shared" si="78"/>
        <v>1.82</v>
      </c>
      <c r="BO257" s="131">
        <f t="shared" si="78"/>
        <v>1.82</v>
      </c>
      <c r="BP257" s="131">
        <f t="shared" si="78"/>
        <v>1.82</v>
      </c>
      <c r="BQ257" s="131">
        <f t="shared" si="78"/>
        <v>1.82</v>
      </c>
      <c r="BS257" s="57" t="s">
        <v>48</v>
      </c>
    </row>
    <row r="258" spans="2:71">
      <c r="B258" s="90" t="s">
        <v>162</v>
      </c>
      <c r="C258" s="356">
        <v>2.1800000000000002</v>
      </c>
      <c r="I258" s="126" t="str">
        <f t="shared" si="79"/>
        <v>2024$/boarding</v>
      </c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131">
        <f t="shared" si="76"/>
        <v>2.1800000000000002</v>
      </c>
      <c r="AA258" s="131">
        <f t="shared" si="76"/>
        <v>2.1800000000000002</v>
      </c>
      <c r="AB258" s="131">
        <f t="shared" si="76"/>
        <v>2.1800000000000002</v>
      </c>
      <c r="AC258" s="131">
        <f t="shared" si="76"/>
        <v>2.1800000000000002</v>
      </c>
      <c r="AD258" s="131">
        <f t="shared" si="76"/>
        <v>2.1800000000000002</v>
      </c>
      <c r="AE258" s="131">
        <f t="shared" si="76"/>
        <v>2.1800000000000002</v>
      </c>
      <c r="AF258" s="131">
        <f t="shared" si="76"/>
        <v>2.1800000000000002</v>
      </c>
      <c r="AG258" s="131">
        <f t="shared" si="76"/>
        <v>2.1800000000000002</v>
      </c>
      <c r="AH258" s="131">
        <f t="shared" si="76"/>
        <v>2.1800000000000002</v>
      </c>
      <c r="AI258" s="131">
        <f t="shared" si="76"/>
        <v>2.1800000000000002</v>
      </c>
      <c r="AJ258" s="131">
        <f t="shared" si="76"/>
        <v>2.1800000000000002</v>
      </c>
      <c r="AK258" s="131">
        <f t="shared" si="76"/>
        <v>2.1800000000000002</v>
      </c>
      <c r="AL258" s="131">
        <f t="shared" si="76"/>
        <v>2.1800000000000002</v>
      </c>
      <c r="AM258" s="131">
        <f t="shared" si="76"/>
        <v>2.1800000000000002</v>
      </c>
      <c r="AN258" s="131">
        <f t="shared" si="76"/>
        <v>2.1800000000000002</v>
      </c>
      <c r="AO258" s="131">
        <f t="shared" si="76"/>
        <v>2.1800000000000002</v>
      </c>
      <c r="AP258" s="131">
        <f t="shared" si="77"/>
        <v>2.1800000000000002</v>
      </c>
      <c r="AQ258" s="131">
        <f t="shared" si="77"/>
        <v>2.1800000000000002</v>
      </c>
      <c r="AR258" s="131">
        <f t="shared" si="77"/>
        <v>2.1800000000000002</v>
      </c>
      <c r="AS258" s="131">
        <f t="shared" si="77"/>
        <v>2.1800000000000002</v>
      </c>
      <c r="AT258" s="131">
        <f t="shared" si="77"/>
        <v>2.1800000000000002</v>
      </c>
      <c r="AU258" s="131">
        <f t="shared" si="77"/>
        <v>2.1800000000000002</v>
      </c>
      <c r="AV258" s="131">
        <f t="shared" si="77"/>
        <v>2.1800000000000002</v>
      </c>
      <c r="AW258" s="131">
        <f t="shared" si="77"/>
        <v>2.1800000000000002</v>
      </c>
      <c r="AX258" s="131">
        <f t="shared" si="77"/>
        <v>2.1800000000000002</v>
      </c>
      <c r="AY258" s="131">
        <f t="shared" si="77"/>
        <v>2.1800000000000002</v>
      </c>
      <c r="AZ258" s="131">
        <f t="shared" si="77"/>
        <v>2.1800000000000002</v>
      </c>
      <c r="BA258" s="131">
        <f t="shared" si="77"/>
        <v>2.1800000000000002</v>
      </c>
      <c r="BB258" s="131">
        <f t="shared" si="77"/>
        <v>2.1800000000000002</v>
      </c>
      <c r="BC258" s="131">
        <f t="shared" si="77"/>
        <v>2.1800000000000002</v>
      </c>
      <c r="BD258" s="131">
        <f t="shared" si="77"/>
        <v>2.1800000000000002</v>
      </c>
      <c r="BE258" s="131">
        <f t="shared" si="77"/>
        <v>2.1800000000000002</v>
      </c>
      <c r="BF258" s="131">
        <f t="shared" si="78"/>
        <v>2.1800000000000002</v>
      </c>
      <c r="BG258" s="131">
        <f t="shared" si="78"/>
        <v>2.1800000000000002</v>
      </c>
      <c r="BH258" s="131">
        <f t="shared" si="78"/>
        <v>2.1800000000000002</v>
      </c>
      <c r="BI258" s="131">
        <f t="shared" si="78"/>
        <v>2.1800000000000002</v>
      </c>
      <c r="BJ258" s="131">
        <f t="shared" si="78"/>
        <v>2.1800000000000002</v>
      </c>
      <c r="BK258" s="131">
        <f t="shared" si="78"/>
        <v>2.1800000000000002</v>
      </c>
      <c r="BL258" s="131">
        <f t="shared" si="78"/>
        <v>2.1800000000000002</v>
      </c>
      <c r="BM258" s="131">
        <f t="shared" si="78"/>
        <v>2.1800000000000002</v>
      </c>
      <c r="BN258" s="131">
        <f t="shared" si="78"/>
        <v>2.1800000000000002</v>
      </c>
      <c r="BO258" s="131">
        <f t="shared" si="78"/>
        <v>2.1800000000000002</v>
      </c>
      <c r="BP258" s="131">
        <f t="shared" si="78"/>
        <v>2.1800000000000002</v>
      </c>
      <c r="BQ258" s="131">
        <f t="shared" si="78"/>
        <v>2.1800000000000002</v>
      </c>
      <c r="BS258" s="57" t="s">
        <v>48</v>
      </c>
    </row>
    <row r="259" spans="2:71">
      <c r="B259" s="90" t="s">
        <v>163</v>
      </c>
      <c r="C259" s="356">
        <v>3.63</v>
      </c>
      <c r="I259" s="126" t="str">
        <f t="shared" si="79"/>
        <v>2024$/boarding</v>
      </c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131">
        <f t="shared" si="76"/>
        <v>3.63</v>
      </c>
      <c r="AA259" s="131">
        <f t="shared" si="76"/>
        <v>3.63</v>
      </c>
      <c r="AB259" s="131">
        <f t="shared" si="76"/>
        <v>3.63</v>
      </c>
      <c r="AC259" s="131">
        <f t="shared" si="76"/>
        <v>3.63</v>
      </c>
      <c r="AD259" s="131">
        <f t="shared" si="76"/>
        <v>3.63</v>
      </c>
      <c r="AE259" s="131">
        <f t="shared" si="76"/>
        <v>3.63</v>
      </c>
      <c r="AF259" s="131">
        <f t="shared" si="76"/>
        <v>3.63</v>
      </c>
      <c r="AG259" s="131">
        <f t="shared" si="76"/>
        <v>3.63</v>
      </c>
      <c r="AH259" s="131">
        <f t="shared" si="76"/>
        <v>3.63</v>
      </c>
      <c r="AI259" s="131">
        <f t="shared" si="76"/>
        <v>3.63</v>
      </c>
      <c r="AJ259" s="131">
        <f t="shared" si="76"/>
        <v>3.63</v>
      </c>
      <c r="AK259" s="131">
        <f t="shared" si="76"/>
        <v>3.63</v>
      </c>
      <c r="AL259" s="131">
        <f t="shared" si="76"/>
        <v>3.63</v>
      </c>
      <c r="AM259" s="131">
        <f t="shared" si="76"/>
        <v>3.63</v>
      </c>
      <c r="AN259" s="131">
        <f t="shared" si="76"/>
        <v>3.63</v>
      </c>
      <c r="AO259" s="131">
        <f t="shared" si="76"/>
        <v>3.63</v>
      </c>
      <c r="AP259" s="131">
        <f t="shared" si="77"/>
        <v>3.63</v>
      </c>
      <c r="AQ259" s="131">
        <f t="shared" si="77"/>
        <v>3.63</v>
      </c>
      <c r="AR259" s="131">
        <f t="shared" si="77"/>
        <v>3.63</v>
      </c>
      <c r="AS259" s="131">
        <f t="shared" si="77"/>
        <v>3.63</v>
      </c>
      <c r="AT259" s="131">
        <f t="shared" si="77"/>
        <v>3.63</v>
      </c>
      <c r="AU259" s="131">
        <f t="shared" si="77"/>
        <v>3.63</v>
      </c>
      <c r="AV259" s="131">
        <f t="shared" si="77"/>
        <v>3.63</v>
      </c>
      <c r="AW259" s="131">
        <f t="shared" si="77"/>
        <v>3.63</v>
      </c>
      <c r="AX259" s="131">
        <f t="shared" si="77"/>
        <v>3.63</v>
      </c>
      <c r="AY259" s="131">
        <f t="shared" si="77"/>
        <v>3.63</v>
      </c>
      <c r="AZ259" s="131">
        <f t="shared" si="77"/>
        <v>3.63</v>
      </c>
      <c r="BA259" s="131">
        <f t="shared" si="77"/>
        <v>3.63</v>
      </c>
      <c r="BB259" s="131">
        <f t="shared" si="77"/>
        <v>3.63</v>
      </c>
      <c r="BC259" s="131">
        <f t="shared" si="77"/>
        <v>3.63</v>
      </c>
      <c r="BD259" s="131">
        <f t="shared" si="77"/>
        <v>3.63</v>
      </c>
      <c r="BE259" s="131">
        <f t="shared" si="77"/>
        <v>3.63</v>
      </c>
      <c r="BF259" s="131">
        <f t="shared" si="78"/>
        <v>3.63</v>
      </c>
      <c r="BG259" s="131">
        <f t="shared" si="78"/>
        <v>3.63</v>
      </c>
      <c r="BH259" s="131">
        <f t="shared" si="78"/>
        <v>3.63</v>
      </c>
      <c r="BI259" s="131">
        <f t="shared" si="78"/>
        <v>3.63</v>
      </c>
      <c r="BJ259" s="131">
        <f t="shared" si="78"/>
        <v>3.63</v>
      </c>
      <c r="BK259" s="131">
        <f t="shared" si="78"/>
        <v>3.63</v>
      </c>
      <c r="BL259" s="131">
        <f t="shared" si="78"/>
        <v>3.63</v>
      </c>
      <c r="BM259" s="131">
        <f t="shared" si="78"/>
        <v>3.63</v>
      </c>
      <c r="BN259" s="131">
        <f t="shared" si="78"/>
        <v>3.63</v>
      </c>
      <c r="BO259" s="131">
        <f t="shared" si="78"/>
        <v>3.63</v>
      </c>
      <c r="BP259" s="131">
        <f t="shared" si="78"/>
        <v>3.63</v>
      </c>
      <c r="BQ259" s="131">
        <f t="shared" si="78"/>
        <v>3.63</v>
      </c>
      <c r="BS259" s="57" t="s">
        <v>48</v>
      </c>
    </row>
    <row r="260" spans="2:71">
      <c r="B260" s="90" t="s">
        <v>164</v>
      </c>
      <c r="C260" s="356">
        <v>4</v>
      </c>
      <c r="I260" s="126" t="str">
        <f t="shared" si="79"/>
        <v>2024$/boarding</v>
      </c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131">
        <f t="shared" si="76"/>
        <v>4</v>
      </c>
      <c r="AA260" s="131">
        <f t="shared" si="76"/>
        <v>4</v>
      </c>
      <c r="AB260" s="131">
        <f t="shared" si="76"/>
        <v>4</v>
      </c>
      <c r="AC260" s="131">
        <f t="shared" si="76"/>
        <v>4</v>
      </c>
      <c r="AD260" s="131">
        <f t="shared" si="76"/>
        <v>4</v>
      </c>
      <c r="AE260" s="131">
        <f t="shared" si="76"/>
        <v>4</v>
      </c>
      <c r="AF260" s="131">
        <f t="shared" si="76"/>
        <v>4</v>
      </c>
      <c r="AG260" s="131">
        <f t="shared" si="76"/>
        <v>4</v>
      </c>
      <c r="AH260" s="131">
        <f t="shared" si="76"/>
        <v>4</v>
      </c>
      <c r="AI260" s="131">
        <f t="shared" si="76"/>
        <v>4</v>
      </c>
      <c r="AJ260" s="131">
        <f t="shared" si="76"/>
        <v>4</v>
      </c>
      <c r="AK260" s="131">
        <f t="shared" si="76"/>
        <v>4</v>
      </c>
      <c r="AL260" s="131">
        <f t="shared" si="76"/>
        <v>4</v>
      </c>
      <c r="AM260" s="131">
        <f t="shared" si="76"/>
        <v>4</v>
      </c>
      <c r="AN260" s="131">
        <f t="shared" si="76"/>
        <v>4</v>
      </c>
      <c r="AO260" s="131">
        <f t="shared" si="76"/>
        <v>4</v>
      </c>
      <c r="AP260" s="131">
        <f t="shared" si="77"/>
        <v>4</v>
      </c>
      <c r="AQ260" s="131">
        <f t="shared" si="77"/>
        <v>4</v>
      </c>
      <c r="AR260" s="131">
        <f t="shared" si="77"/>
        <v>4</v>
      </c>
      <c r="AS260" s="131">
        <f t="shared" si="77"/>
        <v>4</v>
      </c>
      <c r="AT260" s="131">
        <f t="shared" si="77"/>
        <v>4</v>
      </c>
      <c r="AU260" s="131">
        <f t="shared" si="77"/>
        <v>4</v>
      </c>
      <c r="AV260" s="131">
        <f t="shared" si="77"/>
        <v>4</v>
      </c>
      <c r="AW260" s="131">
        <f t="shared" si="77"/>
        <v>4</v>
      </c>
      <c r="AX260" s="131">
        <f t="shared" si="77"/>
        <v>4</v>
      </c>
      <c r="AY260" s="131">
        <f t="shared" si="77"/>
        <v>4</v>
      </c>
      <c r="AZ260" s="131">
        <f t="shared" si="77"/>
        <v>4</v>
      </c>
      <c r="BA260" s="131">
        <f t="shared" si="77"/>
        <v>4</v>
      </c>
      <c r="BB260" s="131">
        <f t="shared" si="77"/>
        <v>4</v>
      </c>
      <c r="BC260" s="131">
        <f t="shared" si="77"/>
        <v>4</v>
      </c>
      <c r="BD260" s="131">
        <f t="shared" si="77"/>
        <v>4</v>
      </c>
      <c r="BE260" s="131">
        <f t="shared" si="77"/>
        <v>4</v>
      </c>
      <c r="BF260" s="131">
        <f t="shared" si="78"/>
        <v>4</v>
      </c>
      <c r="BG260" s="131">
        <f t="shared" si="78"/>
        <v>4</v>
      </c>
      <c r="BH260" s="131">
        <f t="shared" si="78"/>
        <v>4</v>
      </c>
      <c r="BI260" s="131">
        <f t="shared" si="78"/>
        <v>4</v>
      </c>
      <c r="BJ260" s="131">
        <f t="shared" si="78"/>
        <v>4</v>
      </c>
      <c r="BK260" s="131">
        <f t="shared" si="78"/>
        <v>4</v>
      </c>
      <c r="BL260" s="131">
        <f t="shared" si="78"/>
        <v>4</v>
      </c>
      <c r="BM260" s="131">
        <f t="shared" si="78"/>
        <v>4</v>
      </c>
      <c r="BN260" s="131">
        <f t="shared" si="78"/>
        <v>4</v>
      </c>
      <c r="BO260" s="131">
        <f t="shared" si="78"/>
        <v>4</v>
      </c>
      <c r="BP260" s="131">
        <f t="shared" si="78"/>
        <v>4</v>
      </c>
      <c r="BQ260" s="131">
        <f t="shared" si="78"/>
        <v>4</v>
      </c>
      <c r="BS260" s="57" t="s">
        <v>48</v>
      </c>
    </row>
    <row r="261" spans="2:71">
      <c r="B261" s="90" t="s">
        <v>165</v>
      </c>
      <c r="C261" s="356">
        <v>5.81</v>
      </c>
      <c r="I261" s="126" t="str">
        <f t="shared" si="79"/>
        <v>2024$/boarding</v>
      </c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131">
        <f t="shared" si="76"/>
        <v>5.81</v>
      </c>
      <c r="AA261" s="131">
        <f t="shared" si="76"/>
        <v>5.81</v>
      </c>
      <c r="AB261" s="131">
        <f t="shared" si="76"/>
        <v>5.81</v>
      </c>
      <c r="AC261" s="131">
        <f t="shared" si="76"/>
        <v>5.81</v>
      </c>
      <c r="AD261" s="131">
        <f t="shared" si="76"/>
        <v>5.81</v>
      </c>
      <c r="AE261" s="131">
        <f t="shared" si="76"/>
        <v>5.81</v>
      </c>
      <c r="AF261" s="131">
        <f t="shared" si="76"/>
        <v>5.81</v>
      </c>
      <c r="AG261" s="131">
        <f t="shared" si="76"/>
        <v>5.81</v>
      </c>
      <c r="AH261" s="131">
        <f t="shared" si="76"/>
        <v>5.81</v>
      </c>
      <c r="AI261" s="131">
        <f t="shared" si="76"/>
        <v>5.81</v>
      </c>
      <c r="AJ261" s="131">
        <f t="shared" si="76"/>
        <v>5.81</v>
      </c>
      <c r="AK261" s="131">
        <f t="shared" si="76"/>
        <v>5.81</v>
      </c>
      <c r="AL261" s="131">
        <f t="shared" si="76"/>
        <v>5.81</v>
      </c>
      <c r="AM261" s="131">
        <f t="shared" si="76"/>
        <v>5.81</v>
      </c>
      <c r="AN261" s="131">
        <f t="shared" si="76"/>
        <v>5.81</v>
      </c>
      <c r="AO261" s="131">
        <f t="shared" si="76"/>
        <v>5.81</v>
      </c>
      <c r="AP261" s="131">
        <f t="shared" si="77"/>
        <v>5.81</v>
      </c>
      <c r="AQ261" s="131">
        <f t="shared" si="77"/>
        <v>5.81</v>
      </c>
      <c r="AR261" s="131">
        <f t="shared" si="77"/>
        <v>5.81</v>
      </c>
      <c r="AS261" s="131">
        <f t="shared" si="77"/>
        <v>5.81</v>
      </c>
      <c r="AT261" s="131">
        <f t="shared" si="77"/>
        <v>5.81</v>
      </c>
      <c r="AU261" s="131">
        <f t="shared" si="77"/>
        <v>5.81</v>
      </c>
      <c r="AV261" s="131">
        <f t="shared" si="77"/>
        <v>5.81</v>
      </c>
      <c r="AW261" s="131">
        <f t="shared" si="77"/>
        <v>5.81</v>
      </c>
      <c r="AX261" s="131">
        <f t="shared" si="77"/>
        <v>5.81</v>
      </c>
      <c r="AY261" s="131">
        <f t="shared" si="77"/>
        <v>5.81</v>
      </c>
      <c r="AZ261" s="131">
        <f t="shared" si="77"/>
        <v>5.81</v>
      </c>
      <c r="BA261" s="131">
        <f t="shared" si="77"/>
        <v>5.81</v>
      </c>
      <c r="BB261" s="131">
        <f t="shared" si="77"/>
        <v>5.81</v>
      </c>
      <c r="BC261" s="131">
        <f t="shared" si="77"/>
        <v>5.81</v>
      </c>
      <c r="BD261" s="131">
        <f t="shared" si="77"/>
        <v>5.81</v>
      </c>
      <c r="BE261" s="131">
        <f t="shared" si="77"/>
        <v>5.81</v>
      </c>
      <c r="BF261" s="131">
        <f t="shared" si="78"/>
        <v>5.81</v>
      </c>
      <c r="BG261" s="131">
        <f t="shared" si="78"/>
        <v>5.81</v>
      </c>
      <c r="BH261" s="131">
        <f t="shared" si="78"/>
        <v>5.81</v>
      </c>
      <c r="BI261" s="131">
        <f t="shared" si="78"/>
        <v>5.81</v>
      </c>
      <c r="BJ261" s="131">
        <f t="shared" si="78"/>
        <v>5.81</v>
      </c>
      <c r="BK261" s="131">
        <f t="shared" si="78"/>
        <v>5.81</v>
      </c>
      <c r="BL261" s="131">
        <f t="shared" si="78"/>
        <v>5.81</v>
      </c>
      <c r="BM261" s="131">
        <f t="shared" si="78"/>
        <v>5.81</v>
      </c>
      <c r="BN261" s="131">
        <f t="shared" si="78"/>
        <v>5.81</v>
      </c>
      <c r="BO261" s="131">
        <f t="shared" si="78"/>
        <v>5.81</v>
      </c>
      <c r="BP261" s="131">
        <f t="shared" si="78"/>
        <v>5.81</v>
      </c>
      <c r="BQ261" s="131">
        <f t="shared" si="78"/>
        <v>5.81</v>
      </c>
      <c r="BS261" s="57" t="s">
        <v>48</v>
      </c>
    </row>
    <row r="262" spans="2:71">
      <c r="B262" s="90" t="s">
        <v>166</v>
      </c>
      <c r="C262" s="356">
        <v>4</v>
      </c>
      <c r="I262" s="126" t="str">
        <f t="shared" si="79"/>
        <v>2024$/boarding</v>
      </c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131">
        <f t="shared" si="76"/>
        <v>4</v>
      </c>
      <c r="AA262" s="131">
        <f t="shared" si="76"/>
        <v>4</v>
      </c>
      <c r="AB262" s="131">
        <f t="shared" si="76"/>
        <v>4</v>
      </c>
      <c r="AC262" s="131">
        <f t="shared" si="76"/>
        <v>4</v>
      </c>
      <c r="AD262" s="131">
        <f t="shared" si="76"/>
        <v>4</v>
      </c>
      <c r="AE262" s="131">
        <f t="shared" si="76"/>
        <v>4</v>
      </c>
      <c r="AF262" s="131">
        <f t="shared" si="76"/>
        <v>4</v>
      </c>
      <c r="AG262" s="131">
        <f t="shared" si="76"/>
        <v>4</v>
      </c>
      <c r="AH262" s="131">
        <f t="shared" si="76"/>
        <v>4</v>
      </c>
      <c r="AI262" s="131">
        <f t="shared" si="76"/>
        <v>4</v>
      </c>
      <c r="AJ262" s="131">
        <f t="shared" si="76"/>
        <v>4</v>
      </c>
      <c r="AK262" s="131">
        <f t="shared" si="76"/>
        <v>4</v>
      </c>
      <c r="AL262" s="131">
        <f t="shared" si="76"/>
        <v>4</v>
      </c>
      <c r="AM262" s="131">
        <f t="shared" si="76"/>
        <v>4</v>
      </c>
      <c r="AN262" s="131">
        <f t="shared" si="76"/>
        <v>4</v>
      </c>
      <c r="AO262" s="131">
        <f t="shared" si="76"/>
        <v>4</v>
      </c>
      <c r="AP262" s="131">
        <f t="shared" si="77"/>
        <v>4</v>
      </c>
      <c r="AQ262" s="131">
        <f t="shared" si="77"/>
        <v>4</v>
      </c>
      <c r="AR262" s="131">
        <f t="shared" si="77"/>
        <v>4</v>
      </c>
      <c r="AS262" s="131">
        <f t="shared" si="77"/>
        <v>4</v>
      </c>
      <c r="AT262" s="131">
        <f t="shared" si="77"/>
        <v>4</v>
      </c>
      <c r="AU262" s="131">
        <f t="shared" si="77"/>
        <v>4</v>
      </c>
      <c r="AV262" s="131">
        <f t="shared" si="77"/>
        <v>4</v>
      </c>
      <c r="AW262" s="131">
        <f t="shared" si="77"/>
        <v>4</v>
      </c>
      <c r="AX262" s="131">
        <f t="shared" si="77"/>
        <v>4</v>
      </c>
      <c r="AY262" s="131">
        <f t="shared" si="77"/>
        <v>4</v>
      </c>
      <c r="AZ262" s="131">
        <f t="shared" si="77"/>
        <v>4</v>
      </c>
      <c r="BA262" s="131">
        <f t="shared" si="77"/>
        <v>4</v>
      </c>
      <c r="BB262" s="131">
        <f t="shared" si="77"/>
        <v>4</v>
      </c>
      <c r="BC262" s="131">
        <f t="shared" si="77"/>
        <v>4</v>
      </c>
      <c r="BD262" s="131">
        <f t="shared" si="77"/>
        <v>4</v>
      </c>
      <c r="BE262" s="131">
        <f t="shared" si="77"/>
        <v>4</v>
      </c>
      <c r="BF262" s="131">
        <f t="shared" si="78"/>
        <v>4</v>
      </c>
      <c r="BG262" s="131">
        <f t="shared" si="78"/>
        <v>4</v>
      </c>
      <c r="BH262" s="131">
        <f t="shared" si="78"/>
        <v>4</v>
      </c>
      <c r="BI262" s="131">
        <f t="shared" si="78"/>
        <v>4</v>
      </c>
      <c r="BJ262" s="131">
        <f t="shared" si="78"/>
        <v>4</v>
      </c>
      <c r="BK262" s="131">
        <f t="shared" si="78"/>
        <v>4</v>
      </c>
      <c r="BL262" s="131">
        <f t="shared" si="78"/>
        <v>4</v>
      </c>
      <c r="BM262" s="131">
        <f t="shared" si="78"/>
        <v>4</v>
      </c>
      <c r="BN262" s="131">
        <f t="shared" si="78"/>
        <v>4</v>
      </c>
      <c r="BO262" s="131">
        <f t="shared" si="78"/>
        <v>4</v>
      </c>
      <c r="BP262" s="131">
        <f t="shared" si="78"/>
        <v>4</v>
      </c>
      <c r="BQ262" s="131">
        <f t="shared" si="78"/>
        <v>4</v>
      </c>
      <c r="BS262" s="57" t="s">
        <v>48</v>
      </c>
    </row>
    <row r="263" spans="2:71">
      <c r="C263" s="360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/>
      <c r="AY263" s="72"/>
      <c r="AZ263" s="72"/>
      <c r="BA263" s="72"/>
      <c r="BB263" s="72"/>
      <c r="BC263" s="72"/>
      <c r="BD263" s="72"/>
      <c r="BE263" s="72"/>
      <c r="BF263" s="72"/>
      <c r="BG263" s="72"/>
      <c r="BH263" s="72"/>
      <c r="BI263" s="72"/>
      <c r="BJ263" s="72"/>
      <c r="BK263" s="72"/>
      <c r="BL263" s="72"/>
      <c r="BM263" s="72"/>
      <c r="BN263" s="72"/>
      <c r="BO263" s="72"/>
      <c r="BP263" s="72"/>
    </row>
    <row r="264" spans="2:71">
      <c r="B264" s="55" t="s">
        <v>167</v>
      </c>
      <c r="C264" s="360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  <c r="AZ264" s="72"/>
      <c r="BA264" s="72"/>
      <c r="BB264" s="72"/>
      <c r="BC264" s="72"/>
      <c r="BD264" s="72"/>
      <c r="BE264" s="72"/>
      <c r="BF264" s="72"/>
      <c r="BG264" s="72"/>
      <c r="BH264" s="72"/>
      <c r="BI264" s="72"/>
      <c r="BJ264" s="72"/>
      <c r="BK264" s="72"/>
      <c r="BL264" s="72"/>
      <c r="BM264" s="72"/>
      <c r="BN264" s="72"/>
      <c r="BO264" s="72"/>
      <c r="BP264" s="72"/>
    </row>
    <row r="265" spans="2:71">
      <c r="B265" s="90" t="s">
        <v>158</v>
      </c>
      <c r="C265" s="356">
        <v>0.44</v>
      </c>
      <c r="I265" s="126" t="str">
        <f>$C$6&amp;"$/passenger hour"</f>
        <v>2024$/passenger hour</v>
      </c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131">
        <f t="shared" ref="Z265:AO272" si="80">IF($C$252=1,$C265*Z$37,$C265)</f>
        <v>0.44</v>
      </c>
      <c r="AA265" s="131">
        <f t="shared" si="80"/>
        <v>0.44</v>
      </c>
      <c r="AB265" s="131">
        <f t="shared" si="80"/>
        <v>0.44</v>
      </c>
      <c r="AC265" s="131">
        <f t="shared" si="80"/>
        <v>0.44</v>
      </c>
      <c r="AD265" s="131">
        <f t="shared" si="80"/>
        <v>0.44</v>
      </c>
      <c r="AE265" s="131">
        <f t="shared" si="80"/>
        <v>0.44</v>
      </c>
      <c r="AF265" s="131">
        <f t="shared" si="80"/>
        <v>0.44</v>
      </c>
      <c r="AG265" s="131">
        <f t="shared" si="80"/>
        <v>0.44</v>
      </c>
      <c r="AH265" s="131">
        <f t="shared" si="80"/>
        <v>0.44</v>
      </c>
      <c r="AI265" s="131">
        <f t="shared" si="80"/>
        <v>0.44</v>
      </c>
      <c r="AJ265" s="131">
        <f t="shared" si="80"/>
        <v>0.44</v>
      </c>
      <c r="AK265" s="131">
        <f t="shared" si="80"/>
        <v>0.44</v>
      </c>
      <c r="AL265" s="131">
        <f t="shared" si="80"/>
        <v>0.44</v>
      </c>
      <c r="AM265" s="131">
        <f t="shared" si="80"/>
        <v>0.44</v>
      </c>
      <c r="AN265" s="131">
        <f t="shared" si="80"/>
        <v>0.44</v>
      </c>
      <c r="AO265" s="131">
        <f t="shared" si="80"/>
        <v>0.44</v>
      </c>
      <c r="AP265" s="131">
        <f t="shared" ref="AP265:BE272" si="81">IF($C$252=1,$C265*AP$37,$C265)</f>
        <v>0.44</v>
      </c>
      <c r="AQ265" s="131">
        <f t="shared" si="81"/>
        <v>0.44</v>
      </c>
      <c r="AR265" s="131">
        <f t="shared" si="81"/>
        <v>0.44</v>
      </c>
      <c r="AS265" s="131">
        <f t="shared" si="81"/>
        <v>0.44</v>
      </c>
      <c r="AT265" s="131">
        <f t="shared" si="81"/>
        <v>0.44</v>
      </c>
      <c r="AU265" s="131">
        <f t="shared" si="81"/>
        <v>0.44</v>
      </c>
      <c r="AV265" s="131">
        <f t="shared" si="81"/>
        <v>0.44</v>
      </c>
      <c r="AW265" s="131">
        <f t="shared" si="81"/>
        <v>0.44</v>
      </c>
      <c r="AX265" s="131">
        <f t="shared" si="81"/>
        <v>0.44</v>
      </c>
      <c r="AY265" s="131">
        <f t="shared" si="81"/>
        <v>0.44</v>
      </c>
      <c r="AZ265" s="131">
        <f t="shared" si="81"/>
        <v>0.44</v>
      </c>
      <c r="BA265" s="131">
        <f t="shared" si="81"/>
        <v>0.44</v>
      </c>
      <c r="BB265" s="131">
        <f t="shared" si="81"/>
        <v>0.44</v>
      </c>
      <c r="BC265" s="131">
        <f t="shared" si="81"/>
        <v>0.44</v>
      </c>
      <c r="BD265" s="131">
        <f t="shared" si="81"/>
        <v>0.44</v>
      </c>
      <c r="BE265" s="131">
        <f t="shared" si="81"/>
        <v>0.44</v>
      </c>
      <c r="BF265" s="131">
        <f t="shared" ref="BF265:BQ272" si="82">IF($C$252=1,$C265*BF$37,$C265)</f>
        <v>0.44</v>
      </c>
      <c r="BG265" s="131">
        <f t="shared" si="82"/>
        <v>0.44</v>
      </c>
      <c r="BH265" s="131">
        <f t="shared" si="82"/>
        <v>0.44</v>
      </c>
      <c r="BI265" s="131">
        <f t="shared" si="82"/>
        <v>0.44</v>
      </c>
      <c r="BJ265" s="131">
        <f t="shared" si="82"/>
        <v>0.44</v>
      </c>
      <c r="BK265" s="131">
        <f t="shared" si="82"/>
        <v>0.44</v>
      </c>
      <c r="BL265" s="131">
        <f t="shared" si="82"/>
        <v>0.44</v>
      </c>
      <c r="BM265" s="131">
        <f t="shared" si="82"/>
        <v>0.44</v>
      </c>
      <c r="BN265" s="131">
        <f t="shared" si="82"/>
        <v>0.44</v>
      </c>
      <c r="BO265" s="131">
        <f t="shared" si="82"/>
        <v>0.44</v>
      </c>
      <c r="BP265" s="131">
        <f t="shared" si="82"/>
        <v>0.44</v>
      </c>
      <c r="BQ265" s="131">
        <f t="shared" si="82"/>
        <v>0.44</v>
      </c>
      <c r="BS265" s="57" t="s">
        <v>48</v>
      </c>
    </row>
    <row r="266" spans="2:71">
      <c r="B266" s="90" t="s">
        <v>160</v>
      </c>
      <c r="C266" s="356">
        <v>0.87</v>
      </c>
      <c r="I266" s="126" t="str">
        <f t="shared" ref="I266:I272" si="83">$C$6&amp;"$/passenger hour"</f>
        <v>2024$/passenger hour</v>
      </c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131">
        <f t="shared" si="80"/>
        <v>0.87</v>
      </c>
      <c r="AA266" s="131">
        <f t="shared" si="80"/>
        <v>0.87</v>
      </c>
      <c r="AB266" s="131">
        <f t="shared" si="80"/>
        <v>0.87</v>
      </c>
      <c r="AC266" s="131">
        <f t="shared" si="80"/>
        <v>0.87</v>
      </c>
      <c r="AD266" s="131">
        <f t="shared" si="80"/>
        <v>0.87</v>
      </c>
      <c r="AE266" s="131">
        <f t="shared" si="80"/>
        <v>0.87</v>
      </c>
      <c r="AF266" s="131">
        <f t="shared" si="80"/>
        <v>0.87</v>
      </c>
      <c r="AG266" s="131">
        <f t="shared" si="80"/>
        <v>0.87</v>
      </c>
      <c r="AH266" s="131">
        <f t="shared" si="80"/>
        <v>0.87</v>
      </c>
      <c r="AI266" s="131">
        <f t="shared" si="80"/>
        <v>0.87</v>
      </c>
      <c r="AJ266" s="131">
        <f t="shared" si="80"/>
        <v>0.87</v>
      </c>
      <c r="AK266" s="131">
        <f t="shared" si="80"/>
        <v>0.87</v>
      </c>
      <c r="AL266" s="131">
        <f t="shared" si="80"/>
        <v>0.87</v>
      </c>
      <c r="AM266" s="131">
        <f t="shared" si="80"/>
        <v>0.87</v>
      </c>
      <c r="AN266" s="131">
        <f t="shared" si="80"/>
        <v>0.87</v>
      </c>
      <c r="AO266" s="131">
        <f t="shared" si="80"/>
        <v>0.87</v>
      </c>
      <c r="AP266" s="131">
        <f t="shared" si="81"/>
        <v>0.87</v>
      </c>
      <c r="AQ266" s="131">
        <f t="shared" si="81"/>
        <v>0.87</v>
      </c>
      <c r="AR266" s="131">
        <f t="shared" si="81"/>
        <v>0.87</v>
      </c>
      <c r="AS266" s="131">
        <f t="shared" si="81"/>
        <v>0.87</v>
      </c>
      <c r="AT266" s="131">
        <f t="shared" si="81"/>
        <v>0.87</v>
      </c>
      <c r="AU266" s="131">
        <f t="shared" si="81"/>
        <v>0.87</v>
      </c>
      <c r="AV266" s="131">
        <f t="shared" si="81"/>
        <v>0.87</v>
      </c>
      <c r="AW266" s="131">
        <f t="shared" si="81"/>
        <v>0.87</v>
      </c>
      <c r="AX266" s="131">
        <f t="shared" si="81"/>
        <v>0.87</v>
      </c>
      <c r="AY266" s="131">
        <f t="shared" si="81"/>
        <v>0.87</v>
      </c>
      <c r="AZ266" s="131">
        <f t="shared" si="81"/>
        <v>0.87</v>
      </c>
      <c r="BA266" s="131">
        <f t="shared" si="81"/>
        <v>0.87</v>
      </c>
      <c r="BB266" s="131">
        <f t="shared" si="81"/>
        <v>0.87</v>
      </c>
      <c r="BC266" s="131">
        <f t="shared" si="81"/>
        <v>0.87</v>
      </c>
      <c r="BD266" s="131">
        <f t="shared" si="81"/>
        <v>0.87</v>
      </c>
      <c r="BE266" s="131">
        <f t="shared" si="81"/>
        <v>0.87</v>
      </c>
      <c r="BF266" s="131">
        <f t="shared" si="82"/>
        <v>0.87</v>
      </c>
      <c r="BG266" s="131">
        <f t="shared" si="82"/>
        <v>0.87</v>
      </c>
      <c r="BH266" s="131">
        <f t="shared" si="82"/>
        <v>0.87</v>
      </c>
      <c r="BI266" s="131">
        <f t="shared" si="82"/>
        <v>0.87</v>
      </c>
      <c r="BJ266" s="131">
        <f t="shared" si="82"/>
        <v>0.87</v>
      </c>
      <c r="BK266" s="131">
        <f t="shared" si="82"/>
        <v>0.87</v>
      </c>
      <c r="BL266" s="131">
        <f t="shared" si="82"/>
        <v>0.87</v>
      </c>
      <c r="BM266" s="131">
        <f t="shared" si="82"/>
        <v>0.87</v>
      </c>
      <c r="BN266" s="131">
        <f t="shared" si="82"/>
        <v>0.87</v>
      </c>
      <c r="BO266" s="131">
        <f t="shared" si="82"/>
        <v>0.87</v>
      </c>
      <c r="BP266" s="131">
        <f t="shared" si="82"/>
        <v>0.87</v>
      </c>
      <c r="BQ266" s="131">
        <f t="shared" si="82"/>
        <v>0.87</v>
      </c>
      <c r="BS266" s="57" t="s">
        <v>48</v>
      </c>
    </row>
    <row r="267" spans="2:71">
      <c r="B267" s="90" t="s">
        <v>161</v>
      </c>
      <c r="C267" s="356">
        <v>1.74</v>
      </c>
      <c r="I267" s="126" t="str">
        <f t="shared" si="83"/>
        <v>2024$/passenger hour</v>
      </c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131">
        <f t="shared" si="80"/>
        <v>1.74</v>
      </c>
      <c r="AA267" s="131">
        <f t="shared" si="80"/>
        <v>1.74</v>
      </c>
      <c r="AB267" s="131">
        <f t="shared" si="80"/>
        <v>1.74</v>
      </c>
      <c r="AC267" s="131">
        <f t="shared" si="80"/>
        <v>1.74</v>
      </c>
      <c r="AD267" s="131">
        <f t="shared" si="80"/>
        <v>1.74</v>
      </c>
      <c r="AE267" s="131">
        <f t="shared" si="80"/>
        <v>1.74</v>
      </c>
      <c r="AF267" s="131">
        <f t="shared" si="80"/>
        <v>1.74</v>
      </c>
      <c r="AG267" s="131">
        <f t="shared" si="80"/>
        <v>1.74</v>
      </c>
      <c r="AH267" s="131">
        <f t="shared" si="80"/>
        <v>1.74</v>
      </c>
      <c r="AI267" s="131">
        <f t="shared" si="80"/>
        <v>1.74</v>
      </c>
      <c r="AJ267" s="131">
        <f t="shared" si="80"/>
        <v>1.74</v>
      </c>
      <c r="AK267" s="131">
        <f t="shared" si="80"/>
        <v>1.74</v>
      </c>
      <c r="AL267" s="131">
        <f t="shared" si="80"/>
        <v>1.74</v>
      </c>
      <c r="AM267" s="131">
        <f t="shared" si="80"/>
        <v>1.74</v>
      </c>
      <c r="AN267" s="131">
        <f t="shared" si="80"/>
        <v>1.74</v>
      </c>
      <c r="AO267" s="131">
        <f t="shared" si="80"/>
        <v>1.74</v>
      </c>
      <c r="AP267" s="131">
        <f t="shared" si="81"/>
        <v>1.74</v>
      </c>
      <c r="AQ267" s="131">
        <f t="shared" si="81"/>
        <v>1.74</v>
      </c>
      <c r="AR267" s="131">
        <f t="shared" si="81"/>
        <v>1.74</v>
      </c>
      <c r="AS267" s="131">
        <f t="shared" si="81"/>
        <v>1.74</v>
      </c>
      <c r="AT267" s="131">
        <f t="shared" si="81"/>
        <v>1.74</v>
      </c>
      <c r="AU267" s="131">
        <f t="shared" si="81"/>
        <v>1.74</v>
      </c>
      <c r="AV267" s="131">
        <f t="shared" si="81"/>
        <v>1.74</v>
      </c>
      <c r="AW267" s="131">
        <f t="shared" si="81"/>
        <v>1.74</v>
      </c>
      <c r="AX267" s="131">
        <f t="shared" si="81"/>
        <v>1.74</v>
      </c>
      <c r="AY267" s="131">
        <f t="shared" si="81"/>
        <v>1.74</v>
      </c>
      <c r="AZ267" s="131">
        <f t="shared" si="81"/>
        <v>1.74</v>
      </c>
      <c r="BA267" s="131">
        <f t="shared" si="81"/>
        <v>1.74</v>
      </c>
      <c r="BB267" s="131">
        <f t="shared" si="81"/>
        <v>1.74</v>
      </c>
      <c r="BC267" s="131">
        <f t="shared" si="81"/>
        <v>1.74</v>
      </c>
      <c r="BD267" s="131">
        <f t="shared" si="81"/>
        <v>1.74</v>
      </c>
      <c r="BE267" s="131">
        <f t="shared" si="81"/>
        <v>1.74</v>
      </c>
      <c r="BF267" s="131">
        <f t="shared" si="82"/>
        <v>1.74</v>
      </c>
      <c r="BG267" s="131">
        <f t="shared" si="82"/>
        <v>1.74</v>
      </c>
      <c r="BH267" s="131">
        <f t="shared" si="82"/>
        <v>1.74</v>
      </c>
      <c r="BI267" s="131">
        <f t="shared" si="82"/>
        <v>1.74</v>
      </c>
      <c r="BJ267" s="131">
        <f t="shared" si="82"/>
        <v>1.74</v>
      </c>
      <c r="BK267" s="131">
        <f t="shared" si="82"/>
        <v>1.74</v>
      </c>
      <c r="BL267" s="131">
        <f t="shared" si="82"/>
        <v>1.74</v>
      </c>
      <c r="BM267" s="131">
        <f t="shared" si="82"/>
        <v>1.74</v>
      </c>
      <c r="BN267" s="131">
        <f t="shared" si="82"/>
        <v>1.74</v>
      </c>
      <c r="BO267" s="131">
        <f t="shared" si="82"/>
        <v>1.74</v>
      </c>
      <c r="BP267" s="131">
        <f t="shared" si="82"/>
        <v>1.74</v>
      </c>
      <c r="BQ267" s="131">
        <f t="shared" si="82"/>
        <v>1.74</v>
      </c>
      <c r="BS267" s="57" t="s">
        <v>48</v>
      </c>
    </row>
    <row r="268" spans="2:71">
      <c r="B268" s="90" t="s">
        <v>162</v>
      </c>
      <c r="C268" s="356">
        <v>2.1800000000000002</v>
      </c>
      <c r="I268" s="126" t="str">
        <f t="shared" si="83"/>
        <v>2024$/passenger hour</v>
      </c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131">
        <f t="shared" si="80"/>
        <v>2.1800000000000002</v>
      </c>
      <c r="AA268" s="131">
        <f t="shared" si="80"/>
        <v>2.1800000000000002</v>
      </c>
      <c r="AB268" s="131">
        <f t="shared" si="80"/>
        <v>2.1800000000000002</v>
      </c>
      <c r="AC268" s="131">
        <f t="shared" si="80"/>
        <v>2.1800000000000002</v>
      </c>
      <c r="AD268" s="131">
        <f t="shared" si="80"/>
        <v>2.1800000000000002</v>
      </c>
      <c r="AE268" s="131">
        <f t="shared" si="80"/>
        <v>2.1800000000000002</v>
      </c>
      <c r="AF268" s="131">
        <f t="shared" si="80"/>
        <v>2.1800000000000002</v>
      </c>
      <c r="AG268" s="131">
        <f t="shared" si="80"/>
        <v>2.1800000000000002</v>
      </c>
      <c r="AH268" s="131">
        <f t="shared" si="80"/>
        <v>2.1800000000000002</v>
      </c>
      <c r="AI268" s="131">
        <f t="shared" si="80"/>
        <v>2.1800000000000002</v>
      </c>
      <c r="AJ268" s="131">
        <f t="shared" si="80"/>
        <v>2.1800000000000002</v>
      </c>
      <c r="AK268" s="131">
        <f t="shared" si="80"/>
        <v>2.1800000000000002</v>
      </c>
      <c r="AL268" s="131">
        <f t="shared" si="80"/>
        <v>2.1800000000000002</v>
      </c>
      <c r="AM268" s="131">
        <f t="shared" si="80"/>
        <v>2.1800000000000002</v>
      </c>
      <c r="AN268" s="131">
        <f t="shared" si="80"/>
        <v>2.1800000000000002</v>
      </c>
      <c r="AO268" s="131">
        <f t="shared" si="80"/>
        <v>2.1800000000000002</v>
      </c>
      <c r="AP268" s="131">
        <f t="shared" si="81"/>
        <v>2.1800000000000002</v>
      </c>
      <c r="AQ268" s="131">
        <f t="shared" si="81"/>
        <v>2.1800000000000002</v>
      </c>
      <c r="AR268" s="131">
        <f t="shared" si="81"/>
        <v>2.1800000000000002</v>
      </c>
      <c r="AS268" s="131">
        <f t="shared" si="81"/>
        <v>2.1800000000000002</v>
      </c>
      <c r="AT268" s="131">
        <f t="shared" si="81"/>
        <v>2.1800000000000002</v>
      </c>
      <c r="AU268" s="131">
        <f t="shared" si="81"/>
        <v>2.1800000000000002</v>
      </c>
      <c r="AV268" s="131">
        <f t="shared" si="81"/>
        <v>2.1800000000000002</v>
      </c>
      <c r="AW268" s="131">
        <f t="shared" si="81"/>
        <v>2.1800000000000002</v>
      </c>
      <c r="AX268" s="131">
        <f t="shared" si="81"/>
        <v>2.1800000000000002</v>
      </c>
      <c r="AY268" s="131">
        <f t="shared" si="81"/>
        <v>2.1800000000000002</v>
      </c>
      <c r="AZ268" s="131">
        <f t="shared" si="81"/>
        <v>2.1800000000000002</v>
      </c>
      <c r="BA268" s="131">
        <f t="shared" si="81"/>
        <v>2.1800000000000002</v>
      </c>
      <c r="BB268" s="131">
        <f t="shared" si="81"/>
        <v>2.1800000000000002</v>
      </c>
      <c r="BC268" s="131">
        <f t="shared" si="81"/>
        <v>2.1800000000000002</v>
      </c>
      <c r="BD268" s="131">
        <f t="shared" si="81"/>
        <v>2.1800000000000002</v>
      </c>
      <c r="BE268" s="131">
        <f t="shared" si="81"/>
        <v>2.1800000000000002</v>
      </c>
      <c r="BF268" s="131">
        <f t="shared" si="82"/>
        <v>2.1800000000000002</v>
      </c>
      <c r="BG268" s="131">
        <f t="shared" si="82"/>
        <v>2.1800000000000002</v>
      </c>
      <c r="BH268" s="131">
        <f t="shared" si="82"/>
        <v>2.1800000000000002</v>
      </c>
      <c r="BI268" s="131">
        <f t="shared" si="82"/>
        <v>2.1800000000000002</v>
      </c>
      <c r="BJ268" s="131">
        <f t="shared" si="82"/>
        <v>2.1800000000000002</v>
      </c>
      <c r="BK268" s="131">
        <f t="shared" si="82"/>
        <v>2.1800000000000002</v>
      </c>
      <c r="BL268" s="131">
        <f t="shared" si="82"/>
        <v>2.1800000000000002</v>
      </c>
      <c r="BM268" s="131">
        <f t="shared" si="82"/>
        <v>2.1800000000000002</v>
      </c>
      <c r="BN268" s="131">
        <f t="shared" si="82"/>
        <v>2.1800000000000002</v>
      </c>
      <c r="BO268" s="131">
        <f t="shared" si="82"/>
        <v>2.1800000000000002</v>
      </c>
      <c r="BP268" s="131">
        <f t="shared" si="82"/>
        <v>2.1800000000000002</v>
      </c>
      <c r="BQ268" s="131">
        <f t="shared" si="82"/>
        <v>2.1800000000000002</v>
      </c>
      <c r="BS268" s="57" t="s">
        <v>48</v>
      </c>
    </row>
    <row r="269" spans="2:71">
      <c r="B269" s="90" t="s">
        <v>163</v>
      </c>
      <c r="C269" s="356">
        <v>3.92</v>
      </c>
      <c r="I269" s="126" t="str">
        <f t="shared" si="83"/>
        <v>2024$/passenger hour</v>
      </c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131">
        <f t="shared" si="80"/>
        <v>3.92</v>
      </c>
      <c r="AA269" s="131">
        <f t="shared" si="80"/>
        <v>3.92</v>
      </c>
      <c r="AB269" s="131">
        <f t="shared" si="80"/>
        <v>3.92</v>
      </c>
      <c r="AC269" s="131">
        <f t="shared" si="80"/>
        <v>3.92</v>
      </c>
      <c r="AD269" s="131">
        <f t="shared" si="80"/>
        <v>3.92</v>
      </c>
      <c r="AE269" s="131">
        <f t="shared" si="80"/>
        <v>3.92</v>
      </c>
      <c r="AF269" s="131">
        <f t="shared" si="80"/>
        <v>3.92</v>
      </c>
      <c r="AG269" s="131">
        <f t="shared" si="80"/>
        <v>3.92</v>
      </c>
      <c r="AH269" s="131">
        <f t="shared" si="80"/>
        <v>3.92</v>
      </c>
      <c r="AI269" s="131">
        <f t="shared" si="80"/>
        <v>3.92</v>
      </c>
      <c r="AJ269" s="131">
        <f t="shared" si="80"/>
        <v>3.92</v>
      </c>
      <c r="AK269" s="131">
        <f t="shared" si="80"/>
        <v>3.92</v>
      </c>
      <c r="AL269" s="131">
        <f t="shared" si="80"/>
        <v>3.92</v>
      </c>
      <c r="AM269" s="131">
        <f t="shared" si="80"/>
        <v>3.92</v>
      </c>
      <c r="AN269" s="131">
        <f t="shared" si="80"/>
        <v>3.92</v>
      </c>
      <c r="AO269" s="131">
        <f t="shared" si="80"/>
        <v>3.92</v>
      </c>
      <c r="AP269" s="131">
        <f t="shared" si="81"/>
        <v>3.92</v>
      </c>
      <c r="AQ269" s="131">
        <f t="shared" si="81"/>
        <v>3.92</v>
      </c>
      <c r="AR269" s="131">
        <f t="shared" si="81"/>
        <v>3.92</v>
      </c>
      <c r="AS269" s="131">
        <f t="shared" si="81"/>
        <v>3.92</v>
      </c>
      <c r="AT269" s="131">
        <f t="shared" si="81"/>
        <v>3.92</v>
      </c>
      <c r="AU269" s="131">
        <f t="shared" si="81"/>
        <v>3.92</v>
      </c>
      <c r="AV269" s="131">
        <f t="shared" si="81"/>
        <v>3.92</v>
      </c>
      <c r="AW269" s="131">
        <f t="shared" si="81"/>
        <v>3.92</v>
      </c>
      <c r="AX269" s="131">
        <f t="shared" si="81"/>
        <v>3.92</v>
      </c>
      <c r="AY269" s="131">
        <f t="shared" si="81"/>
        <v>3.92</v>
      </c>
      <c r="AZ269" s="131">
        <f t="shared" si="81"/>
        <v>3.92</v>
      </c>
      <c r="BA269" s="131">
        <f t="shared" si="81"/>
        <v>3.92</v>
      </c>
      <c r="BB269" s="131">
        <f t="shared" si="81"/>
        <v>3.92</v>
      </c>
      <c r="BC269" s="131">
        <f t="shared" si="81"/>
        <v>3.92</v>
      </c>
      <c r="BD269" s="131">
        <f t="shared" si="81"/>
        <v>3.92</v>
      </c>
      <c r="BE269" s="131">
        <f t="shared" si="81"/>
        <v>3.92</v>
      </c>
      <c r="BF269" s="131">
        <f t="shared" si="82"/>
        <v>3.92</v>
      </c>
      <c r="BG269" s="131">
        <f t="shared" si="82"/>
        <v>3.92</v>
      </c>
      <c r="BH269" s="131">
        <f t="shared" si="82"/>
        <v>3.92</v>
      </c>
      <c r="BI269" s="131">
        <f t="shared" si="82"/>
        <v>3.92</v>
      </c>
      <c r="BJ269" s="131">
        <f t="shared" si="82"/>
        <v>3.92</v>
      </c>
      <c r="BK269" s="131">
        <f t="shared" si="82"/>
        <v>3.92</v>
      </c>
      <c r="BL269" s="131">
        <f t="shared" si="82"/>
        <v>3.92</v>
      </c>
      <c r="BM269" s="131">
        <f t="shared" si="82"/>
        <v>3.92</v>
      </c>
      <c r="BN269" s="131">
        <f t="shared" si="82"/>
        <v>3.92</v>
      </c>
      <c r="BO269" s="131">
        <f t="shared" si="82"/>
        <v>3.92</v>
      </c>
      <c r="BP269" s="131">
        <f t="shared" si="82"/>
        <v>3.92</v>
      </c>
      <c r="BQ269" s="131">
        <f t="shared" si="82"/>
        <v>3.92</v>
      </c>
      <c r="BS269" s="57" t="s">
        <v>48</v>
      </c>
    </row>
    <row r="270" spans="2:71">
      <c r="B270" s="90" t="s">
        <v>164</v>
      </c>
      <c r="C270" s="356">
        <v>4.3600000000000003</v>
      </c>
      <c r="I270" s="126" t="str">
        <f t="shared" si="83"/>
        <v>2024$/passenger hour</v>
      </c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131">
        <f t="shared" si="80"/>
        <v>4.3600000000000003</v>
      </c>
      <c r="AA270" s="131">
        <f t="shared" si="80"/>
        <v>4.3600000000000003</v>
      </c>
      <c r="AB270" s="131">
        <f t="shared" si="80"/>
        <v>4.3600000000000003</v>
      </c>
      <c r="AC270" s="131">
        <f t="shared" si="80"/>
        <v>4.3600000000000003</v>
      </c>
      <c r="AD270" s="131">
        <f t="shared" si="80"/>
        <v>4.3600000000000003</v>
      </c>
      <c r="AE270" s="131">
        <f t="shared" si="80"/>
        <v>4.3600000000000003</v>
      </c>
      <c r="AF270" s="131">
        <f t="shared" si="80"/>
        <v>4.3600000000000003</v>
      </c>
      <c r="AG270" s="131">
        <f t="shared" si="80"/>
        <v>4.3600000000000003</v>
      </c>
      <c r="AH270" s="131">
        <f t="shared" si="80"/>
        <v>4.3600000000000003</v>
      </c>
      <c r="AI270" s="131">
        <f t="shared" si="80"/>
        <v>4.3600000000000003</v>
      </c>
      <c r="AJ270" s="131">
        <f t="shared" si="80"/>
        <v>4.3600000000000003</v>
      </c>
      <c r="AK270" s="131">
        <f t="shared" si="80"/>
        <v>4.3600000000000003</v>
      </c>
      <c r="AL270" s="131">
        <f t="shared" si="80"/>
        <v>4.3600000000000003</v>
      </c>
      <c r="AM270" s="131">
        <f t="shared" si="80"/>
        <v>4.3600000000000003</v>
      </c>
      <c r="AN270" s="131">
        <f t="shared" si="80"/>
        <v>4.3600000000000003</v>
      </c>
      <c r="AO270" s="131">
        <f t="shared" si="80"/>
        <v>4.3600000000000003</v>
      </c>
      <c r="AP270" s="131">
        <f t="shared" si="81"/>
        <v>4.3600000000000003</v>
      </c>
      <c r="AQ270" s="131">
        <f t="shared" si="81"/>
        <v>4.3600000000000003</v>
      </c>
      <c r="AR270" s="131">
        <f t="shared" si="81"/>
        <v>4.3600000000000003</v>
      </c>
      <c r="AS270" s="131">
        <f t="shared" si="81"/>
        <v>4.3600000000000003</v>
      </c>
      <c r="AT270" s="131">
        <f t="shared" si="81"/>
        <v>4.3600000000000003</v>
      </c>
      <c r="AU270" s="131">
        <f t="shared" si="81"/>
        <v>4.3600000000000003</v>
      </c>
      <c r="AV270" s="131">
        <f t="shared" si="81"/>
        <v>4.3600000000000003</v>
      </c>
      <c r="AW270" s="131">
        <f t="shared" si="81"/>
        <v>4.3600000000000003</v>
      </c>
      <c r="AX270" s="131">
        <f t="shared" si="81"/>
        <v>4.3600000000000003</v>
      </c>
      <c r="AY270" s="131">
        <f t="shared" si="81"/>
        <v>4.3600000000000003</v>
      </c>
      <c r="AZ270" s="131">
        <f t="shared" si="81"/>
        <v>4.3600000000000003</v>
      </c>
      <c r="BA270" s="131">
        <f t="shared" si="81"/>
        <v>4.3600000000000003</v>
      </c>
      <c r="BB270" s="131">
        <f t="shared" si="81"/>
        <v>4.3600000000000003</v>
      </c>
      <c r="BC270" s="131">
        <f t="shared" si="81"/>
        <v>4.3600000000000003</v>
      </c>
      <c r="BD270" s="131">
        <f t="shared" si="81"/>
        <v>4.3600000000000003</v>
      </c>
      <c r="BE270" s="131">
        <f t="shared" si="81"/>
        <v>4.3600000000000003</v>
      </c>
      <c r="BF270" s="131">
        <f t="shared" si="82"/>
        <v>4.3600000000000003</v>
      </c>
      <c r="BG270" s="131">
        <f t="shared" si="82"/>
        <v>4.3600000000000003</v>
      </c>
      <c r="BH270" s="131">
        <f t="shared" si="82"/>
        <v>4.3600000000000003</v>
      </c>
      <c r="BI270" s="131">
        <f t="shared" si="82"/>
        <v>4.3600000000000003</v>
      </c>
      <c r="BJ270" s="131">
        <f t="shared" si="82"/>
        <v>4.3600000000000003</v>
      </c>
      <c r="BK270" s="131">
        <f t="shared" si="82"/>
        <v>4.3600000000000003</v>
      </c>
      <c r="BL270" s="131">
        <f t="shared" si="82"/>
        <v>4.3600000000000003</v>
      </c>
      <c r="BM270" s="131">
        <f t="shared" si="82"/>
        <v>4.3600000000000003</v>
      </c>
      <c r="BN270" s="131">
        <f t="shared" si="82"/>
        <v>4.3600000000000003</v>
      </c>
      <c r="BO270" s="131">
        <f t="shared" si="82"/>
        <v>4.3600000000000003</v>
      </c>
      <c r="BP270" s="131">
        <f t="shared" si="82"/>
        <v>4.3600000000000003</v>
      </c>
      <c r="BQ270" s="131">
        <f t="shared" si="82"/>
        <v>4.3600000000000003</v>
      </c>
      <c r="BS270" s="57" t="s">
        <v>48</v>
      </c>
    </row>
    <row r="271" spans="2:71">
      <c r="B271" s="90" t="s">
        <v>165</v>
      </c>
      <c r="C271" s="356">
        <v>4.3600000000000003</v>
      </c>
      <c r="I271" s="126" t="str">
        <f t="shared" si="83"/>
        <v>2024$/passenger hour</v>
      </c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131">
        <f t="shared" si="80"/>
        <v>4.3600000000000003</v>
      </c>
      <c r="AA271" s="131">
        <f t="shared" si="80"/>
        <v>4.3600000000000003</v>
      </c>
      <c r="AB271" s="131">
        <f t="shared" si="80"/>
        <v>4.3600000000000003</v>
      </c>
      <c r="AC271" s="131">
        <f t="shared" si="80"/>
        <v>4.3600000000000003</v>
      </c>
      <c r="AD271" s="131">
        <f t="shared" si="80"/>
        <v>4.3600000000000003</v>
      </c>
      <c r="AE271" s="131">
        <f t="shared" si="80"/>
        <v>4.3600000000000003</v>
      </c>
      <c r="AF271" s="131">
        <f t="shared" si="80"/>
        <v>4.3600000000000003</v>
      </c>
      <c r="AG271" s="131">
        <f t="shared" si="80"/>
        <v>4.3600000000000003</v>
      </c>
      <c r="AH271" s="131">
        <f t="shared" si="80"/>
        <v>4.3600000000000003</v>
      </c>
      <c r="AI271" s="131">
        <f t="shared" si="80"/>
        <v>4.3600000000000003</v>
      </c>
      <c r="AJ271" s="131">
        <f t="shared" si="80"/>
        <v>4.3600000000000003</v>
      </c>
      <c r="AK271" s="131">
        <f t="shared" si="80"/>
        <v>4.3600000000000003</v>
      </c>
      <c r="AL271" s="131">
        <f t="shared" si="80"/>
        <v>4.3600000000000003</v>
      </c>
      <c r="AM271" s="131">
        <f t="shared" si="80"/>
        <v>4.3600000000000003</v>
      </c>
      <c r="AN271" s="131">
        <f t="shared" si="80"/>
        <v>4.3600000000000003</v>
      </c>
      <c r="AO271" s="131">
        <f t="shared" si="80"/>
        <v>4.3600000000000003</v>
      </c>
      <c r="AP271" s="131">
        <f t="shared" si="81"/>
        <v>4.3600000000000003</v>
      </c>
      <c r="AQ271" s="131">
        <f t="shared" si="81"/>
        <v>4.3600000000000003</v>
      </c>
      <c r="AR271" s="131">
        <f t="shared" si="81"/>
        <v>4.3600000000000003</v>
      </c>
      <c r="AS271" s="131">
        <f t="shared" si="81"/>
        <v>4.3600000000000003</v>
      </c>
      <c r="AT271" s="131">
        <f t="shared" si="81"/>
        <v>4.3600000000000003</v>
      </c>
      <c r="AU271" s="131">
        <f t="shared" si="81"/>
        <v>4.3600000000000003</v>
      </c>
      <c r="AV271" s="131">
        <f t="shared" si="81"/>
        <v>4.3600000000000003</v>
      </c>
      <c r="AW271" s="131">
        <f t="shared" si="81"/>
        <v>4.3600000000000003</v>
      </c>
      <c r="AX271" s="131">
        <f t="shared" si="81"/>
        <v>4.3600000000000003</v>
      </c>
      <c r="AY271" s="131">
        <f t="shared" si="81"/>
        <v>4.3600000000000003</v>
      </c>
      <c r="AZ271" s="131">
        <f t="shared" si="81"/>
        <v>4.3600000000000003</v>
      </c>
      <c r="BA271" s="131">
        <f t="shared" si="81"/>
        <v>4.3600000000000003</v>
      </c>
      <c r="BB271" s="131">
        <f t="shared" si="81"/>
        <v>4.3600000000000003</v>
      </c>
      <c r="BC271" s="131">
        <f t="shared" si="81"/>
        <v>4.3600000000000003</v>
      </c>
      <c r="BD271" s="131">
        <f t="shared" si="81"/>
        <v>4.3600000000000003</v>
      </c>
      <c r="BE271" s="131">
        <f t="shared" si="81"/>
        <v>4.3600000000000003</v>
      </c>
      <c r="BF271" s="131">
        <f t="shared" si="82"/>
        <v>4.3600000000000003</v>
      </c>
      <c r="BG271" s="131">
        <f t="shared" si="82"/>
        <v>4.3600000000000003</v>
      </c>
      <c r="BH271" s="131">
        <f t="shared" si="82"/>
        <v>4.3600000000000003</v>
      </c>
      <c r="BI271" s="131">
        <f t="shared" si="82"/>
        <v>4.3600000000000003</v>
      </c>
      <c r="BJ271" s="131">
        <f t="shared" si="82"/>
        <v>4.3600000000000003</v>
      </c>
      <c r="BK271" s="131">
        <f t="shared" si="82"/>
        <v>4.3600000000000003</v>
      </c>
      <c r="BL271" s="131">
        <f t="shared" si="82"/>
        <v>4.3600000000000003</v>
      </c>
      <c r="BM271" s="131">
        <f t="shared" si="82"/>
        <v>4.3600000000000003</v>
      </c>
      <c r="BN271" s="131">
        <f t="shared" si="82"/>
        <v>4.3600000000000003</v>
      </c>
      <c r="BO271" s="131">
        <f t="shared" si="82"/>
        <v>4.3600000000000003</v>
      </c>
      <c r="BP271" s="131">
        <f t="shared" si="82"/>
        <v>4.3600000000000003</v>
      </c>
      <c r="BQ271" s="131">
        <f t="shared" si="82"/>
        <v>4.3600000000000003</v>
      </c>
      <c r="BS271" s="57" t="s">
        <v>48</v>
      </c>
    </row>
    <row r="272" spans="2:71">
      <c r="B272" s="90" t="s">
        <v>166</v>
      </c>
      <c r="C272" s="356">
        <v>4.3600000000000003</v>
      </c>
      <c r="I272" s="126" t="str">
        <f t="shared" si="83"/>
        <v>2024$/passenger hour</v>
      </c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131">
        <f t="shared" si="80"/>
        <v>4.3600000000000003</v>
      </c>
      <c r="AA272" s="131">
        <f t="shared" si="80"/>
        <v>4.3600000000000003</v>
      </c>
      <c r="AB272" s="131">
        <f t="shared" si="80"/>
        <v>4.3600000000000003</v>
      </c>
      <c r="AC272" s="131">
        <f t="shared" si="80"/>
        <v>4.3600000000000003</v>
      </c>
      <c r="AD272" s="131">
        <f t="shared" si="80"/>
        <v>4.3600000000000003</v>
      </c>
      <c r="AE272" s="131">
        <f t="shared" si="80"/>
        <v>4.3600000000000003</v>
      </c>
      <c r="AF272" s="131">
        <f t="shared" si="80"/>
        <v>4.3600000000000003</v>
      </c>
      <c r="AG272" s="131">
        <f t="shared" si="80"/>
        <v>4.3600000000000003</v>
      </c>
      <c r="AH272" s="131">
        <f t="shared" si="80"/>
        <v>4.3600000000000003</v>
      </c>
      <c r="AI272" s="131">
        <f t="shared" si="80"/>
        <v>4.3600000000000003</v>
      </c>
      <c r="AJ272" s="131">
        <f t="shared" si="80"/>
        <v>4.3600000000000003</v>
      </c>
      <c r="AK272" s="131">
        <f t="shared" si="80"/>
        <v>4.3600000000000003</v>
      </c>
      <c r="AL272" s="131">
        <f t="shared" si="80"/>
        <v>4.3600000000000003</v>
      </c>
      <c r="AM272" s="131">
        <f t="shared" si="80"/>
        <v>4.3600000000000003</v>
      </c>
      <c r="AN272" s="131">
        <f t="shared" si="80"/>
        <v>4.3600000000000003</v>
      </c>
      <c r="AO272" s="131">
        <f t="shared" si="80"/>
        <v>4.3600000000000003</v>
      </c>
      <c r="AP272" s="131">
        <f t="shared" si="81"/>
        <v>4.3600000000000003</v>
      </c>
      <c r="AQ272" s="131">
        <f t="shared" si="81"/>
        <v>4.3600000000000003</v>
      </c>
      <c r="AR272" s="131">
        <f t="shared" si="81"/>
        <v>4.3600000000000003</v>
      </c>
      <c r="AS272" s="131">
        <f t="shared" si="81"/>
        <v>4.3600000000000003</v>
      </c>
      <c r="AT272" s="131">
        <f t="shared" si="81"/>
        <v>4.3600000000000003</v>
      </c>
      <c r="AU272" s="131">
        <f t="shared" si="81"/>
        <v>4.3600000000000003</v>
      </c>
      <c r="AV272" s="131">
        <f t="shared" si="81"/>
        <v>4.3600000000000003</v>
      </c>
      <c r="AW272" s="131">
        <f t="shared" si="81"/>
        <v>4.3600000000000003</v>
      </c>
      <c r="AX272" s="131">
        <f t="shared" si="81"/>
        <v>4.3600000000000003</v>
      </c>
      <c r="AY272" s="131">
        <f t="shared" si="81"/>
        <v>4.3600000000000003</v>
      </c>
      <c r="AZ272" s="131">
        <f t="shared" si="81"/>
        <v>4.3600000000000003</v>
      </c>
      <c r="BA272" s="131">
        <f t="shared" si="81"/>
        <v>4.3600000000000003</v>
      </c>
      <c r="BB272" s="131">
        <f t="shared" si="81"/>
        <v>4.3600000000000003</v>
      </c>
      <c r="BC272" s="131">
        <f t="shared" si="81"/>
        <v>4.3600000000000003</v>
      </c>
      <c r="BD272" s="131">
        <f t="shared" si="81"/>
        <v>4.3600000000000003</v>
      </c>
      <c r="BE272" s="131">
        <f t="shared" si="81"/>
        <v>4.3600000000000003</v>
      </c>
      <c r="BF272" s="131">
        <f t="shared" si="82"/>
        <v>4.3600000000000003</v>
      </c>
      <c r="BG272" s="131">
        <f t="shared" si="82"/>
        <v>4.3600000000000003</v>
      </c>
      <c r="BH272" s="131">
        <f t="shared" si="82"/>
        <v>4.3600000000000003</v>
      </c>
      <c r="BI272" s="131">
        <f t="shared" si="82"/>
        <v>4.3600000000000003</v>
      </c>
      <c r="BJ272" s="131">
        <f t="shared" si="82"/>
        <v>4.3600000000000003</v>
      </c>
      <c r="BK272" s="131">
        <f t="shared" si="82"/>
        <v>4.3600000000000003</v>
      </c>
      <c r="BL272" s="131">
        <f t="shared" si="82"/>
        <v>4.3600000000000003</v>
      </c>
      <c r="BM272" s="131">
        <f t="shared" si="82"/>
        <v>4.3600000000000003</v>
      </c>
      <c r="BN272" s="131">
        <f t="shared" si="82"/>
        <v>4.3600000000000003</v>
      </c>
      <c r="BO272" s="131">
        <f t="shared" si="82"/>
        <v>4.3600000000000003</v>
      </c>
      <c r="BP272" s="131">
        <f t="shared" si="82"/>
        <v>4.3600000000000003</v>
      </c>
      <c r="BQ272" s="131">
        <f t="shared" si="82"/>
        <v>4.3600000000000003</v>
      </c>
      <c r="BS272" s="57" t="s">
        <v>48</v>
      </c>
    </row>
    <row r="273" spans="1:72"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  <c r="AZ273" s="72"/>
      <c r="BA273" s="72"/>
      <c r="BB273" s="72"/>
      <c r="BC273" s="72"/>
      <c r="BD273" s="72"/>
      <c r="BE273" s="72"/>
      <c r="BF273" s="72"/>
      <c r="BG273" s="72"/>
      <c r="BH273" s="72"/>
      <c r="BI273" s="72"/>
      <c r="BJ273" s="72"/>
      <c r="BK273" s="72"/>
      <c r="BL273" s="72"/>
      <c r="BM273" s="72"/>
      <c r="BN273" s="72"/>
      <c r="BO273" s="72"/>
      <c r="BP273" s="72"/>
    </row>
    <row r="274" spans="1:72" ht="15.6">
      <c r="A274" s="76" t="s">
        <v>168</v>
      </c>
      <c r="B274" s="77"/>
      <c r="C274" s="76"/>
      <c r="D274" s="76"/>
      <c r="E274" s="76"/>
      <c r="F274" s="76"/>
      <c r="G274" s="76"/>
      <c r="H274" s="78" t="s">
        <v>10</v>
      </c>
      <c r="I274" s="118" t="str">
        <f>I$47</f>
        <v>12/2025</v>
      </c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9"/>
      <c r="BT274" s="87"/>
    </row>
    <row r="275" spans="1:72"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  <c r="AZ275" s="72"/>
      <c r="BA275" s="72"/>
      <c r="BB275" s="72"/>
      <c r="BC275" s="72"/>
      <c r="BD275" s="72"/>
      <c r="BE275" s="72"/>
      <c r="BF275" s="72"/>
      <c r="BG275" s="72"/>
      <c r="BH275" s="72"/>
      <c r="BI275" s="72"/>
      <c r="BJ275" s="72"/>
      <c r="BK275" s="72"/>
      <c r="BL275" s="72"/>
      <c r="BM275" s="72"/>
      <c r="BN275" s="72"/>
      <c r="BO275" s="72"/>
      <c r="BP275" s="72"/>
    </row>
    <row r="276" spans="1:72">
      <c r="B276" s="55" t="s">
        <v>57</v>
      </c>
      <c r="C276" s="129">
        <v>0</v>
      </c>
      <c r="AA276" s="104"/>
      <c r="AB276" s="104"/>
      <c r="AC276" s="104"/>
      <c r="AD276" s="104"/>
      <c r="AE276" s="104"/>
      <c r="AF276" s="104"/>
      <c r="AG276" s="104"/>
      <c r="AH276" s="104"/>
      <c r="AI276" s="104"/>
      <c r="AJ276" s="104"/>
      <c r="AK276" s="104"/>
      <c r="AL276" s="104"/>
      <c r="AM276" s="104"/>
      <c r="AN276" s="104"/>
      <c r="AO276" s="104"/>
      <c r="AP276" s="104"/>
      <c r="AQ276" s="104"/>
      <c r="AR276" s="104"/>
      <c r="AS276" s="104"/>
      <c r="AT276" s="104"/>
      <c r="AU276" s="104"/>
      <c r="AV276" s="104"/>
      <c r="AW276" s="104"/>
      <c r="AX276" s="104"/>
      <c r="AY276" s="104"/>
      <c r="AZ276" s="104"/>
      <c r="BA276" s="104"/>
      <c r="BB276" s="104"/>
      <c r="BC276" s="104"/>
      <c r="BD276" s="104"/>
      <c r="BE276" s="104"/>
      <c r="BF276" s="104"/>
      <c r="BG276" s="104"/>
      <c r="BH276" s="104"/>
      <c r="BI276" s="104"/>
      <c r="BJ276" s="104"/>
      <c r="BK276" s="104"/>
      <c r="BL276" s="104"/>
      <c r="BM276" s="104"/>
      <c r="BN276" s="104"/>
      <c r="BO276" s="104"/>
      <c r="BP276" s="104"/>
      <c r="BQ276" s="104"/>
    </row>
    <row r="277" spans="1:72">
      <c r="AA277" s="104"/>
      <c r="AB277" s="104"/>
      <c r="AC277" s="104"/>
      <c r="AD277" s="104"/>
      <c r="AE277" s="104"/>
      <c r="AF277" s="104"/>
      <c r="AG277" s="104"/>
      <c r="AH277" s="104"/>
      <c r="AI277" s="104"/>
      <c r="AJ277" s="104"/>
      <c r="AK277" s="104"/>
      <c r="AL277" s="104"/>
      <c r="AM277" s="104"/>
      <c r="AN277" s="104"/>
      <c r="AO277" s="104"/>
      <c r="AP277" s="104"/>
      <c r="AQ277" s="104"/>
      <c r="AR277" s="104"/>
      <c r="AS277" s="104"/>
      <c r="AT277" s="104"/>
      <c r="AU277" s="104"/>
      <c r="AV277" s="104"/>
      <c r="AW277" s="104"/>
      <c r="AX277" s="104"/>
      <c r="AY277" s="104"/>
      <c r="AZ277" s="104"/>
      <c r="BA277" s="104"/>
      <c r="BB277" s="104"/>
      <c r="BC277" s="104"/>
      <c r="BD277" s="104"/>
      <c r="BE277" s="104"/>
      <c r="BF277" s="104"/>
      <c r="BG277" s="104"/>
      <c r="BH277" s="104"/>
      <c r="BI277" s="104"/>
      <c r="BJ277" s="104"/>
      <c r="BK277" s="104"/>
      <c r="BL277" s="104"/>
      <c r="BM277" s="104"/>
      <c r="BN277" s="104"/>
      <c r="BO277" s="104"/>
      <c r="BP277" s="104"/>
      <c r="BQ277" s="104"/>
    </row>
    <row r="278" spans="1:72" s="62" customFormat="1">
      <c r="B278" s="143" t="s">
        <v>169</v>
      </c>
      <c r="C278" s="148">
        <v>8.36</v>
      </c>
      <c r="E278" s="55"/>
      <c r="F278" s="56"/>
      <c r="I278" s="126" t="str">
        <f>$C$6&amp;"$/induced trip"</f>
        <v>2024$/induced trip</v>
      </c>
      <c r="Z278" s="131">
        <f t="shared" ref="Z278:AO279" si="84">IF($C$276=1,$C278*Z$37,$C278)</f>
        <v>8.36</v>
      </c>
      <c r="AA278" s="131">
        <f t="shared" si="84"/>
        <v>8.36</v>
      </c>
      <c r="AB278" s="131">
        <f t="shared" si="84"/>
        <v>8.36</v>
      </c>
      <c r="AC278" s="131">
        <f t="shared" si="84"/>
        <v>8.36</v>
      </c>
      <c r="AD278" s="131">
        <f t="shared" si="84"/>
        <v>8.36</v>
      </c>
      <c r="AE278" s="131">
        <f t="shared" si="84"/>
        <v>8.36</v>
      </c>
      <c r="AF278" s="131">
        <f t="shared" si="84"/>
        <v>8.36</v>
      </c>
      <c r="AG278" s="131">
        <f t="shared" si="84"/>
        <v>8.36</v>
      </c>
      <c r="AH278" s="131">
        <f t="shared" si="84"/>
        <v>8.36</v>
      </c>
      <c r="AI278" s="131">
        <f t="shared" si="84"/>
        <v>8.36</v>
      </c>
      <c r="AJ278" s="131">
        <f t="shared" si="84"/>
        <v>8.36</v>
      </c>
      <c r="AK278" s="131">
        <f t="shared" si="84"/>
        <v>8.36</v>
      </c>
      <c r="AL278" s="131">
        <f t="shared" si="84"/>
        <v>8.36</v>
      </c>
      <c r="AM278" s="131">
        <f t="shared" si="84"/>
        <v>8.36</v>
      </c>
      <c r="AN278" s="131">
        <f t="shared" si="84"/>
        <v>8.36</v>
      </c>
      <c r="AO278" s="131">
        <f t="shared" si="84"/>
        <v>8.36</v>
      </c>
      <c r="AP278" s="131">
        <f t="shared" ref="AP278:BE279" si="85">IF($C$276=1,$C278*AP$37,$C278)</f>
        <v>8.36</v>
      </c>
      <c r="AQ278" s="131">
        <f t="shared" si="85"/>
        <v>8.36</v>
      </c>
      <c r="AR278" s="131">
        <f t="shared" si="85"/>
        <v>8.36</v>
      </c>
      <c r="AS278" s="131">
        <f t="shared" si="85"/>
        <v>8.36</v>
      </c>
      <c r="AT278" s="131">
        <f t="shared" si="85"/>
        <v>8.36</v>
      </c>
      <c r="AU278" s="131">
        <f t="shared" si="85"/>
        <v>8.36</v>
      </c>
      <c r="AV278" s="131">
        <f t="shared" si="85"/>
        <v>8.36</v>
      </c>
      <c r="AW278" s="131">
        <f t="shared" si="85"/>
        <v>8.36</v>
      </c>
      <c r="AX278" s="131">
        <f t="shared" si="85"/>
        <v>8.36</v>
      </c>
      <c r="AY278" s="131">
        <f t="shared" si="85"/>
        <v>8.36</v>
      </c>
      <c r="AZ278" s="131">
        <f t="shared" si="85"/>
        <v>8.36</v>
      </c>
      <c r="BA278" s="131">
        <f t="shared" si="85"/>
        <v>8.36</v>
      </c>
      <c r="BB278" s="131">
        <f t="shared" si="85"/>
        <v>8.36</v>
      </c>
      <c r="BC278" s="131">
        <f t="shared" si="85"/>
        <v>8.36</v>
      </c>
      <c r="BD278" s="131">
        <f t="shared" si="85"/>
        <v>8.36</v>
      </c>
      <c r="BE278" s="131">
        <f t="shared" si="85"/>
        <v>8.36</v>
      </c>
      <c r="BF278" s="131">
        <f t="shared" ref="BF278:BQ279" si="86">IF($C$276=1,$C278*BF$37,$C278)</f>
        <v>8.36</v>
      </c>
      <c r="BG278" s="131">
        <f t="shared" si="86"/>
        <v>8.36</v>
      </c>
      <c r="BH278" s="131">
        <f t="shared" si="86"/>
        <v>8.36</v>
      </c>
      <c r="BI278" s="131">
        <f t="shared" si="86"/>
        <v>8.36</v>
      </c>
      <c r="BJ278" s="131">
        <f t="shared" si="86"/>
        <v>8.36</v>
      </c>
      <c r="BK278" s="131">
        <f t="shared" si="86"/>
        <v>8.36</v>
      </c>
      <c r="BL278" s="131">
        <f t="shared" si="86"/>
        <v>8.36</v>
      </c>
      <c r="BM278" s="131">
        <f t="shared" si="86"/>
        <v>8.36</v>
      </c>
      <c r="BN278" s="131">
        <f t="shared" si="86"/>
        <v>8.36</v>
      </c>
      <c r="BO278" s="131">
        <f t="shared" si="86"/>
        <v>8.36</v>
      </c>
      <c r="BP278" s="131">
        <f t="shared" si="86"/>
        <v>8.36</v>
      </c>
      <c r="BQ278" s="131">
        <f t="shared" si="86"/>
        <v>8.36</v>
      </c>
      <c r="BS278" s="57" t="s">
        <v>170</v>
      </c>
      <c r="BT278" s="230" t="s">
        <v>14</v>
      </c>
    </row>
    <row r="279" spans="1:72" s="62" customFormat="1">
      <c r="B279" s="143" t="s">
        <v>171</v>
      </c>
      <c r="C279" s="148">
        <v>7.45</v>
      </c>
      <c r="E279" s="55"/>
      <c r="F279" s="56"/>
      <c r="I279" s="126" t="str">
        <f>$C$6&amp;"$/induced trip"</f>
        <v>2024$/induced trip</v>
      </c>
      <c r="Z279" s="131">
        <f t="shared" si="84"/>
        <v>7.45</v>
      </c>
      <c r="AA279" s="131">
        <f t="shared" si="84"/>
        <v>7.45</v>
      </c>
      <c r="AB279" s="131">
        <f t="shared" si="84"/>
        <v>7.45</v>
      </c>
      <c r="AC279" s="131">
        <f t="shared" si="84"/>
        <v>7.45</v>
      </c>
      <c r="AD279" s="131">
        <f t="shared" si="84"/>
        <v>7.45</v>
      </c>
      <c r="AE279" s="131">
        <f t="shared" si="84"/>
        <v>7.45</v>
      </c>
      <c r="AF279" s="131">
        <f t="shared" si="84"/>
        <v>7.45</v>
      </c>
      <c r="AG279" s="131">
        <f t="shared" si="84"/>
        <v>7.45</v>
      </c>
      <c r="AH279" s="131">
        <f t="shared" si="84"/>
        <v>7.45</v>
      </c>
      <c r="AI279" s="131">
        <f t="shared" si="84"/>
        <v>7.45</v>
      </c>
      <c r="AJ279" s="131">
        <f t="shared" si="84"/>
        <v>7.45</v>
      </c>
      <c r="AK279" s="131">
        <f t="shared" si="84"/>
        <v>7.45</v>
      </c>
      <c r="AL279" s="131">
        <f t="shared" si="84"/>
        <v>7.45</v>
      </c>
      <c r="AM279" s="131">
        <f t="shared" si="84"/>
        <v>7.45</v>
      </c>
      <c r="AN279" s="131">
        <f t="shared" si="84"/>
        <v>7.45</v>
      </c>
      <c r="AO279" s="131">
        <f t="shared" si="84"/>
        <v>7.45</v>
      </c>
      <c r="AP279" s="131">
        <f t="shared" si="85"/>
        <v>7.45</v>
      </c>
      <c r="AQ279" s="131">
        <f t="shared" si="85"/>
        <v>7.45</v>
      </c>
      <c r="AR279" s="131">
        <f t="shared" si="85"/>
        <v>7.45</v>
      </c>
      <c r="AS279" s="131">
        <f t="shared" si="85"/>
        <v>7.45</v>
      </c>
      <c r="AT279" s="131">
        <f t="shared" si="85"/>
        <v>7.45</v>
      </c>
      <c r="AU279" s="131">
        <f t="shared" si="85"/>
        <v>7.45</v>
      </c>
      <c r="AV279" s="131">
        <f t="shared" si="85"/>
        <v>7.45</v>
      </c>
      <c r="AW279" s="131">
        <f t="shared" si="85"/>
        <v>7.45</v>
      </c>
      <c r="AX279" s="131">
        <f t="shared" si="85"/>
        <v>7.45</v>
      </c>
      <c r="AY279" s="131">
        <f t="shared" si="85"/>
        <v>7.45</v>
      </c>
      <c r="AZ279" s="131">
        <f t="shared" si="85"/>
        <v>7.45</v>
      </c>
      <c r="BA279" s="131">
        <f t="shared" si="85"/>
        <v>7.45</v>
      </c>
      <c r="BB279" s="131">
        <f t="shared" si="85"/>
        <v>7.45</v>
      </c>
      <c r="BC279" s="131">
        <f t="shared" si="85"/>
        <v>7.45</v>
      </c>
      <c r="BD279" s="131">
        <f t="shared" si="85"/>
        <v>7.45</v>
      </c>
      <c r="BE279" s="131">
        <f t="shared" si="85"/>
        <v>7.45</v>
      </c>
      <c r="BF279" s="131">
        <f t="shared" si="86"/>
        <v>7.45</v>
      </c>
      <c r="BG279" s="131">
        <f t="shared" si="86"/>
        <v>7.45</v>
      </c>
      <c r="BH279" s="131">
        <f t="shared" si="86"/>
        <v>7.45</v>
      </c>
      <c r="BI279" s="131">
        <f t="shared" si="86"/>
        <v>7.45</v>
      </c>
      <c r="BJ279" s="131">
        <f t="shared" si="86"/>
        <v>7.45</v>
      </c>
      <c r="BK279" s="131">
        <f t="shared" si="86"/>
        <v>7.45</v>
      </c>
      <c r="BL279" s="131">
        <f t="shared" si="86"/>
        <v>7.45</v>
      </c>
      <c r="BM279" s="131">
        <f t="shared" si="86"/>
        <v>7.45</v>
      </c>
      <c r="BN279" s="131">
        <f t="shared" si="86"/>
        <v>7.45</v>
      </c>
      <c r="BO279" s="131">
        <f t="shared" si="86"/>
        <v>7.45</v>
      </c>
      <c r="BP279" s="131">
        <f t="shared" si="86"/>
        <v>7.45</v>
      </c>
      <c r="BQ279" s="131">
        <f t="shared" si="86"/>
        <v>7.45</v>
      </c>
      <c r="BS279" s="57" t="s">
        <v>48</v>
      </c>
      <c r="BT279" s="87"/>
    </row>
    <row r="280" spans="1:72"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  <c r="AZ280" s="72"/>
      <c r="BA280" s="72"/>
      <c r="BB280" s="72"/>
      <c r="BC280" s="72"/>
      <c r="BD280" s="72"/>
      <c r="BE280" s="72"/>
      <c r="BF280" s="72"/>
      <c r="BG280" s="72"/>
      <c r="BH280" s="72"/>
      <c r="BI280" s="72"/>
      <c r="BJ280" s="72"/>
      <c r="BK280" s="72"/>
      <c r="BL280" s="72"/>
      <c r="BM280" s="72"/>
      <c r="BN280" s="72"/>
      <c r="BO280" s="72"/>
      <c r="BP280" s="72"/>
    </row>
    <row r="281" spans="1:72">
      <c r="B281" s="55" t="s">
        <v>172</v>
      </c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  <c r="AZ281" s="72"/>
      <c r="BA281" s="72"/>
      <c r="BB281" s="72"/>
      <c r="BC281" s="72"/>
      <c r="BD281" s="72"/>
      <c r="BE281" s="72"/>
      <c r="BF281" s="72"/>
      <c r="BG281" s="72"/>
      <c r="BH281" s="72"/>
      <c r="BI281" s="72"/>
      <c r="BJ281" s="72"/>
      <c r="BK281" s="72"/>
      <c r="BL281" s="72"/>
      <c r="BM281" s="72"/>
      <c r="BN281" s="72"/>
      <c r="BO281" s="72"/>
      <c r="BP281" s="72"/>
    </row>
    <row r="282" spans="1:72">
      <c r="B282" s="90" t="s">
        <v>173</v>
      </c>
      <c r="C282" s="149">
        <v>0.68</v>
      </c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  <c r="AZ282" s="72"/>
      <c r="BA282" s="72"/>
      <c r="BB282" s="72"/>
      <c r="BC282" s="72"/>
      <c r="BD282" s="72"/>
      <c r="BE282" s="72"/>
      <c r="BF282" s="72"/>
      <c r="BG282" s="72"/>
      <c r="BH282" s="72"/>
      <c r="BI282" s="72"/>
      <c r="BJ282" s="72"/>
      <c r="BK282" s="72"/>
      <c r="BL282" s="72"/>
      <c r="BM282" s="72"/>
      <c r="BN282" s="72"/>
      <c r="BO282" s="72"/>
      <c r="BP282" s="72"/>
      <c r="BS282" s="57" t="s">
        <v>48</v>
      </c>
    </row>
    <row r="283" spans="1:72">
      <c r="B283" s="90" t="s">
        <v>174</v>
      </c>
      <c r="C283" s="149">
        <v>0.59</v>
      </c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S283" s="57" t="s">
        <v>48</v>
      </c>
    </row>
    <row r="284" spans="1:72"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</row>
    <row r="285" spans="1:72">
      <c r="B285" s="55" t="s">
        <v>175</v>
      </c>
      <c r="C285" s="149">
        <v>0.89</v>
      </c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S285" s="57" t="s">
        <v>48</v>
      </c>
    </row>
    <row r="286" spans="1:72"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2"/>
      <c r="BP286" s="72"/>
    </row>
    <row r="287" spans="1:72" ht="15.6">
      <c r="A287" s="76" t="s">
        <v>176</v>
      </c>
      <c r="B287" s="77"/>
      <c r="C287" s="76"/>
      <c r="D287" s="76"/>
      <c r="E287" s="76"/>
      <c r="F287" s="76"/>
      <c r="G287" s="76"/>
      <c r="H287" s="78" t="s">
        <v>10</v>
      </c>
      <c r="I287" s="118" t="str">
        <f>I$47</f>
        <v>12/2025</v>
      </c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9"/>
      <c r="BT287" s="87"/>
    </row>
    <row r="288" spans="1:72"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/>
      <c r="BN288" s="72"/>
      <c r="BO288" s="72"/>
      <c r="BP288" s="72"/>
    </row>
    <row r="289" spans="2:72">
      <c r="B289" s="55" t="s">
        <v>57</v>
      </c>
      <c r="C289" s="129">
        <v>0</v>
      </c>
      <c r="AA289" s="104"/>
      <c r="AB289" s="104"/>
      <c r="AC289" s="104"/>
      <c r="AD289" s="104"/>
      <c r="AE289" s="104"/>
      <c r="AF289" s="104"/>
      <c r="AG289" s="104"/>
      <c r="AH289" s="104"/>
      <c r="AI289" s="104"/>
      <c r="AJ289" s="104"/>
      <c r="AK289" s="104"/>
      <c r="AL289" s="104"/>
      <c r="AM289" s="104"/>
      <c r="AN289" s="104"/>
      <c r="AO289" s="104"/>
      <c r="AP289" s="104"/>
      <c r="AQ289" s="104"/>
      <c r="AR289" s="104"/>
      <c r="AS289" s="104"/>
      <c r="AT289" s="104"/>
      <c r="AU289" s="104"/>
      <c r="AV289" s="104"/>
      <c r="AW289" s="104"/>
      <c r="AX289" s="104"/>
      <c r="AY289" s="104"/>
      <c r="AZ289" s="104"/>
      <c r="BA289" s="104"/>
      <c r="BB289" s="104"/>
      <c r="BC289" s="104"/>
      <c r="BD289" s="104"/>
      <c r="BE289" s="104"/>
      <c r="BF289" s="104"/>
      <c r="BG289" s="104"/>
      <c r="BH289" s="104"/>
      <c r="BI289" s="104"/>
      <c r="BJ289" s="104"/>
      <c r="BK289" s="104"/>
      <c r="BL289" s="104"/>
      <c r="BM289" s="104"/>
      <c r="BN289" s="104"/>
      <c r="BO289" s="104"/>
      <c r="BP289" s="104"/>
      <c r="BQ289" s="104"/>
    </row>
    <row r="290" spans="2:72">
      <c r="AA290" s="104"/>
      <c r="AB290" s="104"/>
      <c r="AC290" s="104"/>
      <c r="AD290" s="104"/>
      <c r="AE290" s="104"/>
      <c r="AF290" s="104"/>
      <c r="AG290" s="104"/>
      <c r="AH290" s="104"/>
      <c r="AI290" s="104"/>
      <c r="AJ290" s="104"/>
      <c r="AK290" s="104"/>
      <c r="AL290" s="104"/>
      <c r="AM290" s="104"/>
      <c r="AN290" s="104"/>
      <c r="AO290" s="104"/>
      <c r="AP290" s="104"/>
      <c r="AQ290" s="104"/>
      <c r="AR290" s="104"/>
      <c r="AS290" s="104"/>
      <c r="AT290" s="104"/>
      <c r="AU290" s="104"/>
      <c r="AV290" s="104"/>
      <c r="AW290" s="104"/>
      <c r="AX290" s="104"/>
      <c r="AY290" s="104"/>
      <c r="AZ290" s="104"/>
      <c r="BA290" s="104"/>
      <c r="BB290" s="104"/>
      <c r="BC290" s="104"/>
      <c r="BD290" s="104"/>
      <c r="BE290" s="104"/>
      <c r="BF290" s="104"/>
      <c r="BG290" s="104"/>
      <c r="BH290" s="104"/>
      <c r="BI290" s="104"/>
      <c r="BJ290" s="104"/>
      <c r="BK290" s="104"/>
      <c r="BL290" s="104"/>
      <c r="BM290" s="104"/>
      <c r="BN290" s="104"/>
      <c r="BO290" s="104"/>
      <c r="BP290" s="104"/>
      <c r="BQ290" s="104"/>
    </row>
    <row r="291" spans="2:72">
      <c r="B291" s="55" t="s">
        <v>177</v>
      </c>
      <c r="AA291" s="104"/>
      <c r="AB291" s="104"/>
      <c r="AC291" s="104"/>
      <c r="AD291" s="104"/>
      <c r="AE291" s="104"/>
      <c r="AF291" s="104"/>
      <c r="AG291" s="104"/>
      <c r="AH291" s="104"/>
      <c r="AI291" s="104"/>
      <c r="AJ291" s="104"/>
      <c r="AK291" s="104"/>
      <c r="AL291" s="104"/>
      <c r="AM291" s="104"/>
      <c r="AN291" s="104"/>
      <c r="AO291" s="104"/>
      <c r="AP291" s="104"/>
      <c r="AQ291" s="104"/>
      <c r="AR291" s="104"/>
      <c r="AS291" s="104"/>
      <c r="AT291" s="104"/>
      <c r="AU291" s="104"/>
      <c r="AV291" s="104"/>
      <c r="AW291" s="104"/>
      <c r="AX291" s="104"/>
      <c r="AY291" s="104"/>
      <c r="AZ291" s="104"/>
      <c r="BA291" s="104"/>
      <c r="BB291" s="104"/>
      <c r="BC291" s="104"/>
      <c r="BD291" s="104"/>
      <c r="BE291" s="104"/>
      <c r="BF291" s="104"/>
      <c r="BG291" s="104"/>
      <c r="BH291" s="104"/>
      <c r="BI291" s="104"/>
      <c r="BJ291" s="104"/>
      <c r="BK291" s="104"/>
      <c r="BL291" s="104"/>
      <c r="BM291" s="104"/>
      <c r="BN291" s="104"/>
      <c r="BO291" s="104"/>
      <c r="BP291" s="104"/>
      <c r="BQ291" s="104"/>
    </row>
    <row r="292" spans="2:72" s="62" customFormat="1">
      <c r="B292" s="90" t="s">
        <v>178</v>
      </c>
      <c r="C292" s="356">
        <v>0.14699999999999999</v>
      </c>
      <c r="E292" s="55"/>
      <c r="F292" s="56"/>
      <c r="I292" s="126" t="str">
        <f>$C$6&amp;"$/VMT"</f>
        <v>2024$/VMT</v>
      </c>
      <c r="Z292" s="131">
        <f t="shared" ref="Z292:AO300" si="87">IF($C$289=1,$C292*Z$37,$C292)</f>
        <v>0.14699999999999999</v>
      </c>
      <c r="AA292" s="131">
        <f t="shared" si="87"/>
        <v>0.14699999999999999</v>
      </c>
      <c r="AB292" s="131">
        <f t="shared" si="87"/>
        <v>0.14699999999999999</v>
      </c>
      <c r="AC292" s="131">
        <f t="shared" si="87"/>
        <v>0.14699999999999999</v>
      </c>
      <c r="AD292" s="131">
        <f t="shared" si="87"/>
        <v>0.14699999999999999</v>
      </c>
      <c r="AE292" s="131">
        <f t="shared" si="87"/>
        <v>0.14699999999999999</v>
      </c>
      <c r="AF292" s="131">
        <f t="shared" si="87"/>
        <v>0.14699999999999999</v>
      </c>
      <c r="AG292" s="131">
        <f t="shared" si="87"/>
        <v>0.14699999999999999</v>
      </c>
      <c r="AH292" s="131">
        <f t="shared" si="87"/>
        <v>0.14699999999999999</v>
      </c>
      <c r="AI292" s="131">
        <f t="shared" si="87"/>
        <v>0.14699999999999999</v>
      </c>
      <c r="AJ292" s="131">
        <f t="shared" si="87"/>
        <v>0.14699999999999999</v>
      </c>
      <c r="AK292" s="131">
        <f t="shared" si="87"/>
        <v>0.14699999999999999</v>
      </c>
      <c r="AL292" s="131">
        <f t="shared" si="87"/>
        <v>0.14699999999999999</v>
      </c>
      <c r="AM292" s="131">
        <f t="shared" si="87"/>
        <v>0.14699999999999999</v>
      </c>
      <c r="AN292" s="131">
        <f t="shared" si="87"/>
        <v>0.14699999999999999</v>
      </c>
      <c r="AO292" s="131">
        <f t="shared" si="87"/>
        <v>0.14699999999999999</v>
      </c>
      <c r="AP292" s="131">
        <f t="shared" ref="AP292:BE300" si="88">IF($C$289=1,$C292*AP$37,$C292)</f>
        <v>0.14699999999999999</v>
      </c>
      <c r="AQ292" s="131">
        <f t="shared" si="88"/>
        <v>0.14699999999999999</v>
      </c>
      <c r="AR292" s="131">
        <f t="shared" si="88"/>
        <v>0.14699999999999999</v>
      </c>
      <c r="AS292" s="131">
        <f t="shared" si="88"/>
        <v>0.14699999999999999</v>
      </c>
      <c r="AT292" s="131">
        <f t="shared" si="88"/>
        <v>0.14699999999999999</v>
      </c>
      <c r="AU292" s="131">
        <f t="shared" si="88"/>
        <v>0.14699999999999999</v>
      </c>
      <c r="AV292" s="131">
        <f t="shared" si="88"/>
        <v>0.14699999999999999</v>
      </c>
      <c r="AW292" s="131">
        <f t="shared" si="88"/>
        <v>0.14699999999999999</v>
      </c>
      <c r="AX292" s="131">
        <f t="shared" si="88"/>
        <v>0.14699999999999999</v>
      </c>
      <c r="AY292" s="131">
        <f t="shared" si="88"/>
        <v>0.14699999999999999</v>
      </c>
      <c r="AZ292" s="131">
        <f t="shared" si="88"/>
        <v>0.14699999999999999</v>
      </c>
      <c r="BA292" s="131">
        <f t="shared" si="88"/>
        <v>0.14699999999999999</v>
      </c>
      <c r="BB292" s="131">
        <f t="shared" si="88"/>
        <v>0.14699999999999999</v>
      </c>
      <c r="BC292" s="131">
        <f t="shared" si="88"/>
        <v>0.14699999999999999</v>
      </c>
      <c r="BD292" s="131">
        <f t="shared" si="88"/>
        <v>0.14699999999999999</v>
      </c>
      <c r="BE292" s="131">
        <f t="shared" si="88"/>
        <v>0.14699999999999999</v>
      </c>
      <c r="BF292" s="131">
        <f t="shared" ref="BF292:BQ300" si="89">IF($C$289=1,$C292*BF$37,$C292)</f>
        <v>0.14699999999999999</v>
      </c>
      <c r="BG292" s="131">
        <f t="shared" si="89"/>
        <v>0.14699999999999999</v>
      </c>
      <c r="BH292" s="131">
        <f t="shared" si="89"/>
        <v>0.14699999999999999</v>
      </c>
      <c r="BI292" s="131">
        <f t="shared" si="89"/>
        <v>0.14699999999999999</v>
      </c>
      <c r="BJ292" s="131">
        <f t="shared" si="89"/>
        <v>0.14699999999999999</v>
      </c>
      <c r="BK292" s="131">
        <f t="shared" si="89"/>
        <v>0.14699999999999999</v>
      </c>
      <c r="BL292" s="131">
        <f t="shared" si="89"/>
        <v>0.14699999999999999</v>
      </c>
      <c r="BM292" s="131">
        <f t="shared" si="89"/>
        <v>0.14699999999999999</v>
      </c>
      <c r="BN292" s="131">
        <f t="shared" si="89"/>
        <v>0.14699999999999999</v>
      </c>
      <c r="BO292" s="131">
        <f t="shared" si="89"/>
        <v>0.14699999999999999</v>
      </c>
      <c r="BP292" s="131">
        <f t="shared" si="89"/>
        <v>0.14699999999999999</v>
      </c>
      <c r="BQ292" s="131">
        <f t="shared" si="89"/>
        <v>0.14699999999999999</v>
      </c>
      <c r="BS292" s="57" t="s">
        <v>179</v>
      </c>
      <c r="BT292" s="230" t="s">
        <v>14</v>
      </c>
    </row>
    <row r="293" spans="2:72" s="62" customFormat="1">
      <c r="B293" s="90" t="s">
        <v>180</v>
      </c>
      <c r="C293" s="356">
        <v>3.1E-2</v>
      </c>
      <c r="E293" s="55"/>
      <c r="F293" s="56"/>
      <c r="I293" s="126" t="str">
        <f>$C$6&amp;"$/VMT"</f>
        <v>2024$/VMT</v>
      </c>
      <c r="Z293" s="131">
        <f t="shared" si="87"/>
        <v>3.1E-2</v>
      </c>
      <c r="AA293" s="131">
        <f t="shared" si="87"/>
        <v>3.1E-2</v>
      </c>
      <c r="AB293" s="131">
        <f t="shared" si="87"/>
        <v>3.1E-2</v>
      </c>
      <c r="AC293" s="131">
        <f t="shared" si="87"/>
        <v>3.1E-2</v>
      </c>
      <c r="AD293" s="131">
        <f t="shared" si="87"/>
        <v>3.1E-2</v>
      </c>
      <c r="AE293" s="131">
        <f t="shared" si="87"/>
        <v>3.1E-2</v>
      </c>
      <c r="AF293" s="131">
        <f t="shared" si="87"/>
        <v>3.1E-2</v>
      </c>
      <c r="AG293" s="131">
        <f t="shared" si="87"/>
        <v>3.1E-2</v>
      </c>
      <c r="AH293" s="131">
        <f t="shared" si="87"/>
        <v>3.1E-2</v>
      </c>
      <c r="AI293" s="131">
        <f t="shared" si="87"/>
        <v>3.1E-2</v>
      </c>
      <c r="AJ293" s="131">
        <f t="shared" si="87"/>
        <v>3.1E-2</v>
      </c>
      <c r="AK293" s="131">
        <f t="shared" si="87"/>
        <v>3.1E-2</v>
      </c>
      <c r="AL293" s="131">
        <f t="shared" si="87"/>
        <v>3.1E-2</v>
      </c>
      <c r="AM293" s="131">
        <f t="shared" si="87"/>
        <v>3.1E-2</v>
      </c>
      <c r="AN293" s="131">
        <f t="shared" si="87"/>
        <v>3.1E-2</v>
      </c>
      <c r="AO293" s="131">
        <f t="shared" si="87"/>
        <v>3.1E-2</v>
      </c>
      <c r="AP293" s="131">
        <f t="shared" si="88"/>
        <v>3.1E-2</v>
      </c>
      <c r="AQ293" s="131">
        <f t="shared" si="88"/>
        <v>3.1E-2</v>
      </c>
      <c r="AR293" s="131">
        <f t="shared" si="88"/>
        <v>3.1E-2</v>
      </c>
      <c r="AS293" s="131">
        <f t="shared" si="88"/>
        <v>3.1E-2</v>
      </c>
      <c r="AT293" s="131">
        <f t="shared" si="88"/>
        <v>3.1E-2</v>
      </c>
      <c r="AU293" s="131">
        <f t="shared" si="88"/>
        <v>3.1E-2</v>
      </c>
      <c r="AV293" s="131">
        <f t="shared" si="88"/>
        <v>3.1E-2</v>
      </c>
      <c r="AW293" s="131">
        <f t="shared" si="88"/>
        <v>3.1E-2</v>
      </c>
      <c r="AX293" s="131">
        <f t="shared" si="88"/>
        <v>3.1E-2</v>
      </c>
      <c r="AY293" s="131">
        <f t="shared" si="88"/>
        <v>3.1E-2</v>
      </c>
      <c r="AZ293" s="131">
        <f t="shared" si="88"/>
        <v>3.1E-2</v>
      </c>
      <c r="BA293" s="131">
        <f t="shared" si="88"/>
        <v>3.1E-2</v>
      </c>
      <c r="BB293" s="131">
        <f t="shared" si="88"/>
        <v>3.1E-2</v>
      </c>
      <c r="BC293" s="131">
        <f t="shared" si="88"/>
        <v>3.1E-2</v>
      </c>
      <c r="BD293" s="131">
        <f t="shared" si="88"/>
        <v>3.1E-2</v>
      </c>
      <c r="BE293" s="131">
        <f t="shared" si="88"/>
        <v>3.1E-2</v>
      </c>
      <c r="BF293" s="131">
        <f t="shared" si="89"/>
        <v>3.1E-2</v>
      </c>
      <c r="BG293" s="131">
        <f t="shared" si="89"/>
        <v>3.1E-2</v>
      </c>
      <c r="BH293" s="131">
        <f t="shared" si="89"/>
        <v>3.1E-2</v>
      </c>
      <c r="BI293" s="131">
        <f t="shared" si="89"/>
        <v>3.1E-2</v>
      </c>
      <c r="BJ293" s="131">
        <f t="shared" si="89"/>
        <v>3.1E-2</v>
      </c>
      <c r="BK293" s="131">
        <f t="shared" si="89"/>
        <v>3.1E-2</v>
      </c>
      <c r="BL293" s="131">
        <f t="shared" si="89"/>
        <v>3.1E-2</v>
      </c>
      <c r="BM293" s="131">
        <f t="shared" si="89"/>
        <v>3.1E-2</v>
      </c>
      <c r="BN293" s="131">
        <f t="shared" si="89"/>
        <v>3.1E-2</v>
      </c>
      <c r="BO293" s="131">
        <f t="shared" si="89"/>
        <v>3.1E-2</v>
      </c>
      <c r="BP293" s="131">
        <f t="shared" si="89"/>
        <v>3.1E-2</v>
      </c>
      <c r="BQ293" s="131">
        <f t="shared" si="89"/>
        <v>3.1E-2</v>
      </c>
      <c r="BS293" s="57" t="s">
        <v>48</v>
      </c>
      <c r="BT293" s="87"/>
    </row>
    <row r="294" spans="2:72">
      <c r="B294" s="90" t="s">
        <v>181</v>
      </c>
      <c r="C294" s="356">
        <v>0.124</v>
      </c>
      <c r="G294" s="62"/>
      <c r="H294" s="62"/>
      <c r="I294" s="126" t="str">
        <f t="shared" ref="I294:I300" si="90">$C$6&amp;"$/VMT"</f>
        <v>2024$/VMT</v>
      </c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131">
        <f t="shared" si="87"/>
        <v>0.124</v>
      </c>
      <c r="AA294" s="131">
        <f t="shared" si="87"/>
        <v>0.124</v>
      </c>
      <c r="AB294" s="131">
        <f t="shared" si="87"/>
        <v>0.124</v>
      </c>
      <c r="AC294" s="131">
        <f t="shared" si="87"/>
        <v>0.124</v>
      </c>
      <c r="AD294" s="131">
        <f t="shared" si="87"/>
        <v>0.124</v>
      </c>
      <c r="AE294" s="131">
        <f t="shared" si="87"/>
        <v>0.124</v>
      </c>
      <c r="AF294" s="131">
        <f t="shared" si="87"/>
        <v>0.124</v>
      </c>
      <c r="AG294" s="131">
        <f t="shared" si="87"/>
        <v>0.124</v>
      </c>
      <c r="AH294" s="131">
        <f t="shared" si="87"/>
        <v>0.124</v>
      </c>
      <c r="AI294" s="131">
        <f t="shared" si="87"/>
        <v>0.124</v>
      </c>
      <c r="AJ294" s="131">
        <f t="shared" si="87"/>
        <v>0.124</v>
      </c>
      <c r="AK294" s="131">
        <f t="shared" si="87"/>
        <v>0.124</v>
      </c>
      <c r="AL294" s="131">
        <f t="shared" si="87"/>
        <v>0.124</v>
      </c>
      <c r="AM294" s="131">
        <f t="shared" si="87"/>
        <v>0.124</v>
      </c>
      <c r="AN294" s="131">
        <f t="shared" si="87"/>
        <v>0.124</v>
      </c>
      <c r="AO294" s="131">
        <f t="shared" si="87"/>
        <v>0.124</v>
      </c>
      <c r="AP294" s="131">
        <f t="shared" si="88"/>
        <v>0.124</v>
      </c>
      <c r="AQ294" s="131">
        <f t="shared" si="88"/>
        <v>0.124</v>
      </c>
      <c r="AR294" s="131">
        <f t="shared" si="88"/>
        <v>0.124</v>
      </c>
      <c r="AS294" s="131">
        <f t="shared" si="88"/>
        <v>0.124</v>
      </c>
      <c r="AT294" s="131">
        <f t="shared" si="88"/>
        <v>0.124</v>
      </c>
      <c r="AU294" s="131">
        <f t="shared" si="88"/>
        <v>0.124</v>
      </c>
      <c r="AV294" s="131">
        <f t="shared" si="88"/>
        <v>0.124</v>
      </c>
      <c r="AW294" s="131">
        <f t="shared" si="88"/>
        <v>0.124</v>
      </c>
      <c r="AX294" s="131">
        <f t="shared" si="88"/>
        <v>0.124</v>
      </c>
      <c r="AY294" s="131">
        <f t="shared" si="88"/>
        <v>0.124</v>
      </c>
      <c r="AZ294" s="131">
        <f t="shared" si="88"/>
        <v>0.124</v>
      </c>
      <c r="BA294" s="131">
        <f t="shared" si="88"/>
        <v>0.124</v>
      </c>
      <c r="BB294" s="131">
        <f t="shared" si="88"/>
        <v>0.124</v>
      </c>
      <c r="BC294" s="131">
        <f t="shared" si="88"/>
        <v>0.124</v>
      </c>
      <c r="BD294" s="131">
        <f t="shared" si="88"/>
        <v>0.124</v>
      </c>
      <c r="BE294" s="131">
        <f t="shared" si="88"/>
        <v>0.124</v>
      </c>
      <c r="BF294" s="131">
        <f t="shared" si="89"/>
        <v>0.124</v>
      </c>
      <c r="BG294" s="131">
        <f t="shared" si="89"/>
        <v>0.124</v>
      </c>
      <c r="BH294" s="131">
        <f t="shared" si="89"/>
        <v>0.124</v>
      </c>
      <c r="BI294" s="131">
        <f t="shared" si="89"/>
        <v>0.124</v>
      </c>
      <c r="BJ294" s="131">
        <f t="shared" si="89"/>
        <v>0.124</v>
      </c>
      <c r="BK294" s="131">
        <f t="shared" si="89"/>
        <v>0.124</v>
      </c>
      <c r="BL294" s="131">
        <f t="shared" si="89"/>
        <v>0.124</v>
      </c>
      <c r="BM294" s="131">
        <f t="shared" si="89"/>
        <v>0.124</v>
      </c>
      <c r="BN294" s="131">
        <f t="shared" si="89"/>
        <v>0.124</v>
      </c>
      <c r="BO294" s="131">
        <f t="shared" si="89"/>
        <v>0.124</v>
      </c>
      <c r="BP294" s="131">
        <f t="shared" si="89"/>
        <v>0.124</v>
      </c>
      <c r="BQ294" s="131">
        <f t="shared" si="89"/>
        <v>0.124</v>
      </c>
      <c r="BS294" s="57" t="s">
        <v>48</v>
      </c>
    </row>
    <row r="295" spans="2:72">
      <c r="B295" s="90" t="s">
        <v>182</v>
      </c>
      <c r="C295" s="356">
        <v>0.36699999999999999</v>
      </c>
      <c r="G295" s="62"/>
      <c r="H295" s="62"/>
      <c r="I295" s="126" t="str">
        <f t="shared" si="90"/>
        <v>2024$/VMT</v>
      </c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131">
        <f t="shared" si="87"/>
        <v>0.36699999999999999</v>
      </c>
      <c r="AA295" s="131">
        <f t="shared" si="87"/>
        <v>0.36699999999999999</v>
      </c>
      <c r="AB295" s="131">
        <f t="shared" si="87"/>
        <v>0.36699999999999999</v>
      </c>
      <c r="AC295" s="131">
        <f t="shared" si="87"/>
        <v>0.36699999999999999</v>
      </c>
      <c r="AD295" s="131">
        <f t="shared" si="87"/>
        <v>0.36699999999999999</v>
      </c>
      <c r="AE295" s="131">
        <f t="shared" si="87"/>
        <v>0.36699999999999999</v>
      </c>
      <c r="AF295" s="131">
        <f t="shared" si="87"/>
        <v>0.36699999999999999</v>
      </c>
      <c r="AG295" s="131">
        <f t="shared" si="87"/>
        <v>0.36699999999999999</v>
      </c>
      <c r="AH295" s="131">
        <f t="shared" si="87"/>
        <v>0.36699999999999999</v>
      </c>
      <c r="AI295" s="131">
        <f t="shared" si="87"/>
        <v>0.36699999999999999</v>
      </c>
      <c r="AJ295" s="131">
        <f t="shared" si="87"/>
        <v>0.36699999999999999</v>
      </c>
      <c r="AK295" s="131">
        <f t="shared" si="87"/>
        <v>0.36699999999999999</v>
      </c>
      <c r="AL295" s="131">
        <f t="shared" si="87"/>
        <v>0.36699999999999999</v>
      </c>
      <c r="AM295" s="131">
        <f t="shared" si="87"/>
        <v>0.36699999999999999</v>
      </c>
      <c r="AN295" s="131">
        <f t="shared" si="87"/>
        <v>0.36699999999999999</v>
      </c>
      <c r="AO295" s="131">
        <f t="shared" si="87"/>
        <v>0.36699999999999999</v>
      </c>
      <c r="AP295" s="131">
        <f t="shared" si="88"/>
        <v>0.36699999999999999</v>
      </c>
      <c r="AQ295" s="131">
        <f t="shared" si="88"/>
        <v>0.36699999999999999</v>
      </c>
      <c r="AR295" s="131">
        <f t="shared" si="88"/>
        <v>0.36699999999999999</v>
      </c>
      <c r="AS295" s="131">
        <f t="shared" si="88"/>
        <v>0.36699999999999999</v>
      </c>
      <c r="AT295" s="131">
        <f t="shared" si="88"/>
        <v>0.36699999999999999</v>
      </c>
      <c r="AU295" s="131">
        <f t="shared" si="88"/>
        <v>0.36699999999999999</v>
      </c>
      <c r="AV295" s="131">
        <f t="shared" si="88"/>
        <v>0.36699999999999999</v>
      </c>
      <c r="AW295" s="131">
        <f t="shared" si="88"/>
        <v>0.36699999999999999</v>
      </c>
      <c r="AX295" s="131">
        <f t="shared" si="88"/>
        <v>0.36699999999999999</v>
      </c>
      <c r="AY295" s="131">
        <f t="shared" si="88"/>
        <v>0.36699999999999999</v>
      </c>
      <c r="AZ295" s="131">
        <f t="shared" si="88"/>
        <v>0.36699999999999999</v>
      </c>
      <c r="BA295" s="131">
        <f t="shared" si="88"/>
        <v>0.36699999999999999</v>
      </c>
      <c r="BB295" s="131">
        <f t="shared" si="88"/>
        <v>0.36699999999999999</v>
      </c>
      <c r="BC295" s="131">
        <f t="shared" si="88"/>
        <v>0.36699999999999999</v>
      </c>
      <c r="BD295" s="131">
        <f t="shared" si="88"/>
        <v>0.36699999999999999</v>
      </c>
      <c r="BE295" s="131">
        <f t="shared" si="88"/>
        <v>0.36699999999999999</v>
      </c>
      <c r="BF295" s="131">
        <f t="shared" si="89"/>
        <v>0.36699999999999999</v>
      </c>
      <c r="BG295" s="131">
        <f t="shared" si="89"/>
        <v>0.36699999999999999</v>
      </c>
      <c r="BH295" s="131">
        <f t="shared" si="89"/>
        <v>0.36699999999999999</v>
      </c>
      <c r="BI295" s="131">
        <f t="shared" si="89"/>
        <v>0.36699999999999999</v>
      </c>
      <c r="BJ295" s="131">
        <f t="shared" si="89"/>
        <v>0.36699999999999999</v>
      </c>
      <c r="BK295" s="131">
        <f t="shared" si="89"/>
        <v>0.36699999999999999</v>
      </c>
      <c r="BL295" s="131">
        <f t="shared" si="89"/>
        <v>0.36699999999999999</v>
      </c>
      <c r="BM295" s="131">
        <f t="shared" si="89"/>
        <v>0.36699999999999999</v>
      </c>
      <c r="BN295" s="131">
        <f t="shared" si="89"/>
        <v>0.36699999999999999</v>
      </c>
      <c r="BO295" s="131">
        <f t="shared" si="89"/>
        <v>0.36699999999999999</v>
      </c>
      <c r="BP295" s="131">
        <f t="shared" si="89"/>
        <v>0.36699999999999999</v>
      </c>
      <c r="BQ295" s="131">
        <f t="shared" si="89"/>
        <v>0.36699999999999999</v>
      </c>
      <c r="BS295" s="57" t="s">
        <v>48</v>
      </c>
    </row>
    <row r="296" spans="2:72">
      <c r="B296" s="90" t="s">
        <v>183</v>
      </c>
      <c r="C296" s="356">
        <v>0.08</v>
      </c>
      <c r="G296" s="62"/>
      <c r="H296" s="62"/>
      <c r="I296" s="126" t="str">
        <f t="shared" si="90"/>
        <v>2024$/VMT</v>
      </c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131">
        <f t="shared" si="87"/>
        <v>0.08</v>
      </c>
      <c r="AA296" s="131">
        <f t="shared" si="87"/>
        <v>0.08</v>
      </c>
      <c r="AB296" s="131">
        <f t="shared" si="87"/>
        <v>0.08</v>
      </c>
      <c r="AC296" s="131">
        <f t="shared" si="87"/>
        <v>0.08</v>
      </c>
      <c r="AD296" s="131">
        <f t="shared" si="87"/>
        <v>0.08</v>
      </c>
      <c r="AE296" s="131">
        <f t="shared" si="87"/>
        <v>0.08</v>
      </c>
      <c r="AF296" s="131">
        <f t="shared" si="87"/>
        <v>0.08</v>
      </c>
      <c r="AG296" s="131">
        <f t="shared" si="87"/>
        <v>0.08</v>
      </c>
      <c r="AH296" s="131">
        <f t="shared" si="87"/>
        <v>0.08</v>
      </c>
      <c r="AI296" s="131">
        <f t="shared" si="87"/>
        <v>0.08</v>
      </c>
      <c r="AJ296" s="131">
        <f t="shared" si="87"/>
        <v>0.08</v>
      </c>
      <c r="AK296" s="131">
        <f t="shared" si="87"/>
        <v>0.08</v>
      </c>
      <c r="AL296" s="131">
        <f t="shared" si="87"/>
        <v>0.08</v>
      </c>
      <c r="AM296" s="131">
        <f t="shared" si="87"/>
        <v>0.08</v>
      </c>
      <c r="AN296" s="131">
        <f t="shared" si="87"/>
        <v>0.08</v>
      </c>
      <c r="AO296" s="131">
        <f t="shared" si="87"/>
        <v>0.08</v>
      </c>
      <c r="AP296" s="131">
        <f t="shared" si="88"/>
        <v>0.08</v>
      </c>
      <c r="AQ296" s="131">
        <f t="shared" si="88"/>
        <v>0.08</v>
      </c>
      <c r="AR296" s="131">
        <f t="shared" si="88"/>
        <v>0.08</v>
      </c>
      <c r="AS296" s="131">
        <f t="shared" si="88"/>
        <v>0.08</v>
      </c>
      <c r="AT296" s="131">
        <f t="shared" si="88"/>
        <v>0.08</v>
      </c>
      <c r="AU296" s="131">
        <f t="shared" si="88"/>
        <v>0.08</v>
      </c>
      <c r="AV296" s="131">
        <f t="shared" si="88"/>
        <v>0.08</v>
      </c>
      <c r="AW296" s="131">
        <f t="shared" si="88"/>
        <v>0.08</v>
      </c>
      <c r="AX296" s="131">
        <f t="shared" si="88"/>
        <v>0.08</v>
      </c>
      <c r="AY296" s="131">
        <f t="shared" si="88"/>
        <v>0.08</v>
      </c>
      <c r="AZ296" s="131">
        <f t="shared" si="88"/>
        <v>0.08</v>
      </c>
      <c r="BA296" s="131">
        <f t="shared" si="88"/>
        <v>0.08</v>
      </c>
      <c r="BB296" s="131">
        <f t="shared" si="88"/>
        <v>0.08</v>
      </c>
      <c r="BC296" s="131">
        <f t="shared" si="88"/>
        <v>0.08</v>
      </c>
      <c r="BD296" s="131">
        <f t="shared" si="88"/>
        <v>0.08</v>
      </c>
      <c r="BE296" s="131">
        <f t="shared" si="88"/>
        <v>0.08</v>
      </c>
      <c r="BF296" s="131">
        <f t="shared" si="89"/>
        <v>0.08</v>
      </c>
      <c r="BG296" s="131">
        <f t="shared" si="89"/>
        <v>0.08</v>
      </c>
      <c r="BH296" s="131">
        <f t="shared" si="89"/>
        <v>0.08</v>
      </c>
      <c r="BI296" s="131">
        <f t="shared" si="89"/>
        <v>0.08</v>
      </c>
      <c r="BJ296" s="131">
        <f t="shared" si="89"/>
        <v>0.08</v>
      </c>
      <c r="BK296" s="131">
        <f t="shared" si="89"/>
        <v>0.08</v>
      </c>
      <c r="BL296" s="131">
        <f t="shared" si="89"/>
        <v>0.08</v>
      </c>
      <c r="BM296" s="131">
        <f t="shared" si="89"/>
        <v>0.08</v>
      </c>
      <c r="BN296" s="131">
        <f t="shared" si="89"/>
        <v>0.08</v>
      </c>
      <c r="BO296" s="131">
        <f t="shared" si="89"/>
        <v>0.08</v>
      </c>
      <c r="BP296" s="131">
        <f t="shared" si="89"/>
        <v>0.08</v>
      </c>
      <c r="BQ296" s="131">
        <f t="shared" si="89"/>
        <v>0.08</v>
      </c>
      <c r="BS296" s="57" t="s">
        <v>48</v>
      </c>
    </row>
    <row r="297" spans="2:72">
      <c r="B297" s="90" t="s">
        <v>184</v>
      </c>
      <c r="C297" s="356">
        <v>0.251</v>
      </c>
      <c r="G297" s="62"/>
      <c r="H297" s="62"/>
      <c r="I297" s="126" t="str">
        <f t="shared" si="90"/>
        <v>2024$/VMT</v>
      </c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131">
        <f t="shared" si="87"/>
        <v>0.251</v>
      </c>
      <c r="AA297" s="131">
        <f t="shared" si="87"/>
        <v>0.251</v>
      </c>
      <c r="AB297" s="131">
        <f t="shared" si="87"/>
        <v>0.251</v>
      </c>
      <c r="AC297" s="131">
        <f t="shared" si="87"/>
        <v>0.251</v>
      </c>
      <c r="AD297" s="131">
        <f t="shared" si="87"/>
        <v>0.251</v>
      </c>
      <c r="AE297" s="131">
        <f t="shared" si="87"/>
        <v>0.251</v>
      </c>
      <c r="AF297" s="131">
        <f t="shared" si="87"/>
        <v>0.251</v>
      </c>
      <c r="AG297" s="131">
        <f t="shared" si="87"/>
        <v>0.251</v>
      </c>
      <c r="AH297" s="131">
        <f t="shared" si="87"/>
        <v>0.251</v>
      </c>
      <c r="AI297" s="131">
        <f t="shared" si="87"/>
        <v>0.251</v>
      </c>
      <c r="AJ297" s="131">
        <f t="shared" si="87"/>
        <v>0.251</v>
      </c>
      <c r="AK297" s="131">
        <f t="shared" si="87"/>
        <v>0.251</v>
      </c>
      <c r="AL297" s="131">
        <f t="shared" si="87"/>
        <v>0.251</v>
      </c>
      <c r="AM297" s="131">
        <f t="shared" si="87"/>
        <v>0.251</v>
      </c>
      <c r="AN297" s="131">
        <f t="shared" si="87"/>
        <v>0.251</v>
      </c>
      <c r="AO297" s="131">
        <f t="shared" si="87"/>
        <v>0.251</v>
      </c>
      <c r="AP297" s="131">
        <f t="shared" si="88"/>
        <v>0.251</v>
      </c>
      <c r="AQ297" s="131">
        <f t="shared" si="88"/>
        <v>0.251</v>
      </c>
      <c r="AR297" s="131">
        <f t="shared" si="88"/>
        <v>0.251</v>
      </c>
      <c r="AS297" s="131">
        <f t="shared" si="88"/>
        <v>0.251</v>
      </c>
      <c r="AT297" s="131">
        <f t="shared" si="88"/>
        <v>0.251</v>
      </c>
      <c r="AU297" s="131">
        <f t="shared" si="88"/>
        <v>0.251</v>
      </c>
      <c r="AV297" s="131">
        <f t="shared" si="88"/>
        <v>0.251</v>
      </c>
      <c r="AW297" s="131">
        <f t="shared" si="88"/>
        <v>0.251</v>
      </c>
      <c r="AX297" s="131">
        <f t="shared" si="88"/>
        <v>0.251</v>
      </c>
      <c r="AY297" s="131">
        <f t="shared" si="88"/>
        <v>0.251</v>
      </c>
      <c r="AZ297" s="131">
        <f t="shared" si="88"/>
        <v>0.251</v>
      </c>
      <c r="BA297" s="131">
        <f t="shared" si="88"/>
        <v>0.251</v>
      </c>
      <c r="BB297" s="131">
        <f t="shared" si="88"/>
        <v>0.251</v>
      </c>
      <c r="BC297" s="131">
        <f t="shared" si="88"/>
        <v>0.251</v>
      </c>
      <c r="BD297" s="131">
        <f t="shared" si="88"/>
        <v>0.251</v>
      </c>
      <c r="BE297" s="131">
        <f t="shared" si="88"/>
        <v>0.251</v>
      </c>
      <c r="BF297" s="131">
        <f t="shared" si="89"/>
        <v>0.251</v>
      </c>
      <c r="BG297" s="131">
        <f t="shared" si="89"/>
        <v>0.251</v>
      </c>
      <c r="BH297" s="131">
        <f t="shared" si="89"/>
        <v>0.251</v>
      </c>
      <c r="BI297" s="131">
        <f t="shared" si="89"/>
        <v>0.251</v>
      </c>
      <c r="BJ297" s="131">
        <f t="shared" si="89"/>
        <v>0.251</v>
      </c>
      <c r="BK297" s="131">
        <f t="shared" si="89"/>
        <v>0.251</v>
      </c>
      <c r="BL297" s="131">
        <f t="shared" si="89"/>
        <v>0.251</v>
      </c>
      <c r="BM297" s="131">
        <f t="shared" si="89"/>
        <v>0.251</v>
      </c>
      <c r="BN297" s="131">
        <f t="shared" si="89"/>
        <v>0.251</v>
      </c>
      <c r="BO297" s="131">
        <f t="shared" si="89"/>
        <v>0.251</v>
      </c>
      <c r="BP297" s="131">
        <f t="shared" si="89"/>
        <v>0.251</v>
      </c>
      <c r="BQ297" s="131">
        <f t="shared" si="89"/>
        <v>0.251</v>
      </c>
      <c r="BS297" s="57" t="s">
        <v>48</v>
      </c>
    </row>
    <row r="298" spans="2:72">
      <c r="B298" s="90" t="s">
        <v>185</v>
      </c>
      <c r="C298" s="356">
        <v>0.16300000000000001</v>
      </c>
      <c r="G298" s="62"/>
      <c r="H298" s="62"/>
      <c r="I298" s="126" t="str">
        <f t="shared" si="90"/>
        <v>2024$/VMT</v>
      </c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131">
        <f t="shared" si="87"/>
        <v>0.16300000000000001</v>
      </c>
      <c r="AA298" s="131">
        <f t="shared" si="87"/>
        <v>0.16300000000000001</v>
      </c>
      <c r="AB298" s="131">
        <f t="shared" si="87"/>
        <v>0.16300000000000001</v>
      </c>
      <c r="AC298" s="131">
        <f t="shared" si="87"/>
        <v>0.16300000000000001</v>
      </c>
      <c r="AD298" s="131">
        <f t="shared" si="87"/>
        <v>0.16300000000000001</v>
      </c>
      <c r="AE298" s="131">
        <f t="shared" si="87"/>
        <v>0.16300000000000001</v>
      </c>
      <c r="AF298" s="131">
        <f t="shared" si="87"/>
        <v>0.16300000000000001</v>
      </c>
      <c r="AG298" s="131">
        <f t="shared" si="87"/>
        <v>0.16300000000000001</v>
      </c>
      <c r="AH298" s="131">
        <f t="shared" si="87"/>
        <v>0.16300000000000001</v>
      </c>
      <c r="AI298" s="131">
        <f t="shared" si="87"/>
        <v>0.16300000000000001</v>
      </c>
      <c r="AJ298" s="131">
        <f t="shared" si="87"/>
        <v>0.16300000000000001</v>
      </c>
      <c r="AK298" s="131">
        <f t="shared" si="87"/>
        <v>0.16300000000000001</v>
      </c>
      <c r="AL298" s="131">
        <f t="shared" si="87"/>
        <v>0.16300000000000001</v>
      </c>
      <c r="AM298" s="131">
        <f t="shared" si="87"/>
        <v>0.16300000000000001</v>
      </c>
      <c r="AN298" s="131">
        <f t="shared" si="87"/>
        <v>0.16300000000000001</v>
      </c>
      <c r="AO298" s="131">
        <f t="shared" si="87"/>
        <v>0.16300000000000001</v>
      </c>
      <c r="AP298" s="131">
        <f t="shared" si="88"/>
        <v>0.16300000000000001</v>
      </c>
      <c r="AQ298" s="131">
        <f t="shared" si="88"/>
        <v>0.16300000000000001</v>
      </c>
      <c r="AR298" s="131">
        <f t="shared" si="88"/>
        <v>0.16300000000000001</v>
      </c>
      <c r="AS298" s="131">
        <f t="shared" si="88"/>
        <v>0.16300000000000001</v>
      </c>
      <c r="AT298" s="131">
        <f t="shared" si="88"/>
        <v>0.16300000000000001</v>
      </c>
      <c r="AU298" s="131">
        <f t="shared" si="88"/>
        <v>0.16300000000000001</v>
      </c>
      <c r="AV298" s="131">
        <f t="shared" si="88"/>
        <v>0.16300000000000001</v>
      </c>
      <c r="AW298" s="131">
        <f t="shared" si="88"/>
        <v>0.16300000000000001</v>
      </c>
      <c r="AX298" s="131">
        <f t="shared" si="88"/>
        <v>0.16300000000000001</v>
      </c>
      <c r="AY298" s="131">
        <f t="shared" si="88"/>
        <v>0.16300000000000001</v>
      </c>
      <c r="AZ298" s="131">
        <f t="shared" si="88"/>
        <v>0.16300000000000001</v>
      </c>
      <c r="BA298" s="131">
        <f t="shared" si="88"/>
        <v>0.16300000000000001</v>
      </c>
      <c r="BB298" s="131">
        <f t="shared" si="88"/>
        <v>0.16300000000000001</v>
      </c>
      <c r="BC298" s="131">
        <f t="shared" si="88"/>
        <v>0.16300000000000001</v>
      </c>
      <c r="BD298" s="131">
        <f t="shared" si="88"/>
        <v>0.16300000000000001</v>
      </c>
      <c r="BE298" s="131">
        <f t="shared" si="88"/>
        <v>0.16300000000000001</v>
      </c>
      <c r="BF298" s="131">
        <f t="shared" si="89"/>
        <v>0.16300000000000001</v>
      </c>
      <c r="BG298" s="131">
        <f t="shared" si="89"/>
        <v>0.16300000000000001</v>
      </c>
      <c r="BH298" s="131">
        <f t="shared" si="89"/>
        <v>0.16300000000000001</v>
      </c>
      <c r="BI298" s="131">
        <f t="shared" si="89"/>
        <v>0.16300000000000001</v>
      </c>
      <c r="BJ298" s="131">
        <f t="shared" si="89"/>
        <v>0.16300000000000001</v>
      </c>
      <c r="BK298" s="131">
        <f t="shared" si="89"/>
        <v>0.16300000000000001</v>
      </c>
      <c r="BL298" s="131">
        <f t="shared" si="89"/>
        <v>0.16300000000000001</v>
      </c>
      <c r="BM298" s="131">
        <f t="shared" si="89"/>
        <v>0.16300000000000001</v>
      </c>
      <c r="BN298" s="131">
        <f t="shared" si="89"/>
        <v>0.16300000000000001</v>
      </c>
      <c r="BO298" s="131">
        <f t="shared" si="89"/>
        <v>0.16300000000000001</v>
      </c>
      <c r="BP298" s="131">
        <f t="shared" si="89"/>
        <v>0.16300000000000001</v>
      </c>
      <c r="BQ298" s="131">
        <f t="shared" si="89"/>
        <v>0.16300000000000001</v>
      </c>
      <c r="BS298" s="57" t="s">
        <v>48</v>
      </c>
    </row>
    <row r="299" spans="2:72">
      <c r="B299" s="90" t="s">
        <v>186</v>
      </c>
      <c r="C299" s="356">
        <v>3.7999999999999999E-2</v>
      </c>
      <c r="G299" s="62"/>
      <c r="H299" s="62"/>
      <c r="I299" s="126" t="str">
        <f t="shared" si="90"/>
        <v>2024$/VMT</v>
      </c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131">
        <f t="shared" si="87"/>
        <v>3.7999999999999999E-2</v>
      </c>
      <c r="AA299" s="131">
        <f t="shared" si="87"/>
        <v>3.7999999999999999E-2</v>
      </c>
      <c r="AB299" s="131">
        <f t="shared" si="87"/>
        <v>3.7999999999999999E-2</v>
      </c>
      <c r="AC299" s="131">
        <f t="shared" si="87"/>
        <v>3.7999999999999999E-2</v>
      </c>
      <c r="AD299" s="131">
        <f t="shared" si="87"/>
        <v>3.7999999999999999E-2</v>
      </c>
      <c r="AE299" s="131">
        <f t="shared" si="87"/>
        <v>3.7999999999999999E-2</v>
      </c>
      <c r="AF299" s="131">
        <f t="shared" si="87"/>
        <v>3.7999999999999999E-2</v>
      </c>
      <c r="AG299" s="131">
        <f t="shared" si="87"/>
        <v>3.7999999999999999E-2</v>
      </c>
      <c r="AH299" s="131">
        <f t="shared" si="87"/>
        <v>3.7999999999999999E-2</v>
      </c>
      <c r="AI299" s="131">
        <f t="shared" si="87"/>
        <v>3.7999999999999999E-2</v>
      </c>
      <c r="AJ299" s="131">
        <f t="shared" si="87"/>
        <v>3.7999999999999999E-2</v>
      </c>
      <c r="AK299" s="131">
        <f t="shared" si="87"/>
        <v>3.7999999999999999E-2</v>
      </c>
      <c r="AL299" s="131">
        <f t="shared" si="87"/>
        <v>3.7999999999999999E-2</v>
      </c>
      <c r="AM299" s="131">
        <f t="shared" si="87"/>
        <v>3.7999999999999999E-2</v>
      </c>
      <c r="AN299" s="131">
        <f t="shared" si="87"/>
        <v>3.7999999999999999E-2</v>
      </c>
      <c r="AO299" s="131">
        <f t="shared" si="87"/>
        <v>3.7999999999999999E-2</v>
      </c>
      <c r="AP299" s="131">
        <f t="shared" si="88"/>
        <v>3.7999999999999999E-2</v>
      </c>
      <c r="AQ299" s="131">
        <f t="shared" si="88"/>
        <v>3.7999999999999999E-2</v>
      </c>
      <c r="AR299" s="131">
        <f t="shared" si="88"/>
        <v>3.7999999999999999E-2</v>
      </c>
      <c r="AS299" s="131">
        <f t="shared" si="88"/>
        <v>3.7999999999999999E-2</v>
      </c>
      <c r="AT299" s="131">
        <f t="shared" si="88"/>
        <v>3.7999999999999999E-2</v>
      </c>
      <c r="AU299" s="131">
        <f t="shared" si="88"/>
        <v>3.7999999999999999E-2</v>
      </c>
      <c r="AV299" s="131">
        <f t="shared" si="88"/>
        <v>3.7999999999999999E-2</v>
      </c>
      <c r="AW299" s="131">
        <f t="shared" si="88"/>
        <v>3.7999999999999999E-2</v>
      </c>
      <c r="AX299" s="131">
        <f t="shared" si="88"/>
        <v>3.7999999999999999E-2</v>
      </c>
      <c r="AY299" s="131">
        <f t="shared" si="88"/>
        <v>3.7999999999999999E-2</v>
      </c>
      <c r="AZ299" s="131">
        <f t="shared" si="88"/>
        <v>3.7999999999999999E-2</v>
      </c>
      <c r="BA299" s="131">
        <f t="shared" si="88"/>
        <v>3.7999999999999999E-2</v>
      </c>
      <c r="BB299" s="131">
        <f t="shared" si="88"/>
        <v>3.7999999999999999E-2</v>
      </c>
      <c r="BC299" s="131">
        <f t="shared" si="88"/>
        <v>3.7999999999999999E-2</v>
      </c>
      <c r="BD299" s="131">
        <f t="shared" si="88"/>
        <v>3.7999999999999999E-2</v>
      </c>
      <c r="BE299" s="131">
        <f t="shared" si="88"/>
        <v>3.7999999999999999E-2</v>
      </c>
      <c r="BF299" s="131">
        <f t="shared" si="89"/>
        <v>3.7999999999999999E-2</v>
      </c>
      <c r="BG299" s="131">
        <f t="shared" si="89"/>
        <v>3.7999999999999999E-2</v>
      </c>
      <c r="BH299" s="131">
        <f t="shared" si="89"/>
        <v>3.7999999999999999E-2</v>
      </c>
      <c r="BI299" s="131">
        <f t="shared" si="89"/>
        <v>3.7999999999999999E-2</v>
      </c>
      <c r="BJ299" s="131">
        <f t="shared" si="89"/>
        <v>3.7999999999999999E-2</v>
      </c>
      <c r="BK299" s="131">
        <f t="shared" si="89"/>
        <v>3.7999999999999999E-2</v>
      </c>
      <c r="BL299" s="131">
        <f t="shared" si="89"/>
        <v>3.7999999999999999E-2</v>
      </c>
      <c r="BM299" s="131">
        <f t="shared" si="89"/>
        <v>3.7999999999999999E-2</v>
      </c>
      <c r="BN299" s="131">
        <f t="shared" si="89"/>
        <v>3.7999999999999999E-2</v>
      </c>
      <c r="BO299" s="131">
        <f t="shared" si="89"/>
        <v>3.7999999999999999E-2</v>
      </c>
      <c r="BP299" s="131">
        <f t="shared" si="89"/>
        <v>3.7999999999999999E-2</v>
      </c>
      <c r="BQ299" s="131">
        <f t="shared" si="89"/>
        <v>3.7999999999999999E-2</v>
      </c>
      <c r="BS299" s="57" t="s">
        <v>48</v>
      </c>
    </row>
    <row r="300" spans="2:72">
      <c r="B300" s="90" t="s">
        <v>187</v>
      </c>
      <c r="C300" s="356">
        <v>0.13600000000000001</v>
      </c>
      <c r="G300" s="62"/>
      <c r="H300" s="62"/>
      <c r="I300" s="126" t="str">
        <f t="shared" si="90"/>
        <v>2024$/VMT</v>
      </c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131">
        <f t="shared" si="87"/>
        <v>0.13600000000000001</v>
      </c>
      <c r="AA300" s="131">
        <f t="shared" si="87"/>
        <v>0.13600000000000001</v>
      </c>
      <c r="AB300" s="131">
        <f t="shared" si="87"/>
        <v>0.13600000000000001</v>
      </c>
      <c r="AC300" s="131">
        <f t="shared" si="87"/>
        <v>0.13600000000000001</v>
      </c>
      <c r="AD300" s="131">
        <f t="shared" si="87"/>
        <v>0.13600000000000001</v>
      </c>
      <c r="AE300" s="131">
        <f t="shared" si="87"/>
        <v>0.13600000000000001</v>
      </c>
      <c r="AF300" s="131">
        <f t="shared" si="87"/>
        <v>0.13600000000000001</v>
      </c>
      <c r="AG300" s="131">
        <f t="shared" si="87"/>
        <v>0.13600000000000001</v>
      </c>
      <c r="AH300" s="131">
        <f t="shared" si="87"/>
        <v>0.13600000000000001</v>
      </c>
      <c r="AI300" s="131">
        <f t="shared" si="87"/>
        <v>0.13600000000000001</v>
      </c>
      <c r="AJ300" s="131">
        <f t="shared" si="87"/>
        <v>0.13600000000000001</v>
      </c>
      <c r="AK300" s="131">
        <f t="shared" si="87"/>
        <v>0.13600000000000001</v>
      </c>
      <c r="AL300" s="131">
        <f t="shared" si="87"/>
        <v>0.13600000000000001</v>
      </c>
      <c r="AM300" s="131">
        <f t="shared" si="87"/>
        <v>0.13600000000000001</v>
      </c>
      <c r="AN300" s="131">
        <f t="shared" si="87"/>
        <v>0.13600000000000001</v>
      </c>
      <c r="AO300" s="131">
        <f t="shared" si="87"/>
        <v>0.13600000000000001</v>
      </c>
      <c r="AP300" s="131">
        <f t="shared" si="88"/>
        <v>0.13600000000000001</v>
      </c>
      <c r="AQ300" s="131">
        <f t="shared" si="88"/>
        <v>0.13600000000000001</v>
      </c>
      <c r="AR300" s="131">
        <f t="shared" si="88"/>
        <v>0.13600000000000001</v>
      </c>
      <c r="AS300" s="131">
        <f t="shared" si="88"/>
        <v>0.13600000000000001</v>
      </c>
      <c r="AT300" s="131">
        <f t="shared" si="88"/>
        <v>0.13600000000000001</v>
      </c>
      <c r="AU300" s="131">
        <f t="shared" si="88"/>
        <v>0.13600000000000001</v>
      </c>
      <c r="AV300" s="131">
        <f t="shared" si="88"/>
        <v>0.13600000000000001</v>
      </c>
      <c r="AW300" s="131">
        <f t="shared" si="88"/>
        <v>0.13600000000000001</v>
      </c>
      <c r="AX300" s="131">
        <f t="shared" si="88"/>
        <v>0.13600000000000001</v>
      </c>
      <c r="AY300" s="131">
        <f t="shared" si="88"/>
        <v>0.13600000000000001</v>
      </c>
      <c r="AZ300" s="131">
        <f t="shared" si="88"/>
        <v>0.13600000000000001</v>
      </c>
      <c r="BA300" s="131">
        <f t="shared" si="88"/>
        <v>0.13600000000000001</v>
      </c>
      <c r="BB300" s="131">
        <f t="shared" si="88"/>
        <v>0.13600000000000001</v>
      </c>
      <c r="BC300" s="131">
        <f t="shared" si="88"/>
        <v>0.13600000000000001</v>
      </c>
      <c r="BD300" s="131">
        <f t="shared" si="88"/>
        <v>0.13600000000000001</v>
      </c>
      <c r="BE300" s="131">
        <f t="shared" si="88"/>
        <v>0.13600000000000001</v>
      </c>
      <c r="BF300" s="131">
        <f t="shared" si="89"/>
        <v>0.13600000000000001</v>
      </c>
      <c r="BG300" s="131">
        <f t="shared" si="89"/>
        <v>0.13600000000000001</v>
      </c>
      <c r="BH300" s="131">
        <f t="shared" si="89"/>
        <v>0.13600000000000001</v>
      </c>
      <c r="BI300" s="131">
        <f t="shared" si="89"/>
        <v>0.13600000000000001</v>
      </c>
      <c r="BJ300" s="131">
        <f t="shared" si="89"/>
        <v>0.13600000000000001</v>
      </c>
      <c r="BK300" s="131">
        <f t="shared" si="89"/>
        <v>0.13600000000000001</v>
      </c>
      <c r="BL300" s="131">
        <f t="shared" si="89"/>
        <v>0.13600000000000001</v>
      </c>
      <c r="BM300" s="131">
        <f t="shared" si="89"/>
        <v>0.13600000000000001</v>
      </c>
      <c r="BN300" s="131">
        <f t="shared" si="89"/>
        <v>0.13600000000000001</v>
      </c>
      <c r="BO300" s="131">
        <f t="shared" si="89"/>
        <v>0.13600000000000001</v>
      </c>
      <c r="BP300" s="131">
        <f t="shared" si="89"/>
        <v>0.13600000000000001</v>
      </c>
      <c r="BQ300" s="131">
        <f t="shared" si="89"/>
        <v>0.13600000000000001</v>
      </c>
      <c r="BS300" s="57" t="s">
        <v>48</v>
      </c>
    </row>
    <row r="301" spans="2:72">
      <c r="B301" s="55" t="s">
        <v>188</v>
      </c>
      <c r="C301" s="360"/>
      <c r="AA301" s="104"/>
      <c r="AB301" s="104"/>
      <c r="AC301" s="104"/>
      <c r="AD301" s="104"/>
      <c r="AE301" s="104"/>
      <c r="AF301" s="104"/>
      <c r="AG301" s="104"/>
      <c r="AH301" s="104"/>
      <c r="AI301" s="104"/>
      <c r="AJ301" s="104"/>
      <c r="AK301" s="104"/>
      <c r="AL301" s="104"/>
      <c r="AM301" s="104"/>
      <c r="AN301" s="104"/>
      <c r="AO301" s="104"/>
      <c r="AP301" s="104"/>
      <c r="AQ301" s="104"/>
      <c r="AR301" s="104"/>
      <c r="AS301" s="104"/>
      <c r="AT301" s="104"/>
      <c r="AU301" s="104"/>
      <c r="AV301" s="104"/>
      <c r="AW301" s="104"/>
      <c r="AX301" s="104"/>
      <c r="AY301" s="104"/>
      <c r="AZ301" s="104"/>
      <c r="BA301" s="104"/>
      <c r="BB301" s="104"/>
      <c r="BC301" s="104"/>
      <c r="BD301" s="104"/>
      <c r="BE301" s="104"/>
      <c r="BF301" s="104"/>
      <c r="BG301" s="104"/>
      <c r="BH301" s="104"/>
      <c r="BI301" s="104"/>
      <c r="BJ301" s="104"/>
      <c r="BK301" s="104"/>
      <c r="BL301" s="104"/>
      <c r="BM301" s="104"/>
      <c r="BN301" s="104"/>
      <c r="BO301" s="104"/>
      <c r="BP301" s="104"/>
      <c r="BQ301" s="104"/>
    </row>
    <row r="302" spans="2:72" s="62" customFormat="1">
      <c r="B302" s="90" t="s">
        <v>178</v>
      </c>
      <c r="C302" s="356">
        <v>2.0999999999999999E-3</v>
      </c>
      <c r="E302" s="55"/>
      <c r="F302" s="56"/>
      <c r="I302" s="126" t="str">
        <f>$C$6&amp;"$/VMT"</f>
        <v>2024$/VMT</v>
      </c>
      <c r="Z302" s="131">
        <f t="shared" ref="Z302:AO310" si="91">IF($C$289=1,$C302*Z$37,$C302)</f>
        <v>2.0999999999999999E-3</v>
      </c>
      <c r="AA302" s="131">
        <f t="shared" si="91"/>
        <v>2.0999999999999999E-3</v>
      </c>
      <c r="AB302" s="131">
        <f t="shared" si="91"/>
        <v>2.0999999999999999E-3</v>
      </c>
      <c r="AC302" s="131">
        <f t="shared" si="91"/>
        <v>2.0999999999999999E-3</v>
      </c>
      <c r="AD302" s="131">
        <f t="shared" si="91"/>
        <v>2.0999999999999999E-3</v>
      </c>
      <c r="AE302" s="131">
        <f t="shared" si="91"/>
        <v>2.0999999999999999E-3</v>
      </c>
      <c r="AF302" s="131">
        <f t="shared" si="91"/>
        <v>2.0999999999999999E-3</v>
      </c>
      <c r="AG302" s="131">
        <f t="shared" si="91"/>
        <v>2.0999999999999999E-3</v>
      </c>
      <c r="AH302" s="131">
        <f t="shared" si="91"/>
        <v>2.0999999999999999E-3</v>
      </c>
      <c r="AI302" s="131">
        <f t="shared" si="91"/>
        <v>2.0999999999999999E-3</v>
      </c>
      <c r="AJ302" s="131">
        <f t="shared" si="91"/>
        <v>2.0999999999999999E-3</v>
      </c>
      <c r="AK302" s="131">
        <f t="shared" si="91"/>
        <v>2.0999999999999999E-3</v>
      </c>
      <c r="AL302" s="131">
        <f t="shared" si="91"/>
        <v>2.0999999999999999E-3</v>
      </c>
      <c r="AM302" s="131">
        <f t="shared" si="91"/>
        <v>2.0999999999999999E-3</v>
      </c>
      <c r="AN302" s="131">
        <f t="shared" si="91"/>
        <v>2.0999999999999999E-3</v>
      </c>
      <c r="AO302" s="131">
        <f t="shared" si="91"/>
        <v>2.0999999999999999E-3</v>
      </c>
      <c r="AP302" s="131">
        <f t="shared" ref="AP302:BE310" si="92">IF($C$289=1,$C302*AP$37,$C302)</f>
        <v>2.0999999999999999E-3</v>
      </c>
      <c r="AQ302" s="131">
        <f t="shared" si="92"/>
        <v>2.0999999999999999E-3</v>
      </c>
      <c r="AR302" s="131">
        <f t="shared" si="92"/>
        <v>2.0999999999999999E-3</v>
      </c>
      <c r="AS302" s="131">
        <f t="shared" si="92"/>
        <v>2.0999999999999999E-3</v>
      </c>
      <c r="AT302" s="131">
        <f t="shared" si="92"/>
        <v>2.0999999999999999E-3</v>
      </c>
      <c r="AU302" s="131">
        <f t="shared" si="92"/>
        <v>2.0999999999999999E-3</v>
      </c>
      <c r="AV302" s="131">
        <f t="shared" si="92"/>
        <v>2.0999999999999999E-3</v>
      </c>
      <c r="AW302" s="131">
        <f t="shared" si="92"/>
        <v>2.0999999999999999E-3</v>
      </c>
      <c r="AX302" s="131">
        <f t="shared" si="92"/>
        <v>2.0999999999999999E-3</v>
      </c>
      <c r="AY302" s="131">
        <f t="shared" si="92"/>
        <v>2.0999999999999999E-3</v>
      </c>
      <c r="AZ302" s="131">
        <f t="shared" si="92"/>
        <v>2.0999999999999999E-3</v>
      </c>
      <c r="BA302" s="131">
        <f t="shared" si="92"/>
        <v>2.0999999999999999E-3</v>
      </c>
      <c r="BB302" s="131">
        <f t="shared" si="92"/>
        <v>2.0999999999999999E-3</v>
      </c>
      <c r="BC302" s="131">
        <f t="shared" si="92"/>
        <v>2.0999999999999999E-3</v>
      </c>
      <c r="BD302" s="131">
        <f t="shared" si="92"/>
        <v>2.0999999999999999E-3</v>
      </c>
      <c r="BE302" s="131">
        <f t="shared" si="92"/>
        <v>2.0999999999999999E-3</v>
      </c>
      <c r="BF302" s="131">
        <f t="shared" ref="BF302:BQ310" si="93">IF($C$289=1,$C302*BF$37,$C302)</f>
        <v>2.0999999999999999E-3</v>
      </c>
      <c r="BG302" s="131">
        <f t="shared" si="93"/>
        <v>2.0999999999999999E-3</v>
      </c>
      <c r="BH302" s="131">
        <f t="shared" si="93"/>
        <v>2.0999999999999999E-3</v>
      </c>
      <c r="BI302" s="131">
        <f t="shared" si="93"/>
        <v>2.0999999999999999E-3</v>
      </c>
      <c r="BJ302" s="131">
        <f t="shared" si="93"/>
        <v>2.0999999999999999E-3</v>
      </c>
      <c r="BK302" s="131">
        <f t="shared" si="93"/>
        <v>2.0999999999999999E-3</v>
      </c>
      <c r="BL302" s="131">
        <f t="shared" si="93"/>
        <v>2.0999999999999999E-3</v>
      </c>
      <c r="BM302" s="131">
        <f t="shared" si="93"/>
        <v>2.0999999999999999E-3</v>
      </c>
      <c r="BN302" s="131">
        <f t="shared" si="93"/>
        <v>2.0999999999999999E-3</v>
      </c>
      <c r="BO302" s="131">
        <f t="shared" si="93"/>
        <v>2.0999999999999999E-3</v>
      </c>
      <c r="BP302" s="131">
        <f t="shared" si="93"/>
        <v>2.0999999999999999E-3</v>
      </c>
      <c r="BQ302" s="131">
        <f t="shared" si="93"/>
        <v>2.0999999999999999E-3</v>
      </c>
      <c r="BS302" s="57" t="s">
        <v>48</v>
      </c>
    </row>
    <row r="303" spans="2:72" s="62" customFormat="1">
      <c r="B303" s="90" t="s">
        <v>180</v>
      </c>
      <c r="C303" s="356">
        <v>2.0000000000000001E-4</v>
      </c>
      <c r="E303" s="55"/>
      <c r="F303" s="56"/>
      <c r="I303" s="126" t="str">
        <f>$C$6&amp;"$/VMT"</f>
        <v>2024$/VMT</v>
      </c>
      <c r="Z303" s="131">
        <f t="shared" si="91"/>
        <v>2.0000000000000001E-4</v>
      </c>
      <c r="AA303" s="131">
        <f t="shared" si="91"/>
        <v>2.0000000000000001E-4</v>
      </c>
      <c r="AB303" s="131">
        <f t="shared" si="91"/>
        <v>2.0000000000000001E-4</v>
      </c>
      <c r="AC303" s="131">
        <f t="shared" si="91"/>
        <v>2.0000000000000001E-4</v>
      </c>
      <c r="AD303" s="131">
        <f t="shared" si="91"/>
        <v>2.0000000000000001E-4</v>
      </c>
      <c r="AE303" s="131">
        <f t="shared" si="91"/>
        <v>2.0000000000000001E-4</v>
      </c>
      <c r="AF303" s="131">
        <f t="shared" si="91"/>
        <v>2.0000000000000001E-4</v>
      </c>
      <c r="AG303" s="131">
        <f t="shared" si="91"/>
        <v>2.0000000000000001E-4</v>
      </c>
      <c r="AH303" s="131">
        <f t="shared" si="91"/>
        <v>2.0000000000000001E-4</v>
      </c>
      <c r="AI303" s="131">
        <f t="shared" si="91"/>
        <v>2.0000000000000001E-4</v>
      </c>
      <c r="AJ303" s="131">
        <f t="shared" si="91"/>
        <v>2.0000000000000001E-4</v>
      </c>
      <c r="AK303" s="131">
        <f t="shared" si="91"/>
        <v>2.0000000000000001E-4</v>
      </c>
      <c r="AL303" s="131">
        <f t="shared" si="91"/>
        <v>2.0000000000000001E-4</v>
      </c>
      <c r="AM303" s="131">
        <f t="shared" si="91"/>
        <v>2.0000000000000001E-4</v>
      </c>
      <c r="AN303" s="131">
        <f t="shared" si="91"/>
        <v>2.0000000000000001E-4</v>
      </c>
      <c r="AO303" s="131">
        <f t="shared" si="91"/>
        <v>2.0000000000000001E-4</v>
      </c>
      <c r="AP303" s="131">
        <f t="shared" si="92"/>
        <v>2.0000000000000001E-4</v>
      </c>
      <c r="AQ303" s="131">
        <f t="shared" si="92"/>
        <v>2.0000000000000001E-4</v>
      </c>
      <c r="AR303" s="131">
        <f t="shared" si="92"/>
        <v>2.0000000000000001E-4</v>
      </c>
      <c r="AS303" s="131">
        <f t="shared" si="92"/>
        <v>2.0000000000000001E-4</v>
      </c>
      <c r="AT303" s="131">
        <f t="shared" si="92"/>
        <v>2.0000000000000001E-4</v>
      </c>
      <c r="AU303" s="131">
        <f t="shared" si="92"/>
        <v>2.0000000000000001E-4</v>
      </c>
      <c r="AV303" s="131">
        <f t="shared" si="92"/>
        <v>2.0000000000000001E-4</v>
      </c>
      <c r="AW303" s="131">
        <f t="shared" si="92"/>
        <v>2.0000000000000001E-4</v>
      </c>
      <c r="AX303" s="131">
        <f t="shared" si="92"/>
        <v>2.0000000000000001E-4</v>
      </c>
      <c r="AY303" s="131">
        <f t="shared" si="92"/>
        <v>2.0000000000000001E-4</v>
      </c>
      <c r="AZ303" s="131">
        <f t="shared" si="92"/>
        <v>2.0000000000000001E-4</v>
      </c>
      <c r="BA303" s="131">
        <f t="shared" si="92"/>
        <v>2.0000000000000001E-4</v>
      </c>
      <c r="BB303" s="131">
        <f t="shared" si="92"/>
        <v>2.0000000000000001E-4</v>
      </c>
      <c r="BC303" s="131">
        <f t="shared" si="92"/>
        <v>2.0000000000000001E-4</v>
      </c>
      <c r="BD303" s="131">
        <f t="shared" si="92"/>
        <v>2.0000000000000001E-4</v>
      </c>
      <c r="BE303" s="131">
        <f t="shared" si="92"/>
        <v>2.0000000000000001E-4</v>
      </c>
      <c r="BF303" s="131">
        <f t="shared" si="93"/>
        <v>2.0000000000000001E-4</v>
      </c>
      <c r="BG303" s="131">
        <f t="shared" si="93"/>
        <v>2.0000000000000001E-4</v>
      </c>
      <c r="BH303" s="131">
        <f t="shared" si="93"/>
        <v>2.0000000000000001E-4</v>
      </c>
      <c r="BI303" s="131">
        <f t="shared" si="93"/>
        <v>2.0000000000000001E-4</v>
      </c>
      <c r="BJ303" s="131">
        <f t="shared" si="93"/>
        <v>2.0000000000000001E-4</v>
      </c>
      <c r="BK303" s="131">
        <f t="shared" si="93"/>
        <v>2.0000000000000001E-4</v>
      </c>
      <c r="BL303" s="131">
        <f t="shared" si="93"/>
        <v>2.0000000000000001E-4</v>
      </c>
      <c r="BM303" s="131">
        <f t="shared" si="93"/>
        <v>2.0000000000000001E-4</v>
      </c>
      <c r="BN303" s="131">
        <f t="shared" si="93"/>
        <v>2.0000000000000001E-4</v>
      </c>
      <c r="BO303" s="131">
        <f t="shared" si="93"/>
        <v>2.0000000000000001E-4</v>
      </c>
      <c r="BP303" s="131">
        <f t="shared" si="93"/>
        <v>2.0000000000000001E-4</v>
      </c>
      <c r="BQ303" s="131">
        <f t="shared" si="93"/>
        <v>2.0000000000000001E-4</v>
      </c>
      <c r="BS303" s="57" t="s">
        <v>48</v>
      </c>
    </row>
    <row r="304" spans="2:72">
      <c r="B304" s="90" t="s">
        <v>181</v>
      </c>
      <c r="C304" s="356">
        <v>1.1000000000000001E-3</v>
      </c>
      <c r="G304" s="62"/>
      <c r="H304" s="62"/>
      <c r="I304" s="126" t="str">
        <f t="shared" ref="I304:I310" si="94">$C$6&amp;"$/VMT"</f>
        <v>2024$/VMT</v>
      </c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131">
        <f t="shared" si="91"/>
        <v>1.1000000000000001E-3</v>
      </c>
      <c r="AA304" s="131">
        <f t="shared" si="91"/>
        <v>1.1000000000000001E-3</v>
      </c>
      <c r="AB304" s="131">
        <f t="shared" si="91"/>
        <v>1.1000000000000001E-3</v>
      </c>
      <c r="AC304" s="131">
        <f t="shared" si="91"/>
        <v>1.1000000000000001E-3</v>
      </c>
      <c r="AD304" s="131">
        <f t="shared" si="91"/>
        <v>1.1000000000000001E-3</v>
      </c>
      <c r="AE304" s="131">
        <f t="shared" si="91"/>
        <v>1.1000000000000001E-3</v>
      </c>
      <c r="AF304" s="131">
        <f t="shared" si="91"/>
        <v>1.1000000000000001E-3</v>
      </c>
      <c r="AG304" s="131">
        <f t="shared" si="91"/>
        <v>1.1000000000000001E-3</v>
      </c>
      <c r="AH304" s="131">
        <f t="shared" si="91"/>
        <v>1.1000000000000001E-3</v>
      </c>
      <c r="AI304" s="131">
        <f t="shared" si="91"/>
        <v>1.1000000000000001E-3</v>
      </c>
      <c r="AJ304" s="131">
        <f t="shared" si="91"/>
        <v>1.1000000000000001E-3</v>
      </c>
      <c r="AK304" s="131">
        <f t="shared" si="91"/>
        <v>1.1000000000000001E-3</v>
      </c>
      <c r="AL304" s="131">
        <f t="shared" si="91"/>
        <v>1.1000000000000001E-3</v>
      </c>
      <c r="AM304" s="131">
        <f t="shared" si="91"/>
        <v>1.1000000000000001E-3</v>
      </c>
      <c r="AN304" s="131">
        <f t="shared" si="91"/>
        <v>1.1000000000000001E-3</v>
      </c>
      <c r="AO304" s="131">
        <f t="shared" si="91"/>
        <v>1.1000000000000001E-3</v>
      </c>
      <c r="AP304" s="131">
        <f t="shared" si="92"/>
        <v>1.1000000000000001E-3</v>
      </c>
      <c r="AQ304" s="131">
        <f t="shared" si="92"/>
        <v>1.1000000000000001E-3</v>
      </c>
      <c r="AR304" s="131">
        <f t="shared" si="92"/>
        <v>1.1000000000000001E-3</v>
      </c>
      <c r="AS304" s="131">
        <f t="shared" si="92"/>
        <v>1.1000000000000001E-3</v>
      </c>
      <c r="AT304" s="131">
        <f t="shared" si="92"/>
        <v>1.1000000000000001E-3</v>
      </c>
      <c r="AU304" s="131">
        <f t="shared" si="92"/>
        <v>1.1000000000000001E-3</v>
      </c>
      <c r="AV304" s="131">
        <f t="shared" si="92"/>
        <v>1.1000000000000001E-3</v>
      </c>
      <c r="AW304" s="131">
        <f t="shared" si="92"/>
        <v>1.1000000000000001E-3</v>
      </c>
      <c r="AX304" s="131">
        <f t="shared" si="92"/>
        <v>1.1000000000000001E-3</v>
      </c>
      <c r="AY304" s="131">
        <f t="shared" si="92"/>
        <v>1.1000000000000001E-3</v>
      </c>
      <c r="AZ304" s="131">
        <f t="shared" si="92"/>
        <v>1.1000000000000001E-3</v>
      </c>
      <c r="BA304" s="131">
        <f t="shared" si="92"/>
        <v>1.1000000000000001E-3</v>
      </c>
      <c r="BB304" s="131">
        <f t="shared" si="92"/>
        <v>1.1000000000000001E-3</v>
      </c>
      <c r="BC304" s="131">
        <f t="shared" si="92"/>
        <v>1.1000000000000001E-3</v>
      </c>
      <c r="BD304" s="131">
        <f t="shared" si="92"/>
        <v>1.1000000000000001E-3</v>
      </c>
      <c r="BE304" s="131">
        <f t="shared" si="92"/>
        <v>1.1000000000000001E-3</v>
      </c>
      <c r="BF304" s="131">
        <f t="shared" si="93"/>
        <v>1.1000000000000001E-3</v>
      </c>
      <c r="BG304" s="131">
        <f t="shared" si="93"/>
        <v>1.1000000000000001E-3</v>
      </c>
      <c r="BH304" s="131">
        <f t="shared" si="93"/>
        <v>1.1000000000000001E-3</v>
      </c>
      <c r="BI304" s="131">
        <f t="shared" si="93"/>
        <v>1.1000000000000001E-3</v>
      </c>
      <c r="BJ304" s="131">
        <f t="shared" si="93"/>
        <v>1.1000000000000001E-3</v>
      </c>
      <c r="BK304" s="131">
        <f t="shared" si="93"/>
        <v>1.1000000000000001E-3</v>
      </c>
      <c r="BL304" s="131">
        <f t="shared" si="93"/>
        <v>1.1000000000000001E-3</v>
      </c>
      <c r="BM304" s="131">
        <f t="shared" si="93"/>
        <v>1.1000000000000001E-3</v>
      </c>
      <c r="BN304" s="131">
        <f t="shared" si="93"/>
        <v>1.1000000000000001E-3</v>
      </c>
      <c r="BO304" s="131">
        <f t="shared" si="93"/>
        <v>1.1000000000000001E-3</v>
      </c>
      <c r="BP304" s="131">
        <f t="shared" si="93"/>
        <v>1.1000000000000001E-3</v>
      </c>
      <c r="BQ304" s="131">
        <f t="shared" si="93"/>
        <v>1.1000000000000001E-3</v>
      </c>
      <c r="BS304" s="57" t="s">
        <v>48</v>
      </c>
    </row>
    <row r="305" spans="2:71">
      <c r="B305" s="90" t="s">
        <v>182</v>
      </c>
      <c r="C305" s="356">
        <v>4.65E-2</v>
      </c>
      <c r="G305" s="62"/>
      <c r="H305" s="62"/>
      <c r="I305" s="126" t="str">
        <f t="shared" si="94"/>
        <v>2024$/VMT</v>
      </c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131">
        <f t="shared" si="91"/>
        <v>4.65E-2</v>
      </c>
      <c r="AA305" s="131">
        <f t="shared" si="91"/>
        <v>4.65E-2</v>
      </c>
      <c r="AB305" s="131">
        <f t="shared" si="91"/>
        <v>4.65E-2</v>
      </c>
      <c r="AC305" s="131">
        <f t="shared" si="91"/>
        <v>4.65E-2</v>
      </c>
      <c r="AD305" s="131">
        <f t="shared" si="91"/>
        <v>4.65E-2</v>
      </c>
      <c r="AE305" s="131">
        <f t="shared" si="91"/>
        <v>4.65E-2</v>
      </c>
      <c r="AF305" s="131">
        <f t="shared" si="91"/>
        <v>4.65E-2</v>
      </c>
      <c r="AG305" s="131">
        <f t="shared" si="91"/>
        <v>4.65E-2</v>
      </c>
      <c r="AH305" s="131">
        <f t="shared" si="91"/>
        <v>4.65E-2</v>
      </c>
      <c r="AI305" s="131">
        <f t="shared" si="91"/>
        <v>4.65E-2</v>
      </c>
      <c r="AJ305" s="131">
        <f t="shared" si="91"/>
        <v>4.65E-2</v>
      </c>
      <c r="AK305" s="131">
        <f t="shared" si="91"/>
        <v>4.65E-2</v>
      </c>
      <c r="AL305" s="131">
        <f t="shared" si="91"/>
        <v>4.65E-2</v>
      </c>
      <c r="AM305" s="131">
        <f t="shared" si="91"/>
        <v>4.65E-2</v>
      </c>
      <c r="AN305" s="131">
        <f t="shared" si="91"/>
        <v>4.65E-2</v>
      </c>
      <c r="AO305" s="131">
        <f t="shared" si="91"/>
        <v>4.65E-2</v>
      </c>
      <c r="AP305" s="131">
        <f t="shared" si="92"/>
        <v>4.65E-2</v>
      </c>
      <c r="AQ305" s="131">
        <f t="shared" si="92"/>
        <v>4.65E-2</v>
      </c>
      <c r="AR305" s="131">
        <f t="shared" si="92"/>
        <v>4.65E-2</v>
      </c>
      <c r="AS305" s="131">
        <f t="shared" si="92"/>
        <v>4.65E-2</v>
      </c>
      <c r="AT305" s="131">
        <f t="shared" si="92"/>
        <v>4.65E-2</v>
      </c>
      <c r="AU305" s="131">
        <f t="shared" si="92"/>
        <v>4.65E-2</v>
      </c>
      <c r="AV305" s="131">
        <f t="shared" si="92"/>
        <v>4.65E-2</v>
      </c>
      <c r="AW305" s="131">
        <f t="shared" si="92"/>
        <v>4.65E-2</v>
      </c>
      <c r="AX305" s="131">
        <f t="shared" si="92"/>
        <v>4.65E-2</v>
      </c>
      <c r="AY305" s="131">
        <f t="shared" si="92"/>
        <v>4.65E-2</v>
      </c>
      <c r="AZ305" s="131">
        <f t="shared" si="92"/>
        <v>4.65E-2</v>
      </c>
      <c r="BA305" s="131">
        <f t="shared" si="92"/>
        <v>4.65E-2</v>
      </c>
      <c r="BB305" s="131">
        <f t="shared" si="92"/>
        <v>4.65E-2</v>
      </c>
      <c r="BC305" s="131">
        <f t="shared" si="92"/>
        <v>4.65E-2</v>
      </c>
      <c r="BD305" s="131">
        <f t="shared" si="92"/>
        <v>4.65E-2</v>
      </c>
      <c r="BE305" s="131">
        <f t="shared" si="92"/>
        <v>4.65E-2</v>
      </c>
      <c r="BF305" s="131">
        <f t="shared" si="93"/>
        <v>4.65E-2</v>
      </c>
      <c r="BG305" s="131">
        <f t="shared" si="93"/>
        <v>4.65E-2</v>
      </c>
      <c r="BH305" s="131">
        <f t="shared" si="93"/>
        <v>4.65E-2</v>
      </c>
      <c r="BI305" s="131">
        <f t="shared" si="93"/>
        <v>4.65E-2</v>
      </c>
      <c r="BJ305" s="131">
        <f t="shared" si="93"/>
        <v>4.65E-2</v>
      </c>
      <c r="BK305" s="131">
        <f t="shared" si="93"/>
        <v>4.65E-2</v>
      </c>
      <c r="BL305" s="131">
        <f t="shared" si="93"/>
        <v>4.65E-2</v>
      </c>
      <c r="BM305" s="131">
        <f t="shared" si="93"/>
        <v>4.65E-2</v>
      </c>
      <c r="BN305" s="131">
        <f t="shared" si="93"/>
        <v>4.65E-2</v>
      </c>
      <c r="BO305" s="131">
        <f t="shared" si="93"/>
        <v>4.65E-2</v>
      </c>
      <c r="BP305" s="131">
        <f t="shared" si="93"/>
        <v>4.65E-2</v>
      </c>
      <c r="BQ305" s="131">
        <f t="shared" si="93"/>
        <v>4.65E-2</v>
      </c>
      <c r="BS305" s="57" t="s">
        <v>48</v>
      </c>
    </row>
    <row r="306" spans="2:71">
      <c r="B306" s="90" t="s">
        <v>183</v>
      </c>
      <c r="C306" s="356">
        <v>3.8999999999999998E-3</v>
      </c>
      <c r="G306" s="62"/>
      <c r="H306" s="62"/>
      <c r="I306" s="126" t="str">
        <f t="shared" si="94"/>
        <v>2024$/VMT</v>
      </c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131">
        <f t="shared" si="91"/>
        <v>3.8999999999999998E-3</v>
      </c>
      <c r="AA306" s="131">
        <f t="shared" si="91"/>
        <v>3.8999999999999998E-3</v>
      </c>
      <c r="AB306" s="131">
        <f t="shared" si="91"/>
        <v>3.8999999999999998E-3</v>
      </c>
      <c r="AC306" s="131">
        <f t="shared" si="91"/>
        <v>3.8999999999999998E-3</v>
      </c>
      <c r="AD306" s="131">
        <f t="shared" si="91"/>
        <v>3.8999999999999998E-3</v>
      </c>
      <c r="AE306" s="131">
        <f t="shared" si="91"/>
        <v>3.8999999999999998E-3</v>
      </c>
      <c r="AF306" s="131">
        <f t="shared" si="91"/>
        <v>3.8999999999999998E-3</v>
      </c>
      <c r="AG306" s="131">
        <f t="shared" si="91"/>
        <v>3.8999999999999998E-3</v>
      </c>
      <c r="AH306" s="131">
        <f t="shared" si="91"/>
        <v>3.8999999999999998E-3</v>
      </c>
      <c r="AI306" s="131">
        <f t="shared" si="91"/>
        <v>3.8999999999999998E-3</v>
      </c>
      <c r="AJ306" s="131">
        <f t="shared" si="91"/>
        <v>3.8999999999999998E-3</v>
      </c>
      <c r="AK306" s="131">
        <f t="shared" si="91"/>
        <v>3.8999999999999998E-3</v>
      </c>
      <c r="AL306" s="131">
        <f t="shared" si="91"/>
        <v>3.8999999999999998E-3</v>
      </c>
      <c r="AM306" s="131">
        <f t="shared" si="91"/>
        <v>3.8999999999999998E-3</v>
      </c>
      <c r="AN306" s="131">
        <f t="shared" si="91"/>
        <v>3.8999999999999998E-3</v>
      </c>
      <c r="AO306" s="131">
        <f t="shared" si="91"/>
        <v>3.8999999999999998E-3</v>
      </c>
      <c r="AP306" s="131">
        <f t="shared" si="92"/>
        <v>3.8999999999999998E-3</v>
      </c>
      <c r="AQ306" s="131">
        <f t="shared" si="92"/>
        <v>3.8999999999999998E-3</v>
      </c>
      <c r="AR306" s="131">
        <f t="shared" si="92"/>
        <v>3.8999999999999998E-3</v>
      </c>
      <c r="AS306" s="131">
        <f t="shared" si="92"/>
        <v>3.8999999999999998E-3</v>
      </c>
      <c r="AT306" s="131">
        <f t="shared" si="92"/>
        <v>3.8999999999999998E-3</v>
      </c>
      <c r="AU306" s="131">
        <f t="shared" si="92"/>
        <v>3.8999999999999998E-3</v>
      </c>
      <c r="AV306" s="131">
        <f t="shared" si="92"/>
        <v>3.8999999999999998E-3</v>
      </c>
      <c r="AW306" s="131">
        <f t="shared" si="92"/>
        <v>3.8999999999999998E-3</v>
      </c>
      <c r="AX306" s="131">
        <f t="shared" si="92"/>
        <v>3.8999999999999998E-3</v>
      </c>
      <c r="AY306" s="131">
        <f t="shared" si="92"/>
        <v>3.8999999999999998E-3</v>
      </c>
      <c r="AZ306" s="131">
        <f t="shared" si="92"/>
        <v>3.8999999999999998E-3</v>
      </c>
      <c r="BA306" s="131">
        <f t="shared" si="92"/>
        <v>3.8999999999999998E-3</v>
      </c>
      <c r="BB306" s="131">
        <f t="shared" si="92"/>
        <v>3.8999999999999998E-3</v>
      </c>
      <c r="BC306" s="131">
        <f t="shared" si="92"/>
        <v>3.8999999999999998E-3</v>
      </c>
      <c r="BD306" s="131">
        <f t="shared" si="92"/>
        <v>3.8999999999999998E-3</v>
      </c>
      <c r="BE306" s="131">
        <f t="shared" si="92"/>
        <v>3.8999999999999998E-3</v>
      </c>
      <c r="BF306" s="131">
        <f t="shared" si="93"/>
        <v>3.8999999999999998E-3</v>
      </c>
      <c r="BG306" s="131">
        <f t="shared" si="93"/>
        <v>3.8999999999999998E-3</v>
      </c>
      <c r="BH306" s="131">
        <f t="shared" si="93"/>
        <v>3.8999999999999998E-3</v>
      </c>
      <c r="BI306" s="131">
        <f t="shared" si="93"/>
        <v>3.8999999999999998E-3</v>
      </c>
      <c r="BJ306" s="131">
        <f t="shared" si="93"/>
        <v>3.8999999999999998E-3</v>
      </c>
      <c r="BK306" s="131">
        <f t="shared" si="93"/>
        <v>3.8999999999999998E-3</v>
      </c>
      <c r="BL306" s="131">
        <f t="shared" si="93"/>
        <v>3.8999999999999998E-3</v>
      </c>
      <c r="BM306" s="131">
        <f t="shared" si="93"/>
        <v>3.8999999999999998E-3</v>
      </c>
      <c r="BN306" s="131">
        <f t="shared" si="93"/>
        <v>3.8999999999999998E-3</v>
      </c>
      <c r="BO306" s="131">
        <f t="shared" si="93"/>
        <v>3.8999999999999998E-3</v>
      </c>
      <c r="BP306" s="131">
        <f t="shared" si="93"/>
        <v>3.8999999999999998E-3</v>
      </c>
      <c r="BQ306" s="131">
        <f t="shared" si="93"/>
        <v>3.8999999999999998E-3</v>
      </c>
      <c r="BS306" s="57" t="s">
        <v>48</v>
      </c>
    </row>
    <row r="307" spans="2:71">
      <c r="B307" s="90" t="s">
        <v>184</v>
      </c>
      <c r="C307" s="356">
        <v>2.3400000000000001E-2</v>
      </c>
      <c r="G307" s="62"/>
      <c r="H307" s="62"/>
      <c r="I307" s="126" t="str">
        <f t="shared" si="94"/>
        <v>2024$/VMT</v>
      </c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131">
        <f t="shared" si="91"/>
        <v>2.3400000000000001E-2</v>
      </c>
      <c r="AA307" s="131">
        <f t="shared" si="91"/>
        <v>2.3400000000000001E-2</v>
      </c>
      <c r="AB307" s="131">
        <f t="shared" si="91"/>
        <v>2.3400000000000001E-2</v>
      </c>
      <c r="AC307" s="131">
        <f t="shared" si="91"/>
        <v>2.3400000000000001E-2</v>
      </c>
      <c r="AD307" s="131">
        <f t="shared" si="91"/>
        <v>2.3400000000000001E-2</v>
      </c>
      <c r="AE307" s="131">
        <f t="shared" si="91"/>
        <v>2.3400000000000001E-2</v>
      </c>
      <c r="AF307" s="131">
        <f t="shared" si="91"/>
        <v>2.3400000000000001E-2</v>
      </c>
      <c r="AG307" s="131">
        <f t="shared" si="91"/>
        <v>2.3400000000000001E-2</v>
      </c>
      <c r="AH307" s="131">
        <f t="shared" si="91"/>
        <v>2.3400000000000001E-2</v>
      </c>
      <c r="AI307" s="131">
        <f t="shared" si="91"/>
        <v>2.3400000000000001E-2</v>
      </c>
      <c r="AJ307" s="131">
        <f t="shared" si="91"/>
        <v>2.3400000000000001E-2</v>
      </c>
      <c r="AK307" s="131">
        <f t="shared" si="91"/>
        <v>2.3400000000000001E-2</v>
      </c>
      <c r="AL307" s="131">
        <f t="shared" si="91"/>
        <v>2.3400000000000001E-2</v>
      </c>
      <c r="AM307" s="131">
        <f t="shared" si="91"/>
        <v>2.3400000000000001E-2</v>
      </c>
      <c r="AN307" s="131">
        <f t="shared" si="91"/>
        <v>2.3400000000000001E-2</v>
      </c>
      <c r="AO307" s="131">
        <f t="shared" si="91"/>
        <v>2.3400000000000001E-2</v>
      </c>
      <c r="AP307" s="131">
        <f t="shared" si="92"/>
        <v>2.3400000000000001E-2</v>
      </c>
      <c r="AQ307" s="131">
        <f t="shared" si="92"/>
        <v>2.3400000000000001E-2</v>
      </c>
      <c r="AR307" s="131">
        <f t="shared" si="92"/>
        <v>2.3400000000000001E-2</v>
      </c>
      <c r="AS307" s="131">
        <f t="shared" si="92"/>
        <v>2.3400000000000001E-2</v>
      </c>
      <c r="AT307" s="131">
        <f t="shared" si="92"/>
        <v>2.3400000000000001E-2</v>
      </c>
      <c r="AU307" s="131">
        <f t="shared" si="92"/>
        <v>2.3400000000000001E-2</v>
      </c>
      <c r="AV307" s="131">
        <f t="shared" si="92"/>
        <v>2.3400000000000001E-2</v>
      </c>
      <c r="AW307" s="131">
        <f t="shared" si="92"/>
        <v>2.3400000000000001E-2</v>
      </c>
      <c r="AX307" s="131">
        <f t="shared" si="92"/>
        <v>2.3400000000000001E-2</v>
      </c>
      <c r="AY307" s="131">
        <f t="shared" si="92"/>
        <v>2.3400000000000001E-2</v>
      </c>
      <c r="AZ307" s="131">
        <f t="shared" si="92"/>
        <v>2.3400000000000001E-2</v>
      </c>
      <c r="BA307" s="131">
        <f t="shared" si="92"/>
        <v>2.3400000000000001E-2</v>
      </c>
      <c r="BB307" s="131">
        <f t="shared" si="92"/>
        <v>2.3400000000000001E-2</v>
      </c>
      <c r="BC307" s="131">
        <f t="shared" si="92"/>
        <v>2.3400000000000001E-2</v>
      </c>
      <c r="BD307" s="131">
        <f t="shared" si="92"/>
        <v>2.3400000000000001E-2</v>
      </c>
      <c r="BE307" s="131">
        <f t="shared" si="92"/>
        <v>2.3400000000000001E-2</v>
      </c>
      <c r="BF307" s="131">
        <f t="shared" si="93"/>
        <v>2.3400000000000001E-2</v>
      </c>
      <c r="BG307" s="131">
        <f t="shared" si="93"/>
        <v>2.3400000000000001E-2</v>
      </c>
      <c r="BH307" s="131">
        <f t="shared" si="93"/>
        <v>2.3400000000000001E-2</v>
      </c>
      <c r="BI307" s="131">
        <f t="shared" si="93"/>
        <v>2.3400000000000001E-2</v>
      </c>
      <c r="BJ307" s="131">
        <f t="shared" si="93"/>
        <v>2.3400000000000001E-2</v>
      </c>
      <c r="BK307" s="131">
        <f t="shared" si="93"/>
        <v>2.3400000000000001E-2</v>
      </c>
      <c r="BL307" s="131">
        <f t="shared" si="93"/>
        <v>2.3400000000000001E-2</v>
      </c>
      <c r="BM307" s="131">
        <f t="shared" si="93"/>
        <v>2.3400000000000001E-2</v>
      </c>
      <c r="BN307" s="131">
        <f t="shared" si="93"/>
        <v>2.3400000000000001E-2</v>
      </c>
      <c r="BO307" s="131">
        <f t="shared" si="93"/>
        <v>2.3400000000000001E-2</v>
      </c>
      <c r="BP307" s="131">
        <f t="shared" si="93"/>
        <v>2.3400000000000001E-2</v>
      </c>
      <c r="BQ307" s="131">
        <f t="shared" si="93"/>
        <v>2.3400000000000001E-2</v>
      </c>
      <c r="BS307" s="57" t="s">
        <v>48</v>
      </c>
    </row>
    <row r="308" spans="2:71">
      <c r="B308" s="90" t="s">
        <v>185</v>
      </c>
      <c r="C308" s="356">
        <v>5.4000000000000003E-3</v>
      </c>
      <c r="G308" s="62"/>
      <c r="H308" s="62"/>
      <c r="I308" s="126" t="str">
        <f t="shared" si="94"/>
        <v>2024$/VMT</v>
      </c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131">
        <f t="shared" si="91"/>
        <v>5.4000000000000003E-3</v>
      </c>
      <c r="AA308" s="131">
        <f t="shared" si="91"/>
        <v>5.4000000000000003E-3</v>
      </c>
      <c r="AB308" s="131">
        <f t="shared" si="91"/>
        <v>5.4000000000000003E-3</v>
      </c>
      <c r="AC308" s="131">
        <f t="shared" si="91"/>
        <v>5.4000000000000003E-3</v>
      </c>
      <c r="AD308" s="131">
        <f t="shared" si="91"/>
        <v>5.4000000000000003E-3</v>
      </c>
      <c r="AE308" s="131">
        <f t="shared" si="91"/>
        <v>5.4000000000000003E-3</v>
      </c>
      <c r="AF308" s="131">
        <f t="shared" si="91"/>
        <v>5.4000000000000003E-3</v>
      </c>
      <c r="AG308" s="131">
        <f t="shared" si="91"/>
        <v>5.4000000000000003E-3</v>
      </c>
      <c r="AH308" s="131">
        <f t="shared" si="91"/>
        <v>5.4000000000000003E-3</v>
      </c>
      <c r="AI308" s="131">
        <f t="shared" si="91"/>
        <v>5.4000000000000003E-3</v>
      </c>
      <c r="AJ308" s="131">
        <f t="shared" si="91"/>
        <v>5.4000000000000003E-3</v>
      </c>
      <c r="AK308" s="131">
        <f t="shared" si="91"/>
        <v>5.4000000000000003E-3</v>
      </c>
      <c r="AL308" s="131">
        <f t="shared" si="91"/>
        <v>5.4000000000000003E-3</v>
      </c>
      <c r="AM308" s="131">
        <f t="shared" si="91"/>
        <v>5.4000000000000003E-3</v>
      </c>
      <c r="AN308" s="131">
        <f t="shared" si="91"/>
        <v>5.4000000000000003E-3</v>
      </c>
      <c r="AO308" s="131">
        <f t="shared" si="91"/>
        <v>5.4000000000000003E-3</v>
      </c>
      <c r="AP308" s="131">
        <f t="shared" si="92"/>
        <v>5.4000000000000003E-3</v>
      </c>
      <c r="AQ308" s="131">
        <f t="shared" si="92"/>
        <v>5.4000000000000003E-3</v>
      </c>
      <c r="AR308" s="131">
        <f t="shared" si="92"/>
        <v>5.4000000000000003E-3</v>
      </c>
      <c r="AS308" s="131">
        <f t="shared" si="92"/>
        <v>5.4000000000000003E-3</v>
      </c>
      <c r="AT308" s="131">
        <f t="shared" si="92"/>
        <v>5.4000000000000003E-3</v>
      </c>
      <c r="AU308" s="131">
        <f t="shared" si="92"/>
        <v>5.4000000000000003E-3</v>
      </c>
      <c r="AV308" s="131">
        <f t="shared" si="92"/>
        <v>5.4000000000000003E-3</v>
      </c>
      <c r="AW308" s="131">
        <f t="shared" si="92"/>
        <v>5.4000000000000003E-3</v>
      </c>
      <c r="AX308" s="131">
        <f t="shared" si="92"/>
        <v>5.4000000000000003E-3</v>
      </c>
      <c r="AY308" s="131">
        <f t="shared" si="92"/>
        <v>5.4000000000000003E-3</v>
      </c>
      <c r="AZ308" s="131">
        <f t="shared" si="92"/>
        <v>5.4000000000000003E-3</v>
      </c>
      <c r="BA308" s="131">
        <f t="shared" si="92"/>
        <v>5.4000000000000003E-3</v>
      </c>
      <c r="BB308" s="131">
        <f t="shared" si="92"/>
        <v>5.4000000000000003E-3</v>
      </c>
      <c r="BC308" s="131">
        <f t="shared" si="92"/>
        <v>5.4000000000000003E-3</v>
      </c>
      <c r="BD308" s="131">
        <f t="shared" si="92"/>
        <v>5.4000000000000003E-3</v>
      </c>
      <c r="BE308" s="131">
        <f t="shared" si="92"/>
        <v>5.4000000000000003E-3</v>
      </c>
      <c r="BF308" s="131">
        <f t="shared" si="93"/>
        <v>5.4000000000000003E-3</v>
      </c>
      <c r="BG308" s="131">
        <f t="shared" si="93"/>
        <v>5.4000000000000003E-3</v>
      </c>
      <c r="BH308" s="131">
        <f t="shared" si="93"/>
        <v>5.4000000000000003E-3</v>
      </c>
      <c r="BI308" s="131">
        <f t="shared" si="93"/>
        <v>5.4000000000000003E-3</v>
      </c>
      <c r="BJ308" s="131">
        <f t="shared" si="93"/>
        <v>5.4000000000000003E-3</v>
      </c>
      <c r="BK308" s="131">
        <f t="shared" si="93"/>
        <v>5.4000000000000003E-3</v>
      </c>
      <c r="BL308" s="131">
        <f t="shared" si="93"/>
        <v>5.4000000000000003E-3</v>
      </c>
      <c r="BM308" s="131">
        <f t="shared" si="93"/>
        <v>5.4000000000000003E-3</v>
      </c>
      <c r="BN308" s="131">
        <f t="shared" si="93"/>
        <v>5.4000000000000003E-3</v>
      </c>
      <c r="BO308" s="131">
        <f t="shared" si="93"/>
        <v>5.4000000000000003E-3</v>
      </c>
      <c r="BP308" s="131">
        <f t="shared" si="93"/>
        <v>5.4000000000000003E-3</v>
      </c>
      <c r="BQ308" s="131">
        <f t="shared" si="93"/>
        <v>5.4000000000000003E-3</v>
      </c>
      <c r="BS308" s="57" t="s">
        <v>48</v>
      </c>
    </row>
    <row r="309" spans="2:71">
      <c r="B309" s="90" t="s">
        <v>186</v>
      </c>
      <c r="C309" s="356">
        <v>6.9999999999999999E-4</v>
      </c>
      <c r="G309" s="62"/>
      <c r="H309" s="62"/>
      <c r="I309" s="126" t="str">
        <f t="shared" si="94"/>
        <v>2024$/VMT</v>
      </c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131">
        <f t="shared" si="91"/>
        <v>6.9999999999999999E-4</v>
      </c>
      <c r="AA309" s="131">
        <f t="shared" si="91"/>
        <v>6.9999999999999999E-4</v>
      </c>
      <c r="AB309" s="131">
        <f t="shared" si="91"/>
        <v>6.9999999999999999E-4</v>
      </c>
      <c r="AC309" s="131">
        <f t="shared" si="91"/>
        <v>6.9999999999999999E-4</v>
      </c>
      <c r="AD309" s="131">
        <f t="shared" si="91"/>
        <v>6.9999999999999999E-4</v>
      </c>
      <c r="AE309" s="131">
        <f t="shared" si="91"/>
        <v>6.9999999999999999E-4</v>
      </c>
      <c r="AF309" s="131">
        <f t="shared" si="91"/>
        <v>6.9999999999999999E-4</v>
      </c>
      <c r="AG309" s="131">
        <f t="shared" si="91"/>
        <v>6.9999999999999999E-4</v>
      </c>
      <c r="AH309" s="131">
        <f t="shared" si="91"/>
        <v>6.9999999999999999E-4</v>
      </c>
      <c r="AI309" s="131">
        <f t="shared" si="91"/>
        <v>6.9999999999999999E-4</v>
      </c>
      <c r="AJ309" s="131">
        <f t="shared" si="91"/>
        <v>6.9999999999999999E-4</v>
      </c>
      <c r="AK309" s="131">
        <f t="shared" si="91"/>
        <v>6.9999999999999999E-4</v>
      </c>
      <c r="AL309" s="131">
        <f t="shared" si="91"/>
        <v>6.9999999999999999E-4</v>
      </c>
      <c r="AM309" s="131">
        <f t="shared" si="91"/>
        <v>6.9999999999999999E-4</v>
      </c>
      <c r="AN309" s="131">
        <f t="shared" si="91"/>
        <v>6.9999999999999999E-4</v>
      </c>
      <c r="AO309" s="131">
        <f t="shared" si="91"/>
        <v>6.9999999999999999E-4</v>
      </c>
      <c r="AP309" s="131">
        <f t="shared" si="92"/>
        <v>6.9999999999999999E-4</v>
      </c>
      <c r="AQ309" s="131">
        <f t="shared" si="92"/>
        <v>6.9999999999999999E-4</v>
      </c>
      <c r="AR309" s="131">
        <f t="shared" si="92"/>
        <v>6.9999999999999999E-4</v>
      </c>
      <c r="AS309" s="131">
        <f t="shared" si="92"/>
        <v>6.9999999999999999E-4</v>
      </c>
      <c r="AT309" s="131">
        <f t="shared" si="92"/>
        <v>6.9999999999999999E-4</v>
      </c>
      <c r="AU309" s="131">
        <f t="shared" si="92"/>
        <v>6.9999999999999999E-4</v>
      </c>
      <c r="AV309" s="131">
        <f t="shared" si="92"/>
        <v>6.9999999999999999E-4</v>
      </c>
      <c r="AW309" s="131">
        <f t="shared" si="92"/>
        <v>6.9999999999999999E-4</v>
      </c>
      <c r="AX309" s="131">
        <f t="shared" si="92"/>
        <v>6.9999999999999999E-4</v>
      </c>
      <c r="AY309" s="131">
        <f t="shared" si="92"/>
        <v>6.9999999999999999E-4</v>
      </c>
      <c r="AZ309" s="131">
        <f t="shared" si="92"/>
        <v>6.9999999999999999E-4</v>
      </c>
      <c r="BA309" s="131">
        <f t="shared" si="92"/>
        <v>6.9999999999999999E-4</v>
      </c>
      <c r="BB309" s="131">
        <f t="shared" si="92"/>
        <v>6.9999999999999999E-4</v>
      </c>
      <c r="BC309" s="131">
        <f t="shared" si="92"/>
        <v>6.9999999999999999E-4</v>
      </c>
      <c r="BD309" s="131">
        <f t="shared" si="92"/>
        <v>6.9999999999999999E-4</v>
      </c>
      <c r="BE309" s="131">
        <f t="shared" si="92"/>
        <v>6.9999999999999999E-4</v>
      </c>
      <c r="BF309" s="131">
        <f t="shared" si="93"/>
        <v>6.9999999999999999E-4</v>
      </c>
      <c r="BG309" s="131">
        <f t="shared" si="93"/>
        <v>6.9999999999999999E-4</v>
      </c>
      <c r="BH309" s="131">
        <f t="shared" si="93"/>
        <v>6.9999999999999999E-4</v>
      </c>
      <c r="BI309" s="131">
        <f t="shared" si="93"/>
        <v>6.9999999999999999E-4</v>
      </c>
      <c r="BJ309" s="131">
        <f t="shared" si="93"/>
        <v>6.9999999999999999E-4</v>
      </c>
      <c r="BK309" s="131">
        <f t="shared" si="93"/>
        <v>6.9999999999999999E-4</v>
      </c>
      <c r="BL309" s="131">
        <f t="shared" si="93"/>
        <v>6.9999999999999999E-4</v>
      </c>
      <c r="BM309" s="131">
        <f t="shared" si="93"/>
        <v>6.9999999999999999E-4</v>
      </c>
      <c r="BN309" s="131">
        <f t="shared" si="93"/>
        <v>6.9999999999999999E-4</v>
      </c>
      <c r="BO309" s="131">
        <f t="shared" si="93"/>
        <v>6.9999999999999999E-4</v>
      </c>
      <c r="BP309" s="131">
        <f t="shared" si="93"/>
        <v>6.9999999999999999E-4</v>
      </c>
      <c r="BQ309" s="131">
        <f t="shared" si="93"/>
        <v>6.9999999999999999E-4</v>
      </c>
      <c r="BS309" s="57" t="s">
        <v>48</v>
      </c>
    </row>
    <row r="310" spans="2:71">
      <c r="B310" s="90" t="s">
        <v>187</v>
      </c>
      <c r="C310" s="356">
        <v>3.3E-3</v>
      </c>
      <c r="G310" s="62"/>
      <c r="H310" s="62"/>
      <c r="I310" s="126" t="str">
        <f t="shared" si="94"/>
        <v>2024$/VMT</v>
      </c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131">
        <f t="shared" si="91"/>
        <v>3.3E-3</v>
      </c>
      <c r="AA310" s="131">
        <f t="shared" si="91"/>
        <v>3.3E-3</v>
      </c>
      <c r="AB310" s="131">
        <f t="shared" si="91"/>
        <v>3.3E-3</v>
      </c>
      <c r="AC310" s="131">
        <f t="shared" si="91"/>
        <v>3.3E-3</v>
      </c>
      <c r="AD310" s="131">
        <f t="shared" si="91"/>
        <v>3.3E-3</v>
      </c>
      <c r="AE310" s="131">
        <f t="shared" si="91"/>
        <v>3.3E-3</v>
      </c>
      <c r="AF310" s="131">
        <f t="shared" si="91"/>
        <v>3.3E-3</v>
      </c>
      <c r="AG310" s="131">
        <f t="shared" si="91"/>
        <v>3.3E-3</v>
      </c>
      <c r="AH310" s="131">
        <f t="shared" si="91"/>
        <v>3.3E-3</v>
      </c>
      <c r="AI310" s="131">
        <f t="shared" si="91"/>
        <v>3.3E-3</v>
      </c>
      <c r="AJ310" s="131">
        <f t="shared" si="91"/>
        <v>3.3E-3</v>
      </c>
      <c r="AK310" s="131">
        <f t="shared" si="91"/>
        <v>3.3E-3</v>
      </c>
      <c r="AL310" s="131">
        <f t="shared" si="91"/>
        <v>3.3E-3</v>
      </c>
      <c r="AM310" s="131">
        <f t="shared" si="91"/>
        <v>3.3E-3</v>
      </c>
      <c r="AN310" s="131">
        <f t="shared" si="91"/>
        <v>3.3E-3</v>
      </c>
      <c r="AO310" s="131">
        <f t="shared" si="91"/>
        <v>3.3E-3</v>
      </c>
      <c r="AP310" s="131">
        <f t="shared" si="92"/>
        <v>3.3E-3</v>
      </c>
      <c r="AQ310" s="131">
        <f t="shared" si="92"/>
        <v>3.3E-3</v>
      </c>
      <c r="AR310" s="131">
        <f t="shared" si="92"/>
        <v>3.3E-3</v>
      </c>
      <c r="AS310" s="131">
        <f t="shared" si="92"/>
        <v>3.3E-3</v>
      </c>
      <c r="AT310" s="131">
        <f t="shared" si="92"/>
        <v>3.3E-3</v>
      </c>
      <c r="AU310" s="131">
        <f t="shared" si="92"/>
        <v>3.3E-3</v>
      </c>
      <c r="AV310" s="131">
        <f t="shared" si="92"/>
        <v>3.3E-3</v>
      </c>
      <c r="AW310" s="131">
        <f t="shared" si="92"/>
        <v>3.3E-3</v>
      </c>
      <c r="AX310" s="131">
        <f t="shared" si="92"/>
        <v>3.3E-3</v>
      </c>
      <c r="AY310" s="131">
        <f t="shared" si="92"/>
        <v>3.3E-3</v>
      </c>
      <c r="AZ310" s="131">
        <f t="shared" si="92"/>
        <v>3.3E-3</v>
      </c>
      <c r="BA310" s="131">
        <f t="shared" si="92"/>
        <v>3.3E-3</v>
      </c>
      <c r="BB310" s="131">
        <f t="shared" si="92"/>
        <v>3.3E-3</v>
      </c>
      <c r="BC310" s="131">
        <f t="shared" si="92"/>
        <v>3.3E-3</v>
      </c>
      <c r="BD310" s="131">
        <f t="shared" si="92"/>
        <v>3.3E-3</v>
      </c>
      <c r="BE310" s="131">
        <f t="shared" si="92"/>
        <v>3.3E-3</v>
      </c>
      <c r="BF310" s="131">
        <f t="shared" si="93"/>
        <v>3.3E-3</v>
      </c>
      <c r="BG310" s="131">
        <f t="shared" si="93"/>
        <v>3.3E-3</v>
      </c>
      <c r="BH310" s="131">
        <f t="shared" si="93"/>
        <v>3.3E-3</v>
      </c>
      <c r="BI310" s="131">
        <f t="shared" si="93"/>
        <v>3.3E-3</v>
      </c>
      <c r="BJ310" s="131">
        <f t="shared" si="93"/>
        <v>3.3E-3</v>
      </c>
      <c r="BK310" s="131">
        <f t="shared" si="93"/>
        <v>3.3E-3</v>
      </c>
      <c r="BL310" s="131">
        <f t="shared" si="93"/>
        <v>3.3E-3</v>
      </c>
      <c r="BM310" s="131">
        <f t="shared" si="93"/>
        <v>3.3E-3</v>
      </c>
      <c r="BN310" s="131">
        <f t="shared" si="93"/>
        <v>3.3E-3</v>
      </c>
      <c r="BO310" s="131">
        <f t="shared" si="93"/>
        <v>3.3E-3</v>
      </c>
      <c r="BP310" s="131">
        <f t="shared" si="93"/>
        <v>3.3E-3</v>
      </c>
      <c r="BQ310" s="131">
        <f t="shared" si="93"/>
        <v>3.3E-3</v>
      </c>
      <c r="BS310" s="57" t="s">
        <v>48</v>
      </c>
    </row>
    <row r="311" spans="2:71">
      <c r="B311" s="55" t="s">
        <v>189</v>
      </c>
      <c r="C311" s="360"/>
      <c r="AA311" s="104"/>
      <c r="AB311" s="104"/>
      <c r="AC311" s="104"/>
      <c r="AD311" s="104"/>
      <c r="AE311" s="104"/>
      <c r="AF311" s="104"/>
      <c r="AG311" s="104"/>
      <c r="AH311" s="104"/>
      <c r="AI311" s="104"/>
      <c r="AJ311" s="104"/>
      <c r="AK311" s="104"/>
      <c r="AL311" s="104"/>
      <c r="AM311" s="104"/>
      <c r="AN311" s="104"/>
      <c r="AO311" s="104"/>
      <c r="AP311" s="104"/>
      <c r="AQ311" s="104"/>
      <c r="AR311" s="104"/>
      <c r="AS311" s="104"/>
      <c r="AT311" s="104"/>
      <c r="AU311" s="104"/>
      <c r="AV311" s="104"/>
      <c r="AW311" s="104"/>
      <c r="AX311" s="104"/>
      <c r="AY311" s="104"/>
      <c r="AZ311" s="104"/>
      <c r="BA311" s="104"/>
      <c r="BB311" s="104"/>
      <c r="BC311" s="104"/>
      <c r="BD311" s="104"/>
      <c r="BE311" s="104"/>
      <c r="BF311" s="104"/>
      <c r="BG311" s="104"/>
      <c r="BH311" s="104"/>
      <c r="BI311" s="104"/>
      <c r="BJ311" s="104"/>
      <c r="BK311" s="104"/>
      <c r="BL311" s="104"/>
      <c r="BM311" s="104"/>
      <c r="BN311" s="104"/>
      <c r="BO311" s="104"/>
      <c r="BP311" s="104"/>
      <c r="BQ311" s="104"/>
    </row>
    <row r="312" spans="2:71" s="62" customFormat="1">
      <c r="B312" s="90" t="s">
        <v>178</v>
      </c>
      <c r="C312" s="356">
        <v>1.9E-2</v>
      </c>
      <c r="E312" s="55"/>
      <c r="F312" s="56"/>
      <c r="I312" s="126" t="str">
        <f>$C$6&amp;"$/VMT"</f>
        <v>2024$/VMT</v>
      </c>
      <c r="Z312" s="131">
        <f t="shared" ref="Z312:AO320" si="95">IF($C$289=1,$C312*Z$37,$C312)</f>
        <v>1.9E-2</v>
      </c>
      <c r="AA312" s="131">
        <f t="shared" si="95"/>
        <v>1.9E-2</v>
      </c>
      <c r="AB312" s="131">
        <f t="shared" si="95"/>
        <v>1.9E-2</v>
      </c>
      <c r="AC312" s="131">
        <f t="shared" si="95"/>
        <v>1.9E-2</v>
      </c>
      <c r="AD312" s="131">
        <f t="shared" si="95"/>
        <v>1.9E-2</v>
      </c>
      <c r="AE312" s="131">
        <f t="shared" si="95"/>
        <v>1.9E-2</v>
      </c>
      <c r="AF312" s="131">
        <f t="shared" si="95"/>
        <v>1.9E-2</v>
      </c>
      <c r="AG312" s="131">
        <f t="shared" si="95"/>
        <v>1.9E-2</v>
      </c>
      <c r="AH312" s="131">
        <f t="shared" si="95"/>
        <v>1.9E-2</v>
      </c>
      <c r="AI312" s="131">
        <f t="shared" si="95"/>
        <v>1.9E-2</v>
      </c>
      <c r="AJ312" s="131">
        <f t="shared" si="95"/>
        <v>1.9E-2</v>
      </c>
      <c r="AK312" s="131">
        <f t="shared" si="95"/>
        <v>1.9E-2</v>
      </c>
      <c r="AL312" s="131">
        <f t="shared" si="95"/>
        <v>1.9E-2</v>
      </c>
      <c r="AM312" s="131">
        <f t="shared" si="95"/>
        <v>1.9E-2</v>
      </c>
      <c r="AN312" s="131">
        <f t="shared" si="95"/>
        <v>1.9E-2</v>
      </c>
      <c r="AO312" s="131">
        <f t="shared" si="95"/>
        <v>1.9E-2</v>
      </c>
      <c r="AP312" s="131">
        <f t="shared" ref="AP312:BE320" si="96">IF($C$289=1,$C312*AP$37,$C312)</f>
        <v>1.9E-2</v>
      </c>
      <c r="AQ312" s="131">
        <f t="shared" si="96"/>
        <v>1.9E-2</v>
      </c>
      <c r="AR312" s="131">
        <f t="shared" si="96"/>
        <v>1.9E-2</v>
      </c>
      <c r="AS312" s="131">
        <f t="shared" si="96"/>
        <v>1.9E-2</v>
      </c>
      <c r="AT312" s="131">
        <f t="shared" si="96"/>
        <v>1.9E-2</v>
      </c>
      <c r="AU312" s="131">
        <f t="shared" si="96"/>
        <v>1.9E-2</v>
      </c>
      <c r="AV312" s="131">
        <f t="shared" si="96"/>
        <v>1.9E-2</v>
      </c>
      <c r="AW312" s="131">
        <f t="shared" si="96"/>
        <v>1.9E-2</v>
      </c>
      <c r="AX312" s="131">
        <f t="shared" si="96"/>
        <v>1.9E-2</v>
      </c>
      <c r="AY312" s="131">
        <f t="shared" si="96"/>
        <v>1.9E-2</v>
      </c>
      <c r="AZ312" s="131">
        <f t="shared" si="96"/>
        <v>1.9E-2</v>
      </c>
      <c r="BA312" s="131">
        <f t="shared" si="96"/>
        <v>1.9E-2</v>
      </c>
      <c r="BB312" s="131">
        <f t="shared" si="96"/>
        <v>1.9E-2</v>
      </c>
      <c r="BC312" s="131">
        <f t="shared" si="96"/>
        <v>1.9E-2</v>
      </c>
      <c r="BD312" s="131">
        <f t="shared" si="96"/>
        <v>1.9E-2</v>
      </c>
      <c r="BE312" s="131">
        <f t="shared" si="96"/>
        <v>1.9E-2</v>
      </c>
      <c r="BF312" s="131">
        <f t="shared" ref="BF312:BQ320" si="97">IF($C$289=1,$C312*BF$37,$C312)</f>
        <v>1.9E-2</v>
      </c>
      <c r="BG312" s="131">
        <f t="shared" si="97"/>
        <v>1.9E-2</v>
      </c>
      <c r="BH312" s="131">
        <f t="shared" si="97"/>
        <v>1.9E-2</v>
      </c>
      <c r="BI312" s="131">
        <f t="shared" si="97"/>
        <v>1.9E-2</v>
      </c>
      <c r="BJ312" s="131">
        <f t="shared" si="97"/>
        <v>1.9E-2</v>
      </c>
      <c r="BK312" s="131">
        <f t="shared" si="97"/>
        <v>1.9E-2</v>
      </c>
      <c r="BL312" s="131">
        <f t="shared" si="97"/>
        <v>1.9E-2</v>
      </c>
      <c r="BM312" s="131">
        <f t="shared" si="97"/>
        <v>1.9E-2</v>
      </c>
      <c r="BN312" s="131">
        <f t="shared" si="97"/>
        <v>1.9E-2</v>
      </c>
      <c r="BO312" s="131">
        <f t="shared" si="97"/>
        <v>1.9E-2</v>
      </c>
      <c r="BP312" s="131">
        <f t="shared" si="97"/>
        <v>1.9E-2</v>
      </c>
      <c r="BQ312" s="131">
        <f t="shared" si="97"/>
        <v>1.9E-2</v>
      </c>
      <c r="BS312" s="57" t="s">
        <v>48</v>
      </c>
    </row>
    <row r="313" spans="2:71" s="62" customFormat="1">
      <c r="B313" s="90" t="s">
        <v>180</v>
      </c>
      <c r="C313" s="356">
        <v>0.105</v>
      </c>
      <c r="E313" s="55"/>
      <c r="F313" s="56"/>
      <c r="I313" s="126" t="str">
        <f>$C$6&amp;"$/VMT"</f>
        <v>2024$/VMT</v>
      </c>
      <c r="Z313" s="131">
        <f t="shared" si="95"/>
        <v>0.105</v>
      </c>
      <c r="AA313" s="131">
        <f t="shared" si="95"/>
        <v>0.105</v>
      </c>
      <c r="AB313" s="131">
        <f t="shared" si="95"/>
        <v>0.105</v>
      </c>
      <c r="AC313" s="131">
        <f t="shared" si="95"/>
        <v>0.105</v>
      </c>
      <c r="AD313" s="131">
        <f t="shared" si="95"/>
        <v>0.105</v>
      </c>
      <c r="AE313" s="131">
        <f t="shared" si="95"/>
        <v>0.105</v>
      </c>
      <c r="AF313" s="131">
        <f t="shared" si="95"/>
        <v>0.105</v>
      </c>
      <c r="AG313" s="131">
        <f t="shared" si="95"/>
        <v>0.105</v>
      </c>
      <c r="AH313" s="131">
        <f t="shared" si="95"/>
        <v>0.105</v>
      </c>
      <c r="AI313" s="131">
        <f t="shared" si="95"/>
        <v>0.105</v>
      </c>
      <c r="AJ313" s="131">
        <f t="shared" si="95"/>
        <v>0.105</v>
      </c>
      <c r="AK313" s="131">
        <f t="shared" si="95"/>
        <v>0.105</v>
      </c>
      <c r="AL313" s="131">
        <f t="shared" si="95"/>
        <v>0.105</v>
      </c>
      <c r="AM313" s="131">
        <f t="shared" si="95"/>
        <v>0.105</v>
      </c>
      <c r="AN313" s="131">
        <f t="shared" si="95"/>
        <v>0.105</v>
      </c>
      <c r="AO313" s="131">
        <f t="shared" si="95"/>
        <v>0.105</v>
      </c>
      <c r="AP313" s="131">
        <f t="shared" si="96"/>
        <v>0.105</v>
      </c>
      <c r="AQ313" s="131">
        <f t="shared" si="96"/>
        <v>0.105</v>
      </c>
      <c r="AR313" s="131">
        <f t="shared" si="96"/>
        <v>0.105</v>
      </c>
      <c r="AS313" s="131">
        <f t="shared" si="96"/>
        <v>0.105</v>
      </c>
      <c r="AT313" s="131">
        <f t="shared" si="96"/>
        <v>0.105</v>
      </c>
      <c r="AU313" s="131">
        <f t="shared" si="96"/>
        <v>0.105</v>
      </c>
      <c r="AV313" s="131">
        <f t="shared" si="96"/>
        <v>0.105</v>
      </c>
      <c r="AW313" s="131">
        <f t="shared" si="96"/>
        <v>0.105</v>
      </c>
      <c r="AX313" s="131">
        <f t="shared" si="96"/>
        <v>0.105</v>
      </c>
      <c r="AY313" s="131">
        <f t="shared" si="96"/>
        <v>0.105</v>
      </c>
      <c r="AZ313" s="131">
        <f t="shared" si="96"/>
        <v>0.105</v>
      </c>
      <c r="BA313" s="131">
        <f t="shared" si="96"/>
        <v>0.105</v>
      </c>
      <c r="BB313" s="131">
        <f t="shared" si="96"/>
        <v>0.105</v>
      </c>
      <c r="BC313" s="131">
        <f t="shared" si="96"/>
        <v>0.105</v>
      </c>
      <c r="BD313" s="131">
        <f t="shared" si="96"/>
        <v>0.105</v>
      </c>
      <c r="BE313" s="131">
        <f t="shared" si="96"/>
        <v>0.105</v>
      </c>
      <c r="BF313" s="131">
        <f t="shared" si="97"/>
        <v>0.105</v>
      </c>
      <c r="BG313" s="131">
        <f t="shared" si="97"/>
        <v>0.105</v>
      </c>
      <c r="BH313" s="131">
        <f t="shared" si="97"/>
        <v>0.105</v>
      </c>
      <c r="BI313" s="131">
        <f t="shared" si="97"/>
        <v>0.105</v>
      </c>
      <c r="BJ313" s="131">
        <f t="shared" si="97"/>
        <v>0.105</v>
      </c>
      <c r="BK313" s="131">
        <f t="shared" si="97"/>
        <v>0.105</v>
      </c>
      <c r="BL313" s="131">
        <f t="shared" si="97"/>
        <v>0.105</v>
      </c>
      <c r="BM313" s="131">
        <f t="shared" si="97"/>
        <v>0.105</v>
      </c>
      <c r="BN313" s="131">
        <f t="shared" si="97"/>
        <v>0.105</v>
      </c>
      <c r="BO313" s="131">
        <f t="shared" si="97"/>
        <v>0.105</v>
      </c>
      <c r="BP313" s="131">
        <f t="shared" si="97"/>
        <v>0.105</v>
      </c>
      <c r="BQ313" s="131">
        <f t="shared" si="97"/>
        <v>0.105</v>
      </c>
      <c r="BS313" s="57" t="s">
        <v>48</v>
      </c>
    </row>
    <row r="314" spans="2:71">
      <c r="B314" s="90" t="s">
        <v>181</v>
      </c>
      <c r="C314" s="356">
        <v>4.2999999999999997E-2</v>
      </c>
      <c r="G314" s="62"/>
      <c r="H314" s="62"/>
      <c r="I314" s="126" t="str">
        <f t="shared" ref="I314:I320" si="98">$C$6&amp;"$/VMT"</f>
        <v>2024$/VMT</v>
      </c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131">
        <f t="shared" si="95"/>
        <v>4.2999999999999997E-2</v>
      </c>
      <c r="AA314" s="131">
        <f t="shared" si="95"/>
        <v>4.2999999999999997E-2</v>
      </c>
      <c r="AB314" s="131">
        <f t="shared" si="95"/>
        <v>4.2999999999999997E-2</v>
      </c>
      <c r="AC314" s="131">
        <f t="shared" si="95"/>
        <v>4.2999999999999997E-2</v>
      </c>
      <c r="AD314" s="131">
        <f t="shared" si="95"/>
        <v>4.2999999999999997E-2</v>
      </c>
      <c r="AE314" s="131">
        <f t="shared" si="95"/>
        <v>4.2999999999999997E-2</v>
      </c>
      <c r="AF314" s="131">
        <f t="shared" si="95"/>
        <v>4.2999999999999997E-2</v>
      </c>
      <c r="AG314" s="131">
        <f t="shared" si="95"/>
        <v>4.2999999999999997E-2</v>
      </c>
      <c r="AH314" s="131">
        <f t="shared" si="95"/>
        <v>4.2999999999999997E-2</v>
      </c>
      <c r="AI314" s="131">
        <f t="shared" si="95"/>
        <v>4.2999999999999997E-2</v>
      </c>
      <c r="AJ314" s="131">
        <f t="shared" si="95"/>
        <v>4.2999999999999997E-2</v>
      </c>
      <c r="AK314" s="131">
        <f t="shared" si="95"/>
        <v>4.2999999999999997E-2</v>
      </c>
      <c r="AL314" s="131">
        <f t="shared" si="95"/>
        <v>4.2999999999999997E-2</v>
      </c>
      <c r="AM314" s="131">
        <f t="shared" si="95"/>
        <v>4.2999999999999997E-2</v>
      </c>
      <c r="AN314" s="131">
        <f t="shared" si="95"/>
        <v>4.2999999999999997E-2</v>
      </c>
      <c r="AO314" s="131">
        <f t="shared" si="95"/>
        <v>4.2999999999999997E-2</v>
      </c>
      <c r="AP314" s="131">
        <f t="shared" si="96"/>
        <v>4.2999999999999997E-2</v>
      </c>
      <c r="AQ314" s="131">
        <f t="shared" si="96"/>
        <v>4.2999999999999997E-2</v>
      </c>
      <c r="AR314" s="131">
        <f t="shared" si="96"/>
        <v>4.2999999999999997E-2</v>
      </c>
      <c r="AS314" s="131">
        <f t="shared" si="96"/>
        <v>4.2999999999999997E-2</v>
      </c>
      <c r="AT314" s="131">
        <f t="shared" si="96"/>
        <v>4.2999999999999997E-2</v>
      </c>
      <c r="AU314" s="131">
        <f t="shared" si="96"/>
        <v>4.2999999999999997E-2</v>
      </c>
      <c r="AV314" s="131">
        <f t="shared" si="96"/>
        <v>4.2999999999999997E-2</v>
      </c>
      <c r="AW314" s="131">
        <f t="shared" si="96"/>
        <v>4.2999999999999997E-2</v>
      </c>
      <c r="AX314" s="131">
        <f t="shared" si="96"/>
        <v>4.2999999999999997E-2</v>
      </c>
      <c r="AY314" s="131">
        <f t="shared" si="96"/>
        <v>4.2999999999999997E-2</v>
      </c>
      <c r="AZ314" s="131">
        <f t="shared" si="96"/>
        <v>4.2999999999999997E-2</v>
      </c>
      <c r="BA314" s="131">
        <f t="shared" si="96"/>
        <v>4.2999999999999997E-2</v>
      </c>
      <c r="BB314" s="131">
        <f t="shared" si="96"/>
        <v>4.2999999999999997E-2</v>
      </c>
      <c r="BC314" s="131">
        <f t="shared" si="96"/>
        <v>4.2999999999999997E-2</v>
      </c>
      <c r="BD314" s="131">
        <f t="shared" si="96"/>
        <v>4.2999999999999997E-2</v>
      </c>
      <c r="BE314" s="131">
        <f t="shared" si="96"/>
        <v>4.2999999999999997E-2</v>
      </c>
      <c r="BF314" s="131">
        <f t="shared" si="97"/>
        <v>4.2999999999999997E-2</v>
      </c>
      <c r="BG314" s="131">
        <f t="shared" si="97"/>
        <v>4.2999999999999997E-2</v>
      </c>
      <c r="BH314" s="131">
        <f t="shared" si="97"/>
        <v>4.2999999999999997E-2</v>
      </c>
      <c r="BI314" s="131">
        <f t="shared" si="97"/>
        <v>4.2999999999999997E-2</v>
      </c>
      <c r="BJ314" s="131">
        <f t="shared" si="97"/>
        <v>4.2999999999999997E-2</v>
      </c>
      <c r="BK314" s="131">
        <f t="shared" si="97"/>
        <v>4.2999999999999997E-2</v>
      </c>
      <c r="BL314" s="131">
        <f t="shared" si="97"/>
        <v>4.2999999999999997E-2</v>
      </c>
      <c r="BM314" s="131">
        <f t="shared" si="97"/>
        <v>4.2999999999999997E-2</v>
      </c>
      <c r="BN314" s="131">
        <f t="shared" si="97"/>
        <v>4.2999999999999997E-2</v>
      </c>
      <c r="BO314" s="131">
        <f t="shared" si="97"/>
        <v>4.2999999999999997E-2</v>
      </c>
      <c r="BP314" s="131">
        <f t="shared" si="97"/>
        <v>4.2999999999999997E-2</v>
      </c>
      <c r="BQ314" s="131">
        <f t="shared" si="97"/>
        <v>4.2999999999999997E-2</v>
      </c>
      <c r="BS314" s="57" t="s">
        <v>48</v>
      </c>
    </row>
    <row r="315" spans="2:71">
      <c r="B315" s="90" t="s">
        <v>182</v>
      </c>
      <c r="C315" s="356">
        <v>1.7000000000000001E-2</v>
      </c>
      <c r="G315" s="62"/>
      <c r="H315" s="62"/>
      <c r="I315" s="126" t="str">
        <f t="shared" si="98"/>
        <v>2024$/VMT</v>
      </c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131">
        <f t="shared" si="95"/>
        <v>1.7000000000000001E-2</v>
      </c>
      <c r="AA315" s="131">
        <f t="shared" si="95"/>
        <v>1.7000000000000001E-2</v>
      </c>
      <c r="AB315" s="131">
        <f t="shared" si="95"/>
        <v>1.7000000000000001E-2</v>
      </c>
      <c r="AC315" s="131">
        <f t="shared" si="95"/>
        <v>1.7000000000000001E-2</v>
      </c>
      <c r="AD315" s="131">
        <f t="shared" si="95"/>
        <v>1.7000000000000001E-2</v>
      </c>
      <c r="AE315" s="131">
        <f t="shared" si="95"/>
        <v>1.7000000000000001E-2</v>
      </c>
      <c r="AF315" s="131">
        <f t="shared" si="95"/>
        <v>1.7000000000000001E-2</v>
      </c>
      <c r="AG315" s="131">
        <f t="shared" si="95"/>
        <v>1.7000000000000001E-2</v>
      </c>
      <c r="AH315" s="131">
        <f t="shared" si="95"/>
        <v>1.7000000000000001E-2</v>
      </c>
      <c r="AI315" s="131">
        <f t="shared" si="95"/>
        <v>1.7000000000000001E-2</v>
      </c>
      <c r="AJ315" s="131">
        <f t="shared" si="95"/>
        <v>1.7000000000000001E-2</v>
      </c>
      <c r="AK315" s="131">
        <f t="shared" si="95"/>
        <v>1.7000000000000001E-2</v>
      </c>
      <c r="AL315" s="131">
        <f t="shared" si="95"/>
        <v>1.7000000000000001E-2</v>
      </c>
      <c r="AM315" s="131">
        <f t="shared" si="95"/>
        <v>1.7000000000000001E-2</v>
      </c>
      <c r="AN315" s="131">
        <f t="shared" si="95"/>
        <v>1.7000000000000001E-2</v>
      </c>
      <c r="AO315" s="131">
        <f t="shared" si="95"/>
        <v>1.7000000000000001E-2</v>
      </c>
      <c r="AP315" s="131">
        <f t="shared" si="96"/>
        <v>1.7000000000000001E-2</v>
      </c>
      <c r="AQ315" s="131">
        <f t="shared" si="96"/>
        <v>1.7000000000000001E-2</v>
      </c>
      <c r="AR315" s="131">
        <f t="shared" si="96"/>
        <v>1.7000000000000001E-2</v>
      </c>
      <c r="AS315" s="131">
        <f t="shared" si="96"/>
        <v>1.7000000000000001E-2</v>
      </c>
      <c r="AT315" s="131">
        <f t="shared" si="96"/>
        <v>1.7000000000000001E-2</v>
      </c>
      <c r="AU315" s="131">
        <f t="shared" si="96"/>
        <v>1.7000000000000001E-2</v>
      </c>
      <c r="AV315" s="131">
        <f t="shared" si="96"/>
        <v>1.7000000000000001E-2</v>
      </c>
      <c r="AW315" s="131">
        <f t="shared" si="96"/>
        <v>1.7000000000000001E-2</v>
      </c>
      <c r="AX315" s="131">
        <f t="shared" si="96"/>
        <v>1.7000000000000001E-2</v>
      </c>
      <c r="AY315" s="131">
        <f t="shared" si="96"/>
        <v>1.7000000000000001E-2</v>
      </c>
      <c r="AZ315" s="131">
        <f t="shared" si="96"/>
        <v>1.7000000000000001E-2</v>
      </c>
      <c r="BA315" s="131">
        <f t="shared" si="96"/>
        <v>1.7000000000000001E-2</v>
      </c>
      <c r="BB315" s="131">
        <f t="shared" si="96"/>
        <v>1.7000000000000001E-2</v>
      </c>
      <c r="BC315" s="131">
        <f t="shared" si="96"/>
        <v>1.7000000000000001E-2</v>
      </c>
      <c r="BD315" s="131">
        <f t="shared" si="96"/>
        <v>1.7000000000000001E-2</v>
      </c>
      <c r="BE315" s="131">
        <f t="shared" si="96"/>
        <v>1.7000000000000001E-2</v>
      </c>
      <c r="BF315" s="131">
        <f t="shared" si="97"/>
        <v>1.7000000000000001E-2</v>
      </c>
      <c r="BG315" s="131">
        <f t="shared" si="97"/>
        <v>1.7000000000000001E-2</v>
      </c>
      <c r="BH315" s="131">
        <f t="shared" si="97"/>
        <v>1.7000000000000001E-2</v>
      </c>
      <c r="BI315" s="131">
        <f t="shared" si="97"/>
        <v>1.7000000000000001E-2</v>
      </c>
      <c r="BJ315" s="131">
        <f t="shared" si="97"/>
        <v>1.7000000000000001E-2</v>
      </c>
      <c r="BK315" s="131">
        <f t="shared" si="97"/>
        <v>1.7000000000000001E-2</v>
      </c>
      <c r="BL315" s="131">
        <f t="shared" si="97"/>
        <v>1.7000000000000001E-2</v>
      </c>
      <c r="BM315" s="131">
        <f t="shared" si="97"/>
        <v>1.7000000000000001E-2</v>
      </c>
      <c r="BN315" s="131">
        <f t="shared" si="97"/>
        <v>1.7000000000000001E-2</v>
      </c>
      <c r="BO315" s="131">
        <f t="shared" si="97"/>
        <v>1.7000000000000001E-2</v>
      </c>
      <c r="BP315" s="131">
        <f t="shared" si="97"/>
        <v>1.7000000000000001E-2</v>
      </c>
      <c r="BQ315" s="131">
        <f t="shared" si="97"/>
        <v>1.7000000000000001E-2</v>
      </c>
      <c r="BS315" s="57" t="s">
        <v>48</v>
      </c>
    </row>
    <row r="316" spans="2:71">
      <c r="B316" s="90" t="s">
        <v>183</v>
      </c>
      <c r="C316" s="356">
        <v>0.03</v>
      </c>
      <c r="G316" s="62"/>
      <c r="H316" s="62"/>
      <c r="I316" s="126" t="str">
        <f t="shared" si="98"/>
        <v>2024$/VMT</v>
      </c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131">
        <f t="shared" si="95"/>
        <v>0.03</v>
      </c>
      <c r="AA316" s="131">
        <f t="shared" si="95"/>
        <v>0.03</v>
      </c>
      <c r="AB316" s="131">
        <f t="shared" si="95"/>
        <v>0.03</v>
      </c>
      <c r="AC316" s="131">
        <f t="shared" si="95"/>
        <v>0.03</v>
      </c>
      <c r="AD316" s="131">
        <f t="shared" si="95"/>
        <v>0.03</v>
      </c>
      <c r="AE316" s="131">
        <f t="shared" si="95"/>
        <v>0.03</v>
      </c>
      <c r="AF316" s="131">
        <f t="shared" si="95"/>
        <v>0.03</v>
      </c>
      <c r="AG316" s="131">
        <f t="shared" si="95"/>
        <v>0.03</v>
      </c>
      <c r="AH316" s="131">
        <f t="shared" si="95"/>
        <v>0.03</v>
      </c>
      <c r="AI316" s="131">
        <f t="shared" si="95"/>
        <v>0.03</v>
      </c>
      <c r="AJ316" s="131">
        <f t="shared" si="95"/>
        <v>0.03</v>
      </c>
      <c r="AK316" s="131">
        <f t="shared" si="95"/>
        <v>0.03</v>
      </c>
      <c r="AL316" s="131">
        <f t="shared" si="95"/>
        <v>0.03</v>
      </c>
      <c r="AM316" s="131">
        <f t="shared" si="95"/>
        <v>0.03</v>
      </c>
      <c r="AN316" s="131">
        <f t="shared" si="95"/>
        <v>0.03</v>
      </c>
      <c r="AO316" s="131">
        <f t="shared" si="95"/>
        <v>0.03</v>
      </c>
      <c r="AP316" s="131">
        <f t="shared" si="96"/>
        <v>0.03</v>
      </c>
      <c r="AQ316" s="131">
        <f t="shared" si="96"/>
        <v>0.03</v>
      </c>
      <c r="AR316" s="131">
        <f t="shared" si="96"/>
        <v>0.03</v>
      </c>
      <c r="AS316" s="131">
        <f t="shared" si="96"/>
        <v>0.03</v>
      </c>
      <c r="AT316" s="131">
        <f t="shared" si="96"/>
        <v>0.03</v>
      </c>
      <c r="AU316" s="131">
        <f t="shared" si="96"/>
        <v>0.03</v>
      </c>
      <c r="AV316" s="131">
        <f t="shared" si="96"/>
        <v>0.03</v>
      </c>
      <c r="AW316" s="131">
        <f t="shared" si="96"/>
        <v>0.03</v>
      </c>
      <c r="AX316" s="131">
        <f t="shared" si="96"/>
        <v>0.03</v>
      </c>
      <c r="AY316" s="131">
        <f t="shared" si="96"/>
        <v>0.03</v>
      </c>
      <c r="AZ316" s="131">
        <f t="shared" si="96"/>
        <v>0.03</v>
      </c>
      <c r="BA316" s="131">
        <f t="shared" si="96"/>
        <v>0.03</v>
      </c>
      <c r="BB316" s="131">
        <f t="shared" si="96"/>
        <v>0.03</v>
      </c>
      <c r="BC316" s="131">
        <f t="shared" si="96"/>
        <v>0.03</v>
      </c>
      <c r="BD316" s="131">
        <f t="shared" si="96"/>
        <v>0.03</v>
      </c>
      <c r="BE316" s="131">
        <f t="shared" si="96"/>
        <v>0.03</v>
      </c>
      <c r="BF316" s="131">
        <f t="shared" si="97"/>
        <v>0.03</v>
      </c>
      <c r="BG316" s="131">
        <f t="shared" si="97"/>
        <v>0.03</v>
      </c>
      <c r="BH316" s="131">
        <f t="shared" si="97"/>
        <v>0.03</v>
      </c>
      <c r="BI316" s="131">
        <f t="shared" si="97"/>
        <v>0.03</v>
      </c>
      <c r="BJ316" s="131">
        <f t="shared" si="97"/>
        <v>0.03</v>
      </c>
      <c r="BK316" s="131">
        <f t="shared" si="97"/>
        <v>0.03</v>
      </c>
      <c r="BL316" s="131">
        <f t="shared" si="97"/>
        <v>0.03</v>
      </c>
      <c r="BM316" s="131">
        <f t="shared" si="97"/>
        <v>0.03</v>
      </c>
      <c r="BN316" s="131">
        <f t="shared" si="97"/>
        <v>0.03</v>
      </c>
      <c r="BO316" s="131">
        <f t="shared" si="97"/>
        <v>0.03</v>
      </c>
      <c r="BP316" s="131">
        <f t="shared" si="97"/>
        <v>0.03</v>
      </c>
      <c r="BQ316" s="131">
        <f t="shared" si="97"/>
        <v>0.03</v>
      </c>
      <c r="BS316" s="57" t="s">
        <v>48</v>
      </c>
    </row>
    <row r="317" spans="2:71">
      <c r="B317" s="90" t="s">
        <v>184</v>
      </c>
      <c r="C317" s="356">
        <v>2.3E-2</v>
      </c>
      <c r="G317" s="62"/>
      <c r="H317" s="62"/>
      <c r="I317" s="126" t="str">
        <f t="shared" si="98"/>
        <v>2024$/VMT</v>
      </c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131">
        <f t="shared" si="95"/>
        <v>2.3E-2</v>
      </c>
      <c r="AA317" s="131">
        <f t="shared" si="95"/>
        <v>2.3E-2</v>
      </c>
      <c r="AB317" s="131">
        <f t="shared" si="95"/>
        <v>2.3E-2</v>
      </c>
      <c r="AC317" s="131">
        <f t="shared" si="95"/>
        <v>2.3E-2</v>
      </c>
      <c r="AD317" s="131">
        <f t="shared" si="95"/>
        <v>2.3E-2</v>
      </c>
      <c r="AE317" s="131">
        <f t="shared" si="95"/>
        <v>2.3E-2</v>
      </c>
      <c r="AF317" s="131">
        <f t="shared" si="95"/>
        <v>2.3E-2</v>
      </c>
      <c r="AG317" s="131">
        <f t="shared" si="95"/>
        <v>2.3E-2</v>
      </c>
      <c r="AH317" s="131">
        <f t="shared" si="95"/>
        <v>2.3E-2</v>
      </c>
      <c r="AI317" s="131">
        <f t="shared" si="95"/>
        <v>2.3E-2</v>
      </c>
      <c r="AJ317" s="131">
        <f t="shared" si="95"/>
        <v>2.3E-2</v>
      </c>
      <c r="AK317" s="131">
        <f t="shared" si="95"/>
        <v>2.3E-2</v>
      </c>
      <c r="AL317" s="131">
        <f t="shared" si="95"/>
        <v>2.3E-2</v>
      </c>
      <c r="AM317" s="131">
        <f t="shared" si="95"/>
        <v>2.3E-2</v>
      </c>
      <c r="AN317" s="131">
        <f t="shared" si="95"/>
        <v>2.3E-2</v>
      </c>
      <c r="AO317" s="131">
        <f t="shared" si="95"/>
        <v>2.3E-2</v>
      </c>
      <c r="AP317" s="131">
        <f t="shared" si="96"/>
        <v>2.3E-2</v>
      </c>
      <c r="AQ317" s="131">
        <f t="shared" si="96"/>
        <v>2.3E-2</v>
      </c>
      <c r="AR317" s="131">
        <f t="shared" si="96"/>
        <v>2.3E-2</v>
      </c>
      <c r="AS317" s="131">
        <f t="shared" si="96"/>
        <v>2.3E-2</v>
      </c>
      <c r="AT317" s="131">
        <f t="shared" si="96"/>
        <v>2.3E-2</v>
      </c>
      <c r="AU317" s="131">
        <f t="shared" si="96"/>
        <v>2.3E-2</v>
      </c>
      <c r="AV317" s="131">
        <f t="shared" si="96"/>
        <v>2.3E-2</v>
      </c>
      <c r="AW317" s="131">
        <f t="shared" si="96"/>
        <v>2.3E-2</v>
      </c>
      <c r="AX317" s="131">
        <f t="shared" si="96"/>
        <v>2.3E-2</v>
      </c>
      <c r="AY317" s="131">
        <f t="shared" si="96"/>
        <v>2.3E-2</v>
      </c>
      <c r="AZ317" s="131">
        <f t="shared" si="96"/>
        <v>2.3E-2</v>
      </c>
      <c r="BA317" s="131">
        <f t="shared" si="96"/>
        <v>2.3E-2</v>
      </c>
      <c r="BB317" s="131">
        <f t="shared" si="96"/>
        <v>2.3E-2</v>
      </c>
      <c r="BC317" s="131">
        <f t="shared" si="96"/>
        <v>2.3E-2</v>
      </c>
      <c r="BD317" s="131">
        <f t="shared" si="96"/>
        <v>2.3E-2</v>
      </c>
      <c r="BE317" s="131">
        <f t="shared" si="96"/>
        <v>2.3E-2</v>
      </c>
      <c r="BF317" s="131">
        <f t="shared" si="97"/>
        <v>2.3E-2</v>
      </c>
      <c r="BG317" s="131">
        <f t="shared" si="97"/>
        <v>2.3E-2</v>
      </c>
      <c r="BH317" s="131">
        <f t="shared" si="97"/>
        <v>2.3E-2</v>
      </c>
      <c r="BI317" s="131">
        <f t="shared" si="97"/>
        <v>2.3E-2</v>
      </c>
      <c r="BJ317" s="131">
        <f t="shared" si="97"/>
        <v>2.3E-2</v>
      </c>
      <c r="BK317" s="131">
        <f t="shared" si="97"/>
        <v>2.3E-2</v>
      </c>
      <c r="BL317" s="131">
        <f t="shared" si="97"/>
        <v>2.3E-2</v>
      </c>
      <c r="BM317" s="131">
        <f t="shared" si="97"/>
        <v>2.3E-2</v>
      </c>
      <c r="BN317" s="131">
        <f t="shared" si="97"/>
        <v>2.3E-2</v>
      </c>
      <c r="BO317" s="131">
        <f t="shared" si="97"/>
        <v>2.3E-2</v>
      </c>
      <c r="BP317" s="131">
        <f t="shared" si="97"/>
        <v>2.3E-2</v>
      </c>
      <c r="BQ317" s="131">
        <f t="shared" si="97"/>
        <v>2.3E-2</v>
      </c>
      <c r="BS317" s="57" t="s">
        <v>48</v>
      </c>
    </row>
    <row r="318" spans="2:71">
      <c r="B318" s="90" t="s">
        <v>185</v>
      </c>
      <c r="C318" s="356">
        <v>1.9E-2</v>
      </c>
      <c r="G318" s="62"/>
      <c r="H318" s="62"/>
      <c r="I318" s="126" t="str">
        <f t="shared" si="98"/>
        <v>2024$/VMT</v>
      </c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131">
        <f t="shared" si="95"/>
        <v>1.9E-2</v>
      </c>
      <c r="AA318" s="131">
        <f t="shared" si="95"/>
        <v>1.9E-2</v>
      </c>
      <c r="AB318" s="131">
        <f t="shared" si="95"/>
        <v>1.9E-2</v>
      </c>
      <c r="AC318" s="131">
        <f t="shared" si="95"/>
        <v>1.9E-2</v>
      </c>
      <c r="AD318" s="131">
        <f t="shared" si="95"/>
        <v>1.9E-2</v>
      </c>
      <c r="AE318" s="131">
        <f t="shared" si="95"/>
        <v>1.9E-2</v>
      </c>
      <c r="AF318" s="131">
        <f t="shared" si="95"/>
        <v>1.9E-2</v>
      </c>
      <c r="AG318" s="131">
        <f t="shared" si="95"/>
        <v>1.9E-2</v>
      </c>
      <c r="AH318" s="131">
        <f t="shared" si="95"/>
        <v>1.9E-2</v>
      </c>
      <c r="AI318" s="131">
        <f t="shared" si="95"/>
        <v>1.9E-2</v>
      </c>
      <c r="AJ318" s="131">
        <f t="shared" si="95"/>
        <v>1.9E-2</v>
      </c>
      <c r="AK318" s="131">
        <f t="shared" si="95"/>
        <v>1.9E-2</v>
      </c>
      <c r="AL318" s="131">
        <f t="shared" si="95"/>
        <v>1.9E-2</v>
      </c>
      <c r="AM318" s="131">
        <f t="shared" si="95"/>
        <v>1.9E-2</v>
      </c>
      <c r="AN318" s="131">
        <f t="shared" si="95"/>
        <v>1.9E-2</v>
      </c>
      <c r="AO318" s="131">
        <f t="shared" si="95"/>
        <v>1.9E-2</v>
      </c>
      <c r="AP318" s="131">
        <f t="shared" si="96"/>
        <v>1.9E-2</v>
      </c>
      <c r="AQ318" s="131">
        <f t="shared" si="96"/>
        <v>1.9E-2</v>
      </c>
      <c r="AR318" s="131">
        <f t="shared" si="96"/>
        <v>1.9E-2</v>
      </c>
      <c r="AS318" s="131">
        <f t="shared" si="96"/>
        <v>1.9E-2</v>
      </c>
      <c r="AT318" s="131">
        <f t="shared" si="96"/>
        <v>1.9E-2</v>
      </c>
      <c r="AU318" s="131">
        <f t="shared" si="96"/>
        <v>1.9E-2</v>
      </c>
      <c r="AV318" s="131">
        <f t="shared" si="96"/>
        <v>1.9E-2</v>
      </c>
      <c r="AW318" s="131">
        <f t="shared" si="96"/>
        <v>1.9E-2</v>
      </c>
      <c r="AX318" s="131">
        <f t="shared" si="96"/>
        <v>1.9E-2</v>
      </c>
      <c r="AY318" s="131">
        <f t="shared" si="96"/>
        <v>1.9E-2</v>
      </c>
      <c r="AZ318" s="131">
        <f t="shared" si="96"/>
        <v>1.9E-2</v>
      </c>
      <c r="BA318" s="131">
        <f t="shared" si="96"/>
        <v>1.9E-2</v>
      </c>
      <c r="BB318" s="131">
        <f t="shared" si="96"/>
        <v>1.9E-2</v>
      </c>
      <c r="BC318" s="131">
        <f t="shared" si="96"/>
        <v>1.9E-2</v>
      </c>
      <c r="BD318" s="131">
        <f t="shared" si="96"/>
        <v>1.9E-2</v>
      </c>
      <c r="BE318" s="131">
        <f t="shared" si="96"/>
        <v>1.9E-2</v>
      </c>
      <c r="BF318" s="131">
        <f t="shared" si="97"/>
        <v>1.9E-2</v>
      </c>
      <c r="BG318" s="131">
        <f t="shared" si="97"/>
        <v>1.9E-2</v>
      </c>
      <c r="BH318" s="131">
        <f t="shared" si="97"/>
        <v>1.9E-2</v>
      </c>
      <c r="BI318" s="131">
        <f t="shared" si="97"/>
        <v>1.9E-2</v>
      </c>
      <c r="BJ318" s="131">
        <f t="shared" si="97"/>
        <v>1.9E-2</v>
      </c>
      <c r="BK318" s="131">
        <f t="shared" si="97"/>
        <v>1.9E-2</v>
      </c>
      <c r="BL318" s="131">
        <f t="shared" si="97"/>
        <v>1.9E-2</v>
      </c>
      <c r="BM318" s="131">
        <f t="shared" si="97"/>
        <v>1.9E-2</v>
      </c>
      <c r="BN318" s="131">
        <f t="shared" si="97"/>
        <v>1.9E-2</v>
      </c>
      <c r="BO318" s="131">
        <f t="shared" si="97"/>
        <v>1.9E-2</v>
      </c>
      <c r="BP318" s="131">
        <f t="shared" si="97"/>
        <v>1.9E-2</v>
      </c>
      <c r="BQ318" s="131">
        <f t="shared" si="97"/>
        <v>1.9E-2</v>
      </c>
      <c r="BS318" s="57" t="s">
        <v>48</v>
      </c>
    </row>
    <row r="319" spans="2:71">
      <c r="B319" s="90" t="s">
        <v>186</v>
      </c>
      <c r="C319" s="356">
        <v>9.4E-2</v>
      </c>
      <c r="G319" s="62"/>
      <c r="H319" s="62"/>
      <c r="I319" s="126" t="str">
        <f t="shared" si="98"/>
        <v>2024$/VMT</v>
      </c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131">
        <f t="shared" si="95"/>
        <v>9.4E-2</v>
      </c>
      <c r="AA319" s="131">
        <f t="shared" si="95"/>
        <v>9.4E-2</v>
      </c>
      <c r="AB319" s="131">
        <f t="shared" si="95"/>
        <v>9.4E-2</v>
      </c>
      <c r="AC319" s="131">
        <f t="shared" si="95"/>
        <v>9.4E-2</v>
      </c>
      <c r="AD319" s="131">
        <f t="shared" si="95"/>
        <v>9.4E-2</v>
      </c>
      <c r="AE319" s="131">
        <f t="shared" si="95"/>
        <v>9.4E-2</v>
      </c>
      <c r="AF319" s="131">
        <f t="shared" si="95"/>
        <v>9.4E-2</v>
      </c>
      <c r="AG319" s="131">
        <f t="shared" si="95"/>
        <v>9.4E-2</v>
      </c>
      <c r="AH319" s="131">
        <f t="shared" si="95"/>
        <v>9.4E-2</v>
      </c>
      <c r="AI319" s="131">
        <f t="shared" si="95"/>
        <v>9.4E-2</v>
      </c>
      <c r="AJ319" s="131">
        <f t="shared" si="95"/>
        <v>9.4E-2</v>
      </c>
      <c r="AK319" s="131">
        <f t="shared" si="95"/>
        <v>9.4E-2</v>
      </c>
      <c r="AL319" s="131">
        <f t="shared" si="95"/>
        <v>9.4E-2</v>
      </c>
      <c r="AM319" s="131">
        <f t="shared" si="95"/>
        <v>9.4E-2</v>
      </c>
      <c r="AN319" s="131">
        <f t="shared" si="95"/>
        <v>9.4E-2</v>
      </c>
      <c r="AO319" s="131">
        <f t="shared" si="95"/>
        <v>9.4E-2</v>
      </c>
      <c r="AP319" s="131">
        <f t="shared" si="96"/>
        <v>9.4E-2</v>
      </c>
      <c r="AQ319" s="131">
        <f t="shared" si="96"/>
        <v>9.4E-2</v>
      </c>
      <c r="AR319" s="131">
        <f t="shared" si="96"/>
        <v>9.4E-2</v>
      </c>
      <c r="AS319" s="131">
        <f t="shared" si="96"/>
        <v>9.4E-2</v>
      </c>
      <c r="AT319" s="131">
        <f t="shared" si="96"/>
        <v>9.4E-2</v>
      </c>
      <c r="AU319" s="131">
        <f t="shared" si="96"/>
        <v>9.4E-2</v>
      </c>
      <c r="AV319" s="131">
        <f t="shared" si="96"/>
        <v>9.4E-2</v>
      </c>
      <c r="AW319" s="131">
        <f t="shared" si="96"/>
        <v>9.4E-2</v>
      </c>
      <c r="AX319" s="131">
        <f t="shared" si="96"/>
        <v>9.4E-2</v>
      </c>
      <c r="AY319" s="131">
        <f t="shared" si="96"/>
        <v>9.4E-2</v>
      </c>
      <c r="AZ319" s="131">
        <f t="shared" si="96"/>
        <v>9.4E-2</v>
      </c>
      <c r="BA319" s="131">
        <f t="shared" si="96"/>
        <v>9.4E-2</v>
      </c>
      <c r="BB319" s="131">
        <f t="shared" si="96"/>
        <v>9.4E-2</v>
      </c>
      <c r="BC319" s="131">
        <f t="shared" si="96"/>
        <v>9.4E-2</v>
      </c>
      <c r="BD319" s="131">
        <f t="shared" si="96"/>
        <v>9.4E-2</v>
      </c>
      <c r="BE319" s="131">
        <f t="shared" si="96"/>
        <v>9.4E-2</v>
      </c>
      <c r="BF319" s="131">
        <f t="shared" si="97"/>
        <v>9.4E-2</v>
      </c>
      <c r="BG319" s="131">
        <f t="shared" si="97"/>
        <v>9.4E-2</v>
      </c>
      <c r="BH319" s="131">
        <f t="shared" si="97"/>
        <v>9.4E-2</v>
      </c>
      <c r="BI319" s="131">
        <f t="shared" si="97"/>
        <v>9.4E-2</v>
      </c>
      <c r="BJ319" s="131">
        <f t="shared" si="97"/>
        <v>9.4E-2</v>
      </c>
      <c r="BK319" s="131">
        <f t="shared" si="97"/>
        <v>9.4E-2</v>
      </c>
      <c r="BL319" s="131">
        <f t="shared" si="97"/>
        <v>9.4E-2</v>
      </c>
      <c r="BM319" s="131">
        <f t="shared" si="97"/>
        <v>9.4E-2</v>
      </c>
      <c r="BN319" s="131">
        <f t="shared" si="97"/>
        <v>9.4E-2</v>
      </c>
      <c r="BO319" s="131">
        <f t="shared" si="97"/>
        <v>9.4E-2</v>
      </c>
      <c r="BP319" s="131">
        <f t="shared" si="97"/>
        <v>9.4E-2</v>
      </c>
      <c r="BQ319" s="131">
        <f t="shared" si="97"/>
        <v>9.4E-2</v>
      </c>
      <c r="BS319" s="57" t="s">
        <v>48</v>
      </c>
    </row>
    <row r="320" spans="2:71">
      <c r="B320" s="90" t="s">
        <v>187</v>
      </c>
      <c r="C320" s="356">
        <v>4.1000000000000002E-2</v>
      </c>
      <c r="G320" s="62"/>
      <c r="H320" s="62"/>
      <c r="I320" s="126" t="str">
        <f t="shared" si="98"/>
        <v>2024$/VMT</v>
      </c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131">
        <f t="shared" si="95"/>
        <v>4.1000000000000002E-2</v>
      </c>
      <c r="AA320" s="131">
        <f t="shared" si="95"/>
        <v>4.1000000000000002E-2</v>
      </c>
      <c r="AB320" s="131">
        <f t="shared" si="95"/>
        <v>4.1000000000000002E-2</v>
      </c>
      <c r="AC320" s="131">
        <f t="shared" si="95"/>
        <v>4.1000000000000002E-2</v>
      </c>
      <c r="AD320" s="131">
        <f t="shared" si="95"/>
        <v>4.1000000000000002E-2</v>
      </c>
      <c r="AE320" s="131">
        <f t="shared" si="95"/>
        <v>4.1000000000000002E-2</v>
      </c>
      <c r="AF320" s="131">
        <f t="shared" si="95"/>
        <v>4.1000000000000002E-2</v>
      </c>
      <c r="AG320" s="131">
        <f t="shared" si="95"/>
        <v>4.1000000000000002E-2</v>
      </c>
      <c r="AH320" s="131">
        <f t="shared" si="95"/>
        <v>4.1000000000000002E-2</v>
      </c>
      <c r="AI320" s="131">
        <f t="shared" si="95"/>
        <v>4.1000000000000002E-2</v>
      </c>
      <c r="AJ320" s="131">
        <f t="shared" si="95"/>
        <v>4.1000000000000002E-2</v>
      </c>
      <c r="AK320" s="131">
        <f t="shared" si="95"/>
        <v>4.1000000000000002E-2</v>
      </c>
      <c r="AL320" s="131">
        <f t="shared" si="95"/>
        <v>4.1000000000000002E-2</v>
      </c>
      <c r="AM320" s="131">
        <f t="shared" si="95"/>
        <v>4.1000000000000002E-2</v>
      </c>
      <c r="AN320" s="131">
        <f t="shared" si="95"/>
        <v>4.1000000000000002E-2</v>
      </c>
      <c r="AO320" s="131">
        <f t="shared" si="95"/>
        <v>4.1000000000000002E-2</v>
      </c>
      <c r="AP320" s="131">
        <f t="shared" si="96"/>
        <v>4.1000000000000002E-2</v>
      </c>
      <c r="AQ320" s="131">
        <f t="shared" si="96"/>
        <v>4.1000000000000002E-2</v>
      </c>
      <c r="AR320" s="131">
        <f t="shared" si="96"/>
        <v>4.1000000000000002E-2</v>
      </c>
      <c r="AS320" s="131">
        <f t="shared" si="96"/>
        <v>4.1000000000000002E-2</v>
      </c>
      <c r="AT320" s="131">
        <f t="shared" si="96"/>
        <v>4.1000000000000002E-2</v>
      </c>
      <c r="AU320" s="131">
        <f t="shared" si="96"/>
        <v>4.1000000000000002E-2</v>
      </c>
      <c r="AV320" s="131">
        <f t="shared" si="96"/>
        <v>4.1000000000000002E-2</v>
      </c>
      <c r="AW320" s="131">
        <f t="shared" si="96"/>
        <v>4.1000000000000002E-2</v>
      </c>
      <c r="AX320" s="131">
        <f t="shared" si="96"/>
        <v>4.1000000000000002E-2</v>
      </c>
      <c r="AY320" s="131">
        <f t="shared" si="96"/>
        <v>4.1000000000000002E-2</v>
      </c>
      <c r="AZ320" s="131">
        <f t="shared" si="96"/>
        <v>4.1000000000000002E-2</v>
      </c>
      <c r="BA320" s="131">
        <f t="shared" si="96"/>
        <v>4.1000000000000002E-2</v>
      </c>
      <c r="BB320" s="131">
        <f t="shared" si="96"/>
        <v>4.1000000000000002E-2</v>
      </c>
      <c r="BC320" s="131">
        <f t="shared" si="96"/>
        <v>4.1000000000000002E-2</v>
      </c>
      <c r="BD320" s="131">
        <f t="shared" si="96"/>
        <v>4.1000000000000002E-2</v>
      </c>
      <c r="BE320" s="131">
        <f t="shared" si="96"/>
        <v>4.1000000000000002E-2</v>
      </c>
      <c r="BF320" s="131">
        <f t="shared" si="97"/>
        <v>4.1000000000000002E-2</v>
      </c>
      <c r="BG320" s="131">
        <f t="shared" si="97"/>
        <v>4.1000000000000002E-2</v>
      </c>
      <c r="BH320" s="131">
        <f t="shared" si="97"/>
        <v>4.1000000000000002E-2</v>
      </c>
      <c r="BI320" s="131">
        <f t="shared" si="97"/>
        <v>4.1000000000000002E-2</v>
      </c>
      <c r="BJ320" s="131">
        <f t="shared" si="97"/>
        <v>4.1000000000000002E-2</v>
      </c>
      <c r="BK320" s="131">
        <f t="shared" si="97"/>
        <v>4.1000000000000002E-2</v>
      </c>
      <c r="BL320" s="131">
        <f t="shared" si="97"/>
        <v>4.1000000000000002E-2</v>
      </c>
      <c r="BM320" s="131">
        <f t="shared" si="97"/>
        <v>4.1000000000000002E-2</v>
      </c>
      <c r="BN320" s="131">
        <f t="shared" si="97"/>
        <v>4.1000000000000002E-2</v>
      </c>
      <c r="BO320" s="131">
        <f t="shared" si="97"/>
        <v>4.1000000000000002E-2</v>
      </c>
      <c r="BP320" s="131">
        <f t="shared" si="97"/>
        <v>4.1000000000000002E-2</v>
      </c>
      <c r="BQ320" s="131">
        <f t="shared" si="97"/>
        <v>4.1000000000000002E-2</v>
      </c>
      <c r="BS320" s="57" t="s">
        <v>48</v>
      </c>
    </row>
    <row r="321" spans="1:89"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AA321" s="72"/>
      <c r="AB321" s="72"/>
      <c r="AC321" s="72"/>
      <c r="AD321" s="72"/>
      <c r="AE321" s="72"/>
      <c r="AF321" s="72"/>
      <c r="AG321" s="72"/>
      <c r="AH321" s="72"/>
      <c r="AI321" s="72"/>
      <c r="AJ321" s="72"/>
      <c r="AK321" s="72"/>
      <c r="AL321" s="72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  <c r="BD321" s="72"/>
      <c r="BE321" s="72"/>
      <c r="BF321" s="72"/>
      <c r="BG321" s="72"/>
      <c r="BH321" s="72"/>
      <c r="BI321" s="72"/>
      <c r="BJ321" s="72"/>
      <c r="BK321" s="72"/>
      <c r="BL321" s="72"/>
      <c r="BM321" s="72"/>
      <c r="BN321" s="72"/>
      <c r="BO321" s="72"/>
      <c r="BP321" s="72"/>
    </row>
    <row r="322" spans="1:89" ht="15.6">
      <c r="A322" s="76" t="s">
        <v>190</v>
      </c>
      <c r="B322" s="77"/>
      <c r="C322" s="76"/>
      <c r="D322" s="76"/>
      <c r="E322" s="76"/>
      <c r="F322" s="76"/>
      <c r="G322" s="76"/>
      <c r="H322" s="78" t="s">
        <v>10</v>
      </c>
      <c r="I322" s="118" t="str">
        <f>I$47</f>
        <v>12/2025</v>
      </c>
    </row>
    <row r="324" spans="1:89">
      <c r="B324" s="360"/>
      <c r="C324" s="364"/>
    </row>
    <row r="325" spans="1:89" ht="15.6">
      <c r="B325" s="360"/>
      <c r="C325" s="363" t="s">
        <v>191</v>
      </c>
      <c r="D325" s="363" t="s">
        <v>192</v>
      </c>
    </row>
    <row r="326" spans="1:89">
      <c r="B326" s="453" t="s">
        <v>178</v>
      </c>
      <c r="C326" s="365"/>
      <c r="D326" s="366">
        <v>0</v>
      </c>
      <c r="I326" s="126" t="str">
        <f>$C$6&amp;"$/VMT"</f>
        <v>2024$/VMT</v>
      </c>
      <c r="AA326" s="220">
        <f t="shared" ref="AA326:AJ333" si="99">IF($C$324=1,$D326*INDEX($AA$131:$BQ$131,1,MATCH(AA$6,$AA$6:$BQ$6,0))/$AM$131,$D326)</f>
        <v>0</v>
      </c>
      <c r="AB326" s="220">
        <f t="shared" si="99"/>
        <v>0</v>
      </c>
      <c r="AC326" s="220">
        <f t="shared" si="99"/>
        <v>0</v>
      </c>
      <c r="AD326" s="220">
        <f t="shared" si="99"/>
        <v>0</v>
      </c>
      <c r="AE326" s="220">
        <f t="shared" si="99"/>
        <v>0</v>
      </c>
      <c r="AF326" s="220">
        <f t="shared" si="99"/>
        <v>0</v>
      </c>
      <c r="AG326" s="220">
        <f t="shared" si="99"/>
        <v>0</v>
      </c>
      <c r="AH326" s="220">
        <f t="shared" si="99"/>
        <v>0</v>
      </c>
      <c r="AI326" s="220">
        <f t="shared" si="99"/>
        <v>0</v>
      </c>
      <c r="AJ326" s="220">
        <f t="shared" si="99"/>
        <v>0</v>
      </c>
      <c r="AK326" s="220">
        <f t="shared" ref="AK326:AT333" si="100">IF($C$324=1,$D326*INDEX($AA$131:$BQ$131,1,MATCH(AK$6,$AA$6:$BQ$6,0))/$AM$131,$D326)</f>
        <v>0</v>
      </c>
      <c r="AL326" s="220">
        <f t="shared" si="100"/>
        <v>0</v>
      </c>
      <c r="AM326" s="220">
        <f t="shared" si="100"/>
        <v>0</v>
      </c>
      <c r="AN326" s="220">
        <f t="shared" si="100"/>
        <v>0</v>
      </c>
      <c r="AO326" s="220">
        <f t="shared" si="100"/>
        <v>0</v>
      </c>
      <c r="AP326" s="220">
        <f t="shared" si="100"/>
        <v>0</v>
      </c>
      <c r="AQ326" s="220">
        <f t="shared" si="100"/>
        <v>0</v>
      </c>
      <c r="AR326" s="220">
        <f t="shared" si="100"/>
        <v>0</v>
      </c>
      <c r="AS326" s="220">
        <f t="shared" si="100"/>
        <v>0</v>
      </c>
      <c r="AT326" s="220">
        <f t="shared" si="100"/>
        <v>0</v>
      </c>
      <c r="AU326" s="220">
        <f t="shared" ref="AU326:BD333" si="101">IF($C$324=1,$D326*INDEX($AA$131:$BQ$131,1,MATCH(AU$6,$AA$6:$BQ$6,0))/$AM$131,$D326)</f>
        <v>0</v>
      </c>
      <c r="AV326" s="220">
        <f t="shared" si="101"/>
        <v>0</v>
      </c>
      <c r="AW326" s="220">
        <f t="shared" si="101"/>
        <v>0</v>
      </c>
      <c r="AX326" s="220">
        <f t="shared" si="101"/>
        <v>0</v>
      </c>
      <c r="AY326" s="220">
        <f t="shared" si="101"/>
        <v>0</v>
      </c>
      <c r="AZ326" s="220">
        <f t="shared" si="101"/>
        <v>0</v>
      </c>
      <c r="BA326" s="220">
        <f t="shared" si="101"/>
        <v>0</v>
      </c>
      <c r="BB326" s="220">
        <f t="shared" si="101"/>
        <v>0</v>
      </c>
      <c r="BC326" s="220">
        <f t="shared" si="101"/>
        <v>0</v>
      </c>
      <c r="BD326" s="220">
        <f t="shared" si="101"/>
        <v>0</v>
      </c>
      <c r="BE326" s="220">
        <f t="shared" ref="BE326:BQ333" si="102">IF($C$324=1,$D326*INDEX($AA$131:$BQ$131,1,MATCH(BE$6,$AA$6:$BQ$6,0))/$AM$131,$D326)</f>
        <v>0</v>
      </c>
      <c r="BF326" s="220">
        <f t="shared" si="102"/>
        <v>0</v>
      </c>
      <c r="BG326" s="220">
        <f t="shared" si="102"/>
        <v>0</v>
      </c>
      <c r="BH326" s="220">
        <f t="shared" si="102"/>
        <v>0</v>
      </c>
      <c r="BI326" s="220">
        <f t="shared" si="102"/>
        <v>0</v>
      </c>
      <c r="BJ326" s="220">
        <f t="shared" si="102"/>
        <v>0</v>
      </c>
      <c r="BK326" s="220">
        <f t="shared" si="102"/>
        <v>0</v>
      </c>
      <c r="BL326" s="220">
        <f t="shared" si="102"/>
        <v>0</v>
      </c>
      <c r="BM326" s="220">
        <f t="shared" si="102"/>
        <v>0</v>
      </c>
      <c r="BN326" s="220">
        <f t="shared" si="102"/>
        <v>0</v>
      </c>
      <c r="BO326" s="220">
        <f t="shared" si="102"/>
        <v>0</v>
      </c>
      <c r="BP326" s="220">
        <f t="shared" si="102"/>
        <v>0</v>
      </c>
      <c r="BQ326" s="220">
        <f t="shared" si="102"/>
        <v>0</v>
      </c>
    </row>
    <row r="327" spans="1:89">
      <c r="B327" s="453" t="s">
        <v>180</v>
      </c>
      <c r="C327" s="367"/>
      <c r="D327" s="366">
        <v>0</v>
      </c>
      <c r="I327" s="126" t="str">
        <f t="shared" ref="I327:I334" si="103">$C$6&amp;"$/VMT"</f>
        <v>2024$/VMT</v>
      </c>
      <c r="AA327" s="220">
        <f t="shared" si="99"/>
        <v>0</v>
      </c>
      <c r="AB327" s="220">
        <f t="shared" si="99"/>
        <v>0</v>
      </c>
      <c r="AC327" s="220">
        <f t="shared" si="99"/>
        <v>0</v>
      </c>
      <c r="AD327" s="220">
        <f t="shared" si="99"/>
        <v>0</v>
      </c>
      <c r="AE327" s="220">
        <f t="shared" si="99"/>
        <v>0</v>
      </c>
      <c r="AF327" s="220">
        <f t="shared" si="99"/>
        <v>0</v>
      </c>
      <c r="AG327" s="220">
        <f t="shared" si="99"/>
        <v>0</v>
      </c>
      <c r="AH327" s="220">
        <f t="shared" si="99"/>
        <v>0</v>
      </c>
      <c r="AI327" s="220">
        <f t="shared" si="99"/>
        <v>0</v>
      </c>
      <c r="AJ327" s="220">
        <f t="shared" si="99"/>
        <v>0</v>
      </c>
      <c r="AK327" s="220">
        <f t="shared" si="100"/>
        <v>0</v>
      </c>
      <c r="AL327" s="220">
        <f t="shared" si="100"/>
        <v>0</v>
      </c>
      <c r="AM327" s="220">
        <f t="shared" si="100"/>
        <v>0</v>
      </c>
      <c r="AN327" s="220">
        <f t="shared" si="100"/>
        <v>0</v>
      </c>
      <c r="AO327" s="220">
        <f t="shared" si="100"/>
        <v>0</v>
      </c>
      <c r="AP327" s="220">
        <f t="shared" si="100"/>
        <v>0</v>
      </c>
      <c r="AQ327" s="220">
        <f t="shared" si="100"/>
        <v>0</v>
      </c>
      <c r="AR327" s="220">
        <f t="shared" si="100"/>
        <v>0</v>
      </c>
      <c r="AS327" s="220">
        <f t="shared" si="100"/>
        <v>0</v>
      </c>
      <c r="AT327" s="220">
        <f t="shared" si="100"/>
        <v>0</v>
      </c>
      <c r="AU327" s="220">
        <f t="shared" si="101"/>
        <v>0</v>
      </c>
      <c r="AV327" s="220">
        <f t="shared" si="101"/>
        <v>0</v>
      </c>
      <c r="AW327" s="220">
        <f t="shared" si="101"/>
        <v>0</v>
      </c>
      <c r="AX327" s="220">
        <f t="shared" si="101"/>
        <v>0</v>
      </c>
      <c r="AY327" s="220">
        <f t="shared" si="101"/>
        <v>0</v>
      </c>
      <c r="AZ327" s="220">
        <f t="shared" si="101"/>
        <v>0</v>
      </c>
      <c r="BA327" s="220">
        <f t="shared" si="101"/>
        <v>0</v>
      </c>
      <c r="BB327" s="220">
        <f t="shared" si="101"/>
        <v>0</v>
      </c>
      <c r="BC327" s="220">
        <f t="shared" si="101"/>
        <v>0</v>
      </c>
      <c r="BD327" s="220">
        <f t="shared" si="101"/>
        <v>0</v>
      </c>
      <c r="BE327" s="220">
        <f t="shared" si="102"/>
        <v>0</v>
      </c>
      <c r="BF327" s="220">
        <f t="shared" si="102"/>
        <v>0</v>
      </c>
      <c r="BG327" s="220">
        <f t="shared" si="102"/>
        <v>0</v>
      </c>
      <c r="BH327" s="220">
        <f t="shared" si="102"/>
        <v>0</v>
      </c>
      <c r="BI327" s="220">
        <f t="shared" si="102"/>
        <v>0</v>
      </c>
      <c r="BJ327" s="220">
        <f t="shared" si="102"/>
        <v>0</v>
      </c>
      <c r="BK327" s="220">
        <f t="shared" si="102"/>
        <v>0</v>
      </c>
      <c r="BL327" s="220">
        <f t="shared" si="102"/>
        <v>0</v>
      </c>
      <c r="BM327" s="220">
        <f t="shared" si="102"/>
        <v>0</v>
      </c>
      <c r="BN327" s="220">
        <f t="shared" si="102"/>
        <v>0</v>
      </c>
      <c r="BO327" s="220">
        <f t="shared" si="102"/>
        <v>0</v>
      </c>
      <c r="BP327" s="220">
        <f t="shared" si="102"/>
        <v>0</v>
      </c>
      <c r="BQ327" s="220">
        <f t="shared" si="102"/>
        <v>0</v>
      </c>
      <c r="BS327" s="57" t="s">
        <v>179</v>
      </c>
      <c r="BT327" s="230" t="s">
        <v>14</v>
      </c>
    </row>
    <row r="328" spans="1:89">
      <c r="B328" s="453" t="s">
        <v>181</v>
      </c>
      <c r="C328" s="366">
        <v>1.2999999999999999E-2</v>
      </c>
      <c r="D328" s="366">
        <v>0</v>
      </c>
      <c r="I328" s="126" t="str">
        <f t="shared" si="103"/>
        <v>2024$/VMT</v>
      </c>
      <c r="AA328" s="220">
        <f t="shared" si="99"/>
        <v>0</v>
      </c>
      <c r="AB328" s="220">
        <f t="shared" si="99"/>
        <v>0</v>
      </c>
      <c r="AC328" s="220">
        <f t="shared" si="99"/>
        <v>0</v>
      </c>
      <c r="AD328" s="220">
        <f t="shared" si="99"/>
        <v>0</v>
      </c>
      <c r="AE328" s="220">
        <f t="shared" si="99"/>
        <v>0</v>
      </c>
      <c r="AF328" s="220">
        <f t="shared" si="99"/>
        <v>0</v>
      </c>
      <c r="AG328" s="220">
        <f t="shared" si="99"/>
        <v>0</v>
      </c>
      <c r="AH328" s="220">
        <f t="shared" si="99"/>
        <v>0</v>
      </c>
      <c r="AI328" s="220">
        <f t="shared" si="99"/>
        <v>0</v>
      </c>
      <c r="AJ328" s="220">
        <f t="shared" si="99"/>
        <v>0</v>
      </c>
      <c r="AK328" s="220">
        <f t="shared" si="100"/>
        <v>0</v>
      </c>
      <c r="AL328" s="220">
        <f t="shared" si="100"/>
        <v>0</v>
      </c>
      <c r="AM328" s="220">
        <f t="shared" si="100"/>
        <v>0</v>
      </c>
      <c r="AN328" s="220">
        <f t="shared" si="100"/>
        <v>0</v>
      </c>
      <c r="AO328" s="220">
        <f t="shared" si="100"/>
        <v>0</v>
      </c>
      <c r="AP328" s="220">
        <f t="shared" si="100"/>
        <v>0</v>
      </c>
      <c r="AQ328" s="220">
        <f t="shared" si="100"/>
        <v>0</v>
      </c>
      <c r="AR328" s="220">
        <f t="shared" si="100"/>
        <v>0</v>
      </c>
      <c r="AS328" s="220">
        <f t="shared" si="100"/>
        <v>0</v>
      </c>
      <c r="AT328" s="220">
        <f t="shared" si="100"/>
        <v>0</v>
      </c>
      <c r="AU328" s="220">
        <f t="shared" si="101"/>
        <v>0</v>
      </c>
      <c r="AV328" s="220">
        <f t="shared" si="101"/>
        <v>0</v>
      </c>
      <c r="AW328" s="220">
        <f t="shared" si="101"/>
        <v>0</v>
      </c>
      <c r="AX328" s="220">
        <f t="shared" si="101"/>
        <v>0</v>
      </c>
      <c r="AY328" s="220">
        <f t="shared" si="101"/>
        <v>0</v>
      </c>
      <c r="AZ328" s="220">
        <f t="shared" si="101"/>
        <v>0</v>
      </c>
      <c r="BA328" s="220">
        <f t="shared" si="101"/>
        <v>0</v>
      </c>
      <c r="BB328" s="220">
        <f t="shared" si="101"/>
        <v>0</v>
      </c>
      <c r="BC328" s="220">
        <f t="shared" si="101"/>
        <v>0</v>
      </c>
      <c r="BD328" s="220">
        <f t="shared" si="101"/>
        <v>0</v>
      </c>
      <c r="BE328" s="220">
        <f t="shared" si="102"/>
        <v>0</v>
      </c>
      <c r="BF328" s="220">
        <f t="shared" si="102"/>
        <v>0</v>
      </c>
      <c r="BG328" s="220">
        <f t="shared" si="102"/>
        <v>0</v>
      </c>
      <c r="BH328" s="220">
        <f t="shared" si="102"/>
        <v>0</v>
      </c>
      <c r="BI328" s="220">
        <f t="shared" si="102"/>
        <v>0</v>
      </c>
      <c r="BJ328" s="220">
        <f t="shared" si="102"/>
        <v>0</v>
      </c>
      <c r="BK328" s="220">
        <f t="shared" si="102"/>
        <v>0</v>
      </c>
      <c r="BL328" s="220">
        <f t="shared" si="102"/>
        <v>0</v>
      </c>
      <c r="BM328" s="220">
        <f t="shared" si="102"/>
        <v>0</v>
      </c>
      <c r="BN328" s="220">
        <f t="shared" si="102"/>
        <v>0</v>
      </c>
      <c r="BO328" s="220">
        <f t="shared" si="102"/>
        <v>0</v>
      </c>
      <c r="BP328" s="220">
        <f t="shared" si="102"/>
        <v>0</v>
      </c>
      <c r="BQ328" s="220">
        <f t="shared" si="102"/>
        <v>0</v>
      </c>
      <c r="BS328" s="57" t="s">
        <v>48</v>
      </c>
      <c r="BT328" s="87"/>
    </row>
    <row r="329" spans="1:89">
      <c r="B329" s="453" t="s">
        <v>182</v>
      </c>
      <c r="C329" s="368"/>
      <c r="D329" s="366">
        <v>0</v>
      </c>
      <c r="I329" s="126" t="str">
        <f t="shared" si="103"/>
        <v>2024$/VMT</v>
      </c>
      <c r="AA329" s="220">
        <f t="shared" si="99"/>
        <v>0</v>
      </c>
      <c r="AB329" s="220">
        <f t="shared" si="99"/>
        <v>0</v>
      </c>
      <c r="AC329" s="220">
        <f t="shared" si="99"/>
        <v>0</v>
      </c>
      <c r="AD329" s="220">
        <f t="shared" si="99"/>
        <v>0</v>
      </c>
      <c r="AE329" s="220">
        <f t="shared" si="99"/>
        <v>0</v>
      </c>
      <c r="AF329" s="220">
        <f t="shared" si="99"/>
        <v>0</v>
      </c>
      <c r="AG329" s="220">
        <f t="shared" si="99"/>
        <v>0</v>
      </c>
      <c r="AH329" s="220">
        <f t="shared" si="99"/>
        <v>0</v>
      </c>
      <c r="AI329" s="220">
        <f t="shared" si="99"/>
        <v>0</v>
      </c>
      <c r="AJ329" s="220">
        <f t="shared" si="99"/>
        <v>0</v>
      </c>
      <c r="AK329" s="220">
        <f t="shared" si="100"/>
        <v>0</v>
      </c>
      <c r="AL329" s="220">
        <f t="shared" si="100"/>
        <v>0</v>
      </c>
      <c r="AM329" s="220">
        <f t="shared" si="100"/>
        <v>0</v>
      </c>
      <c r="AN329" s="220">
        <f t="shared" si="100"/>
        <v>0</v>
      </c>
      <c r="AO329" s="220">
        <f t="shared" si="100"/>
        <v>0</v>
      </c>
      <c r="AP329" s="220">
        <f t="shared" si="100"/>
        <v>0</v>
      </c>
      <c r="AQ329" s="220">
        <f t="shared" si="100"/>
        <v>0</v>
      </c>
      <c r="AR329" s="220">
        <f t="shared" si="100"/>
        <v>0</v>
      </c>
      <c r="AS329" s="220">
        <f t="shared" si="100"/>
        <v>0</v>
      </c>
      <c r="AT329" s="220">
        <f t="shared" si="100"/>
        <v>0</v>
      </c>
      <c r="AU329" s="220">
        <f t="shared" si="101"/>
        <v>0</v>
      </c>
      <c r="AV329" s="220">
        <f t="shared" si="101"/>
        <v>0</v>
      </c>
      <c r="AW329" s="220">
        <f t="shared" si="101"/>
        <v>0</v>
      </c>
      <c r="AX329" s="220">
        <f t="shared" si="101"/>
        <v>0</v>
      </c>
      <c r="AY329" s="220">
        <f t="shared" si="101"/>
        <v>0</v>
      </c>
      <c r="AZ329" s="220">
        <f t="shared" si="101"/>
        <v>0</v>
      </c>
      <c r="BA329" s="220">
        <f t="shared" si="101"/>
        <v>0</v>
      </c>
      <c r="BB329" s="220">
        <f t="shared" si="101"/>
        <v>0</v>
      </c>
      <c r="BC329" s="220">
        <f t="shared" si="101"/>
        <v>0</v>
      </c>
      <c r="BD329" s="220">
        <f t="shared" si="101"/>
        <v>0</v>
      </c>
      <c r="BE329" s="220">
        <f t="shared" si="102"/>
        <v>0</v>
      </c>
      <c r="BF329" s="220">
        <f t="shared" si="102"/>
        <v>0</v>
      </c>
      <c r="BG329" s="220">
        <f t="shared" si="102"/>
        <v>0</v>
      </c>
      <c r="BH329" s="220">
        <f t="shared" si="102"/>
        <v>0</v>
      </c>
      <c r="BI329" s="220">
        <f t="shared" si="102"/>
        <v>0</v>
      </c>
      <c r="BJ329" s="220">
        <f t="shared" si="102"/>
        <v>0</v>
      </c>
      <c r="BK329" s="220">
        <f t="shared" si="102"/>
        <v>0</v>
      </c>
      <c r="BL329" s="220">
        <f t="shared" si="102"/>
        <v>0</v>
      </c>
      <c r="BM329" s="220">
        <f t="shared" si="102"/>
        <v>0</v>
      </c>
      <c r="BN329" s="220">
        <f t="shared" si="102"/>
        <v>0</v>
      </c>
      <c r="BO329" s="220">
        <f t="shared" si="102"/>
        <v>0</v>
      </c>
      <c r="BP329" s="220">
        <f t="shared" si="102"/>
        <v>0</v>
      </c>
      <c r="BQ329" s="220">
        <f t="shared" si="102"/>
        <v>0</v>
      </c>
      <c r="BS329" s="57" t="s">
        <v>48</v>
      </c>
    </row>
    <row r="330" spans="1:89">
      <c r="B330" s="453" t="s">
        <v>183</v>
      </c>
      <c r="C330" s="367"/>
      <c r="D330" s="366">
        <v>0</v>
      </c>
      <c r="I330" s="126" t="str">
        <f t="shared" si="103"/>
        <v>2024$/VMT</v>
      </c>
      <c r="AA330" s="220">
        <f t="shared" si="99"/>
        <v>0</v>
      </c>
      <c r="AB330" s="220">
        <f t="shared" si="99"/>
        <v>0</v>
      </c>
      <c r="AC330" s="220">
        <f t="shared" si="99"/>
        <v>0</v>
      </c>
      <c r="AD330" s="220">
        <f t="shared" si="99"/>
        <v>0</v>
      </c>
      <c r="AE330" s="220">
        <f t="shared" si="99"/>
        <v>0</v>
      </c>
      <c r="AF330" s="220">
        <f t="shared" si="99"/>
        <v>0</v>
      </c>
      <c r="AG330" s="220">
        <f t="shared" si="99"/>
        <v>0</v>
      </c>
      <c r="AH330" s="220">
        <f t="shared" si="99"/>
        <v>0</v>
      </c>
      <c r="AI330" s="220">
        <f t="shared" si="99"/>
        <v>0</v>
      </c>
      <c r="AJ330" s="220">
        <f t="shared" si="99"/>
        <v>0</v>
      </c>
      <c r="AK330" s="220">
        <f t="shared" si="100"/>
        <v>0</v>
      </c>
      <c r="AL330" s="220">
        <f t="shared" si="100"/>
        <v>0</v>
      </c>
      <c r="AM330" s="220">
        <f t="shared" si="100"/>
        <v>0</v>
      </c>
      <c r="AN330" s="220">
        <f t="shared" si="100"/>
        <v>0</v>
      </c>
      <c r="AO330" s="220">
        <f t="shared" si="100"/>
        <v>0</v>
      </c>
      <c r="AP330" s="220">
        <f t="shared" si="100"/>
        <v>0</v>
      </c>
      <c r="AQ330" s="220">
        <f t="shared" si="100"/>
        <v>0</v>
      </c>
      <c r="AR330" s="220">
        <f t="shared" si="100"/>
        <v>0</v>
      </c>
      <c r="AS330" s="220">
        <f t="shared" si="100"/>
        <v>0</v>
      </c>
      <c r="AT330" s="220">
        <f t="shared" si="100"/>
        <v>0</v>
      </c>
      <c r="AU330" s="220">
        <f t="shared" si="101"/>
        <v>0</v>
      </c>
      <c r="AV330" s="220">
        <f t="shared" si="101"/>
        <v>0</v>
      </c>
      <c r="AW330" s="220">
        <f t="shared" si="101"/>
        <v>0</v>
      </c>
      <c r="AX330" s="220">
        <f t="shared" si="101"/>
        <v>0</v>
      </c>
      <c r="AY330" s="220">
        <f t="shared" si="101"/>
        <v>0</v>
      </c>
      <c r="AZ330" s="220">
        <f t="shared" si="101"/>
        <v>0</v>
      </c>
      <c r="BA330" s="220">
        <f t="shared" si="101"/>
        <v>0</v>
      </c>
      <c r="BB330" s="220">
        <f t="shared" si="101"/>
        <v>0</v>
      </c>
      <c r="BC330" s="220">
        <f t="shared" si="101"/>
        <v>0</v>
      </c>
      <c r="BD330" s="220">
        <f t="shared" si="101"/>
        <v>0</v>
      </c>
      <c r="BE330" s="220">
        <f t="shared" si="102"/>
        <v>0</v>
      </c>
      <c r="BF330" s="220">
        <f t="shared" si="102"/>
        <v>0</v>
      </c>
      <c r="BG330" s="220">
        <f t="shared" si="102"/>
        <v>0</v>
      </c>
      <c r="BH330" s="220">
        <f t="shared" si="102"/>
        <v>0</v>
      </c>
      <c r="BI330" s="220">
        <f t="shared" si="102"/>
        <v>0</v>
      </c>
      <c r="BJ330" s="220">
        <f t="shared" si="102"/>
        <v>0</v>
      </c>
      <c r="BK330" s="220">
        <f t="shared" si="102"/>
        <v>0</v>
      </c>
      <c r="BL330" s="220">
        <f t="shared" si="102"/>
        <v>0</v>
      </c>
      <c r="BM330" s="220">
        <f t="shared" si="102"/>
        <v>0</v>
      </c>
      <c r="BN330" s="220">
        <f t="shared" si="102"/>
        <v>0</v>
      </c>
      <c r="BO330" s="220">
        <f t="shared" si="102"/>
        <v>0</v>
      </c>
      <c r="BP330" s="220">
        <f t="shared" si="102"/>
        <v>0</v>
      </c>
      <c r="BQ330" s="220">
        <f t="shared" si="102"/>
        <v>0</v>
      </c>
      <c r="BS330" s="57" t="s">
        <v>48</v>
      </c>
    </row>
    <row r="331" spans="1:89">
      <c r="B331" s="453" t="s">
        <v>184</v>
      </c>
      <c r="C331" s="366">
        <v>3.7999999999999999E-2</v>
      </c>
      <c r="D331" s="366">
        <v>0</v>
      </c>
      <c r="I331" s="126" t="str">
        <f t="shared" si="103"/>
        <v>2024$/VMT</v>
      </c>
      <c r="AA331" s="220">
        <f t="shared" si="99"/>
        <v>0</v>
      </c>
      <c r="AB331" s="220">
        <f t="shared" si="99"/>
        <v>0</v>
      </c>
      <c r="AC331" s="220">
        <f t="shared" si="99"/>
        <v>0</v>
      </c>
      <c r="AD331" s="220">
        <f t="shared" si="99"/>
        <v>0</v>
      </c>
      <c r="AE331" s="220">
        <f t="shared" si="99"/>
        <v>0</v>
      </c>
      <c r="AF331" s="220">
        <f t="shared" si="99"/>
        <v>0</v>
      </c>
      <c r="AG331" s="220">
        <f t="shared" si="99"/>
        <v>0</v>
      </c>
      <c r="AH331" s="220">
        <f t="shared" si="99"/>
        <v>0</v>
      </c>
      <c r="AI331" s="220">
        <f t="shared" si="99"/>
        <v>0</v>
      </c>
      <c r="AJ331" s="220">
        <f t="shared" si="99"/>
        <v>0</v>
      </c>
      <c r="AK331" s="220">
        <f t="shared" si="100"/>
        <v>0</v>
      </c>
      <c r="AL331" s="220">
        <f t="shared" si="100"/>
        <v>0</v>
      </c>
      <c r="AM331" s="220">
        <f t="shared" si="100"/>
        <v>0</v>
      </c>
      <c r="AN331" s="220">
        <f t="shared" si="100"/>
        <v>0</v>
      </c>
      <c r="AO331" s="220">
        <f t="shared" si="100"/>
        <v>0</v>
      </c>
      <c r="AP331" s="220">
        <f t="shared" si="100"/>
        <v>0</v>
      </c>
      <c r="AQ331" s="220">
        <f t="shared" si="100"/>
        <v>0</v>
      </c>
      <c r="AR331" s="220">
        <f t="shared" si="100"/>
        <v>0</v>
      </c>
      <c r="AS331" s="220">
        <f t="shared" si="100"/>
        <v>0</v>
      </c>
      <c r="AT331" s="220">
        <f t="shared" si="100"/>
        <v>0</v>
      </c>
      <c r="AU331" s="220">
        <f t="shared" si="101"/>
        <v>0</v>
      </c>
      <c r="AV331" s="220">
        <f t="shared" si="101"/>
        <v>0</v>
      </c>
      <c r="AW331" s="220">
        <f t="shared" si="101"/>
        <v>0</v>
      </c>
      <c r="AX331" s="220">
        <f t="shared" si="101"/>
        <v>0</v>
      </c>
      <c r="AY331" s="220">
        <f t="shared" si="101"/>
        <v>0</v>
      </c>
      <c r="AZ331" s="220">
        <f t="shared" si="101"/>
        <v>0</v>
      </c>
      <c r="BA331" s="220">
        <f t="shared" si="101"/>
        <v>0</v>
      </c>
      <c r="BB331" s="220">
        <f t="shared" si="101"/>
        <v>0</v>
      </c>
      <c r="BC331" s="220">
        <f t="shared" si="101"/>
        <v>0</v>
      </c>
      <c r="BD331" s="220">
        <f t="shared" si="101"/>
        <v>0</v>
      </c>
      <c r="BE331" s="220">
        <f t="shared" si="102"/>
        <v>0</v>
      </c>
      <c r="BF331" s="220">
        <f t="shared" si="102"/>
        <v>0</v>
      </c>
      <c r="BG331" s="220">
        <f t="shared" si="102"/>
        <v>0</v>
      </c>
      <c r="BH331" s="220">
        <f t="shared" si="102"/>
        <v>0</v>
      </c>
      <c r="BI331" s="220">
        <f t="shared" si="102"/>
        <v>0</v>
      </c>
      <c r="BJ331" s="220">
        <f t="shared" si="102"/>
        <v>0</v>
      </c>
      <c r="BK331" s="220">
        <f t="shared" si="102"/>
        <v>0</v>
      </c>
      <c r="BL331" s="220">
        <f t="shared" si="102"/>
        <v>0</v>
      </c>
      <c r="BM331" s="220">
        <f t="shared" si="102"/>
        <v>0</v>
      </c>
      <c r="BN331" s="220">
        <f t="shared" si="102"/>
        <v>0</v>
      </c>
      <c r="BO331" s="220">
        <f t="shared" si="102"/>
        <v>0</v>
      </c>
      <c r="BP331" s="220">
        <f t="shared" si="102"/>
        <v>0</v>
      </c>
      <c r="BQ331" s="220">
        <f t="shared" si="102"/>
        <v>0</v>
      </c>
      <c r="BS331" s="57" t="s">
        <v>48</v>
      </c>
    </row>
    <row r="332" spans="1:89">
      <c r="B332" s="453" t="s">
        <v>185</v>
      </c>
      <c r="C332" s="368"/>
      <c r="D332" s="366">
        <v>0</v>
      </c>
      <c r="I332" s="126" t="str">
        <f t="shared" si="103"/>
        <v>2024$/VMT</v>
      </c>
      <c r="AA332" s="220">
        <f t="shared" si="99"/>
        <v>0</v>
      </c>
      <c r="AB332" s="220">
        <f t="shared" si="99"/>
        <v>0</v>
      </c>
      <c r="AC332" s="220">
        <f t="shared" si="99"/>
        <v>0</v>
      </c>
      <c r="AD332" s="220">
        <f t="shared" si="99"/>
        <v>0</v>
      </c>
      <c r="AE332" s="220">
        <f t="shared" si="99"/>
        <v>0</v>
      </c>
      <c r="AF332" s="220">
        <f t="shared" si="99"/>
        <v>0</v>
      </c>
      <c r="AG332" s="220">
        <f t="shared" si="99"/>
        <v>0</v>
      </c>
      <c r="AH332" s="220">
        <f t="shared" si="99"/>
        <v>0</v>
      </c>
      <c r="AI332" s="220">
        <f t="shared" si="99"/>
        <v>0</v>
      </c>
      <c r="AJ332" s="220">
        <f t="shared" si="99"/>
        <v>0</v>
      </c>
      <c r="AK332" s="220">
        <f t="shared" si="100"/>
        <v>0</v>
      </c>
      <c r="AL332" s="220">
        <f t="shared" si="100"/>
        <v>0</v>
      </c>
      <c r="AM332" s="220">
        <f t="shared" si="100"/>
        <v>0</v>
      </c>
      <c r="AN332" s="220">
        <f t="shared" si="100"/>
        <v>0</v>
      </c>
      <c r="AO332" s="220">
        <f t="shared" si="100"/>
        <v>0</v>
      </c>
      <c r="AP332" s="220">
        <f t="shared" si="100"/>
        <v>0</v>
      </c>
      <c r="AQ332" s="220">
        <f t="shared" si="100"/>
        <v>0</v>
      </c>
      <c r="AR332" s="220">
        <f t="shared" si="100"/>
        <v>0</v>
      </c>
      <c r="AS332" s="220">
        <f t="shared" si="100"/>
        <v>0</v>
      </c>
      <c r="AT332" s="220">
        <f t="shared" si="100"/>
        <v>0</v>
      </c>
      <c r="AU332" s="220">
        <f t="shared" si="101"/>
        <v>0</v>
      </c>
      <c r="AV332" s="220">
        <f t="shared" si="101"/>
        <v>0</v>
      </c>
      <c r="AW332" s="220">
        <f t="shared" si="101"/>
        <v>0</v>
      </c>
      <c r="AX332" s="220">
        <f t="shared" si="101"/>
        <v>0</v>
      </c>
      <c r="AY332" s="220">
        <f t="shared" si="101"/>
        <v>0</v>
      </c>
      <c r="AZ332" s="220">
        <f t="shared" si="101"/>
        <v>0</v>
      </c>
      <c r="BA332" s="220">
        <f t="shared" si="101"/>
        <v>0</v>
      </c>
      <c r="BB332" s="220">
        <f t="shared" si="101"/>
        <v>0</v>
      </c>
      <c r="BC332" s="220">
        <f t="shared" si="101"/>
        <v>0</v>
      </c>
      <c r="BD332" s="220">
        <f t="shared" si="101"/>
        <v>0</v>
      </c>
      <c r="BE332" s="220">
        <f t="shared" si="102"/>
        <v>0</v>
      </c>
      <c r="BF332" s="220">
        <f t="shared" si="102"/>
        <v>0</v>
      </c>
      <c r="BG332" s="220">
        <f t="shared" si="102"/>
        <v>0</v>
      </c>
      <c r="BH332" s="220">
        <f t="shared" si="102"/>
        <v>0</v>
      </c>
      <c r="BI332" s="220">
        <f t="shared" si="102"/>
        <v>0</v>
      </c>
      <c r="BJ332" s="220">
        <f t="shared" si="102"/>
        <v>0</v>
      </c>
      <c r="BK332" s="220">
        <f t="shared" si="102"/>
        <v>0</v>
      </c>
      <c r="BL332" s="220">
        <f t="shared" si="102"/>
        <v>0</v>
      </c>
      <c r="BM332" s="220">
        <f t="shared" si="102"/>
        <v>0</v>
      </c>
      <c r="BN332" s="220">
        <f t="shared" si="102"/>
        <v>0</v>
      </c>
      <c r="BO332" s="220">
        <f t="shared" si="102"/>
        <v>0</v>
      </c>
      <c r="BP332" s="220">
        <f t="shared" si="102"/>
        <v>0</v>
      </c>
      <c r="BQ332" s="220">
        <f t="shared" si="102"/>
        <v>0</v>
      </c>
      <c r="BS332" s="57" t="s">
        <v>48</v>
      </c>
    </row>
    <row r="333" spans="1:89">
      <c r="B333" s="453" t="s">
        <v>186</v>
      </c>
      <c r="C333" s="367"/>
      <c r="D333" s="366">
        <v>0</v>
      </c>
      <c r="I333" s="126" t="str">
        <f t="shared" si="103"/>
        <v>2024$/VMT</v>
      </c>
      <c r="AA333" s="220">
        <f t="shared" si="99"/>
        <v>0</v>
      </c>
      <c r="AB333" s="220">
        <f t="shared" si="99"/>
        <v>0</v>
      </c>
      <c r="AC333" s="220">
        <f t="shared" si="99"/>
        <v>0</v>
      </c>
      <c r="AD333" s="220">
        <f t="shared" si="99"/>
        <v>0</v>
      </c>
      <c r="AE333" s="220">
        <f t="shared" si="99"/>
        <v>0</v>
      </c>
      <c r="AF333" s="220">
        <f t="shared" si="99"/>
        <v>0</v>
      </c>
      <c r="AG333" s="220">
        <f t="shared" si="99"/>
        <v>0</v>
      </c>
      <c r="AH333" s="220">
        <f t="shared" si="99"/>
        <v>0</v>
      </c>
      <c r="AI333" s="220">
        <f t="shared" si="99"/>
        <v>0</v>
      </c>
      <c r="AJ333" s="220">
        <f t="shared" si="99"/>
        <v>0</v>
      </c>
      <c r="AK333" s="220">
        <f t="shared" si="100"/>
        <v>0</v>
      </c>
      <c r="AL333" s="220">
        <f t="shared" si="100"/>
        <v>0</v>
      </c>
      <c r="AM333" s="220">
        <f t="shared" si="100"/>
        <v>0</v>
      </c>
      <c r="AN333" s="220">
        <f t="shared" si="100"/>
        <v>0</v>
      </c>
      <c r="AO333" s="220">
        <f t="shared" si="100"/>
        <v>0</v>
      </c>
      <c r="AP333" s="220">
        <f t="shared" si="100"/>
        <v>0</v>
      </c>
      <c r="AQ333" s="220">
        <f t="shared" si="100"/>
        <v>0</v>
      </c>
      <c r="AR333" s="220">
        <f t="shared" si="100"/>
        <v>0</v>
      </c>
      <c r="AS333" s="220">
        <f t="shared" si="100"/>
        <v>0</v>
      </c>
      <c r="AT333" s="220">
        <f t="shared" si="100"/>
        <v>0</v>
      </c>
      <c r="AU333" s="220">
        <f t="shared" si="101"/>
        <v>0</v>
      </c>
      <c r="AV333" s="220">
        <f t="shared" si="101"/>
        <v>0</v>
      </c>
      <c r="AW333" s="220">
        <f t="shared" si="101"/>
        <v>0</v>
      </c>
      <c r="AX333" s="220">
        <f t="shared" si="101"/>
        <v>0</v>
      </c>
      <c r="AY333" s="220">
        <f t="shared" si="101"/>
        <v>0</v>
      </c>
      <c r="AZ333" s="220">
        <f t="shared" si="101"/>
        <v>0</v>
      </c>
      <c r="BA333" s="220">
        <f t="shared" si="101"/>
        <v>0</v>
      </c>
      <c r="BB333" s="220">
        <f t="shared" si="101"/>
        <v>0</v>
      </c>
      <c r="BC333" s="220">
        <f t="shared" si="101"/>
        <v>0</v>
      </c>
      <c r="BD333" s="220">
        <f t="shared" si="101"/>
        <v>0</v>
      </c>
      <c r="BE333" s="220">
        <f t="shared" si="102"/>
        <v>0</v>
      </c>
      <c r="BF333" s="220">
        <f t="shared" si="102"/>
        <v>0</v>
      </c>
      <c r="BG333" s="220">
        <f t="shared" si="102"/>
        <v>0</v>
      </c>
      <c r="BH333" s="220">
        <f t="shared" si="102"/>
        <v>0</v>
      </c>
      <c r="BI333" s="220">
        <f t="shared" si="102"/>
        <v>0</v>
      </c>
      <c r="BJ333" s="220">
        <f t="shared" si="102"/>
        <v>0</v>
      </c>
      <c r="BK333" s="220">
        <f t="shared" si="102"/>
        <v>0</v>
      </c>
      <c r="BL333" s="220">
        <f t="shared" si="102"/>
        <v>0</v>
      </c>
      <c r="BM333" s="220">
        <f t="shared" si="102"/>
        <v>0</v>
      </c>
      <c r="BN333" s="220">
        <f t="shared" si="102"/>
        <v>0</v>
      </c>
      <c r="BO333" s="220">
        <f t="shared" si="102"/>
        <v>0</v>
      </c>
      <c r="BP333" s="220">
        <f t="shared" si="102"/>
        <v>0</v>
      </c>
      <c r="BQ333" s="220">
        <f t="shared" si="102"/>
        <v>0</v>
      </c>
      <c r="BS333" s="57" t="s">
        <v>48</v>
      </c>
    </row>
    <row r="334" spans="1:89">
      <c r="B334" s="453" t="s">
        <v>187</v>
      </c>
      <c r="C334" s="366">
        <v>1.6E-2</v>
      </c>
      <c r="D334" s="366">
        <v>0</v>
      </c>
      <c r="I334" s="126" t="str">
        <f t="shared" si="103"/>
        <v>2024$/VMT</v>
      </c>
      <c r="BS334" s="57" t="s">
        <v>48</v>
      </c>
    </row>
    <row r="335" spans="1:89">
      <c r="B335" s="90"/>
      <c r="AA335" s="220"/>
      <c r="AB335" s="220"/>
      <c r="AC335" s="220"/>
      <c r="AD335" s="220"/>
      <c r="AE335" s="220"/>
      <c r="AF335" s="220"/>
      <c r="AG335" s="220"/>
      <c r="AH335" s="220"/>
      <c r="AI335" s="220"/>
      <c r="AJ335" s="220"/>
      <c r="AK335" s="220"/>
      <c r="AL335" s="220"/>
      <c r="AM335" s="220"/>
      <c r="AN335" s="220"/>
      <c r="AO335" s="220"/>
      <c r="AP335" s="220"/>
      <c r="AQ335" s="220"/>
      <c r="AR335" s="220"/>
      <c r="AS335" s="220"/>
      <c r="AT335" s="220"/>
      <c r="AU335" s="220"/>
      <c r="AV335" s="220"/>
      <c r="AW335" s="220"/>
      <c r="AX335" s="220"/>
      <c r="AY335" s="220"/>
      <c r="AZ335" s="220"/>
      <c r="BA335" s="220"/>
      <c r="BB335" s="220"/>
      <c r="BC335" s="220"/>
      <c r="BD335" s="220"/>
      <c r="BE335" s="220"/>
      <c r="BF335" s="220"/>
      <c r="BG335" s="220"/>
      <c r="BH335" s="220"/>
      <c r="BI335" s="220"/>
      <c r="BJ335" s="220"/>
      <c r="BK335" s="220"/>
      <c r="BL335" s="220"/>
      <c r="BM335" s="220"/>
      <c r="BN335" s="220"/>
      <c r="BO335" s="220"/>
      <c r="BP335" s="220"/>
      <c r="BQ335" s="220"/>
      <c r="BS335" s="57" t="s">
        <v>48</v>
      </c>
    </row>
    <row r="336" spans="1:89" s="62" customFormat="1" ht="18">
      <c r="A336" s="58" t="s">
        <v>193</v>
      </c>
      <c r="B336" s="59"/>
      <c r="C336" s="59"/>
      <c r="D336" s="59"/>
      <c r="E336" s="59"/>
      <c r="F336" s="109"/>
      <c r="G336" s="108"/>
      <c r="H336" s="59"/>
      <c r="I336" s="109"/>
      <c r="AA336" s="132"/>
      <c r="AB336" s="132"/>
      <c r="AC336" s="132"/>
      <c r="AD336" s="132"/>
      <c r="AE336" s="132"/>
      <c r="AF336" s="132"/>
      <c r="AG336" s="132"/>
      <c r="AH336" s="132"/>
      <c r="AI336" s="132"/>
      <c r="AJ336" s="132"/>
      <c r="AK336" s="132"/>
      <c r="AL336" s="132"/>
      <c r="AM336" s="132"/>
      <c r="AN336" s="132"/>
      <c r="AO336" s="132"/>
      <c r="AP336" s="132"/>
      <c r="AQ336" s="132"/>
      <c r="AR336" s="132"/>
      <c r="AS336" s="132"/>
      <c r="AT336" s="132"/>
      <c r="AU336" s="132"/>
      <c r="AV336" s="132"/>
      <c r="AW336" s="132"/>
      <c r="AX336" s="132"/>
      <c r="AY336" s="132"/>
      <c r="AZ336" s="132"/>
      <c r="BA336" s="132"/>
      <c r="BB336" s="132"/>
      <c r="BC336" s="132"/>
      <c r="BD336" s="132"/>
      <c r="BE336" s="132"/>
      <c r="BF336" s="132"/>
      <c r="BG336" s="132"/>
      <c r="BH336" s="132"/>
      <c r="BI336" s="132"/>
      <c r="BJ336" s="132"/>
      <c r="BK336" s="132"/>
      <c r="BL336" s="132"/>
      <c r="BM336" s="132"/>
      <c r="BN336" s="132"/>
      <c r="BO336" s="132"/>
      <c r="BP336" s="132"/>
      <c r="BQ336" s="132"/>
      <c r="BR336" s="132"/>
      <c r="BS336" s="57"/>
      <c r="BT336" s="132"/>
      <c r="BU336" s="132"/>
      <c r="BV336" s="132"/>
      <c r="BW336" s="132"/>
      <c r="BX336" s="132"/>
      <c r="BY336" s="132"/>
      <c r="BZ336" s="132"/>
      <c r="CA336" s="132"/>
      <c r="CB336" s="132"/>
      <c r="CC336" s="132"/>
      <c r="CD336" s="132"/>
      <c r="CE336" s="132"/>
      <c r="CF336" s="132"/>
      <c r="CG336" s="132"/>
      <c r="CH336" s="132"/>
      <c r="CI336" s="132"/>
      <c r="CJ336" s="132"/>
      <c r="CK336" s="132"/>
    </row>
    <row r="337" spans="1:72" ht="15.6">
      <c r="A337" s="76" t="s">
        <v>77</v>
      </c>
      <c r="B337" s="77"/>
      <c r="C337" s="76"/>
      <c r="D337" s="76"/>
      <c r="E337" s="78"/>
      <c r="F337" s="79"/>
      <c r="G337" s="76"/>
      <c r="H337" s="78" t="s">
        <v>10</v>
      </c>
      <c r="I337" s="79">
        <v>2022</v>
      </c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  <c r="BI337" s="68"/>
      <c r="BJ337" s="68"/>
      <c r="BK337" s="68"/>
      <c r="BL337" s="68"/>
      <c r="BM337" s="68"/>
      <c r="BN337" s="68"/>
      <c r="BO337" s="68"/>
      <c r="BP337" s="68"/>
      <c r="BQ337" s="68"/>
      <c r="BR337" s="69"/>
      <c r="BT337" s="87"/>
    </row>
    <row r="338" spans="1:72" ht="15" customHeight="1">
      <c r="A338" s="81"/>
      <c r="B338" s="82"/>
      <c r="C338" s="151">
        <v>2023</v>
      </c>
      <c r="D338" s="81"/>
      <c r="E338" s="83"/>
      <c r="F338" s="84"/>
      <c r="G338" s="81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  <c r="BI338" s="68"/>
      <c r="BJ338" s="68"/>
      <c r="BK338" s="68"/>
      <c r="BL338" s="68"/>
      <c r="BM338" s="68"/>
      <c r="BN338" s="68"/>
      <c r="BO338" s="68"/>
      <c r="BP338" s="68"/>
      <c r="BQ338" s="68"/>
      <c r="BR338" s="69"/>
      <c r="BT338" s="87"/>
    </row>
    <row r="339" spans="1:72">
      <c r="B339" s="56" t="s">
        <v>194</v>
      </c>
      <c r="C339" s="369">
        <v>3246817</v>
      </c>
      <c r="D339" s="371" t="s">
        <v>195</v>
      </c>
      <c r="E339" s="152"/>
      <c r="F339" s="126"/>
      <c r="I339" s="61" t="s">
        <v>196</v>
      </c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69"/>
      <c r="AX339" s="69"/>
      <c r="AY339" s="69"/>
      <c r="AZ339" s="69"/>
      <c r="BA339" s="69"/>
      <c r="BB339" s="69"/>
      <c r="BC339" s="69"/>
      <c r="BD339" s="69"/>
      <c r="BE339" s="69"/>
      <c r="BF339" s="69"/>
      <c r="BG339" s="69"/>
      <c r="BH339" s="69"/>
      <c r="BI339" s="69"/>
      <c r="BJ339" s="69"/>
      <c r="BK339" s="69"/>
      <c r="BL339" s="69"/>
      <c r="BM339" s="69"/>
      <c r="BN339" s="69"/>
      <c r="BO339" s="69"/>
      <c r="BP339" s="69"/>
      <c r="BQ339" s="69"/>
      <c r="BS339" s="57" t="s">
        <v>197</v>
      </c>
      <c r="BT339" s="87" t="s">
        <v>198</v>
      </c>
    </row>
    <row r="340" spans="1:72">
      <c r="B340" s="56" t="s">
        <v>199</v>
      </c>
      <c r="C340" s="369">
        <v>329858</v>
      </c>
      <c r="E340" s="152"/>
      <c r="F340" s="126"/>
      <c r="I340" s="61" t="s">
        <v>196</v>
      </c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69"/>
      <c r="AX340" s="69"/>
      <c r="AY340" s="69"/>
      <c r="AZ340" s="69"/>
      <c r="BA340" s="69"/>
      <c r="BB340" s="69"/>
      <c r="BC340" s="69"/>
      <c r="BD340" s="69"/>
      <c r="BE340" s="69"/>
      <c r="BF340" s="69"/>
      <c r="BG340" s="69"/>
      <c r="BH340" s="69"/>
      <c r="BI340" s="69"/>
      <c r="BJ340" s="69"/>
      <c r="BK340" s="69"/>
      <c r="BL340" s="69"/>
      <c r="BM340" s="69"/>
      <c r="BN340" s="69"/>
      <c r="BO340" s="69"/>
      <c r="BP340" s="69"/>
      <c r="BQ340" s="69"/>
      <c r="BS340" s="57" t="s">
        <v>48</v>
      </c>
      <c r="BT340" s="87" t="s">
        <v>198</v>
      </c>
    </row>
    <row r="341" spans="1:72">
      <c r="B341" s="55" t="s">
        <v>200</v>
      </c>
      <c r="C341" s="370">
        <v>9.2200000000000004E-2</v>
      </c>
      <c r="AA341" s="104"/>
      <c r="AB341" s="104"/>
      <c r="AC341" s="104"/>
      <c r="AD341" s="104"/>
      <c r="AE341" s="104"/>
      <c r="AF341" s="104"/>
      <c r="AG341" s="104"/>
      <c r="AH341" s="104"/>
      <c r="AI341" s="104"/>
      <c r="AJ341" s="104"/>
      <c r="AK341" s="104"/>
      <c r="AL341" s="104"/>
      <c r="AM341" s="104"/>
      <c r="AN341" s="104"/>
      <c r="AO341" s="104"/>
      <c r="AP341" s="104"/>
      <c r="AQ341" s="104"/>
      <c r="AR341" s="104"/>
      <c r="AS341" s="104"/>
      <c r="AT341" s="104"/>
      <c r="AU341" s="104"/>
      <c r="AV341" s="104"/>
      <c r="AW341" s="104"/>
      <c r="AX341" s="104"/>
      <c r="AY341" s="104"/>
      <c r="AZ341" s="104"/>
      <c r="BA341" s="104"/>
      <c r="BB341" s="104"/>
      <c r="BC341" s="104"/>
      <c r="BD341" s="104"/>
      <c r="BE341" s="104"/>
      <c r="BF341" s="104"/>
      <c r="BG341" s="104"/>
      <c r="BH341" s="104"/>
      <c r="BI341" s="104"/>
      <c r="BJ341" s="104"/>
      <c r="BK341" s="104"/>
      <c r="BL341" s="104"/>
      <c r="BM341" s="104"/>
      <c r="BN341" s="104"/>
      <c r="BO341" s="104"/>
      <c r="BP341" s="104"/>
      <c r="BQ341" s="104"/>
    </row>
    <row r="343" spans="1:72">
      <c r="B343" s="56" t="s">
        <v>201</v>
      </c>
      <c r="C343" s="70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04"/>
      <c r="AS343" s="104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10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  <c r="BO343" s="104"/>
      <c r="BP343" s="104"/>
      <c r="BQ343" s="104"/>
    </row>
    <row r="344" spans="1:72">
      <c r="B344" s="134" t="s">
        <v>202</v>
      </c>
      <c r="C344" s="372">
        <v>329858</v>
      </c>
      <c r="I344" s="61" t="s">
        <v>196</v>
      </c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04"/>
      <c r="AS344" s="104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10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  <c r="BO344" s="104"/>
      <c r="BP344" s="104"/>
      <c r="BQ344" s="104"/>
      <c r="BS344" s="57" t="s">
        <v>48</v>
      </c>
      <c r="BT344" s="87" t="s">
        <v>198</v>
      </c>
    </row>
    <row r="345" spans="1:72">
      <c r="B345" s="134" t="s">
        <v>203</v>
      </c>
      <c r="C345" s="369">
        <v>5375</v>
      </c>
      <c r="I345" s="61" t="s">
        <v>204</v>
      </c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104"/>
      <c r="AQ345" s="104"/>
      <c r="AR345" s="104"/>
      <c r="AS345" s="104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10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  <c r="BN345" s="104"/>
      <c r="BO345" s="104"/>
      <c r="BP345" s="104"/>
      <c r="BQ345" s="104"/>
      <c r="BS345" s="153" t="s">
        <v>205</v>
      </c>
      <c r="BT345" s="87" t="s">
        <v>206</v>
      </c>
    </row>
    <row r="346" spans="1:72">
      <c r="B346" s="134" t="s">
        <v>207</v>
      </c>
      <c r="C346" s="369">
        <v>114552</v>
      </c>
      <c r="I346" s="61" t="s">
        <v>204</v>
      </c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104"/>
      <c r="AQ346" s="104"/>
      <c r="AR346" s="104"/>
      <c r="AS346" s="104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10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  <c r="BN346" s="104"/>
      <c r="BO346" s="104"/>
      <c r="BP346" s="104"/>
      <c r="BQ346" s="104"/>
      <c r="BS346" s="153" t="s">
        <v>208</v>
      </c>
      <c r="BT346" s="87" t="s">
        <v>206</v>
      </c>
    </row>
    <row r="347" spans="1:72">
      <c r="B347" s="134"/>
      <c r="I347" s="61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104"/>
      <c r="AK347" s="104"/>
      <c r="AL347" s="104"/>
      <c r="AM347" s="104"/>
      <c r="AN347" s="104"/>
      <c r="AO347" s="104"/>
      <c r="AP347" s="104"/>
      <c r="AQ347" s="104"/>
      <c r="AR347" s="104"/>
      <c r="AS347" s="104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10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  <c r="BN347" s="104"/>
      <c r="BO347" s="104"/>
      <c r="BP347" s="104"/>
      <c r="BQ347" s="104"/>
    </row>
    <row r="348" spans="1:72">
      <c r="B348" s="56" t="s">
        <v>209</v>
      </c>
      <c r="C348" s="154"/>
      <c r="I348" s="61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04"/>
      <c r="AS348" s="104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10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  <c r="BN348" s="104"/>
      <c r="BO348" s="104"/>
      <c r="BP348" s="104"/>
      <c r="BQ348" s="104"/>
    </row>
    <row r="349" spans="1:72">
      <c r="B349" s="134" t="s">
        <v>210</v>
      </c>
      <c r="C349" s="373">
        <v>1.6294999999999999</v>
      </c>
      <c r="I349" s="61" t="s">
        <v>211</v>
      </c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104"/>
      <c r="AK349" s="104"/>
      <c r="AL349" s="104"/>
      <c r="AM349" s="104"/>
      <c r="AN349" s="104"/>
      <c r="AO349" s="104"/>
      <c r="AP349" s="104"/>
      <c r="AQ349" s="104"/>
      <c r="AR349" s="104"/>
      <c r="AS349" s="104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10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  <c r="BN349" s="104"/>
      <c r="BO349" s="104"/>
      <c r="BP349" s="104"/>
      <c r="BQ349" s="104"/>
    </row>
    <row r="350" spans="1:72">
      <c r="B350" s="134" t="s">
        <v>212</v>
      </c>
      <c r="C350" s="373">
        <v>34.727699999999999</v>
      </c>
      <c r="I350" s="61" t="s">
        <v>213</v>
      </c>
      <c r="AA350" s="104"/>
      <c r="AB350" s="104"/>
      <c r="AC350" s="104"/>
      <c r="AD350" s="104"/>
      <c r="AE350" s="104"/>
      <c r="AF350" s="104"/>
      <c r="AG350" s="104"/>
      <c r="AH350" s="104"/>
      <c r="AI350" s="104"/>
      <c r="AJ350" s="104"/>
      <c r="AK350" s="104"/>
      <c r="AL350" s="104"/>
      <c r="AM350" s="104"/>
      <c r="AN350" s="104"/>
      <c r="AO350" s="104"/>
      <c r="AP350" s="104"/>
      <c r="AQ350" s="104"/>
      <c r="AR350" s="104"/>
      <c r="AS350" s="104"/>
      <c r="AT350" s="104"/>
      <c r="AU350" s="104"/>
      <c r="AV350" s="104"/>
      <c r="AW350" s="104"/>
      <c r="AX350" s="104"/>
      <c r="AY350" s="104"/>
      <c r="AZ350" s="104"/>
      <c r="BA350" s="104"/>
      <c r="BB350" s="104"/>
      <c r="BC350" s="104"/>
      <c r="BD350" s="104"/>
      <c r="BE350" s="104"/>
      <c r="BF350" s="104"/>
      <c r="BG350" s="104"/>
      <c r="BH350" s="104"/>
      <c r="BI350" s="104"/>
      <c r="BJ350" s="104"/>
      <c r="BK350" s="104"/>
      <c r="BL350" s="104"/>
      <c r="BM350" s="104"/>
      <c r="BN350" s="104"/>
      <c r="BO350" s="104"/>
      <c r="BP350" s="104"/>
      <c r="BQ350" s="104"/>
    </row>
    <row r="351" spans="1:72">
      <c r="B351" s="134"/>
      <c r="C351" s="154"/>
      <c r="D351" s="61"/>
      <c r="AA351" s="104"/>
      <c r="AB351" s="104"/>
      <c r="AC351" s="104"/>
      <c r="AD351" s="104"/>
      <c r="AE351" s="104"/>
      <c r="AF351" s="104"/>
      <c r="AG351" s="104"/>
      <c r="AH351" s="104"/>
      <c r="AI351" s="104"/>
      <c r="AJ351" s="104"/>
      <c r="AK351" s="104"/>
      <c r="AL351" s="104"/>
      <c r="AM351" s="104"/>
      <c r="AN351" s="104"/>
      <c r="AO351" s="104"/>
      <c r="AP351" s="104"/>
      <c r="AQ351" s="104"/>
      <c r="AR351" s="104"/>
      <c r="AS351" s="104"/>
      <c r="AT351" s="104"/>
      <c r="AU351" s="104"/>
      <c r="AV351" s="104"/>
      <c r="AW351" s="104"/>
      <c r="AX351" s="104"/>
      <c r="AY351" s="104"/>
      <c r="AZ351" s="104"/>
      <c r="BA351" s="104"/>
      <c r="BB351" s="104"/>
      <c r="BC351" s="104"/>
      <c r="BD351" s="104"/>
      <c r="BE351" s="104"/>
      <c r="BF351" s="104"/>
      <c r="BG351" s="104"/>
      <c r="BH351" s="104"/>
      <c r="BI351" s="104"/>
      <c r="BJ351" s="104"/>
      <c r="BK351" s="104"/>
      <c r="BL351" s="104"/>
      <c r="BM351" s="104"/>
      <c r="BN351" s="104"/>
      <c r="BO351" s="104"/>
      <c r="BP351" s="104"/>
      <c r="BQ351" s="104"/>
    </row>
    <row r="352" spans="1:72" ht="15.6">
      <c r="A352" s="76" t="s">
        <v>214</v>
      </c>
      <c r="B352" s="77"/>
      <c r="C352" s="76"/>
      <c r="D352" s="76"/>
      <c r="E352" s="78"/>
      <c r="F352" s="79"/>
      <c r="G352" s="76"/>
      <c r="H352" s="78" t="s">
        <v>10</v>
      </c>
      <c r="I352" s="79">
        <v>2011</v>
      </c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  <c r="BI352" s="68"/>
      <c r="BJ352" s="68"/>
      <c r="BK352" s="68"/>
      <c r="BL352" s="68"/>
      <c r="BM352" s="68"/>
      <c r="BN352" s="68"/>
      <c r="BO352" s="68"/>
      <c r="BP352" s="68"/>
      <c r="BQ352" s="68"/>
      <c r="BR352" s="69"/>
    </row>
    <row r="353" spans="1:92" ht="15" customHeight="1">
      <c r="A353" s="81"/>
      <c r="B353" s="82"/>
      <c r="C353" s="81"/>
      <c r="D353" s="81"/>
      <c r="E353" s="83"/>
      <c r="F353" s="84"/>
      <c r="G353" s="81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  <c r="BI353" s="68"/>
      <c r="BJ353" s="68"/>
      <c r="BK353" s="68"/>
      <c r="BL353" s="68"/>
      <c r="BM353" s="68"/>
      <c r="BN353" s="68"/>
      <c r="BO353" s="68"/>
      <c r="BP353" s="68"/>
      <c r="BQ353" s="68"/>
      <c r="BR353" s="69"/>
      <c r="BT353" s="87"/>
    </row>
    <row r="354" spans="1:92">
      <c r="B354" s="55" t="s">
        <v>215</v>
      </c>
      <c r="C354" s="144">
        <f>7000/1000000</f>
        <v>7.0000000000000001E-3</v>
      </c>
      <c r="D354" s="61" t="s">
        <v>216</v>
      </c>
      <c r="E354" s="152">
        <f>C354/INDEX($J$22:$BQ$22,1,MATCH(VALUE(LEFT(D354,4)),$J$6:$BQ$6,0))</f>
        <v>9.7999999999999997E-3</v>
      </c>
      <c r="I354" s="126" t="str">
        <f>CONCATENATE($C$6,"$/ton-mile")</f>
        <v>2024$/ton-mile</v>
      </c>
      <c r="Z354" s="131">
        <f t="shared" ref="Z354:BQ354" si="104">$E354*Z$37</f>
        <v>9.7999999999999997E-3</v>
      </c>
      <c r="AA354" s="131">
        <f t="shared" si="104"/>
        <v>1.0095607387838178E-2</v>
      </c>
      <c r="AB354" s="131">
        <f t="shared" si="104"/>
        <v>1.034723977850978E-2</v>
      </c>
      <c r="AC354" s="131">
        <f t="shared" si="104"/>
        <v>1.0624890920921738E-2</v>
      </c>
      <c r="AD354" s="131">
        <f t="shared" si="104"/>
        <v>1.0833462107498736E-2</v>
      </c>
      <c r="AE354" s="131">
        <f t="shared" si="104"/>
        <v>1.1024887954354001E-2</v>
      </c>
      <c r="AF354" s="131">
        <f t="shared" si="104"/>
        <v>1.1219696270680302E-2</v>
      </c>
      <c r="AG354" s="131">
        <f t="shared" si="104"/>
        <v>1.1417946824267156E-2</v>
      </c>
      <c r="AH354" s="131">
        <f t="shared" si="104"/>
        <v>1.1619700438993035E-2</v>
      </c>
      <c r="AI354" s="131">
        <f t="shared" si="104"/>
        <v>1.1825019013486326E-2</v>
      </c>
      <c r="AJ354" s="131">
        <f t="shared" si="104"/>
        <v>1.2033965540116015E-2</v>
      </c>
      <c r="AK354" s="131">
        <f t="shared" si="104"/>
        <v>1.2246604124317943E-2</v>
      </c>
      <c r="AL354" s="131">
        <f t="shared" si="104"/>
        <v>1.2463000004262549E-2</v>
      </c>
      <c r="AM354" s="131">
        <f t="shared" si="104"/>
        <v>1.2683219570870137E-2</v>
      </c>
      <c r="AN354" s="131">
        <f t="shared" si="104"/>
        <v>1.2907330388179825E-2</v>
      </c>
      <c r="AO354" s="131">
        <f t="shared" si="104"/>
        <v>1.3135401214078383E-2</v>
      </c>
      <c r="AP354" s="131">
        <f t="shared" si="104"/>
        <v>1.3367502021395387E-2</v>
      </c>
      <c r="AQ354" s="131">
        <f t="shared" si="104"/>
        <v>1.360370401937107E-2</v>
      </c>
      <c r="AR354" s="131">
        <f t="shared" si="104"/>
        <v>1.384407967550356E-2</v>
      </c>
      <c r="AS354" s="131">
        <f t="shared" si="104"/>
        <v>1.4088702737782115E-2</v>
      </c>
      <c r="AT354" s="131">
        <f t="shared" si="104"/>
        <v>1.4337648257313238E-2</v>
      </c>
      <c r="AU354" s="131">
        <f t="shared" si="104"/>
        <v>1.4590992611346592E-2</v>
      </c>
      <c r="AV354" s="131">
        <f t="shared" si="104"/>
        <v>1.4848813526707767E-2</v>
      </c>
      <c r="AW354" s="131">
        <f t="shared" si="104"/>
        <v>1.511119010364511E-2</v>
      </c>
      <c r="AX354" s="131">
        <f t="shared" si="104"/>
        <v>1.5378202840097926E-2</v>
      </c>
      <c r="AY354" s="131">
        <f t="shared" si="104"/>
        <v>1.56499336563935E-2</v>
      </c>
      <c r="AZ354" s="131">
        <f t="shared" si="104"/>
        <v>1.5926465920380481E-2</v>
      </c>
      <c r="BA354" s="131">
        <f t="shared" si="104"/>
        <v>1.6207884473006431E-2</v>
      </c>
      <c r="BB354" s="131">
        <f t="shared" si="104"/>
        <v>1.6494275654347246E-2</v>
      </c>
      <c r="BC354" s="131">
        <f t="shared" si="104"/>
        <v>1.6785727330096593E-2</v>
      </c>
      <c r="BD354" s="131">
        <f t="shared" si="104"/>
        <v>1.7082328918523355E-2</v>
      </c>
      <c r="BE354" s="131">
        <f t="shared" si="104"/>
        <v>1.738417141790544E-2</v>
      </c>
      <c r="BF354" s="131">
        <f t="shared" si="104"/>
        <v>1.769134743444831E-2</v>
      </c>
      <c r="BG354" s="131">
        <f t="shared" si="104"/>
        <v>1.8003951210696888E-2</v>
      </c>
      <c r="BH354" s="131">
        <f t="shared" si="104"/>
        <v>1.8322078654449424E-2</v>
      </c>
      <c r="BI354" s="131">
        <f t="shared" si="104"/>
        <v>1.8645827368182311E-2</v>
      </c>
      <c r="BJ354" s="131">
        <f t="shared" si="104"/>
        <v>1.8975296678994849E-2</v>
      </c>
      <c r="BK354" s="131">
        <f t="shared" si="104"/>
        <v>1.9310587669083071E-2</v>
      </c>
      <c r="BL354" s="131">
        <f t="shared" si="104"/>
        <v>1.965180320675208E-2</v>
      </c>
      <c r="BM354" s="131">
        <f t="shared" si="104"/>
        <v>1.9999047977976376E-2</v>
      </c>
      <c r="BN354" s="131">
        <f t="shared" si="104"/>
        <v>2.0352428518517825E-2</v>
      </c>
      <c r="BO354" s="131">
        <f t="shared" si="104"/>
        <v>2.0712053246611139E-2</v>
      </c>
      <c r="BP354" s="131">
        <f t="shared" si="104"/>
        <v>2.1078032496226966E-2</v>
      </c>
      <c r="BQ354" s="131">
        <f t="shared" si="104"/>
        <v>2.1450478550922643E-2</v>
      </c>
      <c r="BS354" s="57" t="s">
        <v>217</v>
      </c>
      <c r="BT354" s="87" t="s">
        <v>218</v>
      </c>
    </row>
    <row r="355" spans="1:92">
      <c r="B355" s="55" t="s">
        <v>219</v>
      </c>
      <c r="C355" s="152"/>
      <c r="D355" s="126"/>
      <c r="Z355" s="131"/>
      <c r="AA355" s="131"/>
      <c r="AB355" s="131"/>
      <c r="AC355" s="131"/>
      <c r="AD355" s="131"/>
      <c r="AE355" s="131"/>
      <c r="AF355" s="131"/>
      <c r="AG355" s="131"/>
      <c r="AH355" s="131"/>
      <c r="AI355" s="131"/>
      <c r="AJ355" s="131"/>
      <c r="AK355" s="131"/>
      <c r="AL355" s="131"/>
      <c r="AM355" s="131"/>
      <c r="AN355" s="131"/>
      <c r="AO355" s="131"/>
      <c r="AP355" s="131"/>
      <c r="AQ355" s="131"/>
      <c r="AR355" s="131"/>
      <c r="AS355" s="131"/>
      <c r="AT355" s="131"/>
      <c r="AU355" s="131"/>
      <c r="AV355" s="131"/>
      <c r="AW355" s="131"/>
      <c r="AX355" s="131"/>
      <c r="AY355" s="131"/>
      <c r="AZ355" s="131"/>
      <c r="BA355" s="131"/>
      <c r="BB355" s="131"/>
      <c r="BC355" s="131"/>
      <c r="BD355" s="131"/>
      <c r="BE355" s="131"/>
      <c r="BF355" s="131"/>
      <c r="BG355" s="131"/>
      <c r="BH355" s="131"/>
      <c r="BI355" s="131"/>
      <c r="BJ355" s="131"/>
      <c r="BK355" s="131"/>
      <c r="BL355" s="131"/>
      <c r="BM355" s="131"/>
      <c r="BN355" s="131"/>
      <c r="BO355" s="131"/>
      <c r="BP355" s="131"/>
      <c r="BQ355" s="131"/>
      <c r="BS355" s="156"/>
      <c r="BT355" s="87"/>
    </row>
    <row r="356" spans="1:92">
      <c r="B356" s="90" t="s">
        <v>220</v>
      </c>
      <c r="C356" s="144">
        <v>1E-3</v>
      </c>
      <c r="D356" s="61" t="s">
        <v>221</v>
      </c>
      <c r="E356" s="157">
        <f>C356/INDEX($J$22:$BQ$22,1,MATCH(VALUE(LEFT(D356,4)),$J$6:$BQ$6,0))</f>
        <v>1.4E-3</v>
      </c>
      <c r="I356" s="126" t="str">
        <f>CONCATENATE($C$6,"$/VMT")</f>
        <v>2024$/VMT</v>
      </c>
      <c r="Z356" s="131">
        <f t="shared" ref="Z356:AO357" si="105">$E356*Z$37</f>
        <v>1.4E-3</v>
      </c>
      <c r="AA356" s="131">
        <f t="shared" si="105"/>
        <v>1.4422296268340254E-3</v>
      </c>
      <c r="AB356" s="131">
        <f t="shared" si="105"/>
        <v>1.4781771112156829E-3</v>
      </c>
      <c r="AC356" s="131">
        <f t="shared" si="105"/>
        <v>1.5178415601316767E-3</v>
      </c>
      <c r="AD356" s="131">
        <f t="shared" si="105"/>
        <v>1.5476374439283909E-3</v>
      </c>
      <c r="AE356" s="131">
        <f t="shared" si="105"/>
        <v>1.574983993479143E-3</v>
      </c>
      <c r="AF356" s="131">
        <f t="shared" si="105"/>
        <v>1.6028137529543289E-3</v>
      </c>
      <c r="AG356" s="131">
        <f t="shared" si="105"/>
        <v>1.6311352606095937E-3</v>
      </c>
      <c r="AH356" s="131">
        <f t="shared" si="105"/>
        <v>1.6599572055704336E-3</v>
      </c>
      <c r="AI356" s="131">
        <f t="shared" si="105"/>
        <v>1.6892884304980464E-3</v>
      </c>
      <c r="AJ356" s="131">
        <f t="shared" si="105"/>
        <v>1.7191379343022878E-3</v>
      </c>
      <c r="AK356" s="131">
        <f t="shared" si="105"/>
        <v>1.7495148749025631E-3</v>
      </c>
      <c r="AL356" s="131">
        <f t="shared" si="105"/>
        <v>1.7804285720375069E-3</v>
      </c>
      <c r="AM356" s="131">
        <f t="shared" si="105"/>
        <v>1.8118885101243052E-3</v>
      </c>
      <c r="AN356" s="131">
        <f t="shared" si="105"/>
        <v>1.8439043411685465E-3</v>
      </c>
      <c r="AO356" s="131">
        <f t="shared" si="105"/>
        <v>1.8764858877254834E-3</v>
      </c>
      <c r="AP356" s="131">
        <f t="shared" ref="AP356:BE357" si="106">$E356*AP$37</f>
        <v>1.9096431459136268E-3</v>
      </c>
      <c r="AQ356" s="131">
        <f t="shared" si="106"/>
        <v>1.9433862884815816E-3</v>
      </c>
      <c r="AR356" s="131">
        <f t="shared" si="106"/>
        <v>1.9777256679290802E-3</v>
      </c>
      <c r="AS356" s="131">
        <f t="shared" si="106"/>
        <v>2.0126718196831592E-3</v>
      </c>
      <c r="AT356" s="131">
        <f t="shared" si="106"/>
        <v>2.0482354653304628E-3</v>
      </c>
      <c r="AU356" s="131">
        <f t="shared" si="106"/>
        <v>2.0844275159066562E-3</v>
      </c>
      <c r="AV356" s="131">
        <f t="shared" si="106"/>
        <v>2.1212590752439668E-3</v>
      </c>
      <c r="AW356" s="131">
        <f t="shared" si="106"/>
        <v>2.1587414433778727E-3</v>
      </c>
      <c r="AX356" s="131">
        <f t="shared" si="106"/>
        <v>2.1968861200139895E-3</v>
      </c>
      <c r="AY356" s="131">
        <f t="shared" si="106"/>
        <v>2.2357048080562142E-3</v>
      </c>
      <c r="AZ356" s="131">
        <f t="shared" si="106"/>
        <v>2.2752094171972115E-3</v>
      </c>
      <c r="BA356" s="131">
        <f t="shared" si="106"/>
        <v>2.3154120675723472E-3</v>
      </c>
      <c r="BB356" s="131">
        <f t="shared" si="106"/>
        <v>2.3563250934781781E-3</v>
      </c>
      <c r="BC356" s="131">
        <f t="shared" si="106"/>
        <v>2.3979610471566563E-3</v>
      </c>
      <c r="BD356" s="131">
        <f t="shared" si="106"/>
        <v>2.4403327026461938E-3</v>
      </c>
      <c r="BE356" s="131">
        <f t="shared" si="106"/>
        <v>2.4834530597007769E-3</v>
      </c>
      <c r="BF356" s="131">
        <f t="shared" ref="BF356:BQ357" si="107">$E356*BF$37</f>
        <v>2.5273353477783304E-3</v>
      </c>
      <c r="BG356" s="131">
        <f t="shared" si="107"/>
        <v>2.5719930300995555E-3</v>
      </c>
      <c r="BH356" s="131">
        <f t="shared" si="107"/>
        <v>2.6174398077784891E-3</v>
      </c>
      <c r="BI356" s="131">
        <f t="shared" si="107"/>
        <v>2.6636896240260447E-3</v>
      </c>
      <c r="BJ356" s="131">
        <f t="shared" si="107"/>
        <v>2.7107566684278356E-3</v>
      </c>
      <c r="BK356" s="131">
        <f t="shared" si="107"/>
        <v>2.7586553812975812E-3</v>
      </c>
      <c r="BL356" s="131">
        <f t="shared" si="107"/>
        <v>2.8074004581074398E-3</v>
      </c>
      <c r="BM356" s="131">
        <f t="shared" si="107"/>
        <v>2.8570068539966252E-3</v>
      </c>
      <c r="BN356" s="131">
        <f t="shared" si="107"/>
        <v>2.9074897883596892E-3</v>
      </c>
      <c r="BO356" s="131">
        <f t="shared" si="107"/>
        <v>2.9588647495158772E-3</v>
      </c>
      <c r="BP356" s="131">
        <f t="shared" si="107"/>
        <v>3.0111474994609952E-3</v>
      </c>
      <c r="BQ356" s="131">
        <f t="shared" si="107"/>
        <v>3.0643540787032349E-3</v>
      </c>
      <c r="BS356" s="55"/>
    </row>
    <row r="357" spans="1:92">
      <c r="B357" s="90" t="s">
        <v>222</v>
      </c>
      <c r="C357" s="144">
        <v>3.1E-2</v>
      </c>
      <c r="D357" s="61" t="s">
        <v>221</v>
      </c>
      <c r="E357" s="157">
        <f>C357/INDEX($J$22:$BQ$22,1,MATCH(VALUE(LEFT(D357,4)),$J$6:$BQ$6,0))</f>
        <v>4.3400000000000001E-2</v>
      </c>
      <c r="I357" s="126" t="str">
        <f>CONCATENATE($C$6,"$/VMT")</f>
        <v>2024$/VMT</v>
      </c>
      <c r="Z357" s="131">
        <f t="shared" si="105"/>
        <v>4.3400000000000001E-2</v>
      </c>
      <c r="AA357" s="131">
        <f t="shared" si="105"/>
        <v>4.4709118431854794E-2</v>
      </c>
      <c r="AB357" s="131">
        <f t="shared" si="105"/>
        <v>4.5823490447686174E-2</v>
      </c>
      <c r="AC357" s="131">
        <f t="shared" si="105"/>
        <v>4.705308836408198E-2</v>
      </c>
      <c r="AD357" s="131">
        <f t="shared" si="105"/>
        <v>4.7976760761780125E-2</v>
      </c>
      <c r="AE357" s="131">
        <f t="shared" si="105"/>
        <v>4.8824503797853434E-2</v>
      </c>
      <c r="AF357" s="131">
        <f t="shared" si="105"/>
        <v>4.9687226341584199E-2</v>
      </c>
      <c r="AG357" s="131">
        <f t="shared" si="105"/>
        <v>5.0565193078897404E-2</v>
      </c>
      <c r="AH357" s="131">
        <f t="shared" si="105"/>
        <v>5.1458673372683443E-2</v>
      </c>
      <c r="AI357" s="131">
        <f t="shared" si="105"/>
        <v>5.2367941345439442E-2</v>
      </c>
      <c r="AJ357" s="131">
        <f t="shared" si="105"/>
        <v>5.3293275963370926E-2</v>
      </c>
      <c r="AK357" s="131">
        <f t="shared" si="105"/>
        <v>5.4234961121979459E-2</v>
      </c>
      <c r="AL357" s="131">
        <f t="shared" si="105"/>
        <v>5.519328573316272E-2</v>
      </c>
      <c r="AM357" s="131">
        <f t="shared" si="105"/>
        <v>5.6168543813853465E-2</v>
      </c>
      <c r="AN357" s="131">
        <f t="shared" si="105"/>
        <v>5.7161034576224942E-2</v>
      </c>
      <c r="AO357" s="131">
        <f t="shared" si="105"/>
        <v>5.8171062519489988E-2</v>
      </c>
      <c r="AP357" s="131">
        <f t="shared" si="106"/>
        <v>5.9198937523322434E-2</v>
      </c>
      <c r="AQ357" s="131">
        <f t="shared" si="106"/>
        <v>6.0244974942929033E-2</v>
      </c>
      <c r="AR357" s="131">
        <f t="shared" si="106"/>
        <v>6.1309495705801485E-2</v>
      </c>
      <c r="AS357" s="131">
        <f t="shared" si="106"/>
        <v>6.2392826410177939E-2</v>
      </c>
      <c r="AT357" s="131">
        <f t="shared" si="106"/>
        <v>6.3495299425244345E-2</v>
      </c>
      <c r="AU357" s="131">
        <f t="shared" si="106"/>
        <v>6.4617252993106347E-2</v>
      </c>
      <c r="AV357" s="131">
        <f t="shared" si="106"/>
        <v>6.5759031332562973E-2</v>
      </c>
      <c r="AW357" s="131">
        <f t="shared" si="106"/>
        <v>6.6920984744714057E-2</v>
      </c>
      <c r="AX357" s="131">
        <f t="shared" si="106"/>
        <v>6.8103469720433671E-2</v>
      </c>
      <c r="AY357" s="131">
        <f t="shared" si="106"/>
        <v>6.9306849049742644E-2</v>
      </c>
      <c r="AZ357" s="131">
        <f t="shared" si="106"/>
        <v>7.053149193311356E-2</v>
      </c>
      <c r="BA357" s="131">
        <f t="shared" si="106"/>
        <v>7.1777774094742772E-2</v>
      </c>
      <c r="BB357" s="131">
        <f t="shared" si="106"/>
        <v>7.3046077897823525E-2</v>
      </c>
      <c r="BC357" s="131">
        <f t="shared" si="106"/>
        <v>7.4336792461856344E-2</v>
      </c>
      <c r="BD357" s="131">
        <f t="shared" si="106"/>
        <v>7.5650313782032005E-2</v>
      </c>
      <c r="BE357" s="131">
        <f t="shared" si="106"/>
        <v>7.6987044850724093E-2</v>
      </c>
      <c r="BF357" s="131">
        <f t="shared" si="107"/>
        <v>7.8347395781128246E-2</v>
      </c>
      <c r="BG357" s="131">
        <f t="shared" si="107"/>
        <v>7.973178393308622E-2</v>
      </c>
      <c r="BH357" s="131">
        <f t="shared" si="107"/>
        <v>8.1140634041133169E-2</v>
      </c>
      <c r="BI357" s="131">
        <f t="shared" si="107"/>
        <v>8.2574378344807395E-2</v>
      </c>
      <c r="BJ357" s="131">
        <f t="shared" si="107"/>
        <v>8.4033456721262903E-2</v>
      </c>
      <c r="BK357" s="131">
        <f t="shared" si="107"/>
        <v>8.5518316820225024E-2</v>
      </c>
      <c r="BL357" s="131">
        <f t="shared" si="107"/>
        <v>8.7029414201330632E-2</v>
      </c>
      <c r="BM357" s="131">
        <f t="shared" si="107"/>
        <v>8.8567212473895388E-2</v>
      </c>
      <c r="BN357" s="131">
        <f t="shared" si="107"/>
        <v>9.013218343915036E-2</v>
      </c>
      <c r="BO357" s="131">
        <f t="shared" si="107"/>
        <v>9.1724807234992198E-2</v>
      </c>
      <c r="BP357" s="131">
        <f t="shared" si="107"/>
        <v>9.3345572483290853E-2</v>
      </c>
      <c r="BQ357" s="131">
        <f t="shared" si="107"/>
        <v>9.4994976439800288E-2</v>
      </c>
      <c r="BT357" s="87"/>
    </row>
    <row r="358" spans="1:92">
      <c r="C358" s="55" t="s">
        <v>223</v>
      </c>
      <c r="D358" s="61" t="s">
        <v>223</v>
      </c>
      <c r="F358" s="55"/>
      <c r="AA358" s="104"/>
      <c r="AB358" s="104"/>
      <c r="AC358" s="104"/>
      <c r="AD358" s="104"/>
      <c r="AE358" s="104"/>
      <c r="AF358" s="104"/>
      <c r="AG358" s="104"/>
      <c r="AH358" s="104"/>
      <c r="AI358" s="104"/>
      <c r="AJ358" s="104"/>
      <c r="AK358" s="104"/>
      <c r="AL358" s="104"/>
      <c r="AM358" s="104"/>
      <c r="AN358" s="104"/>
      <c r="AO358" s="104"/>
      <c r="AP358" s="104"/>
      <c r="AQ358" s="104"/>
      <c r="AR358" s="104"/>
      <c r="AS358" s="104"/>
      <c r="AT358" s="104"/>
      <c r="AU358" s="104"/>
      <c r="AV358" s="104"/>
      <c r="AW358" s="104"/>
      <c r="AX358" s="104"/>
      <c r="AY358" s="104"/>
      <c r="AZ358" s="104"/>
      <c r="BA358" s="104"/>
      <c r="BB358" s="104"/>
      <c r="BC358" s="104"/>
      <c r="BD358" s="104"/>
      <c r="BE358" s="104"/>
      <c r="BF358" s="104"/>
      <c r="BG358" s="104"/>
      <c r="BH358" s="104"/>
      <c r="BI358" s="104"/>
      <c r="BJ358" s="104"/>
      <c r="BK358" s="104"/>
      <c r="BL358" s="104"/>
      <c r="BM358" s="104"/>
      <c r="BN358" s="104"/>
      <c r="BO358" s="104"/>
      <c r="BP358" s="104"/>
      <c r="BQ358" s="104"/>
    </row>
    <row r="359" spans="1:92" s="158" customFormat="1" ht="15.6">
      <c r="A359" s="76" t="s">
        <v>224</v>
      </c>
      <c r="B359" s="77"/>
      <c r="C359" s="76"/>
      <c r="D359" s="76"/>
      <c r="E359" s="78"/>
      <c r="F359" s="79"/>
      <c r="G359" s="76"/>
      <c r="H359" s="78" t="s">
        <v>10</v>
      </c>
      <c r="I359" s="79">
        <v>2023</v>
      </c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9"/>
      <c r="BS359" s="57"/>
    </row>
    <row r="360" spans="1:92" s="158" customFormat="1" ht="15" customHeight="1">
      <c r="A360" s="81"/>
      <c r="B360" s="82"/>
      <c r="C360" s="81"/>
      <c r="D360" s="81"/>
      <c r="E360" s="83"/>
      <c r="F360" s="84"/>
      <c r="G360" s="81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9"/>
      <c r="BS360" s="57"/>
    </row>
    <row r="361" spans="1:92" s="158" customFormat="1">
      <c r="B361" s="159" t="s">
        <v>201</v>
      </c>
      <c r="C361" s="70">
        <v>2021</v>
      </c>
      <c r="D361" s="160"/>
      <c r="F361" s="159"/>
      <c r="I361" s="61"/>
    </row>
    <row r="362" spans="1:92" s="158" customFormat="1">
      <c r="B362" s="161" t="s">
        <v>202</v>
      </c>
      <c r="C362" s="369">
        <v>3196191</v>
      </c>
      <c r="E362" s="162"/>
      <c r="F362" s="159"/>
      <c r="I362" s="61" t="s">
        <v>196</v>
      </c>
      <c r="BS362" s="57" t="s">
        <v>225</v>
      </c>
      <c r="BT362" s="87" t="s">
        <v>206</v>
      </c>
      <c r="CM362" s="57"/>
      <c r="CN362" s="87"/>
    </row>
    <row r="363" spans="1:92" s="158" customFormat="1">
      <c r="B363" s="161" t="s">
        <v>203</v>
      </c>
      <c r="C363" s="369">
        <v>42514</v>
      </c>
      <c r="E363" s="162"/>
      <c r="F363" s="159"/>
      <c r="I363" s="61" t="s">
        <v>204</v>
      </c>
      <c r="BS363" s="57" t="s">
        <v>48</v>
      </c>
      <c r="BT363" s="87"/>
      <c r="CM363" s="57"/>
      <c r="CN363" s="87"/>
    </row>
    <row r="364" spans="1:92" s="158" customFormat="1">
      <c r="B364" s="161" t="s">
        <v>207</v>
      </c>
      <c r="C364" s="369">
        <v>2382771</v>
      </c>
      <c r="E364" s="162"/>
      <c r="F364" s="159"/>
      <c r="I364" s="61" t="s">
        <v>204</v>
      </c>
      <c r="BS364" s="57" t="s">
        <v>48</v>
      </c>
      <c r="CM364" s="57"/>
      <c r="CN364" s="87"/>
    </row>
    <row r="365" spans="1:92" s="158" customFormat="1">
      <c r="B365" s="161" t="s">
        <v>226</v>
      </c>
      <c r="C365" s="374">
        <v>10528849</v>
      </c>
      <c r="E365" s="162"/>
      <c r="F365" s="159"/>
      <c r="I365" s="61" t="s">
        <v>227</v>
      </c>
      <c r="BS365" s="57" t="s">
        <v>48</v>
      </c>
      <c r="CM365" s="57"/>
      <c r="CN365" s="87"/>
    </row>
    <row r="366" spans="1:92" s="158" customFormat="1">
      <c r="B366" s="161" t="s">
        <v>228</v>
      </c>
      <c r="C366" s="369">
        <v>39221</v>
      </c>
      <c r="E366" s="162"/>
      <c r="F366" s="159"/>
      <c r="I366" s="61" t="s">
        <v>229</v>
      </c>
      <c r="BS366" s="57" t="s">
        <v>48</v>
      </c>
      <c r="CM366" s="57"/>
      <c r="CN366" s="87"/>
    </row>
    <row r="367" spans="1:92" s="158" customFormat="1">
      <c r="B367" s="161" t="s">
        <v>230</v>
      </c>
      <c r="C367" s="369">
        <v>1664598</v>
      </c>
      <c r="E367" s="162"/>
      <c r="F367" s="159"/>
      <c r="I367" s="61" t="s">
        <v>229</v>
      </c>
      <c r="BS367" s="57" t="s">
        <v>48</v>
      </c>
      <c r="CM367" s="57"/>
      <c r="CN367" s="87"/>
    </row>
    <row r="368" spans="1:92" s="158" customFormat="1">
      <c r="B368" s="161" t="s">
        <v>231</v>
      </c>
      <c r="C368" s="369">
        <v>4226677</v>
      </c>
      <c r="E368" s="162"/>
      <c r="F368" s="159"/>
      <c r="I368" s="61" t="s">
        <v>232</v>
      </c>
      <c r="BS368" s="57" t="s">
        <v>48</v>
      </c>
      <c r="CM368" s="57"/>
      <c r="CN368" s="87"/>
    </row>
    <row r="369" spans="2:92" s="158" customFormat="1">
      <c r="B369" s="161" t="s">
        <v>233</v>
      </c>
      <c r="C369" s="375">
        <v>5930496</v>
      </c>
      <c r="E369" s="162"/>
      <c r="F369" s="159"/>
      <c r="I369" s="61" t="s">
        <v>232</v>
      </c>
      <c r="BS369" s="57"/>
      <c r="CM369" s="57"/>
      <c r="CN369" s="87"/>
    </row>
    <row r="370" spans="2:92" s="158" customFormat="1">
      <c r="B370" s="163"/>
      <c r="C370" s="163"/>
      <c r="F370" s="159"/>
      <c r="I370" s="61"/>
      <c r="BS370" s="57"/>
      <c r="CM370" s="57"/>
      <c r="CN370" s="87"/>
    </row>
    <row r="371" spans="2:92" s="158" customFormat="1">
      <c r="B371" s="159" t="s">
        <v>234</v>
      </c>
      <c r="F371" s="159"/>
      <c r="I371" s="61"/>
      <c r="BS371" s="57"/>
      <c r="CM371" s="57"/>
      <c r="CN371" s="87"/>
    </row>
    <row r="372" spans="2:92" s="158" customFormat="1">
      <c r="B372" s="161" t="s">
        <v>235</v>
      </c>
      <c r="C372" s="164">
        <f>C363/C366</f>
        <v>1.083960123403279</v>
      </c>
      <c r="F372" s="159"/>
      <c r="I372" s="61" t="s">
        <v>236</v>
      </c>
      <c r="BS372" s="57"/>
      <c r="CM372" s="57"/>
      <c r="CN372" s="87"/>
    </row>
    <row r="373" spans="2:92" s="158" customFormat="1">
      <c r="B373" s="161" t="s">
        <v>237</v>
      </c>
      <c r="C373" s="164">
        <f>C364/C367</f>
        <v>1.4314393024622161</v>
      </c>
      <c r="F373" s="159"/>
      <c r="I373" s="61" t="s">
        <v>236</v>
      </c>
      <c r="BS373" s="57"/>
      <c r="CM373" s="57"/>
      <c r="CN373" s="87"/>
    </row>
    <row r="374" spans="2:92" s="158" customFormat="1">
      <c r="B374" s="161" t="s">
        <v>238</v>
      </c>
      <c r="C374" s="164">
        <f>C365/C369</f>
        <v>1.7753741002438919</v>
      </c>
      <c r="F374" s="159"/>
      <c r="I374" s="61" t="s">
        <v>239</v>
      </c>
      <c r="BS374" s="57"/>
    </row>
    <row r="375" spans="2:92" s="158" customFormat="1">
      <c r="B375" s="163"/>
      <c r="C375" s="164"/>
      <c r="F375" s="159"/>
      <c r="I375" s="61"/>
      <c r="BS375" s="57"/>
    </row>
    <row r="376" spans="2:92" s="158" customFormat="1">
      <c r="B376" s="159" t="s">
        <v>209</v>
      </c>
      <c r="C376" s="155">
        <f>C369/C362*100</f>
        <v>185.54886112876233</v>
      </c>
      <c r="F376" s="159"/>
      <c r="I376" s="61" t="s">
        <v>240</v>
      </c>
      <c r="BS376" s="57"/>
      <c r="CM376" s="57"/>
      <c r="CN376" s="87"/>
    </row>
    <row r="377" spans="2:92" s="158" customFormat="1">
      <c r="B377" s="161" t="s">
        <v>210</v>
      </c>
      <c r="C377" s="155">
        <f>C363/$C$362*100</f>
        <v>1.3301457891596591</v>
      </c>
      <c r="F377" s="159"/>
      <c r="I377" s="61" t="s">
        <v>211</v>
      </c>
      <c r="BS377" s="57"/>
      <c r="CM377" s="57"/>
      <c r="CN377" s="87"/>
    </row>
    <row r="378" spans="2:92" s="158" customFormat="1">
      <c r="B378" s="161" t="s">
        <v>212</v>
      </c>
      <c r="C378" s="155">
        <f>C364/$C$362*100</f>
        <v>74.550331941989697</v>
      </c>
      <c r="F378" s="159"/>
      <c r="I378" s="61" t="s">
        <v>213</v>
      </c>
      <c r="BS378" s="57"/>
      <c r="CM378" s="57"/>
      <c r="CN378" s="87"/>
    </row>
    <row r="379" spans="2:92" s="158" customFormat="1">
      <c r="B379" s="161" t="s">
        <v>241</v>
      </c>
      <c r="C379" s="155">
        <f>C365/$C$362*100</f>
        <v>329.4186423777553</v>
      </c>
      <c r="F379" s="159"/>
      <c r="I379" s="61" t="s">
        <v>242</v>
      </c>
      <c r="BS379" s="57"/>
      <c r="CM379" s="57"/>
      <c r="CN379" s="87"/>
    </row>
    <row r="380" spans="2:92" s="158" customFormat="1">
      <c r="B380" s="163"/>
      <c r="C380" s="165"/>
      <c r="F380" s="159"/>
      <c r="I380" s="61"/>
      <c r="BS380" s="57"/>
      <c r="CM380" s="57"/>
      <c r="CN380" s="87"/>
    </row>
    <row r="381" spans="2:92" s="158" customFormat="1">
      <c r="B381" s="159" t="s">
        <v>243</v>
      </c>
      <c r="F381" s="159"/>
      <c r="I381" s="61"/>
      <c r="BS381" s="57"/>
      <c r="CM381" s="57"/>
      <c r="CN381" s="87"/>
    </row>
    <row r="382" spans="2:92" s="158" customFormat="1">
      <c r="B382" s="161" t="s">
        <v>244</v>
      </c>
      <c r="C382" s="166">
        <f>C366/$C$369</f>
        <v>6.6134434624017958E-3</v>
      </c>
      <c r="F382" s="159"/>
      <c r="I382" s="61" t="s">
        <v>245</v>
      </c>
      <c r="BS382" s="57"/>
      <c r="CM382" s="57"/>
      <c r="CN382" s="87"/>
    </row>
    <row r="383" spans="2:92" s="158" customFormat="1">
      <c r="B383" s="161" t="s">
        <v>246</v>
      </c>
      <c r="C383" s="166">
        <f>C367/$C$369</f>
        <v>0.28068444865319864</v>
      </c>
      <c r="F383" s="159"/>
      <c r="I383" s="61" t="s">
        <v>245</v>
      </c>
      <c r="BS383" s="57"/>
      <c r="CM383" s="57"/>
      <c r="CN383" s="87"/>
    </row>
    <row r="384" spans="2:92" s="158" customFormat="1">
      <c r="B384" s="161" t="s">
        <v>247</v>
      </c>
      <c r="C384" s="166">
        <f>C368/$C$369</f>
        <v>0.71270210788439958</v>
      </c>
      <c r="F384" s="159"/>
      <c r="I384" s="61" t="s">
        <v>245</v>
      </c>
      <c r="BS384" s="57"/>
      <c r="CM384" s="57"/>
      <c r="CN384" s="87"/>
    </row>
    <row r="385" spans="1:92">
      <c r="B385" s="56"/>
      <c r="I385" s="139"/>
      <c r="J385" s="74"/>
      <c r="K385" s="74"/>
      <c r="S385" s="167"/>
      <c r="T385" s="167"/>
      <c r="U385" s="167"/>
      <c r="V385" s="167"/>
      <c r="W385" s="167"/>
      <c r="X385" s="167"/>
      <c r="Y385" s="167"/>
      <c r="Z385" s="167"/>
      <c r="AA385" s="167"/>
      <c r="AB385" s="167"/>
      <c r="AC385" s="167"/>
      <c r="AD385" s="167"/>
      <c r="AE385" s="167"/>
      <c r="AF385" s="167"/>
      <c r="AG385" s="167"/>
      <c r="AH385" s="167"/>
      <c r="AI385" s="167"/>
      <c r="AJ385" s="167"/>
      <c r="AK385" s="167"/>
      <c r="AL385" s="167"/>
      <c r="AM385" s="167"/>
      <c r="AN385" s="167"/>
      <c r="AO385" s="167"/>
      <c r="AP385" s="167"/>
      <c r="AQ385" s="167"/>
      <c r="AR385" s="167"/>
      <c r="AS385" s="167"/>
      <c r="AT385" s="167"/>
      <c r="AU385" s="167"/>
      <c r="AV385" s="167"/>
      <c r="AW385" s="167"/>
      <c r="AX385" s="167"/>
      <c r="AY385" s="167"/>
      <c r="AZ385" s="167"/>
      <c r="BA385" s="167"/>
      <c r="BB385" s="167"/>
      <c r="BC385" s="167"/>
      <c r="BD385" s="167"/>
      <c r="BE385" s="167"/>
      <c r="BF385" s="167"/>
      <c r="BG385" s="167"/>
      <c r="BH385" s="167"/>
      <c r="BI385" s="167"/>
      <c r="BJ385" s="167"/>
      <c r="BK385" s="167"/>
      <c r="BL385" s="167"/>
      <c r="BM385" s="167"/>
      <c r="BN385" s="167"/>
      <c r="BO385" s="167"/>
      <c r="BP385" s="167"/>
      <c r="BQ385" s="167"/>
      <c r="BR385" s="167"/>
      <c r="BT385" s="167"/>
      <c r="BU385" s="167"/>
      <c r="BV385" s="167"/>
      <c r="BW385" s="167"/>
      <c r="BX385" s="167"/>
      <c r="BY385" s="167"/>
      <c r="BZ385" s="167"/>
      <c r="CA385" s="167"/>
      <c r="CB385" s="167"/>
      <c r="CC385" s="167"/>
      <c r="CD385" s="167"/>
      <c r="CE385" s="167"/>
      <c r="CF385" s="167"/>
      <c r="CG385" s="167"/>
      <c r="CH385" s="167"/>
      <c r="CI385" s="167"/>
      <c r="CJ385" s="167"/>
      <c r="CK385" s="167"/>
      <c r="CL385" s="70"/>
      <c r="CM385" s="57"/>
      <c r="CN385" s="168"/>
    </row>
    <row r="386" spans="1:92" ht="15.6">
      <c r="A386" s="76" t="s">
        <v>248</v>
      </c>
      <c r="B386" s="77"/>
      <c r="C386" s="76"/>
      <c r="D386" s="76"/>
      <c r="E386" s="78"/>
      <c r="F386" s="79"/>
      <c r="G386" s="76"/>
      <c r="H386" s="78" t="s">
        <v>10</v>
      </c>
      <c r="I386" s="79">
        <v>2023</v>
      </c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8"/>
      <c r="AB386" s="68"/>
      <c r="AC386" s="68"/>
      <c r="AD386" s="68"/>
      <c r="AE386" s="68"/>
      <c r="AF386" s="68"/>
      <c r="AG386" s="68"/>
      <c r="AH386" s="68"/>
      <c r="AI386" s="68"/>
      <c r="AJ386" s="68"/>
      <c r="AK386" s="68"/>
      <c r="AL386" s="68"/>
      <c r="AM386" s="68"/>
      <c r="AN386" s="68"/>
      <c r="AO386" s="68"/>
      <c r="AP386" s="68"/>
      <c r="AQ386" s="68"/>
      <c r="AR386" s="68"/>
      <c r="AS386" s="68"/>
      <c r="AT386" s="68"/>
      <c r="AU386" s="68"/>
      <c r="AV386" s="68"/>
      <c r="AW386" s="68"/>
      <c r="AX386" s="68"/>
      <c r="AY386" s="68"/>
      <c r="AZ386" s="68"/>
      <c r="BA386" s="68"/>
      <c r="BB386" s="68"/>
      <c r="BC386" s="68"/>
      <c r="BD386" s="68"/>
      <c r="BE386" s="68"/>
      <c r="BF386" s="68"/>
      <c r="BG386" s="68"/>
      <c r="BH386" s="68"/>
      <c r="BI386" s="68"/>
      <c r="BJ386" s="68"/>
      <c r="BK386" s="68"/>
      <c r="BL386" s="68"/>
      <c r="BM386" s="68"/>
      <c r="BN386" s="68"/>
      <c r="BO386" s="68"/>
      <c r="BP386" s="68"/>
      <c r="BQ386" s="68"/>
      <c r="BR386" s="69"/>
      <c r="BT386" s="87"/>
    </row>
    <row r="387" spans="1:92" ht="15" customHeight="1">
      <c r="A387" s="81"/>
      <c r="B387" s="82"/>
      <c r="C387" s="81"/>
      <c r="D387" s="81"/>
      <c r="E387" s="83"/>
      <c r="F387" s="84"/>
      <c r="G387" s="81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8"/>
      <c r="AB387" s="68"/>
      <c r="AC387" s="68"/>
      <c r="AD387" s="68"/>
      <c r="AE387" s="68"/>
      <c r="AF387" s="68"/>
      <c r="AG387" s="68"/>
      <c r="AH387" s="68"/>
      <c r="AI387" s="68"/>
      <c r="AJ387" s="68"/>
      <c r="AK387" s="68"/>
      <c r="AL387" s="68"/>
      <c r="AM387" s="68"/>
      <c r="AN387" s="68"/>
      <c r="AO387" s="68"/>
      <c r="AP387" s="68"/>
      <c r="AQ387" s="68"/>
      <c r="AR387" s="68"/>
      <c r="AS387" s="68"/>
      <c r="AT387" s="68"/>
      <c r="AU387" s="68"/>
      <c r="AV387" s="68"/>
      <c r="AW387" s="68"/>
      <c r="AX387" s="68"/>
      <c r="AY387" s="68"/>
      <c r="AZ387" s="68"/>
      <c r="BA387" s="68"/>
      <c r="BB387" s="68"/>
      <c r="BC387" s="68"/>
      <c r="BD387" s="68"/>
      <c r="BE387" s="68"/>
      <c r="BF387" s="68"/>
      <c r="BG387" s="68"/>
      <c r="BH387" s="68"/>
      <c r="BI387" s="68"/>
      <c r="BJ387" s="68"/>
      <c r="BK387" s="68"/>
      <c r="BL387" s="68"/>
      <c r="BM387" s="68"/>
      <c r="BN387" s="68"/>
      <c r="BO387" s="68"/>
      <c r="BP387" s="68"/>
      <c r="BQ387" s="68"/>
      <c r="BR387" s="69"/>
      <c r="BT387" s="87"/>
    </row>
    <row r="388" spans="1:92" s="62" customFormat="1">
      <c r="B388" s="66" t="s">
        <v>249</v>
      </c>
      <c r="F388" s="111"/>
      <c r="H388" s="169"/>
      <c r="I388" s="61"/>
      <c r="Z388" s="65"/>
      <c r="AA388" s="65"/>
      <c r="AB388" s="65"/>
      <c r="AC388" s="65"/>
      <c r="AD388" s="65"/>
      <c r="AE388" s="65"/>
      <c r="AF388" s="65"/>
      <c r="AG388" s="65"/>
      <c r="AH388" s="65"/>
      <c r="AI388" s="65"/>
      <c r="AJ388" s="65"/>
      <c r="AK388" s="65"/>
      <c r="AL388" s="65"/>
      <c r="AM388" s="65"/>
      <c r="AN388" s="65"/>
      <c r="AO388" s="65"/>
      <c r="AP388" s="65"/>
      <c r="AQ388" s="65"/>
      <c r="AR388" s="65"/>
      <c r="AS388" s="65"/>
      <c r="AT388" s="65"/>
      <c r="AU388" s="65"/>
      <c r="AV388" s="65"/>
      <c r="AW388" s="65"/>
      <c r="AX388" s="65"/>
      <c r="AY388" s="65"/>
      <c r="AZ388" s="65"/>
      <c r="BA388" s="65"/>
      <c r="BB388" s="65"/>
      <c r="BC388" s="65"/>
      <c r="BD388" s="65"/>
      <c r="BE388" s="65"/>
      <c r="BF388" s="65"/>
      <c r="BG388" s="65"/>
      <c r="BH388" s="65"/>
      <c r="BI388" s="65"/>
      <c r="BJ388" s="65"/>
      <c r="BK388" s="65"/>
      <c r="BL388" s="65"/>
      <c r="BM388" s="65"/>
      <c r="BN388" s="65"/>
      <c r="BO388" s="65"/>
      <c r="BP388" s="65"/>
      <c r="BQ388" s="65"/>
      <c r="BR388" s="170"/>
      <c r="BS388" s="57"/>
    </row>
    <row r="389" spans="1:92" s="62" customFormat="1">
      <c r="B389" s="134" t="s">
        <v>250</v>
      </c>
      <c r="C389" s="138" t="s">
        <v>101</v>
      </c>
      <c r="F389" s="111"/>
      <c r="H389" s="169"/>
      <c r="I389" s="126" t="s">
        <v>251</v>
      </c>
      <c r="X389" s="171">
        <v>2.2599999999999998</v>
      </c>
      <c r="Y389" s="171">
        <v>2.38</v>
      </c>
      <c r="Z389" s="171">
        <v>2.4500000000000002</v>
      </c>
      <c r="AA389" s="171">
        <v>2.5499999999999998</v>
      </c>
      <c r="AB389" s="171">
        <v>2.6</v>
      </c>
      <c r="AC389" s="171">
        <v>2.7</v>
      </c>
      <c r="AD389" s="171">
        <v>2.79</v>
      </c>
      <c r="AE389" s="171">
        <v>2.89</v>
      </c>
      <c r="AF389" s="171">
        <v>3.04</v>
      </c>
      <c r="AG389" s="171">
        <v>3.17</v>
      </c>
      <c r="AH389" s="171">
        <v>3.41</v>
      </c>
      <c r="AI389" s="171">
        <v>3.51</v>
      </c>
      <c r="AJ389" s="171">
        <v>3.67</v>
      </c>
      <c r="AK389" s="171">
        <v>3.78</v>
      </c>
      <c r="AL389" s="171">
        <v>3.92</v>
      </c>
      <c r="AM389" s="171">
        <v>4.04</v>
      </c>
      <c r="AN389" s="171">
        <v>4.18</v>
      </c>
      <c r="AO389" s="171">
        <v>4.3099999999999996</v>
      </c>
      <c r="AP389" s="171">
        <v>4.46</v>
      </c>
      <c r="AQ389" s="171">
        <v>4.55</v>
      </c>
      <c r="AR389" s="171">
        <v>4.7300000000000004</v>
      </c>
      <c r="AS389" s="171">
        <v>4.88</v>
      </c>
      <c r="AT389" s="171">
        <v>5.01</v>
      </c>
      <c r="AU389" s="171">
        <v>5.16</v>
      </c>
      <c r="AV389" s="171">
        <v>5.3</v>
      </c>
      <c r="AW389" s="171">
        <v>5.4</v>
      </c>
      <c r="AX389" s="171">
        <v>5.61</v>
      </c>
      <c r="AY389" s="171">
        <v>5.79</v>
      </c>
      <c r="AZ389" s="171">
        <v>5.97</v>
      </c>
      <c r="BA389" s="171">
        <v>6.12</v>
      </c>
      <c r="BB389" s="171">
        <v>6.31</v>
      </c>
      <c r="BC389" s="131">
        <f t="shared" ref="BC389:BE390" si="108">BB389</f>
        <v>6.31</v>
      </c>
      <c r="BD389" s="131">
        <f t="shared" si="108"/>
        <v>6.31</v>
      </c>
      <c r="BE389" s="131">
        <f t="shared" si="108"/>
        <v>6.31</v>
      </c>
      <c r="BF389" s="131">
        <f>BE389</f>
        <v>6.31</v>
      </c>
      <c r="BG389" s="131">
        <f t="shared" ref="BG389:BQ390" si="109">BF389</f>
        <v>6.31</v>
      </c>
      <c r="BH389" s="131">
        <f t="shared" si="109"/>
        <v>6.31</v>
      </c>
      <c r="BI389" s="131">
        <f t="shared" si="109"/>
        <v>6.31</v>
      </c>
      <c r="BJ389" s="131">
        <f t="shared" si="109"/>
        <v>6.31</v>
      </c>
      <c r="BK389" s="131">
        <f t="shared" si="109"/>
        <v>6.31</v>
      </c>
      <c r="BL389" s="131">
        <f t="shared" si="109"/>
        <v>6.31</v>
      </c>
      <c r="BM389" s="131">
        <f t="shared" si="109"/>
        <v>6.31</v>
      </c>
      <c r="BN389" s="131">
        <f t="shared" si="109"/>
        <v>6.31</v>
      </c>
      <c r="BO389" s="131">
        <f t="shared" si="109"/>
        <v>6.31</v>
      </c>
      <c r="BP389" s="131">
        <f t="shared" si="109"/>
        <v>6.31</v>
      </c>
      <c r="BQ389" s="131">
        <f t="shared" si="109"/>
        <v>6.31</v>
      </c>
      <c r="BS389" s="57" t="s">
        <v>252</v>
      </c>
      <c r="BT389" s="87" t="s">
        <v>253</v>
      </c>
    </row>
    <row r="390" spans="1:92" s="62" customFormat="1">
      <c r="B390" s="134" t="s">
        <v>254</v>
      </c>
      <c r="C390" s="138" t="s">
        <v>101</v>
      </c>
      <c r="F390" s="111"/>
      <c r="H390" s="169"/>
      <c r="I390" s="126" t="s">
        <v>251</v>
      </c>
      <c r="X390" s="171">
        <v>2.52</v>
      </c>
      <c r="Y390" s="171">
        <v>2.54</v>
      </c>
      <c r="Z390" s="171">
        <v>2.67</v>
      </c>
      <c r="AA390" s="171">
        <v>2.94</v>
      </c>
      <c r="AB390" s="171">
        <v>3.08</v>
      </c>
      <c r="AC390" s="171">
        <v>3.22</v>
      </c>
      <c r="AD390" s="171">
        <v>3.36</v>
      </c>
      <c r="AE390" s="171">
        <v>3.51</v>
      </c>
      <c r="AF390" s="171">
        <v>3.66</v>
      </c>
      <c r="AG390" s="171">
        <v>3.79</v>
      </c>
      <c r="AH390" s="171">
        <v>4.01</v>
      </c>
      <c r="AI390" s="171">
        <v>4.16</v>
      </c>
      <c r="AJ390" s="171">
        <v>4.3099999999999996</v>
      </c>
      <c r="AK390" s="171">
        <v>4.4400000000000004</v>
      </c>
      <c r="AL390" s="171">
        <v>4.55</v>
      </c>
      <c r="AM390" s="171">
        <v>4.68</v>
      </c>
      <c r="AN390" s="171">
        <v>4.79</v>
      </c>
      <c r="AO390" s="171">
        <v>4.9400000000000004</v>
      </c>
      <c r="AP390" s="171">
        <v>5.09</v>
      </c>
      <c r="AQ390" s="171">
        <v>5.19</v>
      </c>
      <c r="AR390" s="171">
        <v>5.38</v>
      </c>
      <c r="AS390" s="171">
        <v>5.54</v>
      </c>
      <c r="AT390" s="171">
        <v>5.7</v>
      </c>
      <c r="AU390" s="171">
        <v>5.88</v>
      </c>
      <c r="AV390" s="171">
        <v>6.03</v>
      </c>
      <c r="AW390" s="171">
        <v>6.17</v>
      </c>
      <c r="AX390" s="171">
        <v>6.41</v>
      </c>
      <c r="AY390" s="171">
        <v>6.61</v>
      </c>
      <c r="AZ390" s="171">
        <v>6.79</v>
      </c>
      <c r="BA390" s="171">
        <v>7.02</v>
      </c>
      <c r="BB390" s="171">
        <v>7.21</v>
      </c>
      <c r="BC390" s="131">
        <f t="shared" si="108"/>
        <v>7.21</v>
      </c>
      <c r="BD390" s="131">
        <f t="shared" si="108"/>
        <v>7.21</v>
      </c>
      <c r="BE390" s="131">
        <f t="shared" si="108"/>
        <v>7.21</v>
      </c>
      <c r="BF390" s="131">
        <f>BE390</f>
        <v>7.21</v>
      </c>
      <c r="BG390" s="131">
        <f t="shared" si="109"/>
        <v>7.21</v>
      </c>
      <c r="BH390" s="131">
        <f t="shared" si="109"/>
        <v>7.21</v>
      </c>
      <c r="BI390" s="131">
        <f t="shared" si="109"/>
        <v>7.21</v>
      </c>
      <c r="BJ390" s="131">
        <f t="shared" si="109"/>
        <v>7.21</v>
      </c>
      <c r="BK390" s="131">
        <f t="shared" si="109"/>
        <v>7.21</v>
      </c>
      <c r="BL390" s="131">
        <f t="shared" si="109"/>
        <v>7.21</v>
      </c>
      <c r="BM390" s="131">
        <f t="shared" si="109"/>
        <v>7.21</v>
      </c>
      <c r="BN390" s="131">
        <f t="shared" si="109"/>
        <v>7.21</v>
      </c>
      <c r="BO390" s="131">
        <f t="shared" si="109"/>
        <v>7.21</v>
      </c>
      <c r="BP390" s="131">
        <f t="shared" si="109"/>
        <v>7.21</v>
      </c>
      <c r="BQ390" s="131">
        <f t="shared" si="109"/>
        <v>7.21</v>
      </c>
      <c r="BS390" s="57" t="s">
        <v>48</v>
      </c>
    </row>
    <row r="391" spans="1:92" s="62" customFormat="1">
      <c r="B391" s="66" t="s">
        <v>255</v>
      </c>
      <c r="F391" s="111"/>
      <c r="H391" s="169"/>
      <c r="I391" s="61"/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  <c r="AL391" s="65"/>
      <c r="AM391" s="65"/>
      <c r="AN391" s="65"/>
      <c r="AO391" s="65"/>
      <c r="AP391" s="65"/>
      <c r="AQ391" s="65"/>
      <c r="AR391" s="65"/>
      <c r="AS391" s="65"/>
      <c r="AT391" s="65"/>
      <c r="AU391" s="65"/>
      <c r="AV391" s="65"/>
      <c r="AW391" s="65"/>
      <c r="AX391" s="65"/>
      <c r="AY391" s="65"/>
      <c r="AZ391" s="65"/>
      <c r="BA391" s="65"/>
      <c r="BB391" s="65"/>
      <c r="BC391" s="65"/>
      <c r="BD391" s="65"/>
      <c r="BE391" s="65"/>
      <c r="BF391" s="65"/>
      <c r="BG391" s="65"/>
      <c r="BH391" s="65"/>
      <c r="BI391" s="65"/>
      <c r="BJ391" s="65"/>
      <c r="BK391" s="65"/>
      <c r="BL391" s="65"/>
      <c r="BM391" s="65"/>
      <c r="BN391" s="65"/>
      <c r="BO391" s="65"/>
      <c r="BP391" s="65"/>
      <c r="BQ391" s="65"/>
      <c r="BR391" s="170"/>
      <c r="BS391" s="57"/>
    </row>
    <row r="392" spans="1:92" s="62" customFormat="1">
      <c r="B392" s="134" t="s">
        <v>250</v>
      </c>
      <c r="C392" s="138" t="s">
        <v>101</v>
      </c>
      <c r="F392" s="111"/>
      <c r="H392" s="169"/>
      <c r="I392" s="126" t="str">
        <f>CONCATENATE($C$6,"$/gallon")</f>
        <v>2024$/gallon</v>
      </c>
      <c r="X392" s="157">
        <f t="shared" ref="X392:BQ393" si="110">X389/INDEX($J$22:$BQ$22,1,MATCH(VALUE(LEFT($I389,4)),$J$6:$BQ$6,0))</f>
        <v>2.6893999999999996</v>
      </c>
      <c r="Y392" s="157">
        <f t="shared" si="110"/>
        <v>2.8321999999999998</v>
      </c>
      <c r="Z392" s="157">
        <f t="shared" si="110"/>
        <v>2.9155000000000002</v>
      </c>
      <c r="AA392" s="157">
        <f t="shared" si="110"/>
        <v>3.0344999999999995</v>
      </c>
      <c r="AB392" s="157">
        <f t="shared" si="110"/>
        <v>3.0939999999999999</v>
      </c>
      <c r="AC392" s="157">
        <f t="shared" si="110"/>
        <v>3.2130000000000001</v>
      </c>
      <c r="AD392" s="157">
        <f t="shared" si="110"/>
        <v>3.3201000000000001</v>
      </c>
      <c r="AE392" s="157">
        <f t="shared" si="110"/>
        <v>3.4391000000000003</v>
      </c>
      <c r="AF392" s="157">
        <f t="shared" si="110"/>
        <v>3.6175999999999999</v>
      </c>
      <c r="AG392" s="157">
        <f t="shared" si="110"/>
        <v>3.7723</v>
      </c>
      <c r="AH392" s="157">
        <f t="shared" si="110"/>
        <v>4.0579000000000001</v>
      </c>
      <c r="AI392" s="157">
        <f t="shared" si="110"/>
        <v>4.1768999999999998</v>
      </c>
      <c r="AJ392" s="157">
        <f t="shared" si="110"/>
        <v>4.3673000000000002</v>
      </c>
      <c r="AK392" s="157">
        <f t="shared" si="110"/>
        <v>4.4981999999999998</v>
      </c>
      <c r="AL392" s="157">
        <f t="shared" si="110"/>
        <v>4.6647999999999996</v>
      </c>
      <c r="AM392" s="157">
        <f t="shared" si="110"/>
        <v>4.8075999999999999</v>
      </c>
      <c r="AN392" s="157">
        <f t="shared" si="110"/>
        <v>4.9741999999999997</v>
      </c>
      <c r="AO392" s="157">
        <f t="shared" si="110"/>
        <v>5.1288999999999998</v>
      </c>
      <c r="AP392" s="157">
        <f t="shared" si="110"/>
        <v>5.3073999999999995</v>
      </c>
      <c r="AQ392" s="157">
        <f t="shared" si="110"/>
        <v>5.4144999999999994</v>
      </c>
      <c r="AR392" s="157">
        <f t="shared" si="110"/>
        <v>5.6287000000000003</v>
      </c>
      <c r="AS392" s="157">
        <f t="shared" si="110"/>
        <v>5.8071999999999999</v>
      </c>
      <c r="AT392" s="157">
        <f t="shared" si="110"/>
        <v>5.9619</v>
      </c>
      <c r="AU392" s="157">
        <f t="shared" si="110"/>
        <v>6.1403999999999996</v>
      </c>
      <c r="AV392" s="157">
        <f t="shared" si="110"/>
        <v>6.3069999999999995</v>
      </c>
      <c r="AW392" s="157">
        <f t="shared" si="110"/>
        <v>6.4260000000000002</v>
      </c>
      <c r="AX392" s="157">
        <f t="shared" si="110"/>
        <v>6.6759000000000004</v>
      </c>
      <c r="AY392" s="157">
        <f t="shared" si="110"/>
        <v>6.8901000000000003</v>
      </c>
      <c r="AZ392" s="157">
        <f t="shared" si="110"/>
        <v>7.1042999999999994</v>
      </c>
      <c r="BA392" s="157">
        <f t="shared" si="110"/>
        <v>7.2827999999999999</v>
      </c>
      <c r="BB392" s="157">
        <f t="shared" si="110"/>
        <v>7.5088999999999997</v>
      </c>
      <c r="BC392" s="157">
        <f t="shared" si="110"/>
        <v>7.5088999999999997</v>
      </c>
      <c r="BD392" s="157">
        <f t="shared" si="110"/>
        <v>7.5088999999999997</v>
      </c>
      <c r="BE392" s="157">
        <f t="shared" si="110"/>
        <v>7.5088999999999997</v>
      </c>
      <c r="BF392" s="157">
        <f t="shared" si="110"/>
        <v>7.5088999999999997</v>
      </c>
      <c r="BG392" s="157">
        <f t="shared" si="110"/>
        <v>7.5088999999999997</v>
      </c>
      <c r="BH392" s="157">
        <f t="shared" si="110"/>
        <v>7.5088999999999997</v>
      </c>
      <c r="BI392" s="157">
        <f t="shared" si="110"/>
        <v>7.5088999999999997</v>
      </c>
      <c r="BJ392" s="157">
        <f t="shared" si="110"/>
        <v>7.5088999999999997</v>
      </c>
      <c r="BK392" s="157">
        <f t="shared" si="110"/>
        <v>7.5088999999999997</v>
      </c>
      <c r="BL392" s="157">
        <f t="shared" si="110"/>
        <v>7.5088999999999997</v>
      </c>
      <c r="BM392" s="157">
        <f t="shared" si="110"/>
        <v>7.5088999999999997</v>
      </c>
      <c r="BN392" s="157">
        <f t="shared" si="110"/>
        <v>7.5088999999999997</v>
      </c>
      <c r="BO392" s="157">
        <f t="shared" si="110"/>
        <v>7.5088999999999997</v>
      </c>
      <c r="BP392" s="157">
        <f t="shared" si="110"/>
        <v>7.5088999999999997</v>
      </c>
      <c r="BQ392" s="157">
        <f t="shared" si="110"/>
        <v>7.5088999999999997</v>
      </c>
      <c r="BS392" s="57"/>
      <c r="BT392" s="87"/>
    </row>
    <row r="393" spans="1:92" s="62" customFormat="1">
      <c r="B393" s="134" t="s">
        <v>254</v>
      </c>
      <c r="C393" s="138" t="s">
        <v>101</v>
      </c>
      <c r="F393" s="111"/>
      <c r="H393" s="169"/>
      <c r="I393" s="126" t="str">
        <f>CONCATENATE($C$6,"$/gallon")</f>
        <v>2024$/gallon</v>
      </c>
      <c r="X393" s="157">
        <f t="shared" si="110"/>
        <v>2.9988000000000001</v>
      </c>
      <c r="Y393" s="157">
        <f t="shared" si="110"/>
        <v>3.0226000000000002</v>
      </c>
      <c r="Z393" s="157">
        <f t="shared" si="110"/>
        <v>3.1772999999999998</v>
      </c>
      <c r="AA393" s="157">
        <f t="shared" si="110"/>
        <v>3.4985999999999997</v>
      </c>
      <c r="AB393" s="157">
        <f t="shared" si="110"/>
        <v>3.6652</v>
      </c>
      <c r="AC393" s="157">
        <f t="shared" si="110"/>
        <v>3.8318000000000003</v>
      </c>
      <c r="AD393" s="157">
        <f t="shared" si="110"/>
        <v>3.9983999999999997</v>
      </c>
      <c r="AE393" s="157">
        <f t="shared" si="110"/>
        <v>4.1768999999999998</v>
      </c>
      <c r="AF393" s="157">
        <f t="shared" si="110"/>
        <v>4.3554000000000004</v>
      </c>
      <c r="AG393" s="157">
        <f t="shared" si="110"/>
        <v>4.5100999999999996</v>
      </c>
      <c r="AH393" s="157">
        <f t="shared" si="110"/>
        <v>4.7718999999999996</v>
      </c>
      <c r="AI393" s="157">
        <f t="shared" si="110"/>
        <v>4.9504000000000001</v>
      </c>
      <c r="AJ393" s="157">
        <f t="shared" si="110"/>
        <v>5.1288999999999998</v>
      </c>
      <c r="AK393" s="157">
        <f t="shared" si="110"/>
        <v>5.2836000000000007</v>
      </c>
      <c r="AL393" s="157">
        <f t="shared" si="110"/>
        <v>5.4144999999999994</v>
      </c>
      <c r="AM393" s="157">
        <f t="shared" si="110"/>
        <v>5.5691999999999995</v>
      </c>
      <c r="AN393" s="157">
        <f t="shared" si="110"/>
        <v>5.7000999999999999</v>
      </c>
      <c r="AO393" s="157">
        <f t="shared" si="110"/>
        <v>5.8786000000000005</v>
      </c>
      <c r="AP393" s="157">
        <f t="shared" si="110"/>
        <v>6.0571000000000002</v>
      </c>
      <c r="AQ393" s="157">
        <f t="shared" si="110"/>
        <v>6.1761000000000008</v>
      </c>
      <c r="AR393" s="157">
        <f t="shared" si="110"/>
        <v>6.4021999999999997</v>
      </c>
      <c r="AS393" s="157">
        <f t="shared" si="110"/>
        <v>6.5926</v>
      </c>
      <c r="AT393" s="157">
        <f t="shared" si="110"/>
        <v>6.7830000000000004</v>
      </c>
      <c r="AU393" s="157">
        <f t="shared" si="110"/>
        <v>6.9971999999999994</v>
      </c>
      <c r="AV393" s="157">
        <f t="shared" si="110"/>
        <v>7.1757</v>
      </c>
      <c r="AW393" s="157">
        <f t="shared" si="110"/>
        <v>7.3422999999999998</v>
      </c>
      <c r="AX393" s="157">
        <f t="shared" si="110"/>
        <v>7.6279000000000003</v>
      </c>
      <c r="AY393" s="157">
        <f t="shared" si="110"/>
        <v>7.8658999999999999</v>
      </c>
      <c r="AZ393" s="157">
        <f t="shared" si="110"/>
        <v>8.0800999999999998</v>
      </c>
      <c r="BA393" s="157">
        <f t="shared" si="110"/>
        <v>8.3537999999999997</v>
      </c>
      <c r="BB393" s="157">
        <f t="shared" si="110"/>
        <v>8.5799000000000003</v>
      </c>
      <c r="BC393" s="157">
        <f t="shared" si="110"/>
        <v>8.5799000000000003</v>
      </c>
      <c r="BD393" s="157">
        <f t="shared" si="110"/>
        <v>8.5799000000000003</v>
      </c>
      <c r="BE393" s="157">
        <f t="shared" si="110"/>
        <v>8.5799000000000003</v>
      </c>
      <c r="BF393" s="157">
        <f t="shared" si="110"/>
        <v>8.5799000000000003</v>
      </c>
      <c r="BG393" s="157">
        <f t="shared" si="110"/>
        <v>8.5799000000000003</v>
      </c>
      <c r="BH393" s="157">
        <f t="shared" si="110"/>
        <v>8.5799000000000003</v>
      </c>
      <c r="BI393" s="157">
        <f t="shared" si="110"/>
        <v>8.5799000000000003</v>
      </c>
      <c r="BJ393" s="157">
        <f t="shared" si="110"/>
        <v>8.5799000000000003</v>
      </c>
      <c r="BK393" s="157">
        <f t="shared" si="110"/>
        <v>8.5799000000000003</v>
      </c>
      <c r="BL393" s="157">
        <f t="shared" si="110"/>
        <v>8.5799000000000003</v>
      </c>
      <c r="BM393" s="157">
        <f t="shared" si="110"/>
        <v>8.5799000000000003</v>
      </c>
      <c r="BN393" s="157">
        <f t="shared" si="110"/>
        <v>8.5799000000000003</v>
      </c>
      <c r="BO393" s="157">
        <f t="shared" si="110"/>
        <v>8.5799000000000003</v>
      </c>
      <c r="BP393" s="157">
        <f t="shared" si="110"/>
        <v>8.5799000000000003</v>
      </c>
      <c r="BQ393" s="157">
        <f t="shared" si="110"/>
        <v>8.5799000000000003</v>
      </c>
      <c r="BS393" s="57"/>
    </row>
    <row r="394" spans="1:92" s="62" customFormat="1">
      <c r="B394" s="172"/>
      <c r="F394" s="111"/>
      <c r="H394" s="169"/>
      <c r="I394" s="61"/>
      <c r="Y394" s="65"/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  <c r="AL394" s="65"/>
      <c r="AM394" s="65"/>
      <c r="AN394" s="65"/>
      <c r="AO394" s="65"/>
      <c r="AP394" s="65"/>
      <c r="AQ394" s="65"/>
      <c r="AR394" s="65"/>
      <c r="AS394" s="65"/>
      <c r="AT394" s="65"/>
      <c r="AU394" s="65"/>
      <c r="AV394" s="65"/>
      <c r="AW394" s="65"/>
      <c r="AX394" s="65"/>
      <c r="AY394" s="65"/>
      <c r="AZ394" s="65"/>
      <c r="BA394" s="65"/>
      <c r="BB394" s="65"/>
      <c r="BC394" s="65"/>
      <c r="BD394" s="65"/>
      <c r="BE394" s="65"/>
      <c r="BF394" s="65"/>
      <c r="BG394" s="65"/>
      <c r="BH394" s="65"/>
      <c r="BI394" s="65"/>
      <c r="BJ394" s="65"/>
      <c r="BK394" s="65"/>
      <c r="BL394" s="65"/>
      <c r="BM394" s="65"/>
      <c r="BN394" s="65"/>
      <c r="BO394" s="65"/>
      <c r="BP394" s="65"/>
      <c r="BQ394" s="65"/>
      <c r="BR394" s="170"/>
      <c r="BS394" s="57"/>
    </row>
    <row r="395" spans="1:92" s="62" customFormat="1">
      <c r="B395" s="66" t="s">
        <v>256</v>
      </c>
      <c r="F395" s="111"/>
      <c r="H395" s="169"/>
      <c r="I395" s="61"/>
      <c r="Y395" s="65"/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  <c r="AL395" s="65"/>
      <c r="AM395" s="65"/>
      <c r="AN395" s="65"/>
      <c r="AO395" s="65"/>
      <c r="AP395" s="65"/>
      <c r="AQ395" s="65"/>
      <c r="AR395" s="65"/>
      <c r="AS395" s="65"/>
      <c r="AT395" s="65"/>
      <c r="AU395" s="65"/>
      <c r="AV395" s="65"/>
      <c r="AW395" s="65"/>
      <c r="AX395" s="65"/>
      <c r="AY395" s="65"/>
      <c r="AZ395" s="65"/>
      <c r="BA395" s="65"/>
      <c r="BB395" s="65"/>
      <c r="BC395" s="65"/>
      <c r="BD395" s="65"/>
      <c r="BE395" s="65"/>
      <c r="BF395" s="65"/>
      <c r="BG395" s="65"/>
      <c r="BH395" s="65"/>
      <c r="BI395" s="65"/>
      <c r="BJ395" s="65"/>
      <c r="BK395" s="65"/>
      <c r="BL395" s="65"/>
      <c r="BM395" s="65"/>
      <c r="BN395" s="65"/>
      <c r="BO395" s="65"/>
      <c r="BP395" s="65"/>
      <c r="BQ395" s="65"/>
      <c r="BR395" s="170"/>
    </row>
    <row r="396" spans="1:92" s="62" customFormat="1">
      <c r="B396" s="134" t="s">
        <v>250</v>
      </c>
      <c r="C396" s="173">
        <f>0.3226+0.184</f>
        <v>0.50659999999999994</v>
      </c>
      <c r="D396" s="61" t="s">
        <v>257</v>
      </c>
      <c r="E396" s="376">
        <v>0.52</v>
      </c>
      <c r="H396" s="169"/>
      <c r="I396" s="126" t="str">
        <f>CONCATENATE($C$6,"$/gallon")</f>
        <v>2024$/gallon</v>
      </c>
      <c r="Y396" s="65"/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65"/>
      <c r="AS396" s="65"/>
      <c r="AT396" s="65"/>
      <c r="AU396" s="65"/>
      <c r="AV396" s="65"/>
      <c r="AW396" s="65"/>
      <c r="AX396" s="65"/>
      <c r="AY396" s="65"/>
      <c r="AZ396" s="65"/>
      <c r="BA396" s="65"/>
      <c r="BB396" s="65"/>
      <c r="BC396" s="65"/>
      <c r="BD396" s="65"/>
      <c r="BE396" s="65"/>
      <c r="BF396" s="65"/>
      <c r="BG396" s="65"/>
      <c r="BH396" s="65"/>
      <c r="BI396" s="65"/>
      <c r="BJ396" s="65"/>
      <c r="BK396" s="65"/>
      <c r="BL396" s="65"/>
      <c r="BM396" s="65"/>
      <c r="BN396" s="65"/>
      <c r="BO396" s="65"/>
      <c r="BP396" s="65"/>
      <c r="BQ396" s="65"/>
      <c r="BR396" s="170"/>
      <c r="BS396" s="57" t="s">
        <v>258</v>
      </c>
      <c r="BT396" s="87" t="s">
        <v>259</v>
      </c>
    </row>
    <row r="397" spans="1:92" s="62" customFormat="1">
      <c r="B397" s="134" t="s">
        <v>254</v>
      </c>
      <c r="C397" s="173">
        <f>0.342+0.244</f>
        <v>0.58600000000000008</v>
      </c>
      <c r="D397" s="61" t="s">
        <v>257</v>
      </c>
      <c r="E397" s="376">
        <v>0.6</v>
      </c>
      <c r="H397" s="169"/>
      <c r="I397" s="126" t="str">
        <f>CONCATENATE($C$6,"$/gallon")</f>
        <v>2024$/gallon</v>
      </c>
      <c r="Y397" s="65"/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65"/>
      <c r="AS397" s="65"/>
      <c r="AT397" s="65"/>
      <c r="AU397" s="65"/>
      <c r="AV397" s="65"/>
      <c r="AW397" s="65"/>
      <c r="AX397" s="65"/>
      <c r="AY397" s="65"/>
      <c r="AZ397" s="65"/>
      <c r="BA397" s="65"/>
      <c r="BB397" s="65"/>
      <c r="BC397" s="65"/>
      <c r="BD397" s="65"/>
      <c r="BE397" s="65"/>
      <c r="BF397" s="65"/>
      <c r="BG397" s="65"/>
      <c r="BH397" s="65"/>
      <c r="BI397" s="65"/>
      <c r="BJ397" s="65"/>
      <c r="BK397" s="65"/>
      <c r="BL397" s="65"/>
      <c r="BM397" s="65"/>
      <c r="BN397" s="65"/>
      <c r="BO397" s="65"/>
      <c r="BP397" s="65"/>
      <c r="BQ397" s="65"/>
      <c r="BR397" s="170"/>
      <c r="BS397" s="57" t="s">
        <v>48</v>
      </c>
    </row>
    <row r="398" spans="1:92" s="62" customFormat="1">
      <c r="B398" s="134"/>
      <c r="C398" s="134"/>
      <c r="D398" s="61"/>
      <c r="F398" s="111"/>
      <c r="H398" s="169"/>
      <c r="I398" s="61"/>
      <c r="Y398" s="65"/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65"/>
      <c r="AS398" s="65"/>
      <c r="AT398" s="65"/>
      <c r="AU398" s="65"/>
      <c r="AV398" s="65"/>
      <c r="AW398" s="65"/>
      <c r="AX398" s="65"/>
      <c r="AY398" s="65"/>
      <c r="AZ398" s="65"/>
      <c r="BA398" s="65"/>
      <c r="BB398" s="65"/>
      <c r="BC398" s="65"/>
      <c r="BD398" s="65"/>
      <c r="BE398" s="65"/>
      <c r="BF398" s="65"/>
      <c r="BG398" s="65"/>
      <c r="BH398" s="65"/>
      <c r="BI398" s="65"/>
      <c r="BJ398" s="65"/>
      <c r="BK398" s="65"/>
      <c r="BL398" s="65"/>
      <c r="BM398" s="65"/>
      <c r="BN398" s="65"/>
      <c r="BO398" s="65"/>
      <c r="BP398" s="65"/>
      <c r="BQ398" s="65"/>
      <c r="BR398" s="170"/>
      <c r="BS398" s="57"/>
    </row>
    <row r="399" spans="1:92" s="62" customFormat="1">
      <c r="B399" s="66" t="s">
        <v>260</v>
      </c>
      <c r="C399" s="134"/>
      <c r="D399" s="61"/>
      <c r="F399" s="111"/>
      <c r="H399" s="169"/>
      <c r="I399" s="61"/>
      <c r="Y399" s="65"/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65"/>
      <c r="AS399" s="65"/>
      <c r="AT399" s="65"/>
      <c r="AU399" s="65"/>
      <c r="AV399" s="65"/>
      <c r="AW399" s="65"/>
      <c r="AX399" s="65"/>
      <c r="AY399" s="65"/>
      <c r="AZ399" s="65"/>
      <c r="BA399" s="65"/>
      <c r="BB399" s="65"/>
      <c r="BC399" s="65"/>
      <c r="BD399" s="65"/>
      <c r="BE399" s="65"/>
      <c r="BF399" s="65"/>
      <c r="BG399" s="65"/>
      <c r="BH399" s="65"/>
      <c r="BI399" s="65"/>
      <c r="BJ399" s="65"/>
      <c r="BK399" s="65"/>
      <c r="BL399" s="65"/>
      <c r="BM399" s="65"/>
      <c r="BN399" s="65"/>
      <c r="BO399" s="65"/>
      <c r="BP399" s="65"/>
      <c r="BQ399" s="65"/>
      <c r="BR399" s="170"/>
      <c r="BS399" s="57"/>
    </row>
    <row r="400" spans="1:92" s="62" customFormat="1">
      <c r="B400" s="134" t="s">
        <v>250</v>
      </c>
      <c r="C400" s="134"/>
      <c r="D400" s="61"/>
      <c r="F400" s="111"/>
      <c r="H400" s="169"/>
      <c r="I400" s="126" t="str">
        <f>CONCATENATE($C$6,"$/gallon")</f>
        <v>2024$/gallon</v>
      </c>
      <c r="Y400" s="157">
        <f t="shared" ref="Y400:BQ401" si="111">Y392-$E396</f>
        <v>2.3121999999999998</v>
      </c>
      <c r="Z400" s="157">
        <f t="shared" si="111"/>
        <v>2.3955000000000002</v>
      </c>
      <c r="AA400" s="157">
        <f t="shared" si="111"/>
        <v>2.5144999999999995</v>
      </c>
      <c r="AB400" s="157">
        <f t="shared" si="111"/>
        <v>2.5739999999999998</v>
      </c>
      <c r="AC400" s="157">
        <f t="shared" si="111"/>
        <v>2.6930000000000001</v>
      </c>
      <c r="AD400" s="157">
        <f t="shared" si="111"/>
        <v>2.8001</v>
      </c>
      <c r="AE400" s="157">
        <f t="shared" si="111"/>
        <v>2.9191000000000003</v>
      </c>
      <c r="AF400" s="157">
        <f t="shared" si="111"/>
        <v>3.0975999999999999</v>
      </c>
      <c r="AG400" s="157">
        <f t="shared" si="111"/>
        <v>3.2523</v>
      </c>
      <c r="AH400" s="157">
        <f t="shared" si="111"/>
        <v>3.5379</v>
      </c>
      <c r="AI400" s="157">
        <f t="shared" si="111"/>
        <v>3.6568999999999998</v>
      </c>
      <c r="AJ400" s="157">
        <f t="shared" si="111"/>
        <v>3.8473000000000002</v>
      </c>
      <c r="AK400" s="157">
        <f t="shared" si="111"/>
        <v>3.9781999999999997</v>
      </c>
      <c r="AL400" s="157">
        <f t="shared" si="111"/>
        <v>4.1448</v>
      </c>
      <c r="AM400" s="157">
        <f t="shared" si="111"/>
        <v>4.2875999999999994</v>
      </c>
      <c r="AN400" s="157">
        <f t="shared" si="111"/>
        <v>4.4542000000000002</v>
      </c>
      <c r="AO400" s="157">
        <f t="shared" si="111"/>
        <v>4.6089000000000002</v>
      </c>
      <c r="AP400" s="157">
        <f t="shared" si="111"/>
        <v>4.7873999999999999</v>
      </c>
      <c r="AQ400" s="157">
        <f t="shared" si="111"/>
        <v>4.894499999999999</v>
      </c>
      <c r="AR400" s="157">
        <f t="shared" si="111"/>
        <v>5.1087000000000007</v>
      </c>
      <c r="AS400" s="157">
        <f t="shared" si="111"/>
        <v>5.2872000000000003</v>
      </c>
      <c r="AT400" s="157">
        <f t="shared" si="111"/>
        <v>5.4419000000000004</v>
      </c>
      <c r="AU400" s="157">
        <f t="shared" si="111"/>
        <v>5.6204000000000001</v>
      </c>
      <c r="AV400" s="157">
        <f t="shared" si="111"/>
        <v>5.786999999999999</v>
      </c>
      <c r="AW400" s="157">
        <f t="shared" si="111"/>
        <v>5.9060000000000006</v>
      </c>
      <c r="AX400" s="157">
        <f t="shared" si="111"/>
        <v>6.1559000000000008</v>
      </c>
      <c r="AY400" s="157">
        <f t="shared" si="111"/>
        <v>6.3701000000000008</v>
      </c>
      <c r="AZ400" s="157">
        <f t="shared" si="111"/>
        <v>6.5842999999999989</v>
      </c>
      <c r="BA400" s="157">
        <f t="shared" si="111"/>
        <v>6.7628000000000004</v>
      </c>
      <c r="BB400" s="157">
        <f t="shared" si="111"/>
        <v>6.9888999999999992</v>
      </c>
      <c r="BC400" s="157">
        <f t="shared" si="111"/>
        <v>6.9888999999999992</v>
      </c>
      <c r="BD400" s="157">
        <f t="shared" si="111"/>
        <v>6.9888999999999992</v>
      </c>
      <c r="BE400" s="157">
        <f t="shared" si="111"/>
        <v>6.9888999999999992</v>
      </c>
      <c r="BF400" s="157">
        <f t="shared" si="111"/>
        <v>6.9888999999999992</v>
      </c>
      <c r="BG400" s="157">
        <f t="shared" si="111"/>
        <v>6.9888999999999992</v>
      </c>
      <c r="BH400" s="157">
        <f t="shared" si="111"/>
        <v>6.9888999999999992</v>
      </c>
      <c r="BI400" s="157">
        <f t="shared" si="111"/>
        <v>6.9888999999999992</v>
      </c>
      <c r="BJ400" s="157">
        <f t="shared" si="111"/>
        <v>6.9888999999999992</v>
      </c>
      <c r="BK400" s="157">
        <f t="shared" si="111"/>
        <v>6.9888999999999992</v>
      </c>
      <c r="BL400" s="157">
        <f t="shared" si="111"/>
        <v>6.9888999999999992</v>
      </c>
      <c r="BM400" s="157">
        <f t="shared" si="111"/>
        <v>6.9888999999999992</v>
      </c>
      <c r="BN400" s="157">
        <f t="shared" si="111"/>
        <v>6.9888999999999992</v>
      </c>
      <c r="BO400" s="157">
        <f t="shared" si="111"/>
        <v>6.9888999999999992</v>
      </c>
      <c r="BP400" s="157">
        <f t="shared" si="111"/>
        <v>6.9888999999999992</v>
      </c>
      <c r="BQ400" s="157">
        <f t="shared" si="111"/>
        <v>6.9888999999999992</v>
      </c>
      <c r="BR400" s="170"/>
      <c r="BS400" s="57"/>
    </row>
    <row r="401" spans="1:91" s="62" customFormat="1">
      <c r="B401" s="134" t="s">
        <v>254</v>
      </c>
      <c r="C401" s="134"/>
      <c r="D401" s="61"/>
      <c r="F401" s="111"/>
      <c r="H401" s="169"/>
      <c r="I401" s="126" t="str">
        <f>CONCATENATE($C$6,"$/gallon")</f>
        <v>2024$/gallon</v>
      </c>
      <c r="Y401" s="157">
        <f t="shared" si="111"/>
        <v>2.4226000000000001</v>
      </c>
      <c r="Z401" s="157">
        <f t="shared" si="111"/>
        <v>2.5772999999999997</v>
      </c>
      <c r="AA401" s="157">
        <f t="shared" si="111"/>
        <v>2.8985999999999996</v>
      </c>
      <c r="AB401" s="157">
        <f t="shared" si="111"/>
        <v>3.0651999999999999</v>
      </c>
      <c r="AC401" s="157">
        <f t="shared" si="111"/>
        <v>3.2318000000000002</v>
      </c>
      <c r="AD401" s="157">
        <f t="shared" si="111"/>
        <v>3.3983999999999996</v>
      </c>
      <c r="AE401" s="157">
        <f t="shared" si="111"/>
        <v>3.5768999999999997</v>
      </c>
      <c r="AF401" s="157">
        <f t="shared" si="111"/>
        <v>3.7554000000000003</v>
      </c>
      <c r="AG401" s="157">
        <f t="shared" si="111"/>
        <v>3.9100999999999995</v>
      </c>
      <c r="AH401" s="157">
        <f t="shared" si="111"/>
        <v>4.1718999999999999</v>
      </c>
      <c r="AI401" s="157">
        <f t="shared" si="111"/>
        <v>4.3504000000000005</v>
      </c>
      <c r="AJ401" s="157">
        <f t="shared" si="111"/>
        <v>4.5289000000000001</v>
      </c>
      <c r="AK401" s="157">
        <f t="shared" si="111"/>
        <v>4.6836000000000011</v>
      </c>
      <c r="AL401" s="157">
        <f t="shared" si="111"/>
        <v>4.8144999999999998</v>
      </c>
      <c r="AM401" s="157">
        <f t="shared" si="111"/>
        <v>4.9691999999999998</v>
      </c>
      <c r="AN401" s="157">
        <f t="shared" si="111"/>
        <v>5.1001000000000003</v>
      </c>
      <c r="AO401" s="157">
        <f t="shared" si="111"/>
        <v>5.2786000000000008</v>
      </c>
      <c r="AP401" s="157">
        <f t="shared" si="111"/>
        <v>5.4571000000000005</v>
      </c>
      <c r="AQ401" s="157">
        <f t="shared" si="111"/>
        <v>5.5761000000000012</v>
      </c>
      <c r="AR401" s="157">
        <f t="shared" si="111"/>
        <v>5.8022</v>
      </c>
      <c r="AS401" s="157">
        <f t="shared" si="111"/>
        <v>5.9926000000000004</v>
      </c>
      <c r="AT401" s="157">
        <f t="shared" si="111"/>
        <v>6.1830000000000007</v>
      </c>
      <c r="AU401" s="157">
        <f t="shared" si="111"/>
        <v>6.3971999999999998</v>
      </c>
      <c r="AV401" s="157">
        <f t="shared" si="111"/>
        <v>6.5757000000000003</v>
      </c>
      <c r="AW401" s="157">
        <f t="shared" si="111"/>
        <v>6.7423000000000002</v>
      </c>
      <c r="AX401" s="157">
        <f t="shared" si="111"/>
        <v>7.0279000000000007</v>
      </c>
      <c r="AY401" s="157">
        <f t="shared" si="111"/>
        <v>7.2659000000000002</v>
      </c>
      <c r="AZ401" s="157">
        <f t="shared" si="111"/>
        <v>7.4801000000000002</v>
      </c>
      <c r="BA401" s="157">
        <f t="shared" si="111"/>
        <v>7.7538</v>
      </c>
      <c r="BB401" s="157">
        <f t="shared" si="111"/>
        <v>7.9799000000000007</v>
      </c>
      <c r="BC401" s="157">
        <f t="shared" si="111"/>
        <v>7.9799000000000007</v>
      </c>
      <c r="BD401" s="157">
        <f t="shared" si="111"/>
        <v>7.9799000000000007</v>
      </c>
      <c r="BE401" s="157">
        <f t="shared" si="111"/>
        <v>7.9799000000000007</v>
      </c>
      <c r="BF401" s="157">
        <f t="shared" si="111"/>
        <v>7.9799000000000007</v>
      </c>
      <c r="BG401" s="157">
        <f t="shared" si="111"/>
        <v>7.9799000000000007</v>
      </c>
      <c r="BH401" s="157">
        <f t="shared" si="111"/>
        <v>7.9799000000000007</v>
      </c>
      <c r="BI401" s="157">
        <f t="shared" si="111"/>
        <v>7.9799000000000007</v>
      </c>
      <c r="BJ401" s="157">
        <f t="shared" si="111"/>
        <v>7.9799000000000007</v>
      </c>
      <c r="BK401" s="157">
        <f t="shared" si="111"/>
        <v>7.9799000000000007</v>
      </c>
      <c r="BL401" s="157">
        <f t="shared" si="111"/>
        <v>7.9799000000000007</v>
      </c>
      <c r="BM401" s="157">
        <f t="shared" si="111"/>
        <v>7.9799000000000007</v>
      </c>
      <c r="BN401" s="157">
        <f t="shared" si="111"/>
        <v>7.9799000000000007</v>
      </c>
      <c r="BO401" s="157">
        <f t="shared" si="111"/>
        <v>7.9799000000000007</v>
      </c>
      <c r="BP401" s="157">
        <f t="shared" si="111"/>
        <v>7.9799000000000007</v>
      </c>
      <c r="BQ401" s="157">
        <f t="shared" si="111"/>
        <v>7.9799000000000007</v>
      </c>
      <c r="BR401" s="170"/>
      <c r="BS401" s="57"/>
    </row>
    <row r="404" spans="1:91" s="62" customFormat="1" ht="18">
      <c r="A404" s="58" t="s">
        <v>261</v>
      </c>
      <c r="B404" s="59"/>
      <c r="C404" s="59"/>
      <c r="D404" s="59"/>
      <c r="E404" s="59"/>
      <c r="F404" s="109"/>
      <c r="G404" s="108"/>
      <c r="H404" s="59"/>
      <c r="I404" s="109"/>
      <c r="Y404" s="132"/>
      <c r="Z404" s="132"/>
      <c r="AA404" s="132"/>
      <c r="AB404" s="132"/>
      <c r="AC404" s="132"/>
      <c r="AD404" s="132"/>
      <c r="AE404" s="132"/>
      <c r="AF404" s="132"/>
      <c r="AG404" s="132"/>
      <c r="AH404" s="132"/>
      <c r="AI404" s="132"/>
      <c r="AJ404" s="132"/>
      <c r="AK404" s="132"/>
      <c r="AL404" s="132"/>
      <c r="AM404" s="132"/>
      <c r="AN404" s="132"/>
      <c r="AO404" s="132"/>
      <c r="AP404" s="132"/>
      <c r="AQ404" s="132"/>
      <c r="AR404" s="132"/>
      <c r="AS404" s="132"/>
      <c r="AT404" s="132"/>
      <c r="AU404" s="132"/>
      <c r="AV404" s="132"/>
      <c r="AW404" s="132"/>
      <c r="AX404" s="132"/>
      <c r="AY404" s="132"/>
      <c r="AZ404" s="132"/>
      <c r="BA404" s="132"/>
      <c r="BB404" s="132"/>
      <c r="BC404" s="132"/>
      <c r="BD404" s="132"/>
      <c r="BE404" s="132"/>
      <c r="BF404" s="132"/>
      <c r="BG404" s="132"/>
      <c r="BH404" s="132"/>
      <c r="BI404" s="132"/>
      <c r="BJ404" s="132"/>
      <c r="BK404" s="132"/>
      <c r="BL404" s="132"/>
      <c r="BM404" s="132"/>
      <c r="BN404" s="132"/>
      <c r="BO404" s="132"/>
      <c r="BP404" s="132"/>
      <c r="BQ404" s="132"/>
      <c r="BR404" s="132"/>
      <c r="BS404" s="57"/>
      <c r="BT404" s="132"/>
      <c r="BU404" s="132"/>
      <c r="BV404" s="132"/>
      <c r="BW404" s="132"/>
      <c r="BX404" s="132"/>
      <c r="BY404" s="132"/>
      <c r="BZ404" s="132"/>
      <c r="CA404" s="132"/>
      <c r="CB404" s="132"/>
      <c r="CC404" s="132"/>
      <c r="CD404" s="132"/>
      <c r="CE404" s="132"/>
      <c r="CF404" s="132"/>
      <c r="CG404" s="132"/>
      <c r="CH404" s="132"/>
      <c r="CI404" s="132"/>
      <c r="CJ404" s="132"/>
      <c r="CK404" s="132"/>
    </row>
    <row r="405" spans="1:91" ht="15.6">
      <c r="A405" s="76" t="s">
        <v>262</v>
      </c>
      <c r="B405" s="77"/>
      <c r="C405" s="76"/>
      <c r="D405" s="76"/>
      <c r="E405" s="78"/>
      <c r="F405" s="79"/>
      <c r="G405" s="76"/>
      <c r="H405" s="78" t="s">
        <v>10</v>
      </c>
      <c r="I405" s="79">
        <v>2023</v>
      </c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9"/>
      <c r="BT405" s="87"/>
    </row>
    <row r="406" spans="1:91" ht="15" customHeight="1">
      <c r="A406" s="81"/>
      <c r="B406" s="82"/>
      <c r="C406" s="81"/>
      <c r="D406" s="81"/>
      <c r="E406" s="83"/>
      <c r="F406" s="84"/>
      <c r="G406" s="81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9"/>
      <c r="BT406" s="87"/>
    </row>
    <row r="407" spans="1:91" s="62" customFormat="1">
      <c r="B407" s="56"/>
      <c r="C407" s="148">
        <v>545.9</v>
      </c>
      <c r="D407" s="61" t="s">
        <v>263</v>
      </c>
      <c r="E407" s="157">
        <f>C407/INDEX($J$22:$BQ$22,1,MATCH(VALUE(LEFT(D407,4)),$J$6:$BQ$6,0))</f>
        <v>660.53899999999999</v>
      </c>
      <c r="F407" s="111"/>
      <c r="I407" s="126" t="str">
        <f>CONCATENATE($C$6,"$/hour")</f>
        <v>2024$/hour</v>
      </c>
      <c r="Y407" s="131"/>
      <c r="Z407" s="131">
        <f t="shared" ref="Z407:BQ407" si="112">$C407*Z$37</f>
        <v>545.9</v>
      </c>
      <c r="AA407" s="131">
        <f t="shared" si="112"/>
        <v>562.36653806335323</v>
      </c>
      <c r="AB407" s="131">
        <f t="shared" si="112"/>
        <v>576.38348929474387</v>
      </c>
      <c r="AC407" s="131">
        <f t="shared" si="112"/>
        <v>591.84979119705883</v>
      </c>
      <c r="AD407" s="131">
        <f t="shared" si="112"/>
        <v>603.4680576003633</v>
      </c>
      <c r="AE407" s="131">
        <f t="shared" si="112"/>
        <v>614.13125860018863</v>
      </c>
      <c r="AF407" s="131">
        <f t="shared" si="112"/>
        <v>624.98287695554859</v>
      </c>
      <c r="AG407" s="131">
        <f t="shared" si="112"/>
        <v>636.02624197626938</v>
      </c>
      <c r="AH407" s="131">
        <f t="shared" si="112"/>
        <v>647.26474180064258</v>
      </c>
      <c r="AI407" s="131">
        <f t="shared" si="112"/>
        <v>658.70182443491683</v>
      </c>
      <c r="AJ407" s="131">
        <f t="shared" si="112"/>
        <v>670.3409988111564</v>
      </c>
      <c r="AK407" s="131">
        <f t="shared" si="112"/>
        <v>682.18583586379225</v>
      </c>
      <c r="AL407" s="131">
        <f t="shared" si="112"/>
        <v>694.23996962519641</v>
      </c>
      <c r="AM407" s="131">
        <f t="shared" si="112"/>
        <v>706.50709834061297</v>
      </c>
      <c r="AN407" s="131">
        <f t="shared" si="112"/>
        <v>718.99098560279242</v>
      </c>
      <c r="AO407" s="131">
        <f t="shared" si="112"/>
        <v>731.69546150667247</v>
      </c>
      <c r="AP407" s="131">
        <f t="shared" si="112"/>
        <v>744.62442382446341</v>
      </c>
      <c r="AQ407" s="131">
        <f t="shared" si="112"/>
        <v>757.78183920149672</v>
      </c>
      <c r="AR407" s="131">
        <f t="shared" si="112"/>
        <v>771.17174437320341</v>
      </c>
      <c r="AS407" s="131">
        <f t="shared" si="112"/>
        <v>784.79824740359754</v>
      </c>
      <c r="AT407" s="131">
        <f t="shared" si="112"/>
        <v>798.66552894564256</v>
      </c>
      <c r="AU407" s="131">
        <f t="shared" si="112"/>
        <v>812.77784352388824</v>
      </c>
      <c r="AV407" s="131">
        <f t="shared" si="112"/>
        <v>827.13952083977244</v>
      </c>
      <c r="AW407" s="131">
        <f t="shared" si="112"/>
        <v>841.75496709998617</v>
      </c>
      <c r="AX407" s="131">
        <f t="shared" si="112"/>
        <v>856.628666368312</v>
      </c>
      <c r="AY407" s="131">
        <f t="shared" si="112"/>
        <v>871.76518194134803</v>
      </c>
      <c r="AZ407" s="131">
        <f t="shared" si="112"/>
        <v>887.16915774854124</v>
      </c>
      <c r="BA407" s="131">
        <f t="shared" si="112"/>
        <v>902.8453197769602</v>
      </c>
      <c r="BB407" s="131">
        <f t="shared" si="112"/>
        <v>918.7984775212409</v>
      </c>
      <c r="BC407" s="131">
        <f t="shared" si="112"/>
        <v>935.03352545915618</v>
      </c>
      <c r="BD407" s="131">
        <f t="shared" si="112"/>
        <v>951.55544455325503</v>
      </c>
      <c r="BE407" s="131">
        <f t="shared" si="112"/>
        <v>968.36930377903866</v>
      </c>
      <c r="BF407" s="131">
        <f t="shared" si="112"/>
        <v>985.4802616801361</v>
      </c>
      <c r="BG407" s="131">
        <f t="shared" si="112"/>
        <v>1002.8935679509624</v>
      </c>
      <c r="BH407" s="131">
        <f t="shared" si="112"/>
        <v>1020.6145650473408</v>
      </c>
      <c r="BI407" s="131">
        <f t="shared" si="112"/>
        <v>1038.6486898255841</v>
      </c>
      <c r="BJ407" s="131">
        <f t="shared" si="112"/>
        <v>1057.0014752105396</v>
      </c>
      <c r="BK407" s="131">
        <f t="shared" si="112"/>
        <v>1075.6785518931069</v>
      </c>
      <c r="BL407" s="131">
        <f t="shared" si="112"/>
        <v>1094.685650057751</v>
      </c>
      <c r="BM407" s="131">
        <f t="shared" si="112"/>
        <v>1114.0286011405412</v>
      </c>
      <c r="BN407" s="131">
        <f t="shared" si="112"/>
        <v>1133.713339618253</v>
      </c>
      <c r="BO407" s="131">
        <f t="shared" si="112"/>
        <v>1153.7459048290839</v>
      </c>
      <c r="BP407" s="131">
        <f t="shared" si="112"/>
        <v>1174.1324428255407</v>
      </c>
      <c r="BQ407" s="131">
        <f t="shared" si="112"/>
        <v>1194.8792082600685</v>
      </c>
      <c r="BS407" s="57" t="s">
        <v>264</v>
      </c>
      <c r="BT407" s="57"/>
    </row>
    <row r="408" spans="1:91">
      <c r="AA408" s="104"/>
      <c r="AB408" s="104"/>
      <c r="AC408" s="104"/>
      <c r="AD408" s="104"/>
      <c r="AE408" s="104"/>
      <c r="AF408" s="104"/>
      <c r="AG408" s="104"/>
      <c r="AH408" s="104"/>
      <c r="AI408" s="104"/>
      <c r="AJ408" s="104"/>
      <c r="AK408" s="104"/>
      <c r="AL408" s="104"/>
      <c r="AM408" s="104"/>
      <c r="AN408" s="104"/>
      <c r="AO408" s="104"/>
      <c r="AP408" s="104"/>
      <c r="AQ408" s="104"/>
      <c r="AR408" s="104"/>
      <c r="AS408" s="104"/>
      <c r="AT408" s="104"/>
      <c r="AU408" s="104"/>
      <c r="AV408" s="104"/>
      <c r="AW408" s="104"/>
      <c r="AX408" s="104"/>
      <c r="AY408" s="104"/>
      <c r="AZ408" s="104"/>
      <c r="BA408" s="104"/>
      <c r="BB408" s="104"/>
      <c r="BC408" s="104"/>
      <c r="BD408" s="104"/>
      <c r="BE408" s="104"/>
      <c r="BF408" s="104"/>
      <c r="BG408" s="104"/>
      <c r="BH408" s="104"/>
      <c r="BI408" s="104"/>
      <c r="BJ408" s="104"/>
      <c r="BK408" s="104"/>
      <c r="BL408" s="104"/>
      <c r="BM408" s="104"/>
      <c r="BN408" s="104"/>
      <c r="BO408" s="104"/>
      <c r="BP408" s="104"/>
      <c r="BQ408" s="104"/>
      <c r="BR408" s="104"/>
      <c r="BT408" s="104"/>
      <c r="BU408" s="104"/>
      <c r="BV408" s="104"/>
      <c r="BW408" s="104"/>
      <c r="BX408" s="104"/>
      <c r="BY408" s="104"/>
      <c r="BZ408" s="104"/>
      <c r="CA408" s="104"/>
      <c r="CB408" s="104"/>
      <c r="CC408" s="104"/>
      <c r="CD408" s="104"/>
      <c r="CE408" s="104"/>
      <c r="CF408" s="104"/>
      <c r="CG408" s="104"/>
      <c r="CH408" s="104"/>
      <c r="CI408" s="104"/>
      <c r="CJ408" s="104"/>
      <c r="CK408" s="104"/>
      <c r="CM408" s="57"/>
    </row>
    <row r="409" spans="1:91" ht="15.6">
      <c r="A409" s="76" t="s">
        <v>265</v>
      </c>
      <c r="B409" s="77"/>
      <c r="C409" s="76"/>
      <c r="D409" s="76"/>
      <c r="E409" s="78"/>
      <c r="F409" s="79"/>
      <c r="G409" s="76"/>
      <c r="H409" s="78" t="s">
        <v>10</v>
      </c>
      <c r="I409" s="79">
        <v>2015</v>
      </c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9"/>
      <c r="BT409" s="87"/>
    </row>
    <row r="410" spans="1:91" ht="15" customHeight="1">
      <c r="A410" s="81"/>
      <c r="B410" s="82"/>
      <c r="C410" s="81"/>
      <c r="D410" s="81"/>
      <c r="E410" s="83"/>
      <c r="F410" s="84"/>
      <c r="G410" s="81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9"/>
      <c r="BT410" s="87"/>
    </row>
    <row r="411" spans="1:91">
      <c r="B411" s="55" t="s">
        <v>266</v>
      </c>
      <c r="C411" s="174">
        <v>0.156</v>
      </c>
      <c r="D411" s="61" t="s">
        <v>267</v>
      </c>
      <c r="E411" s="377">
        <v>0.20300000000000001</v>
      </c>
      <c r="I411" s="126" t="str">
        <f>CONCATENATE($C$6,"$/ton-mile")</f>
        <v>2024$/ton-mile</v>
      </c>
      <c r="AA411" s="104"/>
      <c r="AB411" s="104"/>
      <c r="AC411" s="104"/>
      <c r="AD411" s="104"/>
      <c r="AE411" s="104"/>
      <c r="AF411" s="104"/>
      <c r="AG411" s="104"/>
      <c r="AH411" s="104"/>
      <c r="AI411" s="104"/>
      <c r="AJ411" s="104"/>
      <c r="AK411" s="104"/>
      <c r="AL411" s="104"/>
      <c r="AM411" s="104"/>
      <c r="AN411" s="104"/>
      <c r="AO411" s="104"/>
      <c r="AP411" s="104"/>
      <c r="AQ411" s="104"/>
      <c r="AR411" s="104"/>
      <c r="AS411" s="104"/>
      <c r="AT411" s="104"/>
      <c r="AU411" s="104"/>
      <c r="AV411" s="104"/>
      <c r="AW411" s="104"/>
      <c r="AX411" s="104"/>
      <c r="AY411" s="104"/>
      <c r="AZ411" s="104"/>
      <c r="BA411" s="104"/>
      <c r="BB411" s="104"/>
      <c r="BC411" s="104"/>
      <c r="BD411" s="104"/>
      <c r="BE411" s="104"/>
      <c r="BF411" s="104"/>
      <c r="BG411" s="104"/>
      <c r="BH411" s="104"/>
      <c r="BI411" s="104"/>
      <c r="BJ411" s="104"/>
      <c r="BK411" s="104"/>
      <c r="BL411" s="104"/>
      <c r="BM411" s="104"/>
      <c r="BN411" s="104"/>
      <c r="BO411" s="104"/>
      <c r="BP411" s="104"/>
      <c r="BQ411" s="104"/>
      <c r="BS411" s="57" t="s">
        <v>268</v>
      </c>
      <c r="BT411" s="87" t="s">
        <v>269</v>
      </c>
    </row>
    <row r="412" spans="1:91">
      <c r="B412" s="55" t="s">
        <v>154</v>
      </c>
      <c r="C412" s="174">
        <v>5.0999999999999997E-2</v>
      </c>
      <c r="D412" s="61" t="s">
        <v>267</v>
      </c>
      <c r="E412" s="377">
        <v>6.6000000000000003E-2</v>
      </c>
      <c r="I412" s="126" t="str">
        <f>CONCATENATE($C$6,"$/ton-mile")</f>
        <v>2024$/ton-mile</v>
      </c>
      <c r="AA412" s="104"/>
      <c r="AB412" s="104"/>
      <c r="AC412" s="104"/>
      <c r="AD412" s="104"/>
      <c r="AE412" s="104"/>
      <c r="AF412" s="104"/>
      <c r="AG412" s="104"/>
      <c r="AH412" s="104"/>
      <c r="AI412" s="104"/>
      <c r="AJ412" s="104"/>
      <c r="AK412" s="104"/>
      <c r="AL412" s="104"/>
      <c r="AM412" s="104"/>
      <c r="AN412" s="104"/>
      <c r="AO412" s="104"/>
      <c r="AP412" s="104"/>
      <c r="AQ412" s="104"/>
      <c r="AR412" s="104"/>
      <c r="AS412" s="104"/>
      <c r="AT412" s="104"/>
      <c r="AU412" s="104"/>
      <c r="AV412" s="104"/>
      <c r="AW412" s="104"/>
      <c r="AX412" s="104"/>
      <c r="AY412" s="104"/>
      <c r="AZ412" s="104"/>
      <c r="BA412" s="104"/>
      <c r="BB412" s="104"/>
      <c r="BC412" s="104"/>
      <c r="BD412" s="104"/>
      <c r="BE412" s="104"/>
      <c r="BF412" s="104"/>
      <c r="BG412" s="104"/>
      <c r="BH412" s="104"/>
      <c r="BI412" s="104"/>
      <c r="BJ412" s="104"/>
      <c r="BK412" s="104"/>
      <c r="BL412" s="104"/>
      <c r="BM412" s="104"/>
      <c r="BN412" s="104"/>
      <c r="BO412" s="104"/>
      <c r="BP412" s="104"/>
      <c r="BQ412" s="104"/>
      <c r="BS412" s="57" t="s">
        <v>48</v>
      </c>
    </row>
    <row r="413" spans="1:91">
      <c r="AA413" s="104"/>
      <c r="AB413" s="104"/>
      <c r="AC413" s="104"/>
      <c r="AD413" s="104"/>
      <c r="AE413" s="104"/>
      <c r="AF413" s="104"/>
      <c r="AG413" s="104"/>
      <c r="AH413" s="104"/>
      <c r="AI413" s="104"/>
      <c r="AJ413" s="104"/>
      <c r="AK413" s="104"/>
      <c r="AL413" s="104"/>
      <c r="AM413" s="104"/>
      <c r="AN413" s="104"/>
      <c r="AO413" s="104"/>
      <c r="AP413" s="104"/>
      <c r="AQ413" s="104"/>
      <c r="AR413" s="104"/>
      <c r="AS413" s="104"/>
      <c r="AT413" s="104"/>
      <c r="AU413" s="104"/>
      <c r="AV413" s="104"/>
      <c r="AW413" s="104"/>
      <c r="AX413" s="104"/>
      <c r="AY413" s="104"/>
      <c r="AZ413" s="104"/>
      <c r="BA413" s="104"/>
      <c r="BB413" s="104"/>
      <c r="BC413" s="104"/>
      <c r="BD413" s="104"/>
      <c r="BE413" s="104"/>
      <c r="BF413" s="104"/>
      <c r="BG413" s="104"/>
      <c r="BH413" s="104"/>
      <c r="BI413" s="104"/>
      <c r="BJ413" s="104"/>
      <c r="BK413" s="104"/>
      <c r="BL413" s="104"/>
      <c r="BM413" s="104"/>
      <c r="BN413" s="104"/>
      <c r="BO413" s="104"/>
      <c r="BP413" s="104"/>
      <c r="BQ413" s="104"/>
      <c r="CM413" s="57"/>
    </row>
    <row r="414" spans="1:91" ht="15.6">
      <c r="A414" s="76" t="s">
        <v>270</v>
      </c>
      <c r="B414" s="77"/>
      <c r="C414" s="76"/>
      <c r="D414" s="76"/>
      <c r="E414" s="78"/>
      <c r="F414" s="79"/>
      <c r="G414" s="76"/>
      <c r="H414" s="78" t="s">
        <v>10</v>
      </c>
      <c r="I414" s="79">
        <v>2000</v>
      </c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9"/>
    </row>
    <row r="415" spans="1:91" ht="15" customHeight="1">
      <c r="A415" s="81"/>
      <c r="B415" s="82"/>
      <c r="C415" s="81"/>
      <c r="D415" s="81"/>
      <c r="E415" s="83"/>
      <c r="F415" s="84"/>
      <c r="G415" s="81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9"/>
      <c r="BT415" s="87"/>
    </row>
    <row r="416" spans="1:91" s="49" customFormat="1">
      <c r="B416" s="55" t="s">
        <v>271</v>
      </c>
      <c r="C416" s="175" t="s">
        <v>272</v>
      </c>
      <c r="D416" s="135"/>
      <c r="E416" s="70"/>
      <c r="F416" s="111"/>
      <c r="G416" s="70"/>
      <c r="H416" s="70"/>
      <c r="I416" s="70"/>
      <c r="J416" s="70"/>
      <c r="K416" s="70"/>
      <c r="L416" s="70"/>
      <c r="N416" s="55"/>
      <c r="O416" s="55"/>
      <c r="AN416" s="50"/>
      <c r="AO416" s="50"/>
      <c r="AP416" s="50"/>
      <c r="AW416" s="57"/>
    </row>
    <row r="417" spans="1:72">
      <c r="A417" s="135"/>
      <c r="B417" s="90" t="s">
        <v>273</v>
      </c>
      <c r="C417" s="129">
        <v>30715</v>
      </c>
      <c r="D417" s="61" t="s">
        <v>274</v>
      </c>
      <c r="E417" s="176">
        <f>C417/2000</f>
        <v>15.3575</v>
      </c>
      <c r="G417" s="177"/>
      <c r="H417" s="177"/>
      <c r="I417" s="178" t="s">
        <v>275</v>
      </c>
      <c r="J417" s="177"/>
      <c r="K417" s="177"/>
      <c r="L417" s="177"/>
      <c r="P417" s="57"/>
      <c r="BS417" s="57" t="s">
        <v>276</v>
      </c>
      <c r="BT417" s="87" t="s">
        <v>277</v>
      </c>
    </row>
    <row r="418" spans="1:72">
      <c r="A418" s="135"/>
      <c r="B418" s="90" t="s">
        <v>278</v>
      </c>
      <c r="C418" s="129">
        <v>34890</v>
      </c>
      <c r="D418" s="61" t="s">
        <v>274</v>
      </c>
      <c r="E418" s="176">
        <f>C418/2000</f>
        <v>17.445</v>
      </c>
      <c r="G418" s="177"/>
      <c r="H418" s="177"/>
      <c r="I418" s="178" t="s">
        <v>275</v>
      </c>
      <c r="J418" s="177"/>
      <c r="K418" s="177"/>
      <c r="L418" s="177"/>
      <c r="P418" s="57"/>
      <c r="Q418" s="61"/>
      <c r="R418" s="61"/>
      <c r="S418" s="179"/>
      <c r="U418" s="61"/>
      <c r="V418" s="61"/>
      <c r="W418" s="180"/>
      <c r="X418" s="180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181"/>
      <c r="BS418" s="57" t="s">
        <v>48</v>
      </c>
    </row>
    <row r="419" spans="1:72">
      <c r="A419" s="135"/>
      <c r="B419" s="90" t="s">
        <v>279</v>
      </c>
      <c r="C419" s="129">
        <v>48970</v>
      </c>
      <c r="D419" s="61" t="s">
        <v>274</v>
      </c>
      <c r="E419" s="176">
        <f>C419/2000</f>
        <v>24.484999999999999</v>
      </c>
      <c r="G419" s="177"/>
      <c r="H419" s="177"/>
      <c r="I419" s="178" t="s">
        <v>275</v>
      </c>
      <c r="J419" s="177"/>
      <c r="K419" s="177"/>
      <c r="L419" s="177"/>
      <c r="P419" s="57"/>
      <c r="Q419" s="61"/>
      <c r="R419" s="61"/>
      <c r="S419" s="179"/>
      <c r="U419" s="61"/>
      <c r="V419" s="61"/>
      <c r="W419" s="180"/>
      <c r="X419" s="180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  <c r="AI419" s="61"/>
      <c r="AJ419" s="61"/>
      <c r="AK419" s="61"/>
      <c r="AL419" s="61"/>
      <c r="AM419" s="181"/>
      <c r="BS419" s="57" t="s">
        <v>48</v>
      </c>
    </row>
    <row r="420" spans="1:72">
      <c r="A420" s="135"/>
      <c r="B420" s="90" t="s">
        <v>280</v>
      </c>
      <c r="C420" s="129">
        <v>34760</v>
      </c>
      <c r="D420" s="61" t="s">
        <v>274</v>
      </c>
      <c r="E420" s="176">
        <f>C420/2000</f>
        <v>17.38</v>
      </c>
      <c r="G420" s="177"/>
      <c r="H420" s="177"/>
      <c r="I420" s="178" t="s">
        <v>275</v>
      </c>
      <c r="J420" s="177"/>
      <c r="K420" s="177"/>
      <c r="L420" s="177"/>
      <c r="P420" s="57"/>
      <c r="Q420" s="61"/>
      <c r="R420" s="61"/>
      <c r="S420" s="179"/>
      <c r="U420" s="61"/>
      <c r="V420" s="61"/>
      <c r="W420" s="180"/>
      <c r="X420" s="180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  <c r="AI420" s="61"/>
      <c r="AJ420" s="61"/>
      <c r="AK420" s="61"/>
      <c r="AL420" s="61"/>
      <c r="AM420" s="181"/>
      <c r="BS420" s="57" t="s">
        <v>48</v>
      </c>
    </row>
    <row r="421" spans="1:72">
      <c r="A421" s="135"/>
      <c r="B421" s="90" t="s">
        <v>281</v>
      </c>
      <c r="C421" s="129">
        <v>47980</v>
      </c>
      <c r="D421" s="61" t="s">
        <v>274</v>
      </c>
      <c r="E421" s="176">
        <f>C421/2000</f>
        <v>23.99</v>
      </c>
      <c r="G421" s="177"/>
      <c r="H421" s="177"/>
      <c r="I421" s="178" t="s">
        <v>275</v>
      </c>
      <c r="J421" s="177"/>
      <c r="K421" s="177"/>
      <c r="L421" s="177"/>
      <c r="P421" s="57"/>
      <c r="Q421" s="61"/>
      <c r="R421" s="61"/>
      <c r="S421" s="179"/>
      <c r="U421" s="61"/>
      <c r="V421" s="61"/>
      <c r="W421" s="180"/>
      <c r="X421" s="180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  <c r="AI421" s="61"/>
      <c r="AJ421" s="61"/>
      <c r="AK421" s="61"/>
      <c r="AL421" s="61"/>
      <c r="AM421" s="181"/>
      <c r="BS421" s="57" t="s">
        <v>48</v>
      </c>
    </row>
    <row r="422" spans="1:72">
      <c r="A422" s="135"/>
      <c r="B422" s="90"/>
      <c r="C422" s="90"/>
      <c r="D422" s="176"/>
      <c r="E422" s="182"/>
      <c r="F422" s="183"/>
      <c r="G422" s="177"/>
      <c r="H422" s="177"/>
      <c r="I422" s="177"/>
      <c r="J422" s="177"/>
      <c r="K422" s="177"/>
      <c r="L422" s="177"/>
      <c r="P422" s="57"/>
      <c r="Q422" s="61"/>
      <c r="R422" s="61"/>
      <c r="S422" s="179"/>
      <c r="U422" s="61"/>
      <c r="V422" s="61"/>
      <c r="W422" s="180"/>
      <c r="X422" s="180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  <c r="AI422" s="61"/>
      <c r="AJ422" s="61"/>
      <c r="AK422" s="61"/>
      <c r="AL422" s="61"/>
      <c r="AM422" s="181"/>
    </row>
    <row r="423" spans="1:72">
      <c r="A423" s="135"/>
      <c r="B423" s="158" t="s">
        <v>282</v>
      </c>
      <c r="C423" s="184">
        <v>3548</v>
      </c>
      <c r="D423" s="61" t="s">
        <v>283</v>
      </c>
      <c r="E423" s="57"/>
      <c r="G423" s="177"/>
      <c r="H423" s="177"/>
      <c r="I423" s="177"/>
      <c r="J423" s="177"/>
      <c r="K423" s="177"/>
      <c r="L423" s="177"/>
      <c r="P423" s="57"/>
      <c r="Q423" s="61"/>
      <c r="R423" s="61"/>
      <c r="S423" s="179"/>
      <c r="U423" s="61"/>
      <c r="V423" s="61"/>
      <c r="W423" s="180"/>
      <c r="X423" s="180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  <c r="AI423" s="61"/>
      <c r="AJ423" s="61"/>
      <c r="AK423" s="61"/>
      <c r="AL423" s="61"/>
      <c r="AM423" s="181"/>
      <c r="BS423" s="57" t="s">
        <v>284</v>
      </c>
    </row>
    <row r="424" spans="1:72">
      <c r="A424" s="135"/>
      <c r="B424" s="158"/>
      <c r="C424" s="378"/>
      <c r="D424" s="61"/>
      <c r="E424" s="57"/>
      <c r="G424" s="177"/>
      <c r="H424" s="177"/>
      <c r="I424" s="177"/>
      <c r="J424" s="177"/>
      <c r="K424" s="177"/>
      <c r="L424" s="177"/>
      <c r="P424" s="57"/>
      <c r="Q424" s="61"/>
      <c r="R424" s="61"/>
      <c r="S424" s="179"/>
      <c r="U424" s="61"/>
      <c r="V424" s="61"/>
      <c r="W424" s="180"/>
      <c r="X424" s="180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181"/>
    </row>
    <row r="425" spans="1:72" ht="18">
      <c r="A425" s="381" t="s">
        <v>285</v>
      </c>
      <c r="B425" s="383"/>
      <c r="C425" s="383"/>
      <c r="D425" s="383"/>
      <c r="E425" s="383"/>
      <c r="F425" s="457"/>
      <c r="G425" s="457"/>
      <c r="H425" s="457"/>
      <c r="I425" s="452"/>
      <c r="J425" s="177"/>
      <c r="K425" s="177"/>
      <c r="L425" s="177"/>
      <c r="P425" s="57"/>
      <c r="Q425" s="61"/>
      <c r="R425" s="61"/>
      <c r="S425" s="179"/>
      <c r="U425" s="61"/>
      <c r="V425" s="61"/>
      <c r="W425" s="180"/>
      <c r="X425" s="180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  <c r="AI425" s="61"/>
      <c r="AJ425" s="61"/>
      <c r="AK425" s="61"/>
      <c r="AL425" s="61"/>
      <c r="AM425" s="181"/>
    </row>
    <row r="426" spans="1:72" ht="15.6">
      <c r="A426" s="382" t="s">
        <v>286</v>
      </c>
      <c r="B426" s="384"/>
      <c r="C426" s="382"/>
      <c r="D426" s="382"/>
      <c r="E426" s="385"/>
      <c r="F426" s="458"/>
      <c r="G426" s="458"/>
      <c r="H426" s="78" t="s">
        <v>10</v>
      </c>
      <c r="I426" s="386">
        <v>45658</v>
      </c>
      <c r="J426" s="177"/>
      <c r="K426" s="177"/>
      <c r="L426" s="177"/>
      <c r="P426" s="57"/>
      <c r="Q426" s="61"/>
      <c r="R426" s="61"/>
      <c r="S426" s="179"/>
      <c r="U426" s="61"/>
      <c r="V426" s="61"/>
      <c r="W426" s="180"/>
      <c r="X426" s="180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  <c r="AI426" s="61"/>
      <c r="AJ426" s="61"/>
      <c r="AK426" s="61"/>
      <c r="AL426" s="61"/>
      <c r="AM426" s="181"/>
    </row>
    <row r="427" spans="1:72">
      <c r="A427" s="135"/>
      <c r="B427" s="360"/>
      <c r="C427" s="363">
        <v>2024</v>
      </c>
      <c r="D427" s="360"/>
      <c r="E427" s="360"/>
      <c r="F427" s="456"/>
      <c r="G427" s="456"/>
      <c r="H427" s="456"/>
      <c r="I427" s="360"/>
      <c r="J427" s="177"/>
      <c r="K427" s="177"/>
      <c r="L427" s="177"/>
      <c r="P427" s="57"/>
      <c r="Q427" s="61"/>
      <c r="R427" s="61"/>
      <c r="S427" s="179"/>
      <c r="U427" s="61"/>
      <c r="V427" s="61"/>
      <c r="W427" s="180"/>
      <c r="X427" s="180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  <c r="AI427" s="61"/>
      <c r="AJ427" s="61"/>
      <c r="AK427" s="61"/>
      <c r="AL427" s="61"/>
      <c r="AM427" s="181"/>
      <c r="BS427" s="387" t="s">
        <v>287</v>
      </c>
      <c r="BT427" s="44" t="s">
        <v>288</v>
      </c>
    </row>
    <row r="428" spans="1:72">
      <c r="A428" s="135"/>
      <c r="B428" s="360"/>
      <c r="C428" s="363" t="s">
        <v>203</v>
      </c>
      <c r="D428" s="363" t="s">
        <v>207</v>
      </c>
      <c r="E428" s="360"/>
      <c r="F428" s="456"/>
      <c r="G428" s="456"/>
      <c r="H428" s="456"/>
      <c r="I428" s="360"/>
      <c r="J428" s="177"/>
      <c r="K428" s="177"/>
      <c r="L428" s="177"/>
      <c r="P428" s="57"/>
      <c r="Q428" s="61"/>
      <c r="R428" s="61"/>
      <c r="S428" s="179"/>
      <c r="U428" s="61"/>
      <c r="V428" s="61"/>
      <c r="W428" s="180"/>
      <c r="X428" s="180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  <c r="AI428" s="61"/>
      <c r="AJ428" s="61"/>
      <c r="AK428" s="61"/>
      <c r="AL428" s="61"/>
      <c r="AM428" s="181"/>
      <c r="BS428" s="387" t="s">
        <v>48</v>
      </c>
      <c r="BT428" s="360"/>
    </row>
    <row r="429" spans="1:72">
      <c r="A429" s="135"/>
      <c r="B429" s="360" t="s">
        <v>289</v>
      </c>
      <c r="C429" s="379">
        <v>1.0999999999999999E-2</v>
      </c>
      <c r="D429" s="379">
        <v>0.82099999999999995</v>
      </c>
      <c r="E429" s="360"/>
      <c r="F429" s="456"/>
      <c r="G429" s="456"/>
      <c r="H429" s="456"/>
      <c r="I429" s="380" t="s">
        <v>290</v>
      </c>
      <c r="J429" s="177"/>
      <c r="K429" s="177"/>
      <c r="L429" s="177"/>
      <c r="P429" s="57"/>
      <c r="Q429" s="61"/>
      <c r="R429" s="61"/>
      <c r="S429" s="179"/>
      <c r="U429" s="61"/>
      <c r="V429" s="61"/>
      <c r="W429" s="180"/>
      <c r="X429" s="180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  <c r="AI429" s="61"/>
      <c r="AJ429" s="61"/>
      <c r="AK429" s="61"/>
      <c r="AL429" s="61"/>
      <c r="AM429" s="181"/>
      <c r="BS429" s="387"/>
      <c r="BT429" s="360"/>
    </row>
    <row r="430" spans="1:72">
      <c r="A430" s="135"/>
      <c r="B430" s="453" t="s">
        <v>291</v>
      </c>
      <c r="C430" s="379">
        <v>5.0000000000000001E-3</v>
      </c>
      <c r="D430" s="379">
        <v>0.71599999999999997</v>
      </c>
      <c r="E430" s="360"/>
      <c r="F430" s="456"/>
      <c r="G430" s="456"/>
      <c r="H430" s="456"/>
      <c r="I430" s="380" t="s">
        <v>290</v>
      </c>
      <c r="J430" s="177"/>
      <c r="K430" s="177"/>
      <c r="L430" s="177"/>
      <c r="P430" s="57"/>
      <c r="Q430" s="61"/>
      <c r="R430" s="61"/>
      <c r="S430" s="179"/>
      <c r="U430" s="61"/>
      <c r="V430" s="61"/>
      <c r="W430" s="180"/>
      <c r="X430" s="180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  <c r="AI430" s="61"/>
      <c r="AJ430" s="61"/>
      <c r="AK430" s="61"/>
      <c r="AL430" s="61"/>
      <c r="AM430" s="181"/>
      <c r="BS430" s="387"/>
      <c r="BT430" s="360"/>
    </row>
    <row r="431" spans="1:72">
      <c r="A431" s="135"/>
      <c r="B431" s="453" t="s">
        <v>292</v>
      </c>
      <c r="C431" s="379">
        <v>5.0000000000000001E-3</v>
      </c>
      <c r="D431" s="379">
        <v>0.71599999999999997</v>
      </c>
      <c r="E431" s="360"/>
      <c r="F431" s="456"/>
      <c r="G431" s="456"/>
      <c r="H431" s="456"/>
      <c r="I431" s="380" t="s">
        <v>290</v>
      </c>
      <c r="J431" s="177"/>
      <c r="K431" s="177"/>
      <c r="L431" s="177"/>
      <c r="P431" s="57"/>
      <c r="Q431" s="61"/>
      <c r="R431" s="61"/>
      <c r="S431" s="179"/>
      <c r="U431" s="61"/>
      <c r="V431" s="61"/>
      <c r="W431" s="180"/>
      <c r="X431" s="180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  <c r="AI431" s="61"/>
      <c r="AJ431" s="61"/>
      <c r="AK431" s="61"/>
      <c r="AL431" s="61"/>
      <c r="AM431" s="181"/>
      <c r="BS431" s="387" t="s">
        <v>48</v>
      </c>
      <c r="BT431" s="388"/>
    </row>
    <row r="432" spans="1:72">
      <c r="A432" s="135"/>
      <c r="B432" s="453" t="s">
        <v>293</v>
      </c>
      <c r="C432" s="379">
        <v>5.0000000000000001E-3</v>
      </c>
      <c r="D432" s="379">
        <v>0.71599999999999997</v>
      </c>
      <c r="E432" s="360"/>
      <c r="F432" s="456"/>
      <c r="G432" s="456"/>
      <c r="H432" s="456"/>
      <c r="I432" s="380" t="s">
        <v>290</v>
      </c>
      <c r="J432" s="177"/>
      <c r="K432" s="177"/>
      <c r="L432" s="177"/>
      <c r="P432" s="57"/>
      <c r="Q432" s="61"/>
      <c r="R432" s="61"/>
      <c r="S432" s="179"/>
      <c r="U432" s="61"/>
      <c r="V432" s="61"/>
      <c r="W432" s="180"/>
      <c r="X432" s="180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  <c r="AI432" s="61"/>
      <c r="AJ432" s="61"/>
      <c r="AK432" s="61"/>
      <c r="AL432" s="61"/>
      <c r="AM432" s="181"/>
    </row>
    <row r="433" spans="1:92">
      <c r="A433" s="135"/>
      <c r="B433" s="453" t="s">
        <v>294</v>
      </c>
      <c r="C433" s="379">
        <v>5.0000000000000001E-3</v>
      </c>
      <c r="D433" s="379">
        <v>0.71599999999999997</v>
      </c>
      <c r="E433" s="360"/>
      <c r="F433" s="456"/>
      <c r="G433" s="456"/>
      <c r="H433" s="456"/>
      <c r="I433" s="380" t="s">
        <v>290</v>
      </c>
      <c r="J433" s="177"/>
      <c r="K433" s="177"/>
      <c r="L433" s="177"/>
      <c r="P433" s="57"/>
      <c r="Q433" s="61"/>
      <c r="R433" s="61"/>
      <c r="S433" s="179"/>
      <c r="U433" s="61"/>
      <c r="V433" s="61"/>
      <c r="W433" s="180"/>
      <c r="X433" s="180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  <c r="AI433" s="61"/>
      <c r="AJ433" s="61"/>
      <c r="AK433" s="61"/>
      <c r="AL433" s="61"/>
      <c r="AM433" s="181"/>
    </row>
    <row r="434" spans="1:92">
      <c r="A434" s="135"/>
      <c r="B434" s="453" t="s">
        <v>164</v>
      </c>
      <c r="C434" s="379">
        <v>4.0000000000000001E-3</v>
      </c>
      <c r="D434" s="379">
        <v>0.35</v>
      </c>
      <c r="E434" s="360"/>
      <c r="F434" s="456"/>
      <c r="G434" s="456"/>
      <c r="H434" s="456"/>
      <c r="I434" s="380" t="s">
        <v>295</v>
      </c>
      <c r="J434" s="177"/>
      <c r="K434" s="177"/>
      <c r="L434" s="177"/>
      <c r="P434" s="57"/>
      <c r="Q434" s="61"/>
      <c r="R434" s="61"/>
      <c r="S434" s="179"/>
      <c r="U434" s="61"/>
      <c r="V434" s="61"/>
      <c r="W434" s="180"/>
      <c r="X434" s="180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  <c r="AI434" s="61"/>
      <c r="AJ434" s="61"/>
      <c r="AK434" s="61"/>
      <c r="AL434" s="61"/>
      <c r="AM434" s="181"/>
    </row>
    <row r="435" spans="1:92">
      <c r="A435" s="135"/>
      <c r="B435" s="453" t="s">
        <v>296</v>
      </c>
      <c r="C435" s="379">
        <v>1.2999999999999999E-2</v>
      </c>
      <c r="D435" s="379">
        <v>0.441</v>
      </c>
      <c r="E435" s="360"/>
      <c r="F435" s="456"/>
      <c r="G435" s="456"/>
      <c r="H435" s="456"/>
      <c r="I435" s="380" t="s">
        <v>295</v>
      </c>
      <c r="J435" s="177"/>
      <c r="K435" s="177"/>
      <c r="L435" s="177"/>
      <c r="P435" s="57"/>
      <c r="Q435" s="61"/>
      <c r="R435" s="61"/>
      <c r="S435" s="179"/>
      <c r="U435" s="61"/>
      <c r="V435" s="61"/>
      <c r="W435" s="180"/>
      <c r="X435" s="180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  <c r="AI435" s="61"/>
      <c r="AJ435" s="61"/>
      <c r="AK435" s="61"/>
      <c r="AL435" s="61"/>
      <c r="AM435" s="181"/>
    </row>
    <row r="436" spans="1:92">
      <c r="A436" s="135"/>
      <c r="B436" s="453" t="s">
        <v>297</v>
      </c>
      <c r="C436" s="379">
        <v>1.4999999999999999E-2</v>
      </c>
      <c r="D436" s="379">
        <v>6.9000000000000006E-2</v>
      </c>
      <c r="E436" s="360"/>
      <c r="F436" s="456"/>
      <c r="G436" s="456"/>
      <c r="H436" s="456"/>
      <c r="I436" s="380" t="s">
        <v>295</v>
      </c>
      <c r="J436" s="177"/>
      <c r="K436" s="177"/>
      <c r="L436" s="177"/>
      <c r="P436" s="57"/>
      <c r="Q436" s="61"/>
      <c r="R436" s="61"/>
      <c r="S436" s="179"/>
      <c r="U436" s="61"/>
      <c r="V436" s="61"/>
      <c r="W436" s="180"/>
      <c r="X436" s="180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  <c r="AI436" s="61"/>
      <c r="AJ436" s="61"/>
      <c r="AK436" s="61"/>
      <c r="AL436" s="61"/>
      <c r="AM436" s="181"/>
    </row>
    <row r="437" spans="1:92">
      <c r="A437" s="135"/>
      <c r="B437" s="453" t="s">
        <v>298</v>
      </c>
      <c r="C437" s="379">
        <v>1.4999999999999999E-2</v>
      </c>
      <c r="D437" s="379">
        <v>6.9000000000000006E-2</v>
      </c>
      <c r="E437" s="360"/>
      <c r="F437" s="456"/>
      <c r="G437" s="456"/>
      <c r="H437" s="456"/>
      <c r="I437" s="380" t="s">
        <v>295</v>
      </c>
      <c r="J437" s="177"/>
      <c r="K437" s="177"/>
      <c r="L437" s="177"/>
      <c r="P437" s="57"/>
      <c r="Q437" s="61"/>
      <c r="R437" s="61"/>
      <c r="S437" s="179"/>
      <c r="U437" s="61"/>
      <c r="V437" s="61"/>
      <c r="W437" s="180"/>
      <c r="X437" s="180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  <c r="AI437" s="61"/>
      <c r="AJ437" s="61"/>
      <c r="AK437" s="61"/>
      <c r="AL437" s="61"/>
      <c r="AM437" s="181"/>
    </row>
    <row r="438" spans="1:92">
      <c r="A438" s="135"/>
      <c r="B438" s="453" t="s">
        <v>299</v>
      </c>
      <c r="C438" s="379">
        <v>1.4999999999999999E-2</v>
      </c>
      <c r="D438" s="379">
        <v>6.9000000000000006E-2</v>
      </c>
      <c r="E438" s="360"/>
      <c r="F438" s="456"/>
      <c r="G438" s="456"/>
      <c r="H438" s="456"/>
      <c r="I438" s="380" t="s">
        <v>295</v>
      </c>
      <c r="J438" s="177"/>
      <c r="K438" s="177"/>
      <c r="L438" s="177"/>
      <c r="P438" s="57"/>
      <c r="Q438" s="61"/>
      <c r="R438" s="61"/>
      <c r="S438" s="179"/>
      <c r="U438" s="61"/>
      <c r="V438" s="61"/>
      <c r="W438" s="180"/>
      <c r="X438" s="180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181"/>
    </row>
    <row r="439" spans="1:92">
      <c r="A439" s="135"/>
      <c r="B439" s="90"/>
      <c r="C439" s="90"/>
      <c r="D439" s="176"/>
      <c r="E439" s="182"/>
      <c r="F439" s="183"/>
      <c r="G439" s="177"/>
      <c r="H439" s="177"/>
      <c r="I439" s="177"/>
      <c r="J439" s="177"/>
      <c r="K439" s="177"/>
      <c r="L439" s="177"/>
      <c r="P439" s="57"/>
      <c r="Q439" s="61"/>
      <c r="R439" s="61"/>
      <c r="S439" s="179"/>
      <c r="U439" s="61"/>
      <c r="V439" s="61"/>
      <c r="W439" s="180"/>
      <c r="X439" s="180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181"/>
      <c r="AW439" s="57"/>
    </row>
    <row r="440" spans="1:92">
      <c r="A440" s="135"/>
      <c r="B440" s="90"/>
      <c r="C440" s="90"/>
      <c r="D440" s="176"/>
      <c r="E440" s="182"/>
      <c r="F440" s="183"/>
      <c r="G440" s="177"/>
      <c r="H440" s="177"/>
      <c r="I440" s="177"/>
      <c r="J440" s="177"/>
      <c r="K440" s="177"/>
      <c r="L440" s="177"/>
      <c r="P440" s="57"/>
      <c r="Q440" s="61"/>
      <c r="R440" s="61"/>
      <c r="S440" s="179"/>
      <c r="U440" s="61"/>
      <c r="V440" s="61"/>
      <c r="W440" s="180"/>
      <c r="X440" s="180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181"/>
      <c r="AW440" s="57"/>
    </row>
    <row r="441" spans="1:92" s="62" customFormat="1" ht="18">
      <c r="A441" s="58" t="s">
        <v>300</v>
      </c>
      <c r="B441" s="59"/>
      <c r="C441" s="59"/>
      <c r="D441" s="59"/>
      <c r="E441" s="59"/>
      <c r="F441" s="109"/>
      <c r="G441" s="108"/>
      <c r="H441" s="59"/>
      <c r="I441" s="109"/>
      <c r="AA441" s="132"/>
      <c r="AB441" s="132"/>
      <c r="AC441" s="132"/>
      <c r="AD441" s="132"/>
      <c r="AE441" s="132"/>
      <c r="AF441" s="132"/>
      <c r="AG441" s="132"/>
      <c r="AH441" s="132"/>
      <c r="AI441" s="132"/>
      <c r="AJ441" s="132"/>
      <c r="AK441" s="132"/>
      <c r="AL441" s="132"/>
      <c r="AM441" s="132"/>
      <c r="AN441" s="132"/>
      <c r="AO441" s="132"/>
      <c r="AP441" s="132"/>
      <c r="AQ441" s="132"/>
      <c r="AR441" s="132"/>
      <c r="AS441" s="132"/>
      <c r="AT441" s="132"/>
      <c r="AU441" s="132"/>
      <c r="AV441" s="132"/>
      <c r="AW441" s="132"/>
      <c r="AX441" s="132"/>
      <c r="AY441" s="132"/>
      <c r="AZ441" s="132"/>
      <c r="BA441" s="132"/>
      <c r="BB441" s="132"/>
      <c r="BC441" s="132"/>
      <c r="BD441" s="132"/>
      <c r="BE441" s="132"/>
      <c r="BF441" s="132"/>
      <c r="BG441" s="132"/>
      <c r="BH441" s="132"/>
      <c r="BI441" s="132"/>
      <c r="BJ441" s="132"/>
      <c r="BK441" s="132"/>
      <c r="BL441" s="132"/>
      <c r="BM441" s="132"/>
      <c r="BN441" s="132"/>
      <c r="BO441" s="132"/>
      <c r="BP441" s="132"/>
      <c r="BQ441" s="132"/>
      <c r="BR441" s="132"/>
      <c r="BS441" s="57"/>
      <c r="BT441" s="132"/>
      <c r="BU441" s="132"/>
      <c r="BV441" s="132"/>
      <c r="BW441" s="132"/>
      <c r="BX441" s="132"/>
      <c r="BY441" s="132"/>
      <c r="BZ441" s="132"/>
      <c r="CA441" s="132"/>
      <c r="CB441" s="132"/>
      <c r="CC441" s="132"/>
      <c r="CD441" s="132"/>
      <c r="CE441" s="132"/>
      <c r="CF441" s="132"/>
      <c r="CG441" s="132"/>
      <c r="CH441" s="132"/>
      <c r="CI441" s="132"/>
      <c r="CJ441" s="132"/>
      <c r="CK441" s="132"/>
    </row>
    <row r="442" spans="1:92" ht="15.6">
      <c r="A442" s="76" t="s">
        <v>224</v>
      </c>
      <c r="B442" s="77"/>
      <c r="C442" s="76"/>
      <c r="D442" s="76"/>
      <c r="E442" s="78"/>
      <c r="F442" s="79"/>
      <c r="G442" s="76"/>
      <c r="H442" s="78" t="s">
        <v>10</v>
      </c>
      <c r="I442" s="79">
        <v>2023</v>
      </c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9"/>
    </row>
    <row r="443" spans="1:92" ht="15" customHeight="1">
      <c r="A443" s="81"/>
      <c r="B443" s="82"/>
      <c r="C443" s="81"/>
      <c r="D443" s="81"/>
      <c r="E443" s="83"/>
      <c r="F443" s="84"/>
      <c r="G443" s="81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9"/>
      <c r="BS443" s="57" t="s">
        <v>287</v>
      </c>
      <c r="BT443" s="87" t="s">
        <v>288</v>
      </c>
    </row>
    <row r="444" spans="1:92">
      <c r="A444" s="90"/>
      <c r="C444" s="70">
        <v>2023</v>
      </c>
      <c r="BS444" s="57" t="s">
        <v>48</v>
      </c>
      <c r="CM444" s="57"/>
      <c r="CN444" s="168"/>
    </row>
    <row r="445" spans="1:92">
      <c r="B445" s="389" t="s">
        <v>301</v>
      </c>
      <c r="C445" s="357">
        <v>1</v>
      </c>
      <c r="I445" s="61" t="s">
        <v>302</v>
      </c>
      <c r="BS445" s="57" t="s">
        <v>48</v>
      </c>
      <c r="BT445" s="168"/>
    </row>
    <row r="446" spans="1:92">
      <c r="B446" s="389" t="s">
        <v>303</v>
      </c>
      <c r="C446" s="357">
        <v>625</v>
      </c>
      <c r="I446" s="61" t="s">
        <v>302</v>
      </c>
      <c r="BT446" s="168"/>
    </row>
    <row r="447" spans="1:92">
      <c r="B447" s="389" t="s">
        <v>304</v>
      </c>
      <c r="C447" s="357">
        <v>114</v>
      </c>
      <c r="I447" s="61" t="s">
        <v>305</v>
      </c>
      <c r="BT447" s="168"/>
    </row>
    <row r="448" spans="1:92">
      <c r="B448" s="389" t="s">
        <v>210</v>
      </c>
      <c r="C448" s="373">
        <v>0.88</v>
      </c>
      <c r="I448" s="61" t="s">
        <v>306</v>
      </c>
      <c r="BT448" s="168"/>
    </row>
    <row r="449" spans="1:92">
      <c r="B449" s="389" t="s">
        <v>212</v>
      </c>
      <c r="C449" s="373">
        <v>547.71</v>
      </c>
      <c r="I449" s="61" t="s">
        <v>306</v>
      </c>
      <c r="BT449" s="168"/>
    </row>
    <row r="450" spans="1:92">
      <c r="A450" s="90"/>
      <c r="CM450" s="57"/>
      <c r="CN450" s="168"/>
    </row>
    <row r="451" spans="1:92">
      <c r="A451" s="90"/>
      <c r="CM451" s="57"/>
      <c r="CN451" s="168"/>
    </row>
    <row r="452" spans="1:92" ht="18">
      <c r="A452" s="58" t="s">
        <v>307</v>
      </c>
      <c r="B452" s="108"/>
      <c r="C452" s="108"/>
      <c r="D452" s="108"/>
      <c r="E452" s="108"/>
      <c r="F452" s="109"/>
      <c r="G452" s="108"/>
      <c r="H452" s="108"/>
      <c r="I452" s="109"/>
    </row>
    <row r="453" spans="1:92" ht="15.6">
      <c r="A453" s="76" t="s">
        <v>308</v>
      </c>
      <c r="B453" s="77"/>
      <c r="C453" s="76"/>
      <c r="D453" s="76"/>
      <c r="E453" s="78"/>
      <c r="F453" s="79"/>
      <c r="G453" s="76"/>
      <c r="H453" s="78" t="s">
        <v>10</v>
      </c>
      <c r="I453" s="79">
        <v>2023</v>
      </c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9"/>
      <c r="BT453" s="87"/>
    </row>
    <row r="454" spans="1:92" s="62" customFormat="1">
      <c r="B454" s="172"/>
      <c r="F454" s="111"/>
      <c r="H454" s="169"/>
      <c r="I454" s="61"/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  <c r="AL454" s="65"/>
      <c r="AM454" s="65"/>
      <c r="AN454" s="65"/>
      <c r="AO454" s="65"/>
      <c r="AP454" s="65"/>
      <c r="AQ454" s="65"/>
      <c r="AR454" s="65"/>
      <c r="AS454" s="65"/>
      <c r="AT454" s="65"/>
      <c r="AU454" s="65"/>
      <c r="AV454" s="65"/>
      <c r="AW454" s="65"/>
      <c r="AX454" s="65"/>
      <c r="AY454" s="65"/>
      <c r="AZ454" s="65"/>
      <c r="BA454" s="65"/>
      <c r="BB454" s="65"/>
      <c r="BC454" s="65"/>
      <c r="BD454" s="65"/>
      <c r="BE454" s="65"/>
      <c r="BF454" s="65"/>
      <c r="BG454" s="65"/>
      <c r="BH454" s="65"/>
      <c r="BI454" s="65"/>
      <c r="BJ454" s="65"/>
      <c r="BK454" s="65"/>
      <c r="BL454" s="65"/>
      <c r="BM454" s="65"/>
      <c r="BN454" s="65"/>
      <c r="BO454" s="65"/>
      <c r="BP454" s="65"/>
      <c r="BQ454" s="65"/>
      <c r="BR454" s="170"/>
      <c r="BS454" s="57"/>
    </row>
    <row r="455" spans="1:92" s="62" customFormat="1">
      <c r="B455" s="66" t="s">
        <v>309</v>
      </c>
      <c r="C455" s="390">
        <v>3.5</v>
      </c>
      <c r="F455" s="111"/>
      <c r="H455" s="169"/>
      <c r="I455" s="61" t="s">
        <v>310</v>
      </c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  <c r="AL455" s="65"/>
      <c r="AM455" s="65"/>
      <c r="AN455" s="65"/>
      <c r="AO455" s="65"/>
      <c r="AP455" s="65"/>
      <c r="AQ455" s="65"/>
      <c r="AR455" s="65"/>
      <c r="AS455" s="65"/>
      <c r="AT455" s="65"/>
      <c r="AU455" s="65"/>
      <c r="AV455" s="65"/>
      <c r="AW455" s="65"/>
      <c r="AX455" s="65"/>
      <c r="AY455" s="65"/>
      <c r="AZ455" s="65"/>
      <c r="BA455" s="65"/>
      <c r="BB455" s="65"/>
      <c r="BC455" s="65"/>
      <c r="BD455" s="65"/>
      <c r="BE455" s="65"/>
      <c r="BF455" s="65"/>
      <c r="BG455" s="65"/>
      <c r="BH455" s="65"/>
      <c r="BI455" s="65"/>
      <c r="BJ455" s="65"/>
      <c r="BK455" s="65"/>
      <c r="BL455" s="65"/>
      <c r="BM455" s="65"/>
      <c r="BN455" s="65"/>
      <c r="BO455" s="65"/>
      <c r="BP455" s="65"/>
      <c r="BQ455" s="65"/>
      <c r="BR455" s="170"/>
      <c r="BS455" s="57" t="s">
        <v>311</v>
      </c>
      <c r="BT455" s="87" t="s">
        <v>312</v>
      </c>
    </row>
    <row r="456" spans="1:92" s="62" customFormat="1">
      <c r="B456" s="66" t="s">
        <v>313</v>
      </c>
      <c r="C456" s="390">
        <v>473</v>
      </c>
      <c r="F456" s="111"/>
      <c r="H456" s="169"/>
      <c r="I456" s="61" t="s">
        <v>314</v>
      </c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  <c r="AL456" s="65"/>
      <c r="AM456" s="65"/>
      <c r="AN456" s="65"/>
      <c r="AO456" s="65"/>
      <c r="AP456" s="65"/>
      <c r="AQ456" s="65"/>
      <c r="AR456" s="65"/>
      <c r="AS456" s="65"/>
      <c r="AT456" s="65"/>
      <c r="AU456" s="65"/>
      <c r="AV456" s="65"/>
      <c r="AW456" s="65"/>
      <c r="AX456" s="65"/>
      <c r="AY456" s="65"/>
      <c r="AZ456" s="65"/>
      <c r="BA456" s="65"/>
      <c r="BB456" s="65"/>
      <c r="BC456" s="65"/>
      <c r="BD456" s="65"/>
      <c r="BE456" s="65"/>
      <c r="BF456" s="65"/>
      <c r="BG456" s="65"/>
      <c r="BH456" s="65"/>
      <c r="BI456" s="65"/>
      <c r="BJ456" s="65"/>
      <c r="BK456" s="65"/>
      <c r="BL456" s="65"/>
      <c r="BM456" s="65"/>
      <c r="BN456" s="65"/>
      <c r="BO456" s="65"/>
      <c r="BP456" s="65"/>
      <c r="BQ456" s="65"/>
      <c r="BR456" s="170"/>
      <c r="BS456" s="57" t="s">
        <v>315</v>
      </c>
      <c r="BT456" s="87" t="s">
        <v>316</v>
      </c>
    </row>
    <row r="457" spans="1:92" s="62" customFormat="1">
      <c r="B457" s="66"/>
      <c r="C457" s="362"/>
      <c r="F457" s="111"/>
      <c r="H457" s="169"/>
      <c r="I457" s="61"/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5"/>
      <c r="AO457" s="65"/>
      <c r="AP457" s="65"/>
      <c r="AQ457" s="65"/>
      <c r="AR457" s="65"/>
      <c r="AS457" s="65"/>
      <c r="AT457" s="65"/>
      <c r="AU457" s="65"/>
      <c r="AV457" s="65"/>
      <c r="AW457" s="65"/>
      <c r="AX457" s="65"/>
      <c r="AY457" s="65"/>
      <c r="AZ457" s="65"/>
      <c r="BA457" s="65"/>
      <c r="BB457" s="65"/>
      <c r="BC457" s="65"/>
      <c r="BD457" s="65"/>
      <c r="BE457" s="65"/>
      <c r="BF457" s="65"/>
      <c r="BG457" s="65"/>
      <c r="BH457" s="65"/>
      <c r="BI457" s="65"/>
      <c r="BJ457" s="65"/>
      <c r="BK457" s="65"/>
      <c r="BL457" s="65"/>
      <c r="BM457" s="65"/>
      <c r="BN457" s="65"/>
      <c r="BO457" s="65"/>
      <c r="BP457" s="65"/>
      <c r="BQ457" s="65"/>
      <c r="BR457" s="170"/>
      <c r="BS457" s="57"/>
      <c r="BT457" s="87"/>
    </row>
    <row r="458" spans="1:92" s="62" customFormat="1">
      <c r="B458" s="66" t="s">
        <v>317</v>
      </c>
      <c r="C458" s="363">
        <v>2023</v>
      </c>
      <c r="F458" s="111"/>
      <c r="H458" s="169"/>
      <c r="I458" s="61"/>
      <c r="Z458" s="65"/>
      <c r="AA458" s="65"/>
      <c r="AB458" s="65"/>
      <c r="AC458" s="65"/>
      <c r="AD458" s="65"/>
      <c r="AE458" s="65"/>
      <c r="AF458" s="65"/>
      <c r="AG458" s="65"/>
      <c r="AH458" s="65"/>
      <c r="AI458" s="65"/>
      <c r="AJ458" s="65"/>
      <c r="AK458" s="65"/>
      <c r="AL458" s="65"/>
      <c r="AM458" s="65"/>
      <c r="AN458" s="65"/>
      <c r="AO458" s="65"/>
      <c r="AP458" s="65"/>
      <c r="AQ458" s="65"/>
      <c r="AR458" s="65"/>
      <c r="AS458" s="65"/>
      <c r="AT458" s="65"/>
      <c r="AU458" s="65"/>
      <c r="AV458" s="65"/>
      <c r="AW458" s="65"/>
      <c r="AX458" s="65"/>
      <c r="AY458" s="65"/>
      <c r="AZ458" s="65"/>
      <c r="BA458" s="65"/>
      <c r="BB458" s="65"/>
      <c r="BC458" s="65"/>
      <c r="BD458" s="65"/>
      <c r="BE458" s="65"/>
      <c r="BF458" s="65"/>
      <c r="BG458" s="65"/>
      <c r="BH458" s="65"/>
      <c r="BI458" s="65"/>
      <c r="BJ458" s="65"/>
      <c r="BK458" s="65"/>
      <c r="BL458" s="65"/>
      <c r="BM458" s="65"/>
      <c r="BN458" s="65"/>
      <c r="BO458" s="65"/>
      <c r="BP458" s="65"/>
      <c r="BQ458" s="65"/>
      <c r="BR458" s="170"/>
    </row>
    <row r="459" spans="1:92" s="62" customFormat="1">
      <c r="B459" s="134" t="s">
        <v>318</v>
      </c>
      <c r="C459" s="390">
        <v>431.03</v>
      </c>
      <c r="F459" s="111"/>
      <c r="H459" s="169"/>
      <c r="I459" s="61" t="s">
        <v>319</v>
      </c>
      <c r="Z459" s="65"/>
      <c r="AA459" s="65"/>
      <c r="AB459" s="65"/>
      <c r="AC459" s="65"/>
      <c r="AD459" s="65"/>
      <c r="AE459" s="65"/>
      <c r="AF459" s="65"/>
      <c r="AG459" s="65"/>
      <c r="AH459" s="65"/>
      <c r="AI459" s="65"/>
      <c r="AJ459" s="65"/>
      <c r="AK459" s="65"/>
      <c r="AL459" s="65"/>
      <c r="AM459" s="65"/>
      <c r="AN459" s="65"/>
      <c r="AO459" s="65"/>
      <c r="AP459" s="65"/>
      <c r="AQ459" s="65"/>
      <c r="AR459" s="65"/>
      <c r="AS459" s="65"/>
      <c r="AT459" s="65"/>
      <c r="AU459" s="65"/>
      <c r="AV459" s="65"/>
      <c r="AW459" s="65"/>
      <c r="AX459" s="65"/>
      <c r="AY459" s="65"/>
      <c r="AZ459" s="65"/>
      <c r="BA459" s="65"/>
      <c r="BB459" s="65"/>
      <c r="BC459" s="65"/>
      <c r="BD459" s="65"/>
      <c r="BE459" s="65"/>
      <c r="BF459" s="65"/>
      <c r="BG459" s="65"/>
      <c r="BH459" s="65"/>
      <c r="BI459" s="65"/>
      <c r="BJ459" s="65"/>
      <c r="BK459" s="65"/>
      <c r="BL459" s="65"/>
      <c r="BM459" s="65"/>
      <c r="BN459" s="65"/>
      <c r="BO459" s="65"/>
      <c r="BP459" s="65"/>
      <c r="BQ459" s="65"/>
      <c r="BR459" s="170"/>
      <c r="BS459" s="57" t="s">
        <v>320</v>
      </c>
      <c r="BT459" s="87" t="s">
        <v>321</v>
      </c>
    </row>
    <row r="460" spans="1:92" s="62" customFormat="1">
      <c r="B460" s="134" t="s">
        <v>254</v>
      </c>
      <c r="C460" s="390">
        <v>57.03</v>
      </c>
      <c r="F460" s="111"/>
      <c r="H460" s="169"/>
      <c r="I460" s="61" t="s">
        <v>322</v>
      </c>
      <c r="Z460" s="65"/>
      <c r="AA460" s="65"/>
      <c r="AB460" s="65"/>
      <c r="AC460" s="65"/>
      <c r="AD460" s="65"/>
      <c r="AE460" s="65"/>
      <c r="AF460" s="65"/>
      <c r="AG460" s="65"/>
      <c r="AH460" s="65"/>
      <c r="AI460" s="65"/>
      <c r="AJ460" s="65"/>
      <c r="AK460" s="65"/>
      <c r="AL460" s="65"/>
      <c r="AM460" s="65"/>
      <c r="AN460" s="65"/>
      <c r="AO460" s="65"/>
      <c r="AP460" s="65"/>
      <c r="AQ460" s="65"/>
      <c r="AR460" s="65"/>
      <c r="AS460" s="65"/>
      <c r="AT460" s="65"/>
      <c r="AU460" s="65"/>
      <c r="AV460" s="65"/>
      <c r="AW460" s="65"/>
      <c r="AX460" s="65"/>
      <c r="AY460" s="65"/>
      <c r="AZ460" s="65"/>
      <c r="BA460" s="65"/>
      <c r="BB460" s="65"/>
      <c r="BC460" s="65"/>
      <c r="BD460" s="65"/>
      <c r="BE460" s="65"/>
      <c r="BF460" s="65"/>
      <c r="BG460" s="65"/>
      <c r="BH460" s="65"/>
      <c r="BI460" s="65"/>
      <c r="BJ460" s="65"/>
      <c r="BK460" s="65"/>
      <c r="BL460" s="65"/>
      <c r="BM460" s="65"/>
      <c r="BN460" s="65"/>
      <c r="BO460" s="65"/>
      <c r="BP460" s="65"/>
      <c r="BQ460" s="65"/>
      <c r="BR460" s="170"/>
      <c r="BS460" s="57" t="s">
        <v>48</v>
      </c>
      <c r="BT460" s="87"/>
    </row>
    <row r="461" spans="1:92" s="62" customFormat="1">
      <c r="B461" s="134" t="s">
        <v>323</v>
      </c>
      <c r="C461" s="390">
        <v>36.9</v>
      </c>
      <c r="F461" s="111"/>
      <c r="H461" s="169"/>
      <c r="I461" s="61" t="s">
        <v>324</v>
      </c>
      <c r="Z461" s="65"/>
      <c r="AA461" s="65"/>
      <c r="AB461" s="65"/>
      <c r="AC461" s="65"/>
      <c r="AD461" s="65"/>
      <c r="AE461" s="65"/>
      <c r="AF461" s="65"/>
      <c r="AG461" s="65"/>
      <c r="AH461" s="65"/>
      <c r="AI461" s="65"/>
      <c r="AJ461" s="65"/>
      <c r="AK461" s="65"/>
      <c r="AL461" s="65"/>
      <c r="AM461" s="65"/>
      <c r="AN461" s="65"/>
      <c r="AO461" s="65"/>
      <c r="AP461" s="65"/>
      <c r="AQ461" s="65"/>
      <c r="AR461" s="65"/>
      <c r="AS461" s="65"/>
      <c r="AT461" s="65"/>
      <c r="AU461" s="65"/>
      <c r="AV461" s="65"/>
      <c r="AW461" s="65"/>
      <c r="AX461" s="65"/>
      <c r="AY461" s="65"/>
      <c r="AZ461" s="65"/>
      <c r="BA461" s="65"/>
      <c r="BB461" s="65"/>
      <c r="BC461" s="65"/>
      <c r="BD461" s="65"/>
      <c r="BE461" s="65"/>
      <c r="BF461" s="65"/>
      <c r="BG461" s="65"/>
      <c r="BH461" s="65"/>
      <c r="BI461" s="65"/>
      <c r="BJ461" s="65"/>
      <c r="BK461" s="65"/>
      <c r="BL461" s="65"/>
      <c r="BM461" s="65"/>
      <c r="BN461" s="65"/>
      <c r="BO461" s="65"/>
      <c r="BP461" s="65"/>
      <c r="BQ461" s="65"/>
      <c r="BR461" s="170"/>
      <c r="BS461" s="57" t="s">
        <v>48</v>
      </c>
      <c r="BT461" s="87"/>
    </row>
    <row r="462" spans="1:92" s="62" customFormat="1">
      <c r="B462" s="134" t="s">
        <v>325</v>
      </c>
      <c r="C462" s="390">
        <v>40.450000000000003</v>
      </c>
      <c r="F462" s="111"/>
      <c r="H462" s="169"/>
      <c r="I462" s="61" t="s">
        <v>326</v>
      </c>
      <c r="Z462" s="65"/>
      <c r="AA462" s="65"/>
      <c r="AB462" s="65"/>
      <c r="AC462" s="65"/>
      <c r="AD462" s="65"/>
      <c r="AE462" s="65"/>
      <c r="AF462" s="65"/>
      <c r="AG462" s="65"/>
      <c r="AH462" s="65"/>
      <c r="AI462" s="65"/>
      <c r="AJ462" s="65"/>
      <c r="AK462" s="65"/>
      <c r="AL462" s="65"/>
      <c r="AM462" s="65"/>
      <c r="AN462" s="65"/>
      <c r="AO462" s="65"/>
      <c r="AP462" s="65"/>
      <c r="AQ462" s="65"/>
      <c r="AR462" s="65"/>
      <c r="AS462" s="65"/>
      <c r="AT462" s="65"/>
      <c r="AU462" s="65"/>
      <c r="AV462" s="65"/>
      <c r="AW462" s="65"/>
      <c r="AX462" s="65"/>
      <c r="AY462" s="65"/>
      <c r="AZ462" s="65"/>
      <c r="BA462" s="65"/>
      <c r="BB462" s="65"/>
      <c r="BC462" s="65"/>
      <c r="BD462" s="65"/>
      <c r="BE462" s="65"/>
      <c r="BF462" s="65"/>
      <c r="BG462" s="65"/>
      <c r="BH462" s="65"/>
      <c r="BI462" s="65"/>
      <c r="BJ462" s="65"/>
      <c r="BK462" s="65"/>
      <c r="BL462" s="65"/>
      <c r="BM462" s="65"/>
      <c r="BN462" s="65"/>
      <c r="BO462" s="65"/>
      <c r="BP462" s="65"/>
      <c r="BQ462" s="65"/>
      <c r="BR462" s="170"/>
      <c r="BS462" s="57" t="s">
        <v>327</v>
      </c>
      <c r="BT462" s="87" t="s">
        <v>328</v>
      </c>
    </row>
    <row r="463" spans="1:92" s="62" customFormat="1">
      <c r="B463" s="134" t="s">
        <v>329</v>
      </c>
      <c r="C463" s="391">
        <v>0.54510000000000003</v>
      </c>
      <c r="F463" s="111"/>
      <c r="H463" s="169"/>
      <c r="I463" s="61" t="s">
        <v>330</v>
      </c>
      <c r="Z463" s="65"/>
      <c r="AA463" s="65"/>
      <c r="AB463" s="65"/>
      <c r="AC463" s="65"/>
      <c r="AD463" s="65"/>
      <c r="AE463" s="65"/>
      <c r="AF463" s="65"/>
      <c r="AG463" s="65"/>
      <c r="AH463" s="65"/>
      <c r="AI463" s="65"/>
      <c r="AJ463" s="65"/>
      <c r="AK463" s="65"/>
      <c r="AL463" s="65"/>
      <c r="AM463" s="65"/>
      <c r="AN463" s="65"/>
      <c r="AO463" s="65"/>
      <c r="AP463" s="65"/>
      <c r="AQ463" s="65"/>
      <c r="AR463" s="65"/>
      <c r="AS463" s="65"/>
      <c r="AT463" s="65"/>
      <c r="AU463" s="65"/>
      <c r="AV463" s="65"/>
      <c r="AW463" s="65"/>
      <c r="AX463" s="65"/>
      <c r="AY463" s="65"/>
      <c r="AZ463" s="65"/>
      <c r="BA463" s="65"/>
      <c r="BB463" s="65"/>
      <c r="BC463" s="65"/>
      <c r="BD463" s="65"/>
      <c r="BE463" s="65"/>
      <c r="BF463" s="65"/>
      <c r="BG463" s="65"/>
      <c r="BH463" s="65"/>
      <c r="BI463" s="65"/>
      <c r="BJ463" s="65"/>
      <c r="BK463" s="65"/>
      <c r="BL463" s="65"/>
      <c r="BM463" s="65"/>
      <c r="BN463" s="65"/>
      <c r="BO463" s="65"/>
      <c r="BP463" s="65"/>
      <c r="BQ463" s="65"/>
      <c r="BR463" s="170"/>
      <c r="BS463" s="57"/>
      <c r="BT463" s="87"/>
    </row>
    <row r="464" spans="1:92" s="62" customFormat="1">
      <c r="B464" s="172"/>
      <c r="F464" s="111"/>
      <c r="H464" s="169"/>
      <c r="I464" s="61"/>
      <c r="Z464" s="65"/>
      <c r="AA464" s="65"/>
      <c r="AB464" s="65"/>
      <c r="AC464" s="65"/>
      <c r="AD464" s="65"/>
      <c r="AE464" s="65"/>
      <c r="AF464" s="65"/>
      <c r="AG464" s="65"/>
      <c r="AH464" s="65"/>
      <c r="AI464" s="65"/>
      <c r="AJ464" s="65"/>
      <c r="AK464" s="65"/>
      <c r="AL464" s="65"/>
      <c r="AM464" s="65"/>
      <c r="AN464" s="65"/>
      <c r="AO464" s="65"/>
      <c r="AP464" s="65"/>
      <c r="AQ464" s="65"/>
      <c r="AR464" s="65"/>
      <c r="AS464" s="65"/>
      <c r="AT464" s="65"/>
      <c r="AU464" s="65"/>
      <c r="AV464" s="65"/>
      <c r="AW464" s="65"/>
      <c r="AX464" s="65"/>
      <c r="AY464" s="65"/>
      <c r="AZ464" s="65"/>
      <c r="BA464" s="65"/>
      <c r="BB464" s="65"/>
      <c r="BC464" s="65"/>
      <c r="BD464" s="65"/>
      <c r="BE464" s="65"/>
      <c r="BF464" s="65"/>
      <c r="BG464" s="65"/>
      <c r="BH464" s="65"/>
      <c r="BI464" s="65"/>
      <c r="BJ464" s="65"/>
      <c r="BK464" s="65"/>
      <c r="BL464" s="65"/>
      <c r="BM464" s="65"/>
      <c r="BN464" s="65"/>
      <c r="BO464" s="65"/>
      <c r="BP464" s="65"/>
      <c r="BQ464" s="65"/>
      <c r="BR464" s="170"/>
      <c r="BS464" s="57"/>
    </row>
    <row r="465" spans="1:72" ht="15.6">
      <c r="A465" s="76" t="s">
        <v>331</v>
      </c>
      <c r="B465" s="77"/>
      <c r="C465" s="76"/>
      <c r="D465" s="76"/>
      <c r="E465" s="78"/>
      <c r="F465" s="79"/>
      <c r="G465" s="76"/>
      <c r="H465" s="78" t="s">
        <v>10</v>
      </c>
      <c r="I465" s="79">
        <v>2023</v>
      </c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  <c r="AA465" s="68"/>
      <c r="AB465" s="68"/>
      <c r="AC465" s="68"/>
      <c r="AD465" s="68"/>
      <c r="AE465" s="68"/>
      <c r="AF465" s="68"/>
      <c r="AG465" s="68"/>
      <c r="AH465" s="68"/>
      <c r="AI465" s="68"/>
      <c r="AJ465" s="68"/>
      <c r="AK465" s="68"/>
      <c r="AL465" s="68"/>
      <c r="AM465" s="68"/>
      <c r="AN465" s="68"/>
      <c r="AO465" s="68"/>
      <c r="AP465" s="68"/>
      <c r="AQ465" s="68"/>
      <c r="AR465" s="68"/>
      <c r="AS465" s="68"/>
      <c r="AT465" s="68"/>
      <c r="AU465" s="68"/>
      <c r="AV465" s="68"/>
      <c r="AW465" s="68"/>
      <c r="AX465" s="68"/>
      <c r="AY465" s="68"/>
      <c r="AZ465" s="68"/>
      <c r="BA465" s="68"/>
      <c r="BB465" s="68"/>
      <c r="BC465" s="68"/>
      <c r="BD465" s="68"/>
      <c r="BE465" s="68"/>
      <c r="BF465" s="68"/>
      <c r="BG465" s="68"/>
      <c r="BH465" s="68"/>
      <c r="BI465" s="68"/>
      <c r="BJ465" s="68"/>
      <c r="BK465" s="68"/>
      <c r="BL465" s="68"/>
      <c r="BM465" s="68"/>
      <c r="BN465" s="68"/>
      <c r="BO465" s="68"/>
      <c r="BP465" s="68"/>
      <c r="BQ465" s="68"/>
      <c r="BR465" s="69"/>
    </row>
    <row r="466" spans="1:72" ht="15" customHeight="1">
      <c r="A466" s="81"/>
      <c r="B466" s="82"/>
      <c r="C466" s="81"/>
      <c r="D466" s="81"/>
      <c r="E466" s="83"/>
      <c r="F466" s="84"/>
      <c r="G466" s="81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  <c r="AA466" s="68"/>
      <c r="AB466" s="68"/>
      <c r="AC466" s="68"/>
      <c r="AD466" s="68"/>
      <c r="AE466" s="68"/>
      <c r="AF466" s="68"/>
      <c r="AG466" s="68"/>
      <c r="AH466" s="68"/>
      <c r="AI466" s="68"/>
      <c r="AJ466" s="68"/>
      <c r="AK466" s="68"/>
      <c r="AL466" s="68"/>
      <c r="AM466" s="68"/>
      <c r="AN466" s="68"/>
      <c r="AO466" s="68"/>
      <c r="AP466" s="68"/>
      <c r="AQ466" s="68"/>
      <c r="AR466" s="68"/>
      <c r="AS466" s="68"/>
      <c r="AT466" s="68"/>
      <c r="AU466" s="68"/>
      <c r="AV466" s="68"/>
      <c r="AW466" s="68"/>
      <c r="AX466" s="68"/>
      <c r="AY466" s="68"/>
      <c r="AZ466" s="68"/>
      <c r="BA466" s="68"/>
      <c r="BB466" s="68"/>
      <c r="BC466" s="68"/>
      <c r="BD466" s="68"/>
      <c r="BE466" s="68"/>
      <c r="BF466" s="68"/>
      <c r="BG466" s="68"/>
      <c r="BH466" s="68"/>
      <c r="BI466" s="68"/>
      <c r="BJ466" s="68"/>
      <c r="BK466" s="68"/>
      <c r="BL466" s="68"/>
      <c r="BM466" s="68"/>
      <c r="BN466" s="68"/>
      <c r="BO466" s="68"/>
      <c r="BP466" s="68"/>
      <c r="BQ466" s="68"/>
      <c r="BR466" s="69"/>
      <c r="BT466" s="87"/>
    </row>
    <row r="467" spans="1:72" ht="15" customHeight="1">
      <c r="A467" s="62" t="s">
        <v>332</v>
      </c>
      <c r="B467" s="82"/>
      <c r="C467" s="81"/>
      <c r="D467" s="81"/>
      <c r="E467" s="83"/>
      <c r="F467" s="84"/>
      <c r="G467" s="81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8"/>
      <c r="AB467" s="68"/>
      <c r="AC467" s="68"/>
      <c r="AD467" s="68"/>
      <c r="AE467" s="68"/>
      <c r="AF467" s="68"/>
      <c r="AG467" s="68"/>
      <c r="AH467" s="68"/>
      <c r="AI467" s="68"/>
      <c r="AJ467" s="68"/>
      <c r="AK467" s="68"/>
      <c r="AL467" s="68"/>
      <c r="AM467" s="68"/>
      <c r="AN467" s="68"/>
      <c r="AO467" s="68"/>
      <c r="AP467" s="68"/>
      <c r="AQ467" s="68"/>
      <c r="AR467" s="68"/>
      <c r="AS467" s="68"/>
      <c r="AT467" s="68"/>
      <c r="AU467" s="68"/>
      <c r="AV467" s="68"/>
      <c r="AW467" s="68"/>
      <c r="AX467" s="68"/>
      <c r="AY467" s="68"/>
      <c r="AZ467" s="68"/>
      <c r="BA467" s="68"/>
      <c r="BB467" s="68"/>
      <c r="BC467" s="68"/>
      <c r="BD467" s="68"/>
      <c r="BE467" s="68"/>
      <c r="BF467" s="68"/>
      <c r="BG467" s="68"/>
      <c r="BH467" s="68"/>
      <c r="BI467" s="68"/>
      <c r="BJ467" s="68"/>
      <c r="BK467" s="68"/>
      <c r="BL467" s="68"/>
      <c r="BM467" s="68"/>
      <c r="BN467" s="68"/>
      <c r="BO467" s="68"/>
      <c r="BP467" s="68"/>
      <c r="BQ467" s="68"/>
      <c r="BR467" s="69"/>
      <c r="BT467" s="87"/>
    </row>
    <row r="468" spans="1:72">
      <c r="B468" s="55" t="s">
        <v>333</v>
      </c>
      <c r="C468" s="70">
        <v>2034</v>
      </c>
      <c r="D468" s="55" t="s">
        <v>34</v>
      </c>
      <c r="J468" s="236">
        <f t="shared" ref="J468:Y468" si="113">K468-1</f>
        <v>2008</v>
      </c>
      <c r="K468" s="236">
        <f t="shared" si="113"/>
        <v>2009</v>
      </c>
      <c r="L468" s="236">
        <f t="shared" si="113"/>
        <v>2010</v>
      </c>
      <c r="M468" s="236">
        <f t="shared" si="113"/>
        <v>2011</v>
      </c>
      <c r="N468" s="236">
        <f t="shared" si="113"/>
        <v>2012</v>
      </c>
      <c r="O468" s="236">
        <f t="shared" si="113"/>
        <v>2013</v>
      </c>
      <c r="P468" s="236">
        <f t="shared" si="113"/>
        <v>2014</v>
      </c>
      <c r="Q468" s="236">
        <f t="shared" si="113"/>
        <v>2015</v>
      </c>
      <c r="R468" s="236">
        <f t="shared" si="113"/>
        <v>2016</v>
      </c>
      <c r="S468" s="236">
        <f t="shared" si="113"/>
        <v>2017</v>
      </c>
      <c r="T468" s="236">
        <f t="shared" si="113"/>
        <v>2018</v>
      </c>
      <c r="U468" s="236">
        <f t="shared" si="113"/>
        <v>2019</v>
      </c>
      <c r="V468" s="236">
        <f t="shared" si="113"/>
        <v>2020</v>
      </c>
      <c r="W468" s="236">
        <f t="shared" si="113"/>
        <v>2021</v>
      </c>
      <c r="X468" s="236">
        <f t="shared" si="113"/>
        <v>2022</v>
      </c>
      <c r="Y468" s="236">
        <f t="shared" si="113"/>
        <v>2023</v>
      </c>
      <c r="Z468" s="185">
        <f>$Z$6</f>
        <v>2024</v>
      </c>
      <c r="AA468" s="236">
        <f t="shared" ref="AA468:BQ468" si="114">Z468+1</f>
        <v>2025</v>
      </c>
      <c r="AB468" s="236">
        <f t="shared" si="114"/>
        <v>2026</v>
      </c>
      <c r="AC468" s="236">
        <f t="shared" si="114"/>
        <v>2027</v>
      </c>
      <c r="AD468" s="236">
        <f t="shared" si="114"/>
        <v>2028</v>
      </c>
      <c r="AE468" s="236">
        <f t="shared" si="114"/>
        <v>2029</v>
      </c>
      <c r="AF468" s="236">
        <f t="shared" si="114"/>
        <v>2030</v>
      </c>
      <c r="AG468" s="236">
        <f t="shared" si="114"/>
        <v>2031</v>
      </c>
      <c r="AH468" s="236">
        <f t="shared" si="114"/>
        <v>2032</v>
      </c>
      <c r="AI468" s="236">
        <f t="shared" si="114"/>
        <v>2033</v>
      </c>
      <c r="AJ468" s="236">
        <f t="shared" si="114"/>
        <v>2034</v>
      </c>
      <c r="AK468" s="236">
        <f t="shared" si="114"/>
        <v>2035</v>
      </c>
      <c r="AL468" s="236">
        <f t="shared" si="114"/>
        <v>2036</v>
      </c>
      <c r="AM468" s="236">
        <f t="shared" si="114"/>
        <v>2037</v>
      </c>
      <c r="AN468" s="236">
        <f t="shared" si="114"/>
        <v>2038</v>
      </c>
      <c r="AO468" s="236">
        <f t="shared" si="114"/>
        <v>2039</v>
      </c>
      <c r="AP468" s="236">
        <f t="shared" si="114"/>
        <v>2040</v>
      </c>
      <c r="AQ468" s="236">
        <f t="shared" si="114"/>
        <v>2041</v>
      </c>
      <c r="AR468" s="236">
        <f t="shared" si="114"/>
        <v>2042</v>
      </c>
      <c r="AS468" s="236">
        <f t="shared" si="114"/>
        <v>2043</v>
      </c>
      <c r="AT468" s="236">
        <f t="shared" si="114"/>
        <v>2044</v>
      </c>
      <c r="AU468" s="236">
        <f t="shared" si="114"/>
        <v>2045</v>
      </c>
      <c r="AV468" s="236">
        <f t="shared" si="114"/>
        <v>2046</v>
      </c>
      <c r="AW468" s="236">
        <f t="shared" si="114"/>
        <v>2047</v>
      </c>
      <c r="AX468" s="236">
        <f t="shared" si="114"/>
        <v>2048</v>
      </c>
      <c r="AY468" s="236">
        <f t="shared" si="114"/>
        <v>2049</v>
      </c>
      <c r="AZ468" s="236">
        <f t="shared" si="114"/>
        <v>2050</v>
      </c>
      <c r="BA468" s="236">
        <f t="shared" si="114"/>
        <v>2051</v>
      </c>
      <c r="BB468" s="236">
        <f t="shared" si="114"/>
        <v>2052</v>
      </c>
      <c r="BC468" s="236">
        <f t="shared" si="114"/>
        <v>2053</v>
      </c>
      <c r="BD468" s="236">
        <f t="shared" si="114"/>
        <v>2054</v>
      </c>
      <c r="BE468" s="236">
        <f t="shared" si="114"/>
        <v>2055</v>
      </c>
      <c r="BF468" s="236">
        <f t="shared" si="114"/>
        <v>2056</v>
      </c>
      <c r="BG468" s="236">
        <f t="shared" si="114"/>
        <v>2057</v>
      </c>
      <c r="BH468" s="236">
        <f t="shared" si="114"/>
        <v>2058</v>
      </c>
      <c r="BI468" s="236">
        <f t="shared" si="114"/>
        <v>2059</v>
      </c>
      <c r="BJ468" s="236">
        <f t="shared" si="114"/>
        <v>2060</v>
      </c>
      <c r="BK468" s="236">
        <f t="shared" si="114"/>
        <v>2061</v>
      </c>
      <c r="BL468" s="236">
        <f t="shared" si="114"/>
        <v>2062</v>
      </c>
      <c r="BM468" s="236">
        <f t="shared" si="114"/>
        <v>2063</v>
      </c>
      <c r="BN468" s="236">
        <f t="shared" si="114"/>
        <v>2064</v>
      </c>
      <c r="BO468" s="236">
        <f t="shared" si="114"/>
        <v>2065</v>
      </c>
      <c r="BP468" s="236">
        <f t="shared" si="114"/>
        <v>2066</v>
      </c>
      <c r="BQ468" s="236">
        <f t="shared" si="114"/>
        <v>2067</v>
      </c>
    </row>
    <row r="469" spans="1:72">
      <c r="B469" s="55">
        <v>5</v>
      </c>
      <c r="C469" s="186">
        <v>5.1499999999999997E-2</v>
      </c>
      <c r="D469" s="91">
        <f>POWER(D673/C673,1/($D$672-$C$672))-1</f>
        <v>-1.3422275557018692E-2</v>
      </c>
      <c r="I469" s="61" t="s">
        <v>334</v>
      </c>
      <c r="J469" s="187">
        <f>$C469*POWER(1+$D469,J$468-$C$468)</f>
        <v>7.3180148566126105E-2</v>
      </c>
      <c r="K469" s="187">
        <f t="shared" ref="K469:BQ473" si="115">$C469*POWER(1+$D469,K$468-$C$468)</f>
        <v>7.2197904446767977E-2</v>
      </c>
      <c r="L469" s="187">
        <f t="shared" si="115"/>
        <v>7.1228844278644163E-2</v>
      </c>
      <c r="M469" s="187">
        <f t="shared" si="115"/>
        <v>7.0272791103128215E-2</v>
      </c>
      <c r="N469" s="187">
        <f t="shared" si="115"/>
        <v>6.9329570336781221E-2</v>
      </c>
      <c r="O469" s="187">
        <f t="shared" si="115"/>
        <v>6.8399009739471231E-2</v>
      </c>
      <c r="P469" s="187">
        <f t="shared" si="115"/>
        <v>6.7480939382920851E-2</v>
      </c>
      <c r="Q469" s="187">
        <f t="shared" si="115"/>
        <v>6.6575191619676802E-2</v>
      </c>
      <c r="R469" s="187">
        <f t="shared" si="115"/>
        <v>6.5681601052496194E-2</v>
      </c>
      <c r="S469" s="187">
        <f t="shared" si="115"/>
        <v>6.4800004504143416E-2</v>
      </c>
      <c r="T469" s="187">
        <f t="shared" si="115"/>
        <v>6.3930240987592757E-2</v>
      </c>
      <c r="U469" s="187">
        <f t="shared" si="115"/>
        <v>6.3072151676630661E-2</v>
      </c>
      <c r="V469" s="187">
        <f t="shared" si="115"/>
        <v>6.222557987685285E-2</v>
      </c>
      <c r="W469" s="187">
        <f t="shared" si="115"/>
        <v>6.1390370997050456E-2</v>
      </c>
      <c r="X469" s="187">
        <f t="shared" si="115"/>
        <v>6.056637252098044E-2</v>
      </c>
      <c r="Y469" s="187">
        <f t="shared" si="115"/>
        <v>5.9753433979514783E-2</v>
      </c>
      <c r="Z469" s="187">
        <f t="shared" si="115"/>
        <v>5.895140692316362E-2</v>
      </c>
      <c r="AA469" s="187">
        <f t="shared" si="115"/>
        <v>5.8160144894966979E-2</v>
      </c>
      <c r="AB469" s="187">
        <f t="shared" si="115"/>
        <v>5.7379503403750594E-2</v>
      </c>
      <c r="AC469" s="187">
        <f t="shared" si="115"/>
        <v>5.6609339897740557E-2</v>
      </c>
      <c r="AD469" s="187">
        <f t="shared" si="115"/>
        <v>5.5849513738532156E-2</v>
      </c>
      <c r="AE469" s="187">
        <f t="shared" si="115"/>
        <v>5.5099886175408078E-2</v>
      </c>
      <c r="AF469" s="187">
        <f t="shared" si="115"/>
        <v>5.4360320320001383E-2</v>
      </c>
      <c r="AG469" s="187">
        <f t="shared" si="115"/>
        <v>5.3630681121298519E-2</v>
      </c>
      <c r="AH469" s="187">
        <f t="shared" si="115"/>
        <v>5.2910835340977853E-2</v>
      </c>
      <c r="AI469" s="187">
        <f t="shared" si="115"/>
        <v>5.2200651529079205E-2</v>
      </c>
      <c r="AJ469" s="187">
        <f t="shared" si="115"/>
        <v>5.1499999999999997E-2</v>
      </c>
      <c r="AK469" s="187">
        <f t="shared" si="115"/>
        <v>5.0808752808813536E-2</v>
      </c>
      <c r="AL469" s="187">
        <f t="shared" si="115"/>
        <v>5.0126783727905189E-2</v>
      </c>
      <c r="AM469" s="187">
        <f t="shared" si="115"/>
        <v>4.9453968223922166E-2</v>
      </c>
      <c r="AN469" s="187">
        <f t="shared" si="115"/>
        <v>4.8790183435032636E-2</v>
      </c>
      <c r="AO469" s="187">
        <f t="shared" si="115"/>
        <v>4.8135308148490145E-2</v>
      </c>
      <c r="AP469" s="187">
        <f t="shared" si="115"/>
        <v>4.7489222778499103E-2</v>
      </c>
      <c r="AQ469" s="187">
        <f t="shared" si="115"/>
        <v>4.6851809344377437E-2</v>
      </c>
      <c r="AR469" s="187">
        <f t="shared" si="115"/>
        <v>4.6222951449012298E-2</v>
      </c>
      <c r="AS469" s="187">
        <f t="shared" si="115"/>
        <v>4.5602534257604958E-2</v>
      </c>
      <c r="AT469" s="187">
        <f t="shared" si="115"/>
        <v>4.4990444476700996E-2</v>
      </c>
      <c r="AU469" s="187">
        <f t="shared" si="115"/>
        <v>4.4386570333501969E-2</v>
      </c>
      <c r="AV469" s="187">
        <f t="shared" si="115"/>
        <v>4.3790801555454714E-2</v>
      </c>
      <c r="AW469" s="187">
        <f t="shared" si="115"/>
        <v>4.3203029350114677E-2</v>
      </c>
      <c r="AX469" s="187">
        <f t="shared" si="115"/>
        <v>4.2623146385279476E-2</v>
      </c>
      <c r="AY469" s="187">
        <f t="shared" si="115"/>
        <v>4.205104676938911E-2</v>
      </c>
      <c r="AZ469" s="187">
        <f t="shared" si="115"/>
        <v>4.1486626032189285E-2</v>
      </c>
      <c r="BA469" s="187">
        <f t="shared" si="115"/>
        <v>4.0929781105654255E-2</v>
      </c>
      <c r="BB469" s="187">
        <f t="shared" si="115"/>
        <v>4.0380410305165704E-2</v>
      </c>
      <c r="BC469" s="187">
        <f t="shared" si="115"/>
        <v>3.9838413310944301E-2</v>
      </c>
      <c r="BD469" s="187">
        <f t="shared" si="115"/>
        <v>3.9303691149730396E-2</v>
      </c>
      <c r="BE469" s="187">
        <f t="shared" si="115"/>
        <v>3.8776146176710762E-2</v>
      </c>
      <c r="BF469" s="187">
        <f t="shared" si="115"/>
        <v>3.8255682057687708E-2</v>
      </c>
      <c r="BG469" s="187">
        <f t="shared" si="115"/>
        <v>3.7742203751487735E-2</v>
      </c>
      <c r="BH469" s="187">
        <f t="shared" si="115"/>
        <v>3.7235617492606114E-2</v>
      </c>
      <c r="BI469" s="187">
        <f t="shared" si="115"/>
        <v>3.6735830774084613E-2</v>
      </c>
      <c r="BJ469" s="187">
        <f t="shared" si="115"/>
        <v>3.6242752330618841E-2</v>
      </c>
      <c r="BK469" s="187">
        <f t="shared" si="115"/>
        <v>3.5756292121892491E-2</v>
      </c>
      <c r="BL469" s="187">
        <f t="shared" si="115"/>
        <v>3.52763613161352E-2</v>
      </c>
      <c r="BM469" s="187">
        <f t="shared" si="115"/>
        <v>3.4802872273901081E-2</v>
      </c>
      <c r="BN469" s="187">
        <f t="shared" si="115"/>
        <v>3.4335738532065049E-2</v>
      </c>
      <c r="BO469" s="187">
        <f t="shared" si="115"/>
        <v>3.3874874788033936E-2</v>
      </c>
      <c r="BP469" s="187">
        <f t="shared" si="115"/>
        <v>3.3420196884169431E-2</v>
      </c>
      <c r="BQ469" s="187">
        <f t="shared" si="115"/>
        <v>3.2971621792420296E-2</v>
      </c>
      <c r="BR469" s="62"/>
      <c r="BS469" s="57" t="s">
        <v>335</v>
      </c>
      <c r="BT469" s="87" t="s">
        <v>336</v>
      </c>
    </row>
    <row r="470" spans="1:72">
      <c r="B470" s="55">
        <v>6</v>
      </c>
      <c r="C470" s="186">
        <v>5.0099999999999999E-2</v>
      </c>
      <c r="D470" s="91">
        <f t="shared" ref="D470:D533" si="116">POWER(D674/C674,1/($D$672-$C$672))-1</f>
        <v>-2.5563954362709418E-2</v>
      </c>
      <c r="I470" s="61" t="s">
        <v>334</v>
      </c>
      <c r="J470" s="187">
        <f t="shared" ref="J470:Y489" si="117">$C470*POWER(1+$D470,J$468-$C$468)</f>
        <v>9.8231520809206829E-2</v>
      </c>
      <c r="K470" s="187">
        <f t="shared" si="115"/>
        <v>9.5720334694260709E-2</v>
      </c>
      <c r="L470" s="187">
        <f t="shared" si="115"/>
        <v>9.327334442655337E-2</v>
      </c>
      <c r="M470" s="187">
        <f t="shared" si="115"/>
        <v>9.0888908906375673E-2</v>
      </c>
      <c r="N470" s="187">
        <f t="shared" si="115"/>
        <v>8.8565428987016637E-2</v>
      </c>
      <c r="O470" s="187">
        <f t="shared" si="115"/>
        <v>8.6301346402278767E-2</v>
      </c>
      <c r="P470" s="187">
        <f t="shared" si="115"/>
        <v>8.4095142721410526E-2</v>
      </c>
      <c r="Q470" s="187">
        <f t="shared" si="115"/>
        <v>8.1945338330754847E-2</v>
      </c>
      <c r="R470" s="187">
        <f t="shared" si="115"/>
        <v>7.9850491441430652E-2</v>
      </c>
      <c r="S470" s="187">
        <f t="shared" si="115"/>
        <v>7.7809197122382018E-2</v>
      </c>
      <c r="T470" s="187">
        <f t="shared" si="115"/>
        <v>7.5820086358146369E-2</v>
      </c>
      <c r="U470" s="187">
        <f t="shared" si="115"/>
        <v>7.3881825130710052E-2</v>
      </c>
      <c r="V470" s="187">
        <f t="shared" si="115"/>
        <v>7.1993113524834895E-2</v>
      </c>
      <c r="W470" s="187">
        <f t="shared" si="115"/>
        <v>7.0152684856256656E-2</v>
      </c>
      <c r="X470" s="187">
        <f t="shared" si="115"/>
        <v>6.8359304822169772E-2</v>
      </c>
      <c r="Y470" s="187">
        <f t="shared" si="115"/>
        <v>6.6611770673429271E-2</v>
      </c>
      <c r="Z470" s="187">
        <f t="shared" si="115"/>
        <v>6.4908910407914466E-2</v>
      </c>
      <c r="AA470" s="187">
        <f t="shared" si="115"/>
        <v>6.3249581984513359E-2</v>
      </c>
      <c r="AB470" s="187">
        <f t="shared" si="115"/>
        <v>6.1632672557200813E-2</v>
      </c>
      <c r="AC470" s="187">
        <f t="shared" si="115"/>
        <v>6.0057097728696718E-2</v>
      </c>
      <c r="AD470" s="187">
        <f t="shared" si="115"/>
        <v>5.8521800823203525E-2</v>
      </c>
      <c r="AE470" s="187">
        <f t="shared" si="115"/>
        <v>5.7025752177735596E-2</v>
      </c>
      <c r="AF470" s="187">
        <f t="shared" si="115"/>
        <v>5.5567948451564785E-2</v>
      </c>
      <c r="AG470" s="187">
        <f t="shared" si="115"/>
        <v>5.4147411953319582E-2</v>
      </c>
      <c r="AH470" s="187">
        <f t="shared" si="115"/>
        <v>5.2763189985286098E-2</v>
      </c>
      <c r="AI470" s="187">
        <f t="shared" si="115"/>
        <v>5.1414354204471276E-2</v>
      </c>
      <c r="AJ470" s="187">
        <f t="shared" si="115"/>
        <v>5.0099999999999999E-2</v>
      </c>
      <c r="AK470" s="187">
        <f t="shared" si="115"/>
        <v>4.8819245886428254E-2</v>
      </c>
      <c r="AL470" s="187">
        <f t="shared" si="115"/>
        <v>4.7571232912565715E-2</v>
      </c>
      <c r="AM470" s="187">
        <f t="shared" si="115"/>
        <v>4.6355124085411065E-2</v>
      </c>
      <c r="AN470" s="187">
        <f t="shared" si="115"/>
        <v>4.5170103808813887E-2</v>
      </c>
      <c r="AO470" s="187">
        <f t="shared" si="115"/>
        <v>4.4015377336486521E-2</v>
      </c>
      <c r="AP470" s="187">
        <f t="shared" si="115"/>
        <v>4.2890170238999145E-2</v>
      </c>
      <c r="AQ470" s="187">
        <f t="shared" si="115"/>
        <v>4.1793727884400535E-2</v>
      </c>
      <c r="AR470" s="187">
        <f t="shared" si="115"/>
        <v>4.0725314932116223E-2</v>
      </c>
      <c r="AS470" s="187">
        <f t="shared" si="115"/>
        <v>3.968421483978464E-2</v>
      </c>
      <c r="AT470" s="187">
        <f t="shared" si="115"/>
        <v>3.8669729382700427E-2</v>
      </c>
      <c r="AU470" s="187">
        <f t="shared" si="115"/>
        <v>3.7681178185542757E-2</v>
      </c>
      <c r="AV470" s="187">
        <f t="shared" si="115"/>
        <v>3.6717898266074418E-2</v>
      </c>
      <c r="AW470" s="187">
        <f t="shared" si="115"/>
        <v>3.5779243590505883E-2</v>
      </c>
      <c r="AX470" s="187">
        <f t="shared" si="115"/>
        <v>3.4864584640225925E-2</v>
      </c>
      <c r="AY470" s="187">
        <f t="shared" si="115"/>
        <v>3.3973307989608369E-2</v>
      </c>
      <c r="AZ470" s="187">
        <f t="shared" si="115"/>
        <v>3.3104815894611755E-2</v>
      </c>
      <c r="BA470" s="187">
        <f t="shared" si="115"/>
        <v>3.2258525891896005E-2</v>
      </c>
      <c r="BB470" s="187">
        <f t="shared" si="115"/>
        <v>3.1433870408187292E-2</v>
      </c>
      <c r="BC470" s="187">
        <f t="shared" si="115"/>
        <v>3.0630296379629076E-2</v>
      </c>
      <c r="BD470" s="187">
        <f t="shared" si="115"/>
        <v>2.9847264880863974E-2</v>
      </c>
      <c r="BE470" s="187">
        <f t="shared" si="115"/>
        <v>2.9084250763597864E-2</v>
      </c>
      <c r="BF470" s="187">
        <f t="shared" si="115"/>
        <v>2.834074230440365E-2</v>
      </c>
      <c r="BG470" s="187">
        <f t="shared" si="115"/>
        <v>2.7616240861528571E-2</v>
      </c>
      <c r="BH470" s="187">
        <f t="shared" si="115"/>
        <v>2.6910260540474861E-2</v>
      </c>
      <c r="BI470" s="187">
        <f t="shared" si="115"/>
        <v>2.6222327868129544E-2</v>
      </c>
      <c r="BJ470" s="187">
        <f t="shared" si="115"/>
        <v>2.5551981475224674E-2</v>
      </c>
      <c r="BK470" s="187">
        <f t="shared" si="115"/>
        <v>2.4898771786915241E-2</v>
      </c>
      <c r="BL470" s="187">
        <f t="shared" si="115"/>
        <v>2.4262260721267023E-2</v>
      </c>
      <c r="BM470" s="187">
        <f t="shared" si="115"/>
        <v>2.3642021395452392E-2</v>
      </c>
      <c r="BN470" s="187">
        <f t="shared" si="115"/>
        <v>2.3037637839456847E-2</v>
      </c>
      <c r="BO470" s="187">
        <f t="shared" si="115"/>
        <v>2.2448704717104345E-2</v>
      </c>
      <c r="BP470" s="187">
        <f t="shared" si="115"/>
        <v>2.1874827054214351E-2</v>
      </c>
      <c r="BQ470" s="187">
        <f t="shared" si="115"/>
        <v>2.1315619973708254E-2</v>
      </c>
      <c r="BR470" s="62"/>
      <c r="BS470" s="57" t="s">
        <v>48</v>
      </c>
    </row>
    <row r="471" spans="1:72">
      <c r="B471" s="55">
        <v>7</v>
      </c>
      <c r="C471" s="186">
        <v>4.8800000000000003E-2</v>
      </c>
      <c r="D471" s="91">
        <f t="shared" si="116"/>
        <v>-2.4994895646330173E-2</v>
      </c>
      <c r="I471" s="61" t="s">
        <v>334</v>
      </c>
      <c r="J471" s="187">
        <f t="shared" si="117"/>
        <v>9.4241176575443036E-2</v>
      </c>
      <c r="K471" s="187">
        <f t="shared" si="115"/>
        <v>9.1885628201352473E-2</v>
      </c>
      <c r="L471" s="187">
        <f t="shared" si="115"/>
        <v>8.9588956513062187E-2</v>
      </c>
      <c r="M471" s="187">
        <f t="shared" si="115"/>
        <v>8.7349689893954585E-2</v>
      </c>
      <c r="N471" s="187">
        <f t="shared" si="115"/>
        <v>8.516639351031588E-2</v>
      </c>
      <c r="O471" s="187">
        <f t="shared" si="115"/>
        <v>8.3037668391951244E-2</v>
      </c>
      <c r="P471" s="187">
        <f t="shared" si="115"/>
        <v>8.0962150535779862E-2</v>
      </c>
      <c r="Q471" s="187">
        <f t="shared" si="115"/>
        <v>7.8938510031835565E-2</v>
      </c>
      <c r="R471" s="187">
        <f t="shared" si="115"/>
        <v>7.6965450211113035E-2</v>
      </c>
      <c r="S471" s="187">
        <f t="shared" si="115"/>
        <v>7.5041706814713463E-2</v>
      </c>
      <c r="T471" s="187">
        <f t="shared" si="115"/>
        <v>7.3166047183757188E-2</v>
      </c>
      <c r="U471" s="187">
        <f t="shared" si="115"/>
        <v>7.1337269469544717E-2</v>
      </c>
      <c r="V471" s="187">
        <f t="shared" si="115"/>
        <v>6.95542018634593E-2</v>
      </c>
      <c r="W471" s="187">
        <f t="shared" si="115"/>
        <v>6.7815701846118362E-2</v>
      </c>
      <c r="X471" s="187">
        <f t="shared" si="115"/>
        <v>6.6120655455291985E-2</v>
      </c>
      <c r="Y471" s="187">
        <f t="shared" si="115"/>
        <v>6.4467976572120014E-2</v>
      </c>
      <c r="Z471" s="187">
        <f t="shared" si="115"/>
        <v>6.2856606225169823E-2</v>
      </c>
      <c r="AA471" s="187">
        <f t="shared" si="115"/>
        <v>6.1285511911889232E-2</v>
      </c>
      <c r="AB471" s="187">
        <f t="shared" si="115"/>
        <v>5.9753686937019636E-2</v>
      </c>
      <c r="AC471" s="187">
        <f t="shared" si="115"/>
        <v>5.8260149767545351E-2</v>
      </c>
      <c r="AD471" s="187">
        <f t="shared" si="115"/>
        <v>5.6803943403765995E-2</v>
      </c>
      <c r="AE471" s="187">
        <f t="shared" si="115"/>
        <v>5.5384134766088805E-2</v>
      </c>
      <c r="AF471" s="187">
        <f t="shared" si="115"/>
        <v>5.399981409714813E-2</v>
      </c>
      <c r="AG471" s="187">
        <f t="shared" si="115"/>
        <v>5.2650094378868688E-2</v>
      </c>
      <c r="AH471" s="187">
        <f t="shared" si="115"/>
        <v>5.1334110764099432E-2</v>
      </c>
      <c r="AI471" s="187">
        <f t="shared" si="115"/>
        <v>5.0051020022453617E-2</v>
      </c>
      <c r="AJ471" s="187">
        <f t="shared" si="115"/>
        <v>4.8800000000000003E-2</v>
      </c>
      <c r="AK471" s="187">
        <f t="shared" si="115"/>
        <v>4.7580249092459094E-2</v>
      </c>
      <c r="AL471" s="187">
        <f t="shared" si="115"/>
        <v>4.6390985731566678E-2</v>
      </c>
      <c r="AM471" s="187">
        <f t="shared" si="115"/>
        <v>4.5231447884275779E-2</v>
      </c>
      <c r="AN471" s="187">
        <f t="shared" si="115"/>
        <v>4.4100892564475885E-2</v>
      </c>
      <c r="AO471" s="187">
        <f t="shared" si="115"/>
        <v>4.2998595356916795E-2</v>
      </c>
      <c r="AP471" s="187">
        <f t="shared" si="115"/>
        <v>4.1923849953031882E-2</v>
      </c>
      <c r="AQ471" s="187">
        <f t="shared" si="115"/>
        <v>4.0875967698363443E-2</v>
      </c>
      <c r="AR471" s="187">
        <f t="shared" si="115"/>
        <v>3.9854277151300091E-2</v>
      </c>
      <c r="AS471" s="187">
        <f t="shared" si="115"/>
        <v>3.8858123652843427E-2</v>
      </c>
      <c r="AT471" s="187">
        <f t="shared" si="115"/>
        <v>3.7886868907128411E-2</v>
      </c>
      <c r="AU471" s="187">
        <f t="shared" si="115"/>
        <v>3.6939890572428545E-2</v>
      </c>
      <c r="AV471" s="187">
        <f t="shared" si="115"/>
        <v>3.6016581862383837E-2</v>
      </c>
      <c r="AW471" s="187">
        <f t="shared" si="115"/>
        <v>3.5116351157196045E-2</v>
      </c>
      <c r="AX471" s="187">
        <f t="shared" si="115"/>
        <v>3.4238621624542047E-2</v>
      </c>
      <c r="AY471" s="187">
        <f t="shared" si="115"/>
        <v>3.3382830849962429E-2</v>
      </c>
      <c r="AZ471" s="187">
        <f t="shared" si="115"/>
        <v>3.2548430476488532E-2</v>
      </c>
      <c r="BA471" s="187">
        <f t="shared" si="115"/>
        <v>3.1734885853276863E-2</v>
      </c>
      <c r="BB471" s="187">
        <f t="shared" si="115"/>
        <v>3.0941675693026013E-2</v>
      </c>
      <c r="BC471" s="187">
        <f t="shared" si="115"/>
        <v>3.0168291737956234E-2</v>
      </c>
      <c r="BD471" s="187">
        <f t="shared" si="115"/>
        <v>2.9414238434137974E-2</v>
      </c>
      <c r="BE471" s="187">
        <f t="shared" si="115"/>
        <v>2.8679032613960421E-2</v>
      </c>
      <c r="BF471" s="187">
        <f t="shared" si="115"/>
        <v>2.7962203186536781E-2</v>
      </c>
      <c r="BG471" s="187">
        <f t="shared" si="115"/>
        <v>2.7263290835847814E-2</v>
      </c>
      <c r="BH471" s="187">
        <f t="shared" si="115"/>
        <v>2.6581847726430248E-2</v>
      </c>
      <c r="BI471" s="187">
        <f t="shared" si="115"/>
        <v>2.591743721642149E-2</v>
      </c>
      <c r="BJ471" s="187">
        <f t="shared" si="115"/>
        <v>2.5269633577776722E-2</v>
      </c>
      <c r="BK471" s="187">
        <f t="shared" si="115"/>
        <v>2.4638021723479186E-2</v>
      </c>
      <c r="BL471" s="187">
        <f t="shared" si="115"/>
        <v>2.4022196941568812E-2</v>
      </c>
      <c r="BM471" s="187">
        <f t="shared" si="115"/>
        <v>2.3421764635818708E-2</v>
      </c>
      <c r="BN471" s="187">
        <f t="shared" si="115"/>
        <v>2.2836340072893514E-2</v>
      </c>
      <c r="BO471" s="187">
        <f t="shared" si="115"/>
        <v>2.2265548135827432E-2</v>
      </c>
      <c r="BP471" s="187">
        <f t="shared" si="115"/>
        <v>2.1709023083664084E-2</v>
      </c>
      <c r="BQ471" s="187">
        <f t="shared" si="115"/>
        <v>2.1166408317104125E-2</v>
      </c>
      <c r="BR471" s="62"/>
      <c r="BS471" s="57" t="s">
        <v>48</v>
      </c>
    </row>
    <row r="472" spans="1:72">
      <c r="B472" s="55">
        <v>8</v>
      </c>
      <c r="C472" s="186">
        <v>4.7600000000000003E-2</v>
      </c>
      <c r="D472" s="91">
        <f t="shared" si="116"/>
        <v>-2.4425528186746925E-2</v>
      </c>
      <c r="I472" s="61" t="s">
        <v>334</v>
      </c>
      <c r="J472" s="187">
        <f t="shared" si="117"/>
        <v>9.053903030011197E-2</v>
      </c>
      <c r="K472" s="187">
        <f t="shared" si="115"/>
        <v>8.832756666351585E-2</v>
      </c>
      <c r="L472" s="187">
        <f t="shared" si="115"/>
        <v>8.6170119194309364E-2</v>
      </c>
      <c r="M472" s="187">
        <f t="shared" si="115"/>
        <v>8.4065368519073438E-2</v>
      </c>
      <c r="N472" s="187">
        <f t="shared" si="115"/>
        <v>8.2012027490781542E-2</v>
      </c>
      <c r="O472" s="187">
        <f t="shared" si="115"/>
        <v>8.0008840401653195E-2</v>
      </c>
      <c r="P472" s="187">
        <f t="shared" si="115"/>
        <v>7.8054582215233675E-2</v>
      </c>
      <c r="Q472" s="187">
        <f t="shared" si="115"/>
        <v>7.6148057817230747E-2</v>
      </c>
      <c r="R472" s="187">
        <f t="shared" si="115"/>
        <v>7.4288101284649938E-2</v>
      </c>
      <c r="S472" s="187">
        <f t="shared" si="115"/>
        <v>7.2473575172781815E-2</v>
      </c>
      <c r="T472" s="187">
        <f t="shared" si="115"/>
        <v>7.0703369819604706E-2</v>
      </c>
      <c r="U472" s="187">
        <f t="shared" si="115"/>
        <v>6.8976402667177972E-2</v>
      </c>
      <c r="V472" s="187">
        <f t="shared" si="115"/>
        <v>6.7291617599610401E-2</v>
      </c>
      <c r="W472" s="187">
        <f t="shared" si="115"/>
        <v>6.5647984297199341E-2</v>
      </c>
      <c r="X472" s="187">
        <f t="shared" si="115"/>
        <v>6.4044497606344966E-2</v>
      </c>
      <c r="Y472" s="187">
        <f t="shared" si="115"/>
        <v>6.2480176924855156E-2</v>
      </c>
      <c r="Z472" s="187">
        <f t="shared" si="115"/>
        <v>6.0954065602264164E-2</v>
      </c>
      <c r="AA472" s="187">
        <f t="shared" si="115"/>
        <v>5.9465230354799239E-2</v>
      </c>
      <c r="AB472" s="187">
        <f t="shared" si="115"/>
        <v>5.8012760694636692E-2</v>
      </c>
      <c r="AC472" s="187">
        <f t="shared" si="115"/>
        <v>5.6595768373098855E-2</v>
      </c>
      <c r="AD472" s="187">
        <f t="shared" si="115"/>
        <v>5.5213386837451119E-2</v>
      </c>
      <c r="AE472" s="187">
        <f t="shared" si="115"/>
        <v>5.38647707009672E-2</v>
      </c>
      <c r="AF472" s="187">
        <f t="shared" si="115"/>
        <v>5.2549095225938071E-2</v>
      </c>
      <c r="AG472" s="187">
        <f t="shared" si="115"/>
        <v>5.1265555819308875E-2</v>
      </c>
      <c r="AH472" s="187">
        <f t="shared" si="115"/>
        <v>5.0013367540635102E-2</v>
      </c>
      <c r="AI472" s="187">
        <f t="shared" si="115"/>
        <v>4.8791764622057178E-2</v>
      </c>
      <c r="AJ472" s="187">
        <f t="shared" si="115"/>
        <v>4.7600000000000003E-2</v>
      </c>
      <c r="AK472" s="187">
        <f t="shared" si="115"/>
        <v>4.6437344858310851E-2</v>
      </c>
      <c r="AL472" s="187">
        <f t="shared" si="115"/>
        <v>4.5303088182556489E-2</v>
      </c>
      <c r="AM472" s="187">
        <f t="shared" si="115"/>
        <v>4.4196536325206773E-2</v>
      </c>
      <c r="AN472" s="187">
        <f t="shared" si="115"/>
        <v>4.3117012581438859E-2</v>
      </c>
      <c r="AO472" s="187">
        <f t="shared" si="115"/>
        <v>4.2063856775302597E-2</v>
      </c>
      <c r="AP472" s="187">
        <f t="shared" si="115"/>
        <v>4.1036424855994166E-2</v>
      </c>
      <c r="AQ472" s="187">
        <f t="shared" si="115"/>
        <v>4.0034088503990754E-2</v>
      </c>
      <c r="AR472" s="187">
        <f t="shared" si="115"/>
        <v>3.9056234746805814E-2</v>
      </c>
      <c r="AS472" s="187">
        <f t="shared" si="115"/>
        <v>3.8102265584129505E-2</v>
      </c>
      <c r="AT472" s="187">
        <f t="shared" si="115"/>
        <v>3.7171597622125435E-2</v>
      </c>
      <c r="AU472" s="187">
        <f t="shared" si="115"/>
        <v>3.626366171665979E-2</v>
      </c>
      <c r="AV472" s="187">
        <f t="shared" si="115"/>
        <v>3.5377902625244866E-2</v>
      </c>
      <c r="AW472" s="187">
        <f t="shared" si="115"/>
        <v>3.4513778667483959E-2</v>
      </c>
      <c r="AX472" s="187">
        <f t="shared" si="115"/>
        <v>3.3670761393810186E-2</v>
      </c>
      <c r="AY472" s="187">
        <f t="shared" si="115"/>
        <v>3.2848335262316446E-2</v>
      </c>
      <c r="AZ472" s="187">
        <f t="shared" si="115"/>
        <v>3.2045997323479028E-2</v>
      </c>
      <c r="BA472" s="187">
        <f t="shared" si="115"/>
        <v>3.1263256912581971E-2</v>
      </c>
      <c r="BB472" s="187">
        <f t="shared" si="115"/>
        <v>3.0499635349654192E-2</v>
      </c>
      <c r="BC472" s="187">
        <f t="shared" si="115"/>
        <v>2.9754665646735713E-2</v>
      </c>
      <c r="BD472" s="187">
        <f t="shared" si="115"/>
        <v>2.9027892222294141E-2</v>
      </c>
      <c r="BE472" s="187">
        <f t="shared" si="115"/>
        <v>2.8318870622616645E-2</v>
      </c>
      <c r="BF472" s="187">
        <f t="shared" si="115"/>
        <v>2.7627167250007082E-2</v>
      </c>
      <c r="BG472" s="187">
        <f t="shared" si="115"/>
        <v>2.6952359097622058E-2</v>
      </c>
      <c r="BH472" s="187">
        <f t="shared" si="115"/>
        <v>2.6294033490783776E-2</v>
      </c>
      <c r="BI472" s="187">
        <f t="shared" si="115"/>
        <v>2.5651787834611368E-2</v>
      </c>
      <c r="BJ472" s="187">
        <f t="shared" si="115"/>
        <v>2.5025229367816614E-2</v>
      </c>
      <c r="BK472" s="187">
        <f t="shared" si="115"/>
        <v>2.4413974922513199E-2</v>
      </c>
      <c r="BL472" s="187">
        <f t="shared" si="115"/>
        <v>2.381765068989283E-2</v>
      </c>
      <c r="BM472" s="187">
        <f t="shared" si="115"/>
        <v>2.323589199162476E-2</v>
      </c>
      <c r="BN472" s="187">
        <f t="shared" si="115"/>
        <v>2.2668343056839121E-2</v>
      </c>
      <c r="BO472" s="187">
        <f t="shared" si="115"/>
        <v>2.2114656804557448E-2</v>
      </c>
      <c r="BP472" s="187">
        <f t="shared" si="115"/>
        <v>2.1574494631437499E-2</v>
      </c>
      <c r="BQ472" s="187">
        <f t="shared" si="115"/>
        <v>2.1047526204702502E-2</v>
      </c>
      <c r="BR472" s="62"/>
      <c r="BS472" s="57" t="s">
        <v>48</v>
      </c>
    </row>
    <row r="473" spans="1:72">
      <c r="B473" s="55">
        <v>9</v>
      </c>
      <c r="C473" s="186">
        <v>4.6399999999999997E-2</v>
      </c>
      <c r="D473" s="91">
        <f t="shared" si="116"/>
        <v>-2.3855824422354344E-2</v>
      </c>
      <c r="I473" s="61" t="s">
        <v>334</v>
      </c>
      <c r="J473" s="187">
        <f t="shared" si="117"/>
        <v>8.6927027891533032E-2</v>
      </c>
      <c r="K473" s="187">
        <f t="shared" si="115"/>
        <v>8.4853311976595513E-2</v>
      </c>
      <c r="L473" s="187">
        <f t="shared" si="115"/>
        <v>8.2829066264426571E-2</v>
      </c>
      <c r="M473" s="187">
        <f t="shared" si="115"/>
        <v>8.0853110602554873E-2</v>
      </c>
      <c r="N473" s="187">
        <f t="shared" si="115"/>
        <v>7.8924292992019113E-2</v>
      </c>
      <c r="O473" s="187">
        <f t="shared" si="115"/>
        <v>7.7041488915743056E-2</v>
      </c>
      <c r="P473" s="187">
        <f t="shared" si="115"/>
        <v>7.5203600682932331E-2</v>
      </c>
      <c r="Q473" s="187">
        <f t="shared" si="115"/>
        <v>7.3409556789111444E-2</v>
      </c>
      <c r="R473" s="187">
        <f t="shared" si="115"/>
        <v>7.1658311291427551E-2</v>
      </c>
      <c r="S473" s="187">
        <f t="shared" si="115"/>
        <v>6.9948843198856844E-2</v>
      </c>
      <c r="T473" s="187">
        <f t="shared" si="115"/>
        <v>6.8280155876958112E-2</v>
      </c>
      <c r="U473" s="187">
        <f t="shared" si="115"/>
        <v>6.6651276466826406E-2</v>
      </c>
      <c r="V473" s="187">
        <f t="shared" si="115"/>
        <v>6.5061255317908004E-2</v>
      </c>
      <c r="W473" s="187">
        <f t="shared" si="115"/>
        <v>6.3509165434346024E-2</v>
      </c>
      <c r="X473" s="187">
        <f t="shared" si="115"/>
        <v>6.1994101934534016E-2</v>
      </c>
      <c r="Y473" s="187">
        <f t="shared" si="115"/>
        <v>6.0515181523562236E-2</v>
      </c>
      <c r="Z473" s="187">
        <f t="shared" si="115"/>
        <v>5.9071541978249223E-2</v>
      </c>
      <c r="AA473" s="187">
        <f t="shared" si="115"/>
        <v>5.7662341644458374E-2</v>
      </c>
      <c r="AB473" s="187">
        <f t="shared" si="115"/>
        <v>5.6286758946406362E-2</v>
      </c>
      <c r="AC473" s="187">
        <f t="shared" si="115"/>
        <v>5.49439919076775E-2</v>
      </c>
      <c r="AD473" s="187">
        <f t="shared" ref="AD473:AS473" si="118">$C473*POWER(1+$D473,AD$468-$C$468)</f>
        <v>5.3633257683664691E-2</v>
      </c>
      <c r="AE473" s="187">
        <f t="shared" si="118"/>
        <v>5.2353792105164304E-2</v>
      </c>
      <c r="AF473" s="187">
        <f t="shared" si="118"/>
        <v>5.1104849232859059E-2</v>
      </c>
      <c r="AG473" s="187">
        <f t="shared" si="118"/>
        <v>4.9885700922429076E-2</v>
      </c>
      <c r="AH473" s="187">
        <f t="shared" si="118"/>
        <v>4.8695636400037531E-2</v>
      </c>
      <c r="AI473" s="187">
        <f t="shared" si="118"/>
        <v>4.7533961847943423E-2</v>
      </c>
      <c r="AJ473" s="187">
        <f t="shared" si="118"/>
        <v>4.6399999999999997E-2</v>
      </c>
      <c r="AK473" s="187">
        <f t="shared" si="118"/>
        <v>4.5293089746802753E-2</v>
      </c>
      <c r="AL473" s="187">
        <f t="shared" si="118"/>
        <v>4.4212585750257091E-2</v>
      </c>
      <c r="AM473" s="187">
        <f t="shared" si="118"/>
        <v>4.3157858067340668E-2</v>
      </c>
      <c r="AN473" s="187">
        <f t="shared" si="118"/>
        <v>4.2128291782841297E-2</v>
      </c>
      <c r="AO473" s="187">
        <f t="shared" si="118"/>
        <v>4.1123286650856121E-2</v>
      </c>
      <c r="AP473" s="187">
        <f t="shared" si="118"/>
        <v>4.0142256744843154E-2</v>
      </c>
      <c r="AQ473" s="187">
        <f t="shared" si="118"/>
        <v>3.9184630116021101E-2</v>
      </c>
      <c r="AR473" s="187">
        <f t="shared" si="118"/>
        <v>3.8249848459918405E-2</v>
      </c>
      <c r="AS473" s="187">
        <f t="shared" si="118"/>
        <v>3.733736679087693E-2</v>
      </c>
      <c r="AT473" s="187">
        <f t="shared" ref="AT473:BI488" si="119">$C473*POWER(1+$D473,AT$468-$C$468)</f>
        <v>3.6446653124320723E-2</v>
      </c>
      <c r="AU473" s="187">
        <f t="shared" si="119"/>
        <v>3.5577188166604469E-2</v>
      </c>
      <c r="AV473" s="187">
        <f t="shared" si="119"/>
        <v>3.4728465012260894E-2</v>
      </c>
      <c r="AW473" s="187">
        <f t="shared" si="119"/>
        <v>3.3899988848470522E-2</v>
      </c>
      <c r="AX473" s="187">
        <f t="shared" si="119"/>
        <v>3.309127666658164E-2</v>
      </c>
      <c r="AY473" s="187">
        <f t="shared" si="119"/>
        <v>3.230185698051212E-2</v>
      </c>
      <c r="AZ473" s="187">
        <f t="shared" si="119"/>
        <v>3.1531269551869016E-2</v>
      </c>
      <c r="BA473" s="187">
        <f t="shared" si="119"/>
        <v>3.07790651216257E-2</v>
      </c>
      <c r="BB473" s="187">
        <f t="shared" si="119"/>
        <v>3.0044805148199988E-2</v>
      </c>
      <c r="BC473" s="187">
        <f t="shared" si="119"/>
        <v>2.9328061551780679E-2</v>
      </c>
      <c r="BD473" s="187">
        <f t="shared" si="119"/>
        <v>2.8628416464753396E-2</v>
      </c>
      <c r="BE473" s="187">
        <f t="shared" si="119"/>
        <v>2.7945461988080202E-2</v>
      </c>
      <c r="BF473" s="187">
        <f t="shared" si="119"/>
        <v>2.727879995349098E-2</v>
      </c>
      <c r="BG473" s="187">
        <f t="shared" si="119"/>
        <v>2.662804169134797E-2</v>
      </c>
      <c r="BH473" s="187">
        <f t="shared" si="119"/>
        <v>2.5992807804048043E-2</v>
      </c>
      <c r="BI473" s="187">
        <f t="shared" si="119"/>
        <v>2.537272794483067E-2</v>
      </c>
      <c r="BJ473" s="187">
        <f t="shared" ref="BJ473:BQ487" si="120">$C473*POWER(1+$D473,BJ$468-$C$468)</f>
        <v>2.476744060186262E-2</v>
      </c>
      <c r="BK473" s="187">
        <f t="shared" si="120"/>
        <v>2.4176592887473494E-2</v>
      </c>
      <c r="BL473" s="187">
        <f t="shared" si="120"/>
        <v>2.3599840332419186E-2</v>
      </c>
      <c r="BM473" s="187">
        <f t="shared" si="120"/>
        <v>2.3036846685053403E-2</v>
      </c>
      <c r="BN473" s="187">
        <f t="shared" si="120"/>
        <v>2.2487283715290071E-2</v>
      </c>
      <c r="BO473" s="187">
        <f t="shared" si="120"/>
        <v>2.1950831023242443E-2</v>
      </c>
      <c r="BP473" s="187">
        <f t="shared" si="120"/>
        <v>2.1427175852427201E-2</v>
      </c>
      <c r="BQ473" s="187">
        <f t="shared" si="120"/>
        <v>2.0916012907424786E-2</v>
      </c>
      <c r="BR473" s="62"/>
      <c r="BS473" s="57" t="s">
        <v>48</v>
      </c>
    </row>
    <row r="474" spans="1:72">
      <c r="B474" s="55">
        <v>10</v>
      </c>
      <c r="C474" s="186">
        <v>4.5199999999999997E-2</v>
      </c>
      <c r="D474" s="91">
        <f t="shared" si="116"/>
        <v>-2.3285771212560702E-2</v>
      </c>
      <c r="I474" s="61" t="s">
        <v>334</v>
      </c>
      <c r="J474" s="187">
        <f t="shared" si="117"/>
        <v>8.3403265680458374E-2</v>
      </c>
      <c r="K474" s="187">
        <f t="shared" si="117"/>
        <v>8.1461156317442815E-2</v>
      </c>
      <c r="L474" s="187">
        <f t="shared" si="117"/>
        <v>7.9564270468724177E-2</v>
      </c>
      <c r="M474" s="187">
        <f t="shared" si="117"/>
        <v>7.7711555069895188E-2</v>
      </c>
      <c r="N474" s="187">
        <f t="shared" si="117"/>
        <v>7.5901981577965294E-2</v>
      </c>
      <c r="O474" s="187">
        <f t="shared" si="117"/>
        <v>7.413454540036081E-2</v>
      </c>
      <c r="P474" s="187">
        <f t="shared" si="117"/>
        <v>7.2408265337220806E-2</v>
      </c>
      <c r="Q474" s="187">
        <f t="shared" si="117"/>
        <v>7.0722183036679889E-2</v>
      </c>
      <c r="R474" s="187">
        <f t="shared" si="117"/>
        <v>6.9075362462834911E-2</v>
      </c>
      <c r="S474" s="187">
        <f t="shared" si="117"/>
        <v>6.7466889376100653E-2</v>
      </c>
      <c r="T474" s="187">
        <f t="shared" si="117"/>
        <v>6.5895870825665614E-2</v>
      </c>
      <c r="U474" s="187">
        <f t="shared" si="117"/>
        <v>6.4361434653766716E-2</v>
      </c>
      <c r="V474" s="187">
        <f t="shared" si="117"/>
        <v>6.286272901150694E-2</v>
      </c>
      <c r="W474" s="187">
        <f t="shared" si="117"/>
        <v>6.1398921885947796E-2</v>
      </c>
      <c r="X474" s="187">
        <f t="shared" si="117"/>
        <v>5.9969200638213718E-2</v>
      </c>
      <c r="Y474" s="187">
        <f t="shared" si="117"/>
        <v>5.8572771552352125E-2</v>
      </c>
      <c r="Z474" s="187">
        <f t="shared" ref="Z474:AO491" si="121">$C474*POWER(1+$D474,Z$468-$C$468)</f>
        <v>5.7208859394698476E-2</v>
      </c>
      <c r="AA474" s="187">
        <f t="shared" si="121"/>
        <v>5.5876706983501973E-2</v>
      </c>
      <c r="AB474" s="187">
        <f t="shared" si="121"/>
        <v>5.4575574768572846E-2</v>
      </c>
      <c r="AC474" s="187">
        <f t="shared" si="121"/>
        <v>5.3304740420717867E-2</v>
      </c>
      <c r="AD474" s="187">
        <f t="shared" si="121"/>
        <v>5.2063498430736099E-2</v>
      </c>
      <c r="AE474" s="187">
        <f t="shared" si="121"/>
        <v>5.0851159717752469E-2</v>
      </c>
      <c r="AF474" s="187">
        <f t="shared" si="121"/>
        <v>4.9667051246671499E-2</v>
      </c>
      <c r="AG474" s="187">
        <f t="shared" si="121"/>
        <v>4.8510515654538983E-2</v>
      </c>
      <c r="AH474" s="187">
        <f t="shared" si="121"/>
        <v>4.738091088560404E-2</v>
      </c>
      <c r="AI474" s="187">
        <f t="shared" si="121"/>
        <v>4.6277609834879142E-2</v>
      </c>
      <c r="AJ474" s="187">
        <f t="shared" si="121"/>
        <v>4.5199999999999997E-2</v>
      </c>
      <c r="AK474" s="187">
        <f t="shared" si="121"/>
        <v>4.4147483141192254E-2</v>
      </c>
      <c r="AL474" s="187">
        <f t="shared" si="121"/>
        <v>4.3119474949156071E-2</v>
      </c>
      <c r="AM474" s="187">
        <f t="shared" si="121"/>
        <v>4.2115404720684278E-2</v>
      </c>
      <c r="AN474" s="187">
        <f t="shared" si="121"/>
        <v>4.1134715041834032E-2</v>
      </c>
      <c r="AO474" s="187">
        <f t="shared" si="121"/>
        <v>4.0176861478476003E-2</v>
      </c>
      <c r="AP474" s="187">
        <f t="shared" ref="AP474:AS491" si="122">$C474*POWER(1+$D474,AP$468-$C$468)</f>
        <v>3.9241312274049464E-2</v>
      </c>
      <c r="AQ474" s="187">
        <f t="shared" si="122"/>
        <v>3.8327548054355301E-2</v>
      </c>
      <c r="AR474" s="187">
        <f t="shared" si="122"/>
        <v>3.7435061539223165E-2</v>
      </c>
      <c r="AS474" s="187">
        <f t="shared" si="122"/>
        <v>3.656335726089268E-2</v>
      </c>
      <c r="AT474" s="187">
        <f t="shared" si="119"/>
        <v>3.5711951288952416E-2</v>
      </c>
      <c r="AU474" s="187">
        <f t="shared" si="119"/>
        <v>3.4880370961683761E-2</v>
      </c>
      <c r="AV474" s="187">
        <f t="shared" si="119"/>
        <v>3.4068154623660744E-2</v>
      </c>
      <c r="AW474" s="187">
        <f t="shared" si="119"/>
        <v>3.327485136946004E-2</v>
      </c>
      <c r="AX474" s="187">
        <f t="shared" si="119"/>
        <v>3.250002079333883E-2</v>
      </c>
      <c r="AY474" s="187">
        <f t="shared" si="119"/>
        <v>3.1743232744741681E-2</v>
      </c>
      <c r="AZ474" s="187">
        <f t="shared" si="119"/>
        <v>3.1004067089500559E-2</v>
      </c>
      <c r="BA474" s="187">
        <f t="shared" si="119"/>
        <v>3.0282113476595568E-2</v>
      </c>
      <c r="BB474" s="187">
        <f t="shared" si="119"/>
        <v>2.9576971110346763E-2</v>
      </c>
      <c r="BC474" s="187">
        <f t="shared" si="119"/>
        <v>2.888824852791071E-2</v>
      </c>
      <c r="BD474" s="187">
        <f t="shared" si="119"/>
        <v>2.821556338195819E-2</v>
      </c>
      <c r="BE474" s="187">
        <f t="shared" si="119"/>
        <v>2.7558542228412405E-2</v>
      </c>
      <c r="BF474" s="187">
        <f t="shared" si="119"/>
        <v>2.6916820319129901E-2</v>
      </c>
      <c r="BG474" s="187">
        <f t="shared" si="119"/>
        <v>2.6290041399409037E-2</v>
      </c>
      <c r="BH474" s="187">
        <f t="shared" si="119"/>
        <v>2.5677857510213654E-2</v>
      </c>
      <c r="BI474" s="187">
        <f t="shared" si="119"/>
        <v>2.5079928795002083E-2</v>
      </c>
      <c r="BJ474" s="187">
        <f t="shared" si="120"/>
        <v>2.4495923311054352E-2</v>
      </c>
      <c r="BK474" s="187">
        <f t="shared" si="120"/>
        <v>2.3925516845192712E-2</v>
      </c>
      <c r="BL474" s="187">
        <f t="shared" si="120"/>
        <v>2.3368392733793288E-2</v>
      </c>
      <c r="BM474" s="187">
        <f t="shared" si="120"/>
        <v>2.2824241686988909E-2</v>
      </c>
      <c r="BN474" s="187">
        <f t="shared" si="120"/>
        <v>2.2292761616965497E-2</v>
      </c>
      <c r="BO474" s="187">
        <f t="shared" si="120"/>
        <v>2.1773657470256683E-2</v>
      </c>
      <c r="BP474" s="187">
        <f t="shared" si="120"/>
        <v>2.1266641063943624E-2</v>
      </c>
      <c r="BQ474" s="187">
        <f t="shared" si="120"/>
        <v>2.0771430925668983E-2</v>
      </c>
      <c r="BR474" s="62"/>
      <c r="BS474" s="57" t="s">
        <v>48</v>
      </c>
    </row>
    <row r="475" spans="1:72">
      <c r="B475" s="55">
        <v>11</v>
      </c>
      <c r="C475" s="186">
        <v>4.2900000000000001E-2</v>
      </c>
      <c r="D475" s="91">
        <f t="shared" si="116"/>
        <v>-2.2715392812699964E-2</v>
      </c>
      <c r="I475" s="61" t="s">
        <v>334</v>
      </c>
      <c r="J475" s="187">
        <f t="shared" si="117"/>
        <v>7.7966811356724716E-2</v>
      </c>
      <c r="K475" s="187">
        <f t="shared" si="117"/>
        <v>7.6195764610403047E-2</v>
      </c>
      <c r="L475" s="187">
        <f t="shared" si="117"/>
        <v>7.4464947886613703E-2</v>
      </c>
      <c r="M475" s="187">
        <f t="shared" si="117"/>
        <v>7.2773447344592054E-2</v>
      </c>
      <c r="N475" s="187">
        <f t="shared" si="117"/>
        <v>7.1120369901825298E-2</v>
      </c>
      <c r="O475" s="187">
        <f t="shared" si="117"/>
        <v>6.9504842762520808E-2</v>
      </c>
      <c r="P475" s="187">
        <f t="shared" si="117"/>
        <v>6.7926012956785201E-2</v>
      </c>
      <c r="Q475" s="187">
        <f t="shared" si="117"/>
        <v>6.6383046890271288E-2</v>
      </c>
      <c r="R475" s="187">
        <f t="shared" si="117"/>
        <v>6.4875129904054876E-2</v>
      </c>
      <c r="S475" s="187">
        <f t="shared" si="117"/>
        <v>6.3401465844509328E-2</v>
      </c>
      <c r="T475" s="187">
        <f t="shared" si="117"/>
        <v>6.1961276642950328E-2</v>
      </c>
      <c r="U475" s="187">
        <f t="shared" si="117"/>
        <v>6.0553801904829341E-2</v>
      </c>
      <c r="V475" s="187">
        <f t="shared" si="117"/>
        <v>5.917829850825871E-2</v>
      </c>
      <c r="W475" s="187">
        <f t="shared" si="117"/>
        <v>5.7834040211656404E-2</v>
      </c>
      <c r="X475" s="187">
        <f t="shared" si="117"/>
        <v>5.6520317270303148E-2</v>
      </c>
      <c r="Y475" s="187">
        <f t="shared" si="117"/>
        <v>5.5236436061609773E-2</v>
      </c>
      <c r="Z475" s="187">
        <f t="shared" si="121"/>
        <v>5.3981718718896725E-2</v>
      </c>
      <c r="AA475" s="187">
        <f t="shared" si="121"/>
        <v>5.2755502773492315E-2</v>
      </c>
      <c r="AB475" s="187">
        <f t="shared" si="121"/>
        <v>5.1557140804960946E-2</v>
      </c>
      <c r="AC475" s="187">
        <f t="shared" si="121"/>
        <v>5.038600009927658E-2</v>
      </c>
      <c r="AD475" s="187">
        <f t="shared" si="121"/>
        <v>4.9241462314760773E-2</v>
      </c>
      <c r="AE475" s="187">
        <f t="shared" si="121"/>
        <v>4.8122923155609218E-2</v>
      </c>
      <c r="AF475" s="187">
        <f t="shared" si="121"/>
        <v>4.7029792052834175E-2</v>
      </c>
      <c r="AG475" s="187">
        <f t="shared" si="121"/>
        <v>4.5961491852454454E-2</v>
      </c>
      <c r="AH475" s="187">
        <f t="shared" si="121"/>
        <v>4.4917458510768241E-2</v>
      </c>
      <c r="AI475" s="187">
        <f t="shared" si="121"/>
        <v>4.3897140796547982E-2</v>
      </c>
      <c r="AJ475" s="187">
        <f t="shared" si="121"/>
        <v>4.2900000000000001E-2</v>
      </c>
      <c r="AK475" s="187">
        <f t="shared" si="121"/>
        <v>4.192550964833517E-2</v>
      </c>
      <c r="AL475" s="187">
        <f t="shared" si="121"/>
        <v>4.0973155227800595E-2</v>
      </c>
      <c r="AM475" s="187">
        <f t="shared" si="121"/>
        <v>4.0042433912025374E-2</v>
      </c>
      <c r="AN475" s="187">
        <f t="shared" si="121"/>
        <v>3.9132854296537137E-2</v>
      </c>
      <c r="AO475" s="187">
        <f t="shared" si="121"/>
        <v>3.824393613930914E-2</v>
      </c>
      <c r="AP475" s="187">
        <f t="shared" si="122"/>
        <v>3.7375210107200921E-2</v>
      </c>
      <c r="AQ475" s="187">
        <f t="shared" si="122"/>
        <v>3.6526217528158655E-2</v>
      </c>
      <c r="AR475" s="187">
        <f t="shared" si="122"/>
        <v>3.5696510149044409E-2</v>
      </c>
      <c r="AS475" s="187">
        <f t="shared" si="122"/>
        <v>3.488564989896633E-2</v>
      </c>
      <c r="AT475" s="187">
        <f t="shared" si="119"/>
        <v>3.4093208657984986E-2</v>
      </c>
      <c r="AU475" s="187">
        <f t="shared" si="119"/>
        <v>3.3318768031073517E-2</v>
      </c>
      <c r="AV475" s="187">
        <f t="shared" si="119"/>
        <v>3.2561919127212451E-2</v>
      </c>
      <c r="AW475" s="187">
        <f t="shared" si="119"/>
        <v>3.1822262343502446E-2</v>
      </c>
      <c r="AX475" s="187">
        <f t="shared" si="119"/>
        <v>3.1099407154181E-2</v>
      </c>
      <c r="AY475" s="187">
        <f t="shared" si="119"/>
        <v>3.0392971904431687E-2</v>
      </c>
      <c r="AZ475" s="187">
        <f t="shared" si="119"/>
        <v>2.9702583608877169E-2</v>
      </c>
      <c r="BA475" s="187">
        <f t="shared" si="119"/>
        <v>2.9027877754649462E-2</v>
      </c>
      <c r="BB475" s="187">
        <f t="shared" si="119"/>
        <v>2.8368498108933562E-2</v>
      </c>
      <c r="BC475" s="187">
        <f t="shared" si="119"/>
        <v>2.7724096530882796E-2</v>
      </c>
      <c r="BD475" s="187">
        <f t="shared" si="119"/>
        <v>2.7094332787806583E-2</v>
      </c>
      <c r="BE475" s="187">
        <f t="shared" si="119"/>
        <v>2.6478874375533541E-2</v>
      </c>
      <c r="BF475" s="187">
        <f t="shared" si="119"/>
        <v>2.5877396342855158E-2</v>
      </c>
      <c r="BG475" s="187">
        <f t="shared" si="119"/>
        <v>2.5289581119957279E-2</v>
      </c>
      <c r="BH475" s="187">
        <f t="shared" si="119"/>
        <v>2.4715118350748806E-2</v>
      </c>
      <c r="BI475" s="187">
        <f t="shared" si="119"/>
        <v>2.4153704728999179E-2</v>
      </c>
      <c r="BJ475" s="187">
        <f t="shared" si="120"/>
        <v>2.3605043838197993E-2</v>
      </c>
      <c r="BK475" s="187">
        <f t="shared" si="120"/>
        <v>2.3068845995052323E-2</v>
      </c>
      <c r="BL475" s="187">
        <f t="shared" si="120"/>
        <v>2.254482809653903E-2</v>
      </c>
      <c r="BM475" s="187">
        <f t="shared" si="120"/>
        <v>2.2032713470431349E-2</v>
      </c>
      <c r="BN475" s="187">
        <f t="shared" si="120"/>
        <v>2.1532231729220839E-2</v>
      </c>
      <c r="BO475" s="187">
        <f t="shared" si="120"/>
        <v>2.1043118627357502E-2</v>
      </c>
      <c r="BP475" s="187">
        <f t="shared" si="120"/>
        <v>2.0565115921732834E-2</v>
      </c>
      <c r="BQ475" s="187">
        <f t="shared" si="120"/>
        <v>2.0097971235331961E-2</v>
      </c>
      <c r="BR475" s="62"/>
      <c r="BS475" s="57" t="s">
        <v>48</v>
      </c>
    </row>
    <row r="476" spans="1:72">
      <c r="B476" s="55">
        <v>12</v>
      </c>
      <c r="C476" s="186">
        <v>4.07E-2</v>
      </c>
      <c r="D476" s="91">
        <f t="shared" si="116"/>
        <v>-2.2695264977757756E-2</v>
      </c>
      <c r="I476" s="61" t="s">
        <v>334</v>
      </c>
      <c r="J476" s="187">
        <f t="shared" si="117"/>
        <v>7.3928915133720172E-2</v>
      </c>
      <c r="K476" s="187">
        <f t="shared" si="117"/>
        <v>7.2251078815242231E-2</v>
      </c>
      <c r="L476" s="187">
        <f t="shared" si="117"/>
        <v>7.0611321436601454E-2</v>
      </c>
      <c r="M476" s="187">
        <f t="shared" si="117"/>
        <v>6.9008778786168151E-2</v>
      </c>
      <c r="N476" s="187">
        <f t="shared" si="117"/>
        <v>6.7442606265824601E-2</v>
      </c>
      <c r="O476" s="187">
        <f t="shared" si="117"/>
        <v>6.5911978445831132E-2</v>
      </c>
      <c r="P476" s="187">
        <f t="shared" si="117"/>
        <v>6.4416088629794727E-2</v>
      </c>
      <c r="Q476" s="187">
        <f t="shared" si="117"/>
        <v>6.2954148429510817E-2</v>
      </c>
      <c r="R476" s="187">
        <f t="shared" si="117"/>
        <v>6.1525387349453967E-2</v>
      </c>
      <c r="S476" s="187">
        <f t="shared" si="117"/>
        <v>6.0129052380698926E-2</v>
      </c>
      <c r="T476" s="187">
        <f t="shared" si="117"/>
        <v>5.8764407604057489E-2</v>
      </c>
      <c r="U476" s="187">
        <f t="shared" si="117"/>
        <v>5.7430733802222439E-2</v>
      </c>
      <c r="V476" s="187">
        <f t="shared" si="117"/>
        <v>5.6127328080713947E-2</v>
      </c>
      <c r="W476" s="187">
        <f t="shared" si="117"/>
        <v>5.4853503497428603E-2</v>
      </c>
      <c r="X476" s="187">
        <f t="shared" si="117"/>
        <v>5.3608588700596087E-2</v>
      </c>
      <c r="Y476" s="187">
        <f t="shared" si="117"/>
        <v>5.2391927574952431E-2</v>
      </c>
      <c r="Z476" s="187">
        <f t="shared" si="121"/>
        <v>5.1202878895943396E-2</v>
      </c>
      <c r="AA476" s="187">
        <f t="shared" si="121"/>
        <v>5.0040815991775921E-2</v>
      </c>
      <c r="AB476" s="187">
        <f t="shared" si="121"/>
        <v>4.8905126413139349E-2</v>
      </c>
      <c r="AC476" s="187">
        <f t="shared" si="121"/>
        <v>4.7795211610422418E-2</v>
      </c>
      <c r="AD476" s="187">
        <f t="shared" si="121"/>
        <v>4.6710486618255879E-2</v>
      </c>
      <c r="AE476" s="187">
        <f t="shared" si="121"/>
        <v>4.5650379747214552E-2</v>
      </c>
      <c r="AF476" s="187">
        <f t="shared" si="121"/>
        <v>4.4614332282516246E-2</v>
      </c>
      <c r="AG476" s="187">
        <f t="shared" si="121"/>
        <v>4.3601798189558817E-2</v>
      </c>
      <c r="AH476" s="187">
        <f t="shared" si="121"/>
        <v>4.2612243826140053E-2</v>
      </c>
      <c r="AI476" s="187">
        <f t="shared" si="121"/>
        <v>4.1645147661208984E-2</v>
      </c>
      <c r="AJ476" s="187">
        <f t="shared" si="121"/>
        <v>4.07E-2</v>
      </c>
      <c r="AK476" s="187">
        <f t="shared" si="121"/>
        <v>3.9776302715405262E-2</v>
      </c>
      <c r="AL476" s="187">
        <f t="shared" si="121"/>
        <v>3.8873568985443634E-2</v>
      </c>
      <c r="AM476" s="187">
        <f t="shared" si="121"/>
        <v>3.7991323036687848E-2</v>
      </c>
      <c r="AN476" s="187">
        <f t="shared" si="121"/>
        <v>3.7129099893514622E-2</v>
      </c>
      <c r="AO476" s="187">
        <f t="shared" si="121"/>
        <v>3.6286445133045665E-2</v>
      </c>
      <c r="AP476" s="187">
        <f t="shared" si="122"/>
        <v>3.546291464565033E-2</v>
      </c>
      <c r="AQ476" s="187">
        <f t="shared" si="122"/>
        <v>3.4658074400883691E-2</v>
      </c>
      <c r="AR476" s="187">
        <f t="shared" si="122"/>
        <v>3.3871500218736791E-2</v>
      </c>
      <c r="AS476" s="187">
        <f t="shared" si="122"/>
        <v>3.3102777546078384E-2</v>
      </c>
      <c r="AT476" s="187">
        <f t="shared" si="119"/>
        <v>3.235150123817037E-2</v>
      </c>
      <c r="AU476" s="187">
        <f t="shared" si="119"/>
        <v>3.1617275345141832E-2</v>
      </c>
      <c r="AV476" s="187">
        <f t="shared" si="119"/>
        <v>3.0899712903309111E-2</v>
      </c>
      <c r="AW476" s="187">
        <f t="shared" si="119"/>
        <v>3.0198435731231869E-2</v>
      </c>
      <c r="AX476" s="187">
        <f t="shared" si="119"/>
        <v>2.9513074230397774E-2</v>
      </c>
      <c r="AY476" s="187">
        <f t="shared" si="119"/>
        <v>2.8843267190430667E-2</v>
      </c>
      <c r="AZ476" s="187">
        <f t="shared" si="119"/>
        <v>2.8188661598719578E-2</v>
      </c>
      <c r="BA476" s="187">
        <f t="shared" si="119"/>
        <v>2.7548912454368291E-2</v>
      </c>
      <c r="BB476" s="187">
        <f t="shared" si="119"/>
        <v>2.6923682586367351E-2</v>
      </c>
      <c r="BC476" s="187">
        <f t="shared" si="119"/>
        <v>2.6312642475892701E-2</v>
      </c>
      <c r="BD476" s="187">
        <f t="shared" si="119"/>
        <v>2.5715470082637314E-2</v>
      </c>
      <c r="BE476" s="187">
        <f t="shared" si="119"/>
        <v>2.5131850675084257E-2</v>
      </c>
      <c r="BF476" s="187">
        <f t="shared" si="119"/>
        <v>2.4561476664631779E-2</v>
      </c>
      <c r="BG476" s="187">
        <f t="shared" si="119"/>
        <v>2.4004047443482949E-2</v>
      </c>
      <c r="BH476" s="187">
        <f t="shared" si="119"/>
        <v>2.3459269226214437E-2</v>
      </c>
      <c r="BI476" s="187">
        <f t="shared" si="119"/>
        <v>2.2926854894940941E-2</v>
      </c>
      <c r="BJ476" s="187">
        <f t="shared" si="120"/>
        <v>2.2406523847993656E-2</v>
      </c>
      <c r="BK476" s="187">
        <f t="shared" si="120"/>
        <v>2.1898001852032993E-2</v>
      </c>
      <c r="BL476" s="187">
        <f t="shared" si="120"/>
        <v>2.1401020897517675E-2</v>
      </c>
      <c r="BM476" s="187">
        <f t="shared" si="120"/>
        <v>2.0915319057453977E-2</v>
      </c>
      <c r="BN476" s="187">
        <f t="shared" si="120"/>
        <v>2.0440640349350711E-2</v>
      </c>
      <c r="BO476" s="187">
        <f t="shared" si="120"/>
        <v>1.9976734600307154E-2</v>
      </c>
      <c r="BP476" s="187">
        <f t="shared" si="120"/>
        <v>1.9523357315162842E-2</v>
      </c>
      <c r="BQ476" s="187">
        <f t="shared" si="120"/>
        <v>1.9080269547639778E-2</v>
      </c>
      <c r="BR476" s="62"/>
      <c r="BS476" s="57" t="s">
        <v>48</v>
      </c>
    </row>
    <row r="477" spans="1:72">
      <c r="B477" s="55">
        <v>13</v>
      </c>
      <c r="C477" s="186">
        <v>3.8699999999999998E-2</v>
      </c>
      <c r="D477" s="91">
        <f t="shared" si="116"/>
        <v>-2.2675141929004106E-2</v>
      </c>
      <c r="I477" s="61" t="s">
        <v>334</v>
      </c>
      <c r="J477" s="187">
        <f t="shared" si="117"/>
        <v>7.0258422141648666E-2</v>
      </c>
      <c r="K477" s="187">
        <f t="shared" si="117"/>
        <v>6.8665302447878898E-2</v>
      </c>
      <c r="L477" s="187">
        <f t="shared" si="117"/>
        <v>6.710830696927525E-2</v>
      </c>
      <c r="M477" s="187">
        <f t="shared" si="117"/>
        <v>6.5586616584131771E-2</v>
      </c>
      <c r="N477" s="187">
        <f t="shared" si="117"/>
        <v>6.4099430744443395E-2</v>
      </c>
      <c r="O477" s="187">
        <f t="shared" si="117"/>
        <v>6.2645967054744775E-2</v>
      </c>
      <c r="P477" s="187">
        <f t="shared" si="117"/>
        <v>6.1225460860498723E-2</v>
      </c>
      <c r="Q477" s="187">
        <f t="shared" si="117"/>
        <v>5.9837164845818226E-2</v>
      </c>
      <c r="R477" s="187">
        <f t="shared" si="117"/>
        <v>5.848034864031007E-2</v>
      </c>
      <c r="S477" s="187">
        <f t="shared" si="117"/>
        <v>5.7154298434833405E-2</v>
      </c>
      <c r="T477" s="187">
        <f t="shared" si="117"/>
        <v>5.5858316605970904E-2</v>
      </c>
      <c r="U477" s="187">
        <f t="shared" si="117"/>
        <v>5.4591721349015278E-2</v>
      </c>
      <c r="V477" s="187">
        <f t="shared" si="117"/>
        <v>5.3353846319277712E-2</v>
      </c>
      <c r="W477" s="187">
        <f t="shared" si="117"/>
        <v>5.2144040281529809E-2</v>
      </c>
      <c r="X477" s="187">
        <f t="shared" si="117"/>
        <v>5.0961666767394408E-2</v>
      </c>
      <c r="Y477" s="187">
        <f t="shared" si="117"/>
        <v>4.9806103740505134E-2</v>
      </c>
      <c r="Z477" s="187">
        <f t="shared" si="121"/>
        <v>4.8676743269258478E-2</v>
      </c>
      <c r="AA477" s="187">
        <f t="shared" si="121"/>
        <v>4.757299120698634E-2</v>
      </c>
      <c r="AB477" s="187">
        <f t="shared" si="121"/>
        <v>4.6494266879380665E-2</v>
      </c>
      <c r="AC477" s="187">
        <f t="shared" si="121"/>
        <v>4.5440002779005714E-2</v>
      </c>
      <c r="AD477" s="187">
        <f t="shared" si="121"/>
        <v>4.4409644266737422E-2</v>
      </c>
      <c r="AE477" s="187">
        <f t="shared" si="121"/>
        <v>4.3402649279972567E-2</v>
      </c>
      <c r="AF477" s="187">
        <f t="shared" si="121"/>
        <v>4.2418488047454406E-2</v>
      </c>
      <c r="AG477" s="187">
        <f t="shared" si="121"/>
        <v>4.145664281056461E-2</v>
      </c>
      <c r="AH477" s="187">
        <f t="shared" si="121"/>
        <v>4.051660755093503E-2</v>
      </c>
      <c r="AI477" s="187">
        <f t="shared" si="121"/>
        <v>3.9597887724235815E-2</v>
      </c>
      <c r="AJ477" s="187">
        <f t="shared" si="121"/>
        <v>3.8699999999999998E-2</v>
      </c>
      <c r="AK477" s="187">
        <f t="shared" si="121"/>
        <v>3.7822472007347542E-2</v>
      </c>
      <c r="AL477" s="187">
        <f t="shared" si="121"/>
        <v>3.6964842086475151E-2</v>
      </c>
      <c r="AM477" s="187">
        <f t="shared" si="121"/>
        <v>3.61266590457811E-2</v>
      </c>
      <c r="AN477" s="187">
        <f t="shared" si="121"/>
        <v>3.5307481924497272E-2</v>
      </c>
      <c r="AO477" s="187">
        <f t="shared" si="121"/>
        <v>3.4506879760703553E-2</v>
      </c>
      <c r="AP477" s="187">
        <f t="shared" si="122"/>
        <v>3.3724431364602514E-2</v>
      </c>
      <c r="AQ477" s="187">
        <f t="shared" si="122"/>
        <v>3.2959725096935198E-2</v>
      </c>
      <c r="AR477" s="187">
        <f t="shared" si="122"/>
        <v>3.2212358652421239E-2</v>
      </c>
      <c r="AS477" s="187">
        <f t="shared" si="122"/>
        <v>3.1481938848109604E-2</v>
      </c>
      <c r="AT477" s="187">
        <f t="shared" si="119"/>
        <v>3.0768081416528485E-2</v>
      </c>
      <c r="AU477" s="187">
        <f t="shared" si="119"/>
        <v>3.007041080352555E-2</v>
      </c>
      <c r="AV477" s="187">
        <f t="shared" si="119"/>
        <v>2.938855997069215E-2</v>
      </c>
      <c r="AW477" s="187">
        <f t="shared" si="119"/>
        <v>2.8722170202267656E-2</v>
      </c>
      <c r="AX477" s="187">
        <f t="shared" si="119"/>
        <v>2.807089091642222E-2</v>
      </c>
      <c r="AY477" s="187">
        <f t="shared" si="119"/>
        <v>2.7434379480818755E-2</v>
      </c>
      <c r="AZ477" s="187">
        <f t="shared" si="119"/>
        <v>2.6812301032357037E-2</v>
      </c>
      <c r="BA477" s="187">
        <f t="shared" si="119"/>
        <v>2.6204328301005157E-2</v>
      </c>
      <c r="BB477" s="187">
        <f t="shared" si="119"/>
        <v>2.561014143762565E-2</v>
      </c>
      <c r="BC477" s="187">
        <f t="shared" si="119"/>
        <v>2.5029427845705617E-2</v>
      </c>
      <c r="BD477" s="187">
        <f t="shared" si="119"/>
        <v>2.4461882016902473E-2</v>
      </c>
      <c r="BE477" s="187">
        <f t="shared" si="119"/>
        <v>2.3907205370318655E-2</v>
      </c>
      <c r="BF477" s="187">
        <f t="shared" si="119"/>
        <v>2.3365106095420831E-2</v>
      </c>
      <c r="BG477" s="187">
        <f t="shared" si="119"/>
        <v>2.2835298998520923E-2</v>
      </c>
      <c r="BH477" s="187">
        <f t="shared" si="119"/>
        <v>2.2317505352738222E-2</v>
      </c>
      <c r="BI477" s="187">
        <f t="shared" si="119"/>
        <v>2.1811452751363571E-2</v>
      </c>
      <c r="BJ477" s="187">
        <f t="shared" si="120"/>
        <v>2.1316874964548635E-2</v>
      </c>
      <c r="BK477" s="187">
        <f t="shared" si="120"/>
        <v>2.0833511799244659E-2</v>
      </c>
      <c r="BL477" s="187">
        <f t="shared" si="120"/>
        <v>2.0361108962317208E-2</v>
      </c>
      <c r="BM477" s="187">
        <f t="shared" si="120"/>
        <v>1.9899417926764747E-2</v>
      </c>
      <c r="BN477" s="187">
        <f t="shared" si="120"/>
        <v>1.9448195800970784E-2</v>
      </c>
      <c r="BO477" s="187">
        <f t="shared" si="120"/>
        <v>1.900720520092071E-2</v>
      </c>
      <c r="BP477" s="187">
        <f t="shared" si="120"/>
        <v>1.8576214125316133E-2</v>
      </c>
      <c r="BQ477" s="187">
        <f t="shared" si="120"/>
        <v>1.815499583352102E-2</v>
      </c>
      <c r="BR477" s="62"/>
      <c r="BS477" s="57" t="s">
        <v>48</v>
      </c>
    </row>
    <row r="478" spans="1:72">
      <c r="B478" s="55">
        <v>14</v>
      </c>
      <c r="C478" s="186">
        <v>3.6700000000000003E-2</v>
      </c>
      <c r="D478" s="91">
        <f t="shared" si="116"/>
        <v>-2.2654998707153817E-2</v>
      </c>
      <c r="I478" s="61" t="s">
        <v>334</v>
      </c>
      <c r="J478" s="187">
        <f t="shared" si="117"/>
        <v>6.6591801868827502E-2</v>
      </c>
      <c r="K478" s="187">
        <f t="shared" si="117"/>
        <v>6.5083164683582176E-2</v>
      </c>
      <c r="L478" s="187">
        <f t="shared" si="117"/>
        <v>6.3608705671818144E-2</v>
      </c>
      <c r="M478" s="187">
        <f t="shared" si="117"/>
        <v>6.2167650527059366E-2</v>
      </c>
      <c r="N478" s="187">
        <f t="shared" si="117"/>
        <v>6.075924248474205E-2</v>
      </c>
      <c r="O478" s="187">
        <f t="shared" si="117"/>
        <v>5.9382741924802571E-2</v>
      </c>
      <c r="P478" s="187">
        <f t="shared" si="117"/>
        <v>5.8037425983268921E-2</v>
      </c>
      <c r="Q478" s="187">
        <f t="shared" si="117"/>
        <v>5.6722588172651425E-2</v>
      </c>
      <c r="R478" s="187">
        <f t="shared" si="117"/>
        <v>5.5437538010933582E-2</v>
      </c>
      <c r="S478" s="187">
        <f t="shared" si="117"/>
        <v>5.4181600658968099E-2</v>
      </c>
      <c r="T478" s="187">
        <f t="shared" si="117"/>
        <v>5.2954116566087651E-2</v>
      </c>
      <c r="U478" s="187">
        <f t="shared" si="117"/>
        <v>5.1754441123744457E-2</v>
      </c>
      <c r="V478" s="187">
        <f t="shared" si="117"/>
        <v>5.0581944326996552E-2</v>
      </c>
      <c r="W478" s="187">
        <f t="shared" si="117"/>
        <v>4.943601044366313E-2</v>
      </c>
      <c r="X478" s="187">
        <f t="shared" si="117"/>
        <v>4.8316037690975096E-2</v>
      </c>
      <c r="Y478" s="187">
        <f t="shared" si="117"/>
        <v>4.7221437919551253E-2</v>
      </c>
      <c r="Z478" s="187">
        <f t="shared" si="121"/>
        <v>4.615163630453388E-2</v>
      </c>
      <c r="AA478" s="187">
        <f t="shared" si="121"/>
        <v>4.5106071043721628E-2</v>
      </c>
      <c r="AB478" s="187">
        <f t="shared" si="121"/>
        <v>4.4084193062541327E-2</v>
      </c>
      <c r="AC478" s="187">
        <f t="shared" si="121"/>
        <v>4.3085465725703528E-2</v>
      </c>
      <c r="AD478" s="187">
        <f t="shared" si="121"/>
        <v>4.2109364555390605E-2</v>
      </c>
      <c r="AE478" s="187">
        <f t="shared" si="121"/>
        <v>4.1155376955829159E-2</v>
      </c>
      <c r="AF478" s="187">
        <f t="shared" si="121"/>
        <v>4.0223001944102416E-2</v>
      </c>
      <c r="AG478" s="187">
        <f t="shared" si="121"/>
        <v>3.9311749887060932E-2</v>
      </c>
      <c r="AH478" s="187">
        <f t="shared" si="121"/>
        <v>3.8421142244193608E-2</v>
      </c>
      <c r="AI478" s="187">
        <f t="shared" si="121"/>
        <v>3.755071131632403E-2</v>
      </c>
      <c r="AJ478" s="187">
        <f t="shared" si="121"/>
        <v>3.6700000000000003E-2</v>
      </c>
      <c r="AK478" s="187">
        <f t="shared" si="121"/>
        <v>3.5868561547447456E-2</v>
      </c>
      <c r="AL478" s="187">
        <f t="shared" si="121"/>
        <v>3.5055959331962566E-2</v>
      </c>
      <c r="AM478" s="187">
        <f t="shared" si="121"/>
        <v>3.4261766618618919E-2</v>
      </c>
      <c r="AN478" s="187">
        <f t="shared" si="121"/>
        <v>3.3485566340169304E-2</v>
      </c>
      <c r="AO478" s="187">
        <f t="shared" si="121"/>
        <v>3.2726950878024449E-2</v>
      </c>
      <c r="AP478" s="187">
        <f t="shared" si="122"/>
        <v>3.198552184819372E-2</v>
      </c>
      <c r="AQ478" s="187">
        <f t="shared" si="122"/>
        <v>3.1260889892075254E-2</v>
      </c>
      <c r="AR478" s="187">
        <f t="shared" si="122"/>
        <v>3.0552674471985806E-2</v>
      </c>
      <c r="AS478" s="187">
        <f t="shared" si="122"/>
        <v>2.9860503671322879E-2</v>
      </c>
      <c r="AT478" s="187">
        <f t="shared" si="119"/>
        <v>2.9184013999254094E-2</v>
      </c>
      <c r="AU478" s="187">
        <f t="shared" si="119"/>
        <v>2.8522850199831435E-2</v>
      </c>
      <c r="AV478" s="187">
        <f t="shared" si="119"/>
        <v>2.787666506542991E-2</v>
      </c>
      <c r="AW478" s="187">
        <f t="shared" si="119"/>
        <v>2.7245119254412833E-2</v>
      </c>
      <c r="AX478" s="187">
        <f t="shared" si="119"/>
        <v>2.6627881112927861E-2</v>
      </c>
      <c r="AY478" s="187">
        <f t="shared" si="119"/>
        <v>2.6024626500740236E-2</v>
      </c>
      <c r="AZ478" s="187">
        <f t="shared" si="119"/>
        <v>2.5435038621011801E-2</v>
      </c>
      <c r="BA478" s="187">
        <f t="shared" si="119"/>
        <v>2.4858807853936373E-2</v>
      </c>
      <c r="BB478" s="187">
        <f t="shared" si="119"/>
        <v>2.4295631594144058E-2</v>
      </c>
      <c r="BC478" s="187">
        <f t="shared" si="119"/>
        <v>2.374521409178924E-2</v>
      </c>
      <c r="BD478" s="187">
        <f t="shared" si="119"/>
        <v>2.3207266297238661E-2</v>
      </c>
      <c r="BE478" s="187">
        <f t="shared" si="119"/>
        <v>2.2681505709278148E-2</v>
      </c>
      <c r="BF478" s="187">
        <f t="shared" si="119"/>
        <v>2.2167656226758148E-2</v>
      </c>
      <c r="BG478" s="187">
        <f t="shared" si="119"/>
        <v>2.1665448003600311E-2</v>
      </c>
      <c r="BH478" s="187">
        <f t="shared" si="119"/>
        <v>2.1174617307088837E-2</v>
      </c>
      <c r="BI478" s="187">
        <f t="shared" si="119"/>
        <v>2.0694906379372262E-2</v>
      </c>
      <c r="BJ478" s="187">
        <f t="shared" si="120"/>
        <v>2.0226063302102911E-2</v>
      </c>
      <c r="BK478" s="187">
        <f t="shared" si="120"/>
        <v>1.976784186414296E-2</v>
      </c>
      <c r="BL478" s="187">
        <f t="shared" si="120"/>
        <v>1.9320001432267579E-2</v>
      </c>
      <c r="BM478" s="187">
        <f t="shared" si="120"/>
        <v>1.888230682479735E-2</v>
      </c>
      <c r="BN478" s="187">
        <f t="shared" si="120"/>
        <v>1.8454528188093483E-2</v>
      </c>
      <c r="BO478" s="187">
        <f t="shared" si="120"/>
        <v>1.803644087585109E-2</v>
      </c>
      <c r="BP478" s="187">
        <f t="shared" si="120"/>
        <v>1.7627825331127028E-2</v>
      </c>
      <c r="BQ478" s="187">
        <f t="shared" si="120"/>
        <v>1.7228466971040413E-2</v>
      </c>
      <c r="BR478" s="62"/>
      <c r="BS478" s="57" t="s">
        <v>48</v>
      </c>
    </row>
    <row r="479" spans="1:72">
      <c r="B479" s="55">
        <v>15</v>
      </c>
      <c r="C479" s="186">
        <v>3.49E-2</v>
      </c>
      <c r="D479" s="91">
        <f t="shared" si="116"/>
        <v>-2.2634867564448546E-2</v>
      </c>
      <c r="I479" s="61" t="s">
        <v>334</v>
      </c>
      <c r="J479" s="187">
        <f t="shared" si="117"/>
        <v>6.3291814762952425E-2</v>
      </c>
      <c r="K479" s="187">
        <f t="shared" si="117"/>
        <v>6.1859212917879366E-2</v>
      </c>
      <c r="L479" s="187">
        <f t="shared" si="117"/>
        <v>6.0459037825842152E-2</v>
      </c>
      <c r="M479" s="187">
        <f t="shared" si="117"/>
        <v>5.9090555511580239E-2</v>
      </c>
      <c r="N479" s="187">
        <f t="shared" si="117"/>
        <v>5.7753048613265918E-2</v>
      </c>
      <c r="O479" s="187">
        <f t="shared" si="117"/>
        <v>5.6445816006461487E-2</v>
      </c>
      <c r="P479" s="187">
        <f t="shared" si="117"/>
        <v>5.5168172436588003E-2</v>
      </c>
      <c r="Q479" s="187">
        <f t="shared" si="117"/>
        <v>5.3919448159713175E-2</v>
      </c>
      <c r="R479" s="187">
        <f t="shared" si="117"/>
        <v>5.2698988591469917E-2</v>
      </c>
      <c r="S479" s="187">
        <f t="shared" si="117"/>
        <v>5.1506153963921615E-2</v>
      </c>
      <c r="T479" s="187">
        <f t="shared" si="117"/>
        <v>5.0340318990194151E-2</v>
      </c>
      <c r="U479" s="187">
        <f t="shared" si="117"/>
        <v>4.9200872536699018E-2</v>
      </c>
      <c r="V479" s="187">
        <f t="shared" si="117"/>
        <v>4.8087217302775521E-2</v>
      </c>
      <c r="W479" s="187">
        <f t="shared" si="117"/>
        <v>4.6998769507584338E-2</v>
      </c>
      <c r="X479" s="187">
        <f t="shared" si="117"/>
        <v>4.5934958584088123E-2</v>
      </c>
      <c r="Y479" s="187">
        <f t="shared" si="117"/>
        <v>4.4895226879958866E-2</v>
      </c>
      <c r="Z479" s="187">
        <f t="shared" si="121"/>
        <v>4.3879029365255132E-2</v>
      </c>
      <c r="AA479" s="187">
        <f t="shared" si="121"/>
        <v>4.2885833346716022E-2</v>
      </c>
      <c r="AB479" s="187">
        <f t="shared" si="121"/>
        <v>4.1915118188522102E-2</v>
      </c>
      <c r="AC479" s="187">
        <f t="shared" si="121"/>
        <v>4.0966375039376696E-2</v>
      </c>
      <c r="AD479" s="187">
        <f t="shared" si="121"/>
        <v>4.0039106565764863E-2</v>
      </c>
      <c r="AE479" s="187">
        <f t="shared" si="121"/>
        <v>3.9132826691249935E-2</v>
      </c>
      <c r="AF479" s="187">
        <f t="shared" si="121"/>
        <v>3.8247060341670983E-2</v>
      </c>
      <c r="AG479" s="187">
        <f t="shared" si="121"/>
        <v>3.7381343196107787E-2</v>
      </c>
      <c r="AH479" s="187">
        <f t="shared" si="121"/>
        <v>3.6535221443482688E-2</v>
      </c>
      <c r="AI479" s="187">
        <f t="shared" si="121"/>
        <v>3.5708251544671658E-2</v>
      </c>
      <c r="AJ479" s="187">
        <f t="shared" si="121"/>
        <v>3.49E-2</v>
      </c>
      <c r="AK479" s="187">
        <f t="shared" si="121"/>
        <v>3.4110043122000749E-2</v>
      </c>
      <c r="AL479" s="187">
        <f t="shared" si="121"/>
        <v>3.3337966813316633E-2</v>
      </c>
      <c r="AM479" s="187">
        <f t="shared" si="121"/>
        <v>3.2583366349629231E-2</v>
      </c>
      <c r="AN479" s="187">
        <f t="shared" si="121"/>
        <v>3.1845846167501461E-2</v>
      </c>
      <c r="AO479" s="187">
        <f t="shared" si="121"/>
        <v>3.1125019657022267E-2</v>
      </c>
      <c r="AP479" s="187">
        <f t="shared" si="122"/>
        <v>3.0420508959144714E-2</v>
      </c>
      <c r="AQ479" s="187">
        <f t="shared" si="122"/>
        <v>2.9731944767611349E-2</v>
      </c>
      <c r="AR479" s="187">
        <f t="shared" si="122"/>
        <v>2.9058966135362969E-2</v>
      </c>
      <c r="AS479" s="187">
        <f t="shared" si="122"/>
        <v>2.8401220285329234E-2</v>
      </c>
      <c r="AT479" s="187">
        <f t="shared" si="119"/>
        <v>2.7758362425502076E-2</v>
      </c>
      <c r="AU479" s="187">
        <f t="shared" si="119"/>
        <v>2.7130055568194873E-2</v>
      </c>
      <c r="AV479" s="187">
        <f t="shared" si="119"/>
        <v>2.6515970353392655E-2</v>
      </c>
      <c r="AW479" s="187">
        <f t="shared" si="119"/>
        <v>2.5915784876100766E-2</v>
      </c>
      <c r="AX479" s="187">
        <f t="shared" si="119"/>
        <v>2.5329184517601487E-2</v>
      </c>
      <c r="AY479" s="187">
        <f t="shared" si="119"/>
        <v>2.4755861780530096E-2</v>
      </c>
      <c r="AZ479" s="187">
        <f t="shared" si="119"/>
        <v>2.4195516127684006E-2</v>
      </c>
      <c r="BA479" s="187">
        <f t="shared" si="119"/>
        <v>2.3647853824480397E-2</v>
      </c>
      <c r="BB479" s="187">
        <f t="shared" si="119"/>
        <v>2.3112587784979849E-2</v>
      </c>
      <c r="BC479" s="187">
        <f t="shared" si="119"/>
        <v>2.2589437421395141E-2</v>
      </c>
      <c r="BD479" s="187">
        <f t="shared" si="119"/>
        <v>2.2078128497006463E-2</v>
      </c>
      <c r="BE479" s="187">
        <f t="shared" si="119"/>
        <v>2.1578392982405846E-2</v>
      </c>
      <c r="BF479" s="187">
        <f t="shared" si="119"/>
        <v>2.1089968914995462E-2</v>
      </c>
      <c r="BG479" s="187">
        <f t="shared" si="119"/>
        <v>2.0612600261666204E-2</v>
      </c>
      <c r="BH479" s="187">
        <f t="shared" si="119"/>
        <v>2.0146036784584469E-2</v>
      </c>
      <c r="BI479" s="187">
        <f t="shared" si="119"/>
        <v>1.9690033910016898E-2</v>
      </c>
      <c r="BJ479" s="187">
        <f t="shared" si="120"/>
        <v>1.9244352600124158E-2</v>
      </c>
      <c r="BK479" s="187">
        <f t="shared" si="120"/>
        <v>1.8808759227656801E-2</v>
      </c>
      <c r="BL479" s="187">
        <f t="shared" si="120"/>
        <v>1.8383025453487193E-2</v>
      </c>
      <c r="BM479" s="187">
        <f t="shared" si="120"/>
        <v>1.796692810691362E-2</v>
      </c>
      <c r="BN479" s="187">
        <f t="shared" si="120"/>
        <v>1.7560249068673664E-2</v>
      </c>
      <c r="BO479" s="187">
        <f t="shared" si="120"/>
        <v>1.7162775156605505E-2</v>
      </c>
      <c r="BP479" s="187">
        <f t="shared" si="120"/>
        <v>1.6774298013897331E-2</v>
      </c>
      <c r="BQ479" s="187">
        <f t="shared" si="120"/>
        <v>1.6394613999866171E-2</v>
      </c>
      <c r="BR479" s="62"/>
      <c r="BS479" s="57" t="s">
        <v>48</v>
      </c>
    </row>
    <row r="480" spans="1:72">
      <c r="B480" s="55">
        <v>16</v>
      </c>
      <c r="C480" s="186">
        <v>3.5099999999999999E-2</v>
      </c>
      <c r="D480" s="91">
        <f t="shared" si="116"/>
        <v>-2.2614748452391642E-2</v>
      </c>
      <c r="I480" s="61" t="s">
        <v>334</v>
      </c>
      <c r="J480" s="187">
        <f t="shared" si="117"/>
        <v>6.3620459417355155E-2</v>
      </c>
      <c r="K480" s="187">
        <f t="shared" si="117"/>
        <v>6.2181698731206082E-2</v>
      </c>
      <c r="L480" s="187">
        <f t="shared" si="117"/>
        <v>6.0775475256057462E-2</v>
      </c>
      <c r="M480" s="187">
        <f t="shared" si="117"/>
        <v>5.9401053171067163E-2</v>
      </c>
      <c r="N480" s="187">
        <f t="shared" si="117"/>
        <v>5.8057713295796343E-2</v>
      </c>
      <c r="O480" s="187">
        <f t="shared" si="117"/>
        <v>5.6744752713890838E-2</v>
      </c>
      <c r="P480" s="187">
        <f t="shared" si="117"/>
        <v>5.5461484405273022E-2</v>
      </c>
      <c r="Q480" s="187">
        <f t="shared" si="117"/>
        <v>5.4207236886651536E-2</v>
      </c>
      <c r="R480" s="187">
        <f t="shared" si="117"/>
        <v>5.2981353860160708E-2</v>
      </c>
      <c r="S480" s="187">
        <f t="shared" si="117"/>
        <v>5.1783193869946023E-2</v>
      </c>
      <c r="T480" s="187">
        <f t="shared" si="117"/>
        <v>5.0612129966515769E-2</v>
      </c>
      <c r="U480" s="187">
        <f t="shared" si="117"/>
        <v>4.9467549378683251E-2</v>
      </c>
      <c r="V480" s="187">
        <f t="shared" si="117"/>
        <v>4.8348853192928073E-2</v>
      </c>
      <c r="W480" s="187">
        <f t="shared" si="117"/>
        <v>4.7255456040008401E-2</v>
      </c>
      <c r="X480" s="187">
        <f t="shared" si="117"/>
        <v>4.6186785788660555E-2</v>
      </c>
      <c r="Y480" s="187">
        <f t="shared" si="117"/>
        <v>4.5142283246225497E-2</v>
      </c>
      <c r="Z480" s="187">
        <f t="shared" si="121"/>
        <v>4.4121401866045497E-2</v>
      </c>
      <c r="AA480" s="187">
        <f t="shared" si="121"/>
        <v>4.3123607461477996E-2</v>
      </c>
      <c r="AB480" s="187">
        <f t="shared" si="121"/>
        <v>4.214837792637699E-2</v>
      </c>
      <c r="AC480" s="187">
        <f t="shared" si="121"/>
        <v>4.1195202961895633E-2</v>
      </c>
      <c r="AD480" s="187">
        <f t="shared" si="121"/>
        <v>4.0263583809467152E-2</v>
      </c>
      <c r="AE480" s="187">
        <f t="shared" si="121"/>
        <v>3.9353032989824267E-2</v>
      </c>
      <c r="AF480" s="187">
        <f t="shared" si="121"/>
        <v>3.8463074047920723E-2</v>
      </c>
      <c r="AG480" s="187">
        <f t="shared" si="121"/>
        <v>3.759324130362128E-2</v>
      </c>
      <c r="AH480" s="187">
        <f t="shared" si="121"/>
        <v>3.6743079608029826E-2</v>
      </c>
      <c r="AI480" s="187">
        <f t="shared" si="121"/>
        <v>3.5912144105328038E-2</v>
      </c>
      <c r="AJ480" s="187">
        <f t="shared" si="121"/>
        <v>3.5099999999999999E-2</v>
      </c>
      <c r="AK480" s="187">
        <f t="shared" si="121"/>
        <v>3.4306222329321054E-2</v>
      </c>
      <c r="AL480" s="187">
        <f t="shared" si="121"/>
        <v>3.3530395740991641E-2</v>
      </c>
      <c r="AM480" s="187">
        <f t="shared" si="121"/>
        <v>3.2772114275799971E-2</v>
      </c>
      <c r="AN480" s="187">
        <f t="shared" si="121"/>
        <v>3.2030981155199721E-2</v>
      </c>
      <c r="AO480" s="187">
        <f t="shared" si="121"/>
        <v>3.130660857369158E-2</v>
      </c>
      <c r="AP480" s="187">
        <f t="shared" si="122"/>
        <v>3.0598617495900059E-2</v>
      </c>
      <c r="AQ480" s="187">
        <f t="shared" si="122"/>
        <v>2.9906637458239332E-2</v>
      </c>
      <c r="AR480" s="187">
        <f t="shared" si="122"/>
        <v>2.9230306375064373E-2</v>
      </c>
      <c r="AS480" s="187">
        <f t="shared" si="122"/>
        <v>2.8569270349205957E-2</v>
      </c>
      <c r="AT480" s="187">
        <f t="shared" si="119"/>
        <v>2.7923183486790293E-2</v>
      </c>
      <c r="AU480" s="187">
        <f t="shared" si="119"/>
        <v>2.7291707716246554E-2</v>
      </c>
      <c r="AV480" s="187">
        <f t="shared" si="119"/>
        <v>2.6674512611407443E-2</v>
      </c>
      <c r="AW480" s="187">
        <f t="shared" si="119"/>
        <v>2.6071275218610312E-2</v>
      </c>
      <c r="AX480" s="187">
        <f t="shared" si="119"/>
        <v>2.5481679887708372E-2</v>
      </c>
      <c r="AY480" s="187">
        <f t="shared" si="119"/>
        <v>2.4905418106903481E-2</v>
      </c>
      <c r="AZ480" s="187">
        <f t="shared" si="119"/>
        <v>2.4342188341314217E-2</v>
      </c>
      <c r="BA480" s="187">
        <f t="shared" si="119"/>
        <v>2.3791695875194654E-2</v>
      </c>
      <c r="BB480" s="187">
        <f t="shared" si="119"/>
        <v>2.3253652657721322E-2</v>
      </c>
      <c r="BC480" s="187">
        <f t="shared" si="119"/>
        <v>2.2727777152267668E-2</v>
      </c>
      <c r="BD480" s="187">
        <f t="shared" si="119"/>
        <v>2.2213794189087123E-2</v>
      </c>
      <c r="BE480" s="187">
        <f t="shared" si="119"/>
        <v>2.1711434821327716E-2</v>
      </c>
      <c r="BF480" s="187">
        <f t="shared" si="119"/>
        <v>2.1220436184302895E-2</v>
      </c>
      <c r="BG480" s="187">
        <f t="shared" si="119"/>
        <v>2.0740541357944856E-2</v>
      </c>
      <c r="BH480" s="187">
        <f t="shared" si="119"/>
        <v>2.0271499232368505E-2</v>
      </c>
      <c r="BI480" s="187">
        <f t="shared" si="119"/>
        <v>1.9813064376475644E-2</v>
      </c>
      <c r="BJ480" s="187">
        <f t="shared" si="120"/>
        <v>1.9364996909530606E-2</v>
      </c>
      <c r="BK480" s="187">
        <f t="shared" si="120"/>
        <v>1.8927062375640232E-2</v>
      </c>
      <c r="BL480" s="187">
        <f t="shared" si="120"/>
        <v>1.8499031621072401E-2</v>
      </c>
      <c r="BM480" s="187">
        <f t="shared" si="120"/>
        <v>1.8080680674349009E-2</v>
      </c>
      <c r="BN480" s="187">
        <f t="shared" si="120"/>
        <v>1.7671790629050589E-2</v>
      </c>
      <c r="BO480" s="187">
        <f t="shared" si="120"/>
        <v>1.7272147529271278E-2</v>
      </c>
      <c r="BP480" s="187">
        <f t="shared" si="120"/>
        <v>1.6881542257664209E-2</v>
      </c>
      <c r="BQ480" s="187">
        <f t="shared" si="120"/>
        <v>1.6499770426018714E-2</v>
      </c>
      <c r="BR480" s="62"/>
      <c r="BS480" s="57" t="s">
        <v>48</v>
      </c>
    </row>
    <row r="481" spans="2:71">
      <c r="B481" s="55">
        <v>17</v>
      </c>
      <c r="C481" s="186">
        <v>3.5200000000000002E-2</v>
      </c>
      <c r="D481" s="91">
        <f t="shared" si="116"/>
        <v>-2.160499215988354E-2</v>
      </c>
      <c r="I481" s="61" t="s">
        <v>334</v>
      </c>
      <c r="J481" s="187">
        <f t="shared" si="117"/>
        <v>6.2111602325653568E-2</v>
      </c>
      <c r="K481" s="187">
        <f t="shared" si="117"/>
        <v>6.0769681644370022E-2</v>
      </c>
      <c r="L481" s="187">
        <f t="shared" si="117"/>
        <v>5.9456753148884788E-2</v>
      </c>
      <c r="M481" s="187">
        <f t="shared" si="117"/>
        <v>5.8172190463250999E-2</v>
      </c>
      <c r="N481" s="187">
        <f t="shared" si="117"/>
        <v>5.6915380744369221E-2</v>
      </c>
      <c r="O481" s="187">
        <f t="shared" si="117"/>
        <v>5.5685724389610329E-2</v>
      </c>
      <c r="P481" s="187">
        <f t="shared" si="117"/>
        <v>5.448263475075537E-2</v>
      </c>
      <c r="Q481" s="187">
        <f t="shared" si="117"/>
        <v>5.3305537854115501E-2</v>
      </c>
      <c r="R481" s="187">
        <f t="shared" si="117"/>
        <v>5.2153872126698954E-2</v>
      </c>
      <c r="S481" s="187">
        <f t="shared" si="117"/>
        <v>5.1027088128294054E-2</v>
      </c>
      <c r="T481" s="187">
        <f t="shared" si="117"/>
        <v>4.9924648289340581E-2</v>
      </c>
      <c r="U481" s="187">
        <f t="shared" si="117"/>
        <v>4.8846026654464428E-2</v>
      </c>
      <c r="V481" s="187">
        <f t="shared" si="117"/>
        <v>4.7790708631553262E-2</v>
      </c>
      <c r="W481" s="187">
        <f t="shared" si="117"/>
        <v>4.6758190746253279E-2</v>
      </c>
      <c r="X481" s="187">
        <f t="shared" si="117"/>
        <v>4.5747980401770139E-2</v>
      </c>
      <c r="Y481" s="187">
        <f t="shared" si="117"/>
        <v>4.4759595643859389E-2</v>
      </c>
      <c r="Z481" s="187">
        <f t="shared" si="121"/>
        <v>4.379256493089425E-2</v>
      </c>
      <c r="AA481" s="187">
        <f t="shared" si="121"/>
        <v>4.2846426908901086E-2</v>
      </c>
      <c r="AB481" s="187">
        <f t="shared" si="121"/>
        <v>4.1920730191455258E-2</v>
      </c>
      <c r="AC481" s="187">
        <f t="shared" si="121"/>
        <v>4.1015033144332275E-2</v>
      </c>
      <c r="AD481" s="187">
        <f t="shared" si="121"/>
        <v>4.012890367481161E-2</v>
      </c>
      <c r="AE481" s="187">
        <f t="shared" si="121"/>
        <v>3.9261919025532582E-2</v>
      </c>
      <c r="AF481" s="187">
        <f t="shared" si="121"/>
        <v>3.8413665572803977E-2</v>
      </c>
      <c r="AG481" s="187">
        <f t="shared" si="121"/>
        <v>3.7583738629271161E-2</v>
      </c>
      <c r="AH481" s="187">
        <f t="shared" si="121"/>
        <v>3.6771742250846638E-2</v>
      </c>
      <c r="AI481" s="187">
        <f t="shared" si="121"/>
        <v>3.597728904781184E-2</v>
      </c>
      <c r="AJ481" s="187">
        <f t="shared" si="121"/>
        <v>3.5200000000000002E-2</v>
      </c>
      <c r="AK481" s="187">
        <f t="shared" si="121"/>
        <v>3.4439504275972102E-2</v>
      </c>
      <c r="AL481" s="187">
        <f t="shared" si="121"/>
        <v>3.3695439056099452E-2</v>
      </c>
      <c r="AM481" s="187">
        <f t="shared" si="121"/>
        <v>3.2967449359468583E-2</v>
      </c>
      <c r="AN481" s="187">
        <f t="shared" si="121"/>
        <v>3.2255187874525915E-2</v>
      </c>
      <c r="AO481" s="187">
        <f t="shared" si="121"/>
        <v>3.1558314793381212E-2</v>
      </c>
      <c r="AP481" s="187">
        <f t="shared" si="122"/>
        <v>3.0876497649691071E-2</v>
      </c>
      <c r="AQ481" s="187">
        <f t="shared" si="122"/>
        <v>3.0209411160044834E-2</v>
      </c>
      <c r="AR481" s="187">
        <f t="shared" si="122"/>
        <v>2.9556737068777365E-2</v>
      </c>
      <c r="AS481" s="187">
        <f t="shared" si="122"/>
        <v>2.8918163996134692E-2</v>
      </c>
      <c r="AT481" s="187">
        <f t="shared" si="119"/>
        <v>2.8293387289719977E-2</v>
      </c>
      <c r="AU481" s="187">
        <f t="shared" si="119"/>
        <v>2.7682108879149028E-2</v>
      </c>
      <c r="AV481" s="187">
        <f t="shared" si="119"/>
        <v>2.7084037133845971E-2</v>
      </c>
      <c r="AW481" s="187">
        <f t="shared" si="119"/>
        <v>2.6498886723911236E-2</v>
      </c>
      <c r="AX481" s="187">
        <f t="shared" si="119"/>
        <v>2.5926378483995493E-2</v>
      </c>
      <c r="AY481" s="187">
        <f t="shared" si="119"/>
        <v>2.5366239280114593E-2</v>
      </c>
      <c r="AZ481" s="187">
        <f t="shared" si="119"/>
        <v>2.481820187934199E-2</v>
      </c>
      <c r="BA481" s="187">
        <f t="shared" si="119"/>
        <v>2.4282004822316398E-2</v>
      </c>
      <c r="BB481" s="187">
        <f t="shared" si="119"/>
        <v>2.3757392298503998E-2</v>
      </c>
      <c r="BC481" s="187">
        <f t="shared" si="119"/>
        <v>2.3244114024155542E-2</v>
      </c>
      <c r="BD481" s="187">
        <f t="shared" si="119"/>
        <v>2.2741925122900224E-2</v>
      </c>
      <c r="BE481" s="187">
        <f t="shared" si="119"/>
        <v>2.2250586008919309E-2</v>
      </c>
      <c r="BF481" s="187">
        <f t="shared" si="119"/>
        <v>2.176986227264379E-2</v>
      </c>
      <c r="BG481" s="187">
        <f t="shared" si="119"/>
        <v>2.1299524568921577E-2</v>
      </c>
      <c r="BH481" s="187">
        <f t="shared" si="119"/>
        <v>2.0839348507600781E-2</v>
      </c>
      <c r="BI481" s="187">
        <f t="shared" si="119"/>
        <v>2.0389114546476982E-2</v>
      </c>
      <c r="BJ481" s="187">
        <f t="shared" si="120"/>
        <v>1.9948607886553379E-2</v>
      </c>
      <c r="BK481" s="187">
        <f t="shared" si="120"/>
        <v>1.9517618369563804E-2</v>
      </c>
      <c r="BL481" s="187">
        <f t="shared" si="120"/>
        <v>1.9095940377709779E-2</v>
      </c>
      <c r="BM481" s="187">
        <f t="shared" si="120"/>
        <v>1.8683372735563756E-2</v>
      </c>
      <c r="BN481" s="187">
        <f t="shared" si="120"/>
        <v>1.8279718614091719E-2</v>
      </c>
      <c r="BO481" s="187">
        <f t="shared" si="120"/>
        <v>1.788478543674939E-2</v>
      </c>
      <c r="BP481" s="187">
        <f t="shared" si="120"/>
        <v>1.7498384787607221E-2</v>
      </c>
      <c r="BQ481" s="187">
        <f t="shared" si="120"/>
        <v>1.7120332321460343E-2</v>
      </c>
      <c r="BR481" s="62"/>
      <c r="BS481" s="57" t="s">
        <v>48</v>
      </c>
    </row>
    <row r="482" spans="2:71">
      <c r="B482" s="55">
        <v>18</v>
      </c>
      <c r="C482" s="186">
        <v>3.5400000000000001E-2</v>
      </c>
      <c r="D482" s="91">
        <f t="shared" si="116"/>
        <v>-2.0594194789196774E-2</v>
      </c>
      <c r="I482" s="61" t="s">
        <v>334</v>
      </c>
      <c r="J482" s="187">
        <f t="shared" si="117"/>
        <v>6.0809823278879863E-2</v>
      </c>
      <c r="K482" s="187">
        <f t="shared" si="117"/>
        <v>5.9557493933177982E-2</v>
      </c>
      <c r="L482" s="187">
        <f t="shared" si="117"/>
        <v>5.8330955301961709E-2</v>
      </c>
      <c r="M482" s="187">
        <f t="shared" si="117"/>
        <v>5.7129676246233177E-2</v>
      </c>
      <c r="N482" s="187">
        <f t="shared" si="117"/>
        <v>5.5953136565374498E-2</v>
      </c>
      <c r="O482" s="187">
        <f t="shared" si="117"/>
        <v>5.4800826771880647E-2</v>
      </c>
      <c r="P482" s="187">
        <f t="shared" si="117"/>
        <v>5.3672247870731507E-2</v>
      </c>
      <c r="Q482" s="187">
        <f t="shared" si="117"/>
        <v>5.256691114330761E-2</v>
      </c>
      <c r="R482" s="187">
        <f t="shared" si="117"/>
        <v>5.1484337935755936E-2</v>
      </c>
      <c r="S482" s="187">
        <f t="shared" si="117"/>
        <v>5.0424059451714139E-2</v>
      </c>
      <c r="T482" s="187">
        <f t="shared" si="117"/>
        <v>4.9385616549303506E-2</v>
      </c>
      <c r="U482" s="187">
        <f t="shared" si="117"/>
        <v>4.8368559542302562E-2</v>
      </c>
      <c r="V482" s="187">
        <f t="shared" si="117"/>
        <v>4.7372448005415527E-2</v>
      </c>
      <c r="W482" s="187">
        <f t="shared" si="117"/>
        <v>4.6396850583550898E-2</v>
      </c>
      <c r="X482" s="187">
        <f t="shared" si="117"/>
        <v>4.5441344805027983E-2</v>
      </c>
      <c r="Y482" s="187">
        <f t="shared" si="117"/>
        <v>4.4505516898630193E-2</v>
      </c>
      <c r="Z482" s="187">
        <f t="shared" si="121"/>
        <v>4.3588961614425915E-2</v>
      </c>
      <c r="AA482" s="187">
        <f t="shared" si="121"/>
        <v>4.26912820482796E-2</v>
      </c>
      <c r="AB482" s="187">
        <f t="shared" si="121"/>
        <v>4.181208946997679E-2</v>
      </c>
      <c r="AC482" s="187">
        <f t="shared" si="121"/>
        <v>4.0951003154888768E-2</v>
      </c>
      <c r="AD482" s="187">
        <f t="shared" si="121"/>
        <v>4.0107650219103973E-2</v>
      </c>
      <c r="AE482" s="187">
        <f t="shared" si="121"/>
        <v>3.9281665457954779E-2</v>
      </c>
      <c r="AF482" s="187">
        <f t="shared" si="121"/>
        <v>3.8472691187869584E-2</v>
      </c>
      <c r="AG482" s="187">
        <f t="shared" si="121"/>
        <v>3.768037709148199E-2</v>
      </c>
      <c r="AH482" s="187">
        <f t="shared" si="121"/>
        <v>3.6904380065929616E-2</v>
      </c>
      <c r="AI482" s="187">
        <f t="shared" si="121"/>
        <v>3.6144364074277312E-2</v>
      </c>
      <c r="AJ482" s="187">
        <f t="shared" si="121"/>
        <v>3.5400000000000001E-2</v>
      </c>
      <c r="AK482" s="187">
        <f t="shared" si="121"/>
        <v>3.4670965504462435E-2</v>
      </c>
      <c r="AL482" s="187">
        <f t="shared" si="121"/>
        <v>3.3956944887334015E-2</v>
      </c>
      <c r="AM482" s="187">
        <f t="shared" si="121"/>
        <v>3.3257628949878236E-2</v>
      </c>
      <c r="AN482" s="187">
        <f t="shared" si="121"/>
        <v>3.2572714861057617E-2</v>
      </c>
      <c r="AO482" s="187">
        <f t="shared" si="121"/>
        <v>3.1901906026396025E-2</v>
      </c>
      <c r="AP482" s="187">
        <f t="shared" si="122"/>
        <v>3.1244911959541776E-2</v>
      </c>
      <c r="AQ482" s="187">
        <f t="shared" si="122"/>
        <v>3.0601448156475666E-2</v>
      </c>
      <c r="AR482" s="187">
        <f t="shared" si="122"/>
        <v>2.99712359723097E-2</v>
      </c>
      <c r="AS482" s="187">
        <f t="shared" si="122"/>
        <v>2.9354002500622974E-2</v>
      </c>
      <c r="AT482" s="187">
        <f t="shared" si="119"/>
        <v>2.8749480455282573E-2</v>
      </c>
      <c r="AU482" s="187">
        <f t="shared" si="119"/>
        <v>2.8157408054698276E-2</v>
      </c>
      <c r="AV482" s="187">
        <f t="shared" si="119"/>
        <v>2.7577528908460925E-2</v>
      </c>
      <c r="AW482" s="187">
        <f t="shared" si="119"/>
        <v>2.7009591906315376E-2</v>
      </c>
      <c r="AX482" s="187">
        <f t="shared" si="119"/>
        <v>2.6453351109420004E-2</v>
      </c>
      <c r="AY482" s="187">
        <f t="shared" si="119"/>
        <v>2.5908565643845589E-2</v>
      </c>
      <c r="AZ482" s="187">
        <f t="shared" si="119"/>
        <v>2.5374999596267541E-2</v>
      </c>
      <c r="BA482" s="187">
        <f t="shared" si="119"/>
        <v>2.485242191180622E-2</v>
      </c>
      <c r="BB482" s="187">
        <f t="shared" si="119"/>
        <v>2.4340606293971178E-2</v>
      </c>
      <c r="BC482" s="187">
        <f t="shared" si="119"/>
        <v>2.3839331106665987E-2</v>
      </c>
      <c r="BD482" s="187">
        <f t="shared" si="119"/>
        <v>2.3348379278211151E-2</v>
      </c>
      <c r="BE482" s="187">
        <f t="shared" si="119"/>
        <v>2.2867538207343625E-2</v>
      </c>
      <c r="BF482" s="187">
        <f t="shared" si="119"/>
        <v>2.2396599671152189E-2</v>
      </c>
      <c r="BG482" s="187">
        <f t="shared" si="119"/>
        <v>2.1935359734908819E-2</v>
      </c>
      <c r="BH482" s="187">
        <f t="shared" si="119"/>
        <v>2.1483618663757004E-2</v>
      </c>
      <c r="BI482" s="187">
        <f t="shared" si="119"/>
        <v>2.1041180836218767E-2</v>
      </c>
      <c r="BJ482" s="187">
        <f t="shared" si="120"/>
        <v>2.0607854659482963E-2</v>
      </c>
      <c r="BK482" s="187">
        <f t="shared" si="120"/>
        <v>2.0183452486438113E-2</v>
      </c>
      <c r="BL482" s="187">
        <f t="shared" si="120"/>
        <v>1.9767790534413909E-2</v>
      </c>
      <c r="BM482" s="187">
        <f t="shared" si="120"/>
        <v>1.936068880559615E-2</v>
      </c>
      <c r="BN482" s="187">
        <f t="shared" si="120"/>
        <v>1.8961971009080682E-2</v>
      </c>
      <c r="BO482" s="187">
        <f t="shared" si="120"/>
        <v>1.857146448453257E-2</v>
      </c>
      <c r="BP482" s="187">
        <f t="shared" si="120"/>
        <v>1.8189000127417455E-2</v>
      </c>
      <c r="BQ482" s="187">
        <f t="shared" si="120"/>
        <v>1.7814412315772694E-2</v>
      </c>
      <c r="BR482" s="62"/>
      <c r="BS482" s="57" t="s">
        <v>48</v>
      </c>
    </row>
    <row r="483" spans="2:71">
      <c r="B483" s="55">
        <v>19</v>
      </c>
      <c r="C483" s="186">
        <v>3.56E-2</v>
      </c>
      <c r="D483" s="91">
        <f t="shared" si="116"/>
        <v>-1.9582359074765132E-2</v>
      </c>
      <c r="I483" s="61" t="s">
        <v>334</v>
      </c>
      <c r="J483" s="187">
        <f t="shared" si="117"/>
        <v>5.9533436875627864E-2</v>
      </c>
      <c r="K483" s="187">
        <f t="shared" si="117"/>
        <v>5.8367631737774442E-2</v>
      </c>
      <c r="L483" s="187">
        <f t="shared" si="117"/>
        <v>5.722465581474169E-2</v>
      </c>
      <c r="M483" s="187">
        <f t="shared" si="117"/>
        <v>5.6104062056647579E-2</v>
      </c>
      <c r="N483" s="187">
        <f t="shared" si="117"/>
        <v>5.5005412167901398E-2</v>
      </c>
      <c r="O483" s="187">
        <f t="shared" si="117"/>
        <v>5.3928276435774102E-2</v>
      </c>
      <c r="P483" s="187">
        <f t="shared" si="117"/>
        <v>5.2872233562325573E-2</v>
      </c>
      <c r="Q483" s="187">
        <f t="shared" si="117"/>
        <v>5.1836870499623273E-2</v>
      </c>
      <c r="R483" s="187">
        <f t="shared" si="117"/>
        <v>5.0821782288187546E-2</v>
      </c>
      <c r="S483" s="187">
        <f t="shared" si="117"/>
        <v>4.9826571898600722E-2</v>
      </c>
      <c r="T483" s="187">
        <f t="shared" si="117"/>
        <v>4.8850850076217721E-2</v>
      </c>
      <c r="U483" s="187">
        <f t="shared" si="117"/>
        <v>4.7894235188917715E-2</v>
      </c>
      <c r="V483" s="187">
        <f t="shared" si="117"/>
        <v>4.6956353077837076E-2</v>
      </c>
      <c r="W483" s="187">
        <f t="shared" si="117"/>
        <v>4.6036836911025406E-2</v>
      </c>
      <c r="X483" s="187">
        <f t="shared" si="117"/>
        <v>4.513532703996731E-2</v>
      </c>
      <c r="Y483" s="187">
        <f t="shared" si="117"/>
        <v>4.4251470858913719E-2</v>
      </c>
      <c r="Z483" s="187">
        <f t="shared" si="121"/>
        <v>4.3384922666967966E-2</v>
      </c>
      <c r="AA483" s="187">
        <f t="shared" si="121"/>
        <v>4.2535343532872479E-2</v>
      </c>
      <c r="AB483" s="187">
        <f t="shared" si="121"/>
        <v>4.1702401162443288E-2</v>
      </c>
      <c r="AC483" s="187">
        <f t="shared" si="121"/>
        <v>4.0885769768600415E-2</v>
      </c>
      <c r="AD483" s="187">
        <f t="shared" si="121"/>
        <v>4.0085129943943511E-2</v>
      </c>
      <c r="AE483" s="187">
        <f t="shared" si="121"/>
        <v>3.9300168535822584E-2</v>
      </c>
      <c r="AF483" s="187">
        <f t="shared" si="121"/>
        <v>3.8530578523855323E-2</v>
      </c>
      <c r="AG483" s="187">
        <f t="shared" si="121"/>
        <v>3.7776058899842757E-2</v>
      </c>
      <c r="AH483" s="187">
        <f t="shared" si="121"/>
        <v>3.7036314550036552E-2</v>
      </c>
      <c r="AI483" s="187">
        <f t="shared" si="121"/>
        <v>3.6311056139711792E-2</v>
      </c>
      <c r="AJ483" s="187">
        <f t="shared" si="121"/>
        <v>3.56E-2</v>
      </c>
      <c r="AK483" s="187">
        <f t="shared" si="121"/>
        <v>3.4902868016938364E-2</v>
      </c>
      <c r="AL483" s="187">
        <f t="shared" si="121"/>
        <v>3.421938752269154E-2</v>
      </c>
      <c r="AM483" s="187">
        <f t="shared" si="121"/>
        <v>3.3549291188903652E-2</v>
      </c>
      <c r="AN483" s="187">
        <f t="shared" si="121"/>
        <v>3.289231692213869E-2</v>
      </c>
      <c r="AO483" s="187">
        <f t="shared" si="121"/>
        <v>3.22482077613684E-2</v>
      </c>
      <c r="AP483" s="187">
        <f t="shared" si="122"/>
        <v>3.1616711777467651E-2</v>
      </c>
      <c r="AQ483" s="187">
        <f t="shared" si="122"/>
        <v>3.0997581974677925E-2</v>
      </c>
      <c r="AR483" s="187">
        <f t="shared" si="122"/>
        <v>3.0390576194000318E-2</v>
      </c>
      <c r="AS483" s="187">
        <f t="shared" si="122"/>
        <v>2.9795457018480395E-2</v>
      </c>
      <c r="AT483" s="187">
        <f t="shared" si="119"/>
        <v>2.9211991680347781E-2</v>
      </c>
      <c r="AU483" s="187">
        <f t="shared" si="119"/>
        <v>2.8639951969974157E-2</v>
      </c>
      <c r="AV483" s="187">
        <f t="shared" si="119"/>
        <v>2.8079114146614098E-2</v>
      </c>
      <c r="AW483" s="187">
        <f t="shared" si="119"/>
        <v>2.7529258850893787E-2</v>
      </c>
      <c r="AX483" s="187">
        <f t="shared" si="119"/>
        <v>2.6990171019013423E-2</v>
      </c>
      <c r="AY483" s="187">
        <f t="shared" si="119"/>
        <v>2.6461639798629786E-2</v>
      </c>
      <c r="AZ483" s="187">
        <f t="shared" si="119"/>
        <v>2.5943458466385922E-2</v>
      </c>
      <c r="BA483" s="187">
        <f t="shared" si="119"/>
        <v>2.5435424347055896E-2</v>
      </c>
      <c r="BB483" s="187">
        <f t="shared" si="119"/>
        <v>2.4937338734272826E-2</v>
      </c>
      <c r="BC483" s="187">
        <f t="shared" si="119"/>
        <v>2.4449006812809246E-2</v>
      </c>
      <c r="BD483" s="187">
        <f t="shared" si="119"/>
        <v>2.3970237582379438E-2</v>
      </c>
      <c r="BE483" s="187">
        <f t="shared" si="119"/>
        <v>2.3500843782933854E-2</v>
      </c>
      <c r="BF483" s="187">
        <f t="shared" si="119"/>
        <v>2.3040641821416484E-2</v>
      </c>
      <c r="BG483" s="187">
        <f t="shared" si="119"/>
        <v>2.2589451699956454E-2</v>
      </c>
      <c r="BH483" s="187">
        <f t="shared" si="119"/>
        <v>2.2147096945465843E-2</v>
      </c>
      <c r="BI483" s="187">
        <f t="shared" si="119"/>
        <v>2.1713404540616099E-2</v>
      </c>
      <c r="BJ483" s="187">
        <f t="shared" si="120"/>
        <v>2.1288204856166115E-2</v>
      </c>
      <c r="BK483" s="187">
        <f t="shared" si="120"/>
        <v>2.0871331584615512E-2</v>
      </c>
      <c r="BL483" s="187">
        <f t="shared" si="120"/>
        <v>2.0462621675157087E-2</v>
      </c>
      <c r="BM483" s="187">
        <f t="shared" si="120"/>
        <v>2.0061915269903089E-2</v>
      </c>
      <c r="BN483" s="187">
        <f t="shared" si="120"/>
        <v>1.9669055641360331E-2</v>
      </c>
      <c r="BO483" s="187">
        <f t="shared" si="120"/>
        <v>1.9283889131129679E-2</v>
      </c>
      <c r="BP483" s="187">
        <f t="shared" si="120"/>
        <v>1.8906265089805939E-2</v>
      </c>
      <c r="BQ483" s="187">
        <f t="shared" si="120"/>
        <v>1.8536035818054662E-2</v>
      </c>
      <c r="BR483" s="62"/>
      <c r="BS483" s="57" t="s">
        <v>48</v>
      </c>
    </row>
    <row r="484" spans="2:71">
      <c r="B484" s="55">
        <v>20</v>
      </c>
      <c r="C484" s="186">
        <v>3.5799999999999998E-2</v>
      </c>
      <c r="D484" s="91">
        <f t="shared" si="116"/>
        <v>-1.856945908592178E-2</v>
      </c>
      <c r="I484" s="61" t="s">
        <v>334</v>
      </c>
      <c r="J484" s="187">
        <f t="shared" si="117"/>
        <v>5.8281972804446074E-2</v>
      </c>
      <c r="K484" s="187">
        <f t="shared" si="117"/>
        <v>5.7199708095007101E-2</v>
      </c>
      <c r="L484" s="187">
        <f t="shared" si="117"/>
        <v>5.6137540455810209E-2</v>
      </c>
      <c r="M484" s="187">
        <f t="shared" si="117"/>
        <v>5.5095096695131761E-2</v>
      </c>
      <c r="N484" s="187">
        <f t="shared" si="117"/>
        <v>5.4072010551216604E-2</v>
      </c>
      <c r="O484" s="187">
        <f t="shared" si="117"/>
        <v>5.3067922563592253E-2</v>
      </c>
      <c r="P484" s="187">
        <f t="shared" si="117"/>
        <v>5.2082479946772772E-2</v>
      </c>
      <c r="Q484" s="187">
        <f t="shared" si="117"/>
        <v>5.1115336466307823E-2</v>
      </c>
      <c r="R484" s="187">
        <f t="shared" si="117"/>
        <v>5.0166152317133596E-2</v>
      </c>
      <c r="S484" s="187">
        <f t="shared" si="117"/>
        <v>4.923459400418246E-2</v>
      </c>
      <c r="T484" s="187">
        <f t="shared" si="117"/>
        <v>4.8320334225209829E-2</v>
      </c>
      <c r="U484" s="187">
        <f t="shared" si="117"/>
        <v>4.7423051755796725E-2</v>
      </c>
      <c r="V484" s="187">
        <f t="shared" si="117"/>
        <v>4.6542431336487909E-2</v>
      </c>
      <c r="W484" s="187">
        <f t="shared" si="117"/>
        <v>4.567816356202567E-2</v>
      </c>
      <c r="X484" s="187">
        <f t="shared" si="117"/>
        <v>4.4829944772640587E-2</v>
      </c>
      <c r="Y484" s="187">
        <f t="shared" si="117"/>
        <v>4.3997476947360906E-2</v>
      </c>
      <c r="Z484" s="187">
        <f t="shared" si="121"/>
        <v>4.31804675993031E-2</v>
      </c>
      <c r="AA484" s="187">
        <f t="shared" si="121"/>
        <v>4.2378629672906863E-2</v>
      </c>
      <c r="AB484" s="187">
        <f t="shared" si="121"/>
        <v>4.1591681443078399E-2</v>
      </c>
      <c r="AC484" s="187">
        <f t="shared" si="121"/>
        <v>4.0819346416206451E-2</v>
      </c>
      <c r="AD484" s="187">
        <f t="shared" si="121"/>
        <v>4.0061353233016642E-2</v>
      </c>
      <c r="AE484" s="187">
        <f t="shared" si="121"/>
        <v>3.9317435573229483E-2</v>
      </c>
      <c r="AF484" s="187">
        <f t="shared" si="121"/>
        <v>3.8587332061989034E-2</v>
      </c>
      <c r="AG484" s="187">
        <f t="shared" si="121"/>
        <v>3.7870786178029046E-2</v>
      </c>
      <c r="AH484" s="187">
        <f t="shared" si="121"/>
        <v>3.7167546163544445E-2</v>
      </c>
      <c r="AI484" s="187">
        <f t="shared" si="121"/>
        <v>3.6477364935736396E-2</v>
      </c>
      <c r="AJ484" s="187">
        <f t="shared" si="121"/>
        <v>3.5799999999999998E-2</v>
      </c>
      <c r="AK484" s="187">
        <f t="shared" si="121"/>
        <v>3.5135213364723999E-2</v>
      </c>
      <c r="AL484" s="187">
        <f t="shared" si="121"/>
        <v>3.4482771457672624E-2</v>
      </c>
      <c r="AM484" s="187">
        <f t="shared" si="121"/>
        <v>3.3842445043920179E-2</v>
      </c>
      <c r="AN484" s="187">
        <f t="shared" si="121"/>
        <v>3.3214009145309545E-2</v>
      </c>
      <c r="AO484" s="187">
        <f t="shared" si="121"/>
        <v>3.2597242961406286E-2</v>
      </c>
      <c r="AP484" s="187">
        <f t="shared" si="122"/>
        <v>3.1991929791920601E-2</v>
      </c>
      <c r="AQ484" s="187">
        <f t="shared" si="122"/>
        <v>3.1397856960569855E-2</v>
      </c>
      <c r="AR484" s="187">
        <f t="shared" si="122"/>
        <v>3.0814815740354922E-2</v>
      </c>
      <c r="AS484" s="187">
        <f t="shared" si="122"/>
        <v>3.0242601280224185E-2</v>
      </c>
      <c r="AT484" s="187">
        <f t="shared" si="119"/>
        <v>2.9681012533099217E-2</v>
      </c>
      <c r="AU484" s="187">
        <f t="shared" si="119"/>
        <v>2.9129852185237094E-2</v>
      </c>
      <c r="AV484" s="187">
        <f t="shared" si="119"/>
        <v>2.8588926586904387E-2</v>
      </c>
      <c r="AW484" s="187">
        <f t="shared" si="119"/>
        <v>2.8058045684338444E-2</v>
      </c>
      <c r="AX484" s="187">
        <f t="shared" si="119"/>
        <v>2.7537022952972195E-2</v>
      </c>
      <c r="AY484" s="187">
        <f t="shared" si="119"/>
        <v>2.7025675331898893E-2</v>
      </c>
      <c r="AZ484" s="187">
        <f t="shared" si="119"/>
        <v>2.6523823159553789E-2</v>
      </c>
      <c r="BA484" s="187">
        <f t="shared" si="119"/>
        <v>2.603129011059023E-2</v>
      </c>
      <c r="BB484" s="187">
        <f t="shared" si="119"/>
        <v>2.5547903133927862E-2</v>
      </c>
      <c r="BC484" s="187">
        <f t="shared" si="119"/>
        <v>2.5073492391951297E-2</v>
      </c>
      <c r="BD484" s="187">
        <f t="shared" si="119"/>
        <v>2.4607891200837784E-2</v>
      </c>
      <c r="BE484" s="187">
        <f t="shared" si="119"/>
        <v>2.4150935971993016E-2</v>
      </c>
      <c r="BF484" s="187">
        <f t="shared" si="119"/>
        <v>2.3702466154574373E-2</v>
      </c>
      <c r="BG484" s="187">
        <f t="shared" si="119"/>
        <v>2.3262324179081556E-2</v>
      </c>
      <c r="BH484" s="187">
        <f t="shared" si="119"/>
        <v>2.2830355401994653E-2</v>
      </c>
      <c r="BI484" s="187">
        <f t="shared" si="119"/>
        <v>2.2406408051440264E-2</v>
      </c>
      <c r="BJ484" s="187">
        <f t="shared" si="120"/>
        <v>2.1990333173866571E-2</v>
      </c>
      <c r="BK484" s="187">
        <f t="shared" si="120"/>
        <v>2.1581984581708669E-2</v>
      </c>
      <c r="BL484" s="187">
        <f t="shared" si="120"/>
        <v>2.1181218802025632E-2</v>
      </c>
      <c r="BM484" s="187">
        <f t="shared" si="120"/>
        <v>2.078789502609146E-2</v>
      </c>
      <c r="BN484" s="187">
        <f t="shared" si="120"/>
        <v>2.0401875059922019E-2</v>
      </c>
      <c r="BO484" s="187">
        <f t="shared" si="120"/>
        <v>2.0023023275720711E-2</v>
      </c>
      <c r="BP484" s="187">
        <f t="shared" si="120"/>
        <v>1.9651206564225754E-2</v>
      </c>
      <c r="BQ484" s="187">
        <f t="shared" si="120"/>
        <v>1.9286294287942367E-2</v>
      </c>
      <c r="BR484" s="62"/>
      <c r="BS484" s="57" t="s">
        <v>48</v>
      </c>
    </row>
    <row r="485" spans="2:71">
      <c r="B485" s="55">
        <v>21</v>
      </c>
      <c r="C485" s="186">
        <v>3.5400000000000001E-2</v>
      </c>
      <c r="D485" s="91">
        <f t="shared" si="116"/>
        <v>-1.7555534068087963E-2</v>
      </c>
      <c r="I485" s="61" t="s">
        <v>334</v>
      </c>
      <c r="J485" s="187">
        <f t="shared" si="117"/>
        <v>5.6104149825047862E-2</v>
      </c>
      <c r="K485" s="187">
        <f t="shared" si="117"/>
        <v>5.5119211511433126E-2</v>
      </c>
      <c r="L485" s="187">
        <f t="shared" si="117"/>
        <v>5.4151564315938011E-2</v>
      </c>
      <c r="M485" s="187">
        <f t="shared" si="117"/>
        <v>5.32009046837493E-2</v>
      </c>
      <c r="N485" s="187">
        <f t="shared" si="117"/>
        <v>5.2266934389120639E-2</v>
      </c>
      <c r="O485" s="187">
        <f t="shared" si="117"/>
        <v>5.1349360441817926E-2</v>
      </c>
      <c r="P485" s="187">
        <f t="shared" si="117"/>
        <v>5.0447894995207056E-2</v>
      </c>
      <c r="Q485" s="187">
        <f t="shared" si="117"/>
        <v>4.9562255255955374E-2</v>
      </c>
      <c r="R485" s="187">
        <f t="shared" si="117"/>
        <v>4.8692163395318178E-2</v>
      </c>
      <c r="S485" s="187">
        <f t="shared" si="117"/>
        <v>4.783734646198276E-2</v>
      </c>
      <c r="T485" s="187">
        <f t="shared" si="117"/>
        <v>4.6997536296442502E-2</v>
      </c>
      <c r="U485" s="187">
        <f t="shared" si="117"/>
        <v>4.6172469446874101E-2</v>
      </c>
      <c r="V485" s="187">
        <f t="shared" si="117"/>
        <v>4.5361887086491755E-2</v>
      </c>
      <c r="W485" s="187">
        <f t="shared" si="117"/>
        <v>4.4565534932352088E-2</v>
      </c>
      <c r="X485" s="187">
        <f t="shared" si="117"/>
        <v>4.3783163165584615E-2</v>
      </c>
      <c r="Y485" s="187">
        <f t="shared" si="117"/>
        <v>4.3014526353022546E-2</v>
      </c>
      <c r="Z485" s="187">
        <f t="shared" si="121"/>
        <v>4.2259383370209389E-2</v>
      </c>
      <c r="AA485" s="187">
        <f t="shared" si="121"/>
        <v>4.151749732575729E-2</v>
      </c>
      <c r="AB485" s="187">
        <f t="shared" si="121"/>
        <v>4.0788635487033209E-2</v>
      </c>
      <c r="AC485" s="187">
        <f t="shared" si="121"/>
        <v>4.0072569207149772E-2</v>
      </c>
      <c r="AD485" s="187">
        <f t="shared" si="121"/>
        <v>3.9369073853237846E-2</v>
      </c>
      <c r="AE485" s="187">
        <f t="shared" si="121"/>
        <v>3.8677928735978258E-2</v>
      </c>
      <c r="AF485" s="187">
        <f t="shared" si="121"/>
        <v>3.7998917040370714E-2</v>
      </c>
      <c r="AG485" s="187">
        <f t="shared" si="121"/>
        <v>3.7331825757718033E-2</v>
      </c>
      <c r="AH485" s="187">
        <f t="shared" si="121"/>
        <v>3.6676445618804496E-2</v>
      </c>
      <c r="AI485" s="187">
        <f t="shared" si="121"/>
        <v>3.6032571028247196E-2</v>
      </c>
      <c r="AJ485" s="187">
        <f t="shared" si="121"/>
        <v>3.5400000000000001E-2</v>
      </c>
      <c r="AK485" s="187">
        <f t="shared" si="121"/>
        <v>3.4778534093989684E-2</v>
      </c>
      <c r="AL485" s="187">
        <f t="shared" si="121"/>
        <v>3.4167978353864495E-2</v>
      </c>
      <c r="AM485" s="187">
        <f t="shared" si="121"/>
        <v>3.3568141245835535E-2</v>
      </c>
      <c r="AN485" s="187">
        <f t="shared" si="121"/>
        <v>3.2978834598591876E-2</v>
      </c>
      <c r="AO485" s="187">
        <f t="shared" si="121"/>
        <v>3.2399873544270458E-2</v>
      </c>
      <c r="AP485" s="187">
        <f t="shared" si="122"/>
        <v>3.1831076460462279E-2</v>
      </c>
      <c r="AQ485" s="187">
        <f t="shared" si="122"/>
        <v>3.1272264913236723E-2</v>
      </c>
      <c r="AR485" s="187">
        <f t="shared" si="122"/>
        <v>3.0723263601166121E-2</v>
      </c>
      <c r="AS485" s="187">
        <f t="shared" si="122"/>
        <v>3.0183900300333001E-2</v>
      </c>
      <c r="AT485" s="187">
        <f t="shared" si="119"/>
        <v>2.9654005810302735E-2</v>
      </c>
      <c r="AU485" s="187">
        <f t="shared" si="119"/>
        <v>2.9133413901044691E-2</v>
      </c>
      <c r="AV485" s="187">
        <f t="shared" si="119"/>
        <v>2.8621961260785193E-2</v>
      </c>
      <c r="AW485" s="187">
        <f t="shared" si="119"/>
        <v>2.8119487444775982E-2</v>
      </c>
      <c r="AX485" s="187">
        <f t="shared" si="119"/>
        <v>2.7625834824962048E-2</v>
      </c>
      <c r="AY485" s="187">
        <f t="shared" si="119"/>
        <v>2.7140848540533058E-2</v>
      </c>
      <c r="AZ485" s="187">
        <f t="shared" si="119"/>
        <v>2.6664376449342914E-2</v>
      </c>
      <c r="BA485" s="187">
        <f t="shared" si="119"/>
        <v>2.619626908018215E-2</v>
      </c>
      <c r="BB485" s="187">
        <f t="shared" si="119"/>
        <v>2.5736379585888213E-2</v>
      </c>
      <c r="BC485" s="187">
        <f t="shared" si="119"/>
        <v>2.5284563697278908E-2</v>
      </c>
      <c r="BD485" s="187">
        <f t="shared" si="119"/>
        <v>2.4840679677894592E-2</v>
      </c>
      <c r="BE485" s="187">
        <f t="shared" si="119"/>
        <v>2.4404588279534848E-2</v>
      </c>
      <c r="BF485" s="187">
        <f t="shared" si="119"/>
        <v>2.3976152698575819E-2</v>
      </c>
      <c r="BG485" s="187">
        <f t="shared" si="119"/>
        <v>2.3555238533054291E-2</v>
      </c>
      <c r="BH485" s="187">
        <f t="shared" si="119"/>
        <v>2.3141713740505315E-2</v>
      </c>
      <c r="BI485" s="187">
        <f t="shared" si="119"/>
        <v>2.2735448596539934E-2</v>
      </c>
      <c r="BJ485" s="187">
        <f t="shared" si="120"/>
        <v>2.2336315654150118E-2</v>
      </c>
      <c r="BK485" s="187">
        <f t="shared" si="120"/>
        <v>2.194418970372812E-2</v>
      </c>
      <c r="BL485" s="187">
        <f t="shared" si="120"/>
        <v>2.1558947733787737E-2</v>
      </c>
      <c r="BM485" s="187">
        <f t="shared" si="120"/>
        <v>2.1180468892375095E-2</v>
      </c>
      <c r="BN485" s="187">
        <f t="shared" si="120"/>
        <v>2.080863444915693E-2</v>
      </c>
      <c r="BO485" s="187">
        <f t="shared" si="120"/>
        <v>2.0443327758174364E-2</v>
      </c>
      <c r="BP485" s="187">
        <f t="shared" si="120"/>
        <v>2.0084434221250648E-2</v>
      </c>
      <c r="BQ485" s="187">
        <f t="shared" si="120"/>
        <v>1.9731841252041211E-2</v>
      </c>
      <c r="BR485" s="62"/>
      <c r="BS485" s="57" t="s">
        <v>48</v>
      </c>
    </row>
    <row r="486" spans="2:71">
      <c r="B486" s="55">
        <v>22</v>
      </c>
      <c r="C486" s="186">
        <v>3.5000000000000003E-2</v>
      </c>
      <c r="D486" s="91">
        <f t="shared" si="116"/>
        <v>-1.6920424126468325E-2</v>
      </c>
      <c r="I486" s="61" t="s">
        <v>334</v>
      </c>
      <c r="J486" s="187">
        <f t="shared" si="117"/>
        <v>5.4545953117550165E-2</v>
      </c>
      <c r="K486" s="187">
        <f t="shared" si="117"/>
        <v>5.3623012456418755E-2</v>
      </c>
      <c r="L486" s="187">
        <f t="shared" si="117"/>
        <v>5.2715688342717261E-2</v>
      </c>
      <c r="M486" s="187">
        <f t="shared" si="117"/>
        <v>5.1823716537839778E-2</v>
      </c>
      <c r="N486" s="187">
        <f t="shared" si="117"/>
        <v>5.094683727420965E-2</v>
      </c>
      <c r="O486" s="187">
        <f t="shared" si="117"/>
        <v>5.0084795179627863E-2</v>
      </c>
      <c r="P486" s="187">
        <f t="shared" si="117"/>
        <v>4.9237339202901263E-2</v>
      </c>
      <c r="Q486" s="187">
        <f t="shared" si="117"/>
        <v>4.8404222540729382E-2</v>
      </c>
      <c r="R486" s="187">
        <f t="shared" si="117"/>
        <v>4.7585202565828294E-2</v>
      </c>
      <c r="S486" s="187">
        <f t="shared" si="117"/>
        <v>4.6780040756270562E-2</v>
      </c>
      <c r="T486" s="187">
        <f t="shared" si="117"/>
        <v>4.5988502626020993E-2</v>
      </c>
      <c r="U486" s="187">
        <f t="shared" si="117"/>
        <v>4.5210357656647521E-2</v>
      </c>
      <c r="V486" s="187">
        <f t="shared" si="117"/>
        <v>4.4445379230187723E-2</v>
      </c>
      <c r="W486" s="187">
        <f t="shared" si="117"/>
        <v>4.3693344563151215E-2</v>
      </c>
      <c r="X486" s="187">
        <f t="shared" si="117"/>
        <v>4.2954034641638779E-2</v>
      </c>
      <c r="Y486" s="187">
        <f t="shared" si="117"/>
        <v>4.2227234157559246E-2</v>
      </c>
      <c r="Z486" s="187">
        <f t="shared" si="121"/>
        <v>4.1512731445925655E-2</v>
      </c>
      <c r="AA486" s="187">
        <f t="shared" si="121"/>
        <v>4.0810318423212408E-2</v>
      </c>
      <c r="AB486" s="187">
        <f t="shared" si="121"/>
        <v>4.0119790526755426E-2</v>
      </c>
      <c r="AC486" s="187">
        <f t="shared" si="121"/>
        <v>3.9440946655177674E-2</v>
      </c>
      <c r="AD486" s="187">
        <f t="shared" si="121"/>
        <v>3.8773589109822655E-2</v>
      </c>
      <c r="AE486" s="187">
        <f t="shared" si="121"/>
        <v>3.8117523537179038E-2</v>
      </c>
      <c r="AF486" s="187">
        <f t="shared" si="121"/>
        <v>3.7472558872279335E-2</v>
      </c>
      <c r="AG486" s="187">
        <f t="shared" si="121"/>
        <v>3.6838507283056314E-2</v>
      </c>
      <c r="AH486" s="187">
        <f t="shared" si="121"/>
        <v>3.6215184115641008E-2</v>
      </c>
      <c r="AI486" s="187">
        <f t="shared" si="121"/>
        <v>3.5602407840586228E-2</v>
      </c>
      <c r="AJ486" s="187">
        <f t="shared" si="121"/>
        <v>3.5000000000000003E-2</v>
      </c>
      <c r="AK486" s="187">
        <f t="shared" si="121"/>
        <v>3.4407785155573613E-2</v>
      </c>
      <c r="AL486" s="187">
        <f t="shared" si="121"/>
        <v>3.3825590837488907E-2</v>
      </c>
      <c r="AM486" s="187">
        <f t="shared" si="121"/>
        <v>3.3253247494190209E-2</v>
      </c>
      <c r="AN486" s="187">
        <f t="shared" si="121"/>
        <v>3.2690588443006097E-2</v>
      </c>
      <c r="AO486" s="187">
        <f t="shared" si="121"/>
        <v>3.2137449821606608E-2</v>
      </c>
      <c r="AP486" s="187">
        <f t="shared" si="122"/>
        <v>3.1593670540281935E-2</v>
      </c>
      <c r="AQ486" s="187">
        <f t="shared" si="122"/>
        <v>3.1059092235028455E-2</v>
      </c>
      <c r="AR486" s="187">
        <f t="shared" si="122"/>
        <v>3.0533559221428676E-2</v>
      </c>
      <c r="AS486" s="187">
        <f t="shared" si="122"/>
        <v>3.0016918449311467E-2</v>
      </c>
      <c r="AT486" s="187">
        <f t="shared" si="119"/>
        <v>2.9509019458179506E-2</v>
      </c>
      <c r="AU486" s="187">
        <f t="shared" si="119"/>
        <v>2.9009714333390897E-2</v>
      </c>
      <c r="AV486" s="187">
        <f t="shared" si="119"/>
        <v>2.851885766308224E-2</v>
      </c>
      <c r="AW486" s="187">
        <f t="shared" si="119"/>
        <v>2.803630649582051E-2</v>
      </c>
      <c r="AX486" s="187">
        <f t="shared" si="119"/>
        <v>2.7561920298971566E-2</v>
      </c>
      <c r="AY486" s="187">
        <f t="shared" si="119"/>
        <v>2.709556091777305E-2</v>
      </c>
      <c r="AZ486" s="187">
        <f t="shared" si="119"/>
        <v>2.6637092535099775E-2</v>
      </c>
      <c r="BA486" s="187">
        <f t="shared" si="119"/>
        <v>2.6186381631909901E-2</v>
      </c>
      <c r="BB486" s="187">
        <f t="shared" si="119"/>
        <v>2.5743296948360427E-2</v>
      </c>
      <c r="BC486" s="187">
        <f t="shared" si="119"/>
        <v>2.5307709445580553E-2</v>
      </c>
      <c r="BD486" s="187">
        <f t="shared" si="119"/>
        <v>2.4879492268091902E-2</v>
      </c>
      <c r="BE486" s="187">
        <f t="shared" si="119"/>
        <v>2.4458520706864599E-2</v>
      </c>
      <c r="BF486" s="187">
        <f t="shared" si="119"/>
        <v>2.4044672162998441E-2</v>
      </c>
      <c r="BG486" s="187">
        <f t="shared" si="119"/>
        <v>2.3637826112018621E-2</v>
      </c>
      <c r="BH486" s="187">
        <f t="shared" si="119"/>
        <v>2.3237864068775562E-2</v>
      </c>
      <c r="BI486" s="187">
        <f t="shared" si="119"/>
        <v>2.2844669552938662E-2</v>
      </c>
      <c r="BJ486" s="187">
        <f t="shared" si="120"/>
        <v>2.2458128055073922E-2</v>
      </c>
      <c r="BK486" s="187">
        <f t="shared" si="120"/>
        <v>2.2078127003295533E-2</v>
      </c>
      <c r="BL486" s="187">
        <f t="shared" si="120"/>
        <v>2.1704555730481738E-2</v>
      </c>
      <c r="BM486" s="187">
        <f t="shared" si="120"/>
        <v>2.1337305442045422E-2</v>
      </c>
      <c r="BN486" s="187">
        <f t="shared" si="120"/>
        <v>2.097626918425001E-2</v>
      </c>
      <c r="BO486" s="187">
        <f t="shared" si="120"/>
        <v>2.0621341813061533E-2</v>
      </c>
      <c r="BP486" s="187">
        <f t="shared" si="120"/>
        <v>2.027241996352766E-2</v>
      </c>
      <c r="BQ486" s="187">
        <f t="shared" si="120"/>
        <v>1.9929402019674889E-2</v>
      </c>
      <c r="BR486" s="62"/>
      <c r="BS486" s="57" t="s">
        <v>48</v>
      </c>
    </row>
    <row r="487" spans="2:71">
      <c r="B487" s="55">
        <v>23</v>
      </c>
      <c r="C487" s="186">
        <v>3.4500000000000003E-2</v>
      </c>
      <c r="D487" s="91">
        <f t="shared" si="116"/>
        <v>-1.6284926701554348E-2</v>
      </c>
      <c r="I487" s="61" t="s">
        <v>334</v>
      </c>
      <c r="J487" s="187">
        <f t="shared" si="117"/>
        <v>5.2870889556708565E-2</v>
      </c>
      <c r="K487" s="187">
        <f t="shared" si="117"/>
        <v>5.2009890995631587E-2</v>
      </c>
      <c r="L487" s="187">
        <f t="shared" si="117"/>
        <v>5.1162913733011899E-2</v>
      </c>
      <c r="M487" s="187">
        <f t="shared" si="117"/>
        <v>5.0329729433031857E-2</v>
      </c>
      <c r="N487" s="187">
        <f t="shared" si="117"/>
        <v>4.9510113478305869E-2</v>
      </c>
      <c r="O487" s="187">
        <f t="shared" si="117"/>
        <v>4.8703844909326013E-2</v>
      </c>
      <c r="P487" s="187">
        <f t="shared" si="117"/>
        <v>4.7910706364893765E-2</v>
      </c>
      <c r="Q487" s="187">
        <f t="shared" si="117"/>
        <v>4.7130484023521789E-2</v>
      </c>
      <c r="R487" s="187">
        <f t="shared" si="117"/>
        <v>4.6362967545789946E-2</v>
      </c>
      <c r="S487" s="187">
        <f t="shared" si="117"/>
        <v>4.5607950017640217E-2</v>
      </c>
      <c r="T487" s="187">
        <f t="shared" si="117"/>
        <v>4.4865227894594788E-2</v>
      </c>
      <c r="U487" s="187">
        <f t="shared" si="117"/>
        <v>4.4134600946882777E-2</v>
      </c>
      <c r="V487" s="187">
        <f t="shared" si="117"/>
        <v>4.3415872205460442E-2</v>
      </c>
      <c r="W487" s="187">
        <f t="shared" si="117"/>
        <v>4.2708847908910469E-2</v>
      </c>
      <c r="X487" s="187">
        <f t="shared" si="117"/>
        <v>4.2013337451206022E-2</v>
      </c>
      <c r="Y487" s="187">
        <f t="shared" si="117"/>
        <v>4.1329153330325469E-2</v>
      </c>
      <c r="Z487" s="187">
        <f t="shared" si="121"/>
        <v>4.0656111097703812E-2</v>
      </c>
      <c r="AA487" s="187">
        <f t="shared" si="121"/>
        <v>3.9994029308507449E-2</v>
      </c>
      <c r="AB487" s="187">
        <f t="shared" si="121"/>
        <v>3.9342729472718593E-2</v>
      </c>
      <c r="AC487" s="187">
        <f t="shared" si="121"/>
        <v>3.8702036007016292E-2</v>
      </c>
      <c r="AD487" s="187">
        <f t="shared" si="121"/>
        <v>3.8071776187441113E-2</v>
      </c>
      <c r="AE487" s="187">
        <f t="shared" si="121"/>
        <v>3.7451780102830644E-2</v>
      </c>
      <c r="AF487" s="187">
        <f t="shared" si="121"/>
        <v>3.6841880609013319E-2</v>
      </c>
      <c r="AG487" s="187">
        <f t="shared" si="121"/>
        <v>3.6241913283748123E-2</v>
      </c>
      <c r="AH487" s="187">
        <f t="shared" si="121"/>
        <v>3.5651716382398189E-2</v>
      </c>
      <c r="AI487" s="187">
        <f t="shared" si="121"/>
        <v>3.5071130794326229E-2</v>
      </c>
      <c r="AJ487" s="187">
        <f t="shared" si="121"/>
        <v>3.4500000000000003E-2</v>
      </c>
      <c r="AK487" s="187">
        <f t="shared" si="121"/>
        <v>3.3938170028796379E-2</v>
      </c>
      <c r="AL487" s="187">
        <f t="shared" si="121"/>
        <v>3.3385489417492538E-2</v>
      </c>
      <c r="AM487" s="187">
        <f t="shared" si="121"/>
        <v>3.2841809169433155E-2</v>
      </c>
      <c r="AN487" s="187">
        <f t="shared" si="121"/>
        <v>3.2306982714362498E-2</v>
      </c>
      <c r="AO487" s="187">
        <f t="shared" si="121"/>
        <v>3.178086586891072E-2</v>
      </c>
      <c r="AP487" s="187">
        <f t="shared" si="122"/>
        <v>3.1263316797723581E-2</v>
      </c>
      <c r="AQ487" s="187">
        <f t="shared" si="122"/>
        <v>3.0754195975225176E-2</v>
      </c>
      <c r="AR487" s="187">
        <f t="shared" si="122"/>
        <v>3.0253366148003398E-2</v>
      </c>
      <c r="AS487" s="187">
        <f t="shared" si="122"/>
        <v>2.9760692297807877E-2</v>
      </c>
      <c r="AT487" s="187">
        <f t="shared" si="119"/>
        <v>2.9276041605150557E-2</v>
      </c>
      <c r="AU487" s="187">
        <f t="shared" si="119"/>
        <v>2.8799283413499025E-2</v>
      </c>
      <c r="AV487" s="187">
        <f t="shared" si="119"/>
        <v>2.8330289194052904E-2</v>
      </c>
      <c r="AW487" s="187">
        <f t="shared" si="119"/>
        <v>2.7868932511093913E-2</v>
      </c>
      <c r="AX487" s="187">
        <f t="shared" si="119"/>
        <v>2.7415088987900182E-2</v>
      </c>
      <c r="AY487" s="187">
        <f t="shared" si="119"/>
        <v>2.6968636273215638E-2</v>
      </c>
      <c r="AZ487" s="187">
        <f t="shared" si="119"/>
        <v>2.6529454008265441E-2</v>
      </c>
      <c r="BA487" s="187">
        <f t="shared" si="119"/>
        <v>2.6097423794308579E-2</v>
      </c>
      <c r="BB487" s="187">
        <f t="shared" si="119"/>
        <v>2.5672429160718865E-2</v>
      </c>
      <c r="BC487" s="187">
        <f t="shared" si="119"/>
        <v>2.525435553358571E-2</v>
      </c>
      <c r="BD487" s="187">
        <f t="shared" si="119"/>
        <v>2.4843090204826272E-2</v>
      </c>
      <c r="BE487" s="187">
        <f t="shared" si="119"/>
        <v>2.4438522301800575E-2</v>
      </c>
      <c r="BF487" s="187">
        <f t="shared" si="119"/>
        <v>2.4040542757421447E-2</v>
      </c>
      <c r="BG487" s="187">
        <f t="shared" si="119"/>
        <v>2.3649044280751257E-2</v>
      </c>
      <c r="BH487" s="187">
        <f t="shared" si="119"/>
        <v>2.3263921328077409E-2</v>
      </c>
      <c r="BI487" s="187">
        <f t="shared" si="119"/>
        <v>2.2885070074458943E-2</v>
      </c>
      <c r="BJ487" s="187">
        <f t="shared" si="120"/>
        <v>2.2512388385736444E-2</v>
      </c>
      <c r="BK487" s="187">
        <f t="shared" si="120"/>
        <v>2.2145775790997798E-2</v>
      </c>
      <c r="BL487" s="187">
        <f t="shared" si="120"/>
        <v>2.1785133455492343E-2</v>
      </c>
      <c r="BM487" s="187">
        <f t="shared" si="120"/>
        <v>2.1430364153986074E-2</v>
      </c>
      <c r="BN487" s="187">
        <f t="shared" si="120"/>
        <v>2.108137224455079E-2</v>
      </c>
      <c r="BO487" s="187">
        <f t="shared" si="120"/>
        <v>2.0738063642780098E-2</v>
      </c>
      <c r="BP487" s="187">
        <f t="shared" si="120"/>
        <v>2.0400345796425256E-2</v>
      </c>
      <c r="BQ487" s="187">
        <f t="shared" si="120"/>
        <v>2.0068127660444107E-2</v>
      </c>
      <c r="BR487" s="62"/>
      <c r="BS487" s="57" t="s">
        <v>48</v>
      </c>
    </row>
    <row r="488" spans="2:71">
      <c r="B488" s="55">
        <v>24</v>
      </c>
      <c r="C488" s="186">
        <v>3.4099999999999998E-2</v>
      </c>
      <c r="D488" s="91">
        <f t="shared" si="116"/>
        <v>-1.5649008064195447E-2</v>
      </c>
      <c r="I488" s="61" t="s">
        <v>334</v>
      </c>
      <c r="J488" s="187">
        <f t="shared" si="117"/>
        <v>5.1387183388665984E-2</v>
      </c>
      <c r="K488" s="187">
        <f t="shared" si="117"/>
        <v>5.058302494142046E-2</v>
      </c>
      <c r="L488" s="187">
        <f t="shared" si="117"/>
        <v>4.9791450776200778E-2</v>
      </c>
      <c r="M488" s="187">
        <f t="shared" si="117"/>
        <v>4.9012263961476017E-2</v>
      </c>
      <c r="N488" s="187">
        <f t="shared" si="117"/>
        <v>4.8245270647498402E-2</v>
      </c>
      <c r="O488" s="187">
        <f t="shared" si="117"/>
        <v>4.7490280018076411E-2</v>
      </c>
      <c r="P488" s="187">
        <f t="shared" si="117"/>
        <v>4.6747104243102626E-2</v>
      </c>
      <c r="Q488" s="187">
        <f t="shared" si="117"/>
        <v>4.6015558431824533E-2</v>
      </c>
      <c r="R488" s="187">
        <f t="shared" si="117"/>
        <v>4.5295460586846456E-2</v>
      </c>
      <c r="S488" s="187">
        <f t="shared" si="117"/>
        <v>4.4586631558851446E-2</v>
      </c>
      <c r="T488" s="187">
        <f t="shared" si="117"/>
        <v>4.3888895002031664E-2</v>
      </c>
      <c r="U488" s="187">
        <f t="shared" si="117"/>
        <v>4.3202077330216249E-2</v>
      </c>
      <c r="V488" s="187">
        <f t="shared" si="117"/>
        <v>4.2526007673685695E-2</v>
      </c>
      <c r="W488" s="187">
        <f t="shared" si="117"/>
        <v>4.1860517836662142E-2</v>
      </c>
      <c r="X488" s="187">
        <f t="shared" si="117"/>
        <v>4.1205442255464825E-2</v>
      </c>
      <c r="Y488" s="187">
        <f t="shared" si="117"/>
        <v>4.056061795732032E-2</v>
      </c>
      <c r="Z488" s="187">
        <f t="shared" si="121"/>
        <v>3.9925884519817462E-2</v>
      </c>
      <c r="AA488" s="187">
        <f t="shared" si="121"/>
        <v>3.9301084030996698E-2</v>
      </c>
      <c r="AB488" s="187">
        <f t="shared" si="121"/>
        <v>3.8686061050064009E-2</v>
      </c>
      <c r="AC488" s="187">
        <f t="shared" si="121"/>
        <v>3.80806625687196E-2</v>
      </c>
      <c r="AD488" s="187">
        <f t="shared" si="121"/>
        <v>3.7484737973091806E-2</v>
      </c>
      <c r="AE488" s="187">
        <f t="shared" si="121"/>
        <v>3.6898139006266636E-2</v>
      </c>
      <c r="AF488" s="187">
        <f t="shared" si="121"/>
        <v>3.6320719731403758E-2</v>
      </c>
      <c r="AG488" s="187">
        <f t="shared" si="121"/>
        <v>3.5752336495429651E-2</v>
      </c>
      <c r="AH488" s="187">
        <f t="shared" si="121"/>
        <v>3.5192847893298837E-2</v>
      </c>
      <c r="AI488" s="187">
        <f t="shared" si="121"/>
        <v>3.4642114732814595E-2</v>
      </c>
      <c r="AJ488" s="187">
        <f t="shared" si="121"/>
        <v>3.4099999999999998E-2</v>
      </c>
      <c r="AK488" s="187">
        <f t="shared" si="121"/>
        <v>3.3566368825010934E-2</v>
      </c>
      <c r="AL488" s="187">
        <f t="shared" si="121"/>
        <v>3.3041088448582577E-2</v>
      </c>
      <c r="AM488" s="187">
        <f t="shared" si="121"/>
        <v>3.2524028189000916E-2</v>
      </c>
      <c r="AN488" s="187">
        <f t="shared" si="121"/>
        <v>3.2015059409591116E-2</v>
      </c>
      <c r="AO488" s="187">
        <f t="shared" si="121"/>
        <v>3.151405548671473E-2</v>
      </c>
      <c r="AP488" s="187">
        <f t="shared" si="122"/>
        <v>3.1020891778267629E-2</v>
      </c>
      <c r="AQ488" s="187">
        <f t="shared" si="122"/>
        <v>3.0535445592670983E-2</v>
      </c>
      <c r="AR488" s="187">
        <f t="shared" si="122"/>
        <v>3.0057596158347476E-2</v>
      </c>
      <c r="AS488" s="187">
        <f t="shared" si="122"/>
        <v>2.9587224593675163E-2</v>
      </c>
      <c r="AT488" s="187">
        <f t="shared" si="119"/>
        <v>2.912421387741158E-2</v>
      </c>
      <c r="AU488" s="187">
        <f t="shared" si="119"/>
        <v>2.8668448819580614E-2</v>
      </c>
      <c r="AV488" s="187">
        <f t="shared" si="119"/>
        <v>2.8219816032815023E-2</v>
      </c>
      <c r="AW488" s="187">
        <f t="shared" si="119"/>
        <v>2.777820390414739E-2</v>
      </c>
      <c r="AX488" s="187">
        <f t="shared" si="119"/>
        <v>2.7343502567242516E-2</v>
      </c>
      <c r="AY488" s="187">
        <f t="shared" si="119"/>
        <v>2.6915603875064389E-2</v>
      </c>
      <c r="AZ488" s="187">
        <f t="shared" si="119"/>
        <v>2.6494401372970818E-2</v>
      </c>
      <c r="BA488" s="187">
        <f t="shared" si="119"/>
        <v>2.6079790272229168E-2</v>
      </c>
      <c r="BB488" s="187">
        <f t="shared" si="119"/>
        <v>2.5671667423946526E-2</v>
      </c>
      <c r="BC488" s="187">
        <f t="shared" si="119"/>
        <v>2.5269931293407842E-2</v>
      </c>
      <c r="BD488" s="187">
        <f t="shared" si="119"/>
        <v>2.4874481934815638E-2</v>
      </c>
      <c r="BE488" s="187">
        <f t="shared" si="119"/>
        <v>2.4485220966425025E-2</v>
      </c>
      <c r="BF488" s="187">
        <f t="shared" si="119"/>
        <v>2.4102051546067833E-2</v>
      </c>
      <c r="BG488" s="187">
        <f t="shared" si="119"/>
        <v>2.3724878347059761E-2</v>
      </c>
      <c r="BH488" s="187">
        <f t="shared" si="119"/>
        <v>2.3353607534484566E-2</v>
      </c>
      <c r="BI488" s="187">
        <f t="shared" ref="BI488:BQ523" si="123">$C488*POWER(1+$D488,BI$468-$C$468)</f>
        <v>2.2988146741849364E-2</v>
      </c>
      <c r="BJ488" s="187">
        <f t="shared" si="123"/>
        <v>2.2628405048105253E-2</v>
      </c>
      <c r="BK488" s="187">
        <f t="shared" si="123"/>
        <v>2.2274292955027572E-2</v>
      </c>
      <c r="BL488" s="187">
        <f t="shared" si="123"/>
        <v>2.1925722364950096E-2</v>
      </c>
      <c r="BM488" s="187">
        <f t="shared" si="123"/>
        <v>2.1582606558847681E-2</v>
      </c>
      <c r="BN488" s="187">
        <f t="shared" si="123"/>
        <v>2.1244860174761914E-2</v>
      </c>
      <c r="BO488" s="187">
        <f t="shared" si="123"/>
        <v>2.0912399186564359E-2</v>
      </c>
      <c r="BP488" s="187">
        <f t="shared" si="123"/>
        <v>2.058514088305214E-2</v>
      </c>
      <c r="BQ488" s="187">
        <f t="shared" si="123"/>
        <v>2.0263003847370658E-2</v>
      </c>
      <c r="BR488" s="62"/>
      <c r="BS488" s="57" t="s">
        <v>48</v>
      </c>
    </row>
    <row r="489" spans="2:71">
      <c r="B489" s="55">
        <v>25</v>
      </c>
      <c r="C489" s="186">
        <v>3.3700000000000001E-2</v>
      </c>
      <c r="D489" s="91">
        <f t="shared" si="116"/>
        <v>-1.5012657529810958E-2</v>
      </c>
      <c r="I489" s="61" t="s">
        <v>334</v>
      </c>
      <c r="J489" s="187">
        <f t="shared" si="117"/>
        <v>4.9938214432241564E-2</v>
      </c>
      <c r="K489" s="187">
        <f t="shared" si="117"/>
        <v>4.9188509121320063E-2</v>
      </c>
      <c r="L489" s="187">
        <f t="shared" si="117"/>
        <v>4.8450058879479702E-2</v>
      </c>
      <c r="M489" s="187">
        <f t="shared" si="117"/>
        <v>4.7722694738222896E-2</v>
      </c>
      <c r="N489" s="187">
        <f t="shared" si="117"/>
        <v>4.7006250265718245E-2</v>
      </c>
      <c r="O489" s="187">
        <f t="shared" si="117"/>
        <v>4.6300561528718434E-2</v>
      </c>
      <c r="P489" s="187">
        <f t="shared" si="117"/>
        <v>4.5605467055049836E-2</v>
      </c>
      <c r="Q489" s="187">
        <f t="shared" si="117"/>
        <v>4.4920807796665296E-2</v>
      </c>
      <c r="R489" s="187">
        <f t="shared" si="117"/>
        <v>4.4246427093251495E-2</v>
      </c>
      <c r="S489" s="187">
        <f t="shared" si="117"/>
        <v>4.3582170636382762E-2</v>
      </c>
      <c r="T489" s="187">
        <f t="shared" si="117"/>
        <v>4.292788643421297E-2</v>
      </c>
      <c r="U489" s="187">
        <f t="shared" ref="U489:AJ504" si="124">$C489*POWER(1+$D489,U$468-$C$468)</f>
        <v>4.2283424776697505E-2</v>
      </c>
      <c r="V489" s="187">
        <f t="shared" si="124"/>
        <v>4.1648638201337428E-2</v>
      </c>
      <c r="W489" s="187">
        <f t="shared" si="124"/>
        <v>4.1023381459437749E-2</v>
      </c>
      <c r="X489" s="187">
        <f t="shared" si="124"/>
        <v>4.0407511482872416E-2</v>
      </c>
      <c r="Y489" s="187">
        <f t="shared" si="124"/>
        <v>3.9800887351348145E-2</v>
      </c>
      <c r="Z489" s="187">
        <f t="shared" si="124"/>
        <v>3.920337026015977E-2</v>
      </c>
      <c r="AA489" s="187">
        <f t="shared" si="124"/>
        <v>3.8614823488429616E-2</v>
      </c>
      <c r="AB489" s="187">
        <f t="shared" si="124"/>
        <v>3.8035112367823726E-2</v>
      </c>
      <c r="AC489" s="187">
        <f t="shared" si="124"/>
        <v>3.7464104251737705E-2</v>
      </c>
      <c r="AD489" s="187">
        <f t="shared" si="124"/>
        <v>3.6901668484945235E-2</v>
      </c>
      <c r="AE489" s="187">
        <f t="shared" si="124"/>
        <v>3.6347676373702134E-2</v>
      </c>
      <c r="AF489" s="187">
        <f t="shared" si="124"/>
        <v>3.5802001156299341E-2</v>
      </c>
      <c r="AG489" s="187">
        <f t="shared" si="124"/>
        <v>3.5264517974057927E-2</v>
      </c>
      <c r="AH489" s="187">
        <f t="shared" si="124"/>
        <v>3.4735103842759532E-2</v>
      </c>
      <c r="AI489" s="187">
        <f t="shared" si="124"/>
        <v>3.4213637624505765E-2</v>
      </c>
      <c r="AJ489" s="187">
        <f t="shared" si="124"/>
        <v>3.3700000000000001E-2</v>
      </c>
      <c r="AK489" s="187">
        <f t="shared" si="121"/>
        <v>3.3194073441245371E-2</v>
      </c>
      <c r="AL489" s="187">
        <f t="shared" si="121"/>
        <v>3.2695742184652564E-2</v>
      </c>
      <c r="AM489" s="187">
        <f t="shared" si="121"/>
        <v>3.2204892204551382E-2</v>
      </c>
      <c r="AN489" s="187">
        <f t="shared" si="121"/>
        <v>3.1721411187099972E-2</v>
      </c>
      <c r="AO489" s="187">
        <f t="shared" si="121"/>
        <v>3.1245188504585724E-2</v>
      </c>
      <c r="AP489" s="187">
        <f t="shared" si="122"/>
        <v>3.0776115190111992E-2</v>
      </c>
      <c r="AQ489" s="187">
        <f t="shared" si="122"/>
        <v>3.0314083912664828E-2</v>
      </c>
      <c r="AR489" s="187">
        <f t="shared" si="122"/>
        <v>2.9858988952554042E-2</v>
      </c>
      <c r="AS489" s="187">
        <f t="shared" si="122"/>
        <v>2.9410726177222936E-2</v>
      </c>
      <c r="AT489" s="187">
        <f t="shared" ref="AT489:BI507" si="125">$C489*POWER(1+$D489,AT$468-$C$468)</f>
        <v>2.8969193017421242E-2</v>
      </c>
      <c r="AU489" s="187">
        <f t="shared" si="125"/>
        <v>2.8534288443735706E-2</v>
      </c>
      <c r="AV489" s="187">
        <f t="shared" si="125"/>
        <v>2.8105912943473064E-2</v>
      </c>
      <c r="AW489" s="187">
        <f t="shared" si="125"/>
        <v>2.7683968497890017E-2</v>
      </c>
      <c r="AX489" s="187">
        <f t="shared" si="125"/>
        <v>2.7268358559765119E-2</v>
      </c>
      <c r="AY489" s="187">
        <f t="shared" si="125"/>
        <v>2.6858988031307277E-2</v>
      </c>
      <c r="AZ489" s="187">
        <f t="shared" si="125"/>
        <v>2.6455763242395972E-2</v>
      </c>
      <c r="BA489" s="187">
        <f t="shared" si="125"/>
        <v>2.6058591929148119E-2</v>
      </c>
      <c r="BB489" s="187">
        <f t="shared" si="125"/>
        <v>2.5667383212806722E-2</v>
      </c>
      <c r="BC489" s="187">
        <f t="shared" si="125"/>
        <v>2.5282047578946434E-2</v>
      </c>
      <c r="BD489" s="187">
        <f t="shared" si="125"/>
        <v>2.4902496856991325E-2</v>
      </c>
      <c r="BE489" s="187">
        <f t="shared" si="125"/>
        <v>2.4528644200040122E-2</v>
      </c>
      <c r="BF489" s="187">
        <f t="shared" si="125"/>
        <v>2.4160404064994333E-2</v>
      </c>
      <c r="BG489" s="187">
        <f t="shared" si="125"/>
        <v>2.3797692192984721E-2</v>
      </c>
      <c r="BH489" s="187">
        <f t="shared" si="125"/>
        <v>2.3440425590091588E-2</v>
      </c>
      <c r="BI489" s="187">
        <f t="shared" si="125"/>
        <v>2.3088522508354525E-2</v>
      </c>
      <c r="BJ489" s="187">
        <f t="shared" si="123"/>
        <v>2.2741902427067268E-2</v>
      </c>
      <c r="BK489" s="187">
        <f t="shared" si="123"/>
        <v>2.2400486034353326E-2</v>
      </c>
      <c r="BL489" s="187">
        <f t="shared" si="123"/>
        <v>2.2064195209018273E-2</v>
      </c>
      <c r="BM489" s="187">
        <f t="shared" si="123"/>
        <v>2.1732953002674384E-2</v>
      </c>
      <c r="BN489" s="187">
        <f t="shared" si="123"/>
        <v>2.1406683622133754E-2</v>
      </c>
      <c r="BO489" s="187">
        <f t="shared" si="123"/>
        <v>2.1085312412065651E-2</v>
      </c>
      <c r="BP489" s="187">
        <f t="shared" si="123"/>
        <v>2.0768765837914236E-2</v>
      </c>
      <c r="BQ489" s="187">
        <f t="shared" si="123"/>
        <v>2.0456971469072792E-2</v>
      </c>
      <c r="BR489" s="62"/>
      <c r="BS489" s="57" t="s">
        <v>48</v>
      </c>
    </row>
    <row r="490" spans="2:71">
      <c r="B490" s="55">
        <v>26</v>
      </c>
      <c r="C490" s="186">
        <v>3.3399999999999999E-2</v>
      </c>
      <c r="D490" s="91">
        <f t="shared" si="116"/>
        <v>-1.4375924532073259E-2</v>
      </c>
      <c r="I490" s="61" t="s">
        <v>334</v>
      </c>
      <c r="J490" s="187">
        <f t="shared" ref="J490:Y505" si="126">$C490*POWER(1+$D490,J$468-$C$468)</f>
        <v>4.8669017725292793E-2</v>
      </c>
      <c r="K490" s="187">
        <f t="shared" si="126"/>
        <v>4.7969355599423842E-2</v>
      </c>
      <c r="L490" s="187">
        <f t="shared" si="126"/>
        <v>4.7279751763474348E-2</v>
      </c>
      <c r="M490" s="187">
        <f t="shared" si="126"/>
        <v>4.6600061620227465E-2</v>
      </c>
      <c r="N490" s="187">
        <f t="shared" si="126"/>
        <v>4.593014265118512E-2</v>
      </c>
      <c r="O490" s="187">
        <f t="shared" si="126"/>
        <v>4.5269854386684322E-2</v>
      </c>
      <c r="P490" s="187">
        <f t="shared" si="126"/>
        <v>4.4619058376443407E-2</v>
      </c>
      <c r="Q490" s="187">
        <f t="shared" si="126"/>
        <v>4.3977618160531473E-2</v>
      </c>
      <c r="R490" s="187">
        <f t="shared" si="126"/>
        <v>4.3345399240755339E-2</v>
      </c>
      <c r="S490" s="187">
        <f t="shared" si="126"/>
        <v>4.2722269052457656E-2</v>
      </c>
      <c r="T490" s="187">
        <f t="shared" si="126"/>
        <v>4.2108096936720595E-2</v>
      </c>
      <c r="U490" s="187">
        <f t="shared" si="126"/>
        <v>4.1502754112969067E-2</v>
      </c>
      <c r="V490" s="187">
        <f t="shared" si="126"/>
        <v>4.0906113651967828E-2</v>
      </c>
      <c r="W490" s="187">
        <f t="shared" si="126"/>
        <v>4.0318050449206728E-2</v>
      </c>
      <c r="X490" s="187">
        <f t="shared" si="126"/>
        <v>3.9738441198668616E-2</v>
      </c>
      <c r="Y490" s="187">
        <f t="shared" si="126"/>
        <v>3.9167164366974316E-2</v>
      </c>
      <c r="Z490" s="187">
        <f t="shared" si="124"/>
        <v>3.8604100167899384E-2</v>
      </c>
      <c r="AA490" s="187">
        <f t="shared" si="124"/>
        <v>3.8049130537257066E-2</v>
      </c>
      <c r="AB490" s="187">
        <f t="shared" si="124"/>
        <v>3.7502139108142457E-2</v>
      </c>
      <c r="AC490" s="187">
        <f t="shared" si="124"/>
        <v>3.6963011186532481E-2</v>
      </c>
      <c r="AD490" s="187">
        <f t="shared" si="124"/>
        <v>3.6431633727236713E-2</v>
      </c>
      <c r="AE490" s="187">
        <f t="shared" si="124"/>
        <v>3.5907895310193817E-2</v>
      </c>
      <c r="AF490" s="187">
        <f t="shared" si="124"/>
        <v>3.5391686117108884E-2</v>
      </c>
      <c r="AG490" s="187">
        <f t="shared" si="124"/>
        <v>3.4882897908426504E-2</v>
      </c>
      <c r="AH490" s="187">
        <f t="shared" si="124"/>
        <v>3.4381424000634951E-2</v>
      </c>
      <c r="AI490" s="187">
        <f t="shared" si="124"/>
        <v>3.3887159243896604E-2</v>
      </c>
      <c r="AJ490" s="187">
        <f t="shared" si="124"/>
        <v>3.3399999999999999E-2</v>
      </c>
      <c r="AK490" s="187">
        <f t="shared" si="121"/>
        <v>3.2919844120628754E-2</v>
      </c>
      <c r="AL490" s="187">
        <f t="shared" si="121"/>
        <v>3.2446590925942979E-2</v>
      </c>
      <c r="AM490" s="187">
        <f t="shared" si="121"/>
        <v>3.198014118346857E-2</v>
      </c>
      <c r="AN490" s="187">
        <f t="shared" si="121"/>
        <v>3.1520397087289972E-2</v>
      </c>
      <c r="AO490" s="187">
        <f t="shared" si="121"/>
        <v>3.1067262237542113E-2</v>
      </c>
      <c r="AP490" s="187">
        <f t="shared" si="122"/>
        <v>3.0620641620197075E-2</v>
      </c>
      <c r="AQ490" s="187">
        <f t="shared" si="122"/>
        <v>3.0180441587141463E-2</v>
      </c>
      <c r="AR490" s="187">
        <f t="shared" si="122"/>
        <v>2.9746569836540067E-2</v>
      </c>
      <c r="AS490" s="187">
        <f t="shared" si="122"/>
        <v>2.9318935393481918E-2</v>
      </c>
      <c r="AT490" s="187">
        <f t="shared" si="125"/>
        <v>2.8897448590904488E-2</v>
      </c>
      <c r="AU490" s="187">
        <f t="shared" si="125"/>
        <v>2.8482021050792183E-2</v>
      </c>
      <c r="AV490" s="187">
        <f t="shared" si="125"/>
        <v>2.8072565665645068E-2</v>
      </c>
      <c r="AW490" s="187">
        <f t="shared" si="125"/>
        <v>2.7668996580214086E-2</v>
      </c>
      <c r="AX490" s="187">
        <f t="shared" si="125"/>
        <v>2.7271229173498734E-2</v>
      </c>
      <c r="AY490" s="187">
        <f t="shared" si="125"/>
        <v>2.6879180041003644E-2</v>
      </c>
      <c r="AZ490" s="187">
        <f t="shared" si="125"/>
        <v>2.6492766977250157E-2</v>
      </c>
      <c r="BA490" s="187">
        <f t="shared" si="125"/>
        <v>2.6111908958539407E-2</v>
      </c>
      <c r="BB490" s="187">
        <f t="shared" si="125"/>
        <v>2.5736526125963076E-2</v>
      </c>
      <c r="BC490" s="187">
        <f t="shared" si="125"/>
        <v>2.5366539768658502E-2</v>
      </c>
      <c r="BD490" s="187">
        <f t="shared" si="125"/>
        <v>2.5001872307304426E-2</v>
      </c>
      <c r="BE490" s="187">
        <f t="shared" si="125"/>
        <v>2.4642447277854088E-2</v>
      </c>
      <c r="BF490" s="187">
        <f t="shared" si="125"/>
        <v>2.428818931550206E-2</v>
      </c>
      <c r="BG490" s="187">
        <f t="shared" si="125"/>
        <v>2.3939024138881698E-2</v>
      </c>
      <c r="BH490" s="187">
        <f t="shared" si="125"/>
        <v>2.359487853448965E-2</v>
      </c>
      <c r="BI490" s="187">
        <f t="shared" si="125"/>
        <v>2.3255680341334392E-2</v>
      </c>
      <c r="BJ490" s="187">
        <f t="shared" si="123"/>
        <v>2.2921358435805346E-2</v>
      </c>
      <c r="BK490" s="187">
        <f t="shared" si="123"/>
        <v>2.2591842716759611E-2</v>
      </c>
      <c r="BL490" s="187">
        <f t="shared" si="123"/>
        <v>2.2267064090823005E-2</v>
      </c>
      <c r="BM490" s="187">
        <f t="shared" si="123"/>
        <v>2.1946954457902495E-2</v>
      </c>
      <c r="BN490" s="187">
        <f t="shared" si="123"/>
        <v>2.1631446696906836E-2</v>
      </c>
      <c r="BO490" s="187">
        <f t="shared" si="123"/>
        <v>2.1320474651672541E-2</v>
      </c>
      <c r="BP490" s="187">
        <f t="shared" si="123"/>
        <v>2.1013973117092109E-2</v>
      </c>
      <c r="BQ490" s="187">
        <f t="shared" si="123"/>
        <v>2.0711877825441777E-2</v>
      </c>
      <c r="BR490" s="62"/>
      <c r="BS490" s="57" t="s">
        <v>48</v>
      </c>
    </row>
    <row r="491" spans="2:71">
      <c r="B491" s="55">
        <v>27</v>
      </c>
      <c r="C491" s="186">
        <v>3.3099999999999997E-2</v>
      </c>
      <c r="D491" s="91">
        <f t="shared" si="116"/>
        <v>-1.3814513255389294E-2</v>
      </c>
      <c r="I491" s="61" t="s">
        <v>334</v>
      </c>
      <c r="J491" s="187">
        <f t="shared" si="126"/>
        <v>4.752303995173647E-2</v>
      </c>
      <c r="K491" s="187">
        <f t="shared" si="126"/>
        <v>4.6866532286386806E-2</v>
      </c>
      <c r="L491" s="187">
        <f t="shared" si="126"/>
        <v>4.6219093954882398E-2</v>
      </c>
      <c r="M491" s="187">
        <f t="shared" si="126"/>
        <v>4.5580599668790599E-2</v>
      </c>
      <c r="N491" s="187">
        <f t="shared" si="126"/>
        <v>4.4950925870477491E-2</v>
      </c>
      <c r="O491" s="187">
        <f t="shared" si="126"/>
        <v>4.4329950709197756E-2</v>
      </c>
      <c r="P491" s="187">
        <f t="shared" si="126"/>
        <v>4.3717554017514787E-2</v>
      </c>
      <c r="Q491" s="187">
        <f t="shared" si="126"/>
        <v>4.3113617288046642E-2</v>
      </c>
      <c r="R491" s="187">
        <f t="shared" si="126"/>
        <v>4.2518023650533136E-2</v>
      </c>
      <c r="S491" s="187">
        <f t="shared" si="126"/>
        <v>4.1930657849219899E-2</v>
      </c>
      <c r="T491" s="187">
        <f t="shared" si="126"/>
        <v>4.1351406220554651E-2</v>
      </c>
      <c r="U491" s="187">
        <f t="shared" si="126"/>
        <v>4.0780156671191822E-2</v>
      </c>
      <c r="V491" s="187">
        <f t="shared" si="126"/>
        <v>4.0216798656300783E-2</v>
      </c>
      <c r="W491" s="187">
        <f t="shared" si="126"/>
        <v>3.9661223158173997E-2</v>
      </c>
      <c r="X491" s="187">
        <f t="shared" si="126"/>
        <v>3.911332266513045E-2</v>
      </c>
      <c r="Y491" s="187">
        <f t="shared" si="126"/>
        <v>3.8572991150710688E-2</v>
      </c>
      <c r="Z491" s="187">
        <f t="shared" si="124"/>
        <v>3.804012405315918E-2</v>
      </c>
      <c r="AA491" s="187">
        <f t="shared" si="124"/>
        <v>3.7514618255190153E-2</v>
      </c>
      <c r="AB491" s="187">
        <f t="shared" si="124"/>
        <v>3.6996372064032973E-2</v>
      </c>
      <c r="AC491" s="187">
        <f t="shared" si="124"/>
        <v>3.6485285191753071E-2</v>
      </c>
      <c r="AD491" s="187">
        <f t="shared" si="124"/>
        <v>3.5981258735844936E-2</v>
      </c>
      <c r="AE491" s="187">
        <f t="shared" si="124"/>
        <v>3.5484195160093018E-2</v>
      </c>
      <c r="AF491" s="187">
        <f t="shared" si="124"/>
        <v>3.4993998275697089E-2</v>
      </c>
      <c r="AG491" s="187">
        <f t="shared" si="124"/>
        <v>3.4510573222658408E-2</v>
      </c>
      <c r="AH491" s="187">
        <f t="shared" si="124"/>
        <v>3.4033826451422909E-2</v>
      </c>
      <c r="AI491" s="187">
        <f t="shared" si="124"/>
        <v>3.356366570477811E-2</v>
      </c>
      <c r="AJ491" s="187">
        <f t="shared" si="124"/>
        <v>3.3099999999999997E-2</v>
      </c>
      <c r="AK491" s="187">
        <f t="shared" si="121"/>
        <v>3.2642739611246613E-2</v>
      </c>
      <c r="AL491" s="187">
        <f t="shared" si="121"/>
        <v>3.2191796052194827E-2</v>
      </c>
      <c r="AM491" s="187">
        <f t="shared" si="121"/>
        <v>3.1747082058916992E-2</v>
      </c>
      <c r="AN491" s="187">
        <f t="shared" si="121"/>
        <v>3.1308511572994149E-2</v>
      </c>
      <c r="AO491" s="187">
        <f t="shared" si="121"/>
        <v>3.0875999724862515E-2</v>
      </c>
      <c r="AP491" s="187">
        <f t="shared" si="122"/>
        <v>3.0449462817390006E-2</v>
      </c>
      <c r="AQ491" s="187">
        <f t="shared" si="122"/>
        <v>3.0028818309679687E-2</v>
      </c>
      <c r="AR491" s="187">
        <f t="shared" si="122"/>
        <v>2.9613984801096942E-2</v>
      </c>
      <c r="AS491" s="187">
        <f t="shared" si="122"/>
        <v>2.9204882015517294E-2</v>
      </c>
      <c r="AT491" s="187">
        <f t="shared" si="125"/>
        <v>2.8801430785791851E-2</v>
      </c>
      <c r="AU491" s="187">
        <f t="shared" si="125"/>
        <v>2.840355303842735E-2</v>
      </c>
      <c r="AV491" s="187">
        <f t="shared" si="125"/>
        <v>2.8011171778477843E-2</v>
      </c>
      <c r="AW491" s="187">
        <f t="shared" si="125"/>
        <v>2.7624211074645074E-2</v>
      </c>
      <c r="AX491" s="187">
        <f t="shared" si="125"/>
        <v>2.7242596044584719E-2</v>
      </c>
      <c r="AY491" s="187">
        <f t="shared" si="125"/>
        <v>2.6866252840415588E-2</v>
      </c>
      <c r="AZ491" s="187">
        <f t="shared" si="125"/>
        <v>2.649510863442903E-2</v>
      </c>
      <c r="BA491" s="187">
        <f t="shared" si="125"/>
        <v>2.6129091604995731E-2</v>
      </c>
      <c r="BB491" s="187">
        <f t="shared" si="125"/>
        <v>2.5768130922667238E-2</v>
      </c>
      <c r="BC491" s="187">
        <f t="shared" si="125"/>
        <v>2.5412156736469443E-2</v>
      </c>
      <c r="BD491" s="187">
        <f t="shared" si="125"/>
        <v>2.5061100160385458E-2</v>
      </c>
      <c r="BE491" s="187">
        <f t="shared" si="125"/>
        <v>2.4714893260025173E-2</v>
      </c>
      <c r="BF491" s="187">
        <f t="shared" si="125"/>
        <v>2.4373469039479026E-2</v>
      </c>
      <c r="BG491" s="187">
        <f t="shared" si="125"/>
        <v>2.4036761428353318E-2</v>
      </c>
      <c r="BH491" s="187">
        <f t="shared" si="125"/>
        <v>2.3704705268984706E-2</v>
      </c>
      <c r="BI491" s="187">
        <f t="shared" si="125"/>
        <v>2.3377236303831223E-2</v>
      </c>
      <c r="BJ491" s="187">
        <f t="shared" si="123"/>
        <v>2.3054291163037574E-2</v>
      </c>
      <c r="BK491" s="187">
        <f t="shared" si="123"/>
        <v>2.2735807352172187E-2</v>
      </c>
      <c r="BL491" s="187">
        <f t="shared" si="123"/>
        <v>2.2421723240133629E-2</v>
      </c>
      <c r="BM491" s="187">
        <f t="shared" si="123"/>
        <v>2.2111978047224135E-2</v>
      </c>
      <c r="BN491" s="187">
        <f t="shared" si="123"/>
        <v>2.180651183338788E-2</v>
      </c>
      <c r="BO491" s="187">
        <f t="shared" si="123"/>
        <v>2.150526548661174E-2</v>
      </c>
      <c r="BP491" s="187">
        <f t="shared" si="123"/>
        <v>2.120818071148628E-2</v>
      </c>
      <c r="BQ491" s="187">
        <f t="shared" si="123"/>
        <v>2.0915200017924757E-2</v>
      </c>
      <c r="BR491" s="62"/>
      <c r="BS491" s="57" t="s">
        <v>48</v>
      </c>
    </row>
    <row r="492" spans="2:71">
      <c r="B492" s="55">
        <v>28</v>
      </c>
      <c r="C492" s="186">
        <v>3.2800000000000003E-2</v>
      </c>
      <c r="D492" s="91">
        <f t="shared" si="116"/>
        <v>-1.3252768695589223E-2</v>
      </c>
      <c r="I492" s="61" t="s">
        <v>334</v>
      </c>
      <c r="J492" s="187">
        <f t="shared" si="126"/>
        <v>4.640021735609566E-2</v>
      </c>
      <c r="K492" s="187">
        <f t="shared" si="126"/>
        <v>4.5785286008050263E-2</v>
      </c>
      <c r="L492" s="187">
        <f t="shared" si="126"/>
        <v>4.5178504202924179E-2</v>
      </c>
      <c r="M492" s="187">
        <f t="shared" si="126"/>
        <v>4.4579763936710114E-2</v>
      </c>
      <c r="N492" s="187">
        <f t="shared" si="126"/>
        <v>4.3988958636752923E-2</v>
      </c>
      <c r="O492" s="187">
        <f t="shared" si="126"/>
        <v>4.3405983142780186E-2</v>
      </c>
      <c r="P492" s="187">
        <f t="shared" si="126"/>
        <v>4.2830733688184276E-2</v>
      </c>
      <c r="Q492" s="187">
        <f t="shared" si="126"/>
        <v>4.2263107881552395E-2</v>
      </c>
      <c r="R492" s="187">
        <f t="shared" si="126"/>
        <v>4.1703004688441445E-2</v>
      </c>
      <c r="S492" s="187">
        <f t="shared" si="126"/>
        <v>4.115032441339446E-2</v>
      </c>
      <c r="T492" s="187">
        <f t="shared" si="126"/>
        <v>4.0604968682195285E-2</v>
      </c>
      <c r="U492" s="187">
        <f t="shared" si="126"/>
        <v>4.0066840424358506E-2</v>
      </c>
      <c r="V492" s="187">
        <f t="shared" si="126"/>
        <v>3.9535843855851398E-2</v>
      </c>
      <c r="W492" s="187">
        <f t="shared" si="126"/>
        <v>3.9011884462044864E-2</v>
      </c>
      <c r="X492" s="187">
        <f t="shared" si="126"/>
        <v>3.8494868980890336E-2</v>
      </c>
      <c r="Y492" s="187">
        <f t="shared" si="126"/>
        <v>3.7984705386319588E-2</v>
      </c>
      <c r="Z492" s="187">
        <f t="shared" si="124"/>
        <v>3.7481302871864589E-2</v>
      </c>
      <c r="AA492" s="187">
        <f t="shared" si="124"/>
        <v>3.698457183449444E-2</v>
      </c>
      <c r="AB492" s="187">
        <f t="shared" si="124"/>
        <v>3.6494423858666483E-2</v>
      </c>
      <c r="AC492" s="187">
        <f t="shared" si="124"/>
        <v>3.6010771700588785E-2</v>
      </c>
      <c r="AD492" s="187">
        <f t="shared" si="124"/>
        <v>3.5533529272691211E-2</v>
      </c>
      <c r="AE492" s="187">
        <f t="shared" si="124"/>
        <v>3.5062611628302286E-2</v>
      </c>
      <c r="AF492" s="187">
        <f t="shared" si="124"/>
        <v>3.4597934946529116E-2</v>
      </c>
      <c r="AG492" s="187">
        <f t="shared" si="124"/>
        <v>3.413941651733772E-2</v>
      </c>
      <c r="AH492" s="187">
        <f t="shared" si="124"/>
        <v>3.3686974726831076E-2</v>
      </c>
      <c r="AI492" s="187">
        <f t="shared" si="124"/>
        <v>3.3240529042722219E-2</v>
      </c>
      <c r="AJ492" s="187">
        <f t="shared" si="124"/>
        <v>3.2800000000000003E-2</v>
      </c>
      <c r="AK492" s="187">
        <f t="shared" ref="AK492:AZ508" si="127">$C492*POWER(1+$D492,AK$468-$C$468)</f>
        <v>3.2365309186784673E-2</v>
      </c>
      <c r="AL492" s="187">
        <f t="shared" si="127"/>
        <v>3.1936379230370987E-2</v>
      </c>
      <c r="AM492" s="187">
        <f t="shared" si="127"/>
        <v>3.1513133783456264E-2</v>
      </c>
      <c r="AN492" s="187">
        <f t="shared" si="127"/>
        <v>3.1095497510550959E-2</v>
      </c>
      <c r="AO492" s="187">
        <f t="shared" si="127"/>
        <v>3.0683396074569359E-2</v>
      </c>
      <c r="AP492" s="187">
        <f t="shared" si="127"/>
        <v>3.0276756123597936E-2</v>
      </c>
      <c r="AQ492" s="187">
        <f t="shared" si="127"/>
        <v>2.987550527783913E-2</v>
      </c>
      <c r="AR492" s="187">
        <f t="shared" si="127"/>
        <v>2.9479572116728074E-2</v>
      </c>
      <c r="AS492" s="187">
        <f t="shared" si="127"/>
        <v>2.9088886166220133E-2</v>
      </c>
      <c r="AT492" s="187">
        <f t="shared" si="127"/>
        <v>2.8703377886246894E-2</v>
      </c>
      <c r="AU492" s="187">
        <f t="shared" si="127"/>
        <v>2.8322978658338369E-2</v>
      </c>
      <c r="AV492" s="187">
        <f t="shared" si="127"/>
        <v>2.7947620773409301E-2</v>
      </c>
      <c r="AW492" s="187">
        <f t="shared" si="127"/>
        <v>2.7577237419707266E-2</v>
      </c>
      <c r="AX492" s="187">
        <f t="shared" si="127"/>
        <v>2.7211762670920538E-2</v>
      </c>
      <c r="AY492" s="187">
        <f t="shared" si="127"/>
        <v>2.6851131474443558E-2</v>
      </c>
      <c r="AZ492" s="187">
        <f t="shared" si="127"/>
        <v>2.6495279639797902E-2</v>
      </c>
      <c r="BA492" s="187">
        <f t="shared" si="125"/>
        <v>2.6144143827206708E-2</v>
      </c>
      <c r="BB492" s="187">
        <f t="shared" si="125"/>
        <v>2.5797661536320519E-2</v>
      </c>
      <c r="BC492" s="187">
        <f t="shared" si="125"/>
        <v>2.5455771095092561E-2</v>
      </c>
      <c r="BD492" s="187">
        <f t="shared" si="125"/>
        <v>2.5118411648801436E-2</v>
      </c>
      <c r="BE492" s="187">
        <f t="shared" si="125"/>
        <v>2.478552314921928E-2</v>
      </c>
      <c r="BF492" s="187">
        <f t="shared" si="125"/>
        <v>2.44570463439235E-2</v>
      </c>
      <c r="BG492" s="187">
        <f t="shared" si="125"/>
        <v>2.4132922765750176E-2</v>
      </c>
      <c r="BH492" s="187">
        <f t="shared" si="125"/>
        <v>2.3813094722387167E-2</v>
      </c>
      <c r="BI492" s="187">
        <f t="shared" si="125"/>
        <v>2.3497505286105214E-2</v>
      </c>
      <c r="BJ492" s="187">
        <f t="shared" si="123"/>
        <v>2.318609828362508E-2</v>
      </c>
      <c r="BK492" s="187">
        <f t="shared" si="123"/>
        <v>2.2878818286118995E-2</v>
      </c>
      <c r="BL492" s="187">
        <f t="shared" si="123"/>
        <v>2.2575610599344643E-2</v>
      </c>
      <c r="BM492" s="187">
        <f t="shared" si="123"/>
        <v>2.2276421253909839E-2</v>
      </c>
      <c r="BN492" s="187">
        <f t="shared" si="123"/>
        <v>2.1981196995666263E-2</v>
      </c>
      <c r="BO492" s="187">
        <f t="shared" si="123"/>
        <v>2.1689885276230517E-2</v>
      </c>
      <c r="BP492" s="187">
        <f t="shared" si="123"/>
        <v>2.1402434243630766E-2</v>
      </c>
      <c r="BQ492" s="187">
        <f t="shared" si="123"/>
        <v>2.111879273307737E-2</v>
      </c>
      <c r="BR492" s="62"/>
      <c r="BS492" s="57" t="s">
        <v>48</v>
      </c>
    </row>
    <row r="493" spans="2:71">
      <c r="B493" s="55">
        <v>29</v>
      </c>
      <c r="C493" s="186">
        <v>3.2500000000000001E-2</v>
      </c>
      <c r="D493" s="91">
        <f t="shared" si="116"/>
        <v>-1.2690712059050813E-2</v>
      </c>
      <c r="I493" s="61" t="s">
        <v>334</v>
      </c>
      <c r="J493" s="187">
        <f t="shared" si="126"/>
        <v>4.5300143088751521E-2</v>
      </c>
      <c r="K493" s="187">
        <f t="shared" si="126"/>
        <v>4.4725252016578385E-2</v>
      </c>
      <c r="L493" s="187">
        <f t="shared" si="126"/>
        <v>4.41576567214675E-2</v>
      </c>
      <c r="M493" s="187">
        <f t="shared" si="126"/>
        <v>4.3597264614812947E-2</v>
      </c>
      <c r="N493" s="187">
        <f t="shared" si="126"/>
        <v>4.3043984283024112E-2</v>
      </c>
      <c r="O493" s="187">
        <f t="shared" si="126"/>
        <v>4.2497725472613941E-2</v>
      </c>
      <c r="P493" s="187">
        <f t="shared" si="126"/>
        <v>4.1958399075476417E-2</v>
      </c>
      <c r="Q493" s="187">
        <f t="shared" si="126"/>
        <v>4.1425917114350799E-2</v>
      </c>
      <c r="R493" s="187">
        <f t="shared" si="126"/>
        <v>4.0900192728470466E-2</v>
      </c>
      <c r="S493" s="187">
        <f t="shared" si="126"/>
        <v>4.0381140159393765E-2</v>
      </c>
      <c r="T493" s="187">
        <f t="shared" si="126"/>
        <v>3.9868674737014727E-2</v>
      </c>
      <c r="U493" s="187">
        <f t="shared" si="126"/>
        <v>3.9362712865751312E-2</v>
      </c>
      <c r="V493" s="187">
        <f t="shared" si="126"/>
        <v>3.8863172010908983E-2</v>
      </c>
      <c r="W493" s="187">
        <f t="shared" si="126"/>
        <v>3.8369970685217164E-2</v>
      </c>
      <c r="X493" s="187">
        <f t="shared" si="126"/>
        <v>3.7883028435536856E-2</v>
      </c>
      <c r="Y493" s="187">
        <f t="shared" si="126"/>
        <v>3.7402265829736617E-2</v>
      </c>
      <c r="Z493" s="187">
        <f t="shared" si="124"/>
        <v>3.6927604443735364E-2</v>
      </c>
      <c r="AA493" s="187">
        <f t="shared" si="124"/>
        <v>3.645896684870939E-2</v>
      </c>
      <c r="AB493" s="187">
        <f t="shared" si="124"/>
        <v>3.599627659846194E-2</v>
      </c>
      <c r="AC493" s="187">
        <f t="shared" si="124"/>
        <v>3.5539458216952903E-2</v>
      </c>
      <c r="AD493" s="187">
        <f t="shared" si="124"/>
        <v>3.5088437185986893E-2</v>
      </c>
      <c r="AE493" s="187">
        <f t="shared" si="124"/>
        <v>3.464313993305744E-2</v>
      </c>
      <c r="AF493" s="187">
        <f t="shared" si="124"/>
        <v>3.4203493819345607E-2</v>
      </c>
      <c r="AG493" s="187">
        <f t="shared" si="124"/>
        <v>3.3769427127870767E-2</v>
      </c>
      <c r="AH493" s="187">
        <f t="shared" si="124"/>
        <v>3.3340869051791858E-2</v>
      </c>
      <c r="AI493" s="187">
        <f t="shared" si="124"/>
        <v>3.2917749682857045E-2</v>
      </c>
      <c r="AJ493" s="187">
        <f t="shared" si="124"/>
        <v>3.2500000000000001E-2</v>
      </c>
      <c r="AK493" s="187">
        <f t="shared" si="127"/>
        <v>3.2087551858080848E-2</v>
      </c>
      <c r="AL493" s="187">
        <f t="shared" si="127"/>
        <v>3.1680337976770084E-2</v>
      </c>
      <c r="AM493" s="187">
        <f t="shared" si="127"/>
        <v>3.1278291929573487E-2</v>
      </c>
      <c r="AN493" s="187">
        <f t="shared" si="127"/>
        <v>3.0881348132996332E-2</v>
      </c>
      <c r="AO493" s="187">
        <f t="shared" si="127"/>
        <v>3.0489441835845173E-2</v>
      </c>
      <c r="AP493" s="187">
        <f t="shared" si="127"/>
        <v>3.0102509108665281E-2</v>
      </c>
      <c r="AQ493" s="187">
        <f t="shared" si="127"/>
        <v>2.972048683331226E-2</v>
      </c>
      <c r="AR493" s="187">
        <f t="shared" si="127"/>
        <v>2.934331269265588E-2</v>
      </c>
      <c r="AS493" s="187">
        <f t="shared" si="127"/>
        <v>2.8970925160414693E-2</v>
      </c>
      <c r="AT493" s="187">
        <f t="shared" si="127"/>
        <v>2.8603263491119559E-2</v>
      </c>
      <c r="AU493" s="187">
        <f t="shared" si="127"/>
        <v>2.8240267710204606E-2</v>
      </c>
      <c r="AV493" s="187">
        <f t="shared" si="127"/>
        <v>2.7881878604223885E-2</v>
      </c>
      <c r="AW493" s="187">
        <f t="shared" si="127"/>
        <v>2.7528037711192273E-2</v>
      </c>
      <c r="AX493" s="187">
        <f t="shared" si="127"/>
        <v>2.7178687311048836E-2</v>
      </c>
      <c r="AY493" s="187">
        <f t="shared" si="127"/>
        <v>2.6833770416241343E-2</v>
      </c>
      <c r="AZ493" s="187">
        <f t="shared" si="127"/>
        <v>2.6493230762430146E-2</v>
      </c>
      <c r="BA493" s="187">
        <f t="shared" si="125"/>
        <v>2.6157012799310157E-2</v>
      </c>
      <c r="BB493" s="187">
        <f t="shared" si="125"/>
        <v>2.5825061681549206E-2</v>
      </c>
      <c r="BC493" s="187">
        <f t="shared" si="125"/>
        <v>2.5497323259841439E-2</v>
      </c>
      <c r="BD493" s="187">
        <f t="shared" si="125"/>
        <v>2.5173744072074251E-2</v>
      </c>
      <c r="BE493" s="187">
        <f t="shared" si="125"/>
        <v>2.4854271334607322E-2</v>
      </c>
      <c r="BF493" s="187">
        <f t="shared" si="125"/>
        <v>2.4538852933662297E-2</v>
      </c>
      <c r="BG493" s="187">
        <f t="shared" si="125"/>
        <v>2.4227437416821797E-2</v>
      </c>
      <c r="BH493" s="187">
        <f t="shared" si="125"/>
        <v>2.3919973984636238E-2</v>
      </c>
      <c r="BI493" s="187">
        <f t="shared" si="125"/>
        <v>2.3616412482337229E-2</v>
      </c>
      <c r="BJ493" s="187">
        <f t="shared" si="123"/>
        <v>2.3316703391656118E-2</v>
      </c>
      <c r="BK493" s="187">
        <f t="shared" si="123"/>
        <v>2.3020797822746318E-2</v>
      </c>
      <c r="BL493" s="187">
        <f t="shared" si="123"/>
        <v>2.2728647506208215E-2</v>
      </c>
      <c r="BM493" s="187">
        <f t="shared" si="123"/>
        <v>2.244020478521527E-2</v>
      </c>
      <c r="BN493" s="187">
        <f t="shared" si="123"/>
        <v>2.2155422607739964E-2</v>
      </c>
      <c r="BO493" s="187">
        <f t="shared" si="123"/>
        <v>2.1874254518878557E-2</v>
      </c>
      <c r="BP493" s="187">
        <f t="shared" si="123"/>
        <v>2.1596654653273074E-2</v>
      </c>
      <c r="BQ493" s="187">
        <f t="shared" si="123"/>
        <v>2.1322577727629625E-2</v>
      </c>
      <c r="BR493" s="62"/>
      <c r="BS493" s="57" t="s">
        <v>48</v>
      </c>
    </row>
    <row r="494" spans="2:71">
      <c r="B494" s="55">
        <v>30</v>
      </c>
      <c r="C494" s="186">
        <v>3.2199999999999999E-2</v>
      </c>
      <c r="D494" s="91">
        <f t="shared" si="116"/>
        <v>-1.212835238806087E-2</v>
      </c>
      <c r="I494" s="61" t="s">
        <v>334</v>
      </c>
      <c r="J494" s="187">
        <f t="shared" si="126"/>
        <v>4.4222401346251876E-2</v>
      </c>
      <c r="K494" s="187">
        <f t="shared" si="126"/>
        <v>4.3686056479278257E-2</v>
      </c>
      <c r="L494" s="187">
        <f t="shared" si="126"/>
        <v>4.3156216591852849E-2</v>
      </c>
      <c r="M494" s="187">
        <f t="shared" si="126"/>
        <v>4.2632802789291373E-2</v>
      </c>
      <c r="N494" s="187">
        <f t="shared" si="126"/>
        <v>4.2115737133772146E-2</v>
      </c>
      <c r="O494" s="187">
        <f t="shared" si="126"/>
        <v>4.1604942632730804E-2</v>
      </c>
      <c r="P494" s="187">
        <f t="shared" si="126"/>
        <v>4.1100343227396002E-2</v>
      </c>
      <c r="Q494" s="187">
        <f t="shared" si="126"/>
        <v>4.0601863781463875E-2</v>
      </c>
      <c r="R494" s="187">
        <f t="shared" si="126"/>
        <v>4.0109430069910239E-2</v>
      </c>
      <c r="S494" s="187">
        <f t="shared" si="126"/>
        <v>3.962296876793809E-2</v>
      </c>
      <c r="T494" s="187">
        <f t="shared" si="126"/>
        <v>3.9142407440059403E-2</v>
      </c>
      <c r="U494" s="187">
        <f t="shared" si="126"/>
        <v>3.8667674529309297E-2</v>
      </c>
      <c r="V494" s="187">
        <f t="shared" si="126"/>
        <v>3.8198699346590988E-2</v>
      </c>
      <c r="W494" s="187">
        <f t="shared" si="126"/>
        <v>3.7735412060149943E-2</v>
      </c>
      <c r="X494" s="187">
        <f t="shared" si="126"/>
        <v>3.7277743685175765E-2</v>
      </c>
      <c r="Y494" s="187">
        <f t="shared" si="126"/>
        <v>3.6825626073530134E-2</v>
      </c>
      <c r="Z494" s="187">
        <f t="shared" si="124"/>
        <v>3.6378991903599403E-2</v>
      </c>
      <c r="AA494" s="187">
        <f t="shared" si="124"/>
        <v>3.5937774670270137E-2</v>
      </c>
      <c r="AB494" s="187">
        <f t="shared" si="124"/>
        <v>3.5501908675026374E-2</v>
      </c>
      <c r="AC494" s="187">
        <f t="shared" si="124"/>
        <v>3.5071329016166893E-2</v>
      </c>
      <c r="AD494" s="187">
        <f t="shared" si="124"/>
        <v>3.4645971579141198E-2</v>
      </c>
      <c r="AE494" s="187">
        <f t="shared" si="124"/>
        <v>3.422577302700263E-2</v>
      </c>
      <c r="AF494" s="187">
        <f t="shared" si="124"/>
        <v>3.3810670790977354E-2</v>
      </c>
      <c r="AG494" s="187">
        <f t="shared" si="124"/>
        <v>3.3400603061147657E-2</v>
      </c>
      <c r="AH494" s="187">
        <f t="shared" si="124"/>
        <v>3.2995508777248314E-2</v>
      </c>
      <c r="AI494" s="187">
        <f t="shared" si="124"/>
        <v>3.2595327619574496E-2</v>
      </c>
      <c r="AJ494" s="187">
        <f t="shared" si="124"/>
        <v>3.2199999999999999E-2</v>
      </c>
      <c r="AK494" s="187">
        <f t="shared" si="127"/>
        <v>3.1809467053104439E-2</v>
      </c>
      <c r="AL494" s="187">
        <f t="shared" si="127"/>
        <v>3.1423670627407974E-2</v>
      </c>
      <c r="AM494" s="187">
        <f t="shared" si="127"/>
        <v>3.1042553276712414E-2</v>
      </c>
      <c r="AN494" s="187">
        <f t="shared" si="127"/>
        <v>3.0666058251547289E-2</v>
      </c>
      <c r="AO494" s="187">
        <f t="shared" si="127"/>
        <v>3.0294129490719725E-2</v>
      </c>
      <c r="AP494" s="187">
        <f t="shared" si="127"/>
        <v>2.9926711612966724E-2</v>
      </c>
      <c r="AQ494" s="187">
        <f t="shared" si="127"/>
        <v>2.9563749908708793E-2</v>
      </c>
      <c r="AR494" s="187">
        <f t="shared" si="127"/>
        <v>2.9205190331903465E-2</v>
      </c>
      <c r="AS494" s="187">
        <f t="shared" si="127"/>
        <v>2.8850979491997754E-2</v>
      </c>
      <c r="AT494" s="187">
        <f t="shared" si="127"/>
        <v>2.8501064645978083E-2</v>
      </c>
      <c r="AU494" s="187">
        <f t="shared" si="127"/>
        <v>2.8155393690516759E-2</v>
      </c>
      <c r="AV494" s="187">
        <f t="shared" si="127"/>
        <v>2.7813915154213584E-2</v>
      </c>
      <c r="AW494" s="187">
        <f t="shared" si="127"/>
        <v>2.7476578189931655E-2</v>
      </c>
      <c r="AX494" s="187">
        <f t="shared" si="127"/>
        <v>2.7143332567226057E-2</v>
      </c>
      <c r="AY494" s="187">
        <f t="shared" si="127"/>
        <v>2.6814128664864413E-2</v>
      </c>
      <c r="AZ494" s="187">
        <f t="shared" si="127"/>
        <v>2.6488917463438125E-2</v>
      </c>
      <c r="BA494" s="187">
        <f t="shared" si="125"/>
        <v>2.6167650538063289E-2</v>
      </c>
      <c r="BB494" s="187">
        <f t="shared" si="125"/>
        <v>2.5850280051170026E-2</v>
      </c>
      <c r="BC494" s="187">
        <f t="shared" si="125"/>
        <v>2.5536758745379379E-2</v>
      </c>
      <c r="BD494" s="187">
        <f t="shared" si="125"/>
        <v>2.5227039936466515E-2</v>
      </c>
      <c r="BE494" s="187">
        <f t="shared" si="125"/>
        <v>2.4921077506409369E-2</v>
      </c>
      <c r="BF494" s="187">
        <f t="shared" si="125"/>
        <v>2.4618825896521455E-2</v>
      </c>
      <c r="BG494" s="187">
        <f t="shared" si="125"/>
        <v>2.4320240100668127E-2</v>
      </c>
      <c r="BH494" s="187">
        <f t="shared" si="125"/>
        <v>2.4025275658564972E-2</v>
      </c>
      <c r="BI494" s="187">
        <f t="shared" si="125"/>
        <v>2.3733888649157597E-2</v>
      </c>
      <c r="BJ494" s="187">
        <f t="shared" si="123"/>
        <v>2.3446035684081608E-2</v>
      </c>
      <c r="BK494" s="187">
        <f t="shared" si="123"/>
        <v>2.3161673901202023E-2</v>
      </c>
      <c r="BL494" s="187">
        <f t="shared" si="123"/>
        <v>2.2880760958230887E-2</v>
      </c>
      <c r="BM494" s="187">
        <f t="shared" si="123"/>
        <v>2.2603255026422478E-2</v>
      </c>
      <c r="BN494" s="187">
        <f t="shared" si="123"/>
        <v>2.2329114784344819E-2</v>
      </c>
      <c r="BO494" s="187">
        <f t="shared" si="123"/>
        <v>2.2058299411726826E-2</v>
      </c>
      <c r="BP494" s="187">
        <f t="shared" si="123"/>
        <v>2.1790768583380044E-2</v>
      </c>
      <c r="BQ494" s="187">
        <f t="shared" si="123"/>
        <v>2.1526482463194125E-2</v>
      </c>
      <c r="BR494" s="62"/>
      <c r="BS494" s="57" t="s">
        <v>48</v>
      </c>
    </row>
    <row r="495" spans="2:71">
      <c r="B495" s="55">
        <v>31</v>
      </c>
      <c r="C495" s="186">
        <v>3.1699999999999999E-2</v>
      </c>
      <c r="D495" s="91">
        <f t="shared" si="116"/>
        <v>-1.1565651730882864E-2</v>
      </c>
      <c r="I495" s="61" t="s">
        <v>334</v>
      </c>
      <c r="J495" s="187">
        <f t="shared" si="126"/>
        <v>4.2895893001798718E-2</v>
      </c>
      <c r="K495" s="187">
        <f t="shared" si="126"/>
        <v>4.2399774042654693E-2</v>
      </c>
      <c r="L495" s="187">
        <f t="shared" si="126"/>
        <v>4.190939302260923E-2</v>
      </c>
      <c r="M495" s="187">
        <f t="shared" si="126"/>
        <v>4.1424683578657022E-2</v>
      </c>
      <c r="N495" s="187">
        <f t="shared" si="126"/>
        <v>4.0945580115324266E-2</v>
      </c>
      <c r="O495" s="187">
        <f t="shared" si="126"/>
        <v>4.0472017795791453E-2</v>
      </c>
      <c r="P495" s="187">
        <f t="shared" si="126"/>
        <v>4.0003932533119235E-2</v>
      </c>
      <c r="Q495" s="187">
        <f t="shared" si="126"/>
        <v>3.9541260981575448E-2</v>
      </c>
      <c r="R495" s="187">
        <f t="shared" si="126"/>
        <v>3.9083940528062598E-2</v>
      </c>
      <c r="S495" s="187">
        <f t="shared" si="126"/>
        <v>3.8631909283644482E-2</v>
      </c>
      <c r="T495" s="187">
        <f t="shared" si="126"/>
        <v>3.818510607517079E-2</v>
      </c>
      <c r="U495" s="187">
        <f t="shared" si="126"/>
        <v>3.7743470436998536E-2</v>
      </c>
      <c r="V495" s="187">
        <f t="shared" si="126"/>
        <v>3.730694260280934E-2</v>
      </c>
      <c r="W495" s="187">
        <f t="shared" si="126"/>
        <v>3.6875463497521209E-2</v>
      </c>
      <c r="X495" s="187">
        <f t="shared" si="126"/>
        <v>3.6448974729293995E-2</v>
      </c>
      <c r="Y495" s="187">
        <f t="shared" si="126"/>
        <v>3.6027418581627224E-2</v>
      </c>
      <c r="Z495" s="187">
        <f t="shared" si="124"/>
        <v>3.561073800554939E-2</v>
      </c>
      <c r="AA495" s="187">
        <f t="shared" si="124"/>
        <v>3.5198876611897488E-2</v>
      </c>
      <c r="AB495" s="187">
        <f t="shared" si="124"/>
        <v>3.4791778663685963E-2</v>
      </c>
      <c r="AC495" s="187">
        <f t="shared" si="124"/>
        <v>3.4389389068563807E-2</v>
      </c>
      <c r="AD495" s="187">
        <f t="shared" si="124"/>
        <v>3.3991653371358968E-2</v>
      </c>
      <c r="AE495" s="187">
        <f t="shared" si="124"/>
        <v>3.3598517746708939E-2</v>
      </c>
      <c r="AF495" s="187">
        <f t="shared" si="124"/>
        <v>3.3209928991776619E-2</v>
      </c>
      <c r="AG495" s="187">
        <f t="shared" si="124"/>
        <v>3.282583451905037E-2</v>
      </c>
      <c r="AH495" s="187">
        <f t="shared" si="124"/>
        <v>3.244618234922745E-2</v>
      </c>
      <c r="AI495" s="187">
        <f t="shared" si="124"/>
        <v>3.2070921104179563E-2</v>
      </c>
      <c r="AJ495" s="187">
        <f t="shared" si="124"/>
        <v>3.1699999999999999E-2</v>
      </c>
      <c r="AK495" s="187">
        <f t="shared" si="127"/>
        <v>3.1333368840131014E-2</v>
      </c>
      <c r="AL495" s="187">
        <f t="shared" si="127"/>
        <v>3.0970978008570758E-2</v>
      </c>
      <c r="AM495" s="187">
        <f t="shared" si="127"/>
        <v>3.0612778463158796E-2</v>
      </c>
      <c r="AN495" s="187">
        <f t="shared" si="127"/>
        <v>3.0258721728939227E-2</v>
      </c>
      <c r="AO495" s="187">
        <f t="shared" si="127"/>
        <v>2.990875989160062E-2</v>
      </c>
      <c r="AP495" s="187">
        <f t="shared" si="127"/>
        <v>2.9562845590991767E-2</v>
      </c>
      <c r="AQ495" s="187">
        <f t="shared" si="127"/>
        <v>2.9220932014712493E-2</v>
      </c>
      <c r="AR495" s="187">
        <f t="shared" si="127"/>
        <v>2.8882972891778519E-2</v>
      </c>
      <c r="AS495" s="187">
        <f t="shared" si="127"/>
        <v>2.8548922486359676E-2</v>
      </c>
      <c r="AT495" s="187">
        <f t="shared" si="127"/>
        <v>2.8218735591590469E-2</v>
      </c>
      <c r="AU495" s="187">
        <f t="shared" si="127"/>
        <v>2.7892367523452265E-2</v>
      </c>
      <c r="AV495" s="187">
        <f t="shared" si="127"/>
        <v>2.7569774114726227E-2</v>
      </c>
      <c r="AW495" s="187">
        <f t="shared" si="127"/>
        <v>2.7250911709016192E-2</v>
      </c>
      <c r="AX495" s="187">
        <f t="shared" si="127"/>
        <v>2.6935737154840673E-2</v>
      </c>
      <c r="AY495" s="187">
        <f t="shared" si="127"/>
        <v>2.6624207799793187E-2</v>
      </c>
      <c r="AZ495" s="187">
        <f t="shared" si="127"/>
        <v>2.6316281484770117E-2</v>
      </c>
      <c r="BA495" s="187">
        <f t="shared" si="125"/>
        <v>2.6011916538265387E-2</v>
      </c>
      <c r="BB495" s="187">
        <f t="shared" si="125"/>
        <v>2.5711071770731012E-2</v>
      </c>
      <c r="BC495" s="187">
        <f t="shared" si="125"/>
        <v>2.5413706469003004E-2</v>
      </c>
      <c r="BD495" s="187">
        <f t="shared" si="125"/>
        <v>2.5119780390791629E-2</v>
      </c>
      <c r="BE495" s="187">
        <f t="shared" si="125"/>
        <v>2.4829253759235472E-2</v>
      </c>
      <c r="BF495" s="187">
        <f t="shared" si="125"/>
        <v>2.4542087257518438E-2</v>
      </c>
      <c r="BG495" s="187">
        <f t="shared" si="125"/>
        <v>2.4258242023549047E-2</v>
      </c>
      <c r="BH495" s="187">
        <f t="shared" si="125"/>
        <v>2.3977679644701207E-2</v>
      </c>
      <c r="BI495" s="187">
        <f t="shared" si="125"/>
        <v>2.3700362152615912E-2</v>
      </c>
      <c r="BJ495" s="187">
        <f t="shared" si="123"/>
        <v>2.3426252018062959E-2</v>
      </c>
      <c r="BK495" s="187">
        <f t="shared" si="123"/>
        <v>2.3155312145862153E-2</v>
      </c>
      <c r="BL495" s="187">
        <f t="shared" si="123"/>
        <v>2.2887505869863226E-2</v>
      </c>
      <c r="BM495" s="187">
        <f t="shared" si="123"/>
        <v>2.2622796947983848E-2</v>
      </c>
      <c r="BN495" s="187">
        <f t="shared" si="123"/>
        <v>2.2361149557304987E-2</v>
      </c>
      <c r="BO495" s="187">
        <f t="shared" si="123"/>
        <v>2.2102528289223013E-2</v>
      </c>
      <c r="BP495" s="187">
        <f t="shared" si="123"/>
        <v>2.1846898144657872E-2</v>
      </c>
      <c r="BQ495" s="187">
        <f t="shared" si="123"/>
        <v>2.1594224529316686E-2</v>
      </c>
      <c r="BR495" s="62"/>
      <c r="BS495" s="57" t="s">
        <v>48</v>
      </c>
    </row>
    <row r="496" spans="2:71">
      <c r="B496" s="55">
        <v>32</v>
      </c>
      <c r="C496" s="186">
        <v>3.1300000000000001E-2</v>
      </c>
      <c r="D496" s="91">
        <f t="shared" si="116"/>
        <v>-1.1610366874792999E-2</v>
      </c>
      <c r="I496" s="61" t="s">
        <v>334</v>
      </c>
      <c r="J496" s="187">
        <f t="shared" si="126"/>
        <v>4.2404467727772822E-2</v>
      </c>
      <c r="K496" s="187">
        <f t="shared" si="126"/>
        <v>4.1912136300323061E-2</v>
      </c>
      <c r="L496" s="187">
        <f t="shared" si="126"/>
        <v>4.1425521021369982E-2</v>
      </c>
      <c r="M496" s="187">
        <f t="shared" si="126"/>
        <v>4.0944555524332432E-2</v>
      </c>
      <c r="N496" s="187">
        <f t="shared" si="126"/>
        <v>4.046917421316959E-2</v>
      </c>
      <c r="O496" s="187">
        <f t="shared" si="126"/>
        <v>3.9999312253434782E-2</v>
      </c>
      <c r="P496" s="187">
        <f t="shared" si="126"/>
        <v>3.9534905563433004E-2</v>
      </c>
      <c r="Q496" s="187">
        <f t="shared" si="126"/>
        <v>3.9075890805481253E-2</v>
      </c>
      <c r="R496" s="187">
        <f t="shared" si="126"/>
        <v>3.8622205377270256E-2</v>
      </c>
      <c r="S496" s="187">
        <f t="shared" si="126"/>
        <v>3.8173787403326546E-2</v>
      </c>
      <c r="T496" s="187">
        <f t="shared" si="126"/>
        <v>3.7730575726573581E-2</v>
      </c>
      <c r="U496" s="187">
        <f t="shared" si="126"/>
        <v>3.7292509899990903E-2</v>
      </c>
      <c r="V496" s="187">
        <f t="shared" si="126"/>
        <v>3.6859530178370153E-2</v>
      </c>
      <c r="W496" s="187">
        <f t="shared" si="126"/>
        <v>3.6431577510166777E-2</v>
      </c>
      <c r="X496" s="187">
        <f t="shared" si="126"/>
        <v>3.6008593529446284E-2</v>
      </c>
      <c r="Y496" s="187">
        <f t="shared" si="126"/>
        <v>3.5590520547924109E-2</v>
      </c>
      <c r="Z496" s="187">
        <f t="shared" si="124"/>
        <v>3.5177301547097854E-2</v>
      </c>
      <c r="AA496" s="187">
        <f t="shared" si="124"/>
        <v>3.476888017047082E-2</v>
      </c>
      <c r="AB496" s="187">
        <f t="shared" si="124"/>
        <v>3.4365200715865941E-2</v>
      </c>
      <c r="AC496" s="187">
        <f t="shared" si="124"/>
        <v>3.3966208127828836E-2</v>
      </c>
      <c r="AD496" s="187">
        <f t="shared" si="124"/>
        <v>3.3571847990119169E-2</v>
      </c>
      <c r="AE496" s="187">
        <f t="shared" si="124"/>
        <v>3.3182066518289109E-2</v>
      </c>
      <c r="AF496" s="187">
        <f t="shared" si="124"/>
        <v>3.2796810552347982E-2</v>
      </c>
      <c r="AG496" s="187">
        <f t="shared" si="124"/>
        <v>3.2416027549512144E-2</v>
      </c>
      <c r="AH496" s="187">
        <f t="shared" si="124"/>
        <v>3.2039665577038905E-2</v>
      </c>
      <c r="AI496" s="187">
        <f t="shared" si="124"/>
        <v>3.1667673305143806E-2</v>
      </c>
      <c r="AJ496" s="187">
        <f t="shared" si="124"/>
        <v>3.1300000000000001E-2</v>
      </c>
      <c r="AK496" s="187">
        <f t="shared" si="127"/>
        <v>3.0936595516818981E-2</v>
      </c>
      <c r="AL496" s="187">
        <f t="shared" si="127"/>
        <v>3.0577410293011635E-2</v>
      </c>
      <c r="AM496" s="187">
        <f t="shared" si="127"/>
        <v>3.02223953414287E-2</v>
      </c>
      <c r="AN496" s="187">
        <f t="shared" si="127"/>
        <v>2.9871502243679678E-2</v>
      </c>
      <c r="AO496" s="187">
        <f t="shared" si="127"/>
        <v>2.9524683143529355E-2</v>
      </c>
      <c r="AP496" s="187">
        <f t="shared" si="127"/>
        <v>2.9181890740370964E-2</v>
      </c>
      <c r="AQ496" s="187">
        <f t="shared" si="127"/>
        <v>2.8843078282775131E-2</v>
      </c>
      <c r="AR496" s="187">
        <f t="shared" si="127"/>
        <v>2.8508199562113735E-2</v>
      </c>
      <c r="AS496" s="187">
        <f t="shared" si="127"/>
        <v>2.8177208906257783E-2</v>
      </c>
      <c r="AT496" s="187">
        <f t="shared" si="127"/>
        <v>2.7850061173348446E-2</v>
      </c>
      <c r="AU496" s="187">
        <f t="shared" si="127"/>
        <v>2.7526711745640444E-2</v>
      </c>
      <c r="AV496" s="187">
        <f t="shared" si="127"/>
        <v>2.7207116523416879E-2</v>
      </c>
      <c r="AW496" s="187">
        <f t="shared" si="127"/>
        <v>2.6891231918974766E-2</v>
      </c>
      <c r="AX496" s="187">
        <f t="shared" si="127"/>
        <v>2.657901485068033E-2</v>
      </c>
      <c r="AY496" s="187">
        <f t="shared" si="127"/>
        <v>2.627042273709336E-2</v>
      </c>
      <c r="AZ496" s="187">
        <f t="shared" si="127"/>
        <v>2.59654134911598E-2</v>
      </c>
      <c r="BA496" s="187">
        <f t="shared" si="125"/>
        <v>2.5663945514471737E-2</v>
      </c>
      <c r="BB496" s="187">
        <f t="shared" si="125"/>
        <v>2.5365977691594023E-2</v>
      </c>
      <c r="BC496" s="187">
        <f t="shared" si="125"/>
        <v>2.5071469384456799E-2</v>
      </c>
      <c r="BD496" s="187">
        <f t="shared" si="125"/>
        <v>2.4780380426813114E-2</v>
      </c>
      <c r="BE496" s="187">
        <f t="shared" si="125"/>
        <v>2.4492671118760877E-2</v>
      </c>
      <c r="BF496" s="187">
        <f t="shared" si="125"/>
        <v>2.4208302221328415E-2</v>
      </c>
      <c r="BG496" s="187">
        <f t="shared" si="125"/>
        <v>2.3927234951122926E-2</v>
      </c>
      <c r="BH496" s="187">
        <f t="shared" si="125"/>
        <v>2.3649430975041019E-2</v>
      </c>
      <c r="BI496" s="187">
        <f t="shared" si="125"/>
        <v>2.33748524050407E-2</v>
      </c>
      <c r="BJ496" s="187">
        <f t="shared" si="123"/>
        <v>2.3103461792974039E-2</v>
      </c>
      <c r="BK496" s="187">
        <f t="shared" si="123"/>
        <v>2.2835222125479851E-2</v>
      </c>
      <c r="BL496" s="187">
        <f t="shared" si="123"/>
        <v>2.2570096818935636E-2</v>
      </c>
      <c r="BM496" s="187">
        <f t="shared" si="123"/>
        <v>2.2308049714468193E-2</v>
      </c>
      <c r="BN496" s="187">
        <f t="shared" si="123"/>
        <v>2.2049045073022099E-2</v>
      </c>
      <c r="BO496" s="187">
        <f t="shared" si="123"/>
        <v>2.1793047570485464E-2</v>
      </c>
      <c r="BP496" s="187">
        <f t="shared" si="123"/>
        <v>2.1540022292872312E-2</v>
      </c>
      <c r="BQ496" s="187">
        <f t="shared" si="123"/>
        <v>2.1289934731560847E-2</v>
      </c>
      <c r="BR496" s="62"/>
      <c r="BS496" s="57" t="s">
        <v>48</v>
      </c>
    </row>
    <row r="497" spans="2:71">
      <c r="B497" s="55">
        <v>33</v>
      </c>
      <c r="C497" s="186">
        <v>3.0800000000000001E-2</v>
      </c>
      <c r="D497" s="91">
        <f t="shared" si="116"/>
        <v>-1.1655072741129091E-2</v>
      </c>
      <c r="I497" s="61" t="s">
        <v>334</v>
      </c>
      <c r="J497" s="187">
        <f t="shared" si="126"/>
        <v>4.1776181353712326E-2</v>
      </c>
      <c r="K497" s="187">
        <f t="shared" si="126"/>
        <v>4.1289276921188202E-2</v>
      </c>
      <c r="L497" s="187">
        <f t="shared" si="126"/>
        <v>4.0808047395243137E-2</v>
      </c>
      <c r="M497" s="187">
        <f t="shared" si="126"/>
        <v>4.033242663442814E-2</v>
      </c>
      <c r="N497" s="187">
        <f t="shared" si="126"/>
        <v>3.9862349268177624E-2</v>
      </c>
      <c r="O497" s="187">
        <f t="shared" si="126"/>
        <v>3.9397750687824716E-2</v>
      </c>
      <c r="P497" s="187">
        <f t="shared" si="126"/>
        <v>3.893856703772125E-2</v>
      </c>
      <c r="Q497" s="187">
        <f t="shared" si="126"/>
        <v>3.8484735206461278E-2</v>
      </c>
      <c r="R497" s="187">
        <f t="shared" si="126"/>
        <v>3.8036192818206881E-2</v>
      </c>
      <c r="S497" s="187">
        <f t="shared" si="126"/>
        <v>3.759287822411507E-2</v>
      </c>
      <c r="T497" s="187">
        <f t="shared" si="126"/>
        <v>3.7154730493864606E-2</v>
      </c>
      <c r="U497" s="187">
        <f t="shared" si="126"/>
        <v>3.6721689407281571E-2</v>
      </c>
      <c r="V497" s="187">
        <f t="shared" si="126"/>
        <v>3.6293695446062556E-2</v>
      </c>
      <c r="W497" s="187">
        <f t="shared" si="126"/>
        <v>3.5870689785594302E-2</v>
      </c>
      <c r="X497" s="187">
        <f t="shared" si="126"/>
        <v>3.5452614286868724E-2</v>
      </c>
      <c r="Y497" s="187">
        <f t="shared" si="126"/>
        <v>3.503941148849208E-2</v>
      </c>
      <c r="Z497" s="187">
        <f t="shared" si="124"/>
        <v>3.4631024598787356E-2</v>
      </c>
      <c r="AA497" s="187">
        <f t="shared" si="124"/>
        <v>3.4227397487988656E-2</v>
      </c>
      <c r="AB497" s="187">
        <f t="shared" si="124"/>
        <v>3.3828474680526605E-2</v>
      </c>
      <c r="AC497" s="187">
        <f t="shared" si="124"/>
        <v>3.343420134740363E-2</v>
      </c>
      <c r="AD497" s="187">
        <f t="shared" si="124"/>
        <v>3.3044523298658084E-2</v>
      </c>
      <c r="AE497" s="187">
        <f t="shared" si="124"/>
        <v>3.2659386975916291E-2</v>
      </c>
      <c r="AF497" s="187">
        <f t="shared" si="124"/>
        <v>3.2278739445031297E-2</v>
      </c>
      <c r="AG497" s="187">
        <f t="shared" si="124"/>
        <v>3.1902528388807506E-2</v>
      </c>
      <c r="AH497" s="187">
        <f t="shared" si="124"/>
        <v>3.1530702099810022E-2</v>
      </c>
      <c r="AI497" s="187">
        <f t="shared" si="124"/>
        <v>3.1163209473257861E-2</v>
      </c>
      <c r="AJ497" s="187">
        <f t="shared" si="124"/>
        <v>3.0800000000000001E-2</v>
      </c>
      <c r="AK497" s="187">
        <f t="shared" si="127"/>
        <v>3.0441023759573225E-2</v>
      </c>
      <c r="AL497" s="187">
        <f t="shared" si="127"/>
        <v>3.008623141334096E-2</v>
      </c>
      <c r="AM497" s="187">
        <f t="shared" si="127"/>
        <v>2.9735574197712028E-2</v>
      </c>
      <c r="AN497" s="187">
        <f t="shared" si="127"/>
        <v>2.9389003917438455E-2</v>
      </c>
      <c r="AO497" s="187">
        <f t="shared" si="127"/>
        <v>2.9046472938991381E-2</v>
      </c>
      <c r="AP497" s="187">
        <f t="shared" si="127"/>
        <v>2.8707934184014197E-2</v>
      </c>
      <c r="AQ497" s="187">
        <f t="shared" si="127"/>
        <v>2.8373341122851965E-2</v>
      </c>
      <c r="AR497" s="187">
        <f t="shared" si="127"/>
        <v>2.8042647768156261E-2</v>
      </c>
      <c r="AS497" s="187">
        <f t="shared" si="127"/>
        <v>2.7715808668564535E-2</v>
      </c>
      <c r="AT497" s="187">
        <f t="shared" si="127"/>
        <v>2.7392778902453202E-2</v>
      </c>
      <c r="AU497" s="187">
        <f t="shared" si="127"/>
        <v>2.7073514071763442E-2</v>
      </c>
      <c r="AV497" s="187">
        <f t="shared" si="127"/>
        <v>2.6757970295899061E-2</v>
      </c>
      <c r="AW497" s="187">
        <f t="shared" si="127"/>
        <v>2.6446104205695386E-2</v>
      </c>
      <c r="AX497" s="187">
        <f t="shared" si="127"/>
        <v>2.6137872937458523E-2</v>
      </c>
      <c r="AY497" s="187">
        <f t="shared" si="127"/>
        <v>2.5833234127074053E-2</v>
      </c>
      <c r="AZ497" s="187">
        <f t="shared" si="127"/>
        <v>2.5532145904184393E-2</v>
      </c>
      <c r="BA497" s="187">
        <f t="shared" si="125"/>
        <v>2.5234566886434003E-2</v>
      </c>
      <c r="BB497" s="187">
        <f t="shared" si="125"/>
        <v>2.4940456173781728E-2</v>
      </c>
      <c r="BC497" s="187">
        <f t="shared" si="125"/>
        <v>2.464977334287936E-2</v>
      </c>
      <c r="BD497" s="187">
        <f t="shared" si="125"/>
        <v>2.4362478441515758E-2</v>
      </c>
      <c r="BE497" s="187">
        <f t="shared" si="125"/>
        <v>2.4078531983125699E-2</v>
      </c>
      <c r="BF497" s="187">
        <f t="shared" si="125"/>
        <v>2.3797894941362766E-2</v>
      </c>
      <c r="BG497" s="187">
        <f t="shared" si="125"/>
        <v>2.3520528744735435E-2</v>
      </c>
      <c r="BH497" s="187">
        <f t="shared" si="125"/>
        <v>2.3246395271305727E-2</v>
      </c>
      <c r="BI497" s="187">
        <f t="shared" si="125"/>
        <v>2.2975456843449621E-2</v>
      </c>
      <c r="BJ497" s="187">
        <f t="shared" si="123"/>
        <v>2.2707676222678542E-2</v>
      </c>
      <c r="BK497" s="187">
        <f t="shared" si="123"/>
        <v>2.2443016604521217E-2</v>
      </c>
      <c r="BL497" s="187">
        <f t="shared" si="123"/>
        <v>2.2181441613465157E-2</v>
      </c>
      <c r="BM497" s="187">
        <f t="shared" si="123"/>
        <v>2.1922915297957112E-2</v>
      </c>
      <c r="BN497" s="187">
        <f t="shared" si="123"/>
        <v>2.166740212546181E-2</v>
      </c>
      <c r="BO497" s="187">
        <f t="shared" si="123"/>
        <v>2.1414866977578256E-2</v>
      </c>
      <c r="BP497" s="187">
        <f t="shared" si="123"/>
        <v>2.1165275145212981E-2</v>
      </c>
      <c r="BQ497" s="187">
        <f t="shared" si="123"/>
        <v>2.091859232380951E-2</v>
      </c>
      <c r="BR497" s="62"/>
      <c r="BS497" s="57" t="s">
        <v>48</v>
      </c>
    </row>
    <row r="498" spans="2:71">
      <c r="B498" s="55">
        <v>34</v>
      </c>
      <c r="C498" s="186">
        <v>3.04E-2</v>
      </c>
      <c r="D498" s="91">
        <f>POWER(D702/C702,1/($D$672-$C$672))-1</f>
        <v>-1.1699771710556917E-2</v>
      </c>
      <c r="I498" s="61" t="s">
        <v>334</v>
      </c>
      <c r="J498" s="187">
        <f t="shared" si="126"/>
        <v>4.1282148888238154E-2</v>
      </c>
      <c r="K498" s="187">
        <f t="shared" si="126"/>
        <v>4.0799157170524541E-2</v>
      </c>
      <c r="L498" s="187">
        <f t="shared" si="126"/>
        <v>4.0321816345646272E-2</v>
      </c>
      <c r="M498" s="187">
        <f t="shared" si="126"/>
        <v>3.985006029944721E-2</v>
      </c>
      <c r="N498" s="187">
        <f t="shared" si="126"/>
        <v>3.9383823691291751E-2</v>
      </c>
      <c r="O498" s="187">
        <f t="shared" si="126"/>
        <v>3.8923041945014822E-2</v>
      </c>
      <c r="P498" s="187">
        <f t="shared" si="126"/>
        <v>3.846765123997771E-2</v>
      </c>
      <c r="Q498" s="187">
        <f t="shared" si="126"/>
        <v>3.8017588502228652E-2</v>
      </c>
      <c r="R498" s="187">
        <f t="shared" si="126"/>
        <v>3.7572791395766685E-2</v>
      </c>
      <c r="S498" s="187">
        <f t="shared" si="126"/>
        <v>3.7133198313907829E-2</v>
      </c>
      <c r="T498" s="187">
        <f t="shared" si="126"/>
        <v>3.6698748370752272E-2</v>
      </c>
      <c r="U498" s="187">
        <f t="shared" si="126"/>
        <v>3.62693813927513E-2</v>
      </c>
      <c r="V498" s="187">
        <f t="shared" si="126"/>
        <v>3.5845037910372989E-2</v>
      </c>
      <c r="W498" s="187">
        <f t="shared" si="126"/>
        <v>3.5425659149865368E-2</v>
      </c>
      <c r="X498" s="187">
        <f t="shared" si="126"/>
        <v>3.5011187025115936E-2</v>
      </c>
      <c r="Y498" s="187">
        <f t="shared" si="126"/>
        <v>3.4601564129606473E-2</v>
      </c>
      <c r="Z498" s="187">
        <f t="shared" si="124"/>
        <v>3.4196733728461881E-2</v>
      </c>
      <c r="AA498" s="187">
        <f t="shared" si="124"/>
        <v>3.3796639750592175E-2</v>
      </c>
      <c r="AB498" s="187">
        <f t="shared" si="124"/>
        <v>3.3401226780926316E-2</v>
      </c>
      <c r="AC498" s="187">
        <f t="shared" si="124"/>
        <v>3.3010440052736935E-2</v>
      </c>
      <c r="AD498" s="187">
        <f t="shared" si="124"/>
        <v>3.2624225440054888E-2</v>
      </c>
      <c r="AE498" s="187">
        <f t="shared" si="124"/>
        <v>3.2242529450172509E-2</v>
      </c>
      <c r="AF498" s="187">
        <f t="shared" si="124"/>
        <v>3.1865299216234579E-2</v>
      </c>
      <c r="AG498" s="187">
        <f t="shared" si="124"/>
        <v>3.149248248991604E-2</v>
      </c>
      <c r="AH498" s="187">
        <f t="shared" si="124"/>
        <v>3.1124027634185314E-2</v>
      </c>
      <c r="AI498" s="187">
        <f t="shared" si="124"/>
        <v>3.0759883616152284E-2</v>
      </c>
      <c r="AJ498" s="187">
        <f t="shared" si="124"/>
        <v>3.04E-2</v>
      </c>
      <c r="AK498" s="187">
        <f t="shared" si="127"/>
        <v>3.0044326939999071E-2</v>
      </c>
      <c r="AL498" s="187">
        <f t="shared" si="127"/>
        <v>2.9692815173603747E-2</v>
      </c>
      <c r="AM498" s="187">
        <f t="shared" si="127"/>
        <v>2.9345416014628822E-2</v>
      </c>
      <c r="AN498" s="187">
        <f t="shared" si="127"/>
        <v>2.9002081346506343E-2</v>
      </c>
      <c r="AO498" s="187">
        <f t="shared" si="127"/>
        <v>2.8662763615621215E-2</v>
      </c>
      <c r="AP498" s="187">
        <f t="shared" si="127"/>
        <v>2.832741582472479E-2</v>
      </c>
      <c r="AQ498" s="187">
        <f t="shared" si="127"/>
        <v>2.7995991526425495E-2</v>
      </c>
      <c r="AR498" s="187">
        <f t="shared" si="127"/>
        <v>2.7668444816755629E-2</v>
      </c>
      <c r="AS498" s="187">
        <f t="shared" si="127"/>
        <v>2.734473032881345E-2</v>
      </c>
      <c r="AT498" s="187">
        <f t="shared" si="127"/>
        <v>2.7024803226479589E-2</v>
      </c>
      <c r="AU498" s="187">
        <f t="shared" si="127"/>
        <v>2.6708619198207054E-2</v>
      </c>
      <c r="AV498" s="187">
        <f t="shared" si="127"/>
        <v>2.6396134450883835E-2</v>
      </c>
      <c r="AW498" s="187">
        <f t="shared" si="127"/>
        <v>2.6087305703767324E-2</v>
      </c>
      <c r="AX498" s="187">
        <f t="shared" si="127"/>
        <v>2.5782090182489739E-2</v>
      </c>
      <c r="AY498" s="187">
        <f t="shared" si="127"/>
        <v>2.5480445613133618E-2</v>
      </c>
      <c r="AZ498" s="187">
        <f t="shared" si="127"/>
        <v>2.5182330216376694E-2</v>
      </c>
      <c r="BA498" s="187">
        <f t="shared" si="125"/>
        <v>2.4887702701705226E-2</v>
      </c>
      <c r="BB498" s="187">
        <f t="shared" si="125"/>
        <v>2.4596522261695064E-2</v>
      </c>
      <c r="BC498" s="187">
        <f t="shared" si="125"/>
        <v>2.43087485663596E-2</v>
      </c>
      <c r="BD498" s="187">
        <f t="shared" si="125"/>
        <v>2.4024341757563867E-2</v>
      </c>
      <c r="BE498" s="187">
        <f t="shared" si="125"/>
        <v>2.3743262443503967E-2</v>
      </c>
      <c r="BF498" s="187">
        <f t="shared" si="125"/>
        <v>2.3465471693251132E-2</v>
      </c>
      <c r="BG498" s="187">
        <f t="shared" si="125"/>
        <v>2.3190931031359562E-2</v>
      </c>
      <c r="BH498" s="187">
        <f t="shared" si="125"/>
        <v>2.2919602432537382E-2</v>
      </c>
      <c r="BI498" s="187">
        <f t="shared" si="125"/>
        <v>2.2651448316379968E-2</v>
      </c>
      <c r="BJ498" s="187">
        <f t="shared" si="123"/>
        <v>2.2386431542164846E-2</v>
      </c>
      <c r="BK498" s="187">
        <f t="shared" si="123"/>
        <v>2.2124515403707506E-2</v>
      </c>
      <c r="BL498" s="187">
        <f t="shared" si="123"/>
        <v>2.1865663624277429E-2</v>
      </c>
      <c r="BM498" s="187">
        <f t="shared" si="123"/>
        <v>2.160984035157355E-2</v>
      </c>
      <c r="BN498" s="187">
        <f t="shared" si="123"/>
        <v>2.1357010152758558E-2</v>
      </c>
      <c r="BO498" s="187">
        <f t="shared" si="123"/>
        <v>2.1107138009551239E-2</v>
      </c>
      <c r="BP498" s="187">
        <f t="shared" si="123"/>
        <v>2.0860189313376271E-2</v>
      </c>
      <c r="BQ498" s="187">
        <f t="shared" si="123"/>
        <v>2.0616129860570768E-2</v>
      </c>
      <c r="BR498" s="62"/>
      <c r="BS498" s="57" t="s">
        <v>48</v>
      </c>
    </row>
    <row r="499" spans="2:71">
      <c r="B499" s="55">
        <v>35</v>
      </c>
      <c r="C499" s="186">
        <v>0.03</v>
      </c>
      <c r="D499" s="91">
        <f t="shared" si="116"/>
        <v>-1.1744492699245712E-2</v>
      </c>
      <c r="I499" s="61" t="s">
        <v>334</v>
      </c>
      <c r="J499" s="187">
        <f t="shared" si="126"/>
        <v>4.078692183235906E-2</v>
      </c>
      <c r="K499" s="187">
        <f t="shared" si="126"/>
        <v>4.0307900126674227E-2</v>
      </c>
      <c r="L499" s="187">
        <f t="shared" si="126"/>
        <v>3.9834504287914567E-2</v>
      </c>
      <c r="M499" s="187">
        <f t="shared" si="126"/>
        <v>3.9366668243127088E-2</v>
      </c>
      <c r="N499" s="187">
        <f t="shared" si="126"/>
        <v>3.890432669535205E-2</v>
      </c>
      <c r="O499" s="187">
        <f t="shared" si="126"/>
        <v>3.8447415114509421E-2</v>
      </c>
      <c r="P499" s="187">
        <f t="shared" si="126"/>
        <v>3.7995869728392195E-2</v>
      </c>
      <c r="Q499" s="187">
        <f t="shared" si="126"/>
        <v>3.7549627513765602E-2</v>
      </c>
      <c r="R499" s="187">
        <f t="shared" si="126"/>
        <v>3.7108626187570784E-2</v>
      </c>
      <c r="S499" s="187">
        <f t="shared" si="126"/>
        <v>3.6672804198231823E-2</v>
      </c>
      <c r="T499" s="187">
        <f t="shared" si="126"/>
        <v>3.6242100717064817E-2</v>
      </c>
      <c r="U499" s="187">
        <f t="shared" si="126"/>
        <v>3.581645562978792E-2</v>
      </c>
      <c r="V499" s="187">
        <f t="shared" si="126"/>
        <v>3.5395809528131018E-2</v>
      </c>
      <c r="W499" s="187">
        <f t="shared" si="126"/>
        <v>3.4980103701543995E-2</v>
      </c>
      <c r="X499" s="187">
        <f t="shared" si="126"/>
        <v>3.4569280129002351E-2</v>
      </c>
      <c r="Y499" s="187">
        <f t="shared" si="126"/>
        <v>3.4163281470909107E-2</v>
      </c>
      <c r="Z499" s="187">
        <f t="shared" si="124"/>
        <v>3.3762051061091737E-2</v>
      </c>
      <c r="AA499" s="187">
        <f t="shared" si="124"/>
        <v>3.3365532898893185E-2</v>
      </c>
      <c r="AB499" s="187">
        <f t="shared" si="124"/>
        <v>3.2973671641355687E-2</v>
      </c>
      <c r="AC499" s="187">
        <f t="shared" si="124"/>
        <v>3.258641259549646E-2</v>
      </c>
      <c r="AD499" s="187">
        <f t="shared" si="124"/>
        <v>3.2203701710674049E-2</v>
      </c>
      <c r="AE499" s="187">
        <f t="shared" si="124"/>
        <v>3.1825485571044351E-2</v>
      </c>
      <c r="AF499" s="187">
        <f t="shared" si="124"/>
        <v>3.145171138810527E-2</v>
      </c>
      <c r="AG499" s="187">
        <f t="shared" si="124"/>
        <v>3.1082326993328888E-2</v>
      </c>
      <c r="AH499" s="187">
        <f t="shared" si="124"/>
        <v>3.0717280830880163E-2</v>
      </c>
      <c r="AI499" s="187">
        <f t="shared" si="124"/>
        <v>3.0356521950421211E-2</v>
      </c>
      <c r="AJ499" s="187">
        <f t="shared" si="124"/>
        <v>0.03</v>
      </c>
      <c r="AK499" s="187">
        <f t="shared" si="127"/>
        <v>2.9647665219022627E-2</v>
      </c>
      <c r="AL499" s="187">
        <f t="shared" si="127"/>
        <v>2.9299468431308137E-2</v>
      </c>
      <c r="AM499" s="187">
        <f t="shared" si="127"/>
        <v>2.8955361038224856E-2</v>
      </c>
      <c r="AN499" s="187">
        <f t="shared" si="127"/>
        <v>2.8615295011907401E-2</v>
      </c>
      <c r="AO499" s="187">
        <f t="shared" si="127"/>
        <v>2.8279222888553293E-2</v>
      </c>
      <c r="AP499" s="187">
        <f t="shared" si="127"/>
        <v>2.7947097761798337E-2</v>
      </c>
      <c r="AQ499" s="187">
        <f t="shared" si="127"/>
        <v>2.7618873276169787E-2</v>
      </c>
      <c r="AR499" s="187">
        <f t="shared" si="127"/>
        <v>2.7294503620616421E-2</v>
      </c>
      <c r="AS499" s="187">
        <f t="shared" si="127"/>
        <v>2.6973943522114553E-2</v>
      </c>
      <c r="AT499" s="187">
        <f t="shared" si="127"/>
        <v>2.6657148239349216E-2</v>
      </c>
      <c r="AU499" s="187">
        <f t="shared" si="127"/>
        <v>2.6344073556469467E-2</v>
      </c>
      <c r="AV499" s="187">
        <f t="shared" si="127"/>
        <v>2.6034675776917121E-2</v>
      </c>
      <c r="AW499" s="187">
        <f t="shared" si="127"/>
        <v>2.5728911717327888E-2</v>
      </c>
      <c r="AX499" s="187">
        <f t="shared" si="127"/>
        <v>2.5426738701504192E-2</v>
      </c>
      <c r="AY499" s="187">
        <f t="shared" si="127"/>
        <v>2.512811455445875E-2</v>
      </c>
      <c r="AZ499" s="187">
        <f t="shared" si="127"/>
        <v>2.4832997596528097E-2</v>
      </c>
      <c r="BA499" s="187">
        <f t="shared" si="125"/>
        <v>2.4541346637555288E-2</v>
      </c>
      <c r="BB499" s="187">
        <f t="shared" si="125"/>
        <v>2.4253120971140862E-2</v>
      </c>
      <c r="BC499" s="187">
        <f t="shared" si="125"/>
        <v>2.3968280368961373E-2</v>
      </c>
      <c r="BD499" s="187">
        <f t="shared" si="125"/>
        <v>2.3686785075154631E-2</v>
      </c>
      <c r="BE499" s="187">
        <f t="shared" si="125"/>
        <v>2.3408595800770874E-2</v>
      </c>
      <c r="BF499" s="187">
        <f t="shared" si="125"/>
        <v>2.313367371828913E-2</v>
      </c>
      <c r="BG499" s="187">
        <f t="shared" si="125"/>
        <v>2.2861980456197948E-2</v>
      </c>
      <c r="BH499" s="187">
        <f t="shared" si="125"/>
        <v>2.2593478093639836E-2</v>
      </c>
      <c r="BI499" s="187">
        <f t="shared" si="125"/>
        <v>2.232812915511851E-2</v>
      </c>
      <c r="BJ499" s="187">
        <f t="shared" si="123"/>
        <v>2.206589660526841E-2</v>
      </c>
      <c r="BK499" s="187">
        <f t="shared" si="123"/>
        <v>2.1806743843685521E-2</v>
      </c>
      <c r="BL499" s="187">
        <f t="shared" si="123"/>
        <v>2.1550634699819039E-2</v>
      </c>
      <c r="BM499" s="187">
        <f t="shared" si="123"/>
        <v>2.1297533427922902E-2</v>
      </c>
      <c r="BN499" s="187">
        <f t="shared" si="123"/>
        <v>2.1047404702066719E-2</v>
      </c>
      <c r="BO499" s="187">
        <f t="shared" si="123"/>
        <v>2.0800213611205227E-2</v>
      </c>
      <c r="BP499" s="187">
        <f t="shared" si="123"/>
        <v>2.0555925654305675E-2</v>
      </c>
      <c r="BQ499" s="187">
        <f t="shared" si="123"/>
        <v>2.0314506735532447E-2</v>
      </c>
      <c r="BR499" s="62"/>
      <c r="BS499" s="57" t="s">
        <v>48</v>
      </c>
    </row>
    <row r="500" spans="2:71">
      <c r="B500" s="55">
        <v>36</v>
      </c>
      <c r="C500" s="186">
        <v>2.98E-2</v>
      </c>
      <c r="D500" s="91">
        <f t="shared" si="116"/>
        <v>-1.1789206320350076E-2</v>
      </c>
      <c r="I500" s="61" t="s">
        <v>334</v>
      </c>
      <c r="J500" s="187">
        <f t="shared" si="126"/>
        <v>4.056269878580087E-2</v>
      </c>
      <c r="K500" s="187">
        <f t="shared" si="126"/>
        <v>4.008449676090485E-2</v>
      </c>
      <c r="L500" s="187">
        <f t="shared" si="126"/>
        <v>3.9611932358343142E-2</v>
      </c>
      <c r="M500" s="187">
        <f t="shared" si="126"/>
        <v>3.9144939115022884E-2</v>
      </c>
      <c r="N500" s="187">
        <f t="shared" si="126"/>
        <v>3.8683451351398335E-2</v>
      </c>
      <c r="O500" s="187">
        <f t="shared" si="126"/>
        <v>3.8227404162233476E-2</v>
      </c>
      <c r="P500" s="187">
        <f t="shared" si="126"/>
        <v>3.7776733407473499E-2</v>
      </c>
      <c r="Q500" s="187">
        <f t="shared" si="126"/>
        <v>3.733137570322393E-2</v>
      </c>
      <c r="R500" s="187">
        <f t="shared" si="126"/>
        <v>3.6891268412836117E-2</v>
      </c>
      <c r="S500" s="187">
        <f t="shared" si="126"/>
        <v>3.6456349638097782E-2</v>
      </c>
      <c r="T500" s="187">
        <f t="shared" si="126"/>
        <v>3.6026558210527429E-2</v>
      </c>
      <c r="U500" s="187">
        <f t="shared" si="126"/>
        <v>3.5601833682771422E-2</v>
      </c>
      <c r="V500" s="187">
        <f t="shared" si="126"/>
        <v>3.518211632010243E-2</v>
      </c>
      <c r="W500" s="187">
        <f t="shared" si="126"/>
        <v>3.4767347092018196E-2</v>
      </c>
      <c r="X500" s="187">
        <f t="shared" si="126"/>
        <v>3.4357467663939163E-2</v>
      </c>
      <c r="Y500" s="187">
        <f t="shared" si="126"/>
        <v>3.3952420389004236E-2</v>
      </c>
      <c r="Z500" s="187">
        <f t="shared" si="124"/>
        <v>3.3552148299963003E-2</v>
      </c>
      <c r="AA500" s="187">
        <f t="shared" si="124"/>
        <v>3.3156595101163762E-2</v>
      </c>
      <c r="AB500" s="187">
        <f t="shared" si="124"/>
        <v>3.276570516063583E-2</v>
      </c>
      <c r="AC500" s="187">
        <f t="shared" si="124"/>
        <v>3.2379423502265338E-2</v>
      </c>
      <c r="AD500" s="187">
        <f t="shared" si="124"/>
        <v>3.1997695798063136E-2</v>
      </c>
      <c r="AE500" s="187">
        <f t="shared" si="124"/>
        <v>3.1620468360523971E-2</v>
      </c>
      <c r="AF500" s="187">
        <f t="shared" si="124"/>
        <v>3.1247688135075651E-2</v>
      </c>
      <c r="AG500" s="187">
        <f t="shared" si="124"/>
        <v>3.0879302692617291E-2</v>
      </c>
      <c r="AH500" s="187">
        <f t="shared" si="124"/>
        <v>3.0515260222145485E-2</v>
      </c>
      <c r="AI500" s="187">
        <f t="shared" si="124"/>
        <v>3.0155509523467437E-2</v>
      </c>
      <c r="AJ500" s="187">
        <f t="shared" si="124"/>
        <v>2.98E-2</v>
      </c>
      <c r="AK500" s="187">
        <f t="shared" si="127"/>
        <v>2.9448681651653569E-2</v>
      </c>
      <c r="AL500" s="187">
        <f t="shared" si="127"/>
        <v>2.9101505067799918E-2</v>
      </c>
      <c r="AM500" s="187">
        <f t="shared" si="127"/>
        <v>2.8758421420322908E-2</v>
      </c>
      <c r="AN500" s="187">
        <f t="shared" si="127"/>
        <v>2.8419382456751147E-2</v>
      </c>
      <c r="AO500" s="187">
        <f t="shared" si="127"/>
        <v>2.8084340493471572E-2</v>
      </c>
      <c r="AP500" s="187">
        <f t="shared" si="127"/>
        <v>2.7753248409023074E-2</v>
      </c>
      <c r="AQ500" s="187">
        <f t="shared" si="127"/>
        <v>2.7426059637469174E-2</v>
      </c>
      <c r="AR500" s="187">
        <f t="shared" si="127"/>
        <v>2.7102728161848826E-2</v>
      </c>
      <c r="AS500" s="187">
        <f t="shared" si="127"/>
        <v>2.6783208507704426E-2</v>
      </c>
      <c r="AT500" s="187">
        <f t="shared" si="127"/>
        <v>2.6467455736686147E-2</v>
      </c>
      <c r="AU500" s="187">
        <f t="shared" si="127"/>
        <v>2.6155425440231618E-2</v>
      </c>
      <c r="AV500" s="187">
        <f t="shared" si="127"/>
        <v>2.5847073733320194E-2</v>
      </c>
      <c r="AW500" s="187">
        <f t="shared" si="127"/>
        <v>2.5542357248300781E-2</v>
      </c>
      <c r="AX500" s="187">
        <f t="shared" si="127"/>
        <v>2.5241233128792475E-2</v>
      </c>
      <c r="AY500" s="187">
        <f t="shared" si="127"/>
        <v>2.4943659023657083E-2</v>
      </c>
      <c r="AZ500" s="187">
        <f t="shared" si="127"/>
        <v>2.4649593081042729E-2</v>
      </c>
      <c r="BA500" s="187">
        <f t="shared" si="125"/>
        <v>2.4358993942497641E-2</v>
      </c>
      <c r="BB500" s="187">
        <f t="shared" si="125"/>
        <v>2.4071820737153381E-2</v>
      </c>
      <c r="BC500" s="187">
        <f t="shared" si="125"/>
        <v>2.3788033075976597E-2</v>
      </c>
      <c r="BD500" s="187">
        <f t="shared" si="125"/>
        <v>2.35075910460886E-2</v>
      </c>
      <c r="BE500" s="187">
        <f t="shared" si="125"/>
        <v>2.3230455205151844E-2</v>
      </c>
      <c r="BF500" s="187">
        <f t="shared" si="125"/>
        <v>2.2956586575822661E-2</v>
      </c>
      <c r="BG500" s="187">
        <f t="shared" si="125"/>
        <v>2.2685946640269308E-2</v>
      </c>
      <c r="BH500" s="187">
        <f t="shared" si="125"/>
        <v>2.2418497334754723E-2</v>
      </c>
      <c r="BI500" s="187">
        <f t="shared" si="125"/>
        <v>2.2154201044283079E-2</v>
      </c>
      <c r="BJ500" s="187">
        <f t="shared" si="123"/>
        <v>2.1893020597309513E-2</v>
      </c>
      <c r="BK500" s="187">
        <f t="shared" si="123"/>
        <v>2.1634919260512159E-2</v>
      </c>
      <c r="BL500" s="187">
        <f t="shared" si="123"/>
        <v>2.1379860733625862E-2</v>
      </c>
      <c r="BM500" s="187">
        <f t="shared" si="123"/>
        <v>2.1127809144336793E-2</v>
      </c>
      <c r="BN500" s="187">
        <f t="shared" si="123"/>
        <v>2.0878729043237232E-2</v>
      </c>
      <c r="BO500" s="187">
        <f t="shared" si="123"/>
        <v>2.0632585398839821E-2</v>
      </c>
      <c r="BP500" s="187">
        <f t="shared" si="123"/>
        <v>2.0389343592650655E-2</v>
      </c>
      <c r="BQ500" s="187">
        <f t="shared" si="123"/>
        <v>2.0148969414300388E-2</v>
      </c>
      <c r="BR500" s="62"/>
      <c r="BS500" s="57" t="s">
        <v>48</v>
      </c>
    </row>
    <row r="501" spans="2:71">
      <c r="B501" s="55">
        <v>37</v>
      </c>
      <c r="C501" s="186">
        <v>2.9700000000000001E-2</v>
      </c>
      <c r="D501" s="91">
        <f t="shared" si="116"/>
        <v>-1.1783702222736392E-2</v>
      </c>
      <c r="I501" s="61" t="s">
        <v>334</v>
      </c>
      <c r="J501" s="187">
        <f t="shared" si="126"/>
        <v>4.0420728460997292E-2</v>
      </c>
      <c r="K501" s="187">
        <f t="shared" si="126"/>
        <v>3.9944422633186823E-2</v>
      </c>
      <c r="L501" s="187">
        <f t="shared" si="126"/>
        <v>3.9473729451418214E-2</v>
      </c>
      <c r="M501" s="187">
        <f t="shared" si="126"/>
        <v>3.9008582777941836E-2</v>
      </c>
      <c r="N501" s="187">
        <f t="shared" si="126"/>
        <v>3.8548917254355608E-2</v>
      </c>
      <c r="O501" s="187">
        <f t="shared" si="126"/>
        <v>3.8094668292421377E-2</v>
      </c>
      <c r="P501" s="187">
        <f t="shared" si="126"/>
        <v>3.7645772064989563E-2</v>
      </c>
      <c r="Q501" s="187">
        <f t="shared" si="126"/>
        <v>3.7202165497030718E-2</v>
      </c>
      <c r="R501" s="187">
        <f t="shared" si="126"/>
        <v>3.6763786256772756E-2</v>
      </c>
      <c r="S501" s="187">
        <f t="shared" si="126"/>
        <v>3.6330572746942624E-2</v>
      </c>
      <c r="T501" s="187">
        <f t="shared" si="126"/>
        <v>3.5902464096111184E-2</v>
      </c>
      <c r="U501" s="187">
        <f t="shared" si="126"/>
        <v>3.5479400150140131E-2</v>
      </c>
      <c r="V501" s="187">
        <f t="shared" si="126"/>
        <v>3.5061321463729568E-2</v>
      </c>
      <c r="W501" s="187">
        <f t="shared" si="126"/>
        <v>3.4648169292065337E-2</v>
      </c>
      <c r="X501" s="187">
        <f t="shared" si="126"/>
        <v>3.4239885582564689E-2</v>
      </c>
      <c r="Y501" s="187">
        <f t="shared" si="126"/>
        <v>3.383641296671918E-2</v>
      </c>
      <c r="Z501" s="187">
        <f t="shared" si="124"/>
        <v>3.3437694752033821E-2</v>
      </c>
      <c r="AA501" s="187">
        <f t="shared" si="124"/>
        <v>3.3043674914061107E-2</v>
      </c>
      <c r="AB501" s="187">
        <f t="shared" si="124"/>
        <v>3.2654298088528898E-2</v>
      </c>
      <c r="AC501" s="187">
        <f t="shared" si="124"/>
        <v>3.2269509563561206E-2</v>
      </c>
      <c r="AD501" s="187">
        <f t="shared" si="124"/>
        <v>3.1889255271990456E-2</v>
      </c>
      <c r="AE501" s="187">
        <f t="shared" si="124"/>
        <v>3.1513481783760497E-2</v>
      </c>
      <c r="AF501" s="187">
        <f t="shared" si="124"/>
        <v>3.1142136298419033E-2</v>
      </c>
      <c r="AG501" s="187">
        <f t="shared" si="124"/>
        <v>3.0775166637698595E-2</v>
      </c>
      <c r="AH501" s="187">
        <f t="shared" si="124"/>
        <v>3.0412521238184862E-2</v>
      </c>
      <c r="AI501" s="187">
        <f t="shared" si="124"/>
        <v>3.0054149144071448E-2</v>
      </c>
      <c r="AJ501" s="187">
        <f t="shared" si="124"/>
        <v>2.9700000000000001E-2</v>
      </c>
      <c r="AK501" s="187">
        <f t="shared" si="127"/>
        <v>2.9350024043984731E-2</v>
      </c>
      <c r="AL501" s="187">
        <f t="shared" si="127"/>
        <v>2.9004172100420261E-2</v>
      </c>
      <c r="AM501" s="187">
        <f t="shared" si="127"/>
        <v>2.8662395573171909E-2</v>
      </c>
      <c r="AN501" s="187">
        <f t="shared" si="127"/>
        <v>2.8324646438747374E-2</v>
      </c>
      <c r="AO501" s="187">
        <f t="shared" si="127"/>
        <v>2.7990877239548885E-2</v>
      </c>
      <c r="AP501" s="187">
        <f t="shared" si="127"/>
        <v>2.7661041077204872E-2</v>
      </c>
      <c r="AQ501" s="187">
        <f t="shared" si="127"/>
        <v>2.7335091605980209E-2</v>
      </c>
      <c r="AR501" s="187">
        <f t="shared" si="127"/>
        <v>2.701298302626412E-2</v>
      </c>
      <c r="AS501" s="187">
        <f t="shared" si="127"/>
        <v>2.6694670078134791E-2</v>
      </c>
      <c r="AT501" s="187">
        <f t="shared" si="127"/>
        <v>2.638010803499986E-2</v>
      </c>
      <c r="AU501" s="187">
        <f t="shared" si="127"/>
        <v>2.6069252697311807E-2</v>
      </c>
      <c r="AV501" s="187">
        <f t="shared" si="127"/>
        <v>2.5762060386357415E-2</v>
      </c>
      <c r="AW501" s="187">
        <f t="shared" si="127"/>
        <v>2.5458487938120427E-2</v>
      </c>
      <c r="AX501" s="187">
        <f t="shared" si="127"/>
        <v>2.515849269721649E-2</v>
      </c>
      <c r="AY501" s="187">
        <f t="shared" si="127"/>
        <v>2.4862032510899603E-2</v>
      </c>
      <c r="AZ501" s="187">
        <f t="shared" si="127"/>
        <v>2.4569065723139171E-2</v>
      </c>
      <c r="BA501" s="187">
        <f t="shared" si="125"/>
        <v>2.4279551168766858E-2</v>
      </c>
      <c r="BB501" s="187">
        <f t="shared" si="125"/>
        <v>2.399344816769242E-2</v>
      </c>
      <c r="BC501" s="187">
        <f t="shared" si="125"/>
        <v>2.3710716519187672E-2</v>
      </c>
      <c r="BD501" s="187">
        <f t="shared" si="125"/>
        <v>2.343131649623785E-2</v>
      </c>
      <c r="BE501" s="187">
        <f t="shared" si="125"/>
        <v>2.3155208839959494E-2</v>
      </c>
      <c r="BF501" s="187">
        <f t="shared" si="125"/>
        <v>2.2882354754084133E-2</v>
      </c>
      <c r="BG501" s="187">
        <f t="shared" si="125"/>
        <v>2.2612715899506992E-2</v>
      </c>
      <c r="BH501" s="187">
        <f t="shared" si="125"/>
        <v>2.2346254388899863E-2</v>
      </c>
      <c r="BI501" s="187">
        <f t="shared" si="125"/>
        <v>2.2082932781387551E-2</v>
      </c>
      <c r="BJ501" s="187">
        <f t="shared" si="123"/>
        <v>2.1822714077286975E-2</v>
      </c>
      <c r="BK501" s="187">
        <f t="shared" si="123"/>
        <v>2.1565561712908309E-2</v>
      </c>
      <c r="BL501" s="187">
        <f t="shared" si="123"/>
        <v>2.1311439555417352E-2</v>
      </c>
      <c r="BM501" s="187">
        <f t="shared" si="123"/>
        <v>2.106031189775847E-2</v>
      </c>
      <c r="BN501" s="187">
        <f t="shared" si="123"/>
        <v>2.0812143453637334E-2</v>
      </c>
      <c r="BO501" s="187">
        <f t="shared" si="123"/>
        <v>2.0566899352562798E-2</v>
      </c>
      <c r="BP501" s="187">
        <f t="shared" si="123"/>
        <v>2.0324545134947206E-2</v>
      </c>
      <c r="BQ501" s="187">
        <f t="shared" si="123"/>
        <v>2.0085046747264423E-2</v>
      </c>
      <c r="BR501" s="62"/>
      <c r="BS501" s="57" t="s">
        <v>48</v>
      </c>
    </row>
    <row r="502" spans="2:71">
      <c r="B502" s="55">
        <v>38</v>
      </c>
      <c r="C502" s="186">
        <v>2.9600000000000001E-2</v>
      </c>
      <c r="D502" s="91">
        <f t="shared" si="116"/>
        <v>-1.1778205999600111E-2</v>
      </c>
      <c r="I502" s="61" t="s">
        <v>334</v>
      </c>
      <c r="J502" s="187">
        <f t="shared" si="126"/>
        <v>4.0278806778418677E-2</v>
      </c>
      <c r="K502" s="187">
        <f t="shared" si="126"/>
        <v>3.9804394694764371E-2</v>
      </c>
      <c r="L502" s="187">
        <f t="shared" si="126"/>
        <v>3.9335570334360047E-2</v>
      </c>
      <c r="M502" s="187">
        <f t="shared" si="126"/>
        <v>3.8872267883850196E-2</v>
      </c>
      <c r="N502" s="187">
        <f t="shared" si="126"/>
        <v>3.8414422305042571E-2</v>
      </c>
      <c r="O502" s="187">
        <f t="shared" si="126"/>
        <v>3.7961969325778146E-2</v>
      </c>
      <c r="P502" s="187">
        <f t="shared" si="126"/>
        <v>3.7514845430908633E-2</v>
      </c>
      <c r="Q502" s="187">
        <f t="shared" si="126"/>
        <v>3.7072987853380243E-2</v>
      </c>
      <c r="R502" s="187">
        <f t="shared" si="126"/>
        <v>3.6636334565422451E-2</v>
      </c>
      <c r="S502" s="187">
        <f t="shared" si="126"/>
        <v>3.6204824269840639E-2</v>
      </c>
      <c r="T502" s="187">
        <f t="shared" si="126"/>
        <v>3.577839639141113E-2</v>
      </c>
      <c r="U502" s="187">
        <f t="shared" si="126"/>
        <v>3.5356991068377745E-2</v>
      </c>
      <c r="V502" s="187">
        <f t="shared" si="126"/>
        <v>3.4940549144048372E-2</v>
      </c>
      <c r="W502" s="187">
        <f t="shared" si="126"/>
        <v>3.4529012158490614E-2</v>
      </c>
      <c r="X502" s="187">
        <f t="shared" si="126"/>
        <v>3.4122322340325216E-2</v>
      </c>
      <c r="Y502" s="187">
        <f t="shared" si="126"/>
        <v>3.3720422598616115E-2</v>
      </c>
      <c r="Z502" s="187">
        <f t="shared" si="124"/>
        <v>3.3323256514856042E-2</v>
      </c>
      <c r="AA502" s="187">
        <f t="shared" si="124"/>
        <v>3.2930768335046552E-2</v>
      </c>
      <c r="AB502" s="187">
        <f t="shared" si="124"/>
        <v>3.2542902961871269E-2</v>
      </c>
      <c r="AC502" s="187">
        <f t="shared" si="124"/>
        <v>3.215960594696135E-2</v>
      </c>
      <c r="AD502" s="187">
        <f t="shared" si="124"/>
        <v>3.1780823483252077E-2</v>
      </c>
      <c r="AE502" s="187">
        <f t="shared" si="124"/>
        <v>3.1406502397429405E-2</v>
      </c>
      <c r="AF502" s="187">
        <f t="shared" si="124"/>
        <v>3.1036590142465549E-2</v>
      </c>
      <c r="AG502" s="187">
        <f t="shared" si="124"/>
        <v>3.0671034790242434E-2</v>
      </c>
      <c r="AH502" s="187">
        <f t="shared" si="124"/>
        <v>3.0309785024262053E-2</v>
      </c>
      <c r="AI502" s="187">
        <f t="shared" si="124"/>
        <v>2.9952790132442703E-2</v>
      </c>
      <c r="AJ502" s="187">
        <f t="shared" si="124"/>
        <v>2.9600000000000001E-2</v>
      </c>
      <c r="AK502" s="187">
        <f t="shared" si="127"/>
        <v>2.9251365102411837E-2</v>
      </c>
      <c r="AL502" s="187">
        <f t="shared" si="127"/>
        <v>2.8906836498466121E-2</v>
      </c>
      <c r="AM502" s="187">
        <f t="shared" si="127"/>
        <v>2.8566365823390425E-2</v>
      </c>
      <c r="AN502" s="187">
        <f t="shared" si="127"/>
        <v>2.8229905282062599E-2</v>
      </c>
      <c r="AO502" s="187">
        <f t="shared" si="127"/>
        <v>2.7897407642301267E-2</v>
      </c>
      <c r="AP502" s="187">
        <f t="shared" si="127"/>
        <v>2.7568826228235425E-2</v>
      </c>
      <c r="AQ502" s="187">
        <f t="shared" si="127"/>
        <v>2.7244114913752088E-2</v>
      </c>
      <c r="AR502" s="187">
        <f t="shared" si="127"/>
        <v>2.6923228116021141E-2</v>
      </c>
      <c r="AS502" s="187">
        <f t="shared" si="127"/>
        <v>2.6606120789096417E-2</v>
      </c>
      <c r="AT502" s="187">
        <f t="shared" si="127"/>
        <v>2.6292748417592198E-2</v>
      </c>
      <c r="AU502" s="187">
        <f t="shared" si="127"/>
        <v>2.5983067010434135E-2</v>
      </c>
      <c r="AV502" s="187">
        <f t="shared" si="127"/>
        <v>2.5677033094683832E-2</v>
      </c>
      <c r="AW502" s="187">
        <f t="shared" si="127"/>
        <v>2.5374603709436096E-2</v>
      </c>
      <c r="AX502" s="187">
        <f t="shared" si="127"/>
        <v>2.5075736399788141E-2</v>
      </c>
      <c r="AY502" s="187">
        <f t="shared" si="127"/>
        <v>2.4780389210879765E-2</v>
      </c>
      <c r="AZ502" s="187">
        <f t="shared" si="127"/>
        <v>2.4488520682003759E-2</v>
      </c>
      <c r="BA502" s="187">
        <f t="shared" si="125"/>
        <v>2.420008984078565E-2</v>
      </c>
      <c r="BB502" s="187">
        <f t="shared" si="125"/>
        <v>2.3915056197432047E-2</v>
      </c>
      <c r="BC502" s="187">
        <f t="shared" si="125"/>
        <v>2.3633379739046678E-2</v>
      </c>
      <c r="BD502" s="187">
        <f t="shared" si="125"/>
        <v>2.3355020924013415E-2</v>
      </c>
      <c r="BE502" s="187">
        <f t="shared" si="125"/>
        <v>2.3079940676445414E-2</v>
      </c>
      <c r="BF502" s="187">
        <f t="shared" si="125"/>
        <v>2.2808100380699688E-2</v>
      </c>
      <c r="BG502" s="187">
        <f t="shared" si="125"/>
        <v>2.2539461875956249E-2</v>
      </c>
      <c r="BH502" s="187">
        <f t="shared" si="125"/>
        <v>2.2273987450861104E-2</v>
      </c>
      <c r="BI502" s="187">
        <f t="shared" si="125"/>
        <v>2.2011639838232358E-2</v>
      </c>
      <c r="BJ502" s="187">
        <f t="shared" si="123"/>
        <v>2.1752382209828652E-2</v>
      </c>
      <c r="BK502" s="187">
        <f t="shared" si="123"/>
        <v>2.1496178171179253E-2</v>
      </c>
      <c r="BL502" s="187">
        <f t="shared" si="123"/>
        <v>2.1242991756475E-2</v>
      </c>
      <c r="BM502" s="187">
        <f t="shared" si="123"/>
        <v>2.099278742351943E-2</v>
      </c>
      <c r="BN502" s="187">
        <f t="shared" si="123"/>
        <v>2.07455300487394E-2</v>
      </c>
      <c r="BO502" s="187">
        <f t="shared" si="123"/>
        <v>2.0501184922254456E-2</v>
      </c>
      <c r="BP502" s="187">
        <f t="shared" si="123"/>
        <v>2.0259717743004248E-2</v>
      </c>
      <c r="BQ502" s="187">
        <f t="shared" si="123"/>
        <v>2.002109461393339E-2</v>
      </c>
      <c r="BR502" s="62"/>
      <c r="BS502" s="57" t="s">
        <v>48</v>
      </c>
    </row>
    <row r="503" spans="2:71">
      <c r="B503" s="55">
        <v>39</v>
      </c>
      <c r="C503" s="186">
        <v>2.9499999999999998E-2</v>
      </c>
      <c r="D503" s="91">
        <f t="shared" si="116"/>
        <v>-1.1772735380093047E-2</v>
      </c>
      <c r="I503" s="61" t="s">
        <v>334</v>
      </c>
      <c r="J503" s="187">
        <f t="shared" si="126"/>
        <v>4.0136952362565065E-2</v>
      </c>
      <c r="K503" s="187">
        <f t="shared" si="126"/>
        <v>3.9664430643437179E-2</v>
      </c>
      <c r="L503" s="187">
        <f t="shared" si="126"/>
        <v>3.9197471797469942E-2</v>
      </c>
      <c r="M503" s="187">
        <f t="shared" si="126"/>
        <v>3.8736010334429666E-2</v>
      </c>
      <c r="N503" s="187">
        <f t="shared" si="126"/>
        <v>3.8279981535081872E-2</v>
      </c>
      <c r="O503" s="187">
        <f t="shared" si="126"/>
        <v>3.7829321442114504E-2</v>
      </c>
      <c r="P503" s="187">
        <f t="shared" si="126"/>
        <v>3.7383966851168009E-2</v>
      </c>
      <c r="Q503" s="187">
        <f t="shared" si="126"/>
        <v>3.6943855301971036E-2</v>
      </c>
      <c r="R503" s="187">
        <f t="shared" si="126"/>
        <v>3.6508925069580485E-2</v>
      </c>
      <c r="S503" s="187">
        <f t="shared" si="126"/>
        <v>3.6079115155724664E-2</v>
      </c>
      <c r="T503" s="187">
        <f t="shared" si="126"/>
        <v>3.5654365280248415E-2</v>
      </c>
      <c r="U503" s="187">
        <f t="shared" si="126"/>
        <v>3.5234615872658873E-2</v>
      </c>
      <c r="V503" s="187">
        <f t="shared" si="126"/>
        <v>3.4819808063770823E-2</v>
      </c>
      <c r="W503" s="187">
        <f t="shared" si="126"/>
        <v>3.4409883677450424E-2</v>
      </c>
      <c r="X503" s="187">
        <f t="shared" si="126"/>
        <v>3.4004785222456015E-2</v>
      </c>
      <c r="Y503" s="187">
        <f t="shared" si="126"/>
        <v>3.3604455884375141E-2</v>
      </c>
      <c r="Z503" s="187">
        <f t="shared" si="124"/>
        <v>3.3208839517656387E-2</v>
      </c>
      <c r="AA503" s="187">
        <f t="shared" si="124"/>
        <v>3.2817880637735032E-2</v>
      </c>
      <c r="AB503" s="187">
        <f t="shared" si="124"/>
        <v>3.2431524413251506E-2</v>
      </c>
      <c r="AC503" s="187">
        <f t="shared" si="124"/>
        <v>3.204971665836126E-2</v>
      </c>
      <c r="AD503" s="187">
        <f t="shared" si="124"/>
        <v>3.1672403825135413E-2</v>
      </c>
      <c r="AE503" s="187">
        <f t="shared" si="124"/>
        <v>3.129953299605065E-2</v>
      </c>
      <c r="AF503" s="187">
        <f t="shared" si="124"/>
        <v>3.0931051876567649E-2</v>
      </c>
      <c r="AG503" s="187">
        <f t="shared" si="124"/>
        <v>3.056690878779689E-2</v>
      </c>
      <c r="AH503" s="187">
        <f t="shared" si="124"/>
        <v>3.0207052659250718E-2</v>
      </c>
      <c r="AI503" s="187">
        <f t="shared" si="124"/>
        <v>2.985143302168082E-2</v>
      </c>
      <c r="AJ503" s="187">
        <f t="shared" si="124"/>
        <v>2.9499999999999998E-2</v>
      </c>
      <c r="AK503" s="187">
        <f t="shared" si="127"/>
        <v>2.9152704306287254E-2</v>
      </c>
      <c r="AL503" s="187">
        <f t="shared" si="127"/>
        <v>2.8809497232875233E-2</v>
      </c>
      <c r="AM503" s="187">
        <f t="shared" si="127"/>
        <v>2.8470330645519071E-2</v>
      </c>
      <c r="AN503" s="187">
        <f t="shared" si="127"/>
        <v>2.813515697664562E-2</v>
      </c>
      <c r="AO503" s="187">
        <f t="shared" si="127"/>
        <v>2.7803929218682192E-2</v>
      </c>
      <c r="AP503" s="187">
        <f t="shared" si="127"/>
        <v>2.7476600917463807E-2</v>
      </c>
      <c r="AQ503" s="187">
        <f t="shared" si="127"/>
        <v>2.7153126165718085E-2</v>
      </c>
      <c r="AR503" s="187">
        <f t="shared" si="127"/>
        <v>2.6833459596626801E-2</v>
      </c>
      <c r="AS503" s="187">
        <f t="shared" si="127"/>
        <v>2.6517556377463298E-2</v>
      </c>
      <c r="AT503" s="187">
        <f t="shared" si="127"/>
        <v>2.6205372203304721E-2</v>
      </c>
      <c r="AU503" s="187">
        <f t="shared" si="127"/>
        <v>2.5896863290818369E-2</v>
      </c>
      <c r="AV503" s="187">
        <f t="shared" si="127"/>
        <v>2.5591986372121119E-2</v>
      </c>
      <c r="AW503" s="187">
        <f t="shared" si="127"/>
        <v>2.5290698688711186E-2</v>
      </c>
      <c r="AX503" s="187">
        <f t="shared" si="127"/>
        <v>2.4992957985471322E-2</v>
      </c>
      <c r="AY503" s="187">
        <f t="shared" si="127"/>
        <v>2.4698722504742587E-2</v>
      </c>
      <c r="AZ503" s="187">
        <f t="shared" si="127"/>
        <v>2.4407950980467899E-2</v>
      </c>
      <c r="BA503" s="187">
        <f t="shared" si="125"/>
        <v>2.4120602632404568E-2</v>
      </c>
      <c r="BB503" s="187">
        <f t="shared" si="125"/>
        <v>2.3836637160404892E-2</v>
      </c>
      <c r="BC503" s="187">
        <f t="shared" si="125"/>
        <v>2.3556014738764151E-2</v>
      </c>
      <c r="BD503" s="187">
        <f t="shared" si="125"/>
        <v>2.3278696010635109E-2</v>
      </c>
      <c r="BE503" s="187">
        <f t="shared" si="125"/>
        <v>2.3004642082508273E-2</v>
      </c>
      <c r="BF503" s="187">
        <f t="shared" si="125"/>
        <v>2.273381451875715E-2</v>
      </c>
      <c r="BG503" s="187">
        <f t="shared" si="125"/>
        <v>2.2466175336247705E-2</v>
      </c>
      <c r="BH503" s="187">
        <f t="shared" si="125"/>
        <v>2.2201686999011285E-2</v>
      </c>
      <c r="BI503" s="187">
        <f t="shared" si="125"/>
        <v>2.1940312412980275E-2</v>
      </c>
      <c r="BJ503" s="187">
        <f t="shared" si="123"/>
        <v>2.1682014920785687E-2</v>
      </c>
      <c r="BK503" s="187">
        <f t="shared" si="123"/>
        <v>2.1426758296616048E-2</v>
      </c>
      <c r="BL503" s="187">
        <f t="shared" si="123"/>
        <v>2.1174506741136773E-2</v>
      </c>
      <c r="BM503" s="187">
        <f t="shared" si="123"/>
        <v>2.0925224876469372E-2</v>
      </c>
      <c r="BN503" s="187">
        <f t="shared" si="123"/>
        <v>2.0678877741229756E-2</v>
      </c>
      <c r="BO503" s="187">
        <f t="shared" si="123"/>
        <v>2.0435430785624965E-2</v>
      </c>
      <c r="BP503" s="187">
        <f t="shared" si="123"/>
        <v>2.0194849866607592E-2</v>
      </c>
      <c r="BQ503" s="187">
        <f t="shared" si="123"/>
        <v>1.9957101243087312E-2</v>
      </c>
      <c r="BR503" s="62"/>
      <c r="BS503" s="57" t="s">
        <v>48</v>
      </c>
    </row>
    <row r="504" spans="2:71">
      <c r="B504" s="55">
        <v>40</v>
      </c>
      <c r="C504" s="186">
        <v>2.93E-2</v>
      </c>
      <c r="D504" s="91">
        <f t="shared" si="116"/>
        <v>-1.1767234045087172E-2</v>
      </c>
      <c r="I504" s="61" t="s">
        <v>334</v>
      </c>
      <c r="J504" s="187">
        <f t="shared" si="126"/>
        <v>3.9859067880939611E-2</v>
      </c>
      <c r="K504" s="187">
        <f t="shared" si="126"/>
        <v>3.9390036900365584E-2</v>
      </c>
      <c r="L504" s="187">
        <f t="shared" si="126"/>
        <v>3.8926525117114356E-2</v>
      </c>
      <c r="M504" s="187">
        <f t="shared" si="126"/>
        <v>3.8468467585499301E-2</v>
      </c>
      <c r="N504" s="187">
        <f t="shared" si="126"/>
        <v>3.8015800124064879E-2</v>
      </c>
      <c r="O504" s="187">
        <f t="shared" si="126"/>
        <v>3.7568459306593756E-2</v>
      </c>
      <c r="P504" s="187">
        <f t="shared" si="126"/>
        <v>3.7126382453219732E-2</v>
      </c>
      <c r="Q504" s="187">
        <f t="shared" si="126"/>
        <v>3.668950762164528E-2</v>
      </c>
      <c r="R504" s="187">
        <f t="shared" si="126"/>
        <v>3.625777359846237E-2</v>
      </c>
      <c r="S504" s="187">
        <f t="shared" si="126"/>
        <v>3.5831119890575476E-2</v>
      </c>
      <c r="T504" s="187">
        <f t="shared" si="126"/>
        <v>3.5409486716725495E-2</v>
      </c>
      <c r="U504" s="187">
        <f t="shared" si="126"/>
        <v>3.4992814999113386E-2</v>
      </c>
      <c r="V504" s="187">
        <f t="shared" si="126"/>
        <v>3.458104635512238E-2</v>
      </c>
      <c r="W504" s="187">
        <f t="shared" si="126"/>
        <v>3.4174123089137642E-2</v>
      </c>
      <c r="X504" s="187">
        <f t="shared" si="126"/>
        <v>3.3771988184462143E-2</v>
      </c>
      <c r="Y504" s="187">
        <f t="shared" si="126"/>
        <v>3.337458529532765E-2</v>
      </c>
      <c r="Z504" s="187">
        <f t="shared" si="124"/>
        <v>3.2981858738999816E-2</v>
      </c>
      <c r="AA504" s="187">
        <f t="shared" si="124"/>
        <v>3.2593753487975989E-2</v>
      </c>
      <c r="AB504" s="187">
        <f t="shared" si="124"/>
        <v>3.2210215162275103E-2</v>
      </c>
      <c r="AC504" s="187">
        <f t="shared" si="124"/>
        <v>3.1831190021817994E-2</v>
      </c>
      <c r="AD504" s="187">
        <f t="shared" si="124"/>
        <v>3.1456624958897624E-2</v>
      </c>
      <c r="AE504" s="187">
        <f t="shared" si="124"/>
        <v>3.1086467490737738E-2</v>
      </c>
      <c r="AF504" s="187">
        <f t="shared" si="124"/>
        <v>3.0720665752139237E-2</v>
      </c>
      <c r="AG504" s="187">
        <f t="shared" si="124"/>
        <v>3.035916848821292E-2</v>
      </c>
      <c r="AH504" s="187">
        <f t="shared" si="124"/>
        <v>3.0001925047197883E-2</v>
      </c>
      <c r="AI504" s="187">
        <f t="shared" si="124"/>
        <v>2.9648885373364339E-2</v>
      </c>
      <c r="AJ504" s="187">
        <f t="shared" si="124"/>
        <v>2.93E-2</v>
      </c>
      <c r="AK504" s="187">
        <f t="shared" si="127"/>
        <v>2.8955220042478944E-2</v>
      </c>
      <c r="AL504" s="187">
        <f t="shared" si="127"/>
        <v>2.8614497191412097E-2</v>
      </c>
      <c r="AM504" s="187">
        <f t="shared" si="127"/>
        <v>2.8277783705878259E-2</v>
      </c>
      <c r="AN504" s="187">
        <f t="shared" si="127"/>
        <v>2.7945032406734838E-2</v>
      </c>
      <c r="AO504" s="187">
        <f t="shared" si="127"/>
        <v>2.7616196670007243E-2</v>
      </c>
      <c r="AP504" s="187">
        <f t="shared" si="127"/>
        <v>2.7291230420356111E-2</v>
      </c>
      <c r="AQ504" s="187">
        <f t="shared" si="127"/>
        <v>2.6970088124621375E-2</v>
      </c>
      <c r="AR504" s="187">
        <f t="shared" si="127"/>
        <v>2.6652724785442328E-2</v>
      </c>
      <c r="AS504" s="187">
        <f t="shared" si="127"/>
        <v>2.6339095934952733E-2</v>
      </c>
      <c r="AT504" s="187">
        <f t="shared" si="127"/>
        <v>2.6029157628550136E-2</v>
      </c>
      <c r="AU504" s="187">
        <f t="shared" si="127"/>
        <v>2.5722866438738525E-2</v>
      </c>
      <c r="AV504" s="187">
        <f t="shared" si="127"/>
        <v>2.542017944904337E-2</v>
      </c>
      <c r="AW504" s="187">
        <f t="shared" si="127"/>
        <v>2.5121054247998358E-2</v>
      </c>
      <c r="AX504" s="187">
        <f t="shared" si="127"/>
        <v>2.482544892320283E-2</v>
      </c>
      <c r="AY504" s="187">
        <f t="shared" si="127"/>
        <v>2.4533322055449145E-2</v>
      </c>
      <c r="AZ504" s="187">
        <f t="shared" si="127"/>
        <v>2.4244632712919174E-2</v>
      </c>
      <c r="BA504" s="187">
        <f t="shared" si="125"/>
        <v>2.3959340445449076E-2</v>
      </c>
      <c r="BB504" s="187">
        <f t="shared" si="125"/>
        <v>2.367740527886155E-2</v>
      </c>
      <c r="BC504" s="187">
        <f t="shared" si="125"/>
        <v>2.3398787709364811E-2</v>
      </c>
      <c r="BD504" s="187">
        <f t="shared" si="125"/>
        <v>2.3123448698017402E-2</v>
      </c>
      <c r="BE504" s="187">
        <f t="shared" si="125"/>
        <v>2.2851349665258265E-2</v>
      </c>
      <c r="BF504" s="187">
        <f t="shared" si="125"/>
        <v>2.2582452485501045E-2</v>
      </c>
      <c r="BG504" s="187">
        <f t="shared" si="125"/>
        <v>2.2316719481792095E-2</v>
      </c>
      <c r="BH504" s="187">
        <f t="shared" si="125"/>
        <v>2.2054113420531291E-2</v>
      </c>
      <c r="BI504" s="187">
        <f t="shared" si="125"/>
        <v>2.1794597506254999E-2</v>
      </c>
      <c r="BJ504" s="187">
        <f t="shared" si="123"/>
        <v>2.1538135376480423E-2</v>
      </c>
      <c r="BK504" s="187">
        <f t="shared" si="123"/>
        <v>2.1284691096610606E-2</v>
      </c>
      <c r="BL504" s="187">
        <f t="shared" si="123"/>
        <v>2.1034229154899404E-2</v>
      </c>
      <c r="BM504" s="187">
        <f t="shared" si="123"/>
        <v>2.0786714457475708E-2</v>
      </c>
      <c r="BN504" s="187">
        <f t="shared" si="123"/>
        <v>2.0542112323426193E-2</v>
      </c>
      <c r="BO504" s="187">
        <f t="shared" si="123"/>
        <v>2.0300388479935969E-2</v>
      </c>
      <c r="BP504" s="187">
        <f t="shared" si="123"/>
        <v>2.0061509057486368E-2</v>
      </c>
      <c r="BQ504" s="187">
        <f t="shared" si="123"/>
        <v>1.9825440585109291E-2</v>
      </c>
      <c r="BR504" s="62"/>
      <c r="BS504" s="57" t="s">
        <v>48</v>
      </c>
    </row>
    <row r="505" spans="2:71">
      <c r="B505" s="55">
        <v>41</v>
      </c>
      <c r="C505" s="186">
        <v>2.9399999999999999E-2</v>
      </c>
      <c r="D505" s="91">
        <f t="shared" si="116"/>
        <v>-1.1761741558268701E-2</v>
      </c>
      <c r="I505" s="61" t="s">
        <v>334</v>
      </c>
      <c r="J505" s="187">
        <f t="shared" si="126"/>
        <v>3.9989326592860391E-2</v>
      </c>
      <c r="K505" s="187">
        <f t="shared" si="126"/>
        <v>3.9518982468385963E-2</v>
      </c>
      <c r="L505" s="187">
        <f t="shared" si="126"/>
        <v>3.9054170409947062E-2</v>
      </c>
      <c r="M505" s="187">
        <f t="shared" si="126"/>
        <v>3.8594825350812677E-2</v>
      </c>
      <c r="N505" s="187">
        <f t="shared" si="126"/>
        <v>3.8140882989549901E-2</v>
      </c>
      <c r="O505" s="187">
        <f t="shared" si="126"/>
        <v>3.7692279781022645E-2</v>
      </c>
      <c r="P505" s="187">
        <f t="shared" si="126"/>
        <v>3.7248952927496304E-2</v>
      </c>
      <c r="Q505" s="187">
        <f t="shared" si="126"/>
        <v>3.6810840369846977E-2</v>
      </c>
      <c r="R505" s="187">
        <f t="shared" si="126"/>
        <v>3.6377880778874154E-2</v>
      </c>
      <c r="S505" s="187">
        <f t="shared" si="126"/>
        <v>3.5950013546715523E-2</v>
      </c>
      <c r="T505" s="187">
        <f t="shared" si="126"/>
        <v>3.5527178778362797E-2</v>
      </c>
      <c r="U505" s="187">
        <f t="shared" si="126"/>
        <v>3.5109317283277292E-2</v>
      </c>
      <c r="V505" s="187">
        <f t="shared" si="126"/>
        <v>3.4696370567104125E-2</v>
      </c>
      <c r="W505" s="187">
        <f t="shared" si="126"/>
        <v>3.4288280823483924E-2</v>
      </c>
      <c r="X505" s="187">
        <f t="shared" si="126"/>
        <v>3.3884990925960763E-2</v>
      </c>
      <c r="Y505" s="187">
        <f t="shared" ref="Y505:AN520" si="128">$C505*POWER(1+$D505,Y$468-$C$468)</f>
        <v>3.3486444419985335E-2</v>
      </c>
      <c r="Z505" s="187">
        <f t="shared" si="128"/>
        <v>3.3092585515012145E-2</v>
      </c>
      <c r="AA505" s="187">
        <f t="shared" si="128"/>
        <v>3.2703359076689663E-2</v>
      </c>
      <c r="AB505" s="187">
        <f t="shared" si="128"/>
        <v>3.2318710619142377E-2</v>
      </c>
      <c r="AC505" s="187">
        <f t="shared" si="128"/>
        <v>3.1938586297343557E-2</v>
      </c>
      <c r="AD505" s="187">
        <f t="shared" si="128"/>
        <v>3.1562932899577734E-2</v>
      </c>
      <c r="AE505" s="187">
        <f t="shared" si="128"/>
        <v>3.1191697839991928E-2</v>
      </c>
      <c r="AF505" s="187">
        <f t="shared" si="128"/>
        <v>3.0824829151234336E-2</v>
      </c>
      <c r="AG505" s="187">
        <f t="shared" si="128"/>
        <v>3.046227547717973E-2</v>
      </c>
      <c r="AH505" s="187">
        <f t="shared" si="128"/>
        <v>3.0103986065740353E-2</v>
      </c>
      <c r="AI505" s="187">
        <f t="shared" si="128"/>
        <v>2.9749910761761394E-2</v>
      </c>
      <c r="AJ505" s="187">
        <f t="shared" si="128"/>
        <v>2.9399999999999999E-2</v>
      </c>
      <c r="AK505" s="187">
        <f t="shared" si="128"/>
        <v>2.9054204798186899E-2</v>
      </c>
      <c r="AL505" s="187">
        <f t="shared" si="128"/>
        <v>2.8712476750169615E-2</v>
      </c>
      <c r="AM505" s="187">
        <f t="shared" si="128"/>
        <v>2.8374768019136323E-2</v>
      </c>
      <c r="AN505" s="187">
        <f t="shared" si="128"/>
        <v>2.8041031330919411E-2</v>
      </c>
      <c r="AO505" s="187">
        <f t="shared" si="127"/>
        <v>2.7711219967377822E-2</v>
      </c>
      <c r="AP505" s="187">
        <f t="shared" si="127"/>
        <v>2.7385287759857189E-2</v>
      </c>
      <c r="AQ505" s="187">
        <f t="shared" si="127"/>
        <v>2.7063189082726931E-2</v>
      </c>
      <c r="AR505" s="187">
        <f t="shared" si="127"/>
        <v>2.674487884699334E-2</v>
      </c>
      <c r="AS505" s="187">
        <f t="shared" si="127"/>
        <v>2.6430312493987796E-2</v>
      </c>
      <c r="AT505" s="187">
        <f t="shared" si="127"/>
        <v>2.6119445989129231E-2</v>
      </c>
      <c r="AU505" s="187">
        <f t="shared" si="127"/>
        <v>2.5812235815759938E-2</v>
      </c>
      <c r="AV505" s="187">
        <f t="shared" si="127"/>
        <v>2.5508638969053879E-2</v>
      </c>
      <c r="AW505" s="187">
        <f t="shared" si="127"/>
        <v>2.5208612949996687E-2</v>
      </c>
      <c r="AX505" s="187">
        <f t="shared" si="127"/>
        <v>2.4912115759436401E-2</v>
      </c>
      <c r="AY505" s="187">
        <f t="shared" si="127"/>
        <v>2.4619105892204236E-2</v>
      </c>
      <c r="AZ505" s="187">
        <f t="shared" si="127"/>
        <v>2.432954233130448E-2</v>
      </c>
      <c r="BA505" s="187">
        <f t="shared" si="125"/>
        <v>2.4043384542172717E-2</v>
      </c>
      <c r="BB505" s="187">
        <f t="shared" si="125"/>
        <v>2.3760592467001612E-2</v>
      </c>
      <c r="BC505" s="187">
        <f t="shared" si="125"/>
        <v>2.3481126519133394E-2</v>
      </c>
      <c r="BD505" s="187">
        <f t="shared" si="125"/>
        <v>2.3204947577518335E-2</v>
      </c>
      <c r="BE505" s="187">
        <f t="shared" si="125"/>
        <v>2.2932016981238396E-2</v>
      </c>
      <c r="BF505" s="187">
        <f t="shared" si="125"/>
        <v>2.2662296524095238E-2</v>
      </c>
      <c r="BG505" s="187">
        <f t="shared" si="125"/>
        <v>2.2395748449261978E-2</v>
      </c>
      <c r="BH505" s="187">
        <f t="shared" si="125"/>
        <v>2.2132335443997762E-2</v>
      </c>
      <c r="BI505" s="187">
        <f t="shared" si="125"/>
        <v>2.187202063442455E-2</v>
      </c>
      <c r="BJ505" s="187">
        <f t="shared" si="123"/>
        <v>2.1614767580365329E-2</v>
      </c>
      <c r="BK505" s="187">
        <f t="shared" si="123"/>
        <v>2.1360540270243027E-2</v>
      </c>
      <c r="BL505" s="187">
        <f t="shared" si="123"/>
        <v>2.1109303116039438E-2</v>
      </c>
      <c r="BM505" s="187">
        <f t="shared" si="123"/>
        <v>2.0861020948313425E-2</v>
      </c>
      <c r="BN505" s="187">
        <f t="shared" si="123"/>
        <v>2.0615659011277737E-2</v>
      </c>
      <c r="BO505" s="187">
        <f t="shared" si="123"/>
        <v>2.0373182957933694E-2</v>
      </c>
      <c r="BP505" s="187">
        <f t="shared" si="123"/>
        <v>2.0133558845263154E-2</v>
      </c>
      <c r="BQ505" s="187">
        <f t="shared" si="123"/>
        <v>1.9896753129476974E-2</v>
      </c>
      <c r="BR505" s="62"/>
      <c r="BS505" s="57" t="s">
        <v>48</v>
      </c>
    </row>
    <row r="506" spans="2:71">
      <c r="B506" s="55">
        <v>42</v>
      </c>
      <c r="C506" s="186">
        <v>2.9399999999999999E-2</v>
      </c>
      <c r="D506" s="91">
        <f t="shared" si="116"/>
        <v>-1.1699333237693788E-2</v>
      </c>
      <c r="I506" s="61" t="s">
        <v>334</v>
      </c>
      <c r="J506" s="187">
        <f t="shared" ref="J506:Y521" si="129">$C506*POWER(1+$D506,J$468-$C$468)</f>
        <v>3.992372293143296E-2</v>
      </c>
      <c r="K506" s="187">
        <f t="shared" si="129"/>
        <v>3.9456641992768764E-2</v>
      </c>
      <c r="L506" s="187">
        <f t="shared" si="129"/>
        <v>3.8995025589654994E-2</v>
      </c>
      <c r="M506" s="187">
        <f t="shared" si="129"/>
        <v>3.8538809790669218E-2</v>
      </c>
      <c r="N506" s="187">
        <f t="shared" si="129"/>
        <v>3.8087931412344088E-2</v>
      </c>
      <c r="O506" s="187">
        <f t="shared" si="129"/>
        <v>3.7642328010416649E-2</v>
      </c>
      <c r="P506" s="187">
        <f t="shared" si="129"/>
        <v>3.7201937871180209E-2</v>
      </c>
      <c r="Q506" s="187">
        <f t="shared" si="129"/>
        <v>3.6766700002937289E-2</v>
      </c>
      <c r="R506" s="187">
        <f t="shared" si="129"/>
        <v>3.6336554127552614E-2</v>
      </c>
      <c r="S506" s="187">
        <f t="shared" si="129"/>
        <v>3.5911440672104875E-2</v>
      </c>
      <c r="T506" s="187">
        <f t="shared" si="129"/>
        <v>3.5491300760636259E-2</v>
      </c>
      <c r="U506" s="187">
        <f t="shared" si="129"/>
        <v>3.5076076205998355E-2</v>
      </c>
      <c r="V506" s="187">
        <f t="shared" si="129"/>
        <v>3.4665709501793637E-2</v>
      </c>
      <c r="W506" s="187">
        <f t="shared" si="129"/>
        <v>3.4260143814411066E-2</v>
      </c>
      <c r="X506" s="187">
        <f t="shared" si="129"/>
        <v>3.3859322975154961E-2</v>
      </c>
      <c r="Y506" s="187">
        <f t="shared" si="129"/>
        <v>3.3463191472465917E-2</v>
      </c>
      <c r="Z506" s="187">
        <f t="shared" si="128"/>
        <v>3.3071694444232788E-2</v>
      </c>
      <c r="AA506" s="187">
        <f t="shared" si="128"/>
        <v>3.2684777670194523E-2</v>
      </c>
      <c r="AB506" s="187">
        <f t="shared" si="128"/>
        <v>3.230238756443099E-2</v>
      </c>
      <c r="AC506" s="187">
        <f t="shared" si="128"/>
        <v>3.1924471167941573E-2</v>
      </c>
      <c r="AD506" s="187">
        <f t="shared" si="128"/>
        <v>3.155097614131068E-2</v>
      </c>
      <c r="AE506" s="187">
        <f t="shared" si="128"/>
        <v>3.1181850757458964E-2</v>
      </c>
      <c r="AF506" s="187">
        <f t="shared" si="128"/>
        <v>3.0817043894479416E-2</v>
      </c>
      <c r="AG506" s="187">
        <f t="shared" si="128"/>
        <v>3.0456505028557266E-2</v>
      </c>
      <c r="AH506" s="187">
        <f t="shared" si="128"/>
        <v>3.0100184226972682E-2</v>
      </c>
      <c r="AI506" s="187">
        <f t="shared" si="128"/>
        <v>2.9748032141185352E-2</v>
      </c>
      <c r="AJ506" s="187">
        <f t="shared" si="128"/>
        <v>2.9399999999999999E-2</v>
      </c>
      <c r="AK506" s="187">
        <f t="shared" si="128"/>
        <v>2.9056039602811803E-2</v>
      </c>
      <c r="AL506" s="187">
        <f t="shared" si="128"/>
        <v>2.8716103312930879E-2</v>
      </c>
      <c r="AM506" s="187">
        <f t="shared" si="128"/>
        <v>2.8380144050984862E-2</v>
      </c>
      <c r="AN506" s="187">
        <f t="shared" si="128"/>
        <v>2.8048115288398637E-2</v>
      </c>
      <c r="AO506" s="187">
        <f t="shared" si="127"/>
        <v>2.7719971040950406E-2</v>
      </c>
      <c r="AP506" s="187">
        <f t="shared" si="127"/>
        <v>2.7395665862403107E-2</v>
      </c>
      <c r="AQ506" s="187">
        <f t="shared" si="127"/>
        <v>2.7075154838210342E-2</v>
      </c>
      <c r="AR506" s="187">
        <f t="shared" si="127"/>
        <v>2.6758393579295964E-2</v>
      </c>
      <c r="AS506" s="187">
        <f t="shared" si="127"/>
        <v>2.6445338215906417E-2</v>
      </c>
      <c r="AT506" s="187">
        <f t="shared" si="127"/>
        <v>2.613594539153501E-2</v>
      </c>
      <c r="AU506" s="187">
        <f t="shared" si="127"/>
        <v>2.5830172256917274E-2</v>
      </c>
      <c r="AV506" s="187">
        <f t="shared" si="127"/>
        <v>2.5527976464096568E-2</v>
      </c>
      <c r="AW506" s="187">
        <f t="shared" si="127"/>
        <v>2.5229316160559099E-2</v>
      </c>
      <c r="AX506" s="187">
        <f t="shared" si="127"/>
        <v>2.4934149983437584E-2</v>
      </c>
      <c r="AY506" s="187">
        <f t="shared" si="127"/>
        <v>2.4642437053782711E-2</v>
      </c>
      <c r="AZ506" s="187">
        <f t="shared" si="127"/>
        <v>2.4354136970901615E-2</v>
      </c>
      <c r="BA506" s="187">
        <f t="shared" si="125"/>
        <v>2.4069209806762599E-2</v>
      </c>
      <c r="BB506" s="187">
        <f t="shared" si="125"/>
        <v>2.3787616100465314E-2</v>
      </c>
      <c r="BC506" s="187">
        <f t="shared" si="125"/>
        <v>2.3509316852775644E-2</v>
      </c>
      <c r="BD506" s="187">
        <f t="shared" si="125"/>
        <v>2.3234273520724491E-2</v>
      </c>
      <c r="BE506" s="187">
        <f t="shared" si="125"/>
        <v>2.296244801226981E-2</v>
      </c>
      <c r="BF506" s="187">
        <f t="shared" si="125"/>
        <v>2.2693802681021048E-2</v>
      </c>
      <c r="BG506" s="187">
        <f t="shared" si="125"/>
        <v>2.2428300321025316E-2</v>
      </c>
      <c r="BH506" s="187">
        <f t="shared" si="125"/>
        <v>2.2165904161614566E-2</v>
      </c>
      <c r="BI506" s="187">
        <f t="shared" si="125"/>
        <v>2.1906577862313054E-2</v>
      </c>
      <c r="BJ506" s="187">
        <f t="shared" si="123"/>
        <v>2.165028550780437E-2</v>
      </c>
      <c r="BK506" s="187">
        <f t="shared" si="123"/>
        <v>2.1396991602957355E-2</v>
      </c>
      <c r="BL506" s="187">
        <f t="shared" si="123"/>
        <v>2.1146661067910223E-2</v>
      </c>
      <c r="BM506" s="187">
        <f t="shared" si="123"/>
        <v>2.0899259233212175E-2</v>
      </c>
      <c r="BN506" s="187">
        <f t="shared" si="123"/>
        <v>2.0654751835021874E-2</v>
      </c>
      <c r="BO506" s="187">
        <f t="shared" si="123"/>
        <v>2.0413105010362087E-2</v>
      </c>
      <c r="BP506" s="187">
        <f t="shared" si="123"/>
        <v>2.0174285292429824E-2</v>
      </c>
      <c r="BQ506" s="187">
        <f t="shared" si="123"/>
        <v>1.9938259605961385E-2</v>
      </c>
      <c r="BR506" s="62"/>
      <c r="BS506" s="57" t="s">
        <v>48</v>
      </c>
    </row>
    <row r="507" spans="2:71">
      <c r="B507" s="55">
        <v>43</v>
      </c>
      <c r="C507" s="186">
        <v>2.9499999999999998E-2</v>
      </c>
      <c r="D507" s="91">
        <f t="shared" si="116"/>
        <v>-1.1636930455008243E-2</v>
      </c>
      <c r="I507" s="61" t="s">
        <v>334</v>
      </c>
      <c r="J507" s="187">
        <f t="shared" si="129"/>
        <v>3.9993809067784936E-2</v>
      </c>
      <c r="K507" s="187">
        <f t="shared" si="129"/>
        <v>3.9528403893032235E-2</v>
      </c>
      <c r="L507" s="187">
        <f t="shared" si="129"/>
        <v>3.9068414605931544E-2</v>
      </c>
      <c r="M507" s="187">
        <f t="shared" si="129"/>
        <v>3.8613778182174895E-2</v>
      </c>
      <c r="N507" s="187">
        <f t="shared" si="129"/>
        <v>3.8164432330863814E-2</v>
      </c>
      <c r="O507" s="187">
        <f t="shared" si="129"/>
        <v>3.7720315485974681E-2</v>
      </c>
      <c r="P507" s="187">
        <f t="shared" si="129"/>
        <v>3.7281366797923425E-2</v>
      </c>
      <c r="Q507" s="187">
        <f t="shared" si="129"/>
        <v>3.6847526125228333E-2</v>
      </c>
      <c r="R507" s="187">
        <f t="shared" si="129"/>
        <v>3.6418734026269953E-2</v>
      </c>
      <c r="S507" s="187">
        <f t="shared" si="129"/>
        <v>3.5994931751146812E-2</v>
      </c>
      <c r="T507" s="187">
        <f t="shared" si="129"/>
        <v>3.5576061233625944E-2</v>
      </c>
      <c r="U507" s="187">
        <f t="shared" si="129"/>
        <v>3.5162065083187123E-2</v>
      </c>
      <c r="V507" s="187">
        <f t="shared" si="129"/>
        <v>3.4752886577159608E-2</v>
      </c>
      <c r="W507" s="187">
        <f t="shared" si="129"/>
        <v>3.4348469652950415E-2</v>
      </c>
      <c r="X507" s="187">
        <f t="shared" si="129"/>
        <v>3.3948758900363064E-2</v>
      </c>
      <c r="Y507" s="187">
        <f t="shared" si="129"/>
        <v>3.3553699554005702E-2</v>
      </c>
      <c r="Z507" s="187">
        <f t="shared" si="128"/>
        <v>3.3163237485787492E-2</v>
      </c>
      <c r="AA507" s="187">
        <f t="shared" si="128"/>
        <v>3.2777319197502465E-2</v>
      </c>
      <c r="AB507" s="187">
        <f t="shared" si="128"/>
        <v>3.2395891813499521E-2</v>
      </c>
      <c r="AC507" s="187">
        <f t="shared" si="128"/>
        <v>3.2018903073437861E-2</v>
      </c>
      <c r="AD507" s="187">
        <f t="shared" si="128"/>
        <v>3.1646301325126608E-2</v>
      </c>
      <c r="AE507" s="187">
        <f t="shared" si="128"/>
        <v>3.1278035517447886E-2</v>
      </c>
      <c r="AF507" s="187">
        <f t="shared" si="128"/>
        <v>3.0914055193362062E-2</v>
      </c>
      <c r="AG507" s="187">
        <f t="shared" si="128"/>
        <v>3.0554310482994621E-2</v>
      </c>
      <c r="AH507" s="187">
        <f t="shared" si="128"/>
        <v>3.0198752096803286E-2</v>
      </c>
      <c r="AI507" s="187">
        <f t="shared" si="128"/>
        <v>2.9847331318824753E-2</v>
      </c>
      <c r="AJ507" s="187">
        <f t="shared" si="128"/>
        <v>2.9499999999999998E-2</v>
      </c>
      <c r="AK507" s="187">
        <f t="shared" si="128"/>
        <v>2.9156710551577255E-2</v>
      </c>
      <c r="AL507" s="187">
        <f t="shared" si="128"/>
        <v>2.8817415938591748E-2</v>
      </c>
      <c r="AM507" s="187">
        <f t="shared" si="128"/>
        <v>2.8482069673421311E-2</v>
      </c>
      <c r="AN507" s="187">
        <f t="shared" si="128"/>
        <v>2.8150625809417008E-2</v>
      </c>
      <c r="AO507" s="187">
        <f t="shared" si="127"/>
        <v>2.7823038934607861E-2</v>
      </c>
      <c r="AP507" s="187">
        <f t="shared" si="127"/>
        <v>2.7499264165478845E-2</v>
      </c>
      <c r="AQ507" s="187">
        <f t="shared" si="127"/>
        <v>2.7179257140821266E-2</v>
      </c>
      <c r="AR507" s="187">
        <f t="shared" si="127"/>
        <v>2.6862974015654743E-2</v>
      </c>
      <c r="AS507" s="187">
        <f t="shared" si="127"/>
        <v>2.6550371455219875E-2</v>
      </c>
      <c r="AT507" s="187">
        <f t="shared" si="127"/>
        <v>2.6241406629040846E-2</v>
      </c>
      <c r="AU507" s="187">
        <f t="shared" si="127"/>
        <v>2.5936037205057105E-2</v>
      </c>
      <c r="AV507" s="187">
        <f t="shared" si="127"/>
        <v>2.5634221343823354E-2</v>
      </c>
      <c r="AW507" s="187">
        <f t="shared" si="127"/>
        <v>2.5335917692776991E-2</v>
      </c>
      <c r="AX507" s="187">
        <f t="shared" si="127"/>
        <v>2.5041085380572335E-2</v>
      </c>
      <c r="AY507" s="187">
        <f t="shared" si="127"/>
        <v>2.4749684011480689E-2</v>
      </c>
      <c r="AZ507" s="187">
        <f t="shared" si="127"/>
        <v>2.4461673659855659E-2</v>
      </c>
      <c r="BA507" s="187">
        <f t="shared" si="125"/>
        <v>2.4177014864662814E-2</v>
      </c>
      <c r="BB507" s="187">
        <f t="shared" si="125"/>
        <v>2.3895668624073035E-2</v>
      </c>
      <c r="BC507" s="187">
        <f t="shared" si="125"/>
        <v>2.3617596390118772E-2</v>
      </c>
      <c r="BD507" s="187">
        <f t="shared" si="125"/>
        <v>2.3342760063412505E-2</v>
      </c>
      <c r="BE507" s="187">
        <f t="shared" si="125"/>
        <v>2.3071121987926633E-2</v>
      </c>
      <c r="BF507" s="187">
        <f t="shared" si="125"/>
        <v>2.280264494583412E-2</v>
      </c>
      <c r="BG507" s="187">
        <f t="shared" si="125"/>
        <v>2.2537292152409204E-2</v>
      </c>
      <c r="BH507" s="187">
        <f t="shared" si="125"/>
        <v>2.2275027250987414E-2</v>
      </c>
      <c r="BI507" s="187">
        <f t="shared" si="125"/>
        <v>2.2015814307984261E-2</v>
      </c>
      <c r="BJ507" s="187">
        <f t="shared" si="123"/>
        <v>2.1759617807971872E-2</v>
      </c>
      <c r="BK507" s="187">
        <f t="shared" si="123"/>
        <v>2.1506402648812945E-2</v>
      </c>
      <c r="BL507" s="187">
        <f t="shared" si="123"/>
        <v>2.1256134136851304E-2</v>
      </c>
      <c r="BM507" s="187">
        <f t="shared" si="123"/>
        <v>2.1008777982158437E-2</v>
      </c>
      <c r="BN507" s="187">
        <f t="shared" si="123"/>
        <v>2.0764300293835355E-2</v>
      </c>
      <c r="BO507" s="187">
        <f t="shared" si="123"/>
        <v>2.0522667575369084E-2</v>
      </c>
      <c r="BP507" s="187">
        <f t="shared" si="123"/>
        <v>2.0283846720043262E-2</v>
      </c>
      <c r="BQ507" s="187">
        <f t="shared" si="123"/>
        <v>2.0047805006402072E-2</v>
      </c>
      <c r="BR507" s="62"/>
      <c r="BS507" s="57" t="s">
        <v>48</v>
      </c>
    </row>
    <row r="508" spans="2:71">
      <c r="B508" s="55">
        <v>44</v>
      </c>
      <c r="C508" s="186">
        <v>2.9499999999999998E-2</v>
      </c>
      <c r="D508" s="91">
        <f t="shared" si="116"/>
        <v>-1.1574516105179122E-2</v>
      </c>
      <c r="I508" s="61" t="s">
        <v>334</v>
      </c>
      <c r="J508" s="187">
        <f t="shared" si="129"/>
        <v>3.9928199998600776E-2</v>
      </c>
      <c r="K508" s="187">
        <f t="shared" si="129"/>
        <v>3.9466050404666164E-2</v>
      </c>
      <c r="L508" s="187">
        <f t="shared" si="129"/>
        <v>3.9009249968649545E-2</v>
      </c>
      <c r="M508" s="187">
        <f t="shared" si="129"/>
        <v>3.8557736776636452E-2</v>
      </c>
      <c r="N508" s="187">
        <f t="shared" si="129"/>
        <v>3.8111449631336017E-2</v>
      </c>
      <c r="O508" s="187">
        <f t="shared" si="129"/>
        <v>3.7670328043786401E-2</v>
      </c>
      <c r="P508" s="187">
        <f t="shared" si="129"/>
        <v>3.7234312225156212E-2</v>
      </c>
      <c r="Q508" s="187">
        <f t="shared" si="129"/>
        <v>3.6803343078640874E-2</v>
      </c>
      <c r="R508" s="187">
        <f t="shared" si="129"/>
        <v>3.6377362191452718E-2</v>
      </c>
      <c r="S508" s="187">
        <f t="shared" si="129"/>
        <v>3.5956311826903814E-2</v>
      </c>
      <c r="T508" s="187">
        <f t="shared" si="129"/>
        <v>3.5540134916580472E-2</v>
      </c>
      <c r="U508" s="187">
        <f t="shared" si="129"/>
        <v>3.512877505260828E-2</v>
      </c>
      <c r="V508" s="187">
        <f t="shared" si="129"/>
        <v>3.4722176480006653E-2</v>
      </c>
      <c r="W508" s="187">
        <f t="shared" si="129"/>
        <v>3.4320284089131944E-2</v>
      </c>
      <c r="X508" s="187">
        <f t="shared" si="129"/>
        <v>3.392304340820796E-2</v>
      </c>
      <c r="Y508" s="187">
        <f t="shared" si="129"/>
        <v>3.353040059594297E-2</v>
      </c>
      <c r="Z508" s="187">
        <f t="shared" si="128"/>
        <v>3.3142302434232121E-2</v>
      </c>
      <c r="AA508" s="187">
        <f t="shared" si="128"/>
        <v>3.2758696320944386E-2</v>
      </c>
      <c r="AB508" s="187">
        <f t="shared" si="128"/>
        <v>3.2379530262792944E-2</v>
      </c>
      <c r="AC508" s="187">
        <f t="shared" si="128"/>
        <v>3.2004752868288112E-2</v>
      </c>
      <c r="AD508" s="187">
        <f t="shared" si="128"/>
        <v>3.1634313340771839E-2</v>
      </c>
      <c r="AE508" s="187">
        <f t="shared" si="128"/>
        <v>3.1268161471532788E-2</v>
      </c>
      <c r="AF508" s="187">
        <f t="shared" si="128"/>
        <v>3.0906247633001194E-2</v>
      </c>
      <c r="AG508" s="187">
        <f t="shared" si="128"/>
        <v>3.0548522772022364E-2</v>
      </c>
      <c r="AH508" s="187">
        <f t="shared" si="128"/>
        <v>3.0194938403208162E-2</v>
      </c>
      <c r="AI508" s="187">
        <f t="shared" si="128"/>
        <v>2.9845446602365343E-2</v>
      </c>
      <c r="AJ508" s="187">
        <f t="shared" si="128"/>
        <v>2.9499999999999998E-2</v>
      </c>
      <c r="AK508" s="187">
        <f t="shared" si="128"/>
        <v>2.9158551774897214E-2</v>
      </c>
      <c r="AL508" s="187">
        <f t="shared" si="128"/>
        <v>2.8821055647774967E-2</v>
      </c>
      <c r="AM508" s="187">
        <f t="shared" si="128"/>
        <v>2.8487465875011535E-2</v>
      </c>
      <c r="AN508" s="187">
        <f t="shared" si="128"/>
        <v>2.8157737242445472E-2</v>
      </c>
      <c r="AO508" s="187">
        <f t="shared" si="127"/>
        <v>2.7831825059247386E-2</v>
      </c>
      <c r="AP508" s="187">
        <f t="shared" si="127"/>
        <v>2.7509685151862598E-2</v>
      </c>
      <c r="AQ508" s="187">
        <f t="shared" si="127"/>
        <v>2.7191273858023963E-2</v>
      </c>
      <c r="AR508" s="187">
        <f t="shared" si="127"/>
        <v>2.6876548020833928E-2</v>
      </c>
      <c r="AS508" s="187">
        <f t="shared" si="127"/>
        <v>2.6565464982915166E-2</v>
      </c>
      <c r="AT508" s="187">
        <f t="shared" si="127"/>
        <v>2.6257982580628843E-2</v>
      </c>
      <c r="AU508" s="187">
        <f t="shared" si="127"/>
        <v>2.5954059138359842E-2</v>
      </c>
      <c r="AV508" s="187">
        <f t="shared" si="127"/>
        <v>2.5653653462868124E-2</v>
      </c>
      <c r="AW508" s="187">
        <f t="shared" si="127"/>
        <v>2.5356724837705475E-2</v>
      </c>
      <c r="AX508" s="187">
        <f t="shared" si="127"/>
        <v>2.5063233017696859E-2</v>
      </c>
      <c r="AY508" s="187">
        <f t="shared" si="127"/>
        <v>2.4773138223485668E-2</v>
      </c>
      <c r="AZ508" s="187">
        <f t="shared" ref="AZ508:BO523" si="130">$C508*POWER(1+$D508,AZ$468-$C$468)</f>
        <v>2.4486401136142109E-2</v>
      </c>
      <c r="BA508" s="187">
        <f t="shared" si="130"/>
        <v>2.4202982891833955E-2</v>
      </c>
      <c r="BB508" s="187">
        <f t="shared" si="130"/>
        <v>2.3922845076559049E-2</v>
      </c>
      <c r="BC508" s="187">
        <f t="shared" si="130"/>
        <v>2.3645949720938711E-2</v>
      </c>
      <c r="BD508" s="187">
        <f t="shared" si="130"/>
        <v>2.3372259295071453E-2</v>
      </c>
      <c r="BE508" s="187">
        <f t="shared" si="130"/>
        <v>2.3101736703446226E-2</v>
      </c>
      <c r="BF508" s="187">
        <f t="shared" si="130"/>
        <v>2.283434527991458E-2</v>
      </c>
      <c r="BG508" s="187">
        <f t="shared" si="130"/>
        <v>2.2570048782720991E-2</v>
      </c>
      <c r="BH508" s="187">
        <f t="shared" si="130"/>
        <v>2.2308811389590708E-2</v>
      </c>
      <c r="BI508" s="187">
        <f t="shared" si="130"/>
        <v>2.2050597692874489E-2</v>
      </c>
      <c r="BJ508" s="187">
        <f t="shared" si="130"/>
        <v>2.1795372694749487E-2</v>
      </c>
      <c r="BK508" s="187">
        <f t="shared" si="130"/>
        <v>2.1543101802475727E-2</v>
      </c>
      <c r="BL508" s="187">
        <f t="shared" si="130"/>
        <v>2.1293750823707457E-2</v>
      </c>
      <c r="BM508" s="187">
        <f t="shared" si="130"/>
        <v>2.1047285961858786E-2</v>
      </c>
      <c r="BN508" s="187">
        <f t="shared" si="130"/>
        <v>2.0803673811522941E-2</v>
      </c>
      <c r="BO508" s="187">
        <f t="shared" si="130"/>
        <v>2.0562881353944577E-2</v>
      </c>
      <c r="BP508" s="187">
        <f t="shared" si="123"/>
        <v>2.0324875952544463E-2</v>
      </c>
      <c r="BQ508" s="187">
        <f t="shared" si="123"/>
        <v>2.0089625348495968E-2</v>
      </c>
      <c r="BR508" s="62"/>
      <c r="BS508" s="57" t="s">
        <v>48</v>
      </c>
    </row>
    <row r="509" spans="2:71">
      <c r="B509" s="55">
        <v>45</v>
      </c>
      <c r="C509" s="186">
        <v>2.9499999999999998E-2</v>
      </c>
      <c r="D509" s="91">
        <f t="shared" si="116"/>
        <v>-1.1512086030401103E-2</v>
      </c>
      <c r="I509" s="61" t="s">
        <v>334</v>
      </c>
      <c r="J509" s="187">
        <f t="shared" si="129"/>
        <v>3.9862686204785697E-2</v>
      </c>
      <c r="K509" s="187">
        <f t="shared" si="129"/>
        <v>3.9403783531793315E-2</v>
      </c>
      <c r="L509" s="187">
        <f t="shared" si="129"/>
        <v>3.8950163785852011E-2</v>
      </c>
      <c r="M509" s="187">
        <f t="shared" si="129"/>
        <v>3.8501766149451062E-2</v>
      </c>
      <c r="N509" s="187">
        <f t="shared" si="129"/>
        <v>3.8058530505216202E-2</v>
      </c>
      <c r="O509" s="187">
        <f t="shared" si="129"/>
        <v>3.7620397427849513E-2</v>
      </c>
      <c r="P509" s="187">
        <f t="shared" si="129"/>
        <v>3.7187308176162226E-2</v>
      </c>
      <c r="Q509" s="187">
        <f t="shared" si="129"/>
        <v>3.6759204685199207E-2</v>
      </c>
      <c r="R509" s="187">
        <f t="shared" si="129"/>
        <v>3.6336029558454074E-2</v>
      </c>
      <c r="S509" s="187">
        <f t="shared" si="129"/>
        <v>3.5917726060173953E-2</v>
      </c>
      <c r="T509" s="187">
        <f t="shared" si="129"/>
        <v>3.5504238107752849E-2</v>
      </c>
      <c r="U509" s="187">
        <f t="shared" si="129"/>
        <v>3.5095510264212551E-2</v>
      </c>
      <c r="V509" s="187">
        <f t="shared" si="129"/>
        <v>3.4691487730770118E-2</v>
      </c>
      <c r="W509" s="187">
        <f t="shared" si="129"/>
        <v>3.4292116339490891E-2</v>
      </c>
      <c r="X509" s="187">
        <f t="shared" si="129"/>
        <v>3.3897342546026145E-2</v>
      </c>
      <c r="Y509" s="187">
        <f t="shared" si="129"/>
        <v>3.3507113422434322E-2</v>
      </c>
      <c r="Z509" s="187">
        <f t="shared" si="128"/>
        <v>3.3121376650084848E-2</v>
      </c>
      <c r="AA509" s="187">
        <f t="shared" si="128"/>
        <v>3.2740080512643752E-2</v>
      </c>
      <c r="AB509" s="187">
        <f t="shared" si="128"/>
        <v>3.2363173889139937E-2</v>
      </c>
      <c r="AC509" s="187">
        <f t="shared" si="128"/>
        <v>3.1990606247111329E-2</v>
      </c>
      <c r="AD509" s="187">
        <f t="shared" si="128"/>
        <v>3.1622327635829894E-2</v>
      </c>
      <c r="AE509" s="187">
        <f t="shared" si="128"/>
        <v>3.1258288679604694E-2</v>
      </c>
      <c r="AF509" s="187">
        <f t="shared" si="128"/>
        <v>3.0898440571161971E-2</v>
      </c>
      <c r="AG509" s="187">
        <f t="shared" si="128"/>
        <v>3.0542735065101519E-2</v>
      </c>
      <c r="AH509" s="187">
        <f t="shared" si="128"/>
        <v>3.019112447142832E-2</v>
      </c>
      <c r="AI509" s="187">
        <f t="shared" si="128"/>
        <v>2.9843561649158693E-2</v>
      </c>
      <c r="AJ509" s="187">
        <f t="shared" si="128"/>
        <v>2.9499999999999998E-2</v>
      </c>
      <c r="AK509" s="187">
        <f t="shared" si="128"/>
        <v>2.9160393462103164E-2</v>
      </c>
      <c r="AL509" s="187">
        <f t="shared" si="128"/>
        <v>2.8824696503887089E-2</v>
      </c>
      <c r="AM509" s="187">
        <f t="shared" si="128"/>
        <v>2.8492864117934138E-2</v>
      </c>
      <c r="AN509" s="187">
        <f t="shared" si="128"/>
        <v>2.8164851814955955E-2</v>
      </c>
      <c r="AO509" s="187">
        <f t="shared" ref="AO509:BD524" si="131">$C509*POWER(1+$D509,AO$468-$C$468)</f>
        <v>2.784061561782868E-2</v>
      </c>
      <c r="AP509" s="187">
        <f t="shared" si="131"/>
        <v>2.7520112055696908E-2</v>
      </c>
      <c r="AQ509" s="187">
        <f t="shared" si="131"/>
        <v>2.7203298158145449E-2</v>
      </c>
      <c r="AR509" s="187">
        <f t="shared" si="131"/>
        <v>2.6890131449438227E-2</v>
      </c>
      <c r="AS509" s="187">
        <f t="shared" si="131"/>
        <v>2.6580569942823502E-2</v>
      </c>
      <c r="AT509" s="187">
        <f t="shared" si="131"/>
        <v>2.6274572134904625E-2</v>
      </c>
      <c r="AU509" s="187">
        <f t="shared" si="131"/>
        <v>2.597209700007562E-2</v>
      </c>
      <c r="AV509" s="187">
        <f t="shared" si="131"/>
        <v>2.5673103985020828E-2</v>
      </c>
      <c r="AW509" s="187">
        <f t="shared" si="131"/>
        <v>2.5377553003277837E-2</v>
      </c>
      <c r="AX509" s="187">
        <f t="shared" si="131"/>
        <v>2.508540442986304E-2</v>
      </c>
      <c r="AY509" s="187">
        <f t="shared" si="131"/>
        <v>2.4796619095959052E-2</v>
      </c>
      <c r="AZ509" s="187">
        <f t="shared" si="131"/>
        <v>2.4511158283663282E-2</v>
      </c>
      <c r="BA509" s="187">
        <f t="shared" si="131"/>
        <v>2.4228983720796973E-2</v>
      </c>
      <c r="BB509" s="187">
        <f t="shared" si="131"/>
        <v>2.395005757577397E-2</v>
      </c>
      <c r="BC509" s="187">
        <f t="shared" si="131"/>
        <v>2.3674342452528599E-2</v>
      </c>
      <c r="BD509" s="187">
        <f t="shared" si="131"/>
        <v>2.3401801385501915E-2</v>
      </c>
      <c r="BE509" s="187">
        <f t="shared" si="130"/>
        <v>2.3132397834685656E-2</v>
      </c>
      <c r="BF509" s="187">
        <f t="shared" si="130"/>
        <v>2.286609568072329E-2</v>
      </c>
      <c r="BG509" s="187">
        <f t="shared" si="130"/>
        <v>2.2602859220067422E-2</v>
      </c>
      <c r="BH509" s="187">
        <f t="shared" si="130"/>
        <v>2.2342653160192964E-2</v>
      </c>
      <c r="BI509" s="187">
        <f t="shared" si="130"/>
        <v>2.2085442614865409E-2</v>
      </c>
      <c r="BJ509" s="187">
        <f t="shared" si="130"/>
        <v>2.1831193099463592E-2</v>
      </c>
      <c r="BK509" s="187">
        <f t="shared" si="130"/>
        <v>2.1579870526356269E-2</v>
      </c>
      <c r="BL509" s="187">
        <f t="shared" si="130"/>
        <v>2.1331441200331935E-2</v>
      </c>
      <c r="BM509" s="187">
        <f t="shared" si="130"/>
        <v>2.1085871814081274E-2</v>
      </c>
      <c r="BN509" s="187">
        <f t="shared" si="130"/>
        <v>2.0843129443731564E-2</v>
      </c>
      <c r="BO509" s="187">
        <f t="shared" si="130"/>
        <v>2.0603181544432539E-2</v>
      </c>
      <c r="BP509" s="187">
        <f t="shared" si="123"/>
        <v>2.036599594599306E-2</v>
      </c>
      <c r="BQ509" s="187">
        <f t="shared" si="123"/>
        <v>2.0131540848567987E-2</v>
      </c>
      <c r="BR509" s="62"/>
      <c r="BS509" s="57" t="s">
        <v>48</v>
      </c>
    </row>
    <row r="510" spans="2:71">
      <c r="B510" s="55">
        <v>46</v>
      </c>
      <c r="C510" s="186">
        <v>2.9899999999999999E-2</v>
      </c>
      <c r="D510" s="91">
        <f t="shared" si="116"/>
        <v>-1.1449684611722355E-2</v>
      </c>
      <c r="I510" s="61" t="s">
        <v>334</v>
      </c>
      <c r="J510" s="187">
        <f t="shared" si="129"/>
        <v>4.0336938624438316E-2</v>
      </c>
      <c r="K510" s="187">
        <f t="shared" si="129"/>
        <v>3.9875093398986101E-2</v>
      </c>
      <c r="L510" s="187">
        <f t="shared" si="129"/>
        <v>3.9418536155704738E-2</v>
      </c>
      <c r="M510" s="187">
        <f t="shared" si="129"/>
        <v>3.8967206348866142E-2</v>
      </c>
      <c r="N510" s="187">
        <f t="shared" si="129"/>
        <v>3.8521044125971723E-2</v>
      </c>
      <c r="O510" s="187">
        <f t="shared" si="129"/>
        <v>3.8079990319815106E-2</v>
      </c>
      <c r="P510" s="187">
        <f t="shared" si="129"/>
        <v>3.7643986440635789E-2</v>
      </c>
      <c r="Q510" s="187">
        <f t="shared" si="129"/>
        <v>3.7212974668362556E-2</v>
      </c>
      <c r="R510" s="187">
        <f t="shared" si="129"/>
        <v>3.6786897844945786E-2</v>
      </c>
      <c r="S510" s="187">
        <f t="shared" si="129"/>
        <v>3.6365699466777507E-2</v>
      </c>
      <c r="T510" s="187">
        <f t="shared" si="129"/>
        <v>3.5949323677198233E-2</v>
      </c>
      <c r="U510" s="187">
        <f t="shared" si="129"/>
        <v>3.5537715259089581E-2</v>
      </c>
      <c r="V510" s="187">
        <f t="shared" si="129"/>
        <v>3.5130819627551824E-2</v>
      </c>
      <c r="W510" s="187">
        <f t="shared" si="129"/>
        <v>3.4728582822665048E-2</v>
      </c>
      <c r="X510" s="187">
        <f t="shared" si="129"/>
        <v>3.4330951502333451E-2</v>
      </c>
      <c r="Y510" s="187">
        <f t="shared" si="129"/>
        <v>3.3937872935211402E-2</v>
      </c>
      <c r="Z510" s="187">
        <f t="shared" si="128"/>
        <v>3.3549294993710524E-2</v>
      </c>
      <c r="AA510" s="187">
        <f t="shared" si="128"/>
        <v>3.3165166147086908E-2</v>
      </c>
      <c r="AB510" s="187">
        <f t="shared" si="128"/>
        <v>3.2785435454607381E-2</v>
      </c>
      <c r="AC510" s="187">
        <f t="shared" si="128"/>
        <v>3.2410052558794152E-2</v>
      </c>
      <c r="AD510" s="187">
        <f t="shared" si="128"/>
        <v>3.2038967678746616E-2</v>
      </c>
      <c r="AE510" s="187">
        <f t="shared" si="128"/>
        <v>3.1672131603539801E-2</v>
      </c>
      <c r="AF510" s="187">
        <f t="shared" si="128"/>
        <v>3.130949568569831E-2</v>
      </c>
      <c r="AG510" s="187">
        <f t="shared" si="128"/>
        <v>3.0951011834744978E-2</v>
      </c>
      <c r="AH510" s="187">
        <f t="shared" si="128"/>
        <v>3.0596632510823462E-2</v>
      </c>
      <c r="AI510" s="187">
        <f t="shared" si="128"/>
        <v>3.0246310718393767E-2</v>
      </c>
      <c r="AJ510" s="187">
        <f t="shared" si="128"/>
        <v>2.9899999999999999E-2</v>
      </c>
      <c r="AK510" s="187">
        <f t="shared" si="128"/>
        <v>2.9557654430109503E-2</v>
      </c>
      <c r="AL510" s="187">
        <f t="shared" si="128"/>
        <v>2.9219228609022471E-2</v>
      </c>
      <c r="AM510" s="187">
        <f t="shared" si="128"/>
        <v>2.8884677656851349E-2</v>
      </c>
      <c r="AN510" s="187">
        <f t="shared" si="128"/>
        <v>2.8553957207569137E-2</v>
      </c>
      <c r="AO510" s="187">
        <f t="shared" si="131"/>
        <v>2.8227023403125853E-2</v>
      </c>
      <c r="AP510" s="187">
        <f t="shared" si="131"/>
        <v>2.790383288763236E-2</v>
      </c>
      <c r="AQ510" s="187">
        <f t="shared" si="131"/>
        <v>2.7584342801610765E-2</v>
      </c>
      <c r="AR510" s="187">
        <f t="shared" si="131"/>
        <v>2.7268510776310689E-2</v>
      </c>
      <c r="AS510" s="187">
        <f t="shared" si="131"/>
        <v>2.6956294928090579E-2</v>
      </c>
      <c r="AT510" s="187">
        <f t="shared" si="131"/>
        <v>2.6647653852863371E-2</v>
      </c>
      <c r="AU510" s="187">
        <f t="shared" si="131"/>
        <v>2.6342546620605738E-2</v>
      </c>
      <c r="AV510" s="187">
        <f t="shared" si="131"/>
        <v>2.6040932769930209E-2</v>
      </c>
      <c r="AW510" s="187">
        <f t="shared" si="131"/>
        <v>2.574277230271944E-2</v>
      </c>
      <c r="AX510" s="187">
        <f t="shared" si="131"/>
        <v>2.5448025678821921E-2</v>
      </c>
      <c r="AY510" s="187">
        <f t="shared" si="131"/>
        <v>2.5156653810808404E-2</v>
      </c>
      <c r="AZ510" s="187">
        <f t="shared" si="131"/>
        <v>2.4868618058788362E-2</v>
      </c>
      <c r="BA510" s="187">
        <f t="shared" si="131"/>
        <v>2.4583880225285851E-2</v>
      </c>
      <c r="BB510" s="187">
        <f t="shared" si="131"/>
        <v>2.4302402550173973E-2</v>
      </c>
      <c r="BC510" s="187">
        <f t="shared" si="131"/>
        <v>2.4024147705667364E-2</v>
      </c>
      <c r="BD510" s="187">
        <f t="shared" si="131"/>
        <v>2.3749078791372037E-2</v>
      </c>
      <c r="BE510" s="187">
        <f t="shared" si="130"/>
        <v>2.3477159329391886E-2</v>
      </c>
      <c r="BF510" s="187">
        <f t="shared" si="130"/>
        <v>2.3208353259491193E-2</v>
      </c>
      <c r="BG510" s="187">
        <f t="shared" si="130"/>
        <v>2.2942624934312584E-2</v>
      </c>
      <c r="BH510" s="187">
        <f t="shared" si="130"/>
        <v>2.2679939114649668E-2</v>
      </c>
      <c r="BI510" s="187">
        <f t="shared" si="130"/>
        <v>2.2420260964773862E-2</v>
      </c>
      <c r="BJ510" s="187">
        <f t="shared" si="130"/>
        <v>2.2163556047814694E-2</v>
      </c>
      <c r="BK510" s="187">
        <f t="shared" si="130"/>
        <v>2.1909790321192984E-2</v>
      </c>
      <c r="BL510" s="187">
        <f t="shared" si="130"/>
        <v>2.1658930132106357E-2</v>
      </c>
      <c r="BM510" s="187">
        <f t="shared" si="130"/>
        <v>2.1410942213066411E-2</v>
      </c>
      <c r="BN510" s="187">
        <f t="shared" si="130"/>
        <v>2.1165793677486985E-2</v>
      </c>
      <c r="BO510" s="187">
        <f t="shared" si="130"/>
        <v>2.0923452015322978E-2</v>
      </c>
      <c r="BP510" s="187">
        <f t="shared" si="123"/>
        <v>2.0683885088759024E-2</v>
      </c>
      <c r="BQ510" s="187">
        <f t="shared" si="123"/>
        <v>2.0447061127947624E-2</v>
      </c>
      <c r="BR510" s="62"/>
      <c r="BS510" s="57" t="s">
        <v>48</v>
      </c>
    </row>
    <row r="511" spans="2:71">
      <c r="B511" s="55">
        <v>47</v>
      </c>
      <c r="C511" s="186">
        <v>3.0200000000000001E-2</v>
      </c>
      <c r="D511" s="91">
        <f t="shared" si="116"/>
        <v>-1.1281776029233748E-2</v>
      </c>
      <c r="I511" s="61" t="s">
        <v>334</v>
      </c>
      <c r="J511" s="187">
        <f t="shared" si="129"/>
        <v>4.056214620535703E-2</v>
      </c>
      <c r="K511" s="187">
        <f t="shared" si="129"/>
        <v>4.0104533156603159E-2</v>
      </c>
      <c r="L511" s="187">
        <f t="shared" si="129"/>
        <v>3.9652082795773383E-2</v>
      </c>
      <c r="M511" s="187">
        <f t="shared" si="129"/>
        <v>3.9204736878578839E-2</v>
      </c>
      <c r="N511" s="187">
        <f t="shared" si="129"/>
        <v>3.8762437817829669E-2</v>
      </c>
      <c r="O511" s="187">
        <f t="shared" si="129"/>
        <v>3.8325128676021808E-2</v>
      </c>
      <c r="P511" s="187">
        <f t="shared" si="129"/>
        <v>3.7892753158007372E-2</v>
      </c>
      <c r="Q511" s="187">
        <f t="shared" si="129"/>
        <v>3.7465255603747687E-2</v>
      </c>
      <c r="R511" s="187">
        <f t="shared" si="129"/>
        <v>3.704258098114821E-2</v>
      </c>
      <c r="S511" s="187">
        <f t="shared" si="129"/>
        <v>3.6624674878974146E-2</v>
      </c>
      <c r="T511" s="187">
        <f t="shared" si="129"/>
        <v>3.6211483499846049E-2</v>
      </c>
      <c r="U511" s="187">
        <f t="shared" si="129"/>
        <v>3.5802953653314498E-2</v>
      </c>
      <c r="V511" s="187">
        <f t="shared" si="129"/>
        <v>3.5399032749012765E-2</v>
      </c>
      <c r="W511" s="187">
        <f t="shared" si="129"/>
        <v>3.4999668789886883E-2</v>
      </c>
      <c r="X511" s="187">
        <f t="shared" si="129"/>
        <v>3.4604810365502024E-2</v>
      </c>
      <c r="Y511" s="187">
        <f t="shared" si="129"/>
        <v>3.4214406645424321E-2</v>
      </c>
      <c r="Z511" s="187">
        <f t="shared" si="128"/>
        <v>3.3828407372677519E-2</v>
      </c>
      <c r="AA511" s="187">
        <f t="shared" si="128"/>
        <v>3.3446762857273285E-2</v>
      </c>
      <c r="AB511" s="187">
        <f t="shared" si="128"/>
        <v>3.3069423969814639E-2</v>
      </c>
      <c r="AC511" s="187">
        <f t="shared" si="128"/>
        <v>3.2696342135171412E-2</v>
      </c>
      <c r="AD511" s="187">
        <f t="shared" si="128"/>
        <v>3.2327469326227209E-2</v>
      </c>
      <c r="AE511" s="187">
        <f t="shared" si="128"/>
        <v>3.1962758057696793E-2</v>
      </c>
      <c r="AF511" s="187">
        <f t="shared" si="128"/>
        <v>3.1602161380013268E-2</v>
      </c>
      <c r="AG511" s="187">
        <f t="shared" si="128"/>
        <v>3.124563287328426E-2</v>
      </c>
      <c r="AH511" s="187">
        <f t="shared" si="128"/>
        <v>3.0893126641316198E-2</v>
      </c>
      <c r="AI511" s="187">
        <f t="shared" si="128"/>
        <v>3.0544597305706116E-2</v>
      </c>
      <c r="AJ511" s="187">
        <f t="shared" si="128"/>
        <v>3.0200000000000001E-2</v>
      </c>
      <c r="AK511" s="187">
        <f t="shared" si="128"/>
        <v>2.9859290363917143E-2</v>
      </c>
      <c r="AL511" s="187">
        <f t="shared" si="128"/>
        <v>2.952242453763957E-2</v>
      </c>
      <c r="AM511" s="187">
        <f t="shared" si="128"/>
        <v>2.9189359156165964E-2</v>
      </c>
      <c r="AN511" s="187">
        <f t="shared" si="128"/>
        <v>2.8860051343729237E-2</v>
      </c>
      <c r="AO511" s="187">
        <f t="shared" si="131"/>
        <v>2.8534458708277099E-2</v>
      </c>
      <c r="AP511" s="187">
        <f t="shared" si="131"/>
        <v>2.8212539336014895E-2</v>
      </c>
      <c r="AQ511" s="187">
        <f t="shared" si="131"/>
        <v>2.7894251786010026E-2</v>
      </c>
      <c r="AR511" s="187">
        <f t="shared" si="131"/>
        <v>2.7579555084857207E-2</v>
      </c>
      <c r="AS511" s="187">
        <f t="shared" si="131"/>
        <v>2.7268408721403934E-2</v>
      </c>
      <c r="AT511" s="187">
        <f t="shared" si="131"/>
        <v>2.6960772641535451E-2</v>
      </c>
      <c r="AU511" s="187">
        <f t="shared" si="131"/>
        <v>2.6656607243018552E-2</v>
      </c>
      <c r="AV511" s="187">
        <f t="shared" si="131"/>
        <v>2.6355873370403567E-2</v>
      </c>
      <c r="AW511" s="187">
        <f t="shared" si="131"/>
        <v>2.6058532309983829E-2</v>
      </c>
      <c r="AX511" s="187">
        <f t="shared" si="131"/>
        <v>2.5764545784812035E-2</v>
      </c>
      <c r="AY511" s="187">
        <f t="shared" si="131"/>
        <v>2.5473875949772847E-2</v>
      </c>
      <c r="AZ511" s="187">
        <f t="shared" si="131"/>
        <v>2.5186485386711029E-2</v>
      </c>
      <c r="BA511" s="187">
        <f t="shared" si="131"/>
        <v>2.4902337099614584E-2</v>
      </c>
      <c r="BB511" s="187">
        <f t="shared" si="131"/>
        <v>2.4621394509852255E-2</v>
      </c>
      <c r="BC511" s="187">
        <f t="shared" si="131"/>
        <v>2.4343621451464695E-2</v>
      </c>
      <c r="BD511" s="187">
        <f t="shared" si="131"/>
        <v>2.4068982166508816E-2</v>
      </c>
      <c r="BE511" s="187">
        <f t="shared" si="130"/>
        <v>2.3797441300454646E-2</v>
      </c>
      <c r="BF511" s="187">
        <f t="shared" si="130"/>
        <v>2.3528963897634078E-2</v>
      </c>
      <c r="BG511" s="187">
        <f t="shared" si="130"/>
        <v>2.3263515396741041E-2</v>
      </c>
      <c r="BH511" s="187">
        <f t="shared" si="130"/>
        <v>2.300106162638238E-2</v>
      </c>
      <c r="BI511" s="187">
        <f t="shared" si="130"/>
        <v>2.274156880067893E-2</v>
      </c>
      <c r="BJ511" s="187">
        <f t="shared" si="130"/>
        <v>2.2485003514916259E-2</v>
      </c>
      <c r="BK511" s="187">
        <f t="shared" si="130"/>
        <v>2.223133274124444E-2</v>
      </c>
      <c r="BL511" s="187">
        <f t="shared" si="130"/>
        <v>2.1980523824426348E-2</v>
      </c>
      <c r="BM511" s="187">
        <f t="shared" si="130"/>
        <v>2.1732544477633935E-2</v>
      </c>
      <c r="BN511" s="187">
        <f t="shared" si="130"/>
        <v>2.1487362778291906E-2</v>
      </c>
      <c r="BO511" s="187">
        <f t="shared" si="130"/>
        <v>2.1244947163968322E-2</v>
      </c>
      <c r="BP511" s="187">
        <f t="shared" si="123"/>
        <v>2.1005266428311527E-2</v>
      </c>
      <c r="BQ511" s="187">
        <f t="shared" si="123"/>
        <v>2.0768289717032935E-2</v>
      </c>
      <c r="BR511" s="62"/>
      <c r="BS511" s="57" t="s">
        <v>48</v>
      </c>
    </row>
    <row r="512" spans="2:71">
      <c r="B512" s="55">
        <v>48</v>
      </c>
      <c r="C512" s="186">
        <v>3.0499999999999999E-2</v>
      </c>
      <c r="D512" s="91">
        <f t="shared" si="116"/>
        <v>-1.1113860458523472E-2</v>
      </c>
      <c r="I512" s="61" t="s">
        <v>334</v>
      </c>
      <c r="J512" s="187">
        <f t="shared" si="129"/>
        <v>4.0784609229588667E-2</v>
      </c>
      <c r="K512" s="187">
        <f t="shared" si="129"/>
        <v>4.0331334773755605E-2</v>
      </c>
      <c r="L512" s="187">
        <f t="shared" si="129"/>
        <v>3.9883097946974096E-2</v>
      </c>
      <c r="M512" s="187">
        <f t="shared" si="129"/>
        <v>3.9439842761737801E-2</v>
      </c>
      <c r="N512" s="187">
        <f t="shared" si="129"/>
        <v>3.9001513852777739E-2</v>
      </c>
      <c r="O512" s="187">
        <f t="shared" si="129"/>
        <v>3.8568056470146793E-2</v>
      </c>
      <c r="P512" s="187">
        <f t="shared" si="129"/>
        <v>3.813941647238113E-2</v>
      </c>
      <c r="Q512" s="187">
        <f t="shared" si="129"/>
        <v>3.7715540319737575E-2</v>
      </c>
      <c r="R512" s="187">
        <f t="shared" si="129"/>
        <v>3.7296375067506195E-2</v>
      </c>
      <c r="S512" s="187">
        <f t="shared" si="129"/>
        <v>3.6881868359397184E-2</v>
      </c>
      <c r="T512" s="187">
        <f t="shared" si="129"/>
        <v>3.6471968421001214E-2</v>
      </c>
      <c r="U512" s="187">
        <f t="shared" si="129"/>
        <v>3.6066624053322525E-2</v>
      </c>
      <c r="V512" s="187">
        <f t="shared" si="129"/>
        <v>3.5665784626383874E-2</v>
      </c>
      <c r="W512" s="187">
        <f t="shared" si="129"/>
        <v>3.5269400072902489E-2</v>
      </c>
      <c r="X512" s="187">
        <f t="shared" si="129"/>
        <v>3.4877420882036415E-2</v>
      </c>
      <c r="Y512" s="187">
        <f t="shared" si="129"/>
        <v>3.4489798093200269E-2</v>
      </c>
      <c r="Z512" s="187">
        <f t="shared" si="128"/>
        <v>3.4106483289949793E-2</v>
      </c>
      <c r="AA512" s="187">
        <f t="shared" si="128"/>
        <v>3.3727428593934329E-2</v>
      </c>
      <c r="AB512" s="187">
        <f t="shared" si="128"/>
        <v>3.3352586658916529E-2</v>
      </c>
      <c r="AC512" s="187">
        <f t="shared" si="128"/>
        <v>3.2981910664858519E-2</v>
      </c>
      <c r="AD512" s="187">
        <f t="shared" si="128"/>
        <v>3.261535431207379E-2</v>
      </c>
      <c r="AE512" s="187">
        <f t="shared" si="128"/>
        <v>3.2252871815444104E-2</v>
      </c>
      <c r="AF512" s="187">
        <f t="shared" si="128"/>
        <v>3.1894417898700615E-2</v>
      </c>
      <c r="AG512" s="187">
        <f t="shared" si="128"/>
        <v>3.1539947788768619E-2</v>
      </c>
      <c r="AH512" s="187">
        <f t="shared" si="128"/>
        <v>3.1189417210175135E-2</v>
      </c>
      <c r="AI512" s="187">
        <f t="shared" si="128"/>
        <v>3.0842782379518579E-2</v>
      </c>
      <c r="AJ512" s="187">
        <f t="shared" si="128"/>
        <v>3.0499999999999999E-2</v>
      </c>
      <c r="AK512" s="187">
        <f t="shared" si="128"/>
        <v>3.0161027256015032E-2</v>
      </c>
      <c r="AL512" s="187">
        <f t="shared" si="128"/>
        <v>2.982582180780596E-2</v>
      </c>
      <c r="AM512" s="187">
        <f t="shared" si="128"/>
        <v>2.9494341786173221E-2</v>
      </c>
      <c r="AN512" s="187">
        <f t="shared" si="128"/>
        <v>2.9166545787245691E-2</v>
      </c>
      <c r="AO512" s="187">
        <f t="shared" si="131"/>
        <v>2.8842392867309108E-2</v>
      </c>
      <c r="AP512" s="187">
        <f t="shared" si="131"/>
        <v>2.8521842537691921E-2</v>
      </c>
      <c r="AQ512" s="187">
        <f t="shared" si="131"/>
        <v>2.8204854759708034E-2</v>
      </c>
      <c r="AR512" s="187">
        <f t="shared" si="131"/>
        <v>2.7891389939655717E-2</v>
      </c>
      <c r="AS512" s="187">
        <f t="shared" si="131"/>
        <v>2.7581408923872119E-2</v>
      </c>
      <c r="AT512" s="187">
        <f t="shared" si="131"/>
        <v>2.7274872993842729E-2</v>
      </c>
      <c r="AU512" s="187">
        <f t="shared" si="131"/>
        <v>2.6971743861365211E-2</v>
      </c>
      <c r="AV512" s="187">
        <f t="shared" si="131"/>
        <v>2.6671983663766958E-2</v>
      </c>
      <c r="AW512" s="187">
        <f t="shared" si="131"/>
        <v>2.6375554959175838E-2</v>
      </c>
      <c r="AX512" s="187">
        <f t="shared" si="131"/>
        <v>2.6082420721843441E-2</v>
      </c>
      <c r="AY512" s="187">
        <f t="shared" si="131"/>
        <v>2.579254433752037E-2</v>
      </c>
      <c r="AZ512" s="187">
        <f t="shared" si="131"/>
        <v>2.5505889598882892E-2</v>
      </c>
      <c r="BA512" s="187">
        <f t="shared" si="131"/>
        <v>2.5222420701010398E-2</v>
      </c>
      <c r="BB512" s="187">
        <f t="shared" si="131"/>
        <v>2.4942102236913198E-2</v>
      </c>
      <c r="BC512" s="187">
        <f t="shared" si="131"/>
        <v>2.4664899193109917E-2</v>
      </c>
      <c r="BD512" s="187">
        <f t="shared" si="131"/>
        <v>2.4390776945254145E-2</v>
      </c>
      <c r="BE512" s="187">
        <f t="shared" si="130"/>
        <v>2.4119701253809619E-2</v>
      </c>
      <c r="BF512" s="187">
        <f t="shared" si="130"/>
        <v>2.3851638259773506E-2</v>
      </c>
      <c r="BG512" s="187">
        <f t="shared" si="130"/>
        <v>2.3586554480447205E-2</v>
      </c>
      <c r="BH512" s="187">
        <f t="shared" si="130"/>
        <v>2.3324416805254152E-2</v>
      </c>
      <c r="BI512" s="187">
        <f t="shared" si="130"/>
        <v>2.3065192491604117E-2</v>
      </c>
      <c r="BJ512" s="187">
        <f t="shared" si="130"/>
        <v>2.2808849160803446E-2</v>
      </c>
      <c r="BK512" s="187">
        <f t="shared" si="130"/>
        <v>2.2555354794010767E-2</v>
      </c>
      <c r="BL512" s="187">
        <f t="shared" si="130"/>
        <v>2.2304677728237642E-2</v>
      </c>
      <c r="BM512" s="187">
        <f t="shared" si="130"/>
        <v>2.2056786652393672E-2</v>
      </c>
      <c r="BN512" s="187">
        <f t="shared" si="130"/>
        <v>2.1811650603375549E-2</v>
      </c>
      <c r="BO512" s="187">
        <f t="shared" si="130"/>
        <v>2.1569238962199561E-2</v>
      </c>
      <c r="BP512" s="187">
        <f t="shared" si="123"/>
        <v>2.1329521450177125E-2</v>
      </c>
      <c r="BQ512" s="187">
        <f t="shared" si="123"/>
        <v>2.1092468125132775E-2</v>
      </c>
      <c r="BR512" s="62"/>
      <c r="BS512" s="57" t="s">
        <v>48</v>
      </c>
    </row>
    <row r="513" spans="2:71">
      <c r="B513" s="55">
        <v>49</v>
      </c>
      <c r="C513" s="186">
        <v>3.09E-2</v>
      </c>
      <c r="D513" s="91">
        <f t="shared" si="116"/>
        <v>-1.0945891944535435E-2</v>
      </c>
      <c r="I513" s="61" t="s">
        <v>334</v>
      </c>
      <c r="J513" s="187">
        <f t="shared" si="129"/>
        <v>4.1137429384493447E-2</v>
      </c>
      <c r="K513" s="187">
        <f t="shared" si="129"/>
        <v>4.0687143527574826E-2</v>
      </c>
      <c r="L513" s="187">
        <f t="shared" si="129"/>
        <v>4.0241786450990184E-2</v>
      </c>
      <c r="M513" s="187">
        <f t="shared" si="129"/>
        <v>3.9801304204842576E-2</v>
      </c>
      <c r="N513" s="187">
        <f t="shared" si="129"/>
        <v>3.9365643429764785E-2</v>
      </c>
      <c r="O513" s="187">
        <f t="shared" si="129"/>
        <v>3.8934751350455474E-2</v>
      </c>
      <c r="P513" s="187">
        <f t="shared" si="129"/>
        <v>3.8508575769286027E-2</v>
      </c>
      <c r="Q513" s="187">
        <f t="shared" si="129"/>
        <v>3.8087065059977471E-2</v>
      </c>
      <c r="R513" s="187">
        <f t="shared" si="129"/>
        <v>3.7670168161346461E-2</v>
      </c>
      <c r="S513" s="187">
        <f t="shared" si="129"/>
        <v>3.7257834571119884E-2</v>
      </c>
      <c r="T513" s="187">
        <f t="shared" si="129"/>
        <v>3.6850014339817029E-2</v>
      </c>
      <c r="U513" s="187">
        <f t="shared" si="129"/>
        <v>3.6446658064698809E-2</v>
      </c>
      <c r="V513" s="187">
        <f t="shared" si="129"/>
        <v>3.6047716883783186E-2</v>
      </c>
      <c r="W513" s="187">
        <f t="shared" si="129"/>
        <v>3.565314246992609E-2</v>
      </c>
      <c r="X513" s="187">
        <f t="shared" si="129"/>
        <v>3.5262887024967146E-2</v>
      </c>
      <c r="Y513" s="187">
        <f t="shared" si="129"/>
        <v>3.4876903273939504E-2</v>
      </c>
      <c r="Z513" s="187">
        <f t="shared" si="128"/>
        <v>3.4495144459342944E-2</v>
      </c>
      <c r="AA513" s="187">
        <f t="shared" si="128"/>
        <v>3.4117564335479841E-2</v>
      </c>
      <c r="AB513" s="187">
        <f t="shared" si="128"/>
        <v>3.3744117162852937E-2</v>
      </c>
      <c r="AC513" s="187">
        <f t="shared" si="128"/>
        <v>3.3374757702624602E-2</v>
      </c>
      <c r="AD513" s="187">
        <f t="shared" si="128"/>
        <v>3.3009441211136629E-2</v>
      </c>
      <c r="AE513" s="187">
        <f t="shared" si="128"/>
        <v>3.2648123434490028E-2</v>
      </c>
      <c r="AF513" s="187">
        <f t="shared" si="128"/>
        <v>3.229076060318424E-2</v>
      </c>
      <c r="AG513" s="187">
        <f t="shared" si="128"/>
        <v>3.1937309426814928E-2</v>
      </c>
      <c r="AH513" s="187">
        <f t="shared" si="128"/>
        <v>3.1587727088829821E-2</v>
      </c>
      <c r="AI513" s="187">
        <f t="shared" si="128"/>
        <v>3.1241971241342016E-2</v>
      </c>
      <c r="AJ513" s="187">
        <f t="shared" si="128"/>
        <v>3.09E-2</v>
      </c>
      <c r="AK513" s="187">
        <f t="shared" si="128"/>
        <v>3.0561771938913854E-2</v>
      </c>
      <c r="AL513" s="187">
        <f t="shared" si="128"/>
        <v>3.0227246085636969E-2</v>
      </c>
      <c r="AM513" s="187">
        <f t="shared" si="128"/>
        <v>2.9896381916202704E-2</v>
      </c>
      <c r="AN513" s="187">
        <f t="shared" si="128"/>
        <v>2.9569139350215386E-2</v>
      </c>
      <c r="AO513" s="187">
        <f t="shared" si="131"/>
        <v>2.9245478745995018E-2</v>
      </c>
      <c r="AP513" s="187">
        <f t="shared" si="131"/>
        <v>2.8925360895775149E-2</v>
      </c>
      <c r="AQ513" s="187">
        <f t="shared" si="131"/>
        <v>2.8608747020953305E-2</v>
      </c>
      <c r="AR513" s="187">
        <f t="shared" si="131"/>
        <v>2.8295598767393397E-2</v>
      </c>
      <c r="AS513" s="187">
        <f t="shared" si="131"/>
        <v>2.7985878200779579E-2</v>
      </c>
      <c r="AT513" s="187">
        <f t="shared" si="131"/>
        <v>2.7679547802020917E-2</v>
      </c>
      <c r="AU513" s="187">
        <f t="shared" si="131"/>
        <v>2.737657046270639E-2</v>
      </c>
      <c r="AV513" s="187">
        <f t="shared" si="131"/>
        <v>2.7076909480609649E-2</v>
      </c>
      <c r="AW513" s="187">
        <f t="shared" si="131"/>
        <v>2.6780528555242929E-2</v>
      </c>
      <c r="AX513" s="187">
        <f t="shared" si="131"/>
        <v>2.6487391783459692E-2</v>
      </c>
      <c r="AY513" s="187">
        <f t="shared" si="131"/>
        <v>2.619746365510537E-2</v>
      </c>
      <c r="AZ513" s="187">
        <f t="shared" si="131"/>
        <v>2.5910709048715688E-2</v>
      </c>
      <c r="BA513" s="187">
        <f t="shared" si="131"/>
        <v>2.562709322726215E-2</v>
      </c>
      <c r="BB513" s="187">
        <f t="shared" si="131"/>
        <v>2.5346581833944004E-2</v>
      </c>
      <c r="BC513" s="187">
        <f t="shared" si="131"/>
        <v>2.5069140888026326E-2</v>
      </c>
      <c r="BD513" s="187">
        <f t="shared" si="131"/>
        <v>2.4794736780723657E-2</v>
      </c>
      <c r="BE513" s="187">
        <f t="shared" si="130"/>
        <v>2.4523336271128654E-2</v>
      </c>
      <c r="BF513" s="187">
        <f t="shared" si="130"/>
        <v>2.4254906482185375E-2</v>
      </c>
      <c r="BG513" s="187">
        <f t="shared" si="130"/>
        <v>2.398941489670656E-2</v>
      </c>
      <c r="BH513" s="187">
        <f t="shared" si="130"/>
        <v>2.3726829353434582E-2</v>
      </c>
      <c r="BI513" s="187">
        <f t="shared" si="130"/>
        <v>2.3467118043145455E-2</v>
      </c>
      <c r="BJ513" s="187">
        <f t="shared" si="130"/>
        <v>2.3210249504795527E-2</v>
      </c>
      <c r="BK513" s="187">
        <f t="shared" si="130"/>
        <v>2.2956192621710329E-2</v>
      </c>
      <c r="BL513" s="187">
        <f t="shared" si="130"/>
        <v>2.2704916617815148E-2</v>
      </c>
      <c r="BM513" s="187">
        <f t="shared" si="130"/>
        <v>2.2456391053906854E-2</v>
      </c>
      <c r="BN513" s="187">
        <f t="shared" si="130"/>
        <v>2.2210585823966556E-2</v>
      </c>
      <c r="BO513" s="187">
        <f t="shared" si="130"/>
        <v>2.196747115151259E-2</v>
      </c>
      <c r="BP513" s="187">
        <f t="shared" si="123"/>
        <v>2.1727017585993432E-2</v>
      </c>
      <c r="BQ513" s="187">
        <f t="shared" si="123"/>
        <v>2.1489195999220126E-2</v>
      </c>
      <c r="BR513" s="62"/>
      <c r="BS513" s="57" t="s">
        <v>48</v>
      </c>
    </row>
    <row r="514" spans="2:71">
      <c r="B514" s="55">
        <v>50</v>
      </c>
      <c r="C514" s="186">
        <v>3.1199999999999999E-2</v>
      </c>
      <c r="D514" s="91">
        <f t="shared" si="116"/>
        <v>-1.0777915280250294E-2</v>
      </c>
      <c r="I514" s="61" t="s">
        <v>334</v>
      </c>
      <c r="J514" s="187">
        <f t="shared" si="129"/>
        <v>4.1353826487840799E-2</v>
      </c>
      <c r="K514" s="187">
        <f t="shared" si="129"/>
        <v>4.0908118449440679E-2</v>
      </c>
      <c r="L514" s="187">
        <f t="shared" si="129"/>
        <v>4.0467214214518162E-2</v>
      </c>
      <c r="M514" s="187">
        <f t="shared" si="129"/>
        <v>4.0031062008086343E-2</v>
      </c>
      <c r="N514" s="187">
        <f t="shared" si="129"/>
        <v>3.9599610613184733E-2</v>
      </c>
      <c r="O514" s="187">
        <f t="shared" si="129"/>
        <v>3.9172809364864933E-2</v>
      </c>
      <c r="P514" s="187">
        <f t="shared" si="129"/>
        <v>3.8750608144241021E-2</v>
      </c>
      <c r="Q514" s="187">
        <f t="shared" si="129"/>
        <v>3.8332957372604219E-2</v>
      </c>
      <c r="R514" s="187">
        <f t="shared" si="129"/>
        <v>3.7919808005600832E-2</v>
      </c>
      <c r="S514" s="187">
        <f t="shared" si="129"/>
        <v>3.7511111527473107E-2</v>
      </c>
      <c r="T514" s="187">
        <f t="shared" si="129"/>
        <v>3.7106819945361989E-2</v>
      </c>
      <c r="U514" s="187">
        <f t="shared" si="129"/>
        <v>3.6706885783671372E-2</v>
      </c>
      <c r="V514" s="187">
        <f t="shared" si="129"/>
        <v>3.6311262078493139E-2</v>
      </c>
      <c r="W514" s="187">
        <f t="shared" si="129"/>
        <v>3.5919902372092173E-2</v>
      </c>
      <c r="X514" s="187">
        <f t="shared" si="129"/>
        <v>3.5532760707450907E-2</v>
      </c>
      <c r="Y514" s="187">
        <f t="shared" si="129"/>
        <v>3.5149791622872587E-2</v>
      </c>
      <c r="Z514" s="187">
        <f t="shared" si="128"/>
        <v>3.4770950146642811E-2</v>
      </c>
      <c r="AA514" s="187">
        <f t="shared" si="128"/>
        <v>3.4396191791748486E-2</v>
      </c>
      <c r="AB514" s="187">
        <f t="shared" si="128"/>
        <v>3.4025472550653781E-2</v>
      </c>
      <c r="AC514" s="187">
        <f t="shared" si="128"/>
        <v>3.3658748890132352E-2</v>
      </c>
      <c r="AD514" s="187">
        <f t="shared" si="128"/>
        <v>3.3295977746155281E-2</v>
      </c>
      <c r="AE514" s="187">
        <f t="shared" si="128"/>
        <v>3.2937116518834124E-2</v>
      </c>
      <c r="AF514" s="187">
        <f t="shared" si="128"/>
        <v>3.2582123067418395E-2</v>
      </c>
      <c r="AG514" s="187">
        <f t="shared" si="128"/>
        <v>3.2230955705347071E-2</v>
      </c>
      <c r="AH514" s="187">
        <f t="shared" si="128"/>
        <v>3.1883573195353336E-2</v>
      </c>
      <c r="AI514" s="187">
        <f t="shared" si="128"/>
        <v>3.1539934744622161E-2</v>
      </c>
      <c r="AJ514" s="187">
        <f t="shared" si="128"/>
        <v>3.1199999999999999E-2</v>
      </c>
      <c r="AK514" s="187">
        <f t="shared" si="128"/>
        <v>3.086372904325619E-2</v>
      </c>
      <c r="AL514" s="187">
        <f t="shared" si="128"/>
        <v>3.0531082386395372E-2</v>
      </c>
      <c r="AM514" s="187">
        <f t="shared" si="128"/>
        <v>3.020202096702046E-2</v>
      </c>
      <c r="AN514" s="187">
        <f t="shared" si="128"/>
        <v>2.9876506143745568E-2</v>
      </c>
      <c r="AO514" s="187">
        <f t="shared" si="131"/>
        <v>2.9554499691658399E-2</v>
      </c>
      <c r="AP514" s="187">
        <f t="shared" si="131"/>
        <v>2.9235963797831523E-2</v>
      </c>
      <c r="AQ514" s="187">
        <f t="shared" si="131"/>
        <v>2.8920861056882026E-2</v>
      </c>
      <c r="AR514" s="187">
        <f t="shared" si="131"/>
        <v>2.8609154466579061E-2</v>
      </c>
      <c r="AS514" s="187">
        <f t="shared" si="131"/>
        <v>2.8300807423498678E-2</v>
      </c>
      <c r="AT514" s="187">
        <f t="shared" si="131"/>
        <v>2.799578371872553E-2</v>
      </c>
      <c r="AU514" s="187">
        <f t="shared" si="131"/>
        <v>2.7694047533600896E-2</v>
      </c>
      <c r="AV514" s="187">
        <f t="shared" si="131"/>
        <v>2.7395563435516516E-2</v>
      </c>
      <c r="AW514" s="187">
        <f t="shared" si="131"/>
        <v>2.7100296373753798E-2</v>
      </c>
      <c r="AX514" s="187">
        <f t="shared" si="131"/>
        <v>2.6808211675367805E-2</v>
      </c>
      <c r="AY514" s="187">
        <f t="shared" si="131"/>
        <v>2.6519275041115668E-2</v>
      </c>
      <c r="AZ514" s="187">
        <f t="shared" si="131"/>
        <v>2.6233452541428871E-2</v>
      </c>
      <c r="BA514" s="187">
        <f t="shared" si="131"/>
        <v>2.5950710612428884E-2</v>
      </c>
      <c r="BB514" s="187">
        <f t="shared" si="131"/>
        <v>2.5671016051985834E-2</v>
      </c>
      <c r="BC514" s="187">
        <f t="shared" si="131"/>
        <v>2.5394336015819578E-2</v>
      </c>
      <c r="BD514" s="187">
        <f t="shared" si="131"/>
        <v>2.5120638013642869E-2</v>
      </c>
      <c r="BE514" s="187">
        <f t="shared" si="130"/>
        <v>2.4849889905345986E-2</v>
      </c>
      <c r="BF514" s="187">
        <f t="shared" si="130"/>
        <v>2.4582059897222622E-2</v>
      </c>
      <c r="BG514" s="187">
        <f t="shared" si="130"/>
        <v>2.4317116538236316E-2</v>
      </c>
      <c r="BH514" s="187">
        <f t="shared" si="130"/>
        <v>2.4055028716327233E-2</v>
      </c>
      <c r="BI514" s="187">
        <f t="shared" si="130"/>
        <v>2.3795765654758667E-2</v>
      </c>
      <c r="BJ514" s="187">
        <f t="shared" si="130"/>
        <v>2.3539296908502989E-2</v>
      </c>
      <c r="BK514" s="187">
        <f t="shared" si="130"/>
        <v>2.3285592360666487E-2</v>
      </c>
      <c r="BL514" s="187">
        <f t="shared" si="130"/>
        <v>2.3034622218952777E-2</v>
      </c>
      <c r="BM514" s="187">
        <f t="shared" si="130"/>
        <v>2.2786357012164332E-2</v>
      </c>
      <c r="BN514" s="187">
        <f t="shared" si="130"/>
        <v>2.2540767586741686E-2</v>
      </c>
      <c r="BO514" s="187">
        <f t="shared" si="130"/>
        <v>2.2297825103339972E-2</v>
      </c>
      <c r="BP514" s="187">
        <f t="shared" si="123"/>
        <v>2.2057501033442336E-2</v>
      </c>
      <c r="BQ514" s="187">
        <f t="shared" si="123"/>
        <v>2.1819767156009862E-2</v>
      </c>
      <c r="BR514" s="62"/>
      <c r="BS514" s="57" t="s">
        <v>48</v>
      </c>
    </row>
    <row r="515" spans="2:71">
      <c r="B515" s="55">
        <v>51</v>
      </c>
      <c r="C515" s="186">
        <v>3.1600000000000003E-2</v>
      </c>
      <c r="D515" s="91">
        <f t="shared" si="116"/>
        <v>-1.0609883115735186E-2</v>
      </c>
      <c r="I515" s="61" t="s">
        <v>334</v>
      </c>
      <c r="J515" s="187">
        <f t="shared" si="129"/>
        <v>4.1699449228547944E-2</v>
      </c>
      <c r="K515" s="187">
        <f t="shared" si="129"/>
        <v>4.1257022946242519E-2</v>
      </c>
      <c r="L515" s="187">
        <f t="shared" si="129"/>
        <v>4.081929075507968E-2</v>
      </c>
      <c r="M515" s="187">
        <f t="shared" si="129"/>
        <v>4.0386202851301081E-2</v>
      </c>
      <c r="N515" s="187">
        <f t="shared" si="129"/>
        <v>3.9957709959560404E-2</v>
      </c>
      <c r="O515" s="187">
        <f t="shared" si="129"/>
        <v>3.9533763327317027E-2</v>
      </c>
      <c r="P515" s="187">
        <f t="shared" si="129"/>
        <v>3.9114314719289049E-2</v>
      </c>
      <c r="Q515" s="187">
        <f t="shared" si="129"/>
        <v>3.8699316411965314E-2</v>
      </c>
      <c r="R515" s="187">
        <f t="shared" si="129"/>
        <v>3.8288721188175508E-2</v>
      </c>
      <c r="S515" s="187">
        <f t="shared" si="129"/>
        <v>3.7882482331717995E-2</v>
      </c>
      <c r="T515" s="187">
        <f t="shared" si="129"/>
        <v>3.7480553622044561E-2</v>
      </c>
      <c r="U515" s="187">
        <f t="shared" si="129"/>
        <v>3.7082889329001632E-2</v>
      </c>
      <c r="V515" s="187">
        <f t="shared" si="129"/>
        <v>3.6689444207627181E-2</v>
      </c>
      <c r="W515" s="187">
        <f t="shared" si="129"/>
        <v>3.630017349300297E-2</v>
      </c>
      <c r="X515" s="187">
        <f t="shared" si="129"/>
        <v>3.5915032895161299E-2</v>
      </c>
      <c r="Y515" s="187">
        <f t="shared" si="129"/>
        <v>3.5533978594045855E-2</v>
      </c>
      <c r="Z515" s="187">
        <f t="shared" si="128"/>
        <v>3.5156967234525993E-2</v>
      </c>
      <c r="AA515" s="187">
        <f t="shared" si="128"/>
        <v>3.4783955921463938E-2</v>
      </c>
      <c r="AB515" s="187">
        <f t="shared" si="128"/>
        <v>3.4414902214834328E-2</v>
      </c>
      <c r="AC515" s="187">
        <f t="shared" si="128"/>
        <v>3.4049764124895479E-2</v>
      </c>
      <c r="AD515" s="187">
        <f t="shared" si="128"/>
        <v>3.3688500107411978E-2</v>
      </c>
      <c r="AE515" s="187">
        <f t="shared" si="128"/>
        <v>3.3331069058927909E-2</v>
      </c>
      <c r="AF515" s="187">
        <f t="shared" si="128"/>
        <v>3.2977430312090189E-2</v>
      </c>
      <c r="AG515" s="187">
        <f t="shared" si="128"/>
        <v>3.2627543631021612E-2</v>
      </c>
      <c r="AH515" s="187">
        <f t="shared" si="128"/>
        <v>3.2281369206742919E-2</v>
      </c>
      <c r="AI515" s="187">
        <f t="shared" si="128"/>
        <v>3.1938867652643484E-2</v>
      </c>
      <c r="AJ515" s="187">
        <f t="shared" si="128"/>
        <v>3.1600000000000003E-2</v>
      </c>
      <c r="AK515" s="187">
        <f t="shared" si="128"/>
        <v>3.1264727693542771E-2</v>
      </c>
      <c r="AL515" s="187">
        <f t="shared" si="128"/>
        <v>3.0933012587068993E-2</v>
      </c>
      <c r="AM515" s="187">
        <f t="shared" si="128"/>
        <v>3.0604816939102625E-2</v>
      </c>
      <c r="AN515" s="187">
        <f t="shared" si="128"/>
        <v>3.0280103408600278E-2</v>
      </c>
      <c r="AO515" s="187">
        <f t="shared" si="131"/>
        <v>2.9958835050702654E-2</v>
      </c>
      <c r="AP515" s="187">
        <f t="shared" si="131"/>
        <v>2.9640975312531109E-2</v>
      </c>
      <c r="AQ515" s="187">
        <f t="shared" si="131"/>
        <v>2.932648802902876E-2</v>
      </c>
      <c r="AR515" s="187">
        <f t="shared" si="131"/>
        <v>2.9015337418845759E-2</v>
      </c>
      <c r="AS515" s="187">
        <f t="shared" si="131"/>
        <v>2.8707488080268188E-2</v>
      </c>
      <c r="AT515" s="187">
        <f t="shared" si="131"/>
        <v>2.8402904987190183E-2</v>
      </c>
      <c r="AU515" s="187">
        <f t="shared" si="131"/>
        <v>2.8101553485128765E-2</v>
      </c>
      <c r="AV515" s="187">
        <f t="shared" si="131"/>
        <v>2.7803399287280966E-2</v>
      </c>
      <c r="AW515" s="187">
        <f t="shared" si="131"/>
        <v>2.7508408470622799E-2</v>
      </c>
      <c r="AX515" s="187">
        <f t="shared" si="131"/>
        <v>2.7216547472049595E-2</v>
      </c>
      <c r="AY515" s="187">
        <f t="shared" si="131"/>
        <v>2.6927783084557292E-2</v>
      </c>
      <c r="AZ515" s="187">
        <f t="shared" si="131"/>
        <v>2.6642082453464271E-2</v>
      </c>
      <c r="BA515" s="187">
        <f t="shared" si="131"/>
        <v>2.6359413072673234E-2</v>
      </c>
      <c r="BB515" s="187">
        <f t="shared" si="131"/>
        <v>2.6079742780972789E-2</v>
      </c>
      <c r="BC515" s="187">
        <f t="shared" si="131"/>
        <v>2.5803039758378232E-2</v>
      </c>
      <c r="BD515" s="187">
        <f t="shared" si="131"/>
        <v>2.5529272522511168E-2</v>
      </c>
      <c r="BE515" s="187">
        <f t="shared" si="130"/>
        <v>2.5258409925017575E-2</v>
      </c>
      <c r="BF515" s="187">
        <f t="shared" si="130"/>
        <v>2.4990421148023814E-2</v>
      </c>
      <c r="BG515" s="187">
        <f t="shared" si="130"/>
        <v>2.4725275700630284E-2</v>
      </c>
      <c r="BH515" s="187">
        <f t="shared" si="130"/>
        <v>2.4462943415442272E-2</v>
      </c>
      <c r="BI515" s="187">
        <f t="shared" si="130"/>
        <v>2.4203394445137586E-2</v>
      </c>
      <c r="BJ515" s="187">
        <f t="shared" si="130"/>
        <v>2.3946599259070642E-2</v>
      </c>
      <c r="BK515" s="187">
        <f t="shared" si="130"/>
        <v>2.3692528639912554E-2</v>
      </c>
      <c r="BL515" s="187">
        <f t="shared" si="130"/>
        <v>2.3441153680326871E-2</v>
      </c>
      <c r="BM515" s="187">
        <f t="shared" si="130"/>
        <v>2.3192445779680618E-2</v>
      </c>
      <c r="BN515" s="187">
        <f t="shared" si="130"/>
        <v>2.2946376640790182E-2</v>
      </c>
      <c r="BO515" s="187">
        <f t="shared" si="130"/>
        <v>2.2702918266701764E-2</v>
      </c>
      <c r="BP515" s="187">
        <f t="shared" si="123"/>
        <v>2.2462042957505968E-2</v>
      </c>
      <c r="BQ515" s="187">
        <f t="shared" si="123"/>
        <v>2.2223723307186208E-2</v>
      </c>
      <c r="BR515" s="62"/>
      <c r="BS515" s="57" t="s">
        <v>48</v>
      </c>
    </row>
    <row r="516" spans="2:71">
      <c r="B516" s="55">
        <v>52</v>
      </c>
      <c r="C516" s="186">
        <v>3.2099999999999997E-2</v>
      </c>
      <c r="D516" s="91">
        <f t="shared" si="116"/>
        <v>-1.0404008943918464E-2</v>
      </c>
      <c r="I516" s="61" t="s">
        <v>334</v>
      </c>
      <c r="J516" s="187">
        <f t="shared" si="129"/>
        <v>4.2130724128713576E-2</v>
      </c>
      <c r="K516" s="187">
        <f t="shared" si="129"/>
        <v>4.1692395698064676E-2</v>
      </c>
      <c r="L516" s="187">
        <f t="shared" si="129"/>
        <v>4.1258627640328616E-2</v>
      </c>
      <c r="M516" s="187">
        <f t="shared" si="129"/>
        <v>4.082937250934484E-2</v>
      </c>
      <c r="N516" s="187">
        <f t="shared" si="129"/>
        <v>4.040458335258304E-2</v>
      </c>
      <c r="O516" s="187">
        <f t="shared" si="129"/>
        <v>3.9984213706007458E-2</v>
      </c>
      <c r="P516" s="187">
        <f t="shared" si="129"/>
        <v>3.9568217588994613E-2</v>
      </c>
      <c r="Q516" s="187">
        <f t="shared" si="129"/>
        <v>3.9156549499303805E-2</v>
      </c>
      <c r="R516" s="187">
        <f t="shared" si="129"/>
        <v>3.8749164408100056E-2</v>
      </c>
      <c r="S516" s="187">
        <f t="shared" si="129"/>
        <v>3.8346017755028813E-2</v>
      </c>
      <c r="T516" s="187">
        <f t="shared" si="129"/>
        <v>3.7947065443341844E-2</v>
      </c>
      <c r="U516" s="187">
        <f t="shared" si="129"/>
        <v>3.7552263835073853E-2</v>
      </c>
      <c r="V516" s="187">
        <f t="shared" si="129"/>
        <v>3.7161569746269364E-2</v>
      </c>
      <c r="W516" s="187">
        <f t="shared" si="129"/>
        <v>3.6774940442259117E-2</v>
      </c>
      <c r="X516" s="187">
        <f t="shared" si="129"/>
        <v>3.6392333632985788E-2</v>
      </c>
      <c r="Y516" s="187">
        <f t="shared" si="129"/>
        <v>3.6013707468378141E-2</v>
      </c>
      <c r="Z516" s="187">
        <f t="shared" si="128"/>
        <v>3.563902053377347E-2</v>
      </c>
      <c r="AA516" s="187">
        <f t="shared" si="128"/>
        <v>3.526823184538759E-2</v>
      </c>
      <c r="AB516" s="187">
        <f t="shared" si="128"/>
        <v>3.4901300845831998E-2</v>
      </c>
      <c r="AC516" s="187">
        <f t="shared" si="128"/>
        <v>3.4538187399677567E-2</v>
      </c>
      <c r="AD516" s="187">
        <f t="shared" si="128"/>
        <v>3.4178851789064588E-2</v>
      </c>
      <c r="AE516" s="187">
        <f t="shared" si="128"/>
        <v>3.3823254709358298E-2</v>
      </c>
      <c r="AF516" s="187">
        <f t="shared" si="128"/>
        <v>3.3471357264849698E-2</v>
      </c>
      <c r="AG516" s="187">
        <f t="shared" si="128"/>
        <v>3.312312096450111E-2</v>
      </c>
      <c r="AH516" s="187">
        <f t="shared" si="128"/>
        <v>3.2778507717735952E-2</v>
      </c>
      <c r="AI516" s="187">
        <f t="shared" si="128"/>
        <v>3.2437479830272328E-2</v>
      </c>
      <c r="AJ516" s="187">
        <f t="shared" si="128"/>
        <v>3.2099999999999997E-2</v>
      </c>
      <c r="AK516" s="187">
        <f t="shared" si="128"/>
        <v>3.1766031312900213E-2</v>
      </c>
      <c r="AL516" s="187">
        <f t="shared" si="128"/>
        <v>3.1435537239008007E-2</v>
      </c>
      <c r="AM516" s="187">
        <f t="shared" si="128"/>
        <v>3.1108481628416482E-2</v>
      </c>
      <c r="AN516" s="187">
        <f t="shared" si="128"/>
        <v>3.0784828707322714E-2</v>
      </c>
      <c r="AO516" s="187">
        <f t="shared" si="131"/>
        <v>3.0464543074114732E-2</v>
      </c>
      <c r="AP516" s="187">
        <f t="shared" si="131"/>
        <v>3.0147589695499251E-2</v>
      </c>
      <c r="AQ516" s="187">
        <f t="shared" si="131"/>
        <v>2.9833933902669692E-2</v>
      </c>
      <c r="AR516" s="187">
        <f t="shared" si="131"/>
        <v>2.9523541387514046E-2</v>
      </c>
      <c r="AS516" s="187">
        <f t="shared" si="131"/>
        <v>2.9216378198862202E-2</v>
      </c>
      <c r="AT516" s="187">
        <f t="shared" si="131"/>
        <v>2.8912410738772334E-2</v>
      </c>
      <c r="AU516" s="187">
        <f t="shared" si="131"/>
        <v>2.86116057588559E-2</v>
      </c>
      <c r="AV516" s="187">
        <f t="shared" si="131"/>
        <v>2.8313930356640898E-2</v>
      </c>
      <c r="AW516" s="187">
        <f t="shared" si="131"/>
        <v>2.8019351971972924E-2</v>
      </c>
      <c r="AX516" s="187">
        <f t="shared" si="131"/>
        <v>2.7727838383453711E-2</v>
      </c>
      <c r="AY516" s="187">
        <f t="shared" si="131"/>
        <v>2.7439357704916737E-2</v>
      </c>
      <c r="AZ516" s="187">
        <f t="shared" si="131"/>
        <v>2.7153878381939403E-2</v>
      </c>
      <c r="BA516" s="187">
        <f t="shared" si="131"/>
        <v>2.6871369188391631E-2</v>
      </c>
      <c r="BB516" s="187">
        <f t="shared" si="131"/>
        <v>2.6591799223020268E-2</v>
      </c>
      <c r="BC516" s="187">
        <f t="shared" si="131"/>
        <v>2.631513790606908E-2</v>
      </c>
      <c r="BD516" s="187">
        <f t="shared" si="131"/>
        <v>2.6041354975933888E-2</v>
      </c>
      <c r="BE516" s="187">
        <f t="shared" si="130"/>
        <v>2.577042048585252E-2</v>
      </c>
      <c r="BF516" s="187">
        <f t="shared" si="130"/>
        <v>2.5502304800629167E-2</v>
      </c>
      <c r="BG516" s="187">
        <f t="shared" si="130"/>
        <v>2.5236978593392887E-2</v>
      </c>
      <c r="BH516" s="187">
        <f t="shared" si="130"/>
        <v>2.497441284238975E-2</v>
      </c>
      <c r="BI516" s="187">
        <f t="shared" si="130"/>
        <v>2.4714578827808413E-2</v>
      </c>
      <c r="BJ516" s="187">
        <f t="shared" si="130"/>
        <v>2.4457448128638717E-2</v>
      </c>
      <c r="BK516" s="187">
        <f t="shared" si="130"/>
        <v>2.4202992619562935E-2</v>
      </c>
      <c r="BL516" s="187">
        <f t="shared" si="130"/>
        <v>2.3951184467879413E-2</v>
      </c>
      <c r="BM516" s="187">
        <f t="shared" si="130"/>
        <v>2.3701996130458154E-2</v>
      </c>
      <c r="BN516" s="187">
        <f t="shared" si="130"/>
        <v>2.3455400350728142E-2</v>
      </c>
      <c r="BO516" s="187">
        <f t="shared" si="130"/>
        <v>2.3211370155695979E-2</v>
      </c>
      <c r="BP516" s="187">
        <f t="shared" si="123"/>
        <v>2.2969878852995517E-2</v>
      </c>
      <c r="BQ516" s="187">
        <f t="shared" si="123"/>
        <v>2.273090002796823E-2</v>
      </c>
      <c r="BR516" s="62"/>
      <c r="BS516" s="57" t="s">
        <v>48</v>
      </c>
    </row>
    <row r="517" spans="2:71">
      <c r="B517" s="55">
        <v>53</v>
      </c>
      <c r="C517" s="186">
        <v>3.2500000000000001E-2</v>
      </c>
      <c r="D517" s="91">
        <f t="shared" si="116"/>
        <v>-1.0198115720507439E-2</v>
      </c>
      <c r="I517" s="61" t="s">
        <v>334</v>
      </c>
      <c r="J517" s="187">
        <f t="shared" si="129"/>
        <v>4.2425618145592293E-2</v>
      </c>
      <c r="K517" s="187">
        <f t="shared" si="129"/>
        <v>4.1992956782229481E-2</v>
      </c>
      <c r="L517" s="187">
        <f t="shared" si="129"/>
        <v>4.1564707749518037E-2</v>
      </c>
      <c r="M517" s="187">
        <f t="shared" si="129"/>
        <v>4.1140826049999378E-2</v>
      </c>
      <c r="N517" s="187">
        <f t="shared" si="129"/>
        <v>4.0721267145104226E-2</v>
      </c>
      <c r="O517" s="187">
        <f t="shared" si="129"/>
        <v>4.0305986950472751E-2</v>
      </c>
      <c r="P517" s="187">
        <f t="shared" si="129"/>
        <v>3.9894941831322563E-2</v>
      </c>
      <c r="Q517" s="187">
        <f t="shared" si="129"/>
        <v>3.9488088597863819E-2</v>
      </c>
      <c r="R517" s="187">
        <f t="shared" si="129"/>
        <v>3.9085384500761156E-2</v>
      </c>
      <c r="S517" s="187">
        <f t="shared" si="129"/>
        <v>3.8686787226641865E-2</v>
      </c>
      <c r="T517" s="187">
        <f t="shared" si="129"/>
        <v>3.8292254893649923E-2</v>
      </c>
      <c r="U517" s="187">
        <f t="shared" si="129"/>
        <v>3.7901746047045312E-2</v>
      </c>
      <c r="V517" s="187">
        <f t="shared" si="129"/>
        <v>3.7515219654848261E-2</v>
      </c>
      <c r="W517" s="187">
        <f t="shared" si="129"/>
        <v>3.7132635103527864E-2</v>
      </c>
      <c r="X517" s="187">
        <f t="shared" si="129"/>
        <v>3.6753952193734708E-2</v>
      </c>
      <c r="Y517" s="187">
        <f t="shared" si="129"/>
        <v>3.6379131136076999E-2</v>
      </c>
      <c r="Z517" s="187">
        <f t="shared" si="128"/>
        <v>3.600813254693977E-2</v>
      </c>
      <c r="AA517" s="187">
        <f t="shared" si="128"/>
        <v>3.5640917444346706E-2</v>
      </c>
      <c r="AB517" s="187">
        <f t="shared" si="128"/>
        <v>3.527744724386421E-2</v>
      </c>
      <c r="AC517" s="187">
        <f t="shared" si="128"/>
        <v>3.4917683754547187E-2</v>
      </c>
      <c r="AD517" s="187">
        <f t="shared" si="128"/>
        <v>3.456158917492623E-2</v>
      </c>
      <c r="AE517" s="187">
        <f t="shared" si="128"/>
        <v>3.4209126089035695E-2</v>
      </c>
      <c r="AF517" s="187">
        <f t="shared" si="128"/>
        <v>3.3860257462482286E-2</v>
      </c>
      <c r="AG517" s="187">
        <f t="shared" si="128"/>
        <v>3.3514946638553714E-2</v>
      </c>
      <c r="AH517" s="187">
        <f t="shared" si="128"/>
        <v>3.3173157334367105E-2</v>
      </c>
      <c r="AI517" s="187">
        <f t="shared" si="128"/>
        <v>3.2834853637056627E-2</v>
      </c>
      <c r="AJ517" s="187">
        <f t="shared" si="128"/>
        <v>3.2500000000000001E-2</v>
      </c>
      <c r="AK517" s="187">
        <f t="shared" si="128"/>
        <v>3.2168561239083508E-2</v>
      </c>
      <c r="AL517" s="187">
        <f t="shared" si="128"/>
        <v>3.1840502529005103E-2</v>
      </c>
      <c r="AM517" s="187">
        <f t="shared" si="128"/>
        <v>3.1515789399615197E-2</v>
      </c>
      <c r="AN517" s="187">
        <f t="shared" si="128"/>
        <v>3.1194387732294781E-2</v>
      </c>
      <c r="AO517" s="187">
        <f t="shared" si="131"/>
        <v>3.087626375637046E-2</v>
      </c>
      <c r="AP517" s="187">
        <f t="shared" si="131"/>
        <v>3.0561384045566086E-2</v>
      </c>
      <c r="AQ517" s="187">
        <f t="shared" si="131"/>
        <v>3.0249715514490533E-2</v>
      </c>
      <c r="AR517" s="187">
        <f t="shared" si="131"/>
        <v>2.9941225415161327E-2</v>
      </c>
      <c r="AS517" s="187">
        <f t="shared" si="131"/>
        <v>2.9635881333563714E-2</v>
      </c>
      <c r="AT517" s="187">
        <f t="shared" si="131"/>
        <v>2.9333651186244807E-2</v>
      </c>
      <c r="AU517" s="187">
        <f t="shared" si="131"/>
        <v>2.9034503216942481E-2</v>
      </c>
      <c r="AV517" s="187">
        <f t="shared" si="131"/>
        <v>2.8738405993248652E-2</v>
      </c>
      <c r="AW517" s="187">
        <f t="shared" si="131"/>
        <v>2.8445328403306581E-2</v>
      </c>
      <c r="AX517" s="187">
        <f t="shared" si="131"/>
        <v>2.8155239652541821E-2</v>
      </c>
      <c r="AY517" s="187">
        <f t="shared" si="131"/>
        <v>2.7868109260426582E-2</v>
      </c>
      <c r="AZ517" s="187">
        <f t="shared" si="131"/>
        <v>2.7583907057277007E-2</v>
      </c>
      <c r="BA517" s="187">
        <f t="shared" si="131"/>
        <v>2.7302603181083174E-2</v>
      </c>
      <c r="BB517" s="187">
        <f t="shared" si="131"/>
        <v>2.7024168074371392E-2</v>
      </c>
      <c r="BC517" s="187">
        <f t="shared" si="131"/>
        <v>2.674857248109851E-2</v>
      </c>
      <c r="BD517" s="187">
        <f t="shared" si="131"/>
        <v>2.6475787443577887E-2</v>
      </c>
      <c r="BE517" s="187">
        <f t="shared" si="130"/>
        <v>2.6205784299436718E-2</v>
      </c>
      <c r="BF517" s="187">
        <f t="shared" si="130"/>
        <v>2.5938534678604408E-2</v>
      </c>
      <c r="BG517" s="187">
        <f t="shared" si="130"/>
        <v>2.5674010500331603E-2</v>
      </c>
      <c r="BH517" s="187">
        <f t="shared" si="130"/>
        <v>2.5412183970239699E-2</v>
      </c>
      <c r="BI517" s="187">
        <f t="shared" si="130"/>
        <v>2.5153027577400372E-2</v>
      </c>
      <c r="BJ517" s="187">
        <f t="shared" si="130"/>
        <v>2.4896514091444926E-2</v>
      </c>
      <c r="BK517" s="187">
        <f t="shared" si="130"/>
        <v>2.4642616559703127E-2</v>
      </c>
      <c r="BL517" s="187">
        <f t="shared" si="130"/>
        <v>2.4391308304371178E-2</v>
      </c>
      <c r="BM517" s="187">
        <f t="shared" si="130"/>
        <v>2.4142562919708628E-2</v>
      </c>
      <c r="BN517" s="187">
        <f t="shared" si="130"/>
        <v>2.3896354269263807E-2</v>
      </c>
      <c r="BO517" s="187">
        <f t="shared" si="130"/>
        <v>2.3652656483127612E-2</v>
      </c>
      <c r="BP517" s="187">
        <f t="shared" si="123"/>
        <v>2.3411443955215265E-2</v>
      </c>
      <c r="BQ517" s="187">
        <f t="shared" si="123"/>
        <v>2.3172691340575806E-2</v>
      </c>
      <c r="BR517" s="62"/>
      <c r="BS517" s="57" t="s">
        <v>48</v>
      </c>
    </row>
    <row r="518" spans="2:71">
      <c r="B518" s="55">
        <v>54</v>
      </c>
      <c r="C518" s="186">
        <v>3.3000000000000002E-2</v>
      </c>
      <c r="D518" s="91">
        <f t="shared" si="116"/>
        <v>-9.9921646991731894E-3</v>
      </c>
      <c r="I518" s="61" t="s">
        <v>334</v>
      </c>
      <c r="J518" s="187">
        <f t="shared" si="129"/>
        <v>4.2845924038373201E-2</v>
      </c>
      <c r="K518" s="187">
        <f t="shared" si="129"/>
        <v>4.2417800508693503E-2</v>
      </c>
      <c r="L518" s="187">
        <f t="shared" si="129"/>
        <v>4.1993954859833968E-2</v>
      </c>
      <c r="M518" s="187">
        <f t="shared" si="129"/>
        <v>4.1574344346504859E-2</v>
      </c>
      <c r="N518" s="187">
        <f t="shared" si="129"/>
        <v>4.1158926650534451E-2</v>
      </c>
      <c r="O518" s="187">
        <f t="shared" si="129"/>
        <v>4.074765987660111E-2</v>
      </c>
      <c r="P518" s="187">
        <f t="shared" si="129"/>
        <v>4.0340502548008229E-2</v>
      </c>
      <c r="Q518" s="187">
        <f t="shared" si="129"/>
        <v>3.9937413602501109E-2</v>
      </c>
      <c r="R518" s="187">
        <f t="shared" si="129"/>
        <v>3.9538352388125926E-2</v>
      </c>
      <c r="S518" s="187">
        <f t="shared" si="129"/>
        <v>3.9143278659129817E-2</v>
      </c>
      <c r="T518" s="187">
        <f t="shared" si="129"/>
        <v>3.8752152571902163E-2</v>
      </c>
      <c r="U518" s="187">
        <f t="shared" si="129"/>
        <v>3.8364934680956225E-2</v>
      </c>
      <c r="V518" s="187">
        <f t="shared" si="129"/>
        <v>3.7981585934951094E-2</v>
      </c>
      <c r="W518" s="187">
        <f t="shared" si="129"/>
        <v>3.7602067672753259E-2</v>
      </c>
      <c r="X518" s="187">
        <f t="shared" si="129"/>
        <v>3.7226341619537653E-2</v>
      </c>
      <c r="Y518" s="187">
        <f t="shared" si="129"/>
        <v>3.6854369882927542E-2</v>
      </c>
      <c r="Z518" s="187">
        <f t="shared" si="128"/>
        <v>3.6486114949173087E-2</v>
      </c>
      <c r="AA518" s="187">
        <f t="shared" si="128"/>
        <v>3.612153967936798E-2</v>
      </c>
      <c r="AB518" s="187">
        <f t="shared" si="128"/>
        <v>3.5760607305704017E-2</v>
      </c>
      <c r="AC518" s="187">
        <f t="shared" si="128"/>
        <v>3.5403281427762959E-2</v>
      </c>
      <c r="AD518" s="187">
        <f t="shared" si="128"/>
        <v>3.5049526008845575E-2</v>
      </c>
      <c r="AE518" s="187">
        <f t="shared" si="128"/>
        <v>3.4699305372337237E-2</v>
      </c>
      <c r="AF518" s="187">
        <f t="shared" si="128"/>
        <v>3.4352584198109937E-2</v>
      </c>
      <c r="AG518" s="187">
        <f t="shared" si="128"/>
        <v>3.4009327518960207E-2</v>
      </c>
      <c r="AH518" s="187">
        <f t="shared" si="128"/>
        <v>3.3669500717082634E-2</v>
      </c>
      <c r="AI518" s="187">
        <f t="shared" si="128"/>
        <v>3.3333069520578608E-2</v>
      </c>
      <c r="AJ518" s="187">
        <f t="shared" si="128"/>
        <v>3.3000000000000002E-2</v>
      </c>
      <c r="AK518" s="187">
        <f t="shared" si="128"/>
        <v>3.2670258564927286E-2</v>
      </c>
      <c r="AL518" s="187">
        <f t="shared" si="128"/>
        <v>3.2343811960581961E-2</v>
      </c>
      <c r="AM518" s="187">
        <f t="shared" si="128"/>
        <v>3.2020627264472738E-2</v>
      </c>
      <c r="AN518" s="187">
        <f t="shared" si="128"/>
        <v>3.1700671883075286E-2</v>
      </c>
      <c r="AO518" s="187">
        <f t="shared" si="131"/>
        <v>3.1383913548545153E-2</v>
      </c>
      <c r="AP518" s="187">
        <f t="shared" si="131"/>
        <v>3.1070320315463473E-2</v>
      </c>
      <c r="AQ518" s="187">
        <f t="shared" si="131"/>
        <v>3.0759860557615298E-2</v>
      </c>
      <c r="AR518" s="187">
        <f t="shared" si="131"/>
        <v>3.04525029648E-2</v>
      </c>
      <c r="AS518" s="187">
        <f t="shared" si="131"/>
        <v>3.0148216539673658E-2</v>
      </c>
      <c r="AT518" s="187">
        <f t="shared" si="131"/>
        <v>2.98469705946229E-2</v>
      </c>
      <c r="AU518" s="187">
        <f t="shared" si="131"/>
        <v>2.954873474867005E-2</v>
      </c>
      <c r="AV518" s="187">
        <f t="shared" si="131"/>
        <v>2.9253478924409153E-2</v>
      </c>
      <c r="AW518" s="187">
        <f t="shared" si="131"/>
        <v>2.8961173344972668E-2</v>
      </c>
      <c r="AX518" s="187">
        <f t="shared" si="131"/>
        <v>2.8671788531028395E-2</v>
      </c>
      <c r="AY518" s="187">
        <f t="shared" si="131"/>
        <v>2.83852952978065E-2</v>
      </c>
      <c r="AZ518" s="187">
        <f t="shared" si="131"/>
        <v>2.8101664752156145E-2</v>
      </c>
      <c r="BA518" s="187">
        <f t="shared" si="131"/>
        <v>2.7820868289631651E-2</v>
      </c>
      <c r="BB518" s="187">
        <f t="shared" si="131"/>
        <v>2.7542877591607645E-2</v>
      </c>
      <c r="BC518" s="187">
        <f t="shared" si="131"/>
        <v>2.7267664622423138E-2</v>
      </c>
      <c r="BD518" s="187">
        <f t="shared" si="131"/>
        <v>2.6995201626554065E-2</v>
      </c>
      <c r="BE518" s="187">
        <f t="shared" si="130"/>
        <v>2.672546112581415E-2</v>
      </c>
      <c r="BF518" s="187">
        <f t="shared" si="130"/>
        <v>2.6458415916583662E-2</v>
      </c>
      <c r="BG518" s="187">
        <f t="shared" si="130"/>
        <v>2.6194039067065935E-2</v>
      </c>
      <c r="BH518" s="187">
        <f t="shared" si="130"/>
        <v>2.5932303914571232E-2</v>
      </c>
      <c r="BI518" s="187">
        <f t="shared" si="130"/>
        <v>2.5673184062827824E-2</v>
      </c>
      <c r="BJ518" s="187">
        <f t="shared" si="130"/>
        <v>2.5416653379319858E-2</v>
      </c>
      <c r="BK518" s="187">
        <f t="shared" si="130"/>
        <v>2.5162685992651899E-2</v>
      </c>
      <c r="BL518" s="187">
        <f t="shared" si="130"/>
        <v>2.4911256289939739E-2</v>
      </c>
      <c r="BM518" s="187">
        <f t="shared" si="130"/>
        <v>2.4662338914227349E-2</v>
      </c>
      <c r="BN518" s="187">
        <f t="shared" si="130"/>
        <v>2.4415908761929558E-2</v>
      </c>
      <c r="BO518" s="187">
        <f t="shared" si="130"/>
        <v>2.4171940980300375E-2</v>
      </c>
      <c r="BP518" s="187">
        <f t="shared" si="123"/>
        <v>2.393041096492652E-2</v>
      </c>
      <c r="BQ518" s="187">
        <f t="shared" si="123"/>
        <v>2.3691294357246075E-2</v>
      </c>
      <c r="BR518" s="62"/>
      <c r="BS518" s="57" t="s">
        <v>48</v>
      </c>
    </row>
    <row r="519" spans="2:71">
      <c r="B519" s="55">
        <v>55</v>
      </c>
      <c r="C519" s="186">
        <v>3.3399999999999999E-2</v>
      </c>
      <c r="D519" s="91">
        <f t="shared" si="116"/>
        <v>-9.7861604268671964E-3</v>
      </c>
      <c r="I519" s="61" t="s">
        <v>334</v>
      </c>
      <c r="J519" s="187">
        <f t="shared" si="129"/>
        <v>4.3131312861074723E-2</v>
      </c>
      <c r="K519" s="187">
        <f t="shared" si="129"/>
        <v>4.2709222913994843E-2</v>
      </c>
      <c r="L519" s="187">
        <f t="shared" si="129"/>
        <v>4.2291263606851662E-2</v>
      </c>
      <c r="M519" s="187">
        <f t="shared" si="129"/>
        <v>4.1877394516540073E-2</v>
      </c>
      <c r="N519" s="187">
        <f t="shared" si="129"/>
        <v>4.1467575615542006E-2</v>
      </c>
      <c r="O519" s="187">
        <f t="shared" si="129"/>
        <v>4.1061767268055063E-2</v>
      </c>
      <c r="P519" s="187">
        <f t="shared" si="129"/>
        <v>4.0659930226159192E-2</v>
      </c>
      <c r="Q519" s="187">
        <f t="shared" si="129"/>
        <v>4.0262025626020763E-2</v>
      </c>
      <c r="R519" s="187">
        <f t="shared" si="129"/>
        <v>3.9868014984133893E-2</v>
      </c>
      <c r="S519" s="187">
        <f t="shared" si="129"/>
        <v>3.9477860193598405E-2</v>
      </c>
      <c r="T519" s="187">
        <f t="shared" si="129"/>
        <v>3.9091523520434421E-2</v>
      </c>
      <c r="U519" s="187">
        <f t="shared" si="129"/>
        <v>3.8708967599932795E-2</v>
      </c>
      <c r="V519" s="187">
        <f t="shared" si="129"/>
        <v>3.8330155433041448E-2</v>
      </c>
      <c r="W519" s="187">
        <f t="shared" si="129"/>
        <v>3.7955050382786945E-2</v>
      </c>
      <c r="X519" s="187">
        <f t="shared" si="129"/>
        <v>3.7583616170731173E-2</v>
      </c>
      <c r="Y519" s="187">
        <f t="shared" si="129"/>
        <v>3.7215816873462586E-2</v>
      </c>
      <c r="Z519" s="187">
        <f t="shared" si="128"/>
        <v>3.6851616919121977E-2</v>
      </c>
      <c r="AA519" s="187">
        <f t="shared" si="128"/>
        <v>3.6490981083961989E-2</v>
      </c>
      <c r="AB519" s="187">
        <f t="shared" si="128"/>
        <v>3.6133874488940565E-2</v>
      </c>
      <c r="AC519" s="187">
        <f t="shared" si="128"/>
        <v>3.5780262596347506E-2</v>
      </c>
      <c r="AD519" s="187">
        <f t="shared" si="128"/>
        <v>3.5430111206464207E-2</v>
      </c>
      <c r="AE519" s="187">
        <f t="shared" si="128"/>
        <v>3.5083386454256002E-2</v>
      </c>
      <c r="AF519" s="187">
        <f t="shared" si="128"/>
        <v>3.4740054806096876E-2</v>
      </c>
      <c r="AG519" s="187">
        <f t="shared" si="128"/>
        <v>3.4400083056526247E-2</v>
      </c>
      <c r="AH519" s="187">
        <f t="shared" si="128"/>
        <v>3.4063438325037533E-2</v>
      </c>
      <c r="AI519" s="187">
        <f t="shared" si="128"/>
        <v>3.3730088052898018E-2</v>
      </c>
      <c r="AJ519" s="187">
        <f t="shared" si="128"/>
        <v>3.3399999999999999E-2</v>
      </c>
      <c r="AK519" s="187">
        <f t="shared" si="128"/>
        <v>3.3073142241742633E-2</v>
      </c>
      <c r="AL519" s="187">
        <f t="shared" si="128"/>
        <v>3.2749483165944344E-2</v>
      </c>
      <c r="AM519" s="187">
        <f t="shared" si="128"/>
        <v>3.2428991469785423E-2</v>
      </c>
      <c r="AN519" s="187">
        <f t="shared" si="128"/>
        <v>3.2111636156780594E-2</v>
      </c>
      <c r="AO519" s="187">
        <f t="shared" si="131"/>
        <v>3.1797386533781148E-2</v>
      </c>
      <c r="AP519" s="187">
        <f t="shared" si="131"/>
        <v>3.1486212208006459E-2</v>
      </c>
      <c r="AQ519" s="187">
        <f t="shared" si="131"/>
        <v>3.1178083084104524E-2</v>
      </c>
      <c r="AR519" s="187">
        <f t="shared" si="131"/>
        <v>3.087296936124128E-2</v>
      </c>
      <c r="AS519" s="187">
        <f t="shared" si="131"/>
        <v>3.0570841530218419E-2</v>
      </c>
      <c r="AT519" s="187">
        <f t="shared" si="131"/>
        <v>3.0271670370619362E-2</v>
      </c>
      <c r="AU519" s="187">
        <f t="shared" si="131"/>
        <v>2.9975426947983243E-2</v>
      </c>
      <c r="AV519" s="187">
        <f t="shared" si="131"/>
        <v>2.9682082611006435E-2</v>
      </c>
      <c r="AW519" s="187">
        <f t="shared" si="131"/>
        <v>2.9391608988771602E-2</v>
      </c>
      <c r="AX519" s="187">
        <f t="shared" si="131"/>
        <v>2.9103977988003734E-2</v>
      </c>
      <c r="AY519" s="187">
        <f t="shared" si="131"/>
        <v>2.8819161790353116E-2</v>
      </c>
      <c r="AZ519" s="187">
        <f t="shared" si="131"/>
        <v>2.8537132849704876E-2</v>
      </c>
      <c r="BA519" s="187">
        <f t="shared" si="131"/>
        <v>2.8257863889514841E-2</v>
      </c>
      <c r="BB519" s="187">
        <f t="shared" si="131"/>
        <v>2.7981327900171472E-2</v>
      </c>
      <c r="BC519" s="187">
        <f t="shared" si="131"/>
        <v>2.770749813638362E-2</v>
      </c>
      <c r="BD519" s="187">
        <f t="shared" si="131"/>
        <v>2.7436348114593841E-2</v>
      </c>
      <c r="BE519" s="187">
        <f t="shared" si="130"/>
        <v>2.7167851610417054E-2</v>
      </c>
      <c r="BF519" s="187">
        <f t="shared" si="130"/>
        <v>2.690198265610419E-2</v>
      </c>
      <c r="BG519" s="187">
        <f t="shared" si="130"/>
        <v>2.6638715538030752E-2</v>
      </c>
      <c r="BH519" s="187">
        <f t="shared" si="130"/>
        <v>2.6378024794209903E-2</v>
      </c>
      <c r="BI519" s="187">
        <f t="shared" si="130"/>
        <v>2.6119885211829886E-2</v>
      </c>
      <c r="BJ519" s="187">
        <f t="shared" si="130"/>
        <v>2.5864271824815557E-2</v>
      </c>
      <c r="BK519" s="187">
        <f t="shared" si="130"/>
        <v>2.5611159911413814E-2</v>
      </c>
      <c r="BL519" s="187">
        <f t="shared" si="130"/>
        <v>2.5360524991802563E-2</v>
      </c>
      <c r="BM519" s="187">
        <f t="shared" si="130"/>
        <v>2.5112342825723208E-2</v>
      </c>
      <c r="BN519" s="187">
        <f t="shared" si="130"/>
        <v>2.4866589410136194E-2</v>
      </c>
      <c r="BO519" s="187">
        <f t="shared" si="130"/>
        <v>2.4623240976899566E-2</v>
      </c>
      <c r="BP519" s="187">
        <f t="shared" si="123"/>
        <v>2.4382273990470212E-2</v>
      </c>
      <c r="BQ519" s="187">
        <f t="shared" si="123"/>
        <v>2.4143665145627637E-2</v>
      </c>
      <c r="BR519" s="62"/>
      <c r="BS519" s="57" t="s">
        <v>48</v>
      </c>
    </row>
    <row r="520" spans="2:71">
      <c r="B520" s="55">
        <v>56</v>
      </c>
      <c r="C520" s="186">
        <v>3.3700000000000001E-2</v>
      </c>
      <c r="D520" s="91">
        <f t="shared" si="116"/>
        <v>-9.5801284111429741E-3</v>
      </c>
      <c r="I520" s="61" t="s">
        <v>334</v>
      </c>
      <c r="J520" s="187">
        <f t="shared" si="129"/>
        <v>4.3283953465107314E-2</v>
      </c>
      <c r="K520" s="187">
        <f t="shared" si="129"/>
        <v>4.2869287632769648E-2</v>
      </c>
      <c r="L520" s="187">
        <f t="shared" si="129"/>
        <v>4.2458594352353496E-2</v>
      </c>
      <c r="M520" s="187">
        <f t="shared" si="129"/>
        <v>4.2051835566301314E-2</v>
      </c>
      <c r="N520" s="187">
        <f t="shared" si="129"/>
        <v>4.1648973581651885E-2</v>
      </c>
      <c r="O520" s="187">
        <f t="shared" si="129"/>
        <v>4.1249971066547361E-2</v>
      </c>
      <c r="P520" s="187">
        <f t="shared" si="129"/>
        <v>4.0854791046773906E-2</v>
      </c>
      <c r="Q520" s="187">
        <f t="shared" si="129"/>
        <v>4.04633969023354E-2</v>
      </c>
      <c r="R520" s="187">
        <f t="shared" si="129"/>
        <v>4.0075752364059983E-2</v>
      </c>
      <c r="S520" s="187">
        <f t="shared" si="129"/>
        <v>3.9691821510239124E-2</v>
      </c>
      <c r="T520" s="187">
        <f t="shared" si="129"/>
        <v>3.9311568763298867E-2</v>
      </c>
      <c r="U520" s="187">
        <f t="shared" si="129"/>
        <v>3.8934958886502988E-2</v>
      </c>
      <c r="V520" s="187">
        <f t="shared" si="129"/>
        <v>3.856195698068772E-2</v>
      </c>
      <c r="W520" s="187">
        <f t="shared" si="129"/>
        <v>3.8192528481027763E-2</v>
      </c>
      <c r="X520" s="187">
        <f t="shared" si="129"/>
        <v>3.7826639153833275E-2</v>
      </c>
      <c r="Y520" s="187">
        <f t="shared" si="129"/>
        <v>3.7464255093377578E-2</v>
      </c>
      <c r="Z520" s="187">
        <f t="shared" si="128"/>
        <v>3.7105342718755215E-2</v>
      </c>
      <c r="AA520" s="187">
        <f t="shared" si="128"/>
        <v>3.6749868770770071E-2</v>
      </c>
      <c r="AB520" s="187">
        <f t="shared" si="128"/>
        <v>3.6397800308853437E-2</v>
      </c>
      <c r="AC520" s="187">
        <f t="shared" si="128"/>
        <v>3.6049104708011488E-2</v>
      </c>
      <c r="AD520" s="187">
        <f t="shared" si="128"/>
        <v>3.5703749655802003E-2</v>
      </c>
      <c r="AE520" s="187">
        <f t="shared" si="128"/>
        <v>3.5361703149340125E-2</v>
      </c>
      <c r="AF520" s="187">
        <f t="shared" si="128"/>
        <v>3.5022933492332722E-2</v>
      </c>
      <c r="AG520" s="187">
        <f t="shared" si="128"/>
        <v>3.4687409292141258E-2</v>
      </c>
      <c r="AH520" s="187">
        <f t="shared" si="128"/>
        <v>3.4355099456872672E-2</v>
      </c>
      <c r="AI520" s="187">
        <f t="shared" si="128"/>
        <v>3.4025973192498241E-2</v>
      </c>
      <c r="AJ520" s="187">
        <f t="shared" si="128"/>
        <v>3.3700000000000001E-2</v>
      </c>
      <c r="AK520" s="187">
        <f t="shared" si="128"/>
        <v>3.337714967254448E-2</v>
      </c>
      <c r="AL520" s="187">
        <f t="shared" si="128"/>
        <v>3.305739229268357E-2</v>
      </c>
      <c r="AM520" s="187">
        <f t="shared" si="128"/>
        <v>3.2740698229582137E-2</v>
      </c>
      <c r="AN520" s="187">
        <f t="shared" si="128"/>
        <v>3.2427038136272256E-2</v>
      </c>
      <c r="AO520" s="187">
        <f t="shared" si="131"/>
        <v>3.2116382946933739E-2</v>
      </c>
      <c r="AP520" s="187">
        <f t="shared" si="131"/>
        <v>3.1808703874200671E-2</v>
      </c>
      <c r="AQ520" s="187">
        <f t="shared" si="131"/>
        <v>3.1503972406493809E-2</v>
      </c>
      <c r="AR520" s="187">
        <f t="shared" si="131"/>
        <v>3.1202160305378496E-2</v>
      </c>
      <c r="AS520" s="187">
        <f t="shared" si="131"/>
        <v>3.0903239602947902E-2</v>
      </c>
      <c r="AT520" s="187">
        <f t="shared" si="131"/>
        <v>3.0607182599231342E-2</v>
      </c>
      <c r="AU520" s="187">
        <f t="shared" si="131"/>
        <v>3.0313961859627411E-2</v>
      </c>
      <c r="AV520" s="187">
        <f t="shared" si="131"/>
        <v>3.002355021236169E-2</v>
      </c>
      <c r="AW520" s="187">
        <f t="shared" si="131"/>
        <v>2.9735920745968862E-2</v>
      </c>
      <c r="AX520" s="187">
        <f t="shared" si="131"/>
        <v>2.9451046806798914E-2</v>
      </c>
      <c r="AY520" s="187">
        <f t="shared" si="131"/>
        <v>2.9168901996547199E-2</v>
      </c>
      <c r="AZ520" s="187">
        <f t="shared" si="131"/>
        <v>2.8889460169808232E-2</v>
      </c>
      <c r="BA520" s="187">
        <f t="shared" si="131"/>
        <v>2.861269543165287E-2</v>
      </c>
      <c r="BB520" s="187">
        <f t="shared" si="131"/>
        <v>2.8338582135228711E-2</v>
      </c>
      <c r="BC520" s="187">
        <f t="shared" si="131"/>
        <v>2.8067094879383501E-2</v>
      </c>
      <c r="BD520" s="187">
        <f t="shared" si="131"/>
        <v>2.7798208506311272E-2</v>
      </c>
      <c r="BE520" s="187">
        <f t="shared" si="130"/>
        <v>2.7531898099221082E-2</v>
      </c>
      <c r="BF520" s="187">
        <f t="shared" si="130"/>
        <v>2.7268138980028046E-2</v>
      </c>
      <c r="BG520" s="187">
        <f t="shared" si="130"/>
        <v>2.7006906707066486E-2</v>
      </c>
      <c r="BH520" s="187">
        <f t="shared" si="130"/>
        <v>2.6748177072825032E-2</v>
      </c>
      <c r="BI520" s="187">
        <f t="shared" si="130"/>
        <v>2.6491926101703377E-2</v>
      </c>
      <c r="BJ520" s="187">
        <f t="shared" si="130"/>
        <v>2.6238130047790548E-2</v>
      </c>
      <c r="BK520" s="187">
        <f t="shared" si="130"/>
        <v>2.5986765392664448E-2</v>
      </c>
      <c r="BL520" s="187">
        <f t="shared" si="130"/>
        <v>2.573780884321248E-2</v>
      </c>
      <c r="BM520" s="187">
        <f t="shared" si="130"/>
        <v>2.5491237329473049E-2</v>
      </c>
      <c r="BN520" s="187">
        <f t="shared" si="130"/>
        <v>2.5247028002497778E-2</v>
      </c>
      <c r="BO520" s="187">
        <f t="shared" si="130"/>
        <v>2.5005158232234127E-2</v>
      </c>
      <c r="BP520" s="187">
        <f t="shared" si="123"/>
        <v>2.4765605605428377E-2</v>
      </c>
      <c r="BQ520" s="187">
        <f t="shared" si="123"/>
        <v>2.452834792354865E-2</v>
      </c>
      <c r="BR520" s="62"/>
      <c r="BS520" s="57" t="s">
        <v>48</v>
      </c>
    </row>
    <row r="521" spans="2:71">
      <c r="B521" s="55">
        <v>57</v>
      </c>
      <c r="C521" s="186">
        <v>3.4000000000000002E-2</v>
      </c>
      <c r="D521" s="91">
        <f t="shared" si="116"/>
        <v>-9.4211555419577708E-3</v>
      </c>
      <c r="I521" s="61" t="s">
        <v>334</v>
      </c>
      <c r="J521" s="187">
        <f t="shared" si="129"/>
        <v>4.3487420990407873E-2</v>
      </c>
      <c r="K521" s="187">
        <f t="shared" si="129"/>
        <v>4.3077719233138648E-2</v>
      </c>
      <c r="L521" s="187">
        <f t="shared" si="129"/>
        <v>4.2671877339850464E-2</v>
      </c>
      <c r="M521" s="187">
        <f t="shared" si="129"/>
        <v>4.226985894616439E-2</v>
      </c>
      <c r="N521" s="187">
        <f t="shared" si="129"/>
        <v>4.1871628030295961E-2</v>
      </c>
      <c r="O521" s="187">
        <f t="shared" si="129"/>
        <v>4.1477148909827552E-2</v>
      </c>
      <c r="P521" s="187">
        <f t="shared" si="129"/>
        <v>4.1086386238511116E-2</v>
      </c>
      <c r="Q521" s="187">
        <f t="shared" si="129"/>
        <v>4.0699305003101156E-2</v>
      </c>
      <c r="R521" s="187">
        <f t="shared" si="129"/>
        <v>4.0315870520217359E-2</v>
      </c>
      <c r="S521" s="187">
        <f t="shared" si="129"/>
        <v>3.9936048433236969E-2</v>
      </c>
      <c r="T521" s="187">
        <f t="shared" si="129"/>
        <v>3.955980470921628E-2</v>
      </c>
      <c r="U521" s="187">
        <f t="shared" si="129"/>
        <v>3.9187105635841282E-2</v>
      </c>
      <c r="V521" s="187">
        <f t="shared" si="129"/>
        <v>3.8817917818406891E-2</v>
      </c>
      <c r="W521" s="187">
        <f t="shared" si="129"/>
        <v>3.8452208176824751E-2</v>
      </c>
      <c r="X521" s="187">
        <f t="shared" si="129"/>
        <v>3.8089943942659139E-2</v>
      </c>
      <c r="Y521" s="187">
        <f t="shared" ref="Y521:AN534" si="132">$C521*POWER(1+$D521,Y$468-$C$468)</f>
        <v>3.7731092656190901E-2</v>
      </c>
      <c r="Z521" s="187">
        <f t="shared" si="132"/>
        <v>3.7375622163508905E-2</v>
      </c>
      <c r="AA521" s="187">
        <f t="shared" si="132"/>
        <v>3.7023500613629044E-2</v>
      </c>
      <c r="AB521" s="187">
        <f t="shared" si="132"/>
        <v>3.6674696455640282E-2</v>
      </c>
      <c r="AC521" s="187">
        <f t="shared" si="132"/>
        <v>3.6329178435877602E-2</v>
      </c>
      <c r="AD521" s="187">
        <f t="shared" si="132"/>
        <v>3.5986915595121668E-2</v>
      </c>
      <c r="AE521" s="187">
        <f t="shared" si="132"/>
        <v>3.5647877265824725E-2</v>
      </c>
      <c r="AF521" s="187">
        <f t="shared" si="132"/>
        <v>3.5312033069362765E-2</v>
      </c>
      <c r="AG521" s="187">
        <f t="shared" si="132"/>
        <v>3.4979352913313541E-2</v>
      </c>
      <c r="AH521" s="187">
        <f t="shared" si="132"/>
        <v>3.464980698876019E-2</v>
      </c>
      <c r="AI521" s="187">
        <f t="shared" si="132"/>
        <v>3.4323365767620261E-2</v>
      </c>
      <c r="AJ521" s="187">
        <f t="shared" si="132"/>
        <v>3.4000000000000002E-2</v>
      </c>
      <c r="AK521" s="187">
        <f t="shared" si="132"/>
        <v>3.3679680711573436E-2</v>
      </c>
      <c r="AL521" s="187">
        <f t="shared" si="132"/>
        <v>3.3362379200986232E-2</v>
      </c>
      <c r="AM521" s="187">
        <f t="shared" si="132"/>
        <v>3.3048067037283961E-2</v>
      </c>
      <c r="AN521" s="187">
        <f t="shared" si="132"/>
        <v>3.2736716057364668E-2</v>
      </c>
      <c r="AO521" s="187">
        <f t="shared" si="131"/>
        <v>3.242829836345533E-2</v>
      </c>
      <c r="AP521" s="187">
        <f t="shared" si="131"/>
        <v>3.2122786320612204E-2</v>
      </c>
      <c r="AQ521" s="187">
        <f t="shared" si="131"/>
        <v>3.1820152554244641E-2</v>
      </c>
      <c r="AR521" s="187">
        <f t="shared" si="131"/>
        <v>3.1520369947662281E-2</v>
      </c>
      <c r="AS521" s="187">
        <f t="shared" si="131"/>
        <v>3.1223411639645305E-2</v>
      </c>
      <c r="AT521" s="187">
        <f t="shared" si="131"/>
        <v>3.092925102203763E-2</v>
      </c>
      <c r="AU521" s="187">
        <f t="shared" si="131"/>
        <v>3.0637861737362757E-2</v>
      </c>
      <c r="AV521" s="187">
        <f t="shared" si="131"/>
        <v>3.0349217676462072E-2</v>
      </c>
      <c r="AW521" s="187">
        <f t="shared" si="131"/>
        <v>3.0063292976155388E-2</v>
      </c>
      <c r="AX521" s="187">
        <f t="shared" si="131"/>
        <v>2.978006201692358E-2</v>
      </c>
      <c r="AY521" s="187">
        <f t="shared" si="131"/>
        <v>2.9499499420612994E-2</v>
      </c>
      <c r="AZ521" s="187">
        <f t="shared" si="131"/>
        <v>2.922158004816151E-2</v>
      </c>
      <c r="BA521" s="187">
        <f t="shared" si="131"/>
        <v>2.894627899734601E-2</v>
      </c>
      <c r="BB521" s="187">
        <f t="shared" si="131"/>
        <v>2.8673571600551111E-2</v>
      </c>
      <c r="BC521" s="187">
        <f t="shared" si="131"/>
        <v>2.8403433422558855E-2</v>
      </c>
      <c r="BD521" s="187">
        <f t="shared" si="131"/>
        <v>2.8135840258359291E-2</v>
      </c>
      <c r="BE521" s="187">
        <f t="shared" si="130"/>
        <v>2.7870768130981608E-2</v>
      </c>
      <c r="BF521" s="187">
        <f t="shared" si="130"/>
        <v>2.7608193289345793E-2</v>
      </c>
      <c r="BG521" s="187">
        <f t="shared" si="130"/>
        <v>2.734809220613443E-2</v>
      </c>
      <c r="BH521" s="187">
        <f t="shared" si="130"/>
        <v>2.7090441575684639E-2</v>
      </c>
      <c r="BI521" s="187">
        <f t="shared" si="130"/>
        <v>2.6835218311899792E-2</v>
      </c>
      <c r="BJ521" s="187">
        <f t="shared" si="130"/>
        <v>2.6582399546180992E-2</v>
      </c>
      <c r="BK521" s="187">
        <f t="shared" si="130"/>
        <v>2.6331962625377951E-2</v>
      </c>
      <c r="BL521" s="187">
        <f t="shared" si="130"/>
        <v>2.6083885109759255E-2</v>
      </c>
      <c r="BM521" s="187">
        <f t="shared" si="130"/>
        <v>2.5838144771001655E-2</v>
      </c>
      <c r="BN521" s="187">
        <f t="shared" si="130"/>
        <v>2.5594719590198423E-2</v>
      </c>
      <c r="BO521" s="187">
        <f t="shared" si="130"/>
        <v>2.5353587755886371E-2</v>
      </c>
      <c r="BP521" s="187">
        <f t="shared" si="123"/>
        <v>2.5114727662091493E-2</v>
      </c>
      <c r="BQ521" s="187">
        <f t="shared" si="123"/>
        <v>2.4878117906393021E-2</v>
      </c>
      <c r="BR521" s="62"/>
      <c r="BS521" s="57" t="s">
        <v>48</v>
      </c>
    </row>
    <row r="522" spans="2:71">
      <c r="B522" s="55">
        <v>58</v>
      </c>
      <c r="C522" s="186">
        <v>3.4299999999999997E-2</v>
      </c>
      <c r="D522" s="91">
        <f t="shared" si="116"/>
        <v>-9.2621699067425567E-3</v>
      </c>
      <c r="I522" s="61" t="s">
        <v>334</v>
      </c>
      <c r="J522" s="187">
        <f t="shared" ref="J522:Y534" si="133">$C522*POWER(1+$D522,J$468-$C$468)</f>
        <v>4.3688457972742983E-2</v>
      </c>
      <c r="K522" s="187">
        <f t="shared" si="133"/>
        <v>4.3283808052035855E-2</v>
      </c>
      <c r="L522" s="187">
        <f t="shared" si="133"/>
        <v>4.2882906067647067E-2</v>
      </c>
      <c r="M522" s="187">
        <f t="shared" si="133"/>
        <v>4.2485717305553644E-2</v>
      </c>
      <c r="N522" s="187">
        <f t="shared" si="133"/>
        <v>4.209220737325977E-2</v>
      </c>
      <c r="O522" s="187">
        <f t="shared" si="133"/>
        <v>4.1702342196818794E-2</v>
      </c>
      <c r="P522" s="187">
        <f t="shared" si="133"/>
        <v>4.1316088017882738E-2</v>
      </c>
      <c r="Q522" s="187">
        <f t="shared" si="133"/>
        <v>4.0933411390779183E-2</v>
      </c>
      <c r="R522" s="187">
        <f t="shared" si="133"/>
        <v>4.0554279179615196E-2</v>
      </c>
      <c r="S522" s="187">
        <f t="shared" si="133"/>
        <v>4.0178658555408128E-2</v>
      </c>
      <c r="T522" s="187">
        <f t="shared" si="133"/>
        <v>3.9806516993242932E-2</v>
      </c>
      <c r="U522" s="187">
        <f t="shared" si="133"/>
        <v>3.9437822269455892E-2</v>
      </c>
      <c r="V522" s="187">
        <f t="shared" si="133"/>
        <v>3.907254245884427E-2</v>
      </c>
      <c r="W522" s="187">
        <f t="shared" si="133"/>
        <v>3.8710645931902044E-2</v>
      </c>
      <c r="X522" s="187">
        <f t="shared" si="133"/>
        <v>3.8352101352081017E-2</v>
      </c>
      <c r="Y522" s="187">
        <f t="shared" si="133"/>
        <v>3.7996877673077432E-2</v>
      </c>
      <c r="Z522" s="187">
        <f t="shared" si="132"/>
        <v>3.7644944136143672E-2</v>
      </c>
      <c r="AA522" s="187">
        <f t="shared" si="132"/>
        <v>3.7296270267424873E-2</v>
      </c>
      <c r="AB522" s="187">
        <f t="shared" si="132"/>
        <v>3.6950825875320205E-2</v>
      </c>
      <c r="AC522" s="187">
        <f t="shared" si="132"/>
        <v>3.660858104786853E-2</v>
      </c>
      <c r="AD522" s="187">
        <f t="shared" si="132"/>
        <v>3.6269506150158413E-2</v>
      </c>
      <c r="AE522" s="187">
        <f t="shared" si="132"/>
        <v>3.5933571821761996E-2</v>
      </c>
      <c r="AF522" s="187">
        <f t="shared" si="132"/>
        <v>3.5600748974192707E-2</v>
      </c>
      <c r="AG522" s="187">
        <f t="shared" si="132"/>
        <v>3.5271008788386439E-2</v>
      </c>
      <c r="AH522" s="187">
        <f t="shared" si="132"/>
        <v>3.4944322712206197E-2</v>
      </c>
      <c r="AI522" s="187">
        <f t="shared" si="132"/>
        <v>3.46206624579697E-2</v>
      </c>
      <c r="AJ522" s="187">
        <f t="shared" si="132"/>
        <v>3.4299999999999997E-2</v>
      </c>
      <c r="AK522" s="187">
        <f t="shared" si="132"/>
        <v>3.3982307572198729E-2</v>
      </c>
      <c r="AL522" s="187">
        <f t="shared" si="132"/>
        <v>3.3667557665641841E-2</v>
      </c>
      <c r="AM522" s="187">
        <f t="shared" si="132"/>
        <v>3.335572302619761E-2</v>
      </c>
      <c r="AN522" s="187">
        <f t="shared" si="132"/>
        <v>3.3046776652166723E-2</v>
      </c>
      <c r="AO522" s="187">
        <f t="shared" si="131"/>
        <v>3.2740691791944186E-2</v>
      </c>
      <c r="AP522" s="187">
        <f t="shared" si="131"/>
        <v>3.2437441941702901E-2</v>
      </c>
      <c r="AQ522" s="187">
        <f t="shared" si="131"/>
        <v>3.2137000843098749E-2</v>
      </c>
      <c r="AR522" s="187">
        <f t="shared" si="131"/>
        <v>3.1839342480996846E-2</v>
      </c>
      <c r="AS522" s="187">
        <f t="shared" si="131"/>
        <v>3.1544441081218885E-2</v>
      </c>
      <c r="AT522" s="187">
        <f t="shared" si="131"/>
        <v>3.1252271108311407E-2</v>
      </c>
      <c r="AU522" s="187">
        <f t="shared" si="131"/>
        <v>3.0962807263334644E-2</v>
      </c>
      <c r="AV522" s="187">
        <f t="shared" si="131"/>
        <v>3.0676024481671917E-2</v>
      </c>
      <c r="AW522" s="187">
        <f t="shared" si="131"/>
        <v>3.0391897930859276E-2</v>
      </c>
      <c r="AX522" s="187">
        <f t="shared" si="131"/>
        <v>3.0110403008435281E-2</v>
      </c>
      <c r="AY522" s="187">
        <f t="shared" si="131"/>
        <v>2.9831515339810658E-2</v>
      </c>
      <c r="AZ522" s="187">
        <f t="shared" si="131"/>
        <v>2.9555210776157737E-2</v>
      </c>
      <c r="BA522" s="187">
        <f t="shared" si="131"/>
        <v>2.9281465392319374E-2</v>
      </c>
      <c r="BB522" s="187">
        <f t="shared" si="131"/>
        <v>2.9010255484737311E-2</v>
      </c>
      <c r="BC522" s="187">
        <f t="shared" si="131"/>
        <v>2.8741557569399664E-2</v>
      </c>
      <c r="BD522" s="187">
        <f t="shared" si="131"/>
        <v>2.8475348379807461E-2</v>
      </c>
      <c r="BE522" s="187">
        <f t="shared" si="130"/>
        <v>2.8211604864960001E-2</v>
      </c>
      <c r="BF522" s="187">
        <f t="shared" si="130"/>
        <v>2.7950304187358853E-2</v>
      </c>
      <c r="BG522" s="187">
        <f t="shared" si="130"/>
        <v>2.7691423721030395E-2</v>
      </c>
      <c r="BH522" s="187">
        <f t="shared" si="130"/>
        <v>2.7434941049566616E-2</v>
      </c>
      <c r="BI522" s="187">
        <f t="shared" si="130"/>
        <v>2.7180833964184064E-2</v>
      </c>
      <c r="BJ522" s="187">
        <f t="shared" si="130"/>
        <v>2.6929080461800831E-2</v>
      </c>
      <c r="BK522" s="187">
        <f t="shared" si="130"/>
        <v>2.6679658743131288E-2</v>
      </c>
      <c r="BL522" s="187">
        <f t="shared" si="130"/>
        <v>2.6432547210798501E-2</v>
      </c>
      <c r="BM522" s="187">
        <f t="shared" si="130"/>
        <v>2.6187724467464091E-2</v>
      </c>
      <c r="BN522" s="187">
        <f t="shared" si="130"/>
        <v>2.5945169313975478E-2</v>
      </c>
      <c r="BO522" s="187">
        <f t="shared" si="130"/>
        <v>2.5704860747530232E-2</v>
      </c>
      <c r="BP522" s="187">
        <f t="shared" si="123"/>
        <v>2.546677795985745E-2</v>
      </c>
      <c r="BQ522" s="187">
        <f t="shared" si="123"/>
        <v>2.5230900335415963E-2</v>
      </c>
      <c r="BR522" s="62"/>
      <c r="BS522" s="57" t="s">
        <v>48</v>
      </c>
    </row>
    <row r="523" spans="2:71">
      <c r="B523" s="55">
        <v>59</v>
      </c>
      <c r="C523" s="186">
        <v>3.4500000000000003E-2</v>
      </c>
      <c r="D523" s="91">
        <f t="shared" si="116"/>
        <v>-9.1031504850146439E-3</v>
      </c>
      <c r="I523" s="61" t="s">
        <v>334</v>
      </c>
      <c r="J523" s="187">
        <f t="shared" si="133"/>
        <v>4.3760216033368861E-2</v>
      </c>
      <c r="K523" s="187">
        <f t="shared" si="133"/>
        <v>4.3361860201560354E-2</v>
      </c>
      <c r="L523" s="187">
        <f t="shared" si="133"/>
        <v>4.2967130662835383E-2</v>
      </c>
      <c r="M523" s="187">
        <f t="shared" si="133"/>
        <v>4.257599440650231E-2</v>
      </c>
      <c r="N523" s="187">
        <f t="shared" si="133"/>
        <v>4.2188418722370773E-2</v>
      </c>
      <c r="O523" s="187">
        <f t="shared" si="133"/>
        <v>4.1804371198016228E-2</v>
      </c>
      <c r="P523" s="187">
        <f t="shared" si="133"/>
        <v>4.1423819716069274E-2</v>
      </c>
      <c r="Q523" s="187">
        <f t="shared" si="133"/>
        <v>4.1046732451529774E-2</v>
      </c>
      <c r="R523" s="187">
        <f t="shared" si="133"/>
        <v>4.0673077869105366E-2</v>
      </c>
      <c r="S523" s="187">
        <f t="shared" si="133"/>
        <v>4.0302824720574178E-2</v>
      </c>
      <c r="T523" s="187">
        <f t="shared" si="133"/>
        <v>3.9935942042171622E-2</v>
      </c>
      <c r="U523" s="187">
        <f t="shared" si="133"/>
        <v>3.957239915200092E-2</v>
      </c>
      <c r="V523" s="187">
        <f t="shared" si="133"/>
        <v>3.9212165647467191E-2</v>
      </c>
      <c r="W523" s="187">
        <f t="shared" si="133"/>
        <v>3.8855211402734971E-2</v>
      </c>
      <c r="X523" s="187">
        <f t="shared" si="133"/>
        <v>3.8501506566208821E-2</v>
      </c>
      <c r="Y523" s="187">
        <f t="shared" si="133"/>
        <v>3.8151021558036839E-2</v>
      </c>
      <c r="Z523" s="187">
        <f t="shared" si="132"/>
        <v>3.7803727067636989E-2</v>
      </c>
      <c r="AA523" s="187">
        <f t="shared" si="132"/>
        <v>3.7459594051245874E-2</v>
      </c>
      <c r="AB523" s="187">
        <f t="shared" si="132"/>
        <v>3.7118593729489828E-2</v>
      </c>
      <c r="AC523" s="187">
        <f t="shared" si="132"/>
        <v>3.6780697584978157E-2</v>
      </c>
      <c r="AD523" s="187">
        <f t="shared" si="132"/>
        <v>3.6445877359918291E-2</v>
      </c>
      <c r="AE523" s="187">
        <f t="shared" si="132"/>
        <v>3.6114105053752565E-2</v>
      </c>
      <c r="AF523" s="187">
        <f t="shared" si="132"/>
        <v>3.5785352920816624E-2</v>
      </c>
      <c r="AG523" s="187">
        <f t="shared" si="132"/>
        <v>3.5459593468019072E-2</v>
      </c>
      <c r="AH523" s="187">
        <f t="shared" si="132"/>
        <v>3.5136799452542257E-2</v>
      </c>
      <c r="AI523" s="187">
        <f t="shared" si="132"/>
        <v>3.4816943879563987E-2</v>
      </c>
      <c r="AJ523" s="187">
        <f t="shared" si="132"/>
        <v>3.4500000000000003E-2</v>
      </c>
      <c r="AK523" s="187">
        <f t="shared" si="132"/>
        <v>3.4185941308267E-2</v>
      </c>
      <c r="AL523" s="187">
        <f t="shared" si="132"/>
        <v>3.3874741540065964E-2</v>
      </c>
      <c r="AM523" s="187">
        <f t="shared" si="132"/>
        <v>3.3566374670185764E-2</v>
      </c>
      <c r="AN523" s="187">
        <f t="shared" si="132"/>
        <v>3.3260814910326682E-2</v>
      </c>
      <c r="AO523" s="187">
        <f t="shared" si="131"/>
        <v>3.2958036706943764E-2</v>
      </c>
      <c r="AP523" s="187">
        <f t="shared" si="131"/>
        <v>3.2658014739109814E-2</v>
      </c>
      <c r="AQ523" s="187">
        <f t="shared" si="131"/>
        <v>3.2360723916397868E-2</v>
      </c>
      <c r="AR523" s="187">
        <f t="shared" si="131"/>
        <v>3.206613937678289E-2</v>
      </c>
      <c r="AS523" s="187">
        <f t="shared" si="131"/>
        <v>3.1774236484562582E-2</v>
      </c>
      <c r="AT523" s="187">
        <f t="shared" si="131"/>
        <v>3.1484990828297171E-2</v>
      </c>
      <c r="AU523" s="187">
        <f t="shared" si="131"/>
        <v>3.1198378218767874E-2</v>
      </c>
      <c r="AV523" s="187">
        <f t="shared" si="131"/>
        <v>3.0914374686954026E-2</v>
      </c>
      <c r="AW523" s="187">
        <f t="shared" si="131"/>
        <v>3.0632956482028559E-2</v>
      </c>
      <c r="AX523" s="187">
        <f t="shared" si="131"/>
        <v>3.035410006937175E-2</v>
      </c>
      <c r="AY523" s="187">
        <f t="shared" si="131"/>
        <v>3.007778212860306E-2</v>
      </c>
      <c r="AZ523" s="187">
        <f t="shared" si="131"/>
        <v>2.9803979551630905E-2</v>
      </c>
      <c r="BA523" s="187">
        <f t="shared" si="131"/>
        <v>2.9532669440720111E-2</v>
      </c>
      <c r="BB523" s="187">
        <f t="shared" si="131"/>
        <v>2.926382910657704E-2</v>
      </c>
      <c r="BC523" s="187">
        <f t="shared" si="131"/>
        <v>2.899743606645212E-2</v>
      </c>
      <c r="BD523" s="187">
        <f t="shared" si="131"/>
        <v>2.8733468042259618E-2</v>
      </c>
      <c r="BE523" s="187">
        <f t="shared" si="130"/>
        <v>2.8471902958714566E-2</v>
      </c>
      <c r="BF523" s="187">
        <f t="shared" si="130"/>
        <v>2.8212718941486657E-2</v>
      </c>
      <c r="BG523" s="187">
        <f t="shared" si="130"/>
        <v>2.7955894315370877E-2</v>
      </c>
      <c r="BH523" s="187">
        <f t="shared" si="130"/>
        <v>2.7701407602474894E-2</v>
      </c>
      <c r="BI523" s="187">
        <f t="shared" si="130"/>
        <v>2.7449237520422835E-2</v>
      </c>
      <c r="BJ523" s="187">
        <f t="shared" si="130"/>
        <v>2.7199362980575518E-2</v>
      </c>
      <c r="BK523" s="187">
        <f t="shared" si="130"/>
        <v>2.6951763086266799E-2</v>
      </c>
      <c r="BL523" s="187">
        <f t="shared" si="130"/>
        <v>2.6706417131056051E-2</v>
      </c>
      <c r="BM523" s="187">
        <f t="shared" si="130"/>
        <v>2.646330459699648E-2</v>
      </c>
      <c r="BN523" s="187">
        <f t="shared" si="130"/>
        <v>2.622240515291924E-2</v>
      </c>
      <c r="BO523" s="187">
        <f t="shared" si="130"/>
        <v>2.5983698652733186E-2</v>
      </c>
      <c r="BP523" s="187">
        <f t="shared" si="123"/>
        <v>2.5747165133740087E-2</v>
      </c>
      <c r="BQ523" s="187">
        <f t="shared" si="123"/>
        <v>2.551278481496513E-2</v>
      </c>
      <c r="BR523" s="62"/>
      <c r="BS523" s="57" t="s">
        <v>48</v>
      </c>
    </row>
    <row r="524" spans="2:71">
      <c r="B524" s="55">
        <v>60</v>
      </c>
      <c r="C524" s="186">
        <v>3.4799999999999998E-2</v>
      </c>
      <c r="D524" s="91">
        <f t="shared" si="116"/>
        <v>-8.9441108705354821E-3</v>
      </c>
      <c r="I524" s="61" t="s">
        <v>334</v>
      </c>
      <c r="J524" s="187">
        <f t="shared" si="133"/>
        <v>4.3956938088363824E-2</v>
      </c>
      <c r="K524" s="187">
        <f t="shared" si="133"/>
        <v>4.3563782360572227E-2</v>
      </c>
      <c r="L524" s="187">
        <f t="shared" si="133"/>
        <v>4.3174143061199391E-2</v>
      </c>
      <c r="M524" s="187">
        <f t="shared" si="133"/>
        <v>4.2787988738919661E-2</v>
      </c>
      <c r="N524" s="187">
        <f t="shared" si="133"/>
        <v>4.2405288223711542E-2</v>
      </c>
      <c r="O524" s="187">
        <f t="shared" si="133"/>
        <v>4.2026010624341657E-2</v>
      </c>
      <c r="P524" s="187">
        <f t="shared" si="133"/>
        <v>4.1650125325871236E-2</v>
      </c>
      <c r="Q524" s="187">
        <f t="shared" si="133"/>
        <v>4.1277601987184942E-2</v>
      </c>
      <c r="R524" s="187">
        <f t="shared" si="133"/>
        <v>4.0908410538541724E-2</v>
      </c>
      <c r="S524" s="187">
        <f t="shared" si="133"/>
        <v>4.0542521179147632E-2</v>
      </c>
      <c r="T524" s="187">
        <f t="shared" si="133"/>
        <v>4.0179904374750296E-2</v>
      </c>
      <c r="U524" s="187">
        <f t="shared" si="133"/>
        <v>3.9820530855255012E-2</v>
      </c>
      <c r="V524" s="187">
        <f t="shared" si="133"/>
        <v>3.9464371612362041E-2</v>
      </c>
      <c r="W524" s="187">
        <f t="shared" si="133"/>
        <v>3.9111397897225064E-2</v>
      </c>
      <c r="X524" s="187">
        <f t="shared" si="133"/>
        <v>3.8761581218130649E-2</v>
      </c>
      <c r="Y524" s="187">
        <f t="shared" si="133"/>
        <v>3.8414893338198419E-2</v>
      </c>
      <c r="Z524" s="187">
        <f t="shared" si="132"/>
        <v>3.8071306273101783E-2</v>
      </c>
      <c r="AA524" s="187">
        <f t="shared" si="132"/>
        <v>3.7730792288809045E-2</v>
      </c>
      <c r="AB524" s="187">
        <f t="shared" si="132"/>
        <v>3.7393323899344792E-2</v>
      </c>
      <c r="AC524" s="187">
        <f t="shared" si="132"/>
        <v>3.7058873864571205E-2</v>
      </c>
      <c r="AD524" s="187">
        <f t="shared" si="132"/>
        <v>3.672741518798929E-2</v>
      </c>
      <c r="AE524" s="187">
        <f t="shared" si="132"/>
        <v>3.6398921114559724E-2</v>
      </c>
      <c r="AF524" s="187">
        <f t="shared" si="132"/>
        <v>3.6073365128543228E-2</v>
      </c>
      <c r="AG524" s="187">
        <f t="shared" si="132"/>
        <v>3.5750720951360226E-2</v>
      </c>
      <c r="AH524" s="187">
        <f t="shared" si="132"/>
        <v>3.5430962539469688E-2</v>
      </c>
      <c r="AI524" s="187">
        <f t="shared" si="132"/>
        <v>3.5114064082266881E-2</v>
      </c>
      <c r="AJ524" s="187">
        <f t="shared" si="132"/>
        <v>3.4799999999999998E-2</v>
      </c>
      <c r="AK524" s="187">
        <f t="shared" si="132"/>
        <v>3.4488744941705361E-2</v>
      </c>
      <c r="AL524" s="187">
        <f t="shared" si="132"/>
        <v>3.418027378316113E-2</v>
      </c>
      <c r="AM524" s="187">
        <f t="shared" si="132"/>
        <v>3.387456162485928E-2</v>
      </c>
      <c r="AN524" s="187">
        <f t="shared" si="132"/>
        <v>3.3571583789995751E-2</v>
      </c>
      <c r="AO524" s="187">
        <f t="shared" si="131"/>
        <v>3.3271315822478553E-2</v>
      </c>
      <c r="AP524" s="187">
        <f t="shared" si="131"/>
        <v>3.2973733484953707E-2</v>
      </c>
      <c r="AQ524" s="187">
        <f t="shared" si="131"/>
        <v>3.2678812756848793E-2</v>
      </c>
      <c r="AR524" s="187">
        <f t="shared" si="131"/>
        <v>3.2386529832434063E-2</v>
      </c>
      <c r="AS524" s="187">
        <f t="shared" si="131"/>
        <v>3.2096861118900873E-2</v>
      </c>
      <c r="AT524" s="187">
        <f t="shared" si="131"/>
        <v>3.180978323445724E-2</v>
      </c>
      <c r="AU524" s="187">
        <f t="shared" si="131"/>
        <v>3.1525273006440556E-2</v>
      </c>
      <c r="AV524" s="187">
        <f t="shared" si="131"/>
        <v>3.1243307469447052E-2</v>
      </c>
      <c r="AW524" s="187">
        <f t="shared" si="131"/>
        <v>3.0963863863478085E-2</v>
      </c>
      <c r="AX524" s="187">
        <f t="shared" si="131"/>
        <v>3.0686919632102971E-2</v>
      </c>
      <c r="AY524" s="187">
        <f t="shared" si="131"/>
        <v>3.0412452420638232E-2</v>
      </c>
      <c r="AZ524" s="187">
        <f t="shared" si="131"/>
        <v>3.0140440074343154E-2</v>
      </c>
      <c r="BA524" s="187">
        <f t="shared" si="131"/>
        <v>2.98708606366315E-2</v>
      </c>
      <c r="BB524" s="187">
        <f t="shared" si="131"/>
        <v>2.9603692347299152E-2</v>
      </c>
      <c r="BC524" s="187">
        <f t="shared" si="131"/>
        <v>2.933891364076769E-2</v>
      </c>
      <c r="BD524" s="187">
        <f t="shared" ref="BD524:BQ534" si="134">$C524*POWER(1+$D524,BD$468-$C$468)</f>
        <v>2.9076503144343593E-2</v>
      </c>
      <c r="BE524" s="187">
        <f t="shared" si="134"/>
        <v>2.8816439676493111E-2</v>
      </c>
      <c r="BF524" s="187">
        <f t="shared" si="134"/>
        <v>2.8558702245132458E-2</v>
      </c>
      <c r="BG524" s="187">
        <f t="shared" si="134"/>
        <v>2.8303270045933381E-2</v>
      </c>
      <c r="BH524" s="187">
        <f t="shared" si="134"/>
        <v>2.805012246064385E-2</v>
      </c>
      <c r="BI524" s="187">
        <f t="shared" si="134"/>
        <v>2.7799239055423752E-2</v>
      </c>
      <c r="BJ524" s="187">
        <f t="shared" si="134"/>
        <v>2.755059957919552E-2</v>
      </c>
      <c r="BK524" s="187">
        <f t="shared" si="134"/>
        <v>2.7304183962009471E-2</v>
      </c>
      <c r="BL524" s="187">
        <f t="shared" si="134"/>
        <v>2.7059972313423757E-2</v>
      </c>
      <c r="BM524" s="187">
        <f t="shared" si="134"/>
        <v>2.6817944920898874E-2</v>
      </c>
      <c r="BN524" s="187">
        <f t="shared" si="134"/>
        <v>2.6578082248206441E-2</v>
      </c>
      <c r="BO524" s="187">
        <f t="shared" si="134"/>
        <v>2.6340364933852271E-2</v>
      </c>
      <c r="BP524" s="187">
        <f t="shared" si="134"/>
        <v>2.6104773789513529E-2</v>
      </c>
      <c r="BQ524" s="187">
        <f t="shared" si="134"/>
        <v>2.5871289798489874E-2</v>
      </c>
      <c r="BR524" s="62"/>
      <c r="BS524" s="57" t="s">
        <v>48</v>
      </c>
    </row>
    <row r="525" spans="2:71">
      <c r="B525" s="55">
        <v>61</v>
      </c>
      <c r="C525" s="186">
        <v>3.5099999999999999E-2</v>
      </c>
      <c r="D525" s="91">
        <f t="shared" si="116"/>
        <v>-8.7850434593765847E-3</v>
      </c>
      <c r="I525" s="61" t="s">
        <v>334</v>
      </c>
      <c r="J525" s="187">
        <f t="shared" si="133"/>
        <v>4.4151260466714269E-2</v>
      </c>
      <c r="K525" s="187">
        <f t="shared" si="133"/>
        <v>4.3763389724727916E-2</v>
      </c>
      <c r="L525" s="187">
        <f t="shared" si="133"/>
        <v>4.337892644406656E-2</v>
      </c>
      <c r="M525" s="187">
        <f t="shared" si="133"/>
        <v>4.2997840690034331E-2</v>
      </c>
      <c r="N525" s="187">
        <f t="shared" si="133"/>
        <v>4.2620102790913023E-2</v>
      </c>
      <c r="O525" s="187">
        <f t="shared" si="133"/>
        <v>4.2245683335651749E-2</v>
      </c>
      <c r="P525" s="187">
        <f t="shared" si="133"/>
        <v>4.1874553171576991E-2</v>
      </c>
      <c r="Q525" s="187">
        <f t="shared" si="133"/>
        <v>4.1506683402122706E-2</v>
      </c>
      <c r="R525" s="187">
        <f t="shared" si="133"/>
        <v>4.1142045384580474E-2</v>
      </c>
      <c r="S525" s="187">
        <f t="shared" si="133"/>
        <v>4.0780610727869294E-2</v>
      </c>
      <c r="T525" s="187">
        <f t="shared" si="133"/>
        <v>4.0422351290325044E-2</v>
      </c>
      <c r="U525" s="187">
        <f t="shared" si="133"/>
        <v>4.0067239177509352E-2</v>
      </c>
      <c r="V525" s="187">
        <f t="shared" si="133"/>
        <v>3.9715246740037694E-2</v>
      </c>
      <c r="W525" s="187">
        <f t="shared" si="133"/>
        <v>3.9366346571426597E-2</v>
      </c>
      <c r="X525" s="187">
        <f t="shared" si="133"/>
        <v>3.9020511505959733E-2</v>
      </c>
      <c r="Y525" s="187">
        <f t="shared" si="133"/>
        <v>3.8677714616572767E-2</v>
      </c>
      <c r="Z525" s="187">
        <f t="shared" si="132"/>
        <v>3.8337929212756819E-2</v>
      </c>
      <c r="AA525" s="187">
        <f t="shared" si="132"/>
        <v>3.8001128838480246E-2</v>
      </c>
      <c r="AB525" s="187">
        <f t="shared" si="132"/>
        <v>3.7667287270128823E-2</v>
      </c>
      <c r="AC525" s="187">
        <f t="shared" si="132"/>
        <v>3.7336378514463919E-2</v>
      </c>
      <c r="AD525" s="187">
        <f t="shared" si="132"/>
        <v>3.7008376806598617E-2</v>
      </c>
      <c r="AE525" s="187">
        <f t="shared" si="132"/>
        <v>3.6683256607991661E-2</v>
      </c>
      <c r="AF525" s="187">
        <f t="shared" si="132"/>
        <v>3.6360992604458998E-2</v>
      </c>
      <c r="AG525" s="187">
        <f t="shared" si="132"/>
        <v>3.6041559704202746E-2</v>
      </c>
      <c r="AH525" s="187">
        <f t="shared" si="132"/>
        <v>3.5724933035857616E-2</v>
      </c>
      <c r="AI525" s="187">
        <f t="shared" si="132"/>
        <v>3.541108794655428E-2</v>
      </c>
      <c r="AJ525" s="187">
        <f t="shared" si="132"/>
        <v>3.5099999999999999E-2</v>
      </c>
      <c r="AK525" s="187">
        <f t="shared" si="132"/>
        <v>3.4791644974575882E-2</v>
      </c>
      <c r="AL525" s="187">
        <f t="shared" si="132"/>
        <v>3.4485998861451032E-2</v>
      </c>
      <c r="AM525" s="187">
        <f t="shared" si="132"/>
        <v>3.4183037862713171E-2</v>
      </c>
      <c r="AN525" s="187">
        <f t="shared" si="132"/>
        <v>3.3882738389515721E-2</v>
      </c>
      <c r="AO525" s="187">
        <f t="shared" ref="AO525:BD534" si="135">$C525*POWER(1+$D525,AO$468-$C$468)</f>
        <v>3.3585077060241136E-2</v>
      </c>
      <c r="AP525" s="187">
        <f t="shared" si="135"/>
        <v>3.3290030698680403E-2</v>
      </c>
      <c r="AQ525" s="187">
        <f t="shared" si="135"/>
        <v>3.2997576332228516E-2</v>
      </c>
      <c r="AR525" s="187">
        <f t="shared" si="135"/>
        <v>3.270769119009579E-2</v>
      </c>
      <c r="AS525" s="187">
        <f t="shared" si="135"/>
        <v>3.2420352701534934E-2</v>
      </c>
      <c r="AT525" s="187">
        <f t="shared" si="135"/>
        <v>3.2135538494083626E-2</v>
      </c>
      <c r="AU525" s="187">
        <f t="shared" si="135"/>
        <v>3.1853226391822635E-2</v>
      </c>
      <c r="AV525" s="187">
        <f t="shared" si="135"/>
        <v>3.1573394413649113E-2</v>
      </c>
      <c r="AW525" s="187">
        <f t="shared" si="135"/>
        <v>3.1296020771565167E-2</v>
      </c>
      <c r="AX525" s="187">
        <f t="shared" si="135"/>
        <v>3.1021083868981413E-2</v>
      </c>
      <c r="AY525" s="187">
        <f t="shared" si="135"/>
        <v>3.0748562299035446E-2</v>
      </c>
      <c r="AZ525" s="187">
        <f t="shared" si="135"/>
        <v>3.0478434842925069E-2</v>
      </c>
      <c r="BA525" s="187">
        <f t="shared" si="135"/>
        <v>3.0210680468256194E-2</v>
      </c>
      <c r="BB525" s="187">
        <f t="shared" si="135"/>
        <v>2.9945278327405223E-2</v>
      </c>
      <c r="BC525" s="187">
        <f t="shared" si="135"/>
        <v>2.9682207755895841E-2</v>
      </c>
      <c r="BD525" s="187">
        <f t="shared" si="135"/>
        <v>2.9421448270790049E-2</v>
      </c>
      <c r="BE525" s="187">
        <f t="shared" si="134"/>
        <v>2.9162979569093361E-2</v>
      </c>
      <c r="BF525" s="187">
        <f t="shared" si="134"/>
        <v>2.8906781526173961E-2</v>
      </c>
      <c r="BG525" s="187">
        <f t="shared" si="134"/>
        <v>2.8652834194195818E-2</v>
      </c>
      <c r="BH525" s="187">
        <f t="shared" si="134"/>
        <v>2.8401117800565496E-2</v>
      </c>
      <c r="BI525" s="187">
        <f t="shared" si="134"/>
        <v>2.8151612746392655E-2</v>
      </c>
      <c r="BJ525" s="187">
        <f t="shared" si="134"/>
        <v>2.7904299604964052E-2</v>
      </c>
      <c r="BK525" s="187">
        <f t="shared" si="134"/>
        <v>2.7659159120230984E-2</v>
      </c>
      <c r="BL525" s="187">
        <f t="shared" si="134"/>
        <v>2.7416172205309935E-2</v>
      </c>
      <c r="BM525" s="187">
        <f t="shared" si="134"/>
        <v>2.7175319940996537E-2</v>
      </c>
      <c r="BN525" s="187">
        <f t="shared" si="134"/>
        <v>2.6936583574292419E-2</v>
      </c>
      <c r="BO525" s="187">
        <f t="shared" si="134"/>
        <v>2.6699944516945132E-2</v>
      </c>
      <c r="BP525" s="187">
        <f t="shared" si="134"/>
        <v>2.6465384344000822E-2</v>
      </c>
      <c r="BQ525" s="187">
        <f t="shared" si="134"/>
        <v>2.6232884792369671E-2</v>
      </c>
      <c r="BR525" s="62"/>
      <c r="BS525" s="57" t="s">
        <v>48</v>
      </c>
    </row>
    <row r="526" spans="2:71">
      <c r="B526" s="55">
        <v>62</v>
      </c>
      <c r="C526" s="186">
        <v>3.5299999999999998E-2</v>
      </c>
      <c r="D526" s="91">
        <f t="shared" si="116"/>
        <v>-8.8295477047456439E-3</v>
      </c>
      <c r="I526" s="61" t="s">
        <v>334</v>
      </c>
      <c r="J526" s="187">
        <f t="shared" si="133"/>
        <v>4.4454700379863543E-2</v>
      </c>
      <c r="K526" s="187">
        <f t="shared" si="133"/>
        <v>4.4062185482159351E-2</v>
      </c>
      <c r="L526" s="187">
        <f t="shared" si="133"/>
        <v>4.3673136313469287E-2</v>
      </c>
      <c r="M526" s="187">
        <f t="shared" si="133"/>
        <v>4.3287522272973646E-2</v>
      </c>
      <c r="N526" s="187">
        <f t="shared" si="133"/>
        <v>4.290531303004419E-2</v>
      </c>
      <c r="O526" s="187">
        <f t="shared" si="133"/>
        <v>4.2526478521858369E-2</v>
      </c>
      <c r="P526" s="187">
        <f t="shared" si="133"/>
        <v>4.2150988951034779E-2</v>
      </c>
      <c r="Q526" s="187">
        <f t="shared" si="133"/>
        <v>4.1778814783289417E-2</v>
      </c>
      <c r="R526" s="187">
        <f t="shared" si="133"/>
        <v>4.1409926745112624E-2</v>
      </c>
      <c r="S526" s="187">
        <f t="shared" si="133"/>
        <v>4.1044295821466632E-2</v>
      </c>
      <c r="T526" s="187">
        <f t="shared" si="133"/>
        <v>4.0681893253503305E-2</v>
      </c>
      <c r="U526" s="187">
        <f t="shared" si="133"/>
        <v>4.0322690536302122E-2</v>
      </c>
      <c r="V526" s="187">
        <f t="shared" si="133"/>
        <v>3.996665941662815E-2</v>
      </c>
      <c r="W526" s="187">
        <f t="shared" si="133"/>
        <v>3.9613771890709713E-2</v>
      </c>
      <c r="X526" s="187">
        <f t="shared" si="133"/>
        <v>3.9264000202035777E-2</v>
      </c>
      <c r="Y526" s="187">
        <f t="shared" si="133"/>
        <v>3.8917316839172766E-2</v>
      </c>
      <c r="Z526" s="187">
        <f t="shared" si="132"/>
        <v>3.8573694533600579E-2</v>
      </c>
      <c r="AA526" s="187">
        <f t="shared" si="132"/>
        <v>3.8233106257567866E-2</v>
      </c>
      <c r="AB526" s="187">
        <f t="shared" si="132"/>
        <v>3.789552522196607E-2</v>
      </c>
      <c r="AC526" s="187">
        <f t="shared" si="132"/>
        <v>3.7560924874222329E-2</v>
      </c>
      <c r="AD526" s="187">
        <f t="shared" si="132"/>
        <v>3.7229278896211013E-2</v>
      </c>
      <c r="AE526" s="187">
        <f t="shared" si="132"/>
        <v>3.6900561202183636E-2</v>
      </c>
      <c r="AF526" s="187">
        <f t="shared" si="132"/>
        <v>3.6574745936717078E-2</v>
      </c>
      <c r="AG526" s="187">
        <f t="shared" si="132"/>
        <v>3.6251807472679885E-2</v>
      </c>
      <c r="AH526" s="187">
        <f t="shared" si="132"/>
        <v>3.5931720409216598E-2</v>
      </c>
      <c r="AI526" s="187">
        <f t="shared" si="132"/>
        <v>3.5614459569749839E-2</v>
      </c>
      <c r="AJ526" s="187">
        <f t="shared" si="132"/>
        <v>3.5299999999999998E-2</v>
      </c>
      <c r="AK526" s="187">
        <f t="shared" si="132"/>
        <v>3.4988316966022476E-2</v>
      </c>
      <c r="AL526" s="187">
        <f t="shared" si="132"/>
        <v>3.4679385952262221E-2</v>
      </c>
      <c r="AM526" s="187">
        <f t="shared" si="132"/>
        <v>3.4373182659625433E-2</v>
      </c>
      <c r="AN526" s="187">
        <f t="shared" si="132"/>
        <v>3.4069683003568337E-2</v>
      </c>
      <c r="AO526" s="187">
        <f t="shared" si="135"/>
        <v>3.3768863112202771E-2</v>
      </c>
      <c r="AP526" s="187">
        <f t="shared" si="135"/>
        <v>3.3470699324418547E-2</v>
      </c>
      <c r="AQ526" s="187">
        <f t="shared" si="135"/>
        <v>3.3175168188022401E-2</v>
      </c>
      <c r="AR526" s="187">
        <f t="shared" si="135"/>
        <v>3.2882246457893297E-2</v>
      </c>
      <c r="AS526" s="187">
        <f t="shared" si="135"/>
        <v>3.2591911094154123E-2</v>
      </c>
      <c r="AT526" s="187">
        <f t="shared" si="135"/>
        <v>3.2304139260359466E-2</v>
      </c>
      <c r="AU526" s="187">
        <f t="shared" si="135"/>
        <v>3.2018908321699374E-2</v>
      </c>
      <c r="AV526" s="187">
        <f t="shared" si="135"/>
        <v>3.1736195843219052E-2</v>
      </c>
      <c r="AW526" s="187">
        <f t="shared" si="135"/>
        <v>3.1455979588054198E-2</v>
      </c>
      <c r="AX526" s="187">
        <f t="shared" si="135"/>
        <v>3.117823751568197E-2</v>
      </c>
      <c r="AY526" s="187">
        <f t="shared" si="135"/>
        <v>3.0902947780187366E-2</v>
      </c>
      <c r="AZ526" s="187">
        <f t="shared" si="135"/>
        <v>3.0630088728544939E-2</v>
      </c>
      <c r="BA526" s="187">
        <f t="shared" si="135"/>
        <v>3.0359638898915662E-2</v>
      </c>
      <c r="BB526" s="187">
        <f t="shared" si="135"/>
        <v>3.0091577018958832E-2</v>
      </c>
      <c r="BC526" s="187">
        <f t="shared" si="135"/>
        <v>2.9825882004158911E-2</v>
      </c>
      <c r="BD526" s="187">
        <f t="shared" si="135"/>
        <v>2.9562532956167075E-2</v>
      </c>
      <c r="BE526" s="187">
        <f t="shared" si="134"/>
        <v>2.9301509161157483E-2</v>
      </c>
      <c r="BF526" s="187">
        <f t="shared" si="134"/>
        <v>2.9042790088198E-2</v>
      </c>
      <c r="BG526" s="187">
        <f t="shared" si="134"/>
        <v>2.8786355387635344E-2</v>
      </c>
      <c r="BH526" s="187">
        <f t="shared" si="134"/>
        <v>2.8532184889494456E-2</v>
      </c>
      <c r="BI526" s="187">
        <f t="shared" si="134"/>
        <v>2.8280258601892042E-2</v>
      </c>
      <c r="BJ526" s="187">
        <f t="shared" si="134"/>
        <v>2.8030556709464093E-2</v>
      </c>
      <c r="BK526" s="187">
        <f t="shared" si="134"/>
        <v>2.7783059571807302E-2</v>
      </c>
      <c r="BL526" s="187">
        <f t="shared" si="134"/>
        <v>2.7537747721934239E-2</v>
      </c>
      <c r="BM526" s="187">
        <f t="shared" si="134"/>
        <v>2.7294601864742172E-2</v>
      </c>
      <c r="BN526" s="187">
        <f t="shared" si="134"/>
        <v>2.7053602875495394E-2</v>
      </c>
      <c r="BO526" s="187">
        <f t="shared" si="134"/>
        <v>2.6814731798320963E-2</v>
      </c>
      <c r="BP526" s="187">
        <f t="shared" si="134"/>
        <v>2.657796984471773E-2</v>
      </c>
      <c r="BQ526" s="187">
        <f t="shared" si="134"/>
        <v>2.6343298392078503E-2</v>
      </c>
      <c r="BR526" s="62"/>
      <c r="BS526" s="57" t="s">
        <v>48</v>
      </c>
    </row>
    <row r="527" spans="2:71">
      <c r="B527" s="55">
        <v>63</v>
      </c>
      <c r="C527" s="186">
        <v>3.56E-2</v>
      </c>
      <c r="D527" s="91">
        <f t="shared" si="116"/>
        <v>-8.8740244766164489E-3</v>
      </c>
      <c r="I527" s="61" t="s">
        <v>334</v>
      </c>
      <c r="J527" s="187">
        <f t="shared" si="133"/>
        <v>4.4884840033071166E-2</v>
      </c>
      <c r="K527" s="187">
        <f t="shared" si="133"/>
        <v>4.4486530863988676E-2</v>
      </c>
      <c r="L527" s="187">
        <f t="shared" si="133"/>
        <v>4.4091756300221885E-2</v>
      </c>
      <c r="M527" s="187">
        <f t="shared" si="133"/>
        <v>4.3700484975596705E-2</v>
      </c>
      <c r="N527" s="187">
        <f t="shared" si="133"/>
        <v>4.331268580228325E-2</v>
      </c>
      <c r="O527" s="187">
        <f t="shared" si="133"/>
        <v>4.292832796832579E-2</v>
      </c>
      <c r="P527" s="187">
        <f t="shared" si="133"/>
        <v>4.2547380935194647E-2</v>
      </c>
      <c r="Q527" s="187">
        <f t="shared" si="133"/>
        <v>4.2169814435359804E-2</v>
      </c>
      <c r="R527" s="187">
        <f t="shared" si="133"/>
        <v>4.179559846988605E-2</v>
      </c>
      <c r="S527" s="187">
        <f t="shared" si="133"/>
        <v>4.142470330604945E-2</v>
      </c>
      <c r="T527" s="187">
        <f t="shared" si="133"/>
        <v>4.105709947497499E-2</v>
      </c>
      <c r="U527" s="187">
        <f t="shared" si="133"/>
        <v>4.0692757769295179E-2</v>
      </c>
      <c r="V527" s="187">
        <f t="shared" si="133"/>
        <v>4.0331649240829437E-2</v>
      </c>
      <c r="W527" s="187">
        <f t="shared" si="133"/>
        <v>3.9973745198283998E-2</v>
      </c>
      <c r="X527" s="187">
        <f t="shared" si="133"/>
        <v>3.96190172049724E-2</v>
      </c>
      <c r="Y527" s="187">
        <f t="shared" si="133"/>
        <v>3.9267437076555979E-2</v>
      </c>
      <c r="Z527" s="187">
        <f t="shared" si="132"/>
        <v>3.8918976878804634E-2</v>
      </c>
      <c r="AA527" s="187">
        <f t="shared" si="132"/>
        <v>3.8573608925377249E-2</v>
      </c>
      <c r="AB527" s="187">
        <f t="shared" si="132"/>
        <v>3.8231305775622018E-2</v>
      </c>
      <c r="AC527" s="187">
        <f t="shared" si="132"/>
        <v>3.7892040232396146E-2</v>
      </c>
      <c r="AD527" s="187">
        <f t="shared" si="132"/>
        <v>3.7555785339904925E-2</v>
      </c>
      <c r="AE527" s="187">
        <f t="shared" si="132"/>
        <v>3.7222514381560053E-2</v>
      </c>
      <c r="AF527" s="187">
        <f t="shared" si="132"/>
        <v>3.6892200877856877E-2</v>
      </c>
      <c r="AG527" s="187">
        <f t="shared" si="132"/>
        <v>3.6564818584270527E-2</v>
      </c>
      <c r="AH527" s="187">
        <f t="shared" si="132"/>
        <v>3.6240341489170665E-2</v>
      </c>
      <c r="AI527" s="187">
        <f t="shared" si="132"/>
        <v>3.5918743811754826E-2</v>
      </c>
      <c r="AJ527" s="187">
        <f t="shared" si="132"/>
        <v>3.56E-2</v>
      </c>
      <c r="AK527" s="187">
        <f t="shared" si="132"/>
        <v>3.5284084728632453E-2</v>
      </c>
      <c r="AL527" s="187">
        <f t="shared" si="132"/>
        <v>3.4970972897115558E-2</v>
      </c>
      <c r="AM527" s="187">
        <f t="shared" si="132"/>
        <v>3.4660639627655469E-2</v>
      </c>
      <c r="AN527" s="187">
        <f t="shared" si="132"/>
        <v>3.4353060263224468E-2</v>
      </c>
      <c r="AO527" s="187">
        <f t="shared" si="135"/>
        <v>3.4048210365601933E-2</v>
      </c>
      <c r="AP527" s="187">
        <f t="shared" si="135"/>
        <v>3.3746065713432596E-2</v>
      </c>
      <c r="AQ527" s="187">
        <f t="shared" si="135"/>
        <v>3.3446602300302088E-2</v>
      </c>
      <c r="AR527" s="187">
        <f t="shared" si="135"/>
        <v>3.3149796332829551E-2</v>
      </c>
      <c r="AS527" s="187">
        <f t="shared" si="135"/>
        <v>3.2855624228777171E-2</v>
      </c>
      <c r="AT527" s="187">
        <f t="shared" si="135"/>
        <v>3.2564062615176484E-2</v>
      </c>
      <c r="AU527" s="187">
        <f t="shared" si="135"/>
        <v>3.2275088326471343E-2</v>
      </c>
      <c r="AV527" s="187">
        <f t="shared" si="135"/>
        <v>3.1988678402677273E-2</v>
      </c>
      <c r="AW527" s="187">
        <f t="shared" si="135"/>
        <v>3.1704810087557302E-2</v>
      </c>
      <c r="AX527" s="187">
        <f t="shared" si="135"/>
        <v>3.142346082681384E-2</v>
      </c>
      <c r="AY527" s="187">
        <f t="shared" si="135"/>
        <v>3.1144608266296697E-2</v>
      </c>
      <c r="AZ527" s="187">
        <f t="shared" si="135"/>
        <v>3.086823025022695E-2</v>
      </c>
      <c r="BA527" s="187">
        <f t="shared" si="135"/>
        <v>3.0594304819436601E-2</v>
      </c>
      <c r="BB527" s="187">
        <f t="shared" si="135"/>
        <v>3.0322810209623859E-2</v>
      </c>
      <c r="BC527" s="187">
        <f t="shared" si="135"/>
        <v>3.0053724849623861E-2</v>
      </c>
      <c r="BD527" s="187">
        <f t="shared" si="135"/>
        <v>2.9787027359694799E-2</v>
      </c>
      <c r="BE527" s="187">
        <f t="shared" si="134"/>
        <v>2.9522696549819226E-2</v>
      </c>
      <c r="BF527" s="187">
        <f t="shared" si="134"/>
        <v>2.9260711418020408E-2</v>
      </c>
      <c r="BG527" s="187">
        <f t="shared" si="134"/>
        <v>2.9001051148693686E-2</v>
      </c>
      <c r="BH527" s="187">
        <f t="shared" si="134"/>
        <v>2.874369511095257E-2</v>
      </c>
      <c r="BI527" s="187">
        <f t="shared" si="134"/>
        <v>2.8488622856989575E-2</v>
      </c>
      <c r="BJ527" s="187">
        <f t="shared" si="134"/>
        <v>2.8235814120451553E-2</v>
      </c>
      <c r="BK527" s="187">
        <f t="shared" si="134"/>
        <v>2.7985248814829479E-2</v>
      </c>
      <c r="BL527" s="187">
        <f t="shared" si="134"/>
        <v>2.773690703186248E-2</v>
      </c>
      <c r="BM527" s="187">
        <f t="shared" si="134"/>
        <v>2.7490769039956092E-2</v>
      </c>
      <c r="BN527" s="187">
        <f t="shared" si="134"/>
        <v>2.7246815282614512E-2</v>
      </c>
      <c r="BO527" s="187">
        <f t="shared" si="134"/>
        <v>2.7005026376886745E-2</v>
      </c>
      <c r="BP527" s="187">
        <f t="shared" si="134"/>
        <v>2.6765383111826576E-2</v>
      </c>
      <c r="BQ527" s="187">
        <f t="shared" si="134"/>
        <v>2.6527866446966211E-2</v>
      </c>
      <c r="BR527" s="62"/>
      <c r="BS527" s="57" t="s">
        <v>48</v>
      </c>
    </row>
    <row r="528" spans="2:71">
      <c r="B528" s="55">
        <v>64</v>
      </c>
      <c r="C528" s="186">
        <v>3.5799999999999998E-2</v>
      </c>
      <c r="D528" s="91">
        <f t="shared" si="116"/>
        <v>-8.9185275094154637E-3</v>
      </c>
      <c r="I528" s="61" t="s">
        <v>334</v>
      </c>
      <c r="J528" s="187">
        <f t="shared" si="133"/>
        <v>4.5189728695538355E-2</v>
      </c>
      <c r="K528" s="187">
        <f t="shared" si="133"/>
        <v>4.4786702857024172E-2</v>
      </c>
      <c r="L528" s="187">
        <f t="shared" si="133"/>
        <v>4.4387271415537791E-2</v>
      </c>
      <c r="M528" s="187">
        <f t="shared" si="133"/>
        <v>4.3991402314350427E-2</v>
      </c>
      <c r="N528" s="187">
        <f t="shared" si="133"/>
        <v>4.3599063782632119E-2</v>
      </c>
      <c r="O528" s="187">
        <f t="shared" si="133"/>
        <v>4.3210224332901954E-2</v>
      </c>
      <c r="P528" s="187">
        <f t="shared" si="133"/>
        <v>4.2824852758500967E-2</v>
      </c>
      <c r="Q528" s="187">
        <f t="shared" si="133"/>
        <v>4.2442918131087595E-2</v>
      </c>
      <c r="R528" s="187">
        <f t="shared" si="133"/>
        <v>4.2064389798155633E-2</v>
      </c>
      <c r="S528" s="187">
        <f t="shared" si="133"/>
        <v>4.1689237380574E-2</v>
      </c>
      <c r="T528" s="187">
        <f t="shared" si="133"/>
        <v>4.1317430770148801E-2</v>
      </c>
      <c r="U528" s="187">
        <f t="shared" si="133"/>
        <v>4.0948940127206859E-2</v>
      </c>
      <c r="V528" s="187">
        <f t="shared" si="133"/>
        <v>4.0583735878200959E-2</v>
      </c>
      <c r="W528" s="187">
        <f t="shared" si="133"/>
        <v>4.0221788713336364E-2</v>
      </c>
      <c r="X528" s="187">
        <f t="shared" si="133"/>
        <v>3.9863069584218591E-2</v>
      </c>
      <c r="Y528" s="187">
        <f t="shared" si="133"/>
        <v>3.9507549701521982E-2</v>
      </c>
      <c r="Z528" s="187">
        <f t="shared" si="132"/>
        <v>3.9155200532679367E-2</v>
      </c>
      <c r="AA528" s="187">
        <f t="shared" si="132"/>
        <v>3.880599379959198E-2</v>
      </c>
      <c r="AB528" s="187">
        <f t="shared" si="132"/>
        <v>3.8459901476360116E-2</v>
      </c>
      <c r="AC528" s="187">
        <f t="shared" si="132"/>
        <v>3.811689578703379E-2</v>
      </c>
      <c r="AD528" s="187">
        <f t="shared" si="132"/>
        <v>3.7776949203383606E-2</v>
      </c>
      <c r="AE528" s="187">
        <f t="shared" si="132"/>
        <v>3.7440034442691436E-2</v>
      </c>
      <c r="AF528" s="187">
        <f t="shared" si="132"/>
        <v>3.7106124465560837E-2</v>
      </c>
      <c r="AG528" s="187">
        <f t="shared" si="132"/>
        <v>3.6775192473746929E-2</v>
      </c>
      <c r="AH528" s="187">
        <f t="shared" si="132"/>
        <v>3.6447211908005768E-2</v>
      </c>
      <c r="AI528" s="187">
        <f t="shared" si="132"/>
        <v>3.6122156445962728E-2</v>
      </c>
      <c r="AJ528" s="187">
        <f t="shared" si="132"/>
        <v>3.5799999999999998E-2</v>
      </c>
      <c r="AK528" s="187">
        <f t="shared" si="132"/>
        <v>3.5480716715162924E-2</v>
      </c>
      <c r="AL528" s="187">
        <f t="shared" si="132"/>
        <v>3.5164280967084967E-2</v>
      </c>
      <c r="AM528" s="187">
        <f t="shared" si="132"/>
        <v>3.4850667359931205E-2</v>
      </c>
      <c r="AN528" s="187">
        <f t="shared" si="132"/>
        <v>3.4539850724360173E-2</v>
      </c>
      <c r="AO528" s="187">
        <f t="shared" si="135"/>
        <v>3.423180611550386E-2</v>
      </c>
      <c r="AP528" s="187">
        <f t="shared" si="135"/>
        <v>3.3926508810965768E-2</v>
      </c>
      <c r="AQ528" s="187">
        <f t="shared" si="135"/>
        <v>3.3623934308836735E-2</v>
      </c>
      <c r="AR528" s="187">
        <f t="shared" si="135"/>
        <v>3.3324058325728594E-2</v>
      </c>
      <c r="AS528" s="187">
        <f t="shared" si="135"/>
        <v>3.302685679482522E-2</v>
      </c>
      <c r="AT528" s="187">
        <f t="shared" si="135"/>
        <v>3.2732305863951046E-2</v>
      </c>
      <c r="AU528" s="187">
        <f t="shared" si="135"/>
        <v>3.2440381893656799E-2</v>
      </c>
      <c r="AV528" s="187">
        <f t="shared" si="135"/>
        <v>3.2151061455322275E-2</v>
      </c>
      <c r="AW528" s="187">
        <f t="shared" si="135"/>
        <v>3.186432132927608E-2</v>
      </c>
      <c r="AX528" s="187">
        <f t="shared" si="135"/>
        <v>3.1580138502932072E-2</v>
      </c>
      <c r="AY528" s="187">
        <f t="shared" si="135"/>
        <v>3.1298490168942525E-2</v>
      </c>
      <c r="AZ528" s="187">
        <f t="shared" si="135"/>
        <v>3.101935372336764E-2</v>
      </c>
      <c r="BA528" s="187">
        <f t="shared" si="135"/>
        <v>3.0742706763861496E-2</v>
      </c>
      <c r="BB528" s="187">
        <f t="shared" si="135"/>
        <v>3.0468527087874103E-2</v>
      </c>
      <c r="BC528" s="187">
        <f t="shared" si="135"/>
        <v>3.0196792690869528E-2</v>
      </c>
      <c r="BD528" s="187">
        <f t="shared" si="135"/>
        <v>2.9927481764559893E-2</v>
      </c>
      <c r="BE528" s="187">
        <f t="shared" si="134"/>
        <v>2.9660572695155134E-2</v>
      </c>
      <c r="BF528" s="187">
        <f t="shared" si="134"/>
        <v>2.9396044061628376E-2</v>
      </c>
      <c r="BG528" s="187">
        <f t="shared" si="134"/>
        <v>2.9133874633996752E-2</v>
      </c>
      <c r="BH528" s="187">
        <f t="shared" si="134"/>
        <v>2.8874043371617589E-2</v>
      </c>
      <c r="BI528" s="187">
        <f t="shared" si="134"/>
        <v>2.8616529421499767E-2</v>
      </c>
      <c r="BJ528" s="187">
        <f t="shared" si="134"/>
        <v>2.8361312116630122E-2</v>
      </c>
      <c r="BK528" s="187">
        <f t="shared" si="134"/>
        <v>2.8108370974314834E-2</v>
      </c>
      <c r="BL528" s="187">
        <f t="shared" si="134"/>
        <v>2.7857685694535554E-2</v>
      </c>
      <c r="BM528" s="187">
        <f t="shared" si="134"/>
        <v>2.7609236158320193E-2</v>
      </c>
      <c r="BN528" s="187">
        <f t="shared" si="134"/>
        <v>2.7363002426128262E-2</v>
      </c>
      <c r="BO528" s="187">
        <f t="shared" si="134"/>
        <v>2.7118964736250636E-2</v>
      </c>
      <c r="BP528" s="187">
        <f t="shared" si="134"/>
        <v>2.6877103503223514E-2</v>
      </c>
      <c r="BQ528" s="187">
        <f t="shared" si="134"/>
        <v>2.6637399316256607E-2</v>
      </c>
      <c r="BR528" s="62"/>
      <c r="BS528" s="57" t="s">
        <v>48</v>
      </c>
    </row>
    <row r="529" spans="1:71">
      <c r="B529" s="55">
        <v>65</v>
      </c>
      <c r="C529" s="186">
        <v>3.61E-2</v>
      </c>
      <c r="D529" s="91">
        <f t="shared" si="116"/>
        <v>-8.9630175713177884E-3</v>
      </c>
      <c r="I529" s="61" t="s">
        <v>334</v>
      </c>
      <c r="J529" s="187">
        <f t="shared" si="133"/>
        <v>4.5621631031571214E-2</v>
      </c>
      <c r="K529" s="187">
        <f t="shared" si="133"/>
        <v>4.5212723551003059E-2</v>
      </c>
      <c r="L529" s="187">
        <f t="shared" si="133"/>
        <v>4.4807481115368288E-2</v>
      </c>
      <c r="M529" s="187">
        <f t="shared" si="133"/>
        <v>4.440587087480475E-2</v>
      </c>
      <c r="N529" s="187">
        <f t="shared" si="133"/>
        <v>4.4007860273884217E-2</v>
      </c>
      <c r="O529" s="187">
        <f t="shared" si="133"/>
        <v>4.3613417048973292E-2</v>
      </c>
      <c r="P529" s="187">
        <f t="shared" si="133"/>
        <v>4.3222509225618135E-2</v>
      </c>
      <c r="Q529" s="187">
        <f t="shared" si="133"/>
        <v>4.2835105115952475E-2</v>
      </c>
      <c r="R529" s="187">
        <f t="shared" si="133"/>
        <v>4.2451173316128944E-2</v>
      </c>
      <c r="S529" s="187">
        <f t="shared" si="133"/>
        <v>4.2070682703773427E-2</v>
      </c>
      <c r="T529" s="187">
        <f t="shared" si="133"/>
        <v>4.1693602435462176E-2</v>
      </c>
      <c r="U529" s="187">
        <f t="shared" si="133"/>
        <v>4.1319901944221589E-2</v>
      </c>
      <c r="V529" s="187">
        <f t="shared" si="133"/>
        <v>4.0949550937050404E-2</v>
      </c>
      <c r="W529" s="187">
        <f t="shared" si="133"/>
        <v>4.0582519392464052E-2</v>
      </c>
      <c r="X529" s="187">
        <f t="shared" si="133"/>
        <v>4.0218777558061053E-2</v>
      </c>
      <c r="Y529" s="187">
        <f t="shared" si="133"/>
        <v>3.985829594811123E-2</v>
      </c>
      <c r="Z529" s="187">
        <f t="shared" si="132"/>
        <v>3.9501045341165532E-2</v>
      </c>
      <c r="AA529" s="187">
        <f t="shared" si="132"/>
        <v>3.9146996777687244E-2</v>
      </c>
      <c r="AB529" s="187">
        <f t="shared" si="132"/>
        <v>3.879612155770451E-2</v>
      </c>
      <c r="AC529" s="187">
        <f t="shared" si="132"/>
        <v>3.8448391238483821E-2</v>
      </c>
      <c r="AD529" s="187">
        <f t="shared" si="132"/>
        <v>3.8103777632224389E-2</v>
      </c>
      <c r="AE529" s="187">
        <f t="shared" si="132"/>
        <v>3.7762252803773176E-2</v>
      </c>
      <c r="AF529" s="187">
        <f t="shared" si="132"/>
        <v>3.742378906836042E-2</v>
      </c>
      <c r="AG529" s="187">
        <f t="shared" si="132"/>
        <v>3.7088358989355419E-2</v>
      </c>
      <c r="AH529" s="187">
        <f t="shared" si="132"/>
        <v>3.6755935376042478E-2</v>
      </c>
      <c r="AI529" s="187">
        <f t="shared" si="132"/>
        <v>3.6426491281416791E-2</v>
      </c>
      <c r="AJ529" s="187">
        <f t="shared" si="132"/>
        <v>3.61E-2</v>
      </c>
      <c r="AK529" s="187">
        <f t="shared" si="132"/>
        <v>3.5776435065675426E-2</v>
      </c>
      <c r="AL529" s="187">
        <f t="shared" si="132"/>
        <v>3.5455770249542669E-2</v>
      </c>
      <c r="AM529" s="187">
        <f t="shared" si="132"/>
        <v>3.513797955779141E-2</v>
      </c>
      <c r="AN529" s="187">
        <f t="shared" si="132"/>
        <v>3.4823037229594324E-2</v>
      </c>
      <c r="AO529" s="187">
        <f t="shared" si="135"/>
        <v>3.4510917735018819E-2</v>
      </c>
      <c r="AP529" s="187">
        <f t="shared" si="135"/>
        <v>3.420159577295754E-2</v>
      </c>
      <c r="AQ529" s="187">
        <f t="shared" si="135"/>
        <v>3.3895046269077418E-2</v>
      </c>
      <c r="AR529" s="187">
        <f t="shared" si="135"/>
        <v>3.3591244373787049E-2</v>
      </c>
      <c r="AS529" s="187">
        <f t="shared" si="135"/>
        <v>3.3290165460222371E-2</v>
      </c>
      <c r="AT529" s="187">
        <f t="shared" si="135"/>
        <v>3.2991785122250317E-2</v>
      </c>
      <c r="AU529" s="187">
        <f t="shared" si="135"/>
        <v>3.2696079172490448E-2</v>
      </c>
      <c r="AV529" s="187">
        <f t="shared" si="135"/>
        <v>3.2403023640354224E-2</v>
      </c>
      <c r="AW529" s="187">
        <f t="shared" si="135"/>
        <v>3.21125947701019E-2</v>
      </c>
      <c r="AX529" s="187">
        <f t="shared" si="135"/>
        <v>3.1824769018916871E-2</v>
      </c>
      <c r="AY529" s="187">
        <f t="shared" si="135"/>
        <v>3.1539523054997187E-2</v>
      </c>
      <c r="AZ529" s="187">
        <f t="shared" si="135"/>
        <v>3.1256833755664265E-2</v>
      </c>
      <c r="BA529" s="187">
        <f t="shared" si="135"/>
        <v>3.0976678205488491E-2</v>
      </c>
      <c r="BB529" s="187">
        <f t="shared" si="135"/>
        <v>3.0699033694431645E-2</v>
      </c>
      <c r="BC529" s="187">
        <f t="shared" si="135"/>
        <v>3.0423877716005972E-2</v>
      </c>
      <c r="BD529" s="187">
        <f t="shared" si="135"/>
        <v>3.0151187965449789E-2</v>
      </c>
      <c r="BE529" s="187">
        <f t="shared" si="134"/>
        <v>2.988094233791936E-2</v>
      </c>
      <c r="BF529" s="187">
        <f t="shared" si="134"/>
        <v>2.9613118926697057E-2</v>
      </c>
      <c r="BG529" s="187">
        <f t="shared" si="134"/>
        <v>2.9347696021415549E-2</v>
      </c>
      <c r="BH529" s="187">
        <f t="shared" si="134"/>
        <v>2.9084652106297907E-2</v>
      </c>
      <c r="BI529" s="187">
        <f t="shared" si="134"/>
        <v>2.8823965858413497E-2</v>
      </c>
      <c r="BJ529" s="187">
        <f t="shared" si="134"/>
        <v>2.8565616145949473E-2</v>
      </c>
      <c r="BK529" s="187">
        <f t="shared" si="134"/>
        <v>2.8309582026497807E-2</v>
      </c>
      <c r="BL529" s="187">
        <f t="shared" si="134"/>
        <v>2.8055842745357648E-2</v>
      </c>
      <c r="BM529" s="187">
        <f t="shared" si="134"/>
        <v>2.7804377733852879E-2</v>
      </c>
      <c r="BN529" s="187">
        <f t="shared" si="134"/>
        <v>2.7555166607664803E-2</v>
      </c>
      <c r="BO529" s="187">
        <f t="shared" si="134"/>
        <v>2.730818916517971E-2</v>
      </c>
      <c r="BP529" s="187">
        <f t="shared" si="134"/>
        <v>2.7063425385851336E-2</v>
      </c>
      <c r="BQ529" s="187">
        <f t="shared" si="134"/>
        <v>2.68208554285779E-2</v>
      </c>
      <c r="BR529" s="62"/>
      <c r="BS529" s="57" t="s">
        <v>48</v>
      </c>
    </row>
    <row r="530" spans="1:71">
      <c r="B530" s="55">
        <v>66</v>
      </c>
      <c r="C530" s="186">
        <v>3.61E-2</v>
      </c>
      <c r="D530" s="91">
        <f t="shared" si="116"/>
        <v>-9.0075179550669349E-3</v>
      </c>
      <c r="I530" s="61" t="s">
        <v>334</v>
      </c>
      <c r="J530" s="187">
        <f t="shared" si="133"/>
        <v>4.5674925403131804E-2</v>
      </c>
      <c r="K530" s="187">
        <f t="shared" si="133"/>
        <v>4.5263507692466745E-2</v>
      </c>
      <c r="L530" s="187">
        <f t="shared" si="133"/>
        <v>4.4855795834217546E-2</v>
      </c>
      <c r="M530" s="187">
        <f t="shared" si="133"/>
        <v>4.4451756447852014E-2</v>
      </c>
      <c r="N530" s="187">
        <f t="shared" si="133"/>
        <v>4.4051356453513719E-2</v>
      </c>
      <c r="O530" s="187">
        <f t="shared" si="133"/>
        <v>4.3654563069313645E-2</v>
      </c>
      <c r="P530" s="187">
        <f t="shared" si="133"/>
        <v>4.3261343808646199E-2</v>
      </c>
      <c r="Q530" s="187">
        <f t="shared" si="133"/>
        <v>4.2871666477529498E-2</v>
      </c>
      <c r="R530" s="187">
        <f t="shared" si="133"/>
        <v>4.2485499171969511E-2</v>
      </c>
      <c r="S530" s="187">
        <f t="shared" si="133"/>
        <v>4.2102810275348013E-2</v>
      </c>
      <c r="T530" s="187">
        <f t="shared" si="133"/>
        <v>4.1723568455834033E-2</v>
      </c>
      <c r="U530" s="187">
        <f t="shared" si="133"/>
        <v>4.1347742663818653E-2</v>
      </c>
      <c r="V530" s="187">
        <f t="shared" si="133"/>
        <v>4.0975302129372816E-2</v>
      </c>
      <c r="W530" s="187">
        <f t="shared" si="133"/>
        <v>4.0606216359728206E-2</v>
      </c>
      <c r="X530" s="187">
        <f t="shared" si="133"/>
        <v>4.0240455136780616E-2</v>
      </c>
      <c r="Y530" s="187">
        <f t="shared" si="133"/>
        <v>3.9877988514615992E-2</v>
      </c>
      <c r="Z530" s="187">
        <f t="shared" si="132"/>
        <v>3.9518786817058643E-2</v>
      </c>
      <c r="AA530" s="187">
        <f t="shared" si="132"/>
        <v>3.916282063524152E-2</v>
      </c>
      <c r="AB530" s="187">
        <f t="shared" si="132"/>
        <v>3.8810060825198521E-2</v>
      </c>
      <c r="AC530" s="187">
        <f t="shared" si="132"/>
        <v>3.8460478505478304E-2</v>
      </c>
      <c r="AD530" s="187">
        <f t="shared" si="132"/>
        <v>3.8114045054779742E-2</v>
      </c>
      <c r="AE530" s="187">
        <f t="shared" si="132"/>
        <v>3.7770732109608587E-2</v>
      </c>
      <c r="AF530" s="187">
        <f t="shared" si="132"/>
        <v>3.7430511561955267E-2</v>
      </c>
      <c r="AG530" s="187">
        <f t="shared" si="132"/>
        <v>3.7093355556993612E-2</v>
      </c>
      <c r="AH530" s="187">
        <f t="shared" si="132"/>
        <v>3.6759236490800304E-2</v>
      </c>
      <c r="AI530" s="187">
        <f t="shared" si="132"/>
        <v>3.6428127008094877E-2</v>
      </c>
      <c r="AJ530" s="187">
        <f t="shared" si="132"/>
        <v>3.61E-2</v>
      </c>
      <c r="AK530" s="187">
        <f t="shared" si="132"/>
        <v>3.5774828601822087E-2</v>
      </c>
      <c r="AL530" s="187">
        <f t="shared" si="132"/>
        <v>3.5452586190851731E-2</v>
      </c>
      <c r="AM530" s="187">
        <f t="shared" si="132"/>
        <v>3.5133246384184073E-2</v>
      </c>
      <c r="AN530" s="187">
        <f t="shared" si="132"/>
        <v>3.4816783036558746E-2</v>
      </c>
      <c r="AO530" s="187">
        <f t="shared" si="135"/>
        <v>3.4503170238219277E-2</v>
      </c>
      <c r="AP530" s="187">
        <f t="shared" si="135"/>
        <v>3.4192382312791786E-2</v>
      </c>
      <c r="AQ530" s="187">
        <f t="shared" si="135"/>
        <v>3.3884393815182795E-2</v>
      </c>
      <c r="AR530" s="187">
        <f t="shared" si="135"/>
        <v>3.3579179529495982E-2</v>
      </c>
      <c r="AS530" s="187">
        <f t="shared" si="135"/>
        <v>3.327671446696763E-2</v>
      </c>
      <c r="AT530" s="187">
        <f t="shared" si="135"/>
        <v>3.2976973863920782E-2</v>
      </c>
      <c r="AU530" s="187">
        <f t="shared" si="135"/>
        <v>3.2679933179737747E-2</v>
      </c>
      <c r="AV530" s="187">
        <f t="shared" si="135"/>
        <v>3.2385568094850867E-2</v>
      </c>
      <c r="AW530" s="187">
        <f t="shared" si="135"/>
        <v>3.2093854508751456E-2</v>
      </c>
      <c r="AX530" s="187">
        <f t="shared" si="135"/>
        <v>3.1804768538016573E-2</v>
      </c>
      <c r="AY530" s="187">
        <f t="shared" si="135"/>
        <v>3.1518286514353643E-2</v>
      </c>
      <c r="AZ530" s="187">
        <f t="shared" si="135"/>
        <v>3.1234384982662657E-2</v>
      </c>
      <c r="BA530" s="187">
        <f t="shared" si="135"/>
        <v>3.095304069911585E-2</v>
      </c>
      <c r="BB530" s="187">
        <f t="shared" si="135"/>
        <v>3.0674230629254649E-2</v>
      </c>
      <c r="BC530" s="187">
        <f t="shared" si="135"/>
        <v>3.0397931946103771E-2</v>
      </c>
      <c r="BD530" s="187">
        <f t="shared" si="135"/>
        <v>3.0124122028302336E-2</v>
      </c>
      <c r="BE530" s="187">
        <f t="shared" si="134"/>
        <v>2.9852778458251777E-2</v>
      </c>
      <c r="BF530" s="187">
        <f t="shared" si="134"/>
        <v>2.9583879020280441E-2</v>
      </c>
      <c r="BG530" s="187">
        <f t="shared" si="134"/>
        <v>2.9317401698824734E-2</v>
      </c>
      <c r="BH530" s="187">
        <f t="shared" si="134"/>
        <v>2.9053324676626663E-2</v>
      </c>
      <c r="BI530" s="187">
        <f t="shared" si="134"/>
        <v>2.8791626332947559E-2</v>
      </c>
      <c r="BJ530" s="187">
        <f t="shared" si="134"/>
        <v>2.8532285241797958E-2</v>
      </c>
      <c r="BK530" s="187">
        <f t="shared" si="134"/>
        <v>2.8275280170183367E-2</v>
      </c>
      <c r="BL530" s="187">
        <f t="shared" si="134"/>
        <v>2.8020590076365898E-2</v>
      </c>
      <c r="BM530" s="187">
        <f t="shared" si="134"/>
        <v>2.7768194108141457E-2</v>
      </c>
      <c r="BN530" s="187">
        <f t="shared" si="134"/>
        <v>2.7518071601132593E-2</v>
      </c>
      <c r="BO530" s="187">
        <f t="shared" si="134"/>
        <v>2.7270202077096573E-2</v>
      </c>
      <c r="BP530" s="187">
        <f t="shared" si="134"/>
        <v>2.7024565242248819E-2</v>
      </c>
      <c r="BQ530" s="187">
        <f t="shared" si="134"/>
        <v>2.6781140985601387E-2</v>
      </c>
      <c r="BR530" s="62"/>
      <c r="BS530" s="57" t="s">
        <v>48</v>
      </c>
    </row>
    <row r="531" spans="1:71">
      <c r="B531" s="55">
        <v>67</v>
      </c>
      <c r="C531" s="186">
        <v>3.6200000000000003E-2</v>
      </c>
      <c r="D531" s="91">
        <f t="shared" si="116"/>
        <v>-8.9555073615004144E-3</v>
      </c>
      <c r="I531" s="61" t="s">
        <v>334</v>
      </c>
      <c r="J531" s="187">
        <f t="shared" si="133"/>
        <v>4.5738993866712679E-2</v>
      </c>
      <c r="K531" s="187">
        <f t="shared" si="133"/>
        <v>4.5329377970431711E-2</v>
      </c>
      <c r="L531" s="187">
        <f t="shared" si="133"/>
        <v>4.4923430392325277E-2</v>
      </c>
      <c r="M531" s="187">
        <f t="shared" si="133"/>
        <v>4.4521118280742948E-2</v>
      </c>
      <c r="N531" s="187">
        <f t="shared" si="133"/>
        <v>4.4122409078237529E-2</v>
      </c>
      <c r="O531" s="187">
        <f t="shared" si="133"/>
        <v>4.3727270518930245E-2</v>
      </c>
      <c r="P531" s="187">
        <f t="shared" si="133"/>
        <v>4.3335670625899637E-2</v>
      </c>
      <c r="Q531" s="187">
        <f t="shared" si="133"/>
        <v>4.2947577708593837E-2</v>
      </c>
      <c r="R531" s="187">
        <f t="shared" si="133"/>
        <v>4.2562960360265911E-2</v>
      </c>
      <c r="S531" s="187">
        <f t="shared" si="133"/>
        <v>4.2181787455432308E-2</v>
      </c>
      <c r="T531" s="187">
        <f t="shared" si="133"/>
        <v>4.1804028147353935E-2</v>
      </c>
      <c r="U531" s="187">
        <f t="shared" si="133"/>
        <v>4.1429651865539936E-2</v>
      </c>
      <c r="V531" s="187">
        <f t="shared" si="133"/>
        <v>4.1058628313273692E-2</v>
      </c>
      <c r="W531" s="187">
        <f t="shared" si="133"/>
        <v>4.0690927465161064E-2</v>
      </c>
      <c r="X531" s="187">
        <f t="shared" si="133"/>
        <v>4.0326519564700535E-2</v>
      </c>
      <c r="Y531" s="187">
        <f t="shared" si="133"/>
        <v>3.9965375121875167E-2</v>
      </c>
      <c r="Z531" s="187">
        <f t="shared" si="132"/>
        <v>3.9607464910766089E-2</v>
      </c>
      <c r="AA531" s="187">
        <f t="shared" si="132"/>
        <v>3.9252759967187356E-2</v>
      </c>
      <c r="AB531" s="187">
        <f t="shared" si="132"/>
        <v>3.8901231586342004E-2</v>
      </c>
      <c r="AC531" s="187">
        <f t="shared" si="132"/>
        <v>3.8552851320499078E-2</v>
      </c>
      <c r="AD531" s="187">
        <f t="shared" si="132"/>
        <v>3.8207590976691519E-2</v>
      </c>
      <c r="AE531" s="187">
        <f t="shared" si="132"/>
        <v>3.7865422614434562E-2</v>
      </c>
      <c r="AF531" s="187">
        <f t="shared" si="132"/>
        <v>3.7526318543464672E-2</v>
      </c>
      <c r="AG531" s="187">
        <f t="shared" si="132"/>
        <v>3.7190251321498662E-2</v>
      </c>
      <c r="AH531" s="187">
        <f t="shared" si="132"/>
        <v>3.6857193752012934E-2</v>
      </c>
      <c r="AI531" s="187">
        <f t="shared" si="132"/>
        <v>3.6527118882042534E-2</v>
      </c>
      <c r="AJ531" s="187">
        <f t="shared" si="132"/>
        <v>3.6200000000000003E-2</v>
      </c>
      <c r="AK531" s="187">
        <f t="shared" si="132"/>
        <v>3.5875810633513687E-2</v>
      </c>
      <c r="AL531" s="187">
        <f t="shared" si="132"/>
        <v>3.5554524547285464E-2</v>
      </c>
      <c r="AM531" s="187">
        <f t="shared" si="132"/>
        <v>3.5236115740967598E-2</v>
      </c>
      <c r="AN531" s="187">
        <f t="shared" si="132"/>
        <v>3.4920558447058686E-2</v>
      </c>
      <c r="AO531" s="187">
        <f t="shared" si="135"/>
        <v>3.4607827128818346E-2</v>
      </c>
      <c r="AP531" s="187">
        <f t="shared" si="135"/>
        <v>3.4297896478200682E-2</v>
      </c>
      <c r="AQ531" s="187">
        <f t="shared" si="135"/>
        <v>3.3990741413806175E-2</v>
      </c>
      <c r="AR531" s="187">
        <f t="shared" si="135"/>
        <v>3.3686337078851977E-2</v>
      </c>
      <c r="AS531" s="187">
        <f t="shared" si="135"/>
        <v>3.3384658839160336E-2</v>
      </c>
      <c r="AT531" s="187">
        <f t="shared" si="135"/>
        <v>3.3085682281165055E-2</v>
      </c>
      <c r="AU531" s="187">
        <f t="shared" si="135"/>
        <v>3.2789383209935817E-2</v>
      </c>
      <c r="AV531" s="187">
        <f t="shared" si="135"/>
        <v>3.2495737647220177E-2</v>
      </c>
      <c r="AW531" s="187">
        <f t="shared" si="135"/>
        <v>3.2204721829503111E-2</v>
      </c>
      <c r="AX531" s="187">
        <f t="shared" si="135"/>
        <v>3.1916312206083923E-2</v>
      </c>
      <c r="AY531" s="187">
        <f t="shared" si="135"/>
        <v>3.1630485437170397E-2</v>
      </c>
      <c r="AZ531" s="187">
        <f t="shared" si="135"/>
        <v>3.1347218391989978E-2</v>
      </c>
      <c r="BA531" s="187">
        <f t="shared" si="135"/>
        <v>3.1066488146917953E-2</v>
      </c>
      <c r="BB531" s="187">
        <f t="shared" si="135"/>
        <v>3.0788271983622266E-2</v>
      </c>
      <c r="BC531" s="187">
        <f t="shared" si="135"/>
        <v>3.0512547387225059E-2</v>
      </c>
      <c r="BD531" s="187">
        <f t="shared" si="135"/>
        <v>3.0239292044480635E-2</v>
      </c>
      <c r="BE531" s="187">
        <f t="shared" si="134"/>
        <v>2.9968483841969727E-2</v>
      </c>
      <c r="BF531" s="187">
        <f t="shared" si="134"/>
        <v>2.9700100864309964E-2</v>
      </c>
      <c r="BG531" s="187">
        <f t="shared" si="134"/>
        <v>2.9434121392382332E-2</v>
      </c>
      <c r="BH531" s="187">
        <f t="shared" si="134"/>
        <v>2.9170523901573552E-2</v>
      </c>
      <c r="BI531" s="187">
        <f t="shared" si="134"/>
        <v>2.8909287060034188E-2</v>
      </c>
      <c r="BJ531" s="187">
        <f t="shared" si="134"/>
        <v>2.8650389726952323E-2</v>
      </c>
      <c r="BK531" s="187">
        <f t="shared" si="134"/>
        <v>2.8393810950842747E-2</v>
      </c>
      <c r="BL531" s="187">
        <f t="shared" si="134"/>
        <v>2.8139529967851424E-2</v>
      </c>
      <c r="BM531" s="187">
        <f t="shared" si="134"/>
        <v>2.7887526200075171E-2</v>
      </c>
      <c r="BN531" s="187">
        <f t="shared" si="134"/>
        <v>2.763777925389636E-2</v>
      </c>
      <c r="BO531" s="187">
        <f t="shared" si="134"/>
        <v>2.7390268918332572E-2</v>
      </c>
      <c r="BP531" s="187">
        <f t="shared" si="134"/>
        <v>2.7144975163400965E-2</v>
      </c>
      <c r="BQ531" s="187">
        <f t="shared" si="134"/>
        <v>2.6901878138497381E-2</v>
      </c>
      <c r="BR531" s="62"/>
      <c r="BS531" s="57" t="s">
        <v>48</v>
      </c>
    </row>
    <row r="532" spans="1:71">
      <c r="B532" s="55">
        <v>68</v>
      </c>
      <c r="C532" s="186">
        <v>3.6299999999999999E-2</v>
      </c>
      <c r="D532" s="91">
        <f t="shared" si="116"/>
        <v>-8.9034896307070843E-3</v>
      </c>
      <c r="I532" s="61" t="s">
        <v>334</v>
      </c>
      <c r="J532" s="187">
        <f t="shared" si="133"/>
        <v>4.58027973785178E-2</v>
      </c>
      <c r="K532" s="187">
        <f t="shared" si="133"/>
        <v>4.5394992647000781E-2</v>
      </c>
      <c r="L532" s="187">
        <f t="shared" si="133"/>
        <v>4.4990818800682189E-2</v>
      </c>
      <c r="M532" s="187">
        <f t="shared" si="133"/>
        <v>4.4590243512013288E-2</v>
      </c>
      <c r="N532" s="187">
        <f t="shared" si="133"/>
        <v>4.4193234741273374E-2</v>
      </c>
      <c r="O532" s="187">
        <f t="shared" si="133"/>
        <v>4.379976073400705E-2</v>
      </c>
      <c r="P532" s="187">
        <f t="shared" si="133"/>
        <v>4.3409790018484357E-2</v>
      </c>
      <c r="Q532" s="187">
        <f t="shared" si="133"/>
        <v>4.302329140318361E-2</v>
      </c>
      <c r="R532" s="187">
        <f t="shared" si="133"/>
        <v>4.2640233974296476E-2</v>
      </c>
      <c r="S532" s="187">
        <f t="shared" si="133"/>
        <v>4.2260587093255406E-2</v>
      </c>
      <c r="T532" s="187">
        <f t="shared" si="133"/>
        <v>4.1884320394283005E-2</v>
      </c>
      <c r="U532" s="187">
        <f t="shared" si="133"/>
        <v>4.1511403781963288E-2</v>
      </c>
      <c r="V532" s="187">
        <f t="shared" si="133"/>
        <v>4.1141807428834477E-2</v>
      </c>
      <c r="W532" s="187">
        <f t="shared" si="133"/>
        <v>4.0775501773003306E-2</v>
      </c>
      <c r="X532" s="187">
        <f t="shared" si="133"/>
        <v>4.0412457515780494E-2</v>
      </c>
      <c r="Y532" s="187">
        <f t="shared" si="133"/>
        <v>4.005264561933735E-2</v>
      </c>
      <c r="Z532" s="187">
        <f t="shared" si="132"/>
        <v>3.9696037304383189E-2</v>
      </c>
      <c r="AA532" s="187">
        <f t="shared" si="132"/>
        <v>3.9342604047863459E-2</v>
      </c>
      <c r="AB532" s="187">
        <f t="shared" si="132"/>
        <v>3.8992317580678289E-2</v>
      </c>
      <c r="AC532" s="187">
        <f t="shared" si="132"/>
        <v>3.8645149885421476E-2</v>
      </c>
      <c r="AD532" s="187">
        <f t="shared" si="132"/>
        <v>3.8301073194139508E-2</v>
      </c>
      <c r="AE532" s="187">
        <f t="shared" si="132"/>
        <v>3.7960059986110531E-2</v>
      </c>
      <c r="AF532" s="187">
        <f t="shared" si="132"/>
        <v>3.7622082985643179E-2</v>
      </c>
      <c r="AG532" s="187">
        <f t="shared" si="132"/>
        <v>3.7287115159894899E-2</v>
      </c>
      <c r="AH532" s="187">
        <f t="shared" si="132"/>
        <v>3.6955129716709792E-2</v>
      </c>
      <c r="AI532" s="187">
        <f t="shared" si="132"/>
        <v>3.6626100102475634E-2</v>
      </c>
      <c r="AJ532" s="187">
        <f t="shared" si="132"/>
        <v>3.6299999999999999E-2</v>
      </c>
      <c r="AK532" s="187">
        <f t="shared" si="132"/>
        <v>3.5976803326405335E-2</v>
      </c>
      <c r="AL532" s="187">
        <f t="shared" si="132"/>
        <v>3.5656484231042694E-2</v>
      </c>
      <c r="AM532" s="187">
        <f t="shared" si="132"/>
        <v>3.533901709342413E-2</v>
      </c>
      <c r="AN532" s="187">
        <f t="shared" si="132"/>
        <v>3.5024376521173448E-2</v>
      </c>
      <c r="AO532" s="187">
        <f t="shared" si="135"/>
        <v>3.4712537347995197E-2</v>
      </c>
      <c r="AP532" s="187">
        <f t="shared" si="135"/>
        <v>3.4403474631661789E-2</v>
      </c>
      <c r="AQ532" s="187">
        <f t="shared" si="135"/>
        <v>3.4097163652018495E-2</v>
      </c>
      <c r="AR532" s="187">
        <f t="shared" si="135"/>
        <v>3.3793579909006222E-2</v>
      </c>
      <c r="AS532" s="187">
        <f t="shared" si="135"/>
        <v>3.3492699120701915E-2</v>
      </c>
      <c r="AT532" s="187">
        <f t="shared" si="135"/>
        <v>3.3194497221376351E-2</v>
      </c>
      <c r="AU532" s="187">
        <f t="shared" si="135"/>
        <v>3.2898950359569294E-2</v>
      </c>
      <c r="AV532" s="187">
        <f t="shared" si="135"/>
        <v>3.2606034896181718E-2</v>
      </c>
      <c r="AW532" s="187">
        <f t="shared" si="135"/>
        <v>3.2315727402585093E-2</v>
      </c>
      <c r="AX532" s="187">
        <f t="shared" si="135"/>
        <v>3.2028004658747417E-2</v>
      </c>
      <c r="AY532" s="187">
        <f t="shared" si="135"/>
        <v>3.1742843651376022E-2</v>
      </c>
      <c r="AZ532" s="187">
        <f t="shared" si="135"/>
        <v>3.1460221572076834E-2</v>
      </c>
      <c r="BA532" s="187">
        <f t="shared" si="135"/>
        <v>3.11801158155301E-2</v>
      </c>
      <c r="BB532" s="187">
        <f t="shared" si="135"/>
        <v>3.090250397768228E-2</v>
      </c>
      <c r="BC532" s="187">
        <f t="shared" si="135"/>
        <v>3.06273638539541E-2</v>
      </c>
      <c r="BD532" s="187">
        <f t="shared" si="135"/>
        <v>3.0354673437464529E-2</v>
      </c>
      <c r="BE532" s="187">
        <f t="shared" si="134"/>
        <v>3.0084410917270561E-2</v>
      </c>
      <c r="BF532" s="187">
        <f t="shared" si="134"/>
        <v>2.9816554676622711E-2</v>
      </c>
      <c r="BG532" s="187">
        <f t="shared" si="134"/>
        <v>2.9551083291235992E-2</v>
      </c>
      <c r="BH532" s="187">
        <f t="shared" si="134"/>
        <v>2.928797552757631E-2</v>
      </c>
      <c r="BI532" s="187">
        <f t="shared" si="134"/>
        <v>2.9027210341162128E-2</v>
      </c>
      <c r="BJ532" s="187">
        <f t="shared" si="134"/>
        <v>2.8768766874881235E-2</v>
      </c>
      <c r="BK532" s="187">
        <f t="shared" si="134"/>
        <v>2.8512624457322503E-2</v>
      </c>
      <c r="BL532" s="187">
        <f t="shared" si="134"/>
        <v>2.8258762601122485E-2</v>
      </c>
      <c r="BM532" s="187">
        <f t="shared" si="134"/>
        <v>2.8007161001326778E-2</v>
      </c>
      <c r="BN532" s="187">
        <f t="shared" si="134"/>
        <v>2.7757799533765917E-2</v>
      </c>
      <c r="BO532" s="187">
        <f t="shared" si="134"/>
        <v>2.7510658253445786E-2</v>
      </c>
      <c r="BP532" s="187">
        <f t="shared" si="134"/>
        <v>2.7265717392952308E-2</v>
      </c>
      <c r="BQ532" s="187">
        <f t="shared" si="134"/>
        <v>2.7022957360870365E-2</v>
      </c>
      <c r="BR532" s="62"/>
      <c r="BS532" s="57" t="s">
        <v>48</v>
      </c>
    </row>
    <row r="533" spans="1:71">
      <c r="B533" s="55">
        <v>69</v>
      </c>
      <c r="C533" s="186">
        <v>3.6400000000000002E-2</v>
      </c>
      <c r="D533" s="91">
        <f t="shared" si="116"/>
        <v>-8.8514801104296881E-3</v>
      </c>
      <c r="I533" s="61" t="s">
        <v>334</v>
      </c>
      <c r="J533" s="187">
        <f t="shared" si="133"/>
        <v>4.5866354972534856E-2</v>
      </c>
      <c r="K533" s="187">
        <f t="shared" si="133"/>
        <v>4.5460369843757557E-2</v>
      </c>
      <c r="L533" s="187">
        <f t="shared" si="133"/>
        <v>4.5057978284272764E-2</v>
      </c>
      <c r="M533" s="187">
        <f t="shared" si="133"/>
        <v>4.4659148485673344E-2</v>
      </c>
      <c r="N533" s="187">
        <f t="shared" si="133"/>
        <v>4.4263848921103681E-2</v>
      </c>
      <c r="O533" s="187">
        <f t="shared" si="133"/>
        <v>4.3872048342767464E-2</v>
      </c>
      <c r="P533" s="187">
        <f t="shared" si="133"/>
        <v>4.3483715779457657E-2</v>
      </c>
      <c r="Q533" s="187">
        <f t="shared" si="133"/>
        <v>4.3098820534108198E-2</v>
      </c>
      <c r="R533" s="187">
        <f t="shared" si="133"/>
        <v>4.2717332181367564E-2</v>
      </c>
      <c r="S533" s="187">
        <f t="shared" si="133"/>
        <v>4.2339220565193576E-2</v>
      </c>
      <c r="T533" s="187">
        <f t="shared" si="133"/>
        <v>4.1964455796469666E-2</v>
      </c>
      <c r="U533" s="187">
        <f t="shared" si="133"/>
        <v>4.1593008250642209E-2</v>
      </c>
      <c r="V533" s="187">
        <f t="shared" si="133"/>
        <v>4.1224848565378711E-2</v>
      </c>
      <c r="W533" s="187">
        <f t="shared" si="133"/>
        <v>4.0859947638246782E-2</v>
      </c>
      <c r="X533" s="187">
        <f t="shared" si="133"/>
        <v>4.0498276624413646E-2</v>
      </c>
      <c r="Y533" s="187">
        <f t="shared" si="133"/>
        <v>4.013980693436596E-2</v>
      </c>
      <c r="Z533" s="187">
        <f t="shared" si="132"/>
        <v>3.9784510231649937E-2</v>
      </c>
      <c r="AA533" s="187">
        <f t="shared" si="132"/>
        <v>3.9432358430631302E-2</v>
      </c>
      <c r="AB533" s="187">
        <f t="shared" si="132"/>
        <v>3.9083323694275231E-2</v>
      </c>
      <c r="AC533" s="187">
        <f t="shared" si="132"/>
        <v>3.8737378431945871E-2</v>
      </c>
      <c r="AD533" s="187">
        <f t="shared" si="132"/>
        <v>3.8394495297225308E-2</v>
      </c>
      <c r="AE533" s="187">
        <f t="shared" si="132"/>
        <v>3.8054647185751932E-2</v>
      </c>
      <c r="AF533" s="187">
        <f t="shared" si="132"/>
        <v>3.7717807233077834E-2</v>
      </c>
      <c r="AG533" s="187">
        <f t="shared" si="132"/>
        <v>3.7383948812545219E-2</v>
      </c>
      <c r="AH533" s="187">
        <f t="shared" si="132"/>
        <v>3.7053045533181658E-2</v>
      </c>
      <c r="AI533" s="187">
        <f t="shared" si="132"/>
        <v>3.6725071237613857E-2</v>
      </c>
      <c r="AJ533" s="187">
        <f t="shared" si="132"/>
        <v>3.6400000000000002E-2</v>
      </c>
      <c r="AK533" s="187">
        <f t="shared" si="132"/>
        <v>3.6077806123980358E-2</v>
      </c>
      <c r="AL533" s="187">
        <f t="shared" si="132"/>
        <v>3.5758464140646012E-2</v>
      </c>
      <c r="AM533" s="187">
        <f t="shared" si="132"/>
        <v>3.5441948806525569E-2</v>
      </c>
      <c r="AN533" s="187">
        <f t="shared" si="132"/>
        <v>3.5128235101589737E-2</v>
      </c>
      <c r="AO533" s="187">
        <f t="shared" si="135"/>
        <v>3.4817298227273523E-2</v>
      </c>
      <c r="AP533" s="187">
        <f t="shared" si="135"/>
        <v>3.4509113604515911E-2</v>
      </c>
      <c r="AQ533" s="187">
        <f t="shared" si="135"/>
        <v>3.4203656871816979E-2</v>
      </c>
      <c r="AR533" s="187">
        <f t="shared" si="135"/>
        <v>3.3900903883312128E-2</v>
      </c>
      <c r="AS533" s="187">
        <f t="shared" si="135"/>
        <v>3.3600830706863399E-2</v>
      </c>
      <c r="AT533" s="187">
        <f t="shared" si="135"/>
        <v>3.3303413622167682E-2</v>
      </c>
      <c r="AU533" s="187">
        <f t="shared" si="135"/>
        <v>3.3008629118881659E-2</v>
      </c>
      <c r="AV533" s="187">
        <f t="shared" si="135"/>
        <v>3.2716453894763318E-2</v>
      </c>
      <c r="AW533" s="187">
        <f t="shared" si="135"/>
        <v>3.2426864853830034E-2</v>
      </c>
      <c r="AX533" s="187">
        <f t="shared" si="135"/>
        <v>3.2139839104532768E-2</v>
      </c>
      <c r="AY533" s="187">
        <f t="shared" si="135"/>
        <v>3.1855353957946586E-2</v>
      </c>
      <c r="AZ533" s="187">
        <f t="shared" si="135"/>
        <v>3.1573386925977123E-2</v>
      </c>
      <c r="BA533" s="187">
        <f t="shared" si="135"/>
        <v>3.1293915719582933E-2</v>
      </c>
      <c r="BB533" s="187">
        <f t="shared" si="135"/>
        <v>3.1016918247013581E-2</v>
      </c>
      <c r="BC533" s="187">
        <f t="shared" si="135"/>
        <v>3.0742372612063321E-2</v>
      </c>
      <c r="BD533" s="187">
        <f t="shared" si="135"/>
        <v>3.0470257112340218E-2</v>
      </c>
      <c r="BE533" s="187">
        <f t="shared" si="134"/>
        <v>3.0200550237550666E-2</v>
      </c>
      <c r="BF533" s="187">
        <f t="shared" si="134"/>
        <v>2.9933230667798953E-2</v>
      </c>
      <c r="BG533" s="187">
        <f t="shared" si="134"/>
        <v>2.9668277271902025E-2</v>
      </c>
      <c r="BH533" s="187">
        <f t="shared" si="134"/>
        <v>2.9405669105719068E-2</v>
      </c>
      <c r="BI533" s="187">
        <f t="shared" si="134"/>
        <v>2.9145385410495918E-2</v>
      </c>
      <c r="BJ533" s="187">
        <f t="shared" si="134"/>
        <v>2.8887405611224107E-2</v>
      </c>
      <c r="BK533" s="187">
        <f t="shared" si="134"/>
        <v>2.8631709315014443E-2</v>
      </c>
      <c r="BL533" s="187">
        <f t="shared" si="134"/>
        <v>2.8378276309484984E-2</v>
      </c>
      <c r="BM533" s="187">
        <f t="shared" si="134"/>
        <v>2.8127086561163302E-2</v>
      </c>
      <c r="BN533" s="187">
        <f t="shared" si="134"/>
        <v>2.7878120213902829E-2</v>
      </c>
      <c r="BO533" s="187">
        <f t="shared" si="134"/>
        <v>2.7631357587313301E-2</v>
      </c>
      <c r="BP533" s="187">
        <f t="shared" si="134"/>
        <v>2.7386779175205024E-2</v>
      </c>
      <c r="BQ533" s="187">
        <f t="shared" si="134"/>
        <v>2.7144365644046965E-2</v>
      </c>
      <c r="BR533" s="62"/>
      <c r="BS533" s="57" t="s">
        <v>48</v>
      </c>
    </row>
    <row r="534" spans="1:71">
      <c r="B534" s="55">
        <v>70</v>
      </c>
      <c r="C534" s="186">
        <v>3.6499999999999998E-2</v>
      </c>
      <c r="D534" s="91">
        <f>POWER(D738/C738,1/($D$672-$C$672))-1</f>
        <v>-8.7994621503217907E-3</v>
      </c>
      <c r="I534" s="61" t="s">
        <v>334</v>
      </c>
      <c r="J534" s="187">
        <f t="shared" si="133"/>
        <v>4.5929647229454078E-2</v>
      </c>
      <c r="K534" s="187">
        <f t="shared" si="133"/>
        <v>4.5525491037080854E-2</v>
      </c>
      <c r="L534" s="187">
        <f t="shared" si="133"/>
        <v>4.5124891201825251E-2</v>
      </c>
      <c r="M534" s="187">
        <f t="shared" si="133"/>
        <v>4.4727816429657404E-2</v>
      </c>
      <c r="N534" s="187">
        <f t="shared" si="133"/>
        <v>4.4334235701918086E-2</v>
      </c>
      <c r="O534" s="187">
        <f t="shared" si="133"/>
        <v>4.3944118272895613E-2</v>
      </c>
      <c r="P534" s="187">
        <f t="shared" si="133"/>
        <v>4.3557433667424005E-2</v>
      </c>
      <c r="Q534" s="187">
        <f t="shared" si="133"/>
        <v>4.3174151678502352E-2</v>
      </c>
      <c r="R534" s="187">
        <f t="shared" si="133"/>
        <v>4.279424236493512E-2</v>
      </c>
      <c r="S534" s="187">
        <f t="shared" si="133"/>
        <v>4.2417676048993165E-2</v>
      </c>
      <c r="T534" s="187">
        <f t="shared" si="133"/>
        <v>4.2044423314095442E-2</v>
      </c>
      <c r="U534" s="187">
        <f t="shared" si="133"/>
        <v>4.1674455002510949E-2</v>
      </c>
      <c r="V534" s="187">
        <f t="shared" si="133"/>
        <v>4.1307742213081061E-2</v>
      </c>
      <c r="W534" s="187">
        <f t="shared" si="133"/>
        <v>4.0944256298961805E-2</v>
      </c>
      <c r="X534" s="187">
        <f t="shared" si="133"/>
        <v>4.0583968865386011E-2</v>
      </c>
      <c r="Y534" s="187">
        <f t="shared" si="133"/>
        <v>4.0226851767445213E-2</v>
      </c>
      <c r="Z534" s="187">
        <f t="shared" si="132"/>
        <v>3.9872877107890968E-2</v>
      </c>
      <c r="AA534" s="187">
        <f t="shared" si="132"/>
        <v>3.9522017234955652E-2</v>
      </c>
      <c r="AB534" s="187">
        <f t="shared" si="132"/>
        <v>3.9174244740192286E-2</v>
      </c>
      <c r="AC534" s="187">
        <f t="shared" si="132"/>
        <v>3.8829532456333526E-2</v>
      </c>
      <c r="AD534" s="187">
        <f t="shared" si="132"/>
        <v>3.8487853455169328E-2</v>
      </c>
      <c r="AE534" s="187">
        <f t="shared" si="132"/>
        <v>3.8149181045443424E-2</v>
      </c>
      <c r="AF534" s="187">
        <f t="shared" si="132"/>
        <v>3.7813488770768275E-2</v>
      </c>
      <c r="AG534" s="187">
        <f t="shared" si="132"/>
        <v>3.7480750407558286E-2</v>
      </c>
      <c r="AH534" s="187">
        <f t="shared" si="132"/>
        <v>3.7150939962981314E-2</v>
      </c>
      <c r="AI534" s="187">
        <f t="shared" si="132"/>
        <v>3.6824031672928179E-2</v>
      </c>
      <c r="AJ534" s="187">
        <f t="shared" si="132"/>
        <v>3.6499999999999998E-2</v>
      </c>
      <c r="AK534" s="187">
        <f t="shared" si="132"/>
        <v>3.6178819631513252E-2</v>
      </c>
      <c r="AL534" s="187">
        <f t="shared" si="132"/>
        <v>3.5860465477522432E-2</v>
      </c>
      <c r="AM534" s="187">
        <f t="shared" si="132"/>
        <v>3.5544912668860049E-2</v>
      </c>
      <c r="AN534" s="187">
        <f t="shared" si="132"/>
        <v>3.5232136555193923E-2</v>
      </c>
      <c r="AO534" s="187">
        <f t="shared" si="135"/>
        <v>3.492211270310152E-2</v>
      </c>
      <c r="AP534" s="187">
        <f t="shared" si="135"/>
        <v>3.4614816894161307E-2</v>
      </c>
      <c r="AQ534" s="187">
        <f t="shared" si="135"/>
        <v>3.4310225123060811E-2</v>
      </c>
      <c r="AR534" s="187">
        <f t="shared" si="135"/>
        <v>3.4008313595721422E-2</v>
      </c>
      <c r="AS534" s="187">
        <f t="shared" si="135"/>
        <v>3.3709058727439595E-2</v>
      </c>
      <c r="AT534" s="187">
        <f t="shared" si="135"/>
        <v>3.3412437141044513E-2</v>
      </c>
      <c r="AU534" s="187">
        <f t="shared" si="135"/>
        <v>3.3118425665071886E-2</v>
      </c>
      <c r="AV534" s="187">
        <f t="shared" si="135"/>
        <v>3.2827001331953841E-2</v>
      </c>
      <c r="AW534" s="187">
        <f t="shared" si="135"/>
        <v>3.2538141376224745E-2</v>
      </c>
      <c r="AX534" s="187">
        <f t="shared" si="135"/>
        <v>3.2251823232742838E-2</v>
      </c>
      <c r="AY534" s="187">
        <f t="shared" si="135"/>
        <v>3.1968024534927447E-2</v>
      </c>
      <c r="AZ534" s="187">
        <f t="shared" si="135"/>
        <v>3.1686723113011787E-2</v>
      </c>
      <c r="BA534" s="187">
        <f t="shared" si="135"/>
        <v>3.140789699231112E-2</v>
      </c>
      <c r="BB534" s="187">
        <f t="shared" si="135"/>
        <v>3.1131524391506064E-2</v>
      </c>
      <c r="BC534" s="187">
        <f t="shared" si="135"/>
        <v>3.0857583720941186E-2</v>
      </c>
      <c r="BD534" s="187">
        <f t="shared" si="135"/>
        <v>3.0586053580938379E-2</v>
      </c>
      <c r="BE534" s="187">
        <f t="shared" si="134"/>
        <v>3.0316912760125197E-2</v>
      </c>
      <c r="BF534" s="187">
        <f t="shared" si="134"/>
        <v>3.0050140233777865E-2</v>
      </c>
      <c r="BG534" s="187">
        <f t="shared" si="134"/>
        <v>2.9785715162178872E-2</v>
      </c>
      <c r="BH534" s="187">
        <f t="shared" si="134"/>
        <v>2.9523616888989017E-2</v>
      </c>
      <c r="BI534" s="187">
        <f t="shared" si="134"/>
        <v>2.9263824939633757E-2</v>
      </c>
      <c r="BJ534" s="187">
        <f t="shared" si="134"/>
        <v>2.9006319019703804E-2</v>
      </c>
      <c r="BK534" s="187">
        <f t="shared" si="134"/>
        <v>2.8751079013369759E-2</v>
      </c>
      <c r="BL534" s="187">
        <f t="shared" si="134"/>
        <v>2.8498084981810702E-2</v>
      </c>
      <c r="BM534" s="187">
        <f t="shared" si="134"/>
        <v>2.8247317161656602E-2</v>
      </c>
      <c r="BN534" s="187">
        <f t="shared" si="134"/>
        <v>2.799875596344447E-2</v>
      </c>
      <c r="BO534" s="187">
        <f t="shared" si="134"/>
        <v>2.7752381970088041E-2</v>
      </c>
      <c r="BP534" s="187">
        <f t="shared" si="134"/>
        <v>2.7508175935360975E-2</v>
      </c>
      <c r="BQ534" s="187">
        <f t="shared" si="134"/>
        <v>2.7266118782393371E-2</v>
      </c>
      <c r="BR534" s="62"/>
      <c r="BS534" s="57" t="s">
        <v>48</v>
      </c>
    </row>
    <row r="535" spans="1:71">
      <c r="C535" s="158"/>
      <c r="BR535" s="62"/>
    </row>
    <row r="536" spans="1:71">
      <c r="A536" s="62" t="s">
        <v>266</v>
      </c>
      <c r="C536" s="158"/>
      <c r="BR536" s="62"/>
    </row>
    <row r="537" spans="1:71">
      <c r="B537" s="55" t="s">
        <v>333</v>
      </c>
      <c r="C537" s="70">
        <v>2034</v>
      </c>
      <c r="D537" s="55" t="s">
        <v>34</v>
      </c>
      <c r="J537" s="236">
        <f t="shared" ref="J537:X537" si="136">K537-1</f>
        <v>2008</v>
      </c>
      <c r="K537" s="236">
        <f t="shared" si="136"/>
        <v>2009</v>
      </c>
      <c r="L537" s="236">
        <f t="shared" si="136"/>
        <v>2010</v>
      </c>
      <c r="M537" s="236">
        <f t="shared" si="136"/>
        <v>2011</v>
      </c>
      <c r="N537" s="236">
        <f t="shared" si="136"/>
        <v>2012</v>
      </c>
      <c r="O537" s="236">
        <f t="shared" si="136"/>
        <v>2013</v>
      </c>
      <c r="P537" s="236">
        <f t="shared" si="136"/>
        <v>2014</v>
      </c>
      <c r="Q537" s="236">
        <f t="shared" si="136"/>
        <v>2015</v>
      </c>
      <c r="R537" s="236">
        <f t="shared" si="136"/>
        <v>2016</v>
      </c>
      <c r="S537" s="236">
        <f t="shared" si="136"/>
        <v>2017</v>
      </c>
      <c r="T537" s="236">
        <f t="shared" si="136"/>
        <v>2018</v>
      </c>
      <c r="U537" s="236">
        <f t="shared" si="136"/>
        <v>2019</v>
      </c>
      <c r="V537" s="236">
        <f t="shared" si="136"/>
        <v>2020</v>
      </c>
      <c r="W537" s="236">
        <f t="shared" si="136"/>
        <v>2021</v>
      </c>
      <c r="X537" s="236">
        <f t="shared" si="136"/>
        <v>2022</v>
      </c>
      <c r="Y537" s="236">
        <f>Z537-1</f>
        <v>2023</v>
      </c>
      <c r="Z537" s="185">
        <f>$Z$6</f>
        <v>2024</v>
      </c>
      <c r="AA537" s="236">
        <f t="shared" ref="AA537:BQ537" si="137">Z537+1</f>
        <v>2025</v>
      </c>
      <c r="AB537" s="236">
        <f t="shared" si="137"/>
        <v>2026</v>
      </c>
      <c r="AC537" s="236">
        <f t="shared" si="137"/>
        <v>2027</v>
      </c>
      <c r="AD537" s="236">
        <f t="shared" si="137"/>
        <v>2028</v>
      </c>
      <c r="AE537" s="236">
        <f t="shared" si="137"/>
        <v>2029</v>
      </c>
      <c r="AF537" s="236">
        <f t="shared" si="137"/>
        <v>2030</v>
      </c>
      <c r="AG537" s="236">
        <f t="shared" si="137"/>
        <v>2031</v>
      </c>
      <c r="AH537" s="236">
        <f t="shared" si="137"/>
        <v>2032</v>
      </c>
      <c r="AI537" s="236">
        <f t="shared" si="137"/>
        <v>2033</v>
      </c>
      <c r="AJ537" s="236">
        <f t="shared" si="137"/>
        <v>2034</v>
      </c>
      <c r="AK537" s="236">
        <f t="shared" si="137"/>
        <v>2035</v>
      </c>
      <c r="AL537" s="236">
        <f t="shared" si="137"/>
        <v>2036</v>
      </c>
      <c r="AM537" s="236">
        <f t="shared" si="137"/>
        <v>2037</v>
      </c>
      <c r="AN537" s="236">
        <f t="shared" si="137"/>
        <v>2038</v>
      </c>
      <c r="AO537" s="236">
        <f t="shared" si="137"/>
        <v>2039</v>
      </c>
      <c r="AP537" s="236">
        <f t="shared" si="137"/>
        <v>2040</v>
      </c>
      <c r="AQ537" s="236">
        <f t="shared" si="137"/>
        <v>2041</v>
      </c>
      <c r="AR537" s="236">
        <f t="shared" si="137"/>
        <v>2042</v>
      </c>
      <c r="AS537" s="236">
        <f t="shared" si="137"/>
        <v>2043</v>
      </c>
      <c r="AT537" s="236">
        <f t="shared" si="137"/>
        <v>2044</v>
      </c>
      <c r="AU537" s="236">
        <f t="shared" si="137"/>
        <v>2045</v>
      </c>
      <c r="AV537" s="236">
        <f t="shared" si="137"/>
        <v>2046</v>
      </c>
      <c r="AW537" s="236">
        <f t="shared" si="137"/>
        <v>2047</v>
      </c>
      <c r="AX537" s="236">
        <f t="shared" si="137"/>
        <v>2048</v>
      </c>
      <c r="AY537" s="236">
        <f t="shared" si="137"/>
        <v>2049</v>
      </c>
      <c r="AZ537" s="236">
        <f t="shared" si="137"/>
        <v>2050</v>
      </c>
      <c r="BA537" s="236">
        <f t="shared" si="137"/>
        <v>2051</v>
      </c>
      <c r="BB537" s="236">
        <f t="shared" si="137"/>
        <v>2052</v>
      </c>
      <c r="BC537" s="236">
        <f t="shared" si="137"/>
        <v>2053</v>
      </c>
      <c r="BD537" s="236">
        <f t="shared" si="137"/>
        <v>2054</v>
      </c>
      <c r="BE537" s="236">
        <f t="shared" si="137"/>
        <v>2055</v>
      </c>
      <c r="BF537" s="236">
        <f t="shared" si="137"/>
        <v>2056</v>
      </c>
      <c r="BG537" s="236">
        <f t="shared" si="137"/>
        <v>2057</v>
      </c>
      <c r="BH537" s="236">
        <f t="shared" si="137"/>
        <v>2058</v>
      </c>
      <c r="BI537" s="236">
        <f t="shared" si="137"/>
        <v>2059</v>
      </c>
      <c r="BJ537" s="236">
        <f t="shared" si="137"/>
        <v>2060</v>
      </c>
      <c r="BK537" s="236">
        <f t="shared" si="137"/>
        <v>2061</v>
      </c>
      <c r="BL537" s="236">
        <f t="shared" si="137"/>
        <v>2062</v>
      </c>
      <c r="BM537" s="236">
        <f t="shared" si="137"/>
        <v>2063</v>
      </c>
      <c r="BN537" s="236">
        <f t="shared" si="137"/>
        <v>2064</v>
      </c>
      <c r="BO537" s="236">
        <f t="shared" si="137"/>
        <v>2065</v>
      </c>
      <c r="BP537" s="236">
        <f t="shared" si="137"/>
        <v>2066</v>
      </c>
      <c r="BQ537" s="236">
        <f t="shared" si="137"/>
        <v>2067</v>
      </c>
    </row>
    <row r="538" spans="1:71">
      <c r="B538" s="55">
        <v>5</v>
      </c>
      <c r="C538" s="186">
        <v>0.14000000000000001</v>
      </c>
      <c r="D538" s="91">
        <f>POWER(D742/C742,1/($D$741-$C$741))-1</f>
        <v>-3.7810296538035471E-2</v>
      </c>
      <c r="I538" s="61" t="s">
        <v>334</v>
      </c>
      <c r="J538" s="187">
        <f>$C538*POWER(1+$D538,J$468-$C$468)</f>
        <v>0.38137278828534904</v>
      </c>
      <c r="K538" s="187">
        <f t="shared" ref="K538:BQ542" si="138">$C538*POWER(1+$D538,K$468-$C$468)</f>
        <v>0.3669529700687425</v>
      </c>
      <c r="L538" s="187">
        <f t="shared" si="138"/>
        <v>0.35307836945493054</v>
      </c>
      <c r="M538" s="187">
        <f t="shared" si="138"/>
        <v>0.33972837160467351</v>
      </c>
      <c r="N538" s="187">
        <f t="shared" si="138"/>
        <v>0.32688314113191691</v>
      </c>
      <c r="O538" s="187">
        <f t="shared" si="138"/>
        <v>0.31452359263243457</v>
      </c>
      <c r="P538" s="187">
        <f t="shared" si="138"/>
        <v>0.302631362326794</v>
      </c>
      <c r="Q538" s="187">
        <f t="shared" si="138"/>
        <v>0.29118878077550825</v>
      </c>
      <c r="R538" s="187">
        <f t="shared" si="138"/>
        <v>0.28017884662583725</v>
      </c>
      <c r="S538" s="187">
        <f t="shared" si="138"/>
        <v>0.2695852013512296</v>
      </c>
      <c r="T538" s="187">
        <f t="shared" si="138"/>
        <v>0.25939210494587356</v>
      </c>
      <c r="U538" s="187">
        <f t="shared" si="138"/>
        <v>0.24958441253824484</v>
      </c>
      <c r="V538" s="187">
        <f t="shared" si="138"/>
        <v>0.24014755188890238</v>
      </c>
      <c r="W538" s="187">
        <f t="shared" si="138"/>
        <v>0.23106750173909973</v>
      </c>
      <c r="X538" s="187">
        <f t="shared" si="138"/>
        <v>0.22233077097804135</v>
      </c>
      <c r="Y538" s="187">
        <f t="shared" si="138"/>
        <v>0.21392437859783153</v>
      </c>
      <c r="Z538" s="187">
        <f t="shared" si="138"/>
        <v>0.20583583440633257</v>
      </c>
      <c r="AA538" s="187">
        <f t="shared" si="138"/>
        <v>0.19805312046927515</v>
      </c>
      <c r="AB538" s="187">
        <f t="shared" si="138"/>
        <v>0.19056467325404861</v>
      </c>
      <c r="AC538" s="187">
        <f t="shared" si="138"/>
        <v>0.18335936644863918</v>
      </c>
      <c r="AD538" s="187">
        <f t="shared" si="138"/>
        <v>0.17642649443018979</v>
      </c>
      <c r="AE538" s="187">
        <f t="shared" si="138"/>
        <v>0.16975575635861825</v>
      </c>
      <c r="AF538" s="187">
        <f t="shared" si="138"/>
        <v>0.16333724087166038</v>
      </c>
      <c r="AG538" s="187">
        <f t="shared" si="138"/>
        <v>0.15716141135859837</v>
      </c>
      <c r="AH538" s="187">
        <f t="shared" si="138"/>
        <v>0.15121909179079357</v>
      </c>
      <c r="AI538" s="187">
        <f t="shared" si="138"/>
        <v>0.14550145308797124</v>
      </c>
      <c r="AJ538" s="187">
        <f t="shared" si="138"/>
        <v>0.14000000000000001</v>
      </c>
      <c r="AK538" s="187">
        <f t="shared" si="138"/>
        <v>0.13470655848467505</v>
      </c>
      <c r="AL538" s="187">
        <f t="shared" si="138"/>
        <v>0.12961326356275127</v>
      </c>
      <c r="AM538" s="187">
        <f t="shared" si="138"/>
        <v>0.12471254763218108</v>
      </c>
      <c r="AN538" s="187">
        <f t="shared" si="138"/>
        <v>0.11999712922419443</v>
      </c>
      <c r="AO538" s="187">
        <f t="shared" si="138"/>
        <v>0.11546000218451467</v>
      </c>
      <c r="AP538" s="187">
        <f t="shared" si="138"/>
        <v>0.11109442526363594</v>
      </c>
      <c r="AQ538" s="187">
        <f t="shared" si="138"/>
        <v>0.10689391210069524</v>
      </c>
      <c r="AR538" s="187">
        <f t="shared" si="138"/>
        <v>0.10285222158605725</v>
      </c>
      <c r="AS538" s="187">
        <f t="shared" si="138"/>
        <v>9.8963348588292699E-2</v>
      </c>
      <c r="AT538" s="187">
        <f t="shared" si="138"/>
        <v>9.5221515031772369E-2</v>
      </c>
      <c r="AU538" s="187">
        <f t="shared" si="138"/>
        <v>9.1621161311620056E-2</v>
      </c>
      <c r="AV538" s="187">
        <f t="shared" si="138"/>
        <v>8.8156938033268517E-2</v>
      </c>
      <c r="AW538" s="187">
        <f t="shared" si="138"/>
        <v>8.4823698064345407E-2</v>
      </c>
      <c r="AX538" s="187">
        <f t="shared" si="138"/>
        <v>8.1616488887079716E-2</v>
      </c>
      <c r="AY538" s="187">
        <f t="shared" si="138"/>
        <v>7.8530545239865954E-2</v>
      </c>
      <c r="AZ538" s="187">
        <f t="shared" si="138"/>
        <v>7.5561282037052993E-2</v>
      </c>
      <c r="BA538" s="187">
        <f t="shared" si="138"/>
        <v>7.2704287556437888E-2</v>
      </c>
      <c r="BB538" s="187">
        <f t="shared" si="138"/>
        <v>6.9955316884342367E-2</v>
      </c>
      <c r="BC538" s="187">
        <f t="shared" si="138"/>
        <v>6.7310285608533138E-2</v>
      </c>
      <c r="BD538" s="187">
        <f t="shared" si="138"/>
        <v>6.4765263749614638E-2</v>
      </c>
      <c r="BE538" s="187">
        <f t="shared" si="138"/>
        <v>6.2316469921877629E-2</v>
      </c>
      <c r="BF538" s="187">
        <f t="shared" si="138"/>
        <v>5.9960265714927866E-2</v>
      </c>
      <c r="BG538" s="187">
        <f t="shared" si="138"/>
        <v>5.769315028774704E-2</v>
      </c>
      <c r="BH538" s="187">
        <f t="shared" si="138"/>
        <v>5.551175516715387E-2</v>
      </c>
      <c r="BI538" s="187">
        <f t="shared" si="138"/>
        <v>5.3412839242936959E-2</v>
      </c>
      <c r="BJ538" s="187">
        <f t="shared" si="138"/>
        <v>5.139328395222309E-2</v>
      </c>
      <c r="BK538" s="187">
        <f t="shared" si="138"/>
        <v>4.9450088645926073E-2</v>
      </c>
      <c r="BL538" s="187">
        <f t="shared" si="138"/>
        <v>4.7580366130391467E-2</v>
      </c>
      <c r="BM538" s="187">
        <f t="shared" si="138"/>
        <v>4.5781338377613071E-2</v>
      </c>
      <c r="BN538" s="187">
        <f t="shared" si="138"/>
        <v>4.4050332397647371E-2</v>
      </c>
      <c r="BO538" s="187">
        <f t="shared" si="138"/>
        <v>4.2384776267093284E-2</v>
      </c>
      <c r="BP538" s="187">
        <f t="shared" si="138"/>
        <v>4.0782195307736198E-2</v>
      </c>
      <c r="BQ538" s="187">
        <f t="shared" si="138"/>
        <v>3.9240208409678616E-2</v>
      </c>
      <c r="BR538" s="62"/>
      <c r="BS538" s="57" t="s">
        <v>48</v>
      </c>
    </row>
    <row r="539" spans="1:71">
      <c r="B539" s="55">
        <v>6</v>
      </c>
      <c r="C539" s="186">
        <v>0.13769999999999999</v>
      </c>
      <c r="D539" s="91">
        <f t="shared" ref="D539:D602" si="139">POWER(D743/C743,1/($D$741-$C$741))-1</f>
        <v>-3.3120924738515467E-2</v>
      </c>
      <c r="I539" s="61" t="s">
        <v>334</v>
      </c>
      <c r="J539" s="187">
        <f t="shared" ref="J539:Y558" si="140">$C539*POWER(1+$D539,J$468-$C$468)</f>
        <v>0.33056566326715592</v>
      </c>
      <c r="K539" s="187">
        <f t="shared" si="138"/>
        <v>0.31961702281294707</v>
      </c>
      <c r="L539" s="187">
        <f t="shared" si="138"/>
        <v>0.30903101145521106</v>
      </c>
      <c r="M539" s="187">
        <f t="shared" si="138"/>
        <v>0.29879561858293568</v>
      </c>
      <c r="N539" s="187">
        <f t="shared" si="138"/>
        <v>0.28889923138765211</v>
      </c>
      <c r="O539" s="187">
        <f t="shared" si="138"/>
        <v>0.27933062168784673</v>
      </c>
      <c r="P539" s="187">
        <f t="shared" si="138"/>
        <v>0.27007893318976078</v>
      </c>
      <c r="Q539" s="187">
        <f t="shared" si="138"/>
        <v>0.26113366917012421</v>
      </c>
      <c r="R539" s="187">
        <f t="shared" si="138"/>
        <v>0.25248468056684814</v>
      </c>
      <c r="S539" s="187">
        <f t="shared" si="138"/>
        <v>0.24412215446416544</v>
      </c>
      <c r="T539" s="187">
        <f t="shared" si="138"/>
        <v>0.23603660295915357</v>
      </c>
      <c r="U539" s="187">
        <f t="shared" si="138"/>
        <v>0.22821885239700859</v>
      </c>
      <c r="V539" s="187">
        <f t="shared" si="138"/>
        <v>0.22066003296285691</v>
      </c>
      <c r="W539" s="187">
        <f t="shared" si="138"/>
        <v>0.21335156861829577</v>
      </c>
      <c r="X539" s="187">
        <f t="shared" si="138"/>
        <v>0.206285167371245</v>
      </c>
      <c r="Y539" s="187">
        <f t="shared" si="138"/>
        <v>0.19945281186806993</v>
      </c>
      <c r="Z539" s="187">
        <f t="shared" si="138"/>
        <v>0.19284675029730231</v>
      </c>
      <c r="AA539" s="187">
        <f t="shared" si="138"/>
        <v>0.18645948759463804</v>
      </c>
      <c r="AB539" s="187">
        <f t="shared" si="138"/>
        <v>0.18028377693923389</v>
      </c>
      <c r="AC539" s="187">
        <f t="shared" si="138"/>
        <v>0.17431261153165423</v>
      </c>
      <c r="AD539" s="187">
        <f t="shared" si="138"/>
        <v>0.16853921664414021</v>
      </c>
      <c r="AE539" s="187">
        <f t="shared" si="138"/>
        <v>0.16295704193418128</v>
      </c>
      <c r="AF539" s="187">
        <f t="shared" si="138"/>
        <v>0.15755975401266817</v>
      </c>
      <c r="AG539" s="187">
        <f t="shared" si="138"/>
        <v>0.1523412292581956</v>
      </c>
      <c r="AH539" s="187">
        <f t="shared" si="138"/>
        <v>0.14729554686936197</v>
      </c>
      <c r="AI539" s="187">
        <f t="shared" si="138"/>
        <v>0.14241698214718335</v>
      </c>
      <c r="AJ539" s="187">
        <f t="shared" si="138"/>
        <v>0.13769999999999999</v>
      </c>
      <c r="AK539" s="187">
        <f t="shared" si="138"/>
        <v>0.1331392486635064</v>
      </c>
      <c r="AL539" s="187">
        <f t="shared" si="138"/>
        <v>0.12872955362877991</v>
      </c>
      <c r="AM539" s="187">
        <f t="shared" si="138"/>
        <v>0.12446591177141841</v>
      </c>
      <c r="AN539" s="187">
        <f t="shared" si="138"/>
        <v>0.12034348567512657</v>
      </c>
      <c r="AO539" s="187">
        <f t="shared" si="138"/>
        <v>0.11635759814331008</v>
      </c>
      <c r="AP539" s="187">
        <f t="shared" si="138"/>
        <v>0.11250372689245107</v>
      </c>
      <c r="AQ539" s="187">
        <f t="shared" si="138"/>
        <v>0.10877749942124371</v>
      </c>
      <c r="AR539" s="187">
        <f t="shared" si="138"/>
        <v>0.10517468804966879</v>
      </c>
      <c r="AS539" s="187">
        <f t="shared" si="138"/>
        <v>0.10169120512237886</v>
      </c>
      <c r="AT539" s="187">
        <f t="shared" si="138"/>
        <v>9.8323098370951628E-2</v>
      </c>
      <c r="AU539" s="187">
        <f t="shared" si="138"/>
        <v>9.5066546429749668E-2</v>
      </c>
      <c r="AV539" s="187">
        <f t="shared" si="138"/>
        <v>9.1917854500299351E-2</v>
      </c>
      <c r="AW539" s="187">
        <f t="shared" si="138"/>
        <v>8.8873450159269132E-2</v>
      </c>
      <c r="AX539" s="187">
        <f t="shared" si="138"/>
        <v>8.5929879305291779E-2</v>
      </c>
      <c r="AY539" s="187">
        <f t="shared" si="138"/>
        <v>8.3083802240031479E-2</v>
      </c>
      <c r="AZ539" s="187">
        <f t="shared" si="138"/>
        <v>8.0331989879049701E-2</v>
      </c>
      <c r="BA539" s="187">
        <f t="shared" si="138"/>
        <v>7.7671320088170501E-2</v>
      </c>
      <c r="BB539" s="187">
        <f t="shared" si="138"/>
        <v>7.5098774141189067E-2</v>
      </c>
      <c r="BC539" s="187">
        <f t="shared" si="138"/>
        <v>7.2611433294903979E-2</v>
      </c>
      <c r="BD539" s="187">
        <f t="shared" si="138"/>
        <v>7.0206475477587738E-2</v>
      </c>
      <c r="BE539" s="187">
        <f t="shared" si="138"/>
        <v>6.788117208713812E-2</v>
      </c>
      <c r="BF539" s="187">
        <f t="shared" si="138"/>
        <v>6.5632884895277799E-2</v>
      </c>
      <c r="BG539" s="187">
        <f t="shared" si="138"/>
        <v>6.3459063054289652E-2</v>
      </c>
      <c r="BH539" s="187">
        <f t="shared" si="138"/>
        <v>6.1357240202891815E-2</v>
      </c>
      <c r="BI539" s="187">
        <f t="shared" si="138"/>
        <v>5.9325031667968819E-2</v>
      </c>
      <c r="BJ539" s="187">
        <f t="shared" si="138"/>
        <v>5.7360131758983982E-2</v>
      </c>
      <c r="BK539" s="187">
        <f t="shared" si="138"/>
        <v>5.5460311152003339E-2</v>
      </c>
      <c r="BL539" s="187">
        <f t="shared" si="138"/>
        <v>5.3623414360363185E-2</v>
      </c>
      <c r="BM539" s="187">
        <f t="shared" si="138"/>
        <v>5.184735728911137E-2</v>
      </c>
      <c r="BN539" s="187">
        <f t="shared" si="138"/>
        <v>5.0130124870447795E-2</v>
      </c>
      <c r="BO539" s="187">
        <f t="shared" si="138"/>
        <v>4.8469768777481305E-2</v>
      </c>
      <c r="BP539" s="187">
        <f t="shared" si="138"/>
        <v>4.6864405213709104E-2</v>
      </c>
      <c r="BQ539" s="187">
        <f t="shared" si="138"/>
        <v>4.5312212775710556E-2</v>
      </c>
      <c r="BR539" s="62"/>
      <c r="BS539" s="57" t="s">
        <v>48</v>
      </c>
    </row>
    <row r="540" spans="1:71">
      <c r="B540" s="55">
        <v>7</v>
      </c>
      <c r="C540" s="186">
        <v>0.13550000000000001</v>
      </c>
      <c r="D540" s="91">
        <f t="shared" si="139"/>
        <v>-3.2250436535452343E-2</v>
      </c>
      <c r="I540" s="61" t="s">
        <v>334</v>
      </c>
      <c r="J540" s="187">
        <f t="shared" si="140"/>
        <v>0.31776181608436843</v>
      </c>
      <c r="K540" s="187">
        <f t="shared" si="138"/>
        <v>0.30751385880134946</v>
      </c>
      <c r="L540" s="187">
        <f t="shared" si="138"/>
        <v>0.29759640261430442</v>
      </c>
      <c r="M540" s="187">
        <f t="shared" si="138"/>
        <v>0.2879987887186129</v>
      </c>
      <c r="N540" s="187">
        <f t="shared" si="138"/>
        <v>0.27871070206075615</v>
      </c>
      <c r="O540" s="187">
        <f t="shared" si="138"/>
        <v>0.26972216025219437</v>
      </c>
      <c r="P540" s="187">
        <f t="shared" si="138"/>
        <v>0.26102350284077586</v>
      </c>
      <c r="Q540" s="187">
        <f t="shared" si="138"/>
        <v>0.25260538092814799</v>
      </c>
      <c r="R540" s="187">
        <f t="shared" si="138"/>
        <v>0.24445874712201093</v>
      </c>
      <c r="S540" s="187">
        <f t="shared" si="138"/>
        <v>0.23657484581241636</v>
      </c>
      <c r="T540" s="187">
        <f t="shared" si="138"/>
        <v>0.22894520376165861</v>
      </c>
      <c r="U540" s="187">
        <f t="shared" si="138"/>
        <v>0.22156162099764709</v>
      </c>
      <c r="V540" s="187">
        <f t="shared" si="138"/>
        <v>0.21441616200097047</v>
      </c>
      <c r="W540" s="187">
        <f t="shared" si="138"/>
        <v>0.20750114717618293</v>
      </c>
      <c r="X540" s="187">
        <f t="shared" si="138"/>
        <v>0.20080914459814389</v>
      </c>
      <c r="Y540" s="187">
        <f t="shared" si="138"/>
        <v>0.19433296202454298</v>
      </c>
      <c r="Z540" s="187">
        <f t="shared" si="138"/>
        <v>0.18806563916602398</v>
      </c>
      <c r="AA540" s="187">
        <f t="shared" si="138"/>
        <v>0.18200044020560086</v>
      </c>
      <c r="AB540" s="187">
        <f t="shared" si="138"/>
        <v>0.17613084655932573</v>
      </c>
      <c r="AC540" s="187">
        <f t="shared" si="138"/>
        <v>0.17045054987042874</v>
      </c>
      <c r="AD540" s="187">
        <f t="shared" si="138"/>
        <v>0.16495344522939948</v>
      </c>
      <c r="AE540" s="187">
        <f t="shared" si="138"/>
        <v>0.15963362461272451</v>
      </c>
      <c r="AF540" s="187">
        <f t="shared" si="138"/>
        <v>0.15448537053322764</v>
      </c>
      <c r="AG540" s="187">
        <f t="shared" si="138"/>
        <v>0.14950314989518995</v>
      </c>
      <c r="AH540" s="187">
        <f t="shared" si="138"/>
        <v>0.14468160804764488</v>
      </c>
      <c r="AI540" s="187">
        <f t="shared" si="138"/>
        <v>0.14001556302945714</v>
      </c>
      <c r="AJ540" s="187">
        <f t="shared" si="138"/>
        <v>0.13550000000000001</v>
      </c>
      <c r="AK540" s="187">
        <f t="shared" si="138"/>
        <v>0.13113006584944623</v>
      </c>
      <c r="AL540" s="187">
        <f t="shared" si="138"/>
        <v>0.12690106398287898</v>
      </c>
      <c r="AM540" s="187">
        <f t="shared" si="138"/>
        <v>0.12280844927261775</v>
      </c>
      <c r="AN540" s="187">
        <f t="shared" si="138"/>
        <v>0.11884782317333388</v>
      </c>
      <c r="AO540" s="187">
        <f t="shared" si="138"/>
        <v>0.11501492899470561</v>
      </c>
      <c r="AP540" s="187">
        <f t="shared" si="138"/>
        <v>0.11130564732653231</v>
      </c>
      <c r="AQ540" s="187">
        <f t="shared" si="138"/>
        <v>0.10771599161139053</v>
      </c>
      <c r="AR540" s="187">
        <f t="shared" si="138"/>
        <v>0.10424210386007407</v>
      </c>
      <c r="AS540" s="187">
        <f t="shared" si="138"/>
        <v>0.10088025050521272</v>
      </c>
      <c r="AT540" s="187">
        <f t="shared" si="138"/>
        <v>9.7626818388613826E-2</v>
      </c>
      <c r="AU540" s="187">
        <f t="shared" si="138"/>
        <v>9.4478310878013699E-2</v>
      </c>
      <c r="AV540" s="187">
        <f t="shared" si="138"/>
        <v>9.1431344109065588E-2</v>
      </c>
      <c r="AW540" s="187">
        <f t="shared" si="138"/>
        <v>8.848264334852507E-2</v>
      </c>
      <c r="AX540" s="187">
        <f t="shared" si="138"/>
        <v>8.5629039474724403E-2</v>
      </c>
      <c r="AY540" s="187">
        <f t="shared" si="138"/>
        <v>8.2867465571553042E-2</v>
      </c>
      <c r="AZ540" s="187">
        <f t="shared" si="138"/>
        <v>8.0194953632283905E-2</v>
      </c>
      <c r="BA540" s="187">
        <f t="shared" si="138"/>
        <v>7.7608631369702391E-2</v>
      </c>
      <c r="BB540" s="187">
        <f t="shared" si="138"/>
        <v>7.5105719129110501E-2</v>
      </c>
      <c r="BC540" s="187">
        <f t="shared" si="138"/>
        <v>7.2683526900887599E-2</v>
      </c>
      <c r="BD540" s="187">
        <f t="shared" si="138"/>
        <v>7.0339451429397695E-2</v>
      </c>
      <c r="BE540" s="187">
        <f t="shared" si="138"/>
        <v>6.8070973415135363E-2</v>
      </c>
      <c r="BF540" s="187">
        <f t="shared" si="138"/>
        <v>6.5875654807104084E-2</v>
      </c>
      <c r="BG540" s="187">
        <f t="shared" si="138"/>
        <v>6.3751136182516197E-2</v>
      </c>
      <c r="BH540" s="187">
        <f t="shared" si="138"/>
        <v>6.1695134210998988E-2</v>
      </c>
      <c r="BI540" s="187">
        <f t="shared" si="138"/>
        <v>5.9705439200580947E-2</v>
      </c>
      <c r="BJ540" s="187">
        <f t="shared" si="138"/>
        <v>5.7779912722821306E-2</v>
      </c>
      <c r="BK540" s="187">
        <f t="shared" si="138"/>
        <v>5.5916485314529987E-2</v>
      </c>
      <c r="BL540" s="187">
        <f t="shared" si="138"/>
        <v>5.411315425360818E-2</v>
      </c>
      <c r="BM540" s="187">
        <f t="shared" si="138"/>
        <v>5.2367981406619045E-2</v>
      </c>
      <c r="BN540" s="187">
        <f t="shared" si="138"/>
        <v>5.0679091145775138E-2</v>
      </c>
      <c r="BO540" s="187">
        <f t="shared" si="138"/>
        <v>4.9044668333103905E-2</v>
      </c>
      <c r="BP540" s="187">
        <f t="shared" si="138"/>
        <v>4.7462956369624838E-2</v>
      </c>
      <c r="BQ540" s="187">
        <f t="shared" si="138"/>
        <v>4.5932255307441307E-2</v>
      </c>
      <c r="BR540" s="62"/>
      <c r="BS540" s="57" t="s">
        <v>48</v>
      </c>
    </row>
    <row r="541" spans="1:71">
      <c r="B541" s="55">
        <v>8</v>
      </c>
      <c r="C541" s="186">
        <v>0.1333</v>
      </c>
      <c r="D541" s="91">
        <f t="shared" si="139"/>
        <v>-3.1379156516321172E-2</v>
      </c>
      <c r="I541" s="61" t="s">
        <v>334</v>
      </c>
      <c r="J541" s="187">
        <f t="shared" si="140"/>
        <v>0.30537331406765456</v>
      </c>
      <c r="K541" s="187">
        <f t="shared" si="138"/>
        <v>0.29579095704961794</v>
      </c>
      <c r="L541" s="187">
        <f t="shared" si="138"/>
        <v>0.28650928631224548</v>
      </c>
      <c r="M541" s="187">
        <f t="shared" si="138"/>
        <v>0.27751886657367408</v>
      </c>
      <c r="N541" s="187">
        <f t="shared" si="138"/>
        <v>0.26881055862322667</v>
      </c>
      <c r="O541" s="187">
        <f t="shared" si="138"/>
        <v>0.26037551003094878</v>
      </c>
      <c r="P541" s="187">
        <f t="shared" si="138"/>
        <v>0.25220514614867062</v>
      </c>
      <c r="Q541" s="187">
        <f t="shared" si="138"/>
        <v>0.24429116139344989</v>
      </c>
      <c r="R541" s="187">
        <f t="shared" si="138"/>
        <v>0.23662551080453093</v>
      </c>
      <c r="S541" s="187">
        <f t="shared" si="138"/>
        <v>0.22920040186524113</v>
      </c>
      <c r="T541" s="187">
        <f t="shared" si="138"/>
        <v>0.22200828658150801</v>
      </c>
      <c r="U541" s="187">
        <f t="shared" si="138"/>
        <v>0.21504185380894658</v>
      </c>
      <c r="V541" s="187">
        <f t="shared" si="138"/>
        <v>0.20829402182071574</v>
      </c>
      <c r="W541" s="187">
        <f t="shared" si="138"/>
        <v>0.20175793110858953</v>
      </c>
      <c r="X541" s="187">
        <f t="shared" si="138"/>
        <v>0.19542693740992392</v>
      </c>
      <c r="Y541" s="187">
        <f t="shared" si="138"/>
        <v>0.18929460495343264</v>
      </c>
      <c r="Z541" s="187">
        <f t="shared" si="138"/>
        <v>0.1833546999169037</v>
      </c>
      <c r="AA541" s="187">
        <f t="shared" si="138"/>
        <v>0.17760118409020806</v>
      </c>
      <c r="AB541" s="187">
        <f t="shared" si="138"/>
        <v>0.17202820873715746</v>
      </c>
      <c r="AC541" s="187">
        <f t="shared" si="138"/>
        <v>0.16663010864997183</v>
      </c>
      <c r="AD541" s="187">
        <f t="shared" si="138"/>
        <v>0.16140139639031276</v>
      </c>
      <c r="AE541" s="187">
        <f t="shared" si="138"/>
        <v>0.15633675671102834</v>
      </c>
      <c r="AF541" s="187">
        <f t="shared" si="138"/>
        <v>0.15143104115293893</v>
      </c>
      <c r="AG541" s="187">
        <f t="shared" si="138"/>
        <v>0.14667926281117141</v>
      </c>
      <c r="AH541" s="187">
        <f t="shared" si="138"/>
        <v>0.14207659126572103</v>
      </c>
      <c r="AI541" s="187">
        <f t="shared" si="138"/>
        <v>0.13761834767108858</v>
      </c>
      <c r="AJ541" s="187">
        <f t="shared" si="138"/>
        <v>0.1333</v>
      </c>
      <c r="AK541" s="187">
        <f t="shared" si="138"/>
        <v>0.12911715843637439</v>
      </c>
      <c r="AL541" s="187">
        <f t="shared" si="138"/>
        <v>0.12506557091285675</v>
      </c>
      <c r="AM541" s="187">
        <f t="shared" si="138"/>
        <v>0.12114111878837916</v>
      </c>
      <c r="AN541" s="187">
        <f t="shared" si="138"/>
        <v>0.11733981266135636</v>
      </c>
      <c r="AO541" s="187">
        <f t="shared" si="138"/>
        <v>0.11365778831425985</v>
      </c>
      <c r="AP541" s="187">
        <f t="shared" si="138"/>
        <v>0.11009130278544779</v>
      </c>
      <c r="AQ541" s="187">
        <f t="shared" si="138"/>
        <v>0.10663673056425751</v>
      </c>
      <c r="AR541" s="187">
        <f t="shared" si="138"/>
        <v>0.10329055990549291</v>
      </c>
      <c r="AS541" s="187">
        <f t="shared" si="138"/>
        <v>0.10004938925956</v>
      </c>
      <c r="AT541" s="187">
        <f t="shared" si="138"/>
        <v>9.6909923814621921E-2</v>
      </c>
      <c r="AU541" s="187">
        <f t="shared" si="138"/>
        <v>9.3868972147258145E-2</v>
      </c>
      <c r="AV541" s="187">
        <f t="shared" si="138"/>
        <v>9.0923442978223135E-2</v>
      </c>
      <c r="AW541" s="187">
        <f t="shared" si="138"/>
        <v>8.807034203000666E-2</v>
      </c>
      <c r="AX541" s="187">
        <f t="shared" si="138"/>
        <v>8.5306768983001158E-2</v>
      </c>
      <c r="AY541" s="187">
        <f t="shared" si="138"/>
        <v>8.2629914527181908E-2</v>
      </c>
      <c r="AZ541" s="187">
        <f t="shared" si="138"/>
        <v>8.0037057506303216E-2</v>
      </c>
      <c r="BA541" s="187">
        <f t="shared" si="138"/>
        <v>7.7525562151707125E-2</v>
      </c>
      <c r="BB541" s="187">
        <f t="shared" si="138"/>
        <v>7.5092875402932927E-2</v>
      </c>
      <c r="BC541" s="187">
        <f t="shared" si="138"/>
        <v>7.2736524312403683E-2</v>
      </c>
      <c r="BD541" s="187">
        <f t="shared" si="138"/>
        <v>7.0454113531551579E-2</v>
      </c>
      <c r="BE541" s="187">
        <f t="shared" si="138"/>
        <v>6.8243322875826365E-2</v>
      </c>
      <c r="BF541" s="187">
        <f t="shared" si="138"/>
        <v>6.6101904966111971E-2</v>
      </c>
      <c r="BG541" s="187">
        <f t="shared" si="138"/>
        <v>6.4027682944153355E-2</v>
      </c>
      <c r="BH541" s="187">
        <f t="shared" si="138"/>
        <v>6.2018548259671367E-2</v>
      </c>
      <c r="BI541" s="187">
        <f t="shared" si="138"/>
        <v>6.0072458526916124E-2</v>
      </c>
      <c r="BJ541" s="187">
        <f t="shared" si="138"/>
        <v>5.8187435448479811E-2</v>
      </c>
      <c r="BK541" s="187">
        <f t="shared" si="138"/>
        <v>5.6361562804258629E-2</v>
      </c>
      <c r="BL541" s="187">
        <f t="shared" si="138"/>
        <v>5.4592984503519328E-2</v>
      </c>
      <c r="BM541" s="187">
        <f t="shared" si="138"/>
        <v>5.2879902698090293E-2</v>
      </c>
      <c r="BN541" s="187">
        <f t="shared" si="138"/>
        <v>5.1220575954759096E-2</v>
      </c>
      <c r="BO541" s="187">
        <f t="shared" si="138"/>
        <v>4.9613317485018585E-2</v>
      </c>
      <c r="BP541" s="187">
        <f t="shared" si="138"/>
        <v>4.8056493430362258E-2</v>
      </c>
      <c r="BQ541" s="187">
        <f t="shared" si="138"/>
        <v>4.6548521201385355E-2</v>
      </c>
      <c r="BR541" s="62"/>
      <c r="BS541" s="57" t="s">
        <v>48</v>
      </c>
    </row>
    <row r="542" spans="1:71">
      <c r="B542" s="55">
        <v>9</v>
      </c>
      <c r="C542" s="186">
        <v>0.13120000000000001</v>
      </c>
      <c r="D542" s="91">
        <f t="shared" si="139"/>
        <v>-3.0507095186426358E-2</v>
      </c>
      <c r="I542" s="61" t="s">
        <v>334</v>
      </c>
      <c r="J542" s="187">
        <f t="shared" si="140"/>
        <v>0.29361167687666756</v>
      </c>
      <c r="K542" s="187">
        <f t="shared" si="138"/>
        <v>0.28465443750234487</v>
      </c>
      <c r="L542" s="187">
        <f t="shared" si="138"/>
        <v>0.27597045748222215</v>
      </c>
      <c r="M542" s="187">
        <f t="shared" si="138"/>
        <v>0.26755140046717041</v>
      </c>
      <c r="N542" s="187">
        <f t="shared" si="138"/>
        <v>0.25938918442585679</v>
      </c>
      <c r="O542" s="187">
        <f t="shared" si="138"/>
        <v>0.25147597388624765</v>
      </c>
      <c r="P542" s="187">
        <f t="shared" si="138"/>
        <v>0.24380417241380065</v>
      </c>
      <c r="Q542" s="187">
        <f t="shared" si="138"/>
        <v>0.23636641531912495</v>
      </c>
      <c r="R542" s="187">
        <f t="shared" si="138"/>
        <v>0.22915556258810996</v>
      </c>
      <c r="S542" s="187">
        <f t="shared" si="138"/>
        <v>0.22216469202773545</v>
      </c>
      <c r="T542" s="187">
        <f t="shared" si="138"/>
        <v>0.21538709262098224</v>
      </c>
      <c r="U542" s="187">
        <f t="shared" si="138"/>
        <v>0.20881625808446633</v>
      </c>
      <c r="V542" s="187">
        <f t="shared" si="138"/>
        <v>0.20244588062261012</v>
      </c>
      <c r="W542" s="187">
        <f t="shared" si="138"/>
        <v>0.19626984487235627</v>
      </c>
      <c r="X542" s="187">
        <f t="shared" si="138"/>
        <v>0.19028222203261014</v>
      </c>
      <c r="Y542" s="187">
        <f t="shared" si="138"/>
        <v>0.18447726417277663</v>
      </c>
      <c r="Z542" s="187">
        <f t="shared" si="138"/>
        <v>0.17884939871492619</v>
      </c>
      <c r="AA542" s="187">
        <f t="shared" si="138"/>
        <v>0.17339322308429483</v>
      </c>
      <c r="AB542" s="187">
        <f t="shared" si="138"/>
        <v>0.16810349952298101</v>
      </c>
      <c r="AC542" s="187">
        <f t="shared" si="138"/>
        <v>0.16297515006186206</v>
      </c>
      <c r="AD542" s="187">
        <f t="shared" ref="AD542:AS542" si="141">$C542*POWER(1+$D542,AD$468-$C$468)</f>
        <v>0.1580032516459027</v>
      </c>
      <c r="AE542" s="187">
        <f t="shared" si="141"/>
        <v>0.15318303140817627</v>
      </c>
      <c r="AF542" s="187">
        <f t="shared" si="141"/>
        <v>0.14850986208806172</v>
      </c>
      <c r="AG542" s="187">
        <f t="shared" si="141"/>
        <v>0.14397925758921817</v>
      </c>
      <c r="AH542" s="187">
        <f t="shared" si="141"/>
        <v>0.13958686867307291</v>
      </c>
      <c r="AI542" s="187">
        <f t="shared" si="141"/>
        <v>0.13532847878368826</v>
      </c>
      <c r="AJ542" s="187">
        <f t="shared" si="141"/>
        <v>0.13120000000000001</v>
      </c>
      <c r="AK542" s="187">
        <f t="shared" si="141"/>
        <v>0.12719746911154087</v>
      </c>
      <c r="AL542" s="187">
        <f t="shared" si="141"/>
        <v>0.12331704381388257</v>
      </c>
      <c r="AM542" s="187">
        <f t="shared" si="141"/>
        <v>0.11955499902014374</v>
      </c>
      <c r="AN542" s="187">
        <f t="shared" si="141"/>
        <v>0.11590772328502312</v>
      </c>
      <c r="AO542" s="187">
        <f t="shared" si="141"/>
        <v>0.11237171533792495</v>
      </c>
      <c r="AP542" s="187">
        <f t="shared" si="141"/>
        <v>0.10894358072184887</v>
      </c>
      <c r="AQ542" s="187">
        <f t="shared" si="141"/>
        <v>0.10562002853481731</v>
      </c>
      <c r="AR542" s="187">
        <f t="shared" si="141"/>
        <v>0.10239786827071258</v>
      </c>
      <c r="AS542" s="187">
        <f t="shared" si="141"/>
        <v>9.9274006756490812E-2</v>
      </c>
      <c r="AT542" s="187">
        <f t="shared" ref="AT542:BI557" si="142">$C542*POWER(1+$D542,AT$468-$C$468)</f>
        <v>9.6245445182832623E-2</v>
      </c>
      <c r="AU542" s="187">
        <f t="shared" si="142"/>
        <v>9.3309276225379961E-2</v>
      </c>
      <c r="AV542" s="187">
        <f t="shared" si="142"/>
        <v>9.0462681253795751E-2</v>
      </c>
      <c r="AW542" s="187">
        <f t="shared" si="142"/>
        <v>8.7702927625966848E-2</v>
      </c>
      <c r="AX542" s="187">
        <f t="shared" si="142"/>
        <v>8.5027366064753224E-2</v>
      </c>
      <c r="AY542" s="187">
        <f t="shared" si="142"/>
        <v>8.2433428114764673E-2</v>
      </c>
      <c r="AZ542" s="187">
        <f t="shared" si="142"/>
        <v>7.9918623676724129E-2</v>
      </c>
      <c r="BA542" s="187">
        <f t="shared" si="142"/>
        <v>7.7480538617050121E-2</v>
      </c>
      <c r="BB542" s="187">
        <f t="shared" si="142"/>
        <v>7.5116832450364199E-2</v>
      </c>
      <c r="BC542" s="187">
        <f t="shared" si="142"/>
        <v>7.2825236092698087E-2</v>
      </c>
      <c r="BD542" s="187">
        <f t="shared" si="142"/>
        <v>7.0603549683244171E-2</v>
      </c>
      <c r="BE542" s="187">
        <f t="shared" si="142"/>
        <v>6.844964047255786E-2</v>
      </c>
      <c r="BF542" s="187">
        <f t="shared" si="142"/>
        <v>6.6361440775184882E-2</v>
      </c>
      <c r="BG542" s="187">
        <f t="shared" si="142"/>
        <v>6.4336945984747929E-2</v>
      </c>
      <c r="BH542" s="187">
        <f t="shared" si="142"/>
        <v>6.2374212649587257E-2</v>
      </c>
      <c r="BI542" s="187">
        <f t="shared" si="142"/>
        <v>6.0471356607107903E-2</v>
      </c>
      <c r="BJ542" s="187">
        <f t="shared" ref="BJ542:BQ556" si="143">$C542*POWER(1+$D542,BJ$468-$C$468)</f>
        <v>5.8626551175042528E-2</v>
      </c>
      <c r="BK542" s="187">
        <f t="shared" si="143"/>
        <v>5.6838025397893614E-2</v>
      </c>
      <c r="BL542" s="187">
        <f t="shared" si="143"/>
        <v>5.5104062346871555E-2</v>
      </c>
      <c r="BM542" s="187">
        <f t="shared" si="143"/>
        <v>5.3422997471696772E-2</v>
      </c>
      <c r="BN542" s="187">
        <f t="shared" si="143"/>
        <v>5.1793217002683509E-2</v>
      </c>
      <c r="BO542" s="187">
        <f t="shared" si="143"/>
        <v>5.0213156401571403E-2</v>
      </c>
      <c r="BP542" s="187">
        <f t="shared" si="143"/>
        <v>4.8681298859617757E-2</v>
      </c>
      <c r="BQ542" s="187">
        <f t="shared" si="143"/>
        <v>4.7196173841508524E-2</v>
      </c>
      <c r="BR542" s="62"/>
      <c r="BS542" s="57" t="s">
        <v>48</v>
      </c>
    </row>
    <row r="543" spans="1:71">
      <c r="B543" s="55">
        <v>10</v>
      </c>
      <c r="C543" s="186">
        <v>0.12909999999999999</v>
      </c>
      <c r="D543" s="91">
        <f t="shared" si="139"/>
        <v>-2.9634250643086446E-2</v>
      </c>
      <c r="I543" s="61" t="s">
        <v>334</v>
      </c>
      <c r="J543" s="187">
        <f t="shared" si="140"/>
        <v>0.28223073603015986</v>
      </c>
      <c r="K543" s="187">
        <f t="shared" si="140"/>
        <v>0.27386703965945924</v>
      </c>
      <c r="L543" s="187">
        <f t="shared" si="140"/>
        <v>0.2657511951633108</v>
      </c>
      <c r="M543" s="187">
        <f t="shared" si="140"/>
        <v>0.25787585763714149</v>
      </c>
      <c r="N543" s="187">
        <f t="shared" si="140"/>
        <v>0.25023389983712152</v>
      </c>
      <c r="O543" s="187">
        <f t="shared" si="140"/>
        <v>0.24281840572995131</v>
      </c>
      <c r="P543" s="187">
        <f t="shared" si="140"/>
        <v>0.23562266423379524</v>
      </c>
      <c r="Q543" s="187">
        <f t="shared" si="140"/>
        <v>0.22864016314469915</v>
      </c>
      <c r="R543" s="187">
        <f t="shared" si="140"/>
        <v>0.22186458324299299</v>
      </c>
      <c r="S543" s="187">
        <f t="shared" si="140"/>
        <v>0.21528979257434624</v>
      </c>
      <c r="T543" s="187">
        <f t="shared" si="140"/>
        <v>0.20890984090029996</v>
      </c>
      <c r="U543" s="187">
        <f t="shared" si="140"/>
        <v>0.20271895431325315</v>
      </c>
      <c r="V543" s="187">
        <f t="shared" si="140"/>
        <v>0.19671153001102981</v>
      </c>
      <c r="W543" s="187">
        <f t="shared" si="140"/>
        <v>0.19088213122629796</v>
      </c>
      <c r="X543" s="187">
        <f t="shared" si="140"/>
        <v>0.1852254823062513</v>
      </c>
      <c r="Y543" s="187">
        <f t="shared" si="140"/>
        <v>0.1797364639381013</v>
      </c>
      <c r="Z543" s="187">
        <f t="shared" ref="Z543:AO560" si="144">$C543*POWER(1+$D543,Z$468-$C$468)</f>
        <v>0.17441010851605757</v>
      </c>
      <c r="AA543" s="187">
        <f t="shared" si="144"/>
        <v>0.16924159564560479</v>
      </c>
      <c r="AB543" s="187">
        <f t="shared" si="144"/>
        <v>0.16422624778100706</v>
      </c>
      <c r="AC543" s="187">
        <f t="shared" si="144"/>
        <v>0.15935952599209108</v>
      </c>
      <c r="AD543" s="187">
        <f t="shared" si="144"/>
        <v>0.15463702585647801</v>
      </c>
      <c r="AE543" s="187">
        <f t="shared" si="144"/>
        <v>0.1500544734735457</v>
      </c>
      <c r="AF543" s="187">
        <f t="shared" si="144"/>
        <v>0.14560772159651428</v>
      </c>
      <c r="AG543" s="187">
        <f t="shared" si="144"/>
        <v>0.14129274587915441</v>
      </c>
      <c r="AH543" s="187">
        <f t="shared" si="144"/>
        <v>0.13710564123372165</v>
      </c>
      <c r="AI543" s="187">
        <f t="shared" si="144"/>
        <v>0.13304261829682046</v>
      </c>
      <c r="AJ543" s="187">
        <f t="shared" si="144"/>
        <v>0.12909999999999999</v>
      </c>
      <c r="AK543" s="187">
        <f t="shared" si="144"/>
        <v>0.12527421824197754</v>
      </c>
      <c r="AL543" s="187">
        <f t="shared" si="144"/>
        <v>0.12156181065947806</v>
      </c>
      <c r="AM543" s="187">
        <f t="shared" si="144"/>
        <v>0.11795941749376766</v>
      </c>
      <c r="AN543" s="187">
        <f t="shared" si="144"/>
        <v>0.11446377855004489</v>
      </c>
      <c r="AO543" s="187">
        <f t="shared" si="144"/>
        <v>0.11107173024693812</v>
      </c>
      <c r="AP543" s="187">
        <f t="shared" ref="AP543:AS560" si="145">$C543*POWER(1+$D543,AP$468-$C$468)</f>
        <v>0.10778020275343908</v>
      </c>
      <c r="AQ543" s="187">
        <f t="shared" si="145"/>
        <v>0.10458621721068097</v>
      </c>
      <c r="AR543" s="187">
        <f t="shared" si="145"/>
        <v>0.10148688303604737</v>
      </c>
      <c r="AS543" s="187">
        <f t="shared" si="145"/>
        <v>9.8479395307171563E-2</v>
      </c>
      <c r="AT543" s="187">
        <f t="shared" si="142"/>
        <v>9.5561032223459241E-2</v>
      </c>
      <c r="AU543" s="187">
        <f t="shared" si="142"/>
        <v>9.2729152642837195E-2</v>
      </c>
      <c r="AV543" s="187">
        <f t="shared" si="142"/>
        <v>8.9981193691498332E-2</v>
      </c>
      <c r="AW543" s="187">
        <f t="shared" si="142"/>
        <v>8.7314668444480353E-2</v>
      </c>
      <c r="AX543" s="187">
        <f t="shared" si="142"/>
        <v>8.4727163674978651E-2</v>
      </c>
      <c r="AY543" s="187">
        <f t="shared" si="142"/>
        <v>8.2216337670356507E-2</v>
      </c>
      <c r="AZ543" s="187">
        <f t="shared" si="142"/>
        <v>7.9779918112876547E-2</v>
      </c>
      <c r="BA543" s="187">
        <f t="shared" si="142"/>
        <v>7.741570002323464E-2</v>
      </c>
      <c r="BB543" s="187">
        <f t="shared" si="142"/>
        <v>7.5121543765036131E-2</v>
      </c>
      <c r="BC543" s="187">
        <f t="shared" si="142"/>
        <v>7.2895373108407463E-2</v>
      </c>
      <c r="BD543" s="187">
        <f t="shared" si="142"/>
        <v>7.0735173350991609E-2</v>
      </c>
      <c r="BE543" s="187">
        <f t="shared" si="142"/>
        <v>6.8638989494626157E-2</v>
      </c>
      <c r="BF543" s="187">
        <f t="shared" si="142"/>
        <v>6.6604924476054234E-2</v>
      </c>
      <c r="BG543" s="187">
        <f t="shared" si="142"/>
        <v>6.4631137450066989E-2</v>
      </c>
      <c r="BH543" s="187">
        <f t="shared" si="142"/>
        <v>6.2715842123523935E-2</v>
      </c>
      <c r="BI543" s="187">
        <f t="shared" si="142"/>
        <v>6.0857305138743198E-2</v>
      </c>
      <c r="BJ543" s="187">
        <f t="shared" si="143"/>
        <v>5.9053844504798877E-2</v>
      </c>
      <c r="BK543" s="187">
        <f t="shared" si="143"/>
        <v>5.7303828075305818E-2</v>
      </c>
      <c r="BL543" s="187">
        <f t="shared" si="143"/>
        <v>5.560567207131388E-2</v>
      </c>
      <c r="BM543" s="187">
        <f t="shared" si="143"/>
        <v>5.3957839647975285E-2</v>
      </c>
      <c r="BN543" s="187">
        <f t="shared" si="143"/>
        <v>5.2358839503687728E-2</v>
      </c>
      <c r="BO543" s="187">
        <f t="shared" si="143"/>
        <v>5.0807224530454297E-2</v>
      </c>
      <c r="BP543" s="187">
        <f t="shared" si="143"/>
        <v>4.9301590504239254E-2</v>
      </c>
      <c r="BQ543" s="187">
        <f t="shared" si="143"/>
        <v>4.784057481413382E-2</v>
      </c>
      <c r="BR543" s="62"/>
      <c r="BS543" s="57" t="s">
        <v>48</v>
      </c>
    </row>
    <row r="544" spans="1:71">
      <c r="B544" s="55">
        <v>11</v>
      </c>
      <c r="C544" s="186">
        <v>0.12379999999999999</v>
      </c>
      <c r="D544" s="91">
        <f t="shared" si="139"/>
        <v>-2.8760616716949405E-2</v>
      </c>
      <c r="I544" s="61" t="s">
        <v>334</v>
      </c>
      <c r="J544" s="187">
        <f t="shared" si="140"/>
        <v>0.2643852651827997</v>
      </c>
      <c r="K544" s="187">
        <f t="shared" si="140"/>
        <v>0.25678138190526811</v>
      </c>
      <c r="L544" s="187">
        <f t="shared" si="140"/>
        <v>0.24939619100024213</v>
      </c>
      <c r="M544" s="187">
        <f t="shared" si="140"/>
        <v>0.24222340274021711</v>
      </c>
      <c r="N544" s="187">
        <f t="shared" si="140"/>
        <v>0.23525690829413051</v>
      </c>
      <c r="O544" s="187">
        <f t="shared" si="140"/>
        <v>0.22849077452466846</v>
      </c>
      <c r="P544" s="187">
        <f t="shared" si="140"/>
        <v>0.2219192389352056</v>
      </c>
      <c r="Q544" s="187">
        <f t="shared" si="140"/>
        <v>0.21553670476207304</v>
      </c>
      <c r="R544" s="187">
        <f t="shared" si="140"/>
        <v>0.20933773620797677</v>
      </c>
      <c r="S544" s="187">
        <f t="shared" si="140"/>
        <v>0.20331705381250531</v>
      </c>
      <c r="T544" s="187">
        <f t="shared" si="140"/>
        <v>0.19746952995578446</v>
      </c>
      <c r="U544" s="187">
        <f t="shared" si="140"/>
        <v>0.19179018449144999</v>
      </c>
      <c r="V544" s="187">
        <f t="shared" si="140"/>
        <v>0.18627418050521843</v>
      </c>
      <c r="W544" s="187">
        <f t="shared" si="140"/>
        <v>0.18091682019544394</v>
      </c>
      <c r="X544" s="187">
        <f t="shared" si="140"/>
        <v>0.17571354087215355</v>
      </c>
      <c r="Y544" s="187">
        <f t="shared" si="140"/>
        <v>0.17065991107115153</v>
      </c>
      <c r="Z544" s="187">
        <f t="shared" si="144"/>
        <v>0.16575162677988547</v>
      </c>
      <c r="AA544" s="187">
        <f t="shared" si="144"/>
        <v>0.16098450777185833</v>
      </c>
      <c r="AB544" s="187">
        <f t="shared" si="144"/>
        <v>0.15635449404646518</v>
      </c>
      <c r="AC544" s="187">
        <f t="shared" si="144"/>
        <v>0.15185764237122226</v>
      </c>
      <c r="AD544" s="187">
        <f t="shared" si="144"/>
        <v>0.14749012292344396</v>
      </c>
      <c r="AE544" s="187">
        <f t="shared" si="144"/>
        <v>0.14324821602850704</v>
      </c>
      <c r="AF544" s="187">
        <f t="shared" si="144"/>
        <v>0.13912830899192438</v>
      </c>
      <c r="AG544" s="187">
        <f t="shared" si="144"/>
        <v>0.13512689302253036</v>
      </c>
      <c r="AH544" s="187">
        <f t="shared" si="144"/>
        <v>0.13124056024415712</v>
      </c>
      <c r="AI544" s="187">
        <f t="shared" si="144"/>
        <v>0.12746600079325723</v>
      </c>
      <c r="AJ544" s="187">
        <f t="shared" si="144"/>
        <v>0.12379999999999999</v>
      </c>
      <c r="AK544" s="187">
        <f t="shared" si="144"/>
        <v>0.12023943565044165</v>
      </c>
      <c r="AL544" s="187">
        <f t="shared" si="144"/>
        <v>0.11678127532743701</v>
      </c>
      <c r="AM544" s="187">
        <f t="shared" si="144"/>
        <v>0.11342257382802805</v>
      </c>
      <c r="AN544" s="187">
        <f t="shared" si="144"/>
        <v>0.11016047065511025</v>
      </c>
      <c r="AO544" s="187">
        <f t="shared" si="144"/>
        <v>0.10699218758123988</v>
      </c>
      <c r="AP544" s="187">
        <f t="shared" si="145"/>
        <v>0.10391502628250787</v>
      </c>
      <c r="AQ544" s="187">
        <f t="shared" si="145"/>
        <v>0.10092636604046495</v>
      </c>
      <c r="AR544" s="187">
        <f t="shared" si="145"/>
        <v>9.8023661510140622E-2</v>
      </c>
      <c r="AS544" s="187">
        <f t="shared" si="145"/>
        <v>9.5204440552255479E-2</v>
      </c>
      <c r="AT544" s="187">
        <f t="shared" si="142"/>
        <v>9.2466302127780467E-2</v>
      </c>
      <c r="AU544" s="187">
        <f t="shared" si="142"/>
        <v>8.9806914253049736E-2</v>
      </c>
      <c r="AV544" s="187">
        <f t="shared" si="142"/>
        <v>8.7224012013685848E-2</v>
      </c>
      <c r="AW544" s="187">
        <f t="shared" si="142"/>
        <v>8.4715395635645632E-2</v>
      </c>
      <c r="AX544" s="187">
        <f t="shared" si="142"/>
        <v>8.2278928611744087E-2</v>
      </c>
      <c r="AY544" s="187">
        <f t="shared" si="142"/>
        <v>7.9912535882060487E-2</v>
      </c>
      <c r="AZ544" s="187">
        <f t="shared" si="142"/>
        <v>7.7614202066677088E-2</v>
      </c>
      <c r="BA544" s="187">
        <f t="shared" si="142"/>
        <v>7.538196974924552E-2</v>
      </c>
      <c r="BB544" s="187">
        <f t="shared" si="142"/>
        <v>7.3213937809918805E-2</v>
      </c>
      <c r="BC544" s="187">
        <f t="shared" si="142"/>
        <v>7.110825980622916E-2</v>
      </c>
      <c r="BD544" s="187">
        <f t="shared" si="142"/>
        <v>6.9063142400532948E-2</v>
      </c>
      <c r="BE544" s="187">
        <f t="shared" si="142"/>
        <v>6.7076843832683128E-2</v>
      </c>
      <c r="BF544" s="187">
        <f t="shared" si="142"/>
        <v>6.514767243662864E-2</v>
      </c>
      <c r="BG544" s="187">
        <f t="shared" si="142"/>
        <v>6.3273985199677404E-2</v>
      </c>
      <c r="BH544" s="187">
        <f t="shared" si="142"/>
        <v>6.1454186363195572E-2</v>
      </c>
      <c r="BI544" s="187">
        <f t="shared" si="142"/>
        <v>5.9686726063551729E-2</v>
      </c>
      <c r="BJ544" s="187">
        <f t="shared" si="143"/>
        <v>5.7970099012148356E-2</v>
      </c>
      <c r="BK544" s="187">
        <f t="shared" si="143"/>
        <v>5.6302843213416359E-2</v>
      </c>
      <c r="BL544" s="187">
        <f t="shared" si="143"/>
        <v>5.4683538719680798E-2</v>
      </c>
      <c r="BM544" s="187">
        <f t="shared" si="143"/>
        <v>5.3110806421837596E-2</v>
      </c>
      <c r="BN544" s="187">
        <f t="shared" si="143"/>
        <v>5.1583306874811025E-2</v>
      </c>
      <c r="BO544" s="187">
        <f t="shared" si="143"/>
        <v>5.0099739156791806E-2</v>
      </c>
      <c r="BP544" s="187">
        <f t="shared" si="143"/>
        <v>4.8658839761284184E-2</v>
      </c>
      <c r="BQ544" s="187">
        <f t="shared" si="143"/>
        <v>4.7259381521018433E-2</v>
      </c>
      <c r="BR544" s="62"/>
      <c r="BS544" s="57" t="s">
        <v>48</v>
      </c>
    </row>
    <row r="545" spans="2:71">
      <c r="B545" s="55">
        <v>12</v>
      </c>
      <c r="C545" s="186">
        <v>0.1186</v>
      </c>
      <c r="D545" s="91">
        <f t="shared" si="139"/>
        <v>-2.8458440927483286E-2</v>
      </c>
      <c r="I545" s="61" t="s">
        <v>334</v>
      </c>
      <c r="J545" s="187">
        <f t="shared" si="140"/>
        <v>0.25123997047339569</v>
      </c>
      <c r="K545" s="187">
        <f t="shared" si="140"/>
        <v>0.24409007261505597</v>
      </c>
      <c r="L545" s="187">
        <f t="shared" si="140"/>
        <v>0.23714364970255528</v>
      </c>
      <c r="M545" s="187">
        <f t="shared" si="140"/>
        <v>0.23039491115616731</v>
      </c>
      <c r="N545" s="187">
        <f t="shared" si="140"/>
        <v>0.22383823118703677</v>
      </c>
      <c r="O545" s="187">
        <f t="shared" si="140"/>
        <v>0.21746814410748813</v>
      </c>
      <c r="P545" s="187">
        <f t="shared" si="140"/>
        <v>0.21127933977479574</v>
      </c>
      <c r="Q545" s="187">
        <f t="shared" si="140"/>
        <v>0.20526665916461703</v>
      </c>
      <c r="R545" s="187">
        <f t="shared" si="140"/>
        <v>0.19942509007039894</v>
      </c>
      <c r="S545" s="187">
        <f t="shared" si="140"/>
        <v>0.19374976292517246</v>
      </c>
      <c r="T545" s="187">
        <f t="shared" si="140"/>
        <v>0.18823594674225252</v>
      </c>
      <c r="U545" s="187">
        <f t="shared" si="140"/>
        <v>0.18287904517145925</v>
      </c>
      <c r="V545" s="187">
        <f t="shared" si="140"/>
        <v>0.17767459266757277</v>
      </c>
      <c r="W545" s="187">
        <f t="shared" si="140"/>
        <v>0.17261825076782794</v>
      </c>
      <c r="X545" s="187">
        <f t="shared" si="140"/>
        <v>0.16770580447534622</v>
      </c>
      <c r="Y545" s="187">
        <f t="shared" si="140"/>
        <v>0.16293315874548853</v>
      </c>
      <c r="Z545" s="187">
        <f t="shared" si="144"/>
        <v>0.15829633507220175</v>
      </c>
      <c r="AA545" s="187">
        <f t="shared" si="144"/>
        <v>0.1537914681715124</v>
      </c>
      <c r="AB545" s="187">
        <f t="shared" si="144"/>
        <v>0.1494148027594025</v>
      </c>
      <c r="AC545" s="187">
        <f t="shared" si="144"/>
        <v>0.14516269042138247</v>
      </c>
      <c r="AD545" s="187">
        <f t="shared" si="144"/>
        <v>0.141031586571151</v>
      </c>
      <c r="AE545" s="187">
        <f t="shared" si="144"/>
        <v>0.13701804749580668</v>
      </c>
      <c r="AF545" s="187">
        <f t="shared" si="144"/>
        <v>0.13311872748514814</v>
      </c>
      <c r="AG545" s="187">
        <f t="shared" si="144"/>
        <v>0.12933037604267031</v>
      </c>
      <c r="AH545" s="187">
        <f t="shared" si="144"/>
        <v>0.12564983517593076</v>
      </c>
      <c r="AI545" s="187">
        <f t="shared" si="144"/>
        <v>0.12207403676402853</v>
      </c>
      <c r="AJ545" s="187">
        <f t="shared" si="144"/>
        <v>0.1186</v>
      </c>
      <c r="AK545" s="187">
        <f t="shared" si="144"/>
        <v>0.11522482890600048</v>
      </c>
      <c r="AL545" s="187">
        <f t="shared" si="144"/>
        <v>0.11194570991919969</v>
      </c>
      <c r="AM545" s="187">
        <f t="shared" si="144"/>
        <v>0.10875990954637897</v>
      </c>
      <c r="AN545" s="187">
        <f t="shared" si="144"/>
        <v>0.10566477208527492</v>
      </c>
      <c r="AO545" s="187">
        <f t="shared" si="144"/>
        <v>0.10265771741077014</v>
      </c>
      <c r="AP545" s="187">
        <f t="shared" si="145"/>
        <v>9.9736238824085444E-2</v>
      </c>
      <c r="AQ545" s="187">
        <f t="shared" si="145"/>
        <v>9.689790096318085E-2</v>
      </c>
      <c r="AR545" s="187">
        <f t="shared" si="145"/>
        <v>9.4140337772623039E-2</v>
      </c>
      <c r="AS545" s="187">
        <f t="shared" si="145"/>
        <v>9.1461250531227528E-2</v>
      </c>
      <c r="AT545" s="187">
        <f t="shared" si="142"/>
        <v>8.8858405935830831E-2</v>
      </c>
      <c r="AU545" s="187">
        <f t="shared" si="142"/>
        <v>8.6329634239595651E-2</v>
      </c>
      <c r="AV545" s="187">
        <f t="shared" si="142"/>
        <v>8.3872827443296882E-2</v>
      </c>
      <c r="AW545" s="187">
        <f t="shared" si="142"/>
        <v>8.1485937538080824E-2</v>
      </c>
      <c r="AX545" s="187">
        <f t="shared" si="142"/>
        <v>7.9166974798232745E-2</v>
      </c>
      <c r="AY545" s="187">
        <f t="shared" si="142"/>
        <v>7.6914006122529674E-2</v>
      </c>
      <c r="AZ545" s="187">
        <f t="shared" si="142"/>
        <v>7.4725153422795579E-2</v>
      </c>
      <c r="BA545" s="187">
        <f t="shared" si="142"/>
        <v>7.2598592058315828E-2</v>
      </c>
      <c r="BB545" s="187">
        <f t="shared" si="142"/>
        <v>7.0532549314805792E-2</v>
      </c>
      <c r="BC545" s="187">
        <f t="shared" si="142"/>
        <v>6.8525302926665588E-2</v>
      </c>
      <c r="BD545" s="187">
        <f t="shared" si="142"/>
        <v>6.6575179641289173E-2</v>
      </c>
      <c r="BE545" s="187">
        <f t="shared" si="142"/>
        <v>6.4680553824230949E-2</v>
      </c>
      <c r="BF545" s="187">
        <f t="shared" si="142"/>
        <v>6.2839846104067162E-2</v>
      </c>
      <c r="BG545" s="187">
        <f t="shared" si="142"/>
        <v>6.1051522055822441E-2</v>
      </c>
      <c r="BH545" s="187">
        <f t="shared" si="142"/>
        <v>5.931409092186387E-2</v>
      </c>
      <c r="BI545" s="187">
        <f t="shared" si="142"/>
        <v>5.7626104369196636E-2</v>
      </c>
      <c r="BJ545" s="187">
        <f t="shared" si="143"/>
        <v>5.5986155282124861E-2</v>
      </c>
      <c r="BK545" s="187">
        <f t="shared" si="143"/>
        <v>5.4392876589271597E-2</v>
      </c>
      <c r="BL545" s="187">
        <f t="shared" si="143"/>
        <v>5.284494012397993E-2</v>
      </c>
      <c r="BM545" s="187">
        <f t="shared" si="143"/>
        <v>5.1341055517145254E-2</v>
      </c>
      <c r="BN545" s="187">
        <f t="shared" si="143"/>
        <v>4.9879969121555928E-2</v>
      </c>
      <c r="BO545" s="187">
        <f t="shared" si="143"/>
        <v>4.846046296684544E-2</v>
      </c>
      <c r="BP545" s="187">
        <f t="shared" si="143"/>
        <v>4.7081353744184977E-2</v>
      </c>
      <c r="BQ545" s="187">
        <f t="shared" si="143"/>
        <v>4.5741491819870153E-2</v>
      </c>
      <c r="BR545" s="62"/>
      <c r="BS545" s="57" t="s">
        <v>48</v>
      </c>
    </row>
    <row r="546" spans="2:71">
      <c r="B546" s="55">
        <v>13</v>
      </c>
      <c r="C546" s="186">
        <v>0.1137</v>
      </c>
      <c r="D546" s="91">
        <f t="shared" si="139"/>
        <v>-2.8156169673574594E-2</v>
      </c>
      <c r="I546" s="61" t="s">
        <v>334</v>
      </c>
      <c r="J546" s="187">
        <f t="shared" si="140"/>
        <v>0.23891968562413834</v>
      </c>
      <c r="K546" s="187">
        <f t="shared" si="140"/>
        <v>0.23219262241734803</v>
      </c>
      <c r="L546" s="187">
        <f t="shared" si="140"/>
        <v>0.22565496754361292</v>
      </c>
      <c r="M546" s="187">
        <f t="shared" si="140"/>
        <v>0.21930138798977003</v>
      </c>
      <c r="N546" s="187">
        <f t="shared" si="140"/>
        <v>0.21312670089987962</v>
      </c>
      <c r="O546" s="187">
        <f t="shared" si="140"/>
        <v>0.2071258693473734</v>
      </c>
      <c r="P546" s="187">
        <f t="shared" si="140"/>
        <v>0.20129399822624211</v>
      </c>
      <c r="Q546" s="187">
        <f t="shared" si="140"/>
        <v>0.19562633025791182</v>
      </c>
      <c r="R546" s="187">
        <f t="shared" si="140"/>
        <v>0.19011824211055131</v>
      </c>
      <c r="S546" s="187">
        <f t="shared" si="140"/>
        <v>0.18476524062764488</v>
      </c>
      <c r="T546" s="187">
        <f t="shared" si="140"/>
        <v>0.17956295916275411</v>
      </c>
      <c r="U546" s="187">
        <f t="shared" si="140"/>
        <v>0.17450715401747843</v>
      </c>
      <c r="V546" s="187">
        <f t="shared" si="140"/>
        <v>0.16959370097970969</v>
      </c>
      <c r="W546" s="187">
        <f t="shared" si="140"/>
        <v>0.1648185919593555</v>
      </c>
      <c r="X546" s="187">
        <f t="shared" si="140"/>
        <v>0.16017793171878825</v>
      </c>
      <c r="Y546" s="187">
        <f t="shared" si="140"/>
        <v>0.15566793469535178</v>
      </c>
      <c r="Z546" s="187">
        <f t="shared" si="144"/>
        <v>0.15128492191333454</v>
      </c>
      <c r="AA546" s="187">
        <f t="shared" si="144"/>
        <v>0.1470253179828892</v>
      </c>
      <c r="AB546" s="187">
        <f t="shared" si="144"/>
        <v>0.14288564818345173</v>
      </c>
      <c r="AC546" s="187">
        <f t="shared" si="144"/>
        <v>0.13886253562927978</v>
      </c>
      <c r="AD546" s="187">
        <f t="shared" si="144"/>
        <v>0.13495269851479896</v>
      </c>
      <c r="AE546" s="187">
        <f t="shared" si="144"/>
        <v>0.13115294743750952</v>
      </c>
      <c r="AF546" s="187">
        <f t="shared" si="144"/>
        <v>0.12746018279626958</v>
      </c>
      <c r="AG546" s="187">
        <f t="shared" si="144"/>
        <v>0.12387139226283299</v>
      </c>
      <c r="AH546" s="187">
        <f t="shared" si="144"/>
        <v>0.12038364832457876</v>
      </c>
      <c r="AI546" s="187">
        <f t="shared" si="144"/>
        <v>0.11699410589642796</v>
      </c>
      <c r="AJ546" s="187">
        <f t="shared" si="144"/>
        <v>0.1137</v>
      </c>
      <c r="AK546" s="187">
        <f t="shared" si="144"/>
        <v>0.11049864350811456</v>
      </c>
      <c r="AL546" s="187">
        <f t="shared" si="144"/>
        <v>0.10738742495280025</v>
      </c>
      <c r="AM546" s="187">
        <f t="shared" si="144"/>
        <v>0.10436380639502095</v>
      </c>
      <c r="AN546" s="187">
        <f t="shared" si="144"/>
        <v>0.10142532135438266</v>
      </c>
      <c r="AO546" s="187">
        <f t="shared" si="144"/>
        <v>9.8569572797131827E-2</v>
      </c>
      <c r="AP546" s="187">
        <f t="shared" si="145"/>
        <v>9.5794231180804018E-2</v>
      </c>
      <c r="AQ546" s="187">
        <f t="shared" si="145"/>
        <v>9.3097032553927664E-2</v>
      </c>
      <c r="AR546" s="187">
        <f t="shared" si="145"/>
        <v>9.0475776709232986E-2</v>
      </c>
      <c r="AS546" s="187">
        <f t="shared" si="145"/>
        <v>8.7928325388859377E-2</v>
      </c>
      <c r="AT546" s="187">
        <f t="shared" si="142"/>
        <v>8.5452600540097373E-2</v>
      </c>
      <c r="AU546" s="187">
        <f t="shared" si="142"/>
        <v>8.3046582620242199E-2</v>
      </c>
      <c r="AV546" s="187">
        <f t="shared" si="142"/>
        <v>8.0708308949176119E-2</v>
      </c>
      <c r="AW546" s="187">
        <f t="shared" si="142"/>
        <v>7.8435872108335844E-2</v>
      </c>
      <c r="AX546" s="187">
        <f t="shared" si="142"/>
        <v>7.6227418384758744E-2</v>
      </c>
      <c r="AY546" s="187">
        <f t="shared" si="142"/>
        <v>7.4081146258938912E-2</v>
      </c>
      <c r="AZ546" s="187">
        <f t="shared" si="142"/>
        <v>7.1995304935259324E-2</v>
      </c>
      <c r="BA546" s="187">
        <f t="shared" si="142"/>
        <v>6.9968192913801422E-2</v>
      </c>
      <c r="BB546" s="187">
        <f t="shared" si="142"/>
        <v>6.7998156602367035E-2</v>
      </c>
      <c r="BC546" s="187">
        <f t="shared" si="142"/>
        <v>6.6083588967580487E-2</v>
      </c>
      <c r="BD546" s="187">
        <f t="shared" si="142"/>
        <v>6.4222928223970535E-2</v>
      </c>
      <c r="BE546" s="187">
        <f t="shared" si="142"/>
        <v>6.241465655996261E-2</v>
      </c>
      <c r="BF546" s="187">
        <f t="shared" si="142"/>
        <v>6.0657298899742418E-2</v>
      </c>
      <c r="BG546" s="187">
        <f t="shared" si="142"/>
        <v>5.8949421699980534E-2</v>
      </c>
      <c r="BH546" s="187">
        <f t="shared" si="142"/>
        <v>5.7289631780436792E-2</v>
      </c>
      <c r="BI546" s="187">
        <f t="shared" si="142"/>
        <v>5.5676575187490203E-2</v>
      </c>
      <c r="BJ546" s="187">
        <f t="shared" si="143"/>
        <v>5.4108936089667693E-2</v>
      </c>
      <c r="BK546" s="187">
        <f t="shared" si="143"/>
        <v>5.2585435704270406E-2</v>
      </c>
      <c r="BL546" s="187">
        <f t="shared" si="143"/>
        <v>5.1104831254222119E-2</v>
      </c>
      <c r="BM546" s="187">
        <f t="shared" si="143"/>
        <v>4.9665914954288848E-2</v>
      </c>
      <c r="BN546" s="187">
        <f t="shared" si="143"/>
        <v>4.8267513025842562E-2</v>
      </c>
      <c r="BO546" s="187">
        <f t="shared" si="143"/>
        <v>4.6908484739365465E-2</v>
      </c>
      <c r="BP546" s="187">
        <f t="shared" si="143"/>
        <v>4.5587721483913601E-2</v>
      </c>
      <c r="BQ546" s="187">
        <f t="shared" si="143"/>
        <v>4.4304145862780871E-2</v>
      </c>
      <c r="BR546" s="62"/>
      <c r="BS546" s="57" t="s">
        <v>48</v>
      </c>
    </row>
    <row r="547" spans="2:71">
      <c r="B547" s="55">
        <v>14</v>
      </c>
      <c r="C547" s="186">
        <v>0.109</v>
      </c>
      <c r="D547" s="91">
        <f t="shared" si="139"/>
        <v>-2.7853802109225612E-2</v>
      </c>
      <c r="I547" s="61" t="s">
        <v>334</v>
      </c>
      <c r="J547" s="187">
        <f t="shared" si="140"/>
        <v>0.22719845137522515</v>
      </c>
      <c r="K547" s="187">
        <f t="shared" si="140"/>
        <v>0.2208701106710971</v>
      </c>
      <c r="L547" s="187">
        <f t="shared" si="140"/>
        <v>0.21471803831662162</v>
      </c>
      <c r="M547" s="187">
        <f t="shared" si="140"/>
        <v>0.20873732456806932</v>
      </c>
      <c r="N547" s="187">
        <f t="shared" si="140"/>
        <v>0.20292319643674114</v>
      </c>
      <c r="O547" s="187">
        <f t="shared" si="140"/>
        <v>0.19727101387982063</v>
      </c>
      <c r="P547" s="187">
        <f t="shared" si="140"/>
        <v>0.19177626609732581</v>
      </c>
      <c r="Q547" s="187">
        <f t="shared" si="140"/>
        <v>0.1864345679322047</v>
      </c>
      <c r="R547" s="187">
        <f t="shared" si="140"/>
        <v>0.18124165637070211</v>
      </c>
      <c r="S547" s="187">
        <f t="shared" si="140"/>
        <v>0.1761933871402043</v>
      </c>
      <c r="T547" s="187">
        <f t="shared" si="140"/>
        <v>0.17128573140184686</v>
      </c>
      <c r="U547" s="187">
        <f t="shared" si="140"/>
        <v>0.16651477253524583</v>
      </c>
      <c r="V547" s="187">
        <f t="shared" si="140"/>
        <v>0.16187670301278642</v>
      </c>
      <c r="W547" s="187">
        <f t="shared" si="140"/>
        <v>0.15736782136097438</v>
      </c>
      <c r="X547" s="187">
        <f t="shared" si="140"/>
        <v>0.15298452920642583</v>
      </c>
      <c r="Y547" s="187">
        <f t="shared" si="140"/>
        <v>0.14872332840413702</v>
      </c>
      <c r="Z547" s="187">
        <f t="shared" si="144"/>
        <v>0.14458081824574279</v>
      </c>
      <c r="AA547" s="187">
        <f t="shared" si="144"/>
        <v>0.14055369274553597</v>
      </c>
      <c r="AB547" s="187">
        <f t="shared" si="144"/>
        <v>0.1366387380020809</v>
      </c>
      <c r="AC547" s="187">
        <f t="shared" si="144"/>
        <v>0.13283282963331661</v>
      </c>
      <c r="AD547" s="187">
        <f t="shared" si="144"/>
        <v>0.12913293028310174</v>
      </c>
      <c r="AE547" s="187">
        <f t="shared" si="144"/>
        <v>0.12553608719721179</v>
      </c>
      <c r="AF547" s="187">
        <f t="shared" si="144"/>
        <v>0.12203942986685418</v>
      </c>
      <c r="AG547" s="187">
        <f t="shared" si="144"/>
        <v>0.11864016773782012</v>
      </c>
      <c r="AH547" s="187">
        <f t="shared" si="144"/>
        <v>0.11533558798344552</v>
      </c>
      <c r="AI547" s="187">
        <f t="shared" si="144"/>
        <v>0.11212305333960346</v>
      </c>
      <c r="AJ547" s="187">
        <f t="shared" si="144"/>
        <v>0.109</v>
      </c>
      <c r="AK547" s="187">
        <f t="shared" si="144"/>
        <v>0.10596393557009441</v>
      </c>
      <c r="AL547" s="187">
        <f t="shared" si="144"/>
        <v>0.10301243707801028</v>
      </c>
      <c r="AM547" s="187">
        <f t="shared" si="144"/>
        <v>0.10014314904085031</v>
      </c>
      <c r="AN547" s="187">
        <f t="shared" si="144"/>
        <v>9.735378158487179E-2</v>
      </c>
      <c r="AO547" s="187">
        <f t="shared" si="144"/>
        <v>9.4642108618021997E-2</v>
      </c>
      <c r="AP547" s="187">
        <f t="shared" si="145"/>
        <v>9.2005966053375771E-2</v>
      </c>
      <c r="AQ547" s="187">
        <f t="shared" si="145"/>
        <v>8.9443250082056933E-2</v>
      </c>
      <c r="AR547" s="187">
        <f t="shared" si="145"/>
        <v>8.6951915494265328E-2</v>
      </c>
      <c r="AS547" s="187">
        <f t="shared" si="145"/>
        <v>8.4529974047069953E-2</v>
      </c>
      <c r="AT547" s="187">
        <f t="shared" si="142"/>
        <v>8.2175492877664902E-2</v>
      </c>
      <c r="AU547" s="187">
        <f t="shared" si="142"/>
        <v>7.9886592960822345E-2</v>
      </c>
      <c r="AV547" s="187">
        <f t="shared" si="142"/>
        <v>7.7661447609311332E-2</v>
      </c>
      <c r="AW547" s="187">
        <f t="shared" si="142"/>
        <v>7.5498281016085592E-2</v>
      </c>
      <c r="AX547" s="187">
        <f t="shared" si="142"/>
        <v>7.3395366837076842E-2</v>
      </c>
      <c r="AY547" s="187">
        <f t="shared" si="142"/>
        <v>7.1351026813462892E-2</v>
      </c>
      <c r="AZ547" s="187">
        <f t="shared" si="142"/>
        <v>6.9363629432310642E-2</v>
      </c>
      <c r="BA547" s="187">
        <f t="shared" si="142"/>
        <v>6.743158862452539E-2</v>
      </c>
      <c r="BB547" s="187">
        <f t="shared" si="142"/>
        <v>6.5553362499067167E-2</v>
      </c>
      <c r="BC547" s="187">
        <f t="shared" si="142"/>
        <v>6.3727452112423824E-2</v>
      </c>
      <c r="BD547" s="187">
        <f t="shared" si="142"/>
        <v>6.1952400272359209E-2</v>
      </c>
      <c r="BE547" s="187">
        <f t="shared" si="142"/>
        <v>6.0226790374981388E-2</v>
      </c>
      <c r="BF547" s="187">
        <f t="shared" si="142"/>
        <v>5.8549245274202834E-2</v>
      </c>
      <c r="BG547" s="187">
        <f t="shared" si="142"/>
        <v>5.6918426182690683E-2</v>
      </c>
      <c r="BH547" s="187">
        <f t="shared" si="142"/>
        <v>5.533303160342945E-2</v>
      </c>
      <c r="BI547" s="187">
        <f t="shared" si="142"/>
        <v>5.3791796291043997E-2</v>
      </c>
      <c r="BJ547" s="187">
        <f t="shared" si="143"/>
        <v>5.2293490242053486E-2</v>
      </c>
      <c r="BK547" s="187">
        <f t="shared" si="143"/>
        <v>5.0836917713250614E-2</v>
      </c>
      <c r="BL547" s="187">
        <f t="shared" si="143"/>
        <v>4.9420916267422739E-2</v>
      </c>
      <c r="BM547" s="187">
        <f t="shared" si="143"/>
        <v>4.8044355845653336E-2</v>
      </c>
      <c r="BN547" s="187">
        <f t="shared" si="143"/>
        <v>4.6706137865463293E-2</v>
      </c>
      <c r="BO547" s="187">
        <f t="shared" si="143"/>
        <v>4.5405194344072475E-2</v>
      </c>
      <c r="BP547" s="187">
        <f t="shared" si="143"/>
        <v>4.4140487046081749E-2</v>
      </c>
      <c r="BQ547" s="187">
        <f t="shared" si="143"/>
        <v>4.2911006654895348E-2</v>
      </c>
      <c r="BR547" s="62"/>
      <c r="BS547" s="57" t="s">
        <v>48</v>
      </c>
    </row>
    <row r="548" spans="2:71">
      <c r="B548" s="55">
        <v>15</v>
      </c>
      <c r="C548" s="186">
        <v>0.10440000000000001</v>
      </c>
      <c r="D548" s="91">
        <f t="shared" si="139"/>
        <v>-2.7551343562559283E-2</v>
      </c>
      <c r="I548" s="61" t="s">
        <v>334</v>
      </c>
      <c r="J548" s="187">
        <f t="shared" si="140"/>
        <v>0.21585733077382435</v>
      </c>
      <c r="K548" s="187">
        <f t="shared" si="140"/>
        <v>0.20991017129317774</v>
      </c>
      <c r="L548" s="187">
        <f t="shared" si="140"/>
        <v>0.20412686404660371</v>
      </c>
      <c r="M548" s="187">
        <f t="shared" si="140"/>
        <v>0.19850289468490789</v>
      </c>
      <c r="N548" s="187">
        <f t="shared" si="140"/>
        <v>0.19303387323528148</v>
      </c>
      <c r="O548" s="187">
        <f t="shared" si="140"/>
        <v>0.18771553067456473</v>
      </c>
      <c r="P548" s="187">
        <f t="shared" si="140"/>
        <v>0.18254371559692162</v>
      </c>
      <c r="Q548" s="187">
        <f t="shared" si="140"/>
        <v>0.17751439097332475</v>
      </c>
      <c r="R548" s="187">
        <f t="shared" si="140"/>
        <v>0.17262363100032019</v>
      </c>
      <c r="S548" s="187">
        <f t="shared" si="140"/>
        <v>0.16786761803561392</v>
      </c>
      <c r="T548" s="187">
        <f t="shared" si="140"/>
        <v>0.16324263961808624</v>
      </c>
      <c r="U548" s="187">
        <f t="shared" si="140"/>
        <v>0.15874508556990932</v>
      </c>
      <c r="V548" s="187">
        <f t="shared" si="140"/>
        <v>0.15437144517850485</v>
      </c>
      <c r="W548" s="187">
        <f t="shared" si="140"/>
        <v>0.1501183044561431</v>
      </c>
      <c r="X548" s="187">
        <f t="shared" si="140"/>
        <v>0.14598234347504299</v>
      </c>
      <c r="Y548" s="187">
        <f t="shared" si="140"/>
        <v>0.14196033377589454</v>
      </c>
      <c r="Z548" s="187">
        <f t="shared" si="144"/>
        <v>0.13804913584777928</v>
      </c>
      <c r="AA548" s="187">
        <f t="shared" si="144"/>
        <v>0.13424569667752273</v>
      </c>
      <c r="AB548" s="187">
        <f t="shared" si="144"/>
        <v>0.13054704736656514</v>
      </c>
      <c r="AC548" s="187">
        <f t="shared" si="144"/>
        <v>0.12695030081349121</v>
      </c>
      <c r="AD548" s="187">
        <f t="shared" si="144"/>
        <v>0.12345264946040847</v>
      </c>
      <c r="AE548" s="187">
        <f t="shared" si="144"/>
        <v>0.12005136310141656</v>
      </c>
      <c r="AF548" s="187">
        <f t="shared" si="144"/>
        <v>0.11674378675145586</v>
      </c>
      <c r="AG548" s="187">
        <f t="shared" si="144"/>
        <v>0.11352733857387234</v>
      </c>
      <c r="AH548" s="187">
        <f t="shared" si="144"/>
        <v>0.1103995078650806</v>
      </c>
      <c r="AI548" s="187">
        <f t="shared" si="144"/>
        <v>0.10735785309475229</v>
      </c>
      <c r="AJ548" s="187">
        <f t="shared" si="144"/>
        <v>0.10440000000000001</v>
      </c>
      <c r="AK548" s="187">
        <f t="shared" si="144"/>
        <v>0.10152363973206882</v>
      </c>
      <c r="AL548" s="187">
        <f t="shared" si="144"/>
        <v>9.8726527054089089E-2</v>
      </c>
      <c r="AM548" s="187">
        <f t="shared" si="144"/>
        <v>9.6006478588483574E-2</v>
      </c>
      <c r="AN548" s="187">
        <f t="shared" si="144"/>
        <v>9.3361371112660768E-2</v>
      </c>
      <c r="AO548" s="187">
        <f t="shared" si="144"/>
        <v>9.0789139901664248E-2</v>
      </c>
      <c r="AP548" s="187">
        <f t="shared" si="145"/>
        <v>8.8287777116484251E-2</v>
      </c>
      <c r="AQ548" s="187">
        <f t="shared" si="145"/>
        <v>8.5855330236773331E-2</v>
      </c>
      <c r="AR548" s="187">
        <f t="shared" si="145"/>
        <v>8.3489900536743003E-2</v>
      </c>
      <c r="AS548" s="187">
        <f t="shared" si="145"/>
        <v>8.1189641603051282E-2</v>
      </c>
      <c r="AT548" s="187">
        <f t="shared" si="142"/>
        <v>7.8952757893524572E-2</v>
      </c>
      <c r="AU548" s="187">
        <f t="shared" si="142"/>
        <v>7.6777503335588498E-2</v>
      </c>
      <c r="AV548" s="187">
        <f t="shared" si="142"/>
        <v>7.466217996331416E-2</v>
      </c>
      <c r="AW548" s="187">
        <f t="shared" si="142"/>
        <v>7.2605136592015257E-2</v>
      </c>
      <c r="AX548" s="187">
        <f t="shared" si="142"/>
        <v>7.0604767529362109E-2</v>
      </c>
      <c r="AY548" s="187">
        <f t="shared" si="142"/>
        <v>6.8659511322006012E-2</v>
      </c>
      <c r="AZ548" s="187">
        <f t="shared" si="142"/>
        <v>6.6767849536736007E-2</v>
      </c>
      <c r="BA548" s="187">
        <f t="shared" si="142"/>
        <v>6.4928305575216116E-2</v>
      </c>
      <c r="BB548" s="187">
        <f t="shared" si="142"/>
        <v>6.3139443521378513E-2</v>
      </c>
      <c r="BC548" s="187">
        <f t="shared" si="142"/>
        <v>6.1399867020572194E-2</v>
      </c>
      <c r="BD548" s="187">
        <f t="shared" si="142"/>
        <v>5.9708218189592967E-2</v>
      </c>
      <c r="BE548" s="187">
        <f t="shared" si="142"/>
        <v>5.8063176556743229E-2</v>
      </c>
      <c r="BF548" s="187">
        <f t="shared" si="142"/>
        <v>5.6463458031094857E-2</v>
      </c>
      <c r="BG548" s="187">
        <f t="shared" si="142"/>
        <v>5.4907813900150017E-2</v>
      </c>
      <c r="BH548" s="187">
        <f t="shared" si="142"/>
        <v>5.3395029855117918E-2</v>
      </c>
      <c r="BI548" s="187">
        <f t="shared" si="142"/>
        <v>5.1923925043046451E-2</v>
      </c>
      <c r="BJ548" s="187">
        <f t="shared" si="143"/>
        <v>5.0493351145068907E-2</v>
      </c>
      <c r="BK548" s="187">
        <f t="shared" si="143"/>
        <v>4.9102191480046166E-2</v>
      </c>
      <c r="BL548" s="187">
        <f t="shared" si="143"/>
        <v>4.7749360132904838E-2</v>
      </c>
      <c r="BM548" s="187">
        <f t="shared" si="143"/>
        <v>4.6433801106990802E-2</v>
      </c>
      <c r="BN548" s="187">
        <f t="shared" si="143"/>
        <v>4.5154487499776554E-2</v>
      </c>
      <c r="BO548" s="187">
        <f t="shared" si="143"/>
        <v>4.3910420701278916E-2</v>
      </c>
      <c r="BP548" s="187">
        <f t="shared" si="143"/>
        <v>4.2700629614561475E-2</v>
      </c>
      <c r="BQ548" s="187">
        <f t="shared" si="143"/>
        <v>4.1524169897713098E-2</v>
      </c>
      <c r="BR548" s="62"/>
      <c r="BS548" s="57" t="s">
        <v>48</v>
      </c>
    </row>
    <row r="549" spans="2:71">
      <c r="B549" s="55">
        <v>16</v>
      </c>
      <c r="C549" s="186">
        <v>0.10290000000000001</v>
      </c>
      <c r="D549" s="91">
        <f t="shared" si="139"/>
        <v>-2.7248783890824191E-2</v>
      </c>
      <c r="I549" s="61" t="s">
        <v>334</v>
      </c>
      <c r="J549" s="187">
        <f t="shared" si="140"/>
        <v>0.2110420670112309</v>
      </c>
      <c r="K549" s="187">
        <f t="shared" si="140"/>
        <v>0.20529142733536901</v>
      </c>
      <c r="L549" s="187">
        <f t="shared" si="140"/>
        <v>0.19969748559726869</v>
      </c>
      <c r="M549" s="187">
        <f t="shared" si="140"/>
        <v>0.19425597196868771</v>
      </c>
      <c r="N549" s="187">
        <f t="shared" si="140"/>
        <v>0.18896273296901095</v>
      </c>
      <c r="O549" s="187">
        <f t="shared" si="140"/>
        <v>0.18381372829491885</v>
      </c>
      <c r="P549" s="187">
        <f t="shared" si="140"/>
        <v>0.17880502773644394</v>
      </c>
      <c r="Q549" s="187">
        <f t="shared" si="140"/>
        <v>0.17393280817706078</v>
      </c>
      <c r="R549" s="187">
        <f t="shared" si="140"/>
        <v>0.16919335067551985</v>
      </c>
      <c r="S549" s="187">
        <f t="shared" si="140"/>
        <v>0.16458303762719817</v>
      </c>
      <c r="T549" s="187">
        <f t="shared" si="140"/>
        <v>0.16009835000279926</v>
      </c>
      <c r="U549" s="187">
        <f t="shared" si="140"/>
        <v>0.15573586466229547</v>
      </c>
      <c r="V549" s="187">
        <f t="shared" si="140"/>
        <v>0.15149225174206191</v>
      </c>
      <c r="W549" s="187">
        <f t="shared" si="140"/>
        <v>0.14736427211320813</v>
      </c>
      <c r="X549" s="187">
        <f t="shared" si="140"/>
        <v>0.14334877490916673</v>
      </c>
      <c r="Y549" s="187">
        <f t="shared" si="140"/>
        <v>0.13944269512065247</v>
      </c>
      <c r="Z549" s="187">
        <f t="shared" si="144"/>
        <v>0.13564305125615572</v>
      </c>
      <c r="AA549" s="187">
        <f t="shared" si="144"/>
        <v>0.13194694306618471</v>
      </c>
      <c r="AB549" s="187">
        <f t="shared" si="144"/>
        <v>0.12835154932951939</v>
      </c>
      <c r="AC549" s="187">
        <f t="shared" si="144"/>
        <v>0.12485412569978684</v>
      </c>
      <c r="AD549" s="187">
        <f t="shared" si="144"/>
        <v>0.12145200261071555</v>
      </c>
      <c r="AE549" s="187">
        <f t="shared" si="144"/>
        <v>0.11814258323846835</v>
      </c>
      <c r="AF549" s="187">
        <f t="shared" si="144"/>
        <v>0.11492334151949961</v>
      </c>
      <c r="AG549" s="187">
        <f t="shared" si="144"/>
        <v>0.11179182022242339</v>
      </c>
      <c r="AH549" s="187">
        <f t="shared" si="144"/>
        <v>0.1087456290724207</v>
      </c>
      <c r="AI549" s="187">
        <f t="shared" si="144"/>
        <v>0.10578244292675458</v>
      </c>
      <c r="AJ549" s="187">
        <f t="shared" si="144"/>
        <v>0.10290000000000001</v>
      </c>
      <c r="AK549" s="187">
        <f t="shared" si="144"/>
        <v>0.10009610013763419</v>
      </c>
      <c r="AL549" s="187">
        <f t="shared" si="144"/>
        <v>9.7368603136669507E-2</v>
      </c>
      <c r="AM549" s="187">
        <f t="shared" si="144"/>
        <v>9.4715427112046974E-2</v>
      </c>
      <c r="AN549" s="187">
        <f t="shared" si="144"/>
        <v>9.2134546907543691E-2</v>
      </c>
      <c r="AO549" s="187">
        <f t="shared" si="144"/>
        <v>8.9623992549981032E-2</v>
      </c>
      <c r="AP549" s="187">
        <f t="shared" si="145"/>
        <v>8.7181847745553764E-2</v>
      </c>
      <c r="AQ549" s="187">
        <f t="shared" si="145"/>
        <v>8.4806248417132427E-2</v>
      </c>
      <c r="AR549" s="187">
        <f t="shared" si="145"/>
        <v>8.2495381281422434E-2</v>
      </c>
      <c r="AS549" s="187">
        <f t="shared" si="145"/>
        <v>8.0247482464893813E-2</v>
      </c>
      <c r="AT549" s="187">
        <f t="shared" si="142"/>
        <v>7.8060836157425206E-2</v>
      </c>
      <c r="AU549" s="187">
        <f t="shared" si="142"/>
        <v>7.5933773302634497E-2</v>
      </c>
      <c r="AV549" s="187">
        <f t="shared" si="142"/>
        <v>7.3864670323896181E-2</v>
      </c>
      <c r="AW549" s="187">
        <f t="shared" si="142"/>
        <v>7.1851947885073361E-2</v>
      </c>
      <c r="AX549" s="187">
        <f t="shared" si="142"/>
        <v>6.989406968501824E-2</v>
      </c>
      <c r="AY549" s="187">
        <f t="shared" si="142"/>
        <v>6.7989541284920962E-2</v>
      </c>
      <c r="AZ549" s="187">
        <f t="shared" si="142"/>
        <v>6.6136908967611888E-2</v>
      </c>
      <c r="BA549" s="187">
        <f t="shared" si="142"/>
        <v>6.4334758627946312E-2</v>
      </c>
      <c r="BB549" s="187">
        <f t="shared" si="142"/>
        <v>6.2581714693425064E-2</v>
      </c>
      <c r="BC549" s="187">
        <f t="shared" si="142"/>
        <v>6.0876439074226713E-2</v>
      </c>
      <c r="BD549" s="187">
        <f t="shared" si="142"/>
        <v>5.9217630141850185E-2</v>
      </c>
      <c r="BE549" s="187">
        <f t="shared" si="142"/>
        <v>5.7604021735588158E-2</v>
      </c>
      <c r="BF549" s="187">
        <f t="shared" si="142"/>
        <v>5.6034382196072777E-2</v>
      </c>
      <c r="BG549" s="187">
        <f t="shared" si="142"/>
        <v>5.450751342515614E-2</v>
      </c>
      <c r="BH549" s="187">
        <f t="shared" si="142"/>
        <v>5.3022249971407857E-2</v>
      </c>
      <c r="BI549" s="187">
        <f t="shared" si="142"/>
        <v>5.1577458140531711E-2</v>
      </c>
      <c r="BJ549" s="187">
        <f t="shared" si="143"/>
        <v>5.0172035130022323E-2</v>
      </c>
      <c r="BK549" s="187">
        <f t="shared" si="143"/>
        <v>4.8804908187401505E-2</v>
      </c>
      <c r="BL549" s="187">
        <f t="shared" si="143"/>
        <v>4.7475033791391487E-2</v>
      </c>
      <c r="BM549" s="187">
        <f t="shared" si="143"/>
        <v>4.6181396855400292E-2</v>
      </c>
      <c r="BN549" s="187">
        <f t="shared" si="143"/>
        <v>4.4923009952711104E-2</v>
      </c>
      <c r="BO549" s="187">
        <f t="shared" si="143"/>
        <v>4.3698912562784326E-2</v>
      </c>
      <c r="BP549" s="187">
        <f t="shared" si="143"/>
        <v>4.2508170338096993E-2</v>
      </c>
      <c r="BQ549" s="187">
        <f t="shared" si="143"/>
        <v>4.1349874390959843E-2</v>
      </c>
      <c r="BR549" s="62"/>
      <c r="BS549" s="57" t="s">
        <v>48</v>
      </c>
    </row>
    <row r="550" spans="2:71">
      <c r="B550" s="55">
        <v>17</v>
      </c>
      <c r="C550" s="186">
        <v>0.10150000000000001</v>
      </c>
      <c r="D550" s="91">
        <f t="shared" si="139"/>
        <v>-2.7332303879528341E-2</v>
      </c>
      <c r="I550" s="61" t="s">
        <v>334</v>
      </c>
      <c r="J550" s="187">
        <f t="shared" si="140"/>
        <v>0.20863599510123601</v>
      </c>
      <c r="K550" s="187">
        <f t="shared" si="140"/>
        <v>0.20293349268292121</v>
      </c>
      <c r="L550" s="187">
        <f t="shared" si="140"/>
        <v>0.19738685279357759</v>
      </c>
      <c r="M550" s="187">
        <f t="shared" si="140"/>
        <v>0.19199181535119977</v>
      </c>
      <c r="N550" s="187">
        <f t="shared" si="140"/>
        <v>0.18674423671163851</v>
      </c>
      <c r="O550" s="187">
        <f t="shared" si="140"/>
        <v>0.1816400864860854</v>
      </c>
      <c r="P550" s="187">
        <f t="shared" si="140"/>
        <v>0.17667544444554392</v>
      </c>
      <c r="Q550" s="187">
        <f t="shared" si="140"/>
        <v>0.17184649750990758</v>
      </c>
      <c r="R550" s="187">
        <f t="shared" si="140"/>
        <v>0.16714953681933417</v>
      </c>
      <c r="S550" s="187">
        <f t="shared" si="140"/>
        <v>0.16258095488566573</v>
      </c>
      <c r="T550" s="187">
        <f t="shared" si="140"/>
        <v>0.15813724282170682</v>
      </c>
      <c r="U550" s="187">
        <f t="shared" si="140"/>
        <v>0.15381498764623316</v>
      </c>
      <c r="V550" s="187">
        <f t="shared" si="140"/>
        <v>0.14961086966266043</v>
      </c>
      <c r="W550" s="187">
        <f t="shared" si="140"/>
        <v>0.14552165990936006</v>
      </c>
      <c r="X550" s="187">
        <f t="shared" si="140"/>
        <v>0.14154421767966407</v>
      </c>
      <c r="Y550" s="187">
        <f t="shared" si="140"/>
        <v>0.13767548810965338</v>
      </c>
      <c r="Z550" s="187">
        <f t="shared" si="144"/>
        <v>0.13391249983187795</v>
      </c>
      <c r="AA550" s="187">
        <f t="shared" si="144"/>
        <v>0.13025236269320578</v>
      </c>
      <c r="AB550" s="187">
        <f t="shared" si="144"/>
        <v>0.12669226553504853</v>
      </c>
      <c r="AC550" s="187">
        <f t="shared" si="144"/>
        <v>0.12322947403425867</v>
      </c>
      <c r="AD550" s="187">
        <f t="shared" si="144"/>
        <v>0.11986132860303989</v>
      </c>
      <c r="AE550" s="187">
        <f t="shared" si="144"/>
        <v>0.11658524234625757</v>
      </c>
      <c r="AF550" s="187">
        <f t="shared" si="144"/>
        <v>0.11339869907458121</v>
      </c>
      <c r="AG550" s="187">
        <f t="shared" si="144"/>
        <v>0.11029925137193157</v>
      </c>
      <c r="AH550" s="187">
        <f t="shared" si="144"/>
        <v>0.10728451871574944</v>
      </c>
      <c r="AI550" s="187">
        <f t="shared" si="144"/>
        <v>0.10435218564864164</v>
      </c>
      <c r="AJ550" s="187">
        <f t="shared" si="144"/>
        <v>0.10150000000000001</v>
      </c>
      <c r="AK550" s="187">
        <f t="shared" si="144"/>
        <v>9.8725771156227882E-2</v>
      </c>
      <c r="AL550" s="187">
        <f t="shared" si="144"/>
        <v>9.602736837824509E-2</v>
      </c>
      <c r="AM550" s="187">
        <f t="shared" si="144"/>
        <v>9.3402719164979484E-2</v>
      </c>
      <c r="AN550" s="187">
        <f t="shared" si="144"/>
        <v>9.0849807661588011E-2</v>
      </c>
      <c r="AO550" s="187">
        <f t="shared" si="144"/>
        <v>8.836667311118479E-2</v>
      </c>
      <c r="AP550" s="187">
        <f t="shared" si="145"/>
        <v>8.5951408348886926E-2</v>
      </c>
      <c r="AQ550" s="187">
        <f t="shared" si="145"/>
        <v>8.3602158337021726E-2</v>
      </c>
      <c r="AR550" s="187">
        <f t="shared" si="145"/>
        <v>8.1317118740369801E-2</v>
      </c>
      <c r="AS550" s="187">
        <f t="shared" si="145"/>
        <v>7.9094534540350328E-2</v>
      </c>
      <c r="AT550" s="187">
        <f t="shared" si="142"/>
        <v>7.693269868708362E-2</v>
      </c>
      <c r="AU550" s="187">
        <f t="shared" si="142"/>
        <v>7.482995078829606E-2</v>
      </c>
      <c r="AV550" s="187">
        <f t="shared" si="142"/>
        <v>7.2784675834060189E-2</v>
      </c>
      <c r="AW550" s="187">
        <f t="shared" si="142"/>
        <v>7.0795302956390707E-2</v>
      </c>
      <c r="AX550" s="187">
        <f t="shared" si="142"/>
        <v>6.8860304222743349E-2</v>
      </c>
      <c r="AY550" s="187">
        <f t="shared" si="142"/>
        <v>6.6978193462490565E-2</v>
      </c>
      <c r="AZ550" s="187">
        <f t="shared" si="142"/>
        <v>6.5147525125471936E-2</v>
      </c>
      <c r="BA550" s="187">
        <f t="shared" si="142"/>
        <v>6.3366893171743321E-2</v>
      </c>
      <c r="BB550" s="187">
        <f t="shared" si="142"/>
        <v>6.1634929991671632E-2</v>
      </c>
      <c r="BC550" s="187">
        <f t="shared" si="142"/>
        <v>5.995030535554581E-2</v>
      </c>
      <c r="BD550" s="187">
        <f t="shared" si="142"/>
        <v>5.8311725391897509E-2</v>
      </c>
      <c r="BE550" s="187">
        <f t="shared" si="142"/>
        <v>5.6717931593746565E-2</v>
      </c>
      <c r="BF550" s="187">
        <f t="shared" si="142"/>
        <v>5.5167699852007972E-2</v>
      </c>
      <c r="BG550" s="187">
        <f t="shared" si="142"/>
        <v>5.3659839515318282E-2</v>
      </c>
      <c r="BH550" s="187">
        <f t="shared" si="142"/>
        <v>5.2193192475558876E-2</v>
      </c>
      <c r="BI550" s="187">
        <f t="shared" si="142"/>
        <v>5.0766632278374191E-2</v>
      </c>
      <c r="BJ550" s="187">
        <f t="shared" si="143"/>
        <v>4.9379063258001392E-2</v>
      </c>
      <c r="BK550" s="187">
        <f t="shared" si="143"/>
        <v>4.8029419695747248E-2</v>
      </c>
      <c r="BL550" s="187">
        <f t="shared" si="143"/>
        <v>4.6716665001465679E-2</v>
      </c>
      <c r="BM550" s="187">
        <f t="shared" si="143"/>
        <v>4.5439790917407491E-2</v>
      </c>
      <c r="BN550" s="187">
        <f t="shared" si="143"/>
        <v>4.4197816743830672E-2</v>
      </c>
      <c r="BO550" s="187">
        <f t="shared" si="143"/>
        <v>4.2989788585776595E-2</v>
      </c>
      <c r="BP550" s="187">
        <f t="shared" si="143"/>
        <v>4.1814778620433465E-2</v>
      </c>
      <c r="BQ550" s="187">
        <f t="shared" si="143"/>
        <v>4.0671884384524577E-2</v>
      </c>
      <c r="BR550" s="62"/>
      <c r="BS550" s="57" t="s">
        <v>48</v>
      </c>
    </row>
    <row r="551" spans="2:71">
      <c r="B551" s="55">
        <v>18</v>
      </c>
      <c r="C551" s="186">
        <v>0.1</v>
      </c>
      <c r="D551" s="91">
        <f t="shared" si="139"/>
        <v>-2.7415809978549199E-2</v>
      </c>
      <c r="I551" s="61" t="s">
        <v>334</v>
      </c>
      <c r="J551" s="187">
        <f t="shared" si="140"/>
        <v>0.20601206509956099</v>
      </c>
      <c r="K551" s="187">
        <f t="shared" si="140"/>
        <v>0.20036407746950291</v>
      </c>
      <c r="L551" s="187">
        <f t="shared" si="140"/>
        <v>0.19487093399507172</v>
      </c>
      <c r="M551" s="187">
        <f t="shared" si="140"/>
        <v>0.18952838949832043</v>
      </c>
      <c r="N551" s="187">
        <f t="shared" si="140"/>
        <v>0.184332315186294</v>
      </c>
      <c r="O551" s="187">
        <f t="shared" si="140"/>
        <v>0.17927869546024056</v>
      </c>
      <c r="P551" s="187">
        <f t="shared" si="140"/>
        <v>0.17436362481230042</v>
      </c>
      <c r="Q551" s="187">
        <f t="shared" si="140"/>
        <v>0.16958330480727535</v>
      </c>
      <c r="R551" s="187">
        <f t="shared" si="140"/>
        <v>0.16493404114714472</v>
      </c>
      <c r="S551" s="187">
        <f t="shared" si="140"/>
        <v>0.16041224081606034</v>
      </c>
      <c r="T551" s="187">
        <f t="shared" si="140"/>
        <v>0.15601440930361399</v>
      </c>
      <c r="U551" s="187">
        <f t="shared" si="140"/>
        <v>0.15173714790423051</v>
      </c>
      <c r="V551" s="187">
        <f t="shared" si="140"/>
        <v>0.1475771510906011</v>
      </c>
      <c r="W551" s="187">
        <f t="shared" si="140"/>
        <v>0.14353120395912555</v>
      </c>
      <c r="X551" s="187">
        <f t="shared" si="140"/>
        <v>0.13959617974538976</v>
      </c>
      <c r="Y551" s="187">
        <f t="shared" si="140"/>
        <v>0.13576903740775878</v>
      </c>
      <c r="Z551" s="187">
        <f t="shared" si="144"/>
        <v>0.13204681927721715</v>
      </c>
      <c r="AA551" s="187">
        <f t="shared" si="144"/>
        <v>0.12842664877164112</v>
      </c>
      <c r="AB551" s="187">
        <f t="shared" si="144"/>
        <v>0.12490572817273593</v>
      </c>
      <c r="AC551" s="187">
        <f t="shared" si="144"/>
        <v>0.1214813364639199</v>
      </c>
      <c r="AD551" s="187">
        <f t="shared" si="144"/>
        <v>0.11815082722748485</v>
      </c>
      <c r="AE551" s="187">
        <f t="shared" si="144"/>
        <v>0.11491162659940775</v>
      </c>
      <c r="AF551" s="187">
        <f t="shared" si="144"/>
        <v>0.1117612312802324</v>
      </c>
      <c r="AG551" s="187">
        <f t="shared" si="144"/>
        <v>0.10869720660048486</v>
      </c>
      <c r="AH551" s="187">
        <f t="shared" si="144"/>
        <v>0.10571718463912685</v>
      </c>
      <c r="AI551" s="187">
        <f t="shared" si="144"/>
        <v>0.10281886239359335</v>
      </c>
      <c r="AJ551" s="187">
        <f t="shared" si="144"/>
        <v>0.1</v>
      </c>
      <c r="AK551" s="187">
        <f t="shared" si="144"/>
        <v>9.7258419002145088E-2</v>
      </c>
      <c r="AL551" s="187">
        <f t="shared" si="144"/>
        <v>9.4592000667968162E-2</v>
      </c>
      <c r="AM551" s="187">
        <f t="shared" si="144"/>
        <v>9.199868435216435E-2</v>
      </c>
      <c r="AN551" s="187">
        <f t="shared" si="144"/>
        <v>8.9476465903688893E-2</v>
      </c>
      <c r="AO551" s="187">
        <f t="shared" si="144"/>
        <v>8.7023396116921226E-2</v>
      </c>
      <c r="AP551" s="187">
        <f t="shared" si="145"/>
        <v>8.4637579225291693E-2</v>
      </c>
      <c r="AQ551" s="187">
        <f t="shared" si="145"/>
        <v>8.231717143620669E-2</v>
      </c>
      <c r="AR551" s="187">
        <f t="shared" si="145"/>
        <v>8.0060379506139992E-2</v>
      </c>
      <c r="AS551" s="187">
        <f t="shared" si="145"/>
        <v>7.7865459354789127E-2</v>
      </c>
      <c r="AT551" s="187">
        <f t="shared" si="142"/>
        <v>7.5730714717225783E-2</v>
      </c>
      <c r="AU551" s="187">
        <f t="shared" si="142"/>
        <v>7.3654495832998601E-2</v>
      </c>
      <c r="AV551" s="187">
        <f t="shared" si="142"/>
        <v>7.1635198171175279E-2</v>
      </c>
      <c r="AW551" s="187">
        <f t="shared" si="142"/>
        <v>6.9671261190338618E-2</v>
      </c>
      <c r="AX551" s="187">
        <f t="shared" si="142"/>
        <v>6.7761167132578431E-2</v>
      </c>
      <c r="AY551" s="187">
        <f t="shared" si="142"/>
        <v>6.5903439850546947E-2</v>
      </c>
      <c r="AZ551" s="187">
        <f t="shared" si="142"/>
        <v>6.4096643666671602E-2</v>
      </c>
      <c r="BA551" s="187">
        <f t="shared" si="142"/>
        <v>6.2339382263643363E-2</v>
      </c>
      <c r="BB551" s="187">
        <f t="shared" si="142"/>
        <v>6.0630297605323173E-2</v>
      </c>
      <c r="BC551" s="187">
        <f t="shared" si="142"/>
        <v>5.8968068887232751E-2</v>
      </c>
      <c r="BD551" s="187">
        <f t="shared" si="142"/>
        <v>5.7351411515818379E-2</v>
      </c>
      <c r="BE551" s="187">
        <f t="shared" si="142"/>
        <v>5.5779076115699128E-2</v>
      </c>
      <c r="BF551" s="187">
        <f t="shared" si="142"/>
        <v>5.4249847564132092E-2</v>
      </c>
      <c r="BG551" s="187">
        <f t="shared" si="142"/>
        <v>5.2762544051948579E-2</v>
      </c>
      <c r="BH551" s="187">
        <f t="shared" si="142"/>
        <v>5.1316016170235526E-2</v>
      </c>
      <c r="BI551" s="187">
        <f t="shared" si="142"/>
        <v>4.9909146022056199E-2</v>
      </c>
      <c r="BJ551" s="187">
        <f t="shared" si="143"/>
        <v>4.8540846358523841E-2</v>
      </c>
      <c r="BK551" s="187">
        <f t="shared" si="143"/>
        <v>4.72100597385606E-2</v>
      </c>
      <c r="BL551" s="187">
        <f t="shared" si="143"/>
        <v>4.5915757711692269E-2</v>
      </c>
      <c r="BM551" s="187">
        <f t="shared" si="143"/>
        <v>4.465694002324741E-2</v>
      </c>
      <c r="BN551" s="187">
        <f t="shared" si="143"/>
        <v>4.3432633841346595E-2</v>
      </c>
      <c r="BO551" s="187">
        <f t="shared" si="143"/>
        <v>4.2241893005084324E-2</v>
      </c>
      <c r="BP551" s="187">
        <f t="shared" si="143"/>
        <v>4.1083797293322732E-2</v>
      </c>
      <c r="BQ551" s="187">
        <f t="shared" si="143"/>
        <v>3.9957451713531766E-2</v>
      </c>
      <c r="BR551" s="62"/>
      <c r="BS551" s="57" t="s">
        <v>48</v>
      </c>
    </row>
    <row r="552" spans="2:71">
      <c r="B552" s="55">
        <v>19</v>
      </c>
      <c r="C552" s="186">
        <v>9.8599999999999993E-2</v>
      </c>
      <c r="D552" s="91">
        <f t="shared" si="139"/>
        <v>-2.7499314018441967E-2</v>
      </c>
      <c r="I552" s="61" t="s">
        <v>334</v>
      </c>
      <c r="J552" s="187">
        <f t="shared" si="140"/>
        <v>0.203581865707676</v>
      </c>
      <c r="K552" s="187">
        <f t="shared" si="140"/>
        <v>0.19798350405412035</v>
      </c>
      <c r="L552" s="187">
        <f t="shared" si="140"/>
        <v>0.19253909350566459</v>
      </c>
      <c r="M552" s="187">
        <f t="shared" si="140"/>
        <v>0.18724440051252614</v>
      </c>
      <c r="N552" s="187">
        <f t="shared" si="140"/>
        <v>0.1820953079446373</v>
      </c>
      <c r="O552" s="187">
        <f t="shared" si="140"/>
        <v>0.17708781189018286</v>
      </c>
      <c r="P552" s="187">
        <f t="shared" si="140"/>
        <v>0.17221801854217592</v>
      </c>
      <c r="Q552" s="187">
        <f t="shared" si="140"/>
        <v>0.16748214117065077</v>
      </c>
      <c r="R552" s="187">
        <f t="shared" si="140"/>
        <v>0.162876497178118</v>
      </c>
      <c r="S552" s="187">
        <f t="shared" si="140"/>
        <v>0.15839750523599308</v>
      </c>
      <c r="T552" s="187">
        <f t="shared" si="140"/>
        <v>0.15404168249977068</v>
      </c>
      <c r="U552" s="187">
        <f t="shared" si="140"/>
        <v>0.14980564190078036</v>
      </c>
      <c r="V552" s="187">
        <f t="shared" si="140"/>
        <v>0.14568608951241652</v>
      </c>
      <c r="W552" s="187">
        <f t="shared" si="140"/>
        <v>0.14167982198879575</v>
      </c>
      <c r="X552" s="187">
        <f t="shared" si="140"/>
        <v>0.1377837240738489</v>
      </c>
      <c r="Y552" s="187">
        <f t="shared" si="140"/>
        <v>0.13399476617891176</v>
      </c>
      <c r="Z552" s="187">
        <f t="shared" si="144"/>
        <v>0.13031000202693016</v>
      </c>
      <c r="AA552" s="187">
        <f t="shared" si="144"/>
        <v>0.1267265663614478</v>
      </c>
      <c r="AB552" s="187">
        <f t="shared" si="144"/>
        <v>0.12324167271859543</v>
      </c>
      <c r="AC552" s="187">
        <f t="shared" si="144"/>
        <v>0.1198526112603487</v>
      </c>
      <c r="AD552" s="187">
        <f t="shared" si="144"/>
        <v>0.11655674666737012</v>
      </c>
      <c r="AE552" s="187">
        <f t="shared" si="144"/>
        <v>0.11335151608979613</v>
      </c>
      <c r="AF552" s="187">
        <f t="shared" si="144"/>
        <v>0.11023442715437635</v>
      </c>
      <c r="AG552" s="187">
        <f t="shared" si="144"/>
        <v>0.10720305602641508</v>
      </c>
      <c r="AH552" s="187">
        <f t="shared" si="144"/>
        <v>0.1042550455250081</v>
      </c>
      <c r="AI552" s="187">
        <f t="shared" si="144"/>
        <v>0.10138810329010892</v>
      </c>
      <c r="AJ552" s="187">
        <f t="shared" si="144"/>
        <v>9.8599999999999993E-2</v>
      </c>
      <c r="AK552" s="187">
        <f t="shared" si="144"/>
        <v>9.5888567637781613E-2</v>
      </c>
      <c r="AL552" s="187">
        <f t="shared" si="144"/>
        <v>9.325169780553165E-2</v>
      </c>
      <c r="AM552" s="187">
        <f t="shared" si="144"/>
        <v>9.0687340084824486E-2</v>
      </c>
      <c r="AN552" s="187">
        <f t="shared" si="144"/>
        <v>8.8193500442334649E-2</v>
      </c>
      <c r="AO552" s="187">
        <f t="shared" si="144"/>
        <v>8.5768239679285291E-2</v>
      </c>
      <c r="AP552" s="187">
        <f t="shared" si="145"/>
        <v>8.3409671923535642E-2</v>
      </c>
      <c r="AQ552" s="187">
        <f t="shared" si="145"/>
        <v>8.1115963163135116E-2</v>
      </c>
      <c r="AR552" s="187">
        <f t="shared" si="145"/>
        <v>7.8885329820203687E-2</v>
      </c>
      <c r="AS552" s="187">
        <f t="shared" si="145"/>
        <v>7.6716037364029543E-2</v>
      </c>
      <c r="AT552" s="187">
        <f t="shared" si="142"/>
        <v>7.4606398962305573E-2</v>
      </c>
      <c r="AU552" s="187">
        <f t="shared" si="142"/>
        <v>7.2554774169455966E-2</v>
      </c>
      <c r="AV552" s="187">
        <f t="shared" si="142"/>
        <v>7.0559567651032953E-2</v>
      </c>
      <c r="AW552" s="187">
        <f t="shared" si="142"/>
        <v>6.8619227943191696E-2</v>
      </c>
      <c r="AX552" s="187">
        <f t="shared" si="142"/>
        <v>6.6732246246278826E-2</v>
      </c>
      <c r="AY552" s="187">
        <f t="shared" si="142"/>
        <v>6.4897155251596408E-2</v>
      </c>
      <c r="AZ552" s="187">
        <f t="shared" si="142"/>
        <v>6.3112528000429172E-2</v>
      </c>
      <c r="BA552" s="187">
        <f t="shared" si="142"/>
        <v>6.1376976774447665E-2</v>
      </c>
      <c r="BB552" s="187">
        <f t="shared" si="142"/>
        <v>5.968915201662451E-2</v>
      </c>
      <c r="BC552" s="187">
        <f t="shared" si="142"/>
        <v>5.8047741281824827E-2</v>
      </c>
      <c r="BD552" s="187">
        <f t="shared" si="142"/>
        <v>5.6451468216254651E-2</v>
      </c>
      <c r="BE552" s="187">
        <f t="shared" si="142"/>
        <v>5.4899091564973773E-2</v>
      </c>
      <c r="BF552" s="187">
        <f t="shared" si="142"/>
        <v>5.3389404206701366E-2</v>
      </c>
      <c r="BG552" s="187">
        <f t="shared" si="142"/>
        <v>5.192123221516376E-2</v>
      </c>
      <c r="BH552" s="187">
        <f t="shared" si="142"/>
        <v>5.0493433946254523E-2</v>
      </c>
      <c r="BI552" s="187">
        <f t="shared" si="142"/>
        <v>4.9104899150297011E-2</v>
      </c>
      <c r="BJ552" s="187">
        <f t="shared" si="143"/>
        <v>4.7754548108719069E-2</v>
      </c>
      <c r="BK552" s="187">
        <f t="shared" si="143"/>
        <v>4.6441330794468605E-2</v>
      </c>
      <c r="BL552" s="187">
        <f t="shared" si="143"/>
        <v>4.5164226055517176E-2</v>
      </c>
      <c r="BM552" s="187">
        <f t="shared" si="143"/>
        <v>4.3922240820816617E-2</v>
      </c>
      <c r="BN552" s="187">
        <f t="shared" si="143"/>
        <v>4.2714409328091354E-2</v>
      </c>
      <c r="BO552" s="187">
        <f t="shared" si="143"/>
        <v>4.1539792372865897E-2</v>
      </c>
      <c r="BP552" s="187">
        <f t="shared" si="143"/>
        <v>4.0397476578143576E-2</v>
      </c>
      <c r="BQ552" s="187">
        <f t="shared" si="143"/>
        <v>3.9286573684168553E-2</v>
      </c>
      <c r="BR552" s="62"/>
      <c r="BS552" s="57" t="s">
        <v>48</v>
      </c>
    </row>
    <row r="553" spans="2:71">
      <c r="B553" s="55">
        <v>20</v>
      </c>
      <c r="C553" s="186">
        <v>9.7199999999999995E-2</v>
      </c>
      <c r="D553" s="91">
        <f t="shared" si="139"/>
        <v>-2.7582806482865707E-2</v>
      </c>
      <c r="I553" s="61" t="s">
        <v>334</v>
      </c>
      <c r="J553" s="187">
        <f t="shared" si="140"/>
        <v>0.20113975115964172</v>
      </c>
      <c r="K553" s="187">
        <f t="shared" si="140"/>
        <v>0.19559175232739359</v>
      </c>
      <c r="L553" s="187">
        <f t="shared" si="140"/>
        <v>0.19019678287330249</v>
      </c>
      <c r="M553" s="187">
        <f t="shared" si="140"/>
        <v>0.18495062181764457</v>
      </c>
      <c r="N553" s="187">
        <f t="shared" si="140"/>
        <v>0.1798491646071628</v>
      </c>
      <c r="O553" s="187">
        <f t="shared" si="140"/>
        <v>0.17488841990369838</v>
      </c>
      <c r="P553" s="187">
        <f t="shared" si="140"/>
        <v>0.17006450646140048</v>
      </c>
      <c r="Q553" s="187">
        <f t="shared" si="140"/>
        <v>0.16537365009007163</v>
      </c>
      <c r="R553" s="187">
        <f t="shared" si="140"/>
        <v>0.16081218070227202</v>
      </c>
      <c r="S553" s="187">
        <f t="shared" si="140"/>
        <v>0.15637652944187366</v>
      </c>
      <c r="T553" s="187">
        <f t="shared" si="140"/>
        <v>0.15206322589181628</v>
      </c>
      <c r="U553" s="187">
        <f t="shared" si="140"/>
        <v>0.14786889535888201</v>
      </c>
      <c r="V553" s="187">
        <f t="shared" si="140"/>
        <v>0.14379025623336286</v>
      </c>
      <c r="W553" s="187">
        <f t="shared" si="140"/>
        <v>0.13982411742155632</v>
      </c>
      <c r="X553" s="187">
        <f t="shared" si="140"/>
        <v>0.13596737584908006</v>
      </c>
      <c r="Y553" s="187">
        <f t="shared" si="140"/>
        <v>0.13221701403305181</v>
      </c>
      <c r="Z553" s="187">
        <f t="shared" si="144"/>
        <v>0.12857009772123582</v>
      </c>
      <c r="AA553" s="187">
        <f t="shared" si="144"/>
        <v>0.12502377359630784</v>
      </c>
      <c r="AB553" s="187">
        <f t="shared" si="144"/>
        <v>0.12157526704344326</v>
      </c>
      <c r="AC553" s="187">
        <f t="shared" si="144"/>
        <v>0.11822187997948125</v>
      </c>
      <c r="AD553" s="187">
        <f t="shared" si="144"/>
        <v>0.11496098874196664</v>
      </c>
      <c r="AE553" s="187">
        <f t="shared" si="144"/>
        <v>0.11179004203641807</v>
      </c>
      <c r="AF553" s="187">
        <f t="shared" si="144"/>
        <v>0.10870655894021612</v>
      </c>
      <c r="AG553" s="187">
        <f t="shared" si="144"/>
        <v>0.10570812696154992</v>
      </c>
      <c r="AH553" s="187">
        <f t="shared" si="144"/>
        <v>0.10279240015190329</v>
      </c>
      <c r="AI553" s="187">
        <f t="shared" si="144"/>
        <v>9.9957097270604034E-2</v>
      </c>
      <c r="AJ553" s="187">
        <f t="shared" si="144"/>
        <v>9.7199999999999995E-2</v>
      </c>
      <c r="AK553" s="187">
        <f t="shared" si="144"/>
        <v>9.4518951209865448E-2</v>
      </c>
      <c r="AL553" s="187">
        <f t="shared" si="144"/>
        <v>9.1911853269680308E-2</v>
      </c>
      <c r="AM553" s="187">
        <f t="shared" si="144"/>
        <v>8.9376666407461169E-2</v>
      </c>
      <c r="AN553" s="187">
        <f t="shared" si="144"/>
        <v>8.6911407113860528E-2</v>
      </c>
      <c r="AO553" s="187">
        <f t="shared" si="144"/>
        <v>8.4514146590285347E-2</v>
      </c>
      <c r="AP553" s="187">
        <f t="shared" si="145"/>
        <v>8.218300923982097E-2</v>
      </c>
      <c r="AQ553" s="187">
        <f t="shared" si="145"/>
        <v>7.9916171199779423E-2</v>
      </c>
      <c r="AR553" s="187">
        <f t="shared" si="145"/>
        <v>7.7711858914724347E-2</v>
      </c>
      <c r="AS553" s="187">
        <f t="shared" si="145"/>
        <v>7.5568347748855735E-2</v>
      </c>
      <c r="AT553" s="187">
        <f t="shared" si="142"/>
        <v>7.3483960636669149E-2</v>
      </c>
      <c r="AU553" s="187">
        <f t="shared" si="142"/>
        <v>7.1457066770833383E-2</v>
      </c>
      <c r="AV553" s="187">
        <f t="shared" si="142"/>
        <v>6.9486080326260274E-2</v>
      </c>
      <c r="AW553" s="187">
        <f t="shared" si="142"/>
        <v>6.7569459219368189E-2</v>
      </c>
      <c r="AX553" s="187">
        <f t="shared" si="142"/>
        <v>6.5705703901568463E-2</v>
      </c>
      <c r="AY553" s="187">
        <f t="shared" si="142"/>
        <v>6.3893356186031022E-2</v>
      </c>
      <c r="AZ553" s="187">
        <f t="shared" si="142"/>
        <v>6.2130998106810921E-2</v>
      </c>
      <c r="BA553" s="187">
        <f t="shared" si="142"/>
        <v>6.0417250809443455E-2</v>
      </c>
      <c r="BB553" s="187">
        <f t="shared" si="142"/>
        <v>5.8750773472139826E-2</v>
      </c>
      <c r="BC553" s="187">
        <f t="shared" si="142"/>
        <v>5.7130262256739103E-2</v>
      </c>
      <c r="BD553" s="187">
        <f t="shared" si="142"/>
        <v>5.5554449288596111E-2</v>
      </c>
      <c r="BE553" s="187">
        <f t="shared" si="142"/>
        <v>5.4022101664606581E-2</v>
      </c>
      <c r="BF553" s="187">
        <f t="shared" si="142"/>
        <v>5.2532020488594046E-2</v>
      </c>
      <c r="BG553" s="187">
        <f t="shared" si="142"/>
        <v>5.1083039933303216E-2</v>
      </c>
      <c r="BH553" s="187">
        <f t="shared" si="142"/>
        <v>4.967402632826641E-2</v>
      </c>
      <c r="BI553" s="187">
        <f t="shared" si="142"/>
        <v>4.8303877272829074E-2</v>
      </c>
      <c r="BJ553" s="187">
        <f t="shared" si="143"/>
        <v>4.6971520773640529E-2</v>
      </c>
      <c r="BK553" s="187">
        <f t="shared" si="143"/>
        <v>4.5675914405935297E-2</v>
      </c>
      <c r="BL553" s="187">
        <f t="shared" si="143"/>
        <v>4.4416044497948448E-2</v>
      </c>
      <c r="BM553" s="187">
        <f t="shared" si="143"/>
        <v>4.3190925337827188E-2</v>
      </c>
      <c r="BN553" s="187">
        <f t="shared" si="143"/>
        <v>4.1999598402417994E-2</v>
      </c>
      <c r="BO553" s="187">
        <f t="shared" si="143"/>
        <v>4.0841131607326032E-2</v>
      </c>
      <c r="BP553" s="187">
        <f t="shared" si="143"/>
        <v>3.9714618577659899E-2</v>
      </c>
      <c r="BQ553" s="187">
        <f t="shared" si="143"/>
        <v>3.8619177938891483E-2</v>
      </c>
      <c r="BR553" s="62"/>
      <c r="BS553" s="57" t="s">
        <v>48</v>
      </c>
    </row>
    <row r="554" spans="2:71">
      <c r="B554" s="55">
        <v>21</v>
      </c>
      <c r="C554" s="186">
        <v>9.4E-2</v>
      </c>
      <c r="D554" s="91">
        <f t="shared" si="139"/>
        <v>-2.7666295457559942E-2</v>
      </c>
      <c r="I554" s="61" t="s">
        <v>334</v>
      </c>
      <c r="J554" s="187">
        <f t="shared" si="140"/>
        <v>0.19495258956363523</v>
      </c>
      <c r="K554" s="187">
        <f t="shared" si="140"/>
        <v>0.1895589736205513</v>
      </c>
      <c r="L554" s="187">
        <f t="shared" si="140"/>
        <v>0.18431457904973328</v>
      </c>
      <c r="M554" s="187">
        <f t="shared" si="140"/>
        <v>0.1792152774486076</v>
      </c>
      <c r="N554" s="187">
        <f t="shared" si="140"/>
        <v>0.17425705463220584</v>
      </c>
      <c r="O554" s="187">
        <f t="shared" si="140"/>
        <v>0.16943600747318704</v>
      </c>
      <c r="P554" s="187">
        <f t="shared" si="140"/>
        <v>0.16474834082928452</v>
      </c>
      <c r="Q554" s="187">
        <f t="shared" si="140"/>
        <v>0.16019036455575875</v>
      </c>
      <c r="R554" s="187">
        <f t="shared" si="140"/>
        <v>0.15575849060050487</v>
      </c>
      <c r="S554" s="187">
        <f t="shared" si="140"/>
        <v>0.15144923017952772</v>
      </c>
      <c r="T554" s="187">
        <f t="shared" si="140"/>
        <v>0.1472591910305609</v>
      </c>
      <c r="U554" s="187">
        <f t="shared" si="140"/>
        <v>0.14318507474266817</v>
      </c>
      <c r="V554" s="187">
        <f t="shared" si="140"/>
        <v>0.1392236741597247</v>
      </c>
      <c r="W554" s="187">
        <f t="shared" si="140"/>
        <v>0.13537187085573471</v>
      </c>
      <c r="X554" s="187">
        <f t="shared" si="140"/>
        <v>0.1316266326799973</v>
      </c>
      <c r="Y554" s="187">
        <f t="shared" si="140"/>
        <v>0.12798501137018878</v>
      </c>
      <c r="Z554" s="187">
        <f t="shared" si="144"/>
        <v>0.12444414023148195</v>
      </c>
      <c r="AA554" s="187">
        <f t="shared" si="144"/>
        <v>0.12100123187987574</v>
      </c>
      <c r="AB554" s="187">
        <f t="shared" si="144"/>
        <v>0.11765357604795838</v>
      </c>
      <c r="AC554" s="187">
        <f t="shared" si="144"/>
        <v>0.11439853745137708</v>
      </c>
      <c r="AD554" s="187">
        <f t="shared" si="144"/>
        <v>0.11123355371433455</v>
      </c>
      <c r="AE554" s="187">
        <f t="shared" si="144"/>
        <v>0.10815613335247938</v>
      </c>
      <c r="AF554" s="187">
        <f t="shared" si="144"/>
        <v>0.10516385381160243</v>
      </c>
      <c r="AG554" s="187">
        <f t="shared" si="144"/>
        <v>0.10225435956059499</v>
      </c>
      <c r="AH554" s="187">
        <f t="shared" si="144"/>
        <v>9.9425360237168012E-2</v>
      </c>
      <c r="AI554" s="187">
        <f t="shared" si="144"/>
        <v>9.6674628844872171E-2</v>
      </c>
      <c r="AJ554" s="187">
        <f t="shared" si="144"/>
        <v>9.4E-2</v>
      </c>
      <c r="AK554" s="187">
        <f t="shared" si="144"/>
        <v>9.1399368226989366E-2</v>
      </c>
      <c r="AL554" s="187">
        <f t="shared" si="144"/>
        <v>8.8870686300987156E-2</v>
      </c>
      <c r="AM554" s="187">
        <f t="shared" si="144"/>
        <v>8.6411963636267922E-2</v>
      </c>
      <c r="AN554" s="187">
        <f t="shared" si="144"/>
        <v>8.4021264719239E-2</v>
      </c>
      <c r="AO554" s="187">
        <f t="shared" si="144"/>
        <v>8.1696707584798675E-2</v>
      </c>
      <c r="AP554" s="187">
        <f t="shared" si="145"/>
        <v>7.943646233484776E-2</v>
      </c>
      <c r="AQ554" s="187">
        <f t="shared" si="145"/>
        <v>7.7238749697788517E-2</v>
      </c>
      <c r="AR554" s="187">
        <f t="shared" si="145"/>
        <v>7.510183962787699E-2</v>
      </c>
      <c r="AS554" s="187">
        <f t="shared" si="145"/>
        <v>7.3024049943325869E-2</v>
      </c>
      <c r="AT554" s="187">
        <f t="shared" si="142"/>
        <v>7.1003745002086199E-2</v>
      </c>
      <c r="AU554" s="187">
        <f t="shared" si="142"/>
        <v>6.9039334414265227E-2</v>
      </c>
      <c r="AV554" s="187">
        <f t="shared" si="142"/>
        <v>6.7129271790166881E-2</v>
      </c>
      <c r="AW554" s="187">
        <f t="shared" si="142"/>
        <v>6.5272053522969276E-2</v>
      </c>
      <c r="AX554" s="187">
        <f t="shared" si="142"/>
        <v>6.3466217605081143E-2</v>
      </c>
      <c r="AY554" s="187">
        <f t="shared" si="142"/>
        <v>6.1710342477245175E-2</v>
      </c>
      <c r="AZ554" s="187">
        <f t="shared" si="142"/>
        <v>6.0003045909482501E-2</v>
      </c>
      <c r="BA554" s="187">
        <f t="shared" si="142"/>
        <v>5.8342983912997227E-2</v>
      </c>
      <c r="BB554" s="187">
        <f t="shared" si="142"/>
        <v>5.6728849682184571E-2</v>
      </c>
      <c r="BC554" s="187">
        <f t="shared" si="142"/>
        <v>5.5159372565909748E-2</v>
      </c>
      <c r="BD554" s="187">
        <f t="shared" si="142"/>
        <v>5.3633317067247659E-2</v>
      </c>
      <c r="BE554" s="187">
        <f t="shared" si="142"/>
        <v>5.2149481870896193E-2</v>
      </c>
      <c r="BF554" s="187">
        <f t="shared" si="142"/>
        <v>5.0706698897497314E-2</v>
      </c>
      <c r="BG554" s="187">
        <f t="shared" si="142"/>
        <v>4.9303832384121615E-2</v>
      </c>
      <c r="BH554" s="187">
        <f t="shared" si="142"/>
        <v>4.79397779901925E-2</v>
      </c>
      <c r="BI554" s="187">
        <f t="shared" si="142"/>
        <v>4.6613461928146006E-2</v>
      </c>
      <c r="BJ554" s="187">
        <f t="shared" si="143"/>
        <v>4.5323840118142195E-2</v>
      </c>
      <c r="BK554" s="187">
        <f t="shared" si="143"/>
        <v>4.4069897366162458E-2</v>
      </c>
      <c r="BL554" s="187">
        <f t="shared" si="143"/>
        <v>4.2850646564845871E-2</v>
      </c>
      <c r="BM554" s="187">
        <f t="shared" si="143"/>
        <v>4.1665127916435368E-2</v>
      </c>
      <c r="BN554" s="187">
        <f t="shared" si="143"/>
        <v>4.051240817722223E-2</v>
      </c>
      <c r="BO554" s="187">
        <f t="shared" si="143"/>
        <v>3.9391579922893938E-2</v>
      </c>
      <c r="BP554" s="187">
        <f t="shared" si="143"/>
        <v>3.8301760834207069E-2</v>
      </c>
      <c r="BQ554" s="187">
        <f t="shared" si="143"/>
        <v>3.72420930024231E-2</v>
      </c>
      <c r="BR554" s="62"/>
      <c r="BS554" s="57" t="s">
        <v>48</v>
      </c>
    </row>
    <row r="555" spans="2:71">
      <c r="B555" s="55">
        <v>22</v>
      </c>
      <c r="C555" s="186">
        <v>9.0899999999999995E-2</v>
      </c>
      <c r="D555" s="91">
        <f t="shared" si="139"/>
        <v>-2.7255347438444377E-2</v>
      </c>
      <c r="I555" s="61" t="s">
        <v>334</v>
      </c>
      <c r="J555" s="187">
        <f t="shared" si="140"/>
        <v>0.18646345624617849</v>
      </c>
      <c r="K555" s="187">
        <f t="shared" si="140"/>
        <v>0.18138132996161577</v>
      </c>
      <c r="L555" s="187">
        <f t="shared" si="140"/>
        <v>0.1764377187946648</v>
      </c>
      <c r="M555" s="187">
        <f t="shared" si="140"/>
        <v>0.17162884746766968</v>
      </c>
      <c r="N555" s="187">
        <f t="shared" si="140"/>
        <v>0.16695104359947857</v>
      </c>
      <c r="O555" s="187">
        <f t="shared" si="140"/>
        <v>0.16240073490096388</v>
      </c>
      <c r="P555" s="187">
        <f t="shared" si="140"/>
        <v>0.15797444644697944</v>
      </c>
      <c r="Q555" s="187">
        <f t="shared" si="140"/>
        <v>0.15366879802267108</v>
      </c>
      <c r="R555" s="187">
        <f t="shared" si="140"/>
        <v>0.14948050154211504</v>
      </c>
      <c r="S555" s="187">
        <f t="shared" si="140"/>
        <v>0.14540635853731176</v>
      </c>
      <c r="T555" s="187">
        <f t="shared" si="140"/>
        <v>0.14144325771561833</v>
      </c>
      <c r="U555" s="187">
        <f t="shared" si="140"/>
        <v>0.13758817258375372</v>
      </c>
      <c r="V555" s="187">
        <f t="shared" si="140"/>
        <v>0.13383815913656288</v>
      </c>
      <c r="W555" s="187">
        <f t="shared" si="140"/>
        <v>0.13019035360877407</v>
      </c>
      <c r="X555" s="187">
        <f t="shared" si="140"/>
        <v>0.12664197028803298</v>
      </c>
      <c r="Y555" s="187">
        <f t="shared" si="140"/>
        <v>0.12319029938754349</v>
      </c>
      <c r="Z555" s="187">
        <f t="shared" si="144"/>
        <v>0.11983270497669002</v>
      </c>
      <c r="AA555" s="187">
        <f t="shared" si="144"/>
        <v>0.11656662296806174</v>
      </c>
      <c r="AB555" s="187">
        <f t="shared" si="144"/>
        <v>0.11338955915934106</v>
      </c>
      <c r="AC555" s="187">
        <f t="shared" si="144"/>
        <v>0.11029908732856118</v>
      </c>
      <c r="AD555" s="187">
        <f t="shared" si="144"/>
        <v>0.10729284738127792</v>
      </c>
      <c r="AE555" s="187">
        <f t="shared" si="144"/>
        <v>0.10436854354824121</v>
      </c>
      <c r="AF555" s="187">
        <f t="shared" si="144"/>
        <v>0.10152394263218947</v>
      </c>
      <c r="AG555" s="187">
        <f t="shared" si="144"/>
        <v>9.8756872302428467E-2</v>
      </c>
      <c r="AH555" s="187">
        <f t="shared" si="144"/>
        <v>9.6065219435891691E-2</v>
      </c>
      <c r="AI555" s="187">
        <f t="shared" si="144"/>
        <v>9.3446928503416057E-2</v>
      </c>
      <c r="AJ555" s="187">
        <f t="shared" si="144"/>
        <v>9.0899999999999995E-2</v>
      </c>
      <c r="AK555" s="187">
        <f t="shared" si="144"/>
        <v>8.8422488917845404E-2</v>
      </c>
      <c r="AL555" s="187">
        <f t="shared" si="144"/>
        <v>8.6012503261017531E-2</v>
      </c>
      <c r="AM555" s="187">
        <f t="shared" si="144"/>
        <v>8.366820260058816E-2</v>
      </c>
      <c r="AN555" s="187">
        <f t="shared" si="144"/>
        <v>8.1387796669158977E-2</v>
      </c>
      <c r="AO555" s="187">
        <f t="shared" si="144"/>
        <v>7.9169543993691582E-2</v>
      </c>
      <c r="AP555" s="187">
        <f t="shared" si="145"/>
        <v>7.701175056560032E-2</v>
      </c>
      <c r="AQ555" s="187">
        <f t="shared" si="145"/>
        <v>7.4912768547092071E-2</v>
      </c>
      <c r="AR555" s="187">
        <f t="shared" si="145"/>
        <v>7.2870995012765311E-2</v>
      </c>
      <c r="AS555" s="187">
        <f t="shared" si="145"/>
        <v>7.088487072550724E-2</v>
      </c>
      <c r="AT555" s="187">
        <f t="shared" si="142"/>
        <v>6.8952878945754331E-2</v>
      </c>
      <c r="AU555" s="187">
        <f t="shared" si="142"/>
        <v>6.7073544273206803E-2</v>
      </c>
      <c r="AV555" s="187">
        <f t="shared" si="142"/>
        <v>6.5245431520112668E-2</v>
      </c>
      <c r="AW555" s="187">
        <f t="shared" si="142"/>
        <v>6.3467144615260762E-2</v>
      </c>
      <c r="AX555" s="187">
        <f t="shared" si="142"/>
        <v>6.173732553784584E-2</v>
      </c>
      <c r="AY555" s="187">
        <f t="shared" si="142"/>
        <v>6.0054653280391508E-2</v>
      </c>
      <c r="AZ555" s="187">
        <f t="shared" si="142"/>
        <v>5.8417842839939123E-2</v>
      </c>
      <c r="BA555" s="187">
        <f t="shared" si="142"/>
        <v>5.6825644236732142E-2</v>
      </c>
      <c r="BB555" s="187">
        <f t="shared" si="142"/>
        <v>5.5276841559646579E-2</v>
      </c>
      <c r="BC555" s="187">
        <f t="shared" si="142"/>
        <v>5.377025203763857E-2</v>
      </c>
      <c r="BD555" s="187">
        <f t="shared" si="142"/>
        <v>5.2304725136500009E-2</v>
      </c>
      <c r="BE555" s="187">
        <f t="shared" si="142"/>
        <v>5.0879141680232366E-2</v>
      </c>
      <c r="BF555" s="187">
        <f t="shared" si="142"/>
        <v>4.9492412996367793E-2</v>
      </c>
      <c r="BG555" s="187">
        <f t="shared" si="142"/>
        <v>4.8143480084584807E-2</v>
      </c>
      <c r="BH555" s="187">
        <f t="shared" si="142"/>
        <v>4.6831312807983624E-2</v>
      </c>
      <c r="BI555" s="187">
        <f t="shared" si="142"/>
        <v>4.5554909106403564E-2</v>
      </c>
      <c r="BJ555" s="187">
        <f t="shared" si="143"/>
        <v>4.4313294231181785E-2</v>
      </c>
      <c r="BK555" s="187">
        <f t="shared" si="143"/>
        <v>4.3105520000768914E-2</v>
      </c>
      <c r="BL555" s="187">
        <f t="shared" si="143"/>
        <v>4.1930664076633144E-2</v>
      </c>
      <c r="BM555" s="187">
        <f t="shared" si="143"/>
        <v>4.0787829258899802E-2</v>
      </c>
      <c r="BN555" s="187">
        <f t="shared" si="143"/>
        <v>3.9676142801188544E-2</v>
      </c>
      <c r="BO555" s="187">
        <f t="shared" si="143"/>
        <v>3.8594755744124819E-2</v>
      </c>
      <c r="BP555" s="187">
        <f t="shared" si="143"/>
        <v>3.7542842267016804E-2</v>
      </c>
      <c r="BQ555" s="187">
        <f t="shared" si="143"/>
        <v>3.6519599057202541E-2</v>
      </c>
      <c r="BR555" s="62"/>
      <c r="BS555" s="57" t="s">
        <v>48</v>
      </c>
    </row>
    <row r="556" spans="2:71">
      <c r="B556" s="55">
        <v>23</v>
      </c>
      <c r="C556" s="186">
        <v>8.7900000000000006E-2</v>
      </c>
      <c r="D556" s="91">
        <f t="shared" si="139"/>
        <v>-2.6844227932324216E-2</v>
      </c>
      <c r="I556" s="61" t="s">
        <v>334</v>
      </c>
      <c r="J556" s="187">
        <f t="shared" si="140"/>
        <v>0.1783394567160998</v>
      </c>
      <c r="K556" s="187">
        <f t="shared" si="140"/>
        <v>0.17355207169068596</v>
      </c>
      <c r="L556" s="187">
        <f t="shared" si="140"/>
        <v>0.16889320032009411</v>
      </c>
      <c r="M556" s="187">
        <f t="shared" si="140"/>
        <v>0.1643593927544818</v>
      </c>
      <c r="N556" s="187">
        <f t="shared" si="140"/>
        <v>0.15994729175256212</v>
      </c>
      <c r="O556" s="187">
        <f t="shared" si="140"/>
        <v>0.15565363019559836</v>
      </c>
      <c r="P556" s="187">
        <f t="shared" si="140"/>
        <v>0.15147522866813401</v>
      </c>
      <c r="Q556" s="187">
        <f t="shared" si="140"/>
        <v>0.1474089931036657</v>
      </c>
      <c r="R556" s="187">
        <f t="shared" si="140"/>
        <v>0.14345191249351649</v>
      </c>
      <c r="S556" s="187">
        <f t="shared" si="140"/>
        <v>0.1396010566572127</v>
      </c>
      <c r="T556" s="187">
        <f t="shared" si="140"/>
        <v>0.13585357407271317</v>
      </c>
      <c r="U556" s="187">
        <f t="shared" si="140"/>
        <v>0.13220668976488437</v>
      </c>
      <c r="V556" s="187">
        <f t="shared" si="140"/>
        <v>0.12865770325065776</v>
      </c>
      <c r="W556" s="187">
        <f t="shared" si="140"/>
        <v>0.12520398653934775</v>
      </c>
      <c r="X556" s="187">
        <f t="shared" si="140"/>
        <v>0.12184298218664985</v>
      </c>
      <c r="Y556" s="187">
        <f t="shared" si="140"/>
        <v>0.11857220140087729</v>
      </c>
      <c r="Z556" s="187">
        <f t="shared" si="144"/>
        <v>0.11538922220003471</v>
      </c>
      <c r="AA556" s="187">
        <f t="shared" si="144"/>
        <v>0.11229168761836338</v>
      </c>
      <c r="AB556" s="187">
        <f t="shared" si="144"/>
        <v>0.10927730396103068</v>
      </c>
      <c r="AC556" s="187">
        <f t="shared" si="144"/>
        <v>0.1063438391056709</v>
      </c>
      <c r="AD556" s="187">
        <f t="shared" si="144"/>
        <v>0.10348912084951983</v>
      </c>
      <c r="AE556" s="187">
        <f t="shared" si="144"/>
        <v>0.10071103530091949</v>
      </c>
      <c r="AF556" s="187">
        <f t="shared" si="144"/>
        <v>9.8007525314001254E-2</v>
      </c>
      <c r="AG556" s="187">
        <f t="shared" si="144"/>
        <v>9.5376588965389184E-2</v>
      </c>
      <c r="AH556" s="187">
        <f t="shared" si="144"/>
        <v>9.2816278071794656E-2</v>
      </c>
      <c r="AI556" s="187">
        <f t="shared" si="144"/>
        <v>9.0324696747405425E-2</v>
      </c>
      <c r="AJ556" s="187">
        <f t="shared" si="144"/>
        <v>8.7900000000000006E-2</v>
      </c>
      <c r="AK556" s="187">
        <f t="shared" si="144"/>
        <v>8.554039236474871E-2</v>
      </c>
      <c r="AL556" s="187">
        <f t="shared" si="144"/>
        <v>8.3244126574688951E-2</v>
      </c>
      <c r="AM556" s="187">
        <f t="shared" si="144"/>
        <v>8.1009502266890743E-2</v>
      </c>
      <c r="AN556" s="187">
        <f t="shared" si="144"/>
        <v>7.88348647233542E-2</v>
      </c>
      <c r="AO556" s="187">
        <f t="shared" si="144"/>
        <v>7.6718603645706526E-2</v>
      </c>
      <c r="AP556" s="187">
        <f t="shared" si="145"/>
        <v>7.4659151962791548E-2</v>
      </c>
      <c r="AQ556" s="187">
        <f t="shared" si="145"/>
        <v>7.2654984670268333E-2</v>
      </c>
      <c r="AR556" s="187">
        <f t="shared" si="145"/>
        <v>7.0704617701360134E-2</v>
      </c>
      <c r="AS556" s="187">
        <f t="shared" si="145"/>
        <v>6.8806606827916977E-2</v>
      </c>
      <c r="AT556" s="187">
        <f t="shared" si="142"/>
        <v>6.6959546590978553E-2</v>
      </c>
      <c r="AU556" s="187">
        <f t="shared" si="142"/>
        <v>6.5162069260045252E-2</v>
      </c>
      <c r="AV556" s="187">
        <f t="shared" si="142"/>
        <v>6.3412843820286696E-2</v>
      </c>
      <c r="AW556" s="187">
        <f t="shared" si="142"/>
        <v>6.1710574986938042E-2</v>
      </c>
      <c r="AX556" s="187">
        <f t="shared" si="142"/>
        <v>6.0054002246153891E-2</v>
      </c>
      <c r="AY556" s="187">
        <f t="shared" si="142"/>
        <v>5.8441898921609829E-2</v>
      </c>
      <c r="AZ556" s="187">
        <f t="shared" si="142"/>
        <v>5.6873071266160279E-2</v>
      </c>
      <c r="BA556" s="187">
        <f t="shared" si="142"/>
        <v>5.5346357577880152E-2</v>
      </c>
      <c r="BB556" s="187">
        <f t="shared" si="142"/>
        <v>5.3860627339835619E-2</v>
      </c>
      <c r="BC556" s="187">
        <f t="shared" si="142"/>
        <v>5.2414780382947099E-2</v>
      </c>
      <c r="BD556" s="187">
        <f t="shared" si="142"/>
        <v>5.1007746071324557E-2</v>
      </c>
      <c r="BE556" s="187">
        <f t="shared" si="142"/>
        <v>4.9638482509471796E-2</v>
      </c>
      <c r="BF556" s="187">
        <f t="shared" si="142"/>
        <v>4.8305975770772849E-2</v>
      </c>
      <c r="BG556" s="187">
        <f t="shared" si="142"/>
        <v>4.7009239146688891E-2</v>
      </c>
      <c r="BH556" s="187">
        <f t="shared" si="142"/>
        <v>4.5747312416110034E-2</v>
      </c>
      <c r="BI556" s="187">
        <f t="shared" si="142"/>
        <v>4.4519261134320733E-2</v>
      </c>
      <c r="BJ556" s="187">
        <f t="shared" si="143"/>
        <v>4.3324175941052361E-2</v>
      </c>
      <c r="BK556" s="187">
        <f t="shared" si="143"/>
        <v>4.2161171887110639E-2</v>
      </c>
      <c r="BL556" s="187">
        <f t="shared" si="143"/>
        <v>4.1029387779079142E-2</v>
      </c>
      <c r="BM556" s="187">
        <f t="shared" si="143"/>
        <v>3.9927985541613822E-2</v>
      </c>
      <c r="BN556" s="187">
        <f t="shared" si="143"/>
        <v>3.8856149596856196E-2</v>
      </c>
      <c r="BO556" s="187">
        <f t="shared" si="143"/>
        <v>3.7813086260505703E-2</v>
      </c>
      <c r="BP556" s="187">
        <f t="shared" si="143"/>
        <v>3.6798023154104048E-2</v>
      </c>
      <c r="BQ556" s="187">
        <f t="shared" si="143"/>
        <v>3.5810208633096335E-2</v>
      </c>
      <c r="BR556" s="62"/>
      <c r="BS556" s="57" t="s">
        <v>48</v>
      </c>
    </row>
    <row r="557" spans="2:71">
      <c r="B557" s="55">
        <v>24</v>
      </c>
      <c r="C557" s="186">
        <v>8.5000000000000006E-2</v>
      </c>
      <c r="D557" s="91">
        <f t="shared" si="139"/>
        <v>-2.643293342849018E-2</v>
      </c>
      <c r="I557" s="61" t="s">
        <v>334</v>
      </c>
      <c r="J557" s="187">
        <f t="shared" si="140"/>
        <v>0.17057139174701355</v>
      </c>
      <c r="K557" s="187">
        <f t="shared" si="140"/>
        <v>0.16606268950415978</v>
      </c>
      <c r="L557" s="187">
        <f t="shared" si="140"/>
        <v>0.16167316548754029</v>
      </c>
      <c r="M557" s="187">
        <f t="shared" si="140"/>
        <v>0.15739966946703485</v>
      </c>
      <c r="N557" s="187">
        <f t="shared" si="140"/>
        <v>0.15323913448234638</v>
      </c>
      <c r="O557" s="187">
        <f t="shared" si="140"/>
        <v>0.14918857464193508</v>
      </c>
      <c r="P557" s="187">
        <f t="shared" si="140"/>
        <v>0.14524508298013347</v>
      </c>
      <c r="Q557" s="187">
        <f t="shared" si="140"/>
        <v>0.14140582937090404</v>
      </c>
      <c r="R557" s="187">
        <f t="shared" si="140"/>
        <v>0.13766805849674252</v>
      </c>
      <c r="S557" s="187">
        <f t="shared" si="140"/>
        <v>0.13402908787126863</v>
      </c>
      <c r="T557" s="187">
        <f t="shared" si="140"/>
        <v>0.13048630591408611</v>
      </c>
      <c r="U557" s="187">
        <f t="shared" si="140"/>
        <v>0.12703717007652945</v>
      </c>
      <c r="V557" s="187">
        <f t="shared" si="140"/>
        <v>0.12367920501695281</v>
      </c>
      <c r="W557" s="187">
        <f t="shared" si="140"/>
        <v>0.1204100008242511</v>
      </c>
      <c r="X557" s="187">
        <f t="shared" si="140"/>
        <v>0.11722721128833923</v>
      </c>
      <c r="Y557" s="187">
        <f t="shared" si="140"/>
        <v>0.114128552216347</v>
      </c>
      <c r="Z557" s="187">
        <f t="shared" si="144"/>
        <v>0.11111179979332235</v>
      </c>
      <c r="AA557" s="187">
        <f t="shared" si="144"/>
        <v>0.10817478898626572</v>
      </c>
      <c r="AB557" s="187">
        <f t="shared" si="144"/>
        <v>0.10531541199035079</v>
      </c>
      <c r="AC557" s="187">
        <f t="shared" si="144"/>
        <v>0.10253161671621581</v>
      </c>
      <c r="AD557" s="187">
        <f t="shared" si="144"/>
        <v>9.9821405317240625E-2</v>
      </c>
      <c r="AE557" s="187">
        <f t="shared" si="144"/>
        <v>9.7182832755751666E-2</v>
      </c>
      <c r="AF557" s="187">
        <f t="shared" si="144"/>
        <v>9.4614005407126778E-2</v>
      </c>
      <c r="AG557" s="187">
        <f t="shared" si="144"/>
        <v>9.2113079700797393E-2</v>
      </c>
      <c r="AH557" s="187">
        <f t="shared" si="144"/>
        <v>8.9678260797173004E-2</v>
      </c>
      <c r="AI557" s="187">
        <f t="shared" si="144"/>
        <v>8.7307801299538565E-2</v>
      </c>
      <c r="AJ557" s="187">
        <f t="shared" si="144"/>
        <v>8.5000000000000006E-2</v>
      </c>
      <c r="AK557" s="187">
        <f t="shared" si="144"/>
        <v>8.2753200658578344E-2</v>
      </c>
      <c r="AL557" s="187">
        <f t="shared" si="144"/>
        <v>8.0565790814575655E-2</v>
      </c>
      <c r="AM557" s="187">
        <f t="shared" si="144"/>
        <v>7.8436200629360311E-2</v>
      </c>
      <c r="AN557" s="187">
        <f t="shared" si="144"/>
        <v>7.6362901759740726E-2</v>
      </c>
      <c r="AO557" s="187">
        <f t="shared" si="144"/>
        <v>7.434440626111917E-2</v>
      </c>
      <c r="AP557" s="187">
        <f t="shared" si="145"/>
        <v>7.2379265519638372E-2</v>
      </c>
      <c r="AQ557" s="187">
        <f t="shared" si="145"/>
        <v>7.0466069212554772E-2</v>
      </c>
      <c r="AR557" s="187">
        <f t="shared" si="145"/>
        <v>6.8603444296091914E-2</v>
      </c>
      <c r="AS557" s="187">
        <f t="shared" si="145"/>
        <v>6.6790054020048187E-2</v>
      </c>
      <c r="AT557" s="187">
        <f t="shared" si="142"/>
        <v>6.502459696845099E-2</v>
      </c>
      <c r="AU557" s="187">
        <f t="shared" si="142"/>
        <v>6.3305806125569519E-2</v>
      </c>
      <c r="AV557" s="187">
        <f t="shared" si="142"/>
        <v>6.1632447966615433E-2</v>
      </c>
      <c r="AW557" s="187">
        <f t="shared" si="142"/>
        <v>6.0003321572479007E-2</v>
      </c>
      <c r="AX557" s="187">
        <f t="shared" si="142"/>
        <v>5.8417257767865376E-2</v>
      </c>
      <c r="AY557" s="187">
        <f t="shared" si="142"/>
        <v>5.6873118282212455E-2</v>
      </c>
      <c r="AZ557" s="187">
        <f t="shared" si="142"/>
        <v>5.5369794932788076E-2</v>
      </c>
      <c r="BA557" s="187">
        <f t="shared" si="142"/>
        <v>5.3906208829380541E-2</v>
      </c>
      <c r="BB557" s="187">
        <f t="shared" si="142"/>
        <v>5.2481309600011232E-2</v>
      </c>
      <c r="BC557" s="187">
        <f t="shared" si="142"/>
        <v>5.1094074637114163E-2</v>
      </c>
      <c r="BD557" s="187">
        <f t="shared" si="142"/>
        <v>4.9743508363641005E-2</v>
      </c>
      <c r="BE557" s="187">
        <f t="shared" si="142"/>
        <v>4.8428641518565338E-2</v>
      </c>
      <c r="BF557" s="187">
        <f t="shared" si="142"/>
        <v>4.7148530461272889E-2</v>
      </c>
      <c r="BG557" s="187">
        <f t="shared" si="142"/>
        <v>4.5902256494338926E-2</v>
      </c>
      <c r="BH557" s="187">
        <f t="shared" si="142"/>
        <v>4.468892520420658E-2</v>
      </c>
      <c r="BI557" s="187">
        <f t="shared" ref="BI557:BQ592" si="146">$C557*POWER(1+$D557,BI$468-$C$468)</f>
        <v>4.3507665819293009E-2</v>
      </c>
      <c r="BJ557" s="187">
        <f t="shared" si="146"/>
        <v>4.2357630585062638E-2</v>
      </c>
      <c r="BK557" s="187">
        <f t="shared" si="146"/>
        <v>4.1237994155619101E-2</v>
      </c>
      <c r="BL557" s="187">
        <f t="shared" si="146"/>
        <v>4.0147953001379147E-2</v>
      </c>
      <c r="BM557" s="187">
        <f t="shared" si="146"/>
        <v>3.9086724832403545E-2</v>
      </c>
      <c r="BN557" s="187">
        <f t="shared" si="146"/>
        <v>3.8053548036970905E-2</v>
      </c>
      <c r="BO557" s="187">
        <f t="shared" si="146"/>
        <v>3.7047681134991808E-2</v>
      </c>
      <c r="BP557" s="187">
        <f t="shared" si="146"/>
        <v>3.6068402245870636E-2</v>
      </c>
      <c r="BQ557" s="187">
        <f t="shared" si="146"/>
        <v>3.5115008570433537E-2</v>
      </c>
      <c r="BR557" s="62"/>
      <c r="BS557" s="57" t="s">
        <v>48</v>
      </c>
    </row>
    <row r="558" spans="2:71">
      <c r="B558" s="55">
        <v>25</v>
      </c>
      <c r="C558" s="186">
        <v>8.2199999999999995E-2</v>
      </c>
      <c r="D558" s="91">
        <f t="shared" si="139"/>
        <v>-2.6021467958076694E-2</v>
      </c>
      <c r="I558" s="61" t="s">
        <v>334</v>
      </c>
      <c r="J558" s="187">
        <f t="shared" si="140"/>
        <v>0.16315027911901117</v>
      </c>
      <c r="K558" s="187">
        <f t="shared" si="140"/>
        <v>0.15890486935856457</v>
      </c>
      <c r="L558" s="187">
        <f t="shared" si="140"/>
        <v>0.1547699313921683</v>
      </c>
      <c r="M558" s="187">
        <f t="shared" si="140"/>
        <v>0.15074259058157327</v>
      </c>
      <c r="N558" s="187">
        <f t="shared" si="140"/>
        <v>0.14682004709083737</v>
      </c>
      <c r="O558" s="187">
        <f t="shared" si="140"/>
        <v>0.14299957393985985</v>
      </c>
      <c r="P558" s="187">
        <f t="shared" si="140"/>
        <v>0.13927851510856518</v>
      </c>
      <c r="Q558" s="187">
        <f t="shared" si="140"/>
        <v>0.13565428369041913</v>
      </c>
      <c r="R558" s="187">
        <f t="shared" si="140"/>
        <v>0.13212436009399303</v>
      </c>
      <c r="S558" s="187">
        <f t="shared" si="140"/>
        <v>0.12868629029132578</v>
      </c>
      <c r="T558" s="187">
        <f t="shared" si="140"/>
        <v>0.1253376841118663</v>
      </c>
      <c r="U558" s="187">
        <f t="shared" ref="U558:AJ573" si="147">$C558*POWER(1+$D558,U$468-$C$468)</f>
        <v>0.12207621358080985</v>
      </c>
      <c r="V558" s="187">
        <f t="shared" si="147"/>
        <v>0.11889961130067346</v>
      </c>
      <c r="W558" s="187">
        <f t="shared" si="147"/>
        <v>0.11580566887498521</v>
      </c>
      <c r="X558" s="187">
        <f t="shared" si="147"/>
        <v>0.11279223537299113</v>
      </c>
      <c r="Y558" s="187">
        <f t="shared" si="147"/>
        <v>0.109857215834313</v>
      </c>
      <c r="Z558" s="187">
        <f t="shared" si="147"/>
        <v>0.1069985698125169</v>
      </c>
      <c r="AA558" s="187">
        <f t="shared" si="147"/>
        <v>0.10421430995658044</v>
      </c>
      <c r="AB558" s="187">
        <f t="shared" si="147"/>
        <v>0.10150250062927223</v>
      </c>
      <c r="AC558" s="187">
        <f t="shared" si="147"/>
        <v>9.8861256561482966E-2</v>
      </c>
      <c r="AD558" s="187">
        <f t="shared" si="147"/>
        <v>9.6288741541573131E-2</v>
      </c>
      <c r="AE558" s="187">
        <f t="shared" si="147"/>
        <v>9.3783167138825549E-2</v>
      </c>
      <c r="AF558" s="187">
        <f t="shared" si="147"/>
        <v>9.134279146011566E-2</v>
      </c>
      <c r="AG558" s="187">
        <f t="shared" si="147"/>
        <v>8.8965917938934963E-2</v>
      </c>
      <c r="AH558" s="187">
        <f t="shared" si="147"/>
        <v>8.6650894155926098E-2</v>
      </c>
      <c r="AI558" s="187">
        <f t="shared" si="147"/>
        <v>8.4396110690108953E-2</v>
      </c>
      <c r="AJ558" s="187">
        <f t="shared" si="147"/>
        <v>8.2199999999999995E-2</v>
      </c>
      <c r="AK558" s="187">
        <f t="shared" si="144"/>
        <v>8.0061035333846092E-2</v>
      </c>
      <c r="AL558" s="187">
        <f t="shared" si="144"/>
        <v>7.7977729668215964E-2</v>
      </c>
      <c r="AM558" s="187">
        <f t="shared" si="144"/>
        <v>7.594863467421091E-2</v>
      </c>
      <c r="AN558" s="187">
        <f t="shared" si="144"/>
        <v>7.3972339710576263E-2</v>
      </c>
      <c r="AO558" s="187">
        <f t="shared" si="144"/>
        <v>7.2047470843013536E-2</v>
      </c>
      <c r="AP558" s="187">
        <f t="shared" si="145"/>
        <v>7.0172689889011597E-2</v>
      </c>
      <c r="AQ558" s="187">
        <f t="shared" si="145"/>
        <v>6.8346693487532612E-2</v>
      </c>
      <c r="AR558" s="187">
        <f t="shared" si="145"/>
        <v>6.6568212192906304E-2</v>
      </c>
      <c r="AS558" s="187">
        <f t="shared" si="145"/>
        <v>6.4836009592302138E-2</v>
      </c>
      <c r="AT558" s="187">
        <f t="shared" ref="AT558:BI576" si="148">$C558*POWER(1+$D558,AT$468-$C$468)</f>
        <v>6.3148881446166497E-2</v>
      </c>
      <c r="AU558" s="187">
        <f t="shared" si="148"/>
        <v>6.1505654851026687E-2</v>
      </c>
      <c r="AV558" s="187">
        <f t="shared" si="148"/>
        <v>5.9905187424080165E-2</v>
      </c>
      <c r="AW558" s="187">
        <f t="shared" si="148"/>
        <v>5.8346366509001879E-2</v>
      </c>
      <c r="AX558" s="187">
        <f t="shared" si="148"/>
        <v>5.6828108402417692E-2</v>
      </c>
      <c r="AY558" s="187">
        <f t="shared" si="148"/>
        <v>5.534935760050607E-2</v>
      </c>
      <c r="AZ558" s="187">
        <f t="shared" si="148"/>
        <v>5.3909086065204372E-2</v>
      </c>
      <c r="BA558" s="187">
        <f t="shared" si="148"/>
        <v>5.2506292509509458E-2</v>
      </c>
      <c r="BB558" s="187">
        <f t="shared" si="148"/>
        <v>5.1140001701375858E-2</v>
      </c>
      <c r="BC558" s="187">
        <f t="shared" si="148"/>
        <v>4.980926378572751E-2</v>
      </c>
      <c r="BD558" s="187">
        <f t="shared" si="148"/>
        <v>4.8513153624111807E-2</v>
      </c>
      <c r="BE558" s="187">
        <f t="shared" si="148"/>
        <v>4.7250770151536732E-2</v>
      </c>
      <c r="BF558" s="187">
        <f t="shared" si="148"/>
        <v>4.6021235750044076E-2</v>
      </c>
      <c r="BG558" s="187">
        <f t="shared" si="148"/>
        <v>4.4823695638583204E-2</v>
      </c>
      <c r="BH558" s="187">
        <f t="shared" si="148"/>
        <v>4.365731727876123E-2</v>
      </c>
      <c r="BI558" s="187">
        <f t="shared" si="148"/>
        <v>4.2521289796056357E-2</v>
      </c>
      <c r="BJ558" s="187">
        <f t="shared" si="146"/>
        <v>4.1414823416092185E-2</v>
      </c>
      <c r="BK558" s="187">
        <f t="shared" si="146"/>
        <v>4.0337148915580934E-2</v>
      </c>
      <c r="BL558" s="187">
        <f t="shared" si="146"/>
        <v>3.9287517087553972E-2</v>
      </c>
      <c r="BM558" s="187">
        <f t="shared" si="146"/>
        <v>3.8265198220507793E-2</v>
      </c>
      <c r="BN558" s="187">
        <f t="shared" si="146"/>
        <v>3.7269481591103396E-2</v>
      </c>
      <c r="BO558" s="187">
        <f t="shared" si="146"/>
        <v>3.6299674970066372E-2</v>
      </c>
      <c r="BP558" s="187">
        <f t="shared" si="146"/>
        <v>3.5355104140944192E-2</v>
      </c>
      <c r="BQ558" s="187">
        <f t="shared" si="146"/>
        <v>3.4435112431386146E-2</v>
      </c>
      <c r="BR558" s="62"/>
      <c r="BS558" s="57" t="s">
        <v>48</v>
      </c>
    </row>
    <row r="559" spans="2:71">
      <c r="B559" s="55">
        <v>26</v>
      </c>
      <c r="C559" s="186">
        <v>8.1299999999999997E-2</v>
      </c>
      <c r="D559" s="91">
        <f t="shared" si="139"/>
        <v>-2.5609825717319734E-2</v>
      </c>
      <c r="I559" s="61" t="s">
        <v>334</v>
      </c>
      <c r="J559" s="187">
        <f t="shared" ref="J559:Y574" si="149">$C559*POWER(1+$D559,J$468-$C$468)</f>
        <v>0.15960086918706817</v>
      </c>
      <c r="K559" s="187">
        <f t="shared" si="149"/>
        <v>0.15551351874285463</v>
      </c>
      <c r="L559" s="187">
        <f t="shared" si="149"/>
        <v>0.15153084463116298</v>
      </c>
      <c r="M559" s="187">
        <f t="shared" si="149"/>
        <v>0.14765016610936063</v>
      </c>
      <c r="N559" s="187">
        <f t="shared" si="149"/>
        <v>0.14386887108816662</v>
      </c>
      <c r="O559" s="187">
        <f t="shared" si="149"/>
        <v>0.14018441437345111</v>
      </c>
      <c r="P559" s="187">
        <f t="shared" si="149"/>
        <v>0.13659431595306248</v>
      </c>
      <c r="Q559" s="187">
        <f t="shared" si="149"/>
        <v>0.13309615932752805</v>
      </c>
      <c r="R559" s="187">
        <f t="shared" si="149"/>
        <v>0.12968758988350543</v>
      </c>
      <c r="S559" s="187">
        <f t="shared" si="149"/>
        <v>0.12636631330888964</v>
      </c>
      <c r="T559" s="187">
        <f t="shared" si="149"/>
        <v>0.12313009404850875</v>
      </c>
      <c r="U559" s="187">
        <f t="shared" si="149"/>
        <v>0.11997675379936924</v>
      </c>
      <c r="V559" s="187">
        <f t="shared" si="149"/>
        <v>0.11690417004443762</v>
      </c>
      <c r="W559" s="187">
        <f t="shared" si="149"/>
        <v>0.11391027462397166</v>
      </c>
      <c r="X559" s="187">
        <f t="shared" si="149"/>
        <v>0.11099305234343972</v>
      </c>
      <c r="Y559" s="187">
        <f t="shared" si="149"/>
        <v>0.10815053961709087</v>
      </c>
      <c r="Z559" s="187">
        <f t="shared" si="147"/>
        <v>0.1053808231462631</v>
      </c>
      <c r="AA559" s="187">
        <f t="shared" si="147"/>
        <v>0.10268203863153959</v>
      </c>
      <c r="AB559" s="187">
        <f t="shared" si="147"/>
        <v>0.10005236951788678</v>
      </c>
      <c r="AC559" s="187">
        <f t="shared" si="147"/>
        <v>9.7490045771928824E-2</v>
      </c>
      <c r="AD559" s="187">
        <f t="shared" si="147"/>
        <v>9.4993342690536206E-2</v>
      </c>
      <c r="AE559" s="187">
        <f t="shared" si="147"/>
        <v>9.2560579739925944E-2</v>
      </c>
      <c r="AF559" s="187">
        <f t="shared" si="147"/>
        <v>9.0190119424492371E-2</v>
      </c>
      <c r="AG559" s="187">
        <f t="shared" si="147"/>
        <v>8.7880366184606859E-2</v>
      </c>
      <c r="AH559" s="187">
        <f t="shared" si="147"/>
        <v>8.5629765322644838E-2</v>
      </c>
      <c r="AI559" s="187">
        <f t="shared" si="147"/>
        <v>8.3436801956516926E-2</v>
      </c>
      <c r="AJ559" s="187">
        <f t="shared" si="147"/>
        <v>8.1299999999999997E-2</v>
      </c>
      <c r="AK559" s="187">
        <f t="shared" si="144"/>
        <v>7.9217921169181901E-2</v>
      </c>
      <c r="AL559" s="187">
        <f t="shared" si="144"/>
        <v>7.7189164014350775E-2</v>
      </c>
      <c r="AM559" s="187">
        <f t="shared" si="144"/>
        <v>7.5212362976677646E-2</v>
      </c>
      <c r="AN559" s="187">
        <f t="shared" si="144"/>
        <v>7.3286187469057143E-2</v>
      </c>
      <c r="AO559" s="187">
        <f t="shared" si="144"/>
        <v>7.1409340980487762E-2</v>
      </c>
      <c r="AP559" s="187">
        <f t="shared" si="145"/>
        <v>6.9580560203388819E-2</v>
      </c>
      <c r="AQ559" s="187">
        <f t="shared" si="145"/>
        <v>6.7798614183266562E-2</v>
      </c>
      <c r="AR559" s="187">
        <f t="shared" si="145"/>
        <v>6.6062303490157293E-2</v>
      </c>
      <c r="AS559" s="187">
        <f t="shared" si="145"/>
        <v>6.4370459411289688E-2</v>
      </c>
      <c r="AT559" s="187">
        <f t="shared" si="148"/>
        <v>6.2721943164422755E-2</v>
      </c>
      <c r="AU559" s="187">
        <f t="shared" si="148"/>
        <v>6.1115645131330248E-2</v>
      </c>
      <c r="AV559" s="187">
        <f t="shared" si="148"/>
        <v>5.9550484110915326E-2</v>
      </c>
      <c r="AW559" s="187">
        <f t="shared" si="148"/>
        <v>5.8025406591452763E-2</v>
      </c>
      <c r="AX559" s="187">
        <f t="shared" si="148"/>
        <v>5.6539386041469041E-2</v>
      </c>
      <c r="AY559" s="187">
        <f t="shared" si="148"/>
        <v>5.5091422218782757E-2</v>
      </c>
      <c r="AZ559" s="187">
        <f t="shared" si="148"/>
        <v>5.3680540497240456E-2</v>
      </c>
      <c r="BA559" s="187">
        <f t="shared" si="148"/>
        <v>5.2305791210694598E-2</v>
      </c>
      <c r="BB559" s="187">
        <f t="shared" si="148"/>
        <v>5.0966249013782203E-2</v>
      </c>
      <c r="BC559" s="187">
        <f t="shared" si="148"/>
        <v>4.9661012259073718E-2</v>
      </c>
      <c r="BD559" s="187">
        <f t="shared" si="148"/>
        <v>4.8389202390173164E-2</v>
      </c>
      <c r="BE559" s="187">
        <f t="shared" si="148"/>
        <v>4.7149963350360716E-2</v>
      </c>
      <c r="BF559" s="187">
        <f t="shared" si="148"/>
        <v>4.5942461006379963E-2</v>
      </c>
      <c r="BG559" s="187">
        <f t="shared" si="148"/>
        <v>4.4765882586981817E-2</v>
      </c>
      <c r="BH559" s="187">
        <f t="shared" si="148"/>
        <v>4.3619436135847213E-2</v>
      </c>
      <c r="BI559" s="187">
        <f t="shared" si="148"/>
        <v>4.2502349978520405E-2</v>
      </c>
      <c r="BJ559" s="187">
        <f t="shared" si="146"/>
        <v>4.1413872202993966E-2</v>
      </c>
      <c r="BK559" s="187">
        <f t="shared" si="146"/>
        <v>4.0353270153595945E-2</v>
      </c>
      <c r="BL559" s="187">
        <f t="shared" si="146"/>
        <v>3.9319829937838432E-2</v>
      </c>
      <c r="BM559" s="187">
        <f t="shared" si="146"/>
        <v>3.8312855945895737E-2</v>
      </c>
      <c r="BN559" s="187">
        <f t="shared" si="146"/>
        <v>3.733167038238857E-2</v>
      </c>
      <c r="BO559" s="187">
        <f t="shared" si="146"/>
        <v>3.6375612810159171E-2</v>
      </c>
      <c r="BP559" s="187">
        <f t="shared" si="146"/>
        <v>3.5444039705730283E-2</v>
      </c>
      <c r="BQ559" s="187">
        <f t="shared" si="146"/>
        <v>3.4536324026148771E-2</v>
      </c>
      <c r="BR559" s="62"/>
      <c r="BS559" s="57" t="s">
        <v>48</v>
      </c>
    </row>
    <row r="560" spans="2:71">
      <c r="B560" s="55">
        <v>27</v>
      </c>
      <c r="C560" s="186">
        <v>8.0299999999999996E-2</v>
      </c>
      <c r="D560" s="91">
        <f t="shared" si="139"/>
        <v>-2.5643829192284251E-2</v>
      </c>
      <c r="I560" s="61" t="s">
        <v>334</v>
      </c>
      <c r="J560" s="187">
        <f t="shared" si="149"/>
        <v>0.15778085523779228</v>
      </c>
      <c r="K560" s="187">
        <f t="shared" si="149"/>
        <v>0.15373474993626179</v>
      </c>
      <c r="L560" s="187">
        <f t="shared" si="149"/>
        <v>0.14979240226797777</v>
      </c>
      <c r="M560" s="187">
        <f t="shared" si="149"/>
        <v>0.14595115148991583</v>
      </c>
      <c r="N560" s="187">
        <f t="shared" si="149"/>
        <v>0.14220840509069121</v>
      </c>
      <c r="O560" s="187">
        <f t="shared" si="149"/>
        <v>0.13856163704083835</v>
      </c>
      <c r="P560" s="187">
        <f t="shared" si="149"/>
        <v>0.13500838608795979</v>
      </c>
      <c r="Q560" s="187">
        <f t="shared" si="149"/>
        <v>0.13154625409559417</v>
      </c>
      <c r="R560" s="187">
        <f t="shared" si="149"/>
        <v>0.12817290442468196</v>
      </c>
      <c r="S560" s="187">
        <f t="shared" si="149"/>
        <v>0.12488606035653642</v>
      </c>
      <c r="T560" s="187">
        <f t="shared" si="149"/>
        <v>0.1216835035562561</v>
      </c>
      <c r="U560" s="187">
        <f t="shared" si="149"/>
        <v>0.11856307257554073</v>
      </c>
      <c r="V560" s="187">
        <f t="shared" si="149"/>
        <v>0.11552266139390119</v>
      </c>
      <c r="W560" s="187">
        <f t="shared" si="149"/>
        <v>0.11256021799727788</v>
      </c>
      <c r="X560" s="187">
        <f t="shared" si="149"/>
        <v>0.1096737429931094</v>
      </c>
      <c r="Y560" s="187">
        <f t="shared" si="149"/>
        <v>0.10686128826091561</v>
      </c>
      <c r="Z560" s="187">
        <f t="shared" si="147"/>
        <v>0.10412095563748526</v>
      </c>
      <c r="AA560" s="187">
        <f t="shared" si="147"/>
        <v>0.10145089563578018</v>
      </c>
      <c r="AB560" s="187">
        <f t="shared" si="147"/>
        <v>9.8849306196691966E-2</v>
      </c>
      <c r="AC560" s="187">
        <f t="shared" si="147"/>
        <v>9.6314431472808174E-2</v>
      </c>
      <c r="AD560" s="187">
        <f t="shared" si="147"/>
        <v>9.3844560643367519E-2</v>
      </c>
      <c r="AE560" s="187">
        <f t="shared" si="147"/>
        <v>9.1438026759604038E-2</v>
      </c>
      <c r="AF560" s="187">
        <f t="shared" si="147"/>
        <v>8.9093205619701243E-2</v>
      </c>
      <c r="AG560" s="187">
        <f t="shared" si="147"/>
        <v>8.6808514672596551E-2</v>
      </c>
      <c r="AH560" s="187">
        <f t="shared" si="147"/>
        <v>8.4582411949896574E-2</v>
      </c>
      <c r="AI560" s="187">
        <f t="shared" si="147"/>
        <v>8.241339502518201E-2</v>
      </c>
      <c r="AJ560" s="187">
        <f t="shared" si="147"/>
        <v>8.0299999999999996E-2</v>
      </c>
      <c r="AK560" s="187">
        <f t="shared" si="144"/>
        <v>7.8240800515859577E-2</v>
      </c>
      <c r="AL560" s="187">
        <f t="shared" si="144"/>
        <v>7.6234406791563278E-2</v>
      </c>
      <c r="AM560" s="187">
        <f t="shared" si="144"/>
        <v>7.427946468522531E-2</v>
      </c>
      <c r="AN560" s="187">
        <f t="shared" si="144"/>
        <v>7.2374654780343078E-2</v>
      </c>
      <c r="AO560" s="187">
        <f t="shared" si="144"/>
        <v>7.051869149530543E-2</v>
      </c>
      <c r="AP560" s="187">
        <f t="shared" si="145"/>
        <v>6.8710322215736419E-2</v>
      </c>
      <c r="AQ560" s="187">
        <f t="shared" si="145"/>
        <v>6.6948326449089268E-2</v>
      </c>
      <c r="AR560" s="187">
        <f t="shared" si="145"/>
        <v>6.5231515000919532E-2</v>
      </c>
      <c r="AS560" s="187">
        <f t="shared" si="145"/>
        <v>6.3558729172282016E-2</v>
      </c>
      <c r="AT560" s="187">
        <f t="shared" si="148"/>
        <v>6.1928839977709364E-2</v>
      </c>
      <c r="AU560" s="187">
        <f t="shared" si="148"/>
        <v>6.0340747383244679E-2</v>
      </c>
      <c r="AV560" s="187">
        <f t="shared" si="148"/>
        <v>5.8793379564013981E-2</v>
      </c>
      <c r="AW560" s="187">
        <f t="shared" si="148"/>
        <v>5.7285692180837268E-2</v>
      </c>
      <c r="AX560" s="187">
        <f t="shared" si="148"/>
        <v>5.5816667675390098E-2</v>
      </c>
      <c r="AY560" s="187">
        <f t="shared" si="148"/>
        <v>5.4385314583439905E-2</v>
      </c>
      <c r="AZ560" s="187">
        <f t="shared" si="148"/>
        <v>5.2990666865693516E-2</v>
      </c>
      <c r="BA560" s="187">
        <f t="shared" si="148"/>
        <v>5.1631783255804441E-2</v>
      </c>
      <c r="BB560" s="187">
        <f t="shared" si="148"/>
        <v>5.0307746625099542E-2</v>
      </c>
      <c r="BC560" s="187">
        <f t="shared" si="148"/>
        <v>4.9017663363596781E-2</v>
      </c>
      <c r="BD560" s="187">
        <f t="shared" si="148"/>
        <v>4.7760662776895807E-2</v>
      </c>
      <c r="BE560" s="187">
        <f t="shared" si="148"/>
        <v>4.6535896498534804E-2</v>
      </c>
      <c r="BF560" s="187">
        <f t="shared" si="148"/>
        <v>4.5342537917416555E-2</v>
      </c>
      <c r="BG560" s="187">
        <f t="shared" si="148"/>
        <v>4.4179781619917653E-2</v>
      </c>
      <c r="BH560" s="187">
        <f t="shared" si="148"/>
        <v>4.3046842846304063E-2</v>
      </c>
      <c r="BI560" s="187">
        <f t="shared" si="148"/>
        <v>4.1942956961086339E-2</v>
      </c>
      <c r="BJ560" s="187">
        <f t="shared" si="146"/>
        <v>4.0867378936956904E-2</v>
      </c>
      <c r="BK560" s="187">
        <f t="shared" si="146"/>
        <v>3.9819382851961231E-2</v>
      </c>
      <c r="BL560" s="187">
        <f t="shared" si="146"/>
        <v>3.8798261399563362E-2</v>
      </c>
      <c r="BM560" s="187">
        <f t="shared" si="146"/>
        <v>3.7803325411275367E-2</v>
      </c>
      <c r="BN560" s="187">
        <f t="shared" si="146"/>
        <v>3.6833903391528276E-2</v>
      </c>
      <c r="BO560" s="187">
        <f t="shared" si="146"/>
        <v>3.5889341064470823E-2</v>
      </c>
      <c r="BP560" s="187">
        <f t="shared" si="146"/>
        <v>3.4969000932389901E-2</v>
      </c>
      <c r="BQ560" s="187">
        <f t="shared" si="146"/>
        <v>3.4072261845454865E-2</v>
      </c>
      <c r="BR560" s="62"/>
      <c r="BS560" s="57" t="s">
        <v>48</v>
      </c>
    </row>
    <row r="561" spans="2:71">
      <c r="B561" s="55">
        <v>28</v>
      </c>
      <c r="C561" s="186">
        <v>7.9399999999999998E-2</v>
      </c>
      <c r="D561" s="91">
        <f t="shared" si="139"/>
        <v>-2.5677828973793781E-2</v>
      </c>
      <c r="I561" s="61" t="s">
        <v>334</v>
      </c>
      <c r="J561" s="187">
        <f t="shared" si="149"/>
        <v>0.15615406267550608</v>
      </c>
      <c r="K561" s="187">
        <f t="shared" si="149"/>
        <v>0.15214436536056136</v>
      </c>
      <c r="L561" s="187">
        <f t="shared" si="149"/>
        <v>0.14823762836750645</v>
      </c>
      <c r="M561" s="187">
        <f t="shared" si="149"/>
        <v>0.14443120789880484</v>
      </c>
      <c r="N561" s="187">
        <f t="shared" si="149"/>
        <v>0.14072252804390084</v>
      </c>
      <c r="O561" s="187">
        <f t="shared" si="149"/>
        <v>0.13710907903602967</v>
      </c>
      <c r="P561" s="187">
        <f t="shared" si="149"/>
        <v>0.13358841555378814</v>
      </c>
      <c r="Q561" s="187">
        <f t="shared" si="149"/>
        <v>0.13015815506631787</v>
      </c>
      <c r="R561" s="187">
        <f t="shared" si="149"/>
        <v>0.12681597622098043</v>
      </c>
      <c r="S561" s="187">
        <f t="shared" si="149"/>
        <v>0.12355961727243338</v>
      </c>
      <c r="T561" s="187">
        <f t="shared" si="149"/>
        <v>0.12038687455204443</v>
      </c>
      <c r="U561" s="187">
        <f t="shared" si="149"/>
        <v>0.11729560097660743</v>
      </c>
      <c r="V561" s="187">
        <f t="shared" si="149"/>
        <v>0.11428370459535177</v>
      </c>
      <c r="W561" s="187">
        <f t="shared" si="149"/>
        <v>0.11134914717426077</v>
      </c>
      <c r="X561" s="187">
        <f t="shared" si="149"/>
        <v>0.10848994281674229</v>
      </c>
      <c r="Y561" s="187">
        <f t="shared" si="149"/>
        <v>0.10570415661971733</v>
      </c>
      <c r="Z561" s="187">
        <f t="shared" si="147"/>
        <v>0.10298990336421711</v>
      </c>
      <c r="AA561" s="187">
        <f t="shared" si="147"/>
        <v>0.10034534623960319</v>
      </c>
      <c r="AB561" s="187">
        <f t="shared" si="147"/>
        <v>9.7768695600546532E-2</v>
      </c>
      <c r="AC561" s="187">
        <f t="shared" si="147"/>
        <v>9.5258207755924779E-2</v>
      </c>
      <c r="AD561" s="187">
        <f t="shared" si="147"/>
        <v>9.2812183788818031E-2</v>
      </c>
      <c r="AE561" s="187">
        <f t="shared" si="147"/>
        <v>9.042896840680445E-2</v>
      </c>
      <c r="AF561" s="187">
        <f t="shared" si="147"/>
        <v>8.8106948821777914E-2</v>
      </c>
      <c r="AG561" s="187">
        <f t="shared" si="147"/>
        <v>8.5844553658529499E-2</v>
      </c>
      <c r="AH561" s="187">
        <f t="shared" si="147"/>
        <v>8.3640251891354114E-2</v>
      </c>
      <c r="AI561" s="187">
        <f t="shared" si="147"/>
        <v>8.1492551807962901E-2</v>
      </c>
      <c r="AJ561" s="187">
        <f t="shared" si="147"/>
        <v>7.9399999999999998E-2</v>
      </c>
      <c r="AK561" s="187">
        <f t="shared" ref="AK561:AZ577" si="150">$C561*POWER(1+$D561,AK$468-$C$468)</f>
        <v>7.7361180379480768E-2</v>
      </c>
      <c r="AL561" s="187">
        <f t="shared" si="150"/>
        <v>7.5374713220485653E-2</v>
      </c>
      <c r="AM561" s="187">
        <f t="shared" si="150"/>
        <v>7.343925422546127E-2</v>
      </c>
      <c r="AN561" s="187">
        <f t="shared" si="150"/>
        <v>7.1553493615496913E-2</v>
      </c>
      <c r="AO561" s="187">
        <f t="shared" si="150"/>
        <v>6.9716155243960728E-2</v>
      </c>
      <c r="AP561" s="187">
        <f t="shared" si="150"/>
        <v>6.7925995732895858E-2</v>
      </c>
      <c r="AQ561" s="187">
        <f t="shared" si="150"/>
        <v>6.6181803631591915E-2</v>
      </c>
      <c r="AR561" s="187">
        <f t="shared" si="150"/>
        <v>6.4482398596762677E-2</v>
      </c>
      <c r="AS561" s="187">
        <f t="shared" si="150"/>
        <v>6.282663059377501E-2</v>
      </c>
      <c r="AT561" s="187">
        <f t="shared" si="150"/>
        <v>6.1213379118388332E-2</v>
      </c>
      <c r="AU561" s="187">
        <f t="shared" si="150"/>
        <v>5.9641552438478358E-2</v>
      </c>
      <c r="AV561" s="187">
        <f t="shared" si="150"/>
        <v>5.8110086855231557E-2</v>
      </c>
      <c r="AW561" s="187">
        <f t="shared" si="150"/>
        <v>5.6617945983310616E-2</v>
      </c>
      <c r="AX561" s="187">
        <f t="shared" si="150"/>
        <v>5.5164120049503676E-2</v>
      </c>
      <c r="AY561" s="187">
        <f t="shared" si="150"/>
        <v>5.3747625209382699E-2</v>
      </c>
      <c r="AZ561" s="187">
        <f t="shared" si="150"/>
        <v>5.2367502881508592E-2</v>
      </c>
      <c r="BA561" s="187">
        <f t="shared" si="148"/>
        <v>5.1022819098732561E-2</v>
      </c>
      <c r="BB561" s="187">
        <f t="shared" si="148"/>
        <v>4.9712663876154486E-2</v>
      </c>
      <c r="BC561" s="187">
        <f t="shared" si="148"/>
        <v>4.8436150595310895E-2</v>
      </c>
      <c r="BD561" s="187">
        <f t="shared" si="148"/>
        <v>4.7192415404175576E-2</v>
      </c>
      <c r="BE561" s="187">
        <f t="shared" si="148"/>
        <v>4.5980616632566931E-2</v>
      </c>
      <c r="BF561" s="187">
        <f t="shared" si="148"/>
        <v>4.4799934222566298E-2</v>
      </c>
      <c r="BG561" s="187">
        <f t="shared" si="148"/>
        <v>4.3649569173562025E-2</v>
      </c>
      <c r="BH561" s="187">
        <f t="shared" si="148"/>
        <v>4.2528743001543523E-2</v>
      </c>
      <c r="BI561" s="187">
        <f t="shared" si="148"/>
        <v>4.1436697212279452E-2</v>
      </c>
      <c r="BJ561" s="187">
        <f t="shared" si="146"/>
        <v>4.0372692788023662E-2</v>
      </c>
      <c r="BK561" s="187">
        <f t="shared" si="146"/>
        <v>3.9336009687401273E-2</v>
      </c>
      <c r="BL561" s="187">
        <f t="shared" si="146"/>
        <v>3.8325946358136694E-2</v>
      </c>
      <c r="BM561" s="187">
        <f t="shared" si="146"/>
        <v>3.7341819262293657E-2</v>
      </c>
      <c r="BN561" s="187">
        <f t="shared" si="146"/>
        <v>3.6382962413706164E-2</v>
      </c>
      <c r="BO561" s="187">
        <f t="shared" si="146"/>
        <v>3.5448726927287053E-2</v>
      </c>
      <c r="BP561" s="187">
        <f t="shared" si="146"/>
        <v>3.4538480579909457E-2</v>
      </c>
      <c r="BQ561" s="187">
        <f t="shared" si="146"/>
        <v>3.3651607382563842E-2</v>
      </c>
      <c r="BR561" s="62"/>
      <c r="BS561" s="57" t="s">
        <v>48</v>
      </c>
    </row>
    <row r="562" spans="2:71">
      <c r="B562" s="55">
        <v>29</v>
      </c>
      <c r="C562" s="186">
        <v>7.85E-2</v>
      </c>
      <c r="D562" s="91">
        <f t="shared" si="139"/>
        <v>-2.5711833001975215E-2</v>
      </c>
      <c r="I562" s="61" t="s">
        <v>334</v>
      </c>
      <c r="J562" s="187">
        <f t="shared" si="149"/>
        <v>0.15452420928383651</v>
      </c>
      <c r="K562" s="187">
        <f t="shared" si="149"/>
        <v>0.15055110861996826</v>
      </c>
      <c r="L562" s="187">
        <f t="shared" si="149"/>
        <v>0.14668016365686939</v>
      </c>
      <c r="M562" s="187">
        <f t="shared" si="149"/>
        <v>0.14290874778422155</v>
      </c>
      <c r="N562" s="187">
        <f t="shared" si="149"/>
        <v>0.13923430192667227</v>
      </c>
      <c r="O562" s="187">
        <f t="shared" si="149"/>
        <v>0.13565433280738706</v>
      </c>
      <c r="P562" s="187">
        <f t="shared" si="149"/>
        <v>0.13216641125624917</v>
      </c>
      <c r="Q562" s="187">
        <f t="shared" si="149"/>
        <v>0.12876817056155809</v>
      </c>
      <c r="R562" s="187">
        <f t="shared" si="149"/>
        <v>0.12545730486410947</v>
      </c>
      <c r="S562" s="187">
        <f t="shared" si="149"/>
        <v>0.12223156759256558</v>
      </c>
      <c r="T562" s="187">
        <f t="shared" si="149"/>
        <v>0.11908876993905589</v>
      </c>
      <c r="U562" s="187">
        <f t="shared" si="149"/>
        <v>0.11602677937397224</v>
      </c>
      <c r="V562" s="187">
        <f t="shared" si="149"/>
        <v>0.11304351819895163</v>
      </c>
      <c r="W562" s="187">
        <f t="shared" si="149"/>
        <v>0.11013696213706443</v>
      </c>
      <c r="X562" s="187">
        <f t="shared" si="149"/>
        <v>0.10730513895925137</v>
      </c>
      <c r="Y562" s="187">
        <f t="shared" si="149"/>
        <v>0.10454612714607735</v>
      </c>
      <c r="Z562" s="187">
        <f t="shared" si="147"/>
        <v>0.10185805458389414</v>
      </c>
      <c r="AA562" s="187">
        <f t="shared" si="147"/>
        <v>9.9239097294526984E-2</v>
      </c>
      <c r="AB562" s="187">
        <f t="shared" si="147"/>
        <v>9.6687478197623342E-2</v>
      </c>
      <c r="AC562" s="187">
        <f t="shared" si="147"/>
        <v>9.4201465904823922E-2</v>
      </c>
      <c r="AD562" s="187">
        <f t="shared" si="147"/>
        <v>9.1779373544937828E-2</v>
      </c>
      <c r="AE562" s="187">
        <f t="shared" si="147"/>
        <v>8.9419557619324463E-2</v>
      </c>
      <c r="AF562" s="187">
        <f t="shared" si="147"/>
        <v>8.7120416886705909E-2</v>
      </c>
      <c r="AG562" s="187">
        <f t="shared" si="147"/>
        <v>8.4880391276652464E-2</v>
      </c>
      <c r="AH562" s="187">
        <f t="shared" si="147"/>
        <v>8.2697960831004849E-2</v>
      </c>
      <c r="AI562" s="187">
        <f t="shared" si="147"/>
        <v>8.0571644672514167E-2</v>
      </c>
      <c r="AJ562" s="187">
        <f t="shared" si="147"/>
        <v>7.85E-2</v>
      </c>
      <c r="AK562" s="187">
        <f t="shared" si="150"/>
        <v>7.6481621109344949E-2</v>
      </c>
      <c r="AL562" s="187">
        <f t="shared" si="150"/>
        <v>7.4515138439661122E-2</v>
      </c>
      <c r="AM562" s="187">
        <f t="shared" si="150"/>
        <v>7.2599217643981501E-2</v>
      </c>
      <c r="AN562" s="187">
        <f t="shared" si="150"/>
        <v>7.0732558683845384E-2</v>
      </c>
      <c r="AO562" s="187">
        <f t="shared" si="150"/>
        <v>6.8913894947163948E-2</v>
      </c>
      <c r="AP562" s="187">
        <f t="shared" si="150"/>
        <v>6.7141992388766794E-2</v>
      </c>
      <c r="AQ562" s="187">
        <f t="shared" si="150"/>
        <v>6.5415648693046932E-2</v>
      </c>
      <c r="AR562" s="187">
        <f t="shared" si="150"/>
        <v>6.3733692458135427E-2</v>
      </c>
      <c r="AS562" s="187">
        <f t="shared" si="150"/>
        <v>6.2094982401052608E-2</v>
      </c>
      <c r="AT562" s="187">
        <f t="shared" si="150"/>
        <v>6.0498406583296152E-2</v>
      </c>
      <c r="AU562" s="187">
        <f t="shared" si="150"/>
        <v>5.8942881656340838E-2</v>
      </c>
      <c r="AV562" s="187">
        <f t="shared" si="150"/>
        <v>5.7427352126537816E-2</v>
      </c>
      <c r="AW562" s="187">
        <f t="shared" si="150"/>
        <v>5.5950789638914651E-2</v>
      </c>
      <c r="AX562" s="187">
        <f t="shared" si="150"/>
        <v>5.4512192279390234E-2</v>
      </c>
      <c r="AY562" s="187">
        <f t="shared" si="150"/>
        <v>5.3110583894930979E-2</v>
      </c>
      <c r="AZ562" s="187">
        <f t="shared" si="150"/>
        <v>5.174501343118712E-2</v>
      </c>
      <c r="BA562" s="187">
        <f t="shared" si="148"/>
        <v>5.041455428715947E-2</v>
      </c>
      <c r="BB562" s="187">
        <f t="shared" si="148"/>
        <v>4.9118303686459017E-2</v>
      </c>
      <c r="BC562" s="187">
        <f t="shared" si="148"/>
        <v>4.7855382064732471E-2</v>
      </c>
      <c r="BD562" s="187">
        <f t="shared" si="148"/>
        <v>4.6624932472838353E-2</v>
      </c>
      <c r="BE562" s="187">
        <f t="shared" si="148"/>
        <v>4.5426119995368365E-2</v>
      </c>
      <c r="BF562" s="187">
        <f t="shared" si="148"/>
        <v>4.425813118411976E-2</v>
      </c>
      <c r="BG562" s="187">
        <f t="shared" si="148"/>
        <v>4.312017350613416E-2</v>
      </c>
      <c r="BH562" s="187">
        <f t="shared" si="148"/>
        <v>4.2011474805928248E-2</v>
      </c>
      <c r="BI562" s="187">
        <f t="shared" si="148"/>
        <v>4.0931282781551524E-2</v>
      </c>
      <c r="BJ562" s="187">
        <f t="shared" si="146"/>
        <v>3.9878864474115656E-2</v>
      </c>
      <c r="BK562" s="187">
        <f t="shared" si="146"/>
        <v>3.8853505770448785E-2</v>
      </c>
      <c r="BL562" s="187">
        <f t="shared" si="146"/>
        <v>3.7854510918537726E-2</v>
      </c>
      <c r="BM562" s="187">
        <f t="shared" si="146"/>
        <v>3.6881202055428837E-2</v>
      </c>
      <c r="BN562" s="187">
        <f t="shared" si="146"/>
        <v>3.5932918747267548E-2</v>
      </c>
      <c r="BO562" s="187">
        <f t="shared" si="146"/>
        <v>3.5009017541164256E-2</v>
      </c>
      <c r="BP562" s="187">
        <f t="shared" si="146"/>
        <v>3.4108871528582614E-2</v>
      </c>
      <c r="BQ562" s="187">
        <f t="shared" si="146"/>
        <v>3.3231869919953874E-2</v>
      </c>
      <c r="BR562" s="62"/>
      <c r="BS562" s="57" t="s">
        <v>48</v>
      </c>
    </row>
    <row r="563" spans="2:71">
      <c r="B563" s="55">
        <v>30</v>
      </c>
      <c r="C563" s="186">
        <v>7.7600000000000002E-2</v>
      </c>
      <c r="D563" s="91">
        <f t="shared" si="139"/>
        <v>-2.5745834237446363E-2</v>
      </c>
      <c r="I563" s="61" t="s">
        <v>334</v>
      </c>
      <c r="J563" s="187">
        <f t="shared" si="149"/>
        <v>0.15289126137550743</v>
      </c>
      <c r="K563" s="187">
        <f t="shared" si="149"/>
        <v>0.14895494830377953</v>
      </c>
      <c r="L563" s="187">
        <f t="shared" si="149"/>
        <v>0.14511997889590303</v>
      </c>
      <c r="M563" s="187">
        <f t="shared" si="149"/>
        <v>0.14138374397470738</v>
      </c>
      <c r="N563" s="187">
        <f t="shared" si="149"/>
        <v>0.13774370153846499</v>
      </c>
      <c r="O563" s="187">
        <f t="shared" si="149"/>
        <v>0.13419737503140336</v>
      </c>
      <c r="P563" s="187">
        <f t="shared" si="149"/>
        <v>0.13074235165874445</v>
      </c>
      <c r="Q563" s="187">
        <f t="shared" si="149"/>
        <v>0.1273762807451245</v>
      </c>
      <c r="R563" s="187">
        <f t="shared" si="149"/>
        <v>0.12409687213527809</v>
      </c>
      <c r="S563" s="187">
        <f t="shared" si="149"/>
        <v>0.12090189463589764</v>
      </c>
      <c r="T563" s="187">
        <f t="shared" si="149"/>
        <v>0.11778917449760862</v>
      </c>
      <c r="U563" s="187">
        <f t="shared" si="149"/>
        <v>0.11475659393602752</v>
      </c>
      <c r="V563" s="187">
        <f t="shared" si="149"/>
        <v>0.11180208969089661</v>
      </c>
      <c r="W563" s="187">
        <f t="shared" si="149"/>
        <v>0.10892365162231467</v>
      </c>
      <c r="X563" s="187">
        <f t="shared" si="149"/>
        <v>0.10611932134310921</v>
      </c>
      <c r="Y563" s="187">
        <f t="shared" si="149"/>
        <v>0.10338719088641921</v>
      </c>
      <c r="Z563" s="187">
        <f t="shared" si="147"/>
        <v>0.10072540140758224</v>
      </c>
      <c r="AA563" s="187">
        <f t="shared" si="147"/>
        <v>9.8132141919442389E-2</v>
      </c>
      <c r="AB563" s="187">
        <f t="shared" si="147"/>
        <v>9.5605648060218845E-2</v>
      </c>
      <c r="AC563" s="187">
        <f t="shared" si="147"/>
        <v>9.3144200893096815E-2</v>
      </c>
      <c r="AD563" s="187">
        <f t="shared" si="147"/>
        <v>9.0746125736723748E-2</v>
      </c>
      <c r="AE563" s="187">
        <f t="shared" si="147"/>
        <v>8.8409791025815587E-2</v>
      </c>
      <c r="AF563" s="187">
        <f t="shared" si="147"/>
        <v>8.6133607201097653E-2</v>
      </c>
      <c r="AG563" s="187">
        <f t="shared" si="147"/>
        <v>8.3916025627824881E-2</v>
      </c>
      <c r="AH563" s="187">
        <f t="shared" si="147"/>
        <v>8.1755537542145595E-2</v>
      </c>
      <c r="AI563" s="187">
        <f t="shared" si="147"/>
        <v>7.9650673024592195E-2</v>
      </c>
      <c r="AJ563" s="187">
        <f t="shared" si="147"/>
        <v>7.7600000000000002E-2</v>
      </c>
      <c r="AK563" s="187">
        <f t="shared" si="150"/>
        <v>7.560212326317417E-2</v>
      </c>
      <c r="AL563" s="187">
        <f t="shared" si="150"/>
        <v>7.3655683529641497E-2</v>
      </c>
      <c r="AM563" s="187">
        <f t="shared" si="150"/>
        <v>7.1759356510841532E-2</v>
      </c>
      <c r="AN563" s="187">
        <f t="shared" si="150"/>
        <v>6.9911852013127593E-2</v>
      </c>
      <c r="AO563" s="187">
        <f t="shared" si="150"/>
        <v>6.8111913059964724E-2</v>
      </c>
      <c r="AP563" s="187">
        <f t="shared" si="150"/>
        <v>6.6358315036727511E-2</v>
      </c>
      <c r="AQ563" s="187">
        <f t="shared" si="150"/>
        <v>6.4649864857515671E-2</v>
      </c>
      <c r="AR563" s="187">
        <f t="shared" si="150"/>
        <v>6.2985400153420773E-2</v>
      </c>
      <c r="AS563" s="187">
        <f t="shared" si="150"/>
        <v>6.1363788481691571E-2</v>
      </c>
      <c r="AT563" s="187">
        <f t="shared" si="150"/>
        <v>5.9783926555260214E-2</v>
      </c>
      <c r="AU563" s="187">
        <f t="shared" si="150"/>
        <v>5.8244739492104819E-2</v>
      </c>
      <c r="AV563" s="187">
        <f t="shared" si="150"/>
        <v>5.6745180083937835E-2</v>
      </c>
      <c r="AW563" s="187">
        <f t="shared" si="150"/>
        <v>5.5284228083722735E-2</v>
      </c>
      <c r="AX563" s="187">
        <f t="shared" si="150"/>
        <v>5.3860889511534032E-2</v>
      </c>
      <c r="AY563" s="187">
        <f t="shared" si="150"/>
        <v>5.247419597828866E-2</v>
      </c>
      <c r="AZ563" s="187">
        <f t="shared" si="150"/>
        <v>5.1123204026888358E-2</v>
      </c>
      <c r="BA563" s="187">
        <f t="shared" si="148"/>
        <v>4.9806994490324941E-2</v>
      </c>
      <c r="BB563" s="187">
        <f t="shared" si="148"/>
        <v>4.8524671866311632E-2</v>
      </c>
      <c r="BC563" s="187">
        <f t="shared" si="148"/>
        <v>4.7275363708015092E-2</v>
      </c>
      <c r="BD563" s="187">
        <f t="shared" si="148"/>
        <v>4.6058220030473551E-2</v>
      </c>
      <c r="BE563" s="187">
        <f t="shared" si="148"/>
        <v>4.4872412732297147E-2</v>
      </c>
      <c r="BF563" s="187">
        <f t="shared" si="148"/>
        <v>4.3717135032257146E-2</v>
      </c>
      <c r="BG563" s="187">
        <f t="shared" si="148"/>
        <v>4.2591600920380585E-2</v>
      </c>
      <c r="BH563" s="187">
        <f t="shared" si="148"/>
        <v>4.1495044623177005E-2</v>
      </c>
      <c r="BI563" s="187">
        <f t="shared" si="148"/>
        <v>4.0426720082633247E-2</v>
      </c>
      <c r="BJ563" s="187">
        <f t="shared" si="146"/>
        <v>3.938590044862212E-2</v>
      </c>
      <c r="BK563" s="187">
        <f t="shared" si="146"/>
        <v>3.8371877584379335E-2</v>
      </c>
      <c r="BL563" s="187">
        <f t="shared" si="146"/>
        <v>3.7383961584712321E-2</v>
      </c>
      <c r="BM563" s="187">
        <f t="shared" si="146"/>
        <v>3.6421480306613255E-2</v>
      </c>
      <c r="BN563" s="187">
        <f t="shared" si="146"/>
        <v>3.5483778911956775E-2</v>
      </c>
      <c r="BO563" s="187">
        <f t="shared" si="146"/>
        <v>3.4570219421971332E-2</v>
      </c>
      <c r="BP563" s="187">
        <f t="shared" si="146"/>
        <v>3.3680180283181108E-2</v>
      </c>
      <c r="BQ563" s="187">
        <f t="shared" si="146"/>
        <v>3.2813055944523023E-2</v>
      </c>
      <c r="BR563" s="62"/>
      <c r="BS563" s="57" t="s">
        <v>48</v>
      </c>
    </row>
    <row r="564" spans="2:71">
      <c r="B564" s="55">
        <v>31</v>
      </c>
      <c r="C564" s="186">
        <v>7.7799999999999994E-2</v>
      </c>
      <c r="D564" s="91">
        <f t="shared" si="139"/>
        <v>-2.577983071220058E-2</v>
      </c>
      <c r="I564" s="61" t="s">
        <v>334</v>
      </c>
      <c r="J564" s="187">
        <f t="shared" si="149"/>
        <v>0.15342444720848533</v>
      </c>
      <c r="K564" s="187">
        <f t="shared" si="149"/>
        <v>0.1494691909323376</v>
      </c>
      <c r="L564" s="187">
        <f t="shared" si="149"/>
        <v>0.14561590049341239</v>
      </c>
      <c r="M564" s="187">
        <f t="shared" si="149"/>
        <v>0.14186194722968756</v>
      </c>
      <c r="N564" s="187">
        <f t="shared" si="149"/>
        <v>0.13820477024560307</v>
      </c>
      <c r="O564" s="187">
        <f t="shared" si="149"/>
        <v>0.13464187466505287</v>
      </c>
      <c r="P564" s="187">
        <f t="shared" si="149"/>
        <v>0.13117082992941448</v>
      </c>
      <c r="Q564" s="187">
        <f t="shared" si="149"/>
        <v>0.12778926813945532</v>
      </c>
      <c r="R564" s="187">
        <f t="shared" si="149"/>
        <v>0.12449488243998416</v>
      </c>
      <c r="S564" s="187">
        <f t="shared" si="149"/>
        <v>0.12128542544614605</v>
      </c>
      <c r="T564" s="187">
        <f t="shared" si="149"/>
        <v>0.11815870771028719</v>
      </c>
      <c r="U564" s="187">
        <f t="shared" si="149"/>
        <v>0.11511259622834359</v>
      </c>
      <c r="V564" s="187">
        <f t="shared" si="149"/>
        <v>0.112145012984735</v>
      </c>
      <c r="W564" s="187">
        <f t="shared" si="149"/>
        <v>0.109253933534771</v>
      </c>
      <c r="X564" s="187">
        <f t="shared" si="149"/>
        <v>0.10643738562360258</v>
      </c>
      <c r="Y564" s="187">
        <f t="shared" si="149"/>
        <v>0.1036934478407769</v>
      </c>
      <c r="Z564" s="187">
        <f t="shared" si="147"/>
        <v>0.10102024830947727</v>
      </c>
      <c r="AA564" s="187">
        <f t="shared" si="147"/>
        <v>9.8415963409554469E-2</v>
      </c>
      <c r="AB564" s="187">
        <f t="shared" si="147"/>
        <v>9.5878816533478045E-2</v>
      </c>
      <c r="AC564" s="187">
        <f t="shared" si="147"/>
        <v>9.3407076874358841E-2</v>
      </c>
      <c r="AD564" s="187">
        <f t="shared" si="147"/>
        <v>9.0999058245216369E-2</v>
      </c>
      <c r="AE564" s="187">
        <f t="shared" si="147"/>
        <v>8.8653117928685007E-2</v>
      </c>
      <c r="AF564" s="187">
        <f t="shared" si="147"/>
        <v>8.6367655556374767E-2</v>
      </c>
      <c r="AG564" s="187">
        <f t="shared" si="147"/>
        <v>8.4141112017121766E-2</v>
      </c>
      <c r="AH564" s="187">
        <f t="shared" si="147"/>
        <v>8.1971968393384068E-2</v>
      </c>
      <c r="AI564" s="187">
        <f t="shared" si="147"/>
        <v>7.9858744925056777E-2</v>
      </c>
      <c r="AJ564" s="187">
        <f t="shared" si="147"/>
        <v>7.7799999999999994E-2</v>
      </c>
      <c r="AK564" s="187">
        <f t="shared" si="150"/>
        <v>7.5794329170590785E-2</v>
      </c>
      <c r="AL564" s="187">
        <f t="shared" si="150"/>
        <v>7.3840364195628158E-2</v>
      </c>
      <c r="AM564" s="187">
        <f t="shared" si="150"/>
        <v>7.1936772106937621E-2</v>
      </c>
      <c r="AN564" s="187">
        <f t="shared" si="150"/>
        <v>7.0082254300038616E-2</v>
      </c>
      <c r="AO564" s="187">
        <f t="shared" si="150"/>
        <v>6.8275545648254235E-2</v>
      </c>
      <c r="AP564" s="187">
        <f t="shared" si="150"/>
        <v>6.6515413639659113E-2</v>
      </c>
      <c r="AQ564" s="187">
        <f t="shared" si="150"/>
        <v>6.4800657536276701E-2</v>
      </c>
      <c r="AR564" s="187">
        <f t="shared" si="150"/>
        <v>6.3130107554952214E-2</v>
      </c>
      <c r="AS564" s="187">
        <f t="shared" si="150"/>
        <v>6.1502624069342531E-2</v>
      </c>
      <c r="AT564" s="187">
        <f t="shared" si="150"/>
        <v>5.9917096832478763E-2</v>
      </c>
      <c r="AU564" s="187">
        <f t="shared" si="150"/>
        <v>5.8372444219370934E-2</v>
      </c>
      <c r="AV564" s="187">
        <f t="shared" si="150"/>
        <v>5.6867612489138179E-2</v>
      </c>
      <c r="AW564" s="187">
        <f t="shared" si="150"/>
        <v>5.5401575066161175E-2</v>
      </c>
      <c r="AX564" s="187">
        <f t="shared" si="150"/>
        <v>5.397333183976627E-2</v>
      </c>
      <c r="AY564" s="187">
        <f t="shared" si="150"/>
        <v>5.2581908481963667E-2</v>
      </c>
      <c r="AZ564" s="187">
        <f t="shared" si="150"/>
        <v>5.1226355782774222E-2</v>
      </c>
      <c r="BA564" s="187">
        <f t="shared" si="148"/>
        <v>4.9905749002691339E-2</v>
      </c>
      <c r="BB564" s="187">
        <f t="shared" si="148"/>
        <v>4.8619187241836392E-2</v>
      </c>
      <c r="BC564" s="187">
        <f t="shared" si="148"/>
        <v>4.7365792825377062E-2</v>
      </c>
      <c r="BD564" s="187">
        <f t="shared" si="148"/>
        <v>4.6144710704789683E-2</v>
      </c>
      <c r="BE564" s="187">
        <f t="shared" si="148"/>
        <v>4.4955107874556727E-2</v>
      </c>
      <c r="BF564" s="187">
        <f t="shared" si="148"/>
        <v>4.3796172803901946E-2</v>
      </c>
      <c r="BG564" s="187">
        <f t="shared" si="148"/>
        <v>4.2667114883175067E-2</v>
      </c>
      <c r="BH564" s="187">
        <f t="shared" si="148"/>
        <v>4.1567163884508804E-2</v>
      </c>
      <c r="BI564" s="187">
        <f t="shared" si="148"/>
        <v>4.0495569436379879E-2</v>
      </c>
      <c r="BJ564" s="187">
        <f t="shared" si="146"/>
        <v>3.9451600511715833E-2</v>
      </c>
      <c r="BK564" s="187">
        <f t="shared" si="146"/>
        <v>3.8434544929198435E-2</v>
      </c>
      <c r="BL564" s="187">
        <f t="shared" si="146"/>
        <v>3.744370886742323E-2</v>
      </c>
      <c r="BM564" s="187">
        <f t="shared" si="146"/>
        <v>3.647841639158414E-2</v>
      </c>
      <c r="BN564" s="187">
        <f t="shared" si="146"/>
        <v>3.553800899235994E-2</v>
      </c>
      <c r="BO564" s="187">
        <f t="shared" si="146"/>
        <v>3.4621845136688235E-2</v>
      </c>
      <c r="BP564" s="187">
        <f t="shared" si="146"/>
        <v>3.3729299830120393E-2</v>
      </c>
      <c r="BQ564" s="187">
        <f t="shared" si="146"/>
        <v>3.2859764190458829E-2</v>
      </c>
      <c r="BR564" s="62"/>
      <c r="BS564" s="57" t="s">
        <v>48</v>
      </c>
    </row>
    <row r="565" spans="2:71">
      <c r="B565" s="55">
        <v>32</v>
      </c>
      <c r="C565" s="186">
        <v>7.8100000000000003E-2</v>
      </c>
      <c r="D565" s="91">
        <f t="shared" si="139"/>
        <v>-2.56453272754954E-2</v>
      </c>
      <c r="I565" s="61" t="s">
        <v>334</v>
      </c>
      <c r="J565" s="187">
        <f t="shared" si="149"/>
        <v>0.15346422673855603</v>
      </c>
      <c r="K565" s="187">
        <f t="shared" si="149"/>
        <v>0.14952858641876493</v>
      </c>
      <c r="L565" s="187">
        <f t="shared" si="149"/>
        <v>0.1456938768830135</v>
      </c>
      <c r="M565" s="187">
        <f t="shared" si="149"/>
        <v>0.14195750972831289</v>
      </c>
      <c r="N565" s="187">
        <f t="shared" si="149"/>
        <v>0.13831696293211598</v>
      </c>
      <c r="O565" s="187">
        <f t="shared" si="149"/>
        <v>0.13476977914996932</v>
      </c>
      <c r="P565" s="187">
        <f t="shared" si="149"/>
        <v>0.13131356405682212</v>
      </c>
      <c r="Q565" s="187">
        <f t="shared" si="149"/>
        <v>0.12794598473087318</v>
      </c>
      <c r="R565" s="187">
        <f t="shared" si="149"/>
        <v>0.1246647680788644</v>
      </c>
      <c r="S565" s="187">
        <f t="shared" si="149"/>
        <v>0.12146769930175819</v>
      </c>
      <c r="T565" s="187">
        <f t="shared" si="149"/>
        <v>0.11835262039976314</v>
      </c>
      <c r="U565" s="187">
        <f t="shared" si="149"/>
        <v>0.11531742871569872</v>
      </c>
      <c r="V565" s="187">
        <f t="shared" si="149"/>
        <v>0.11236007551571603</v>
      </c>
      <c r="W565" s="187">
        <f t="shared" si="149"/>
        <v>0.10947856460641613</v>
      </c>
      <c r="X565" s="187">
        <f t="shared" si="149"/>
        <v>0.10667095098743312</v>
      </c>
      <c r="Y565" s="187">
        <f t="shared" si="149"/>
        <v>0.10393533953857205</v>
      </c>
      <c r="Z565" s="187">
        <f t="shared" si="147"/>
        <v>0.10126988374061563</v>
      </c>
      <c r="AA565" s="187">
        <f t="shared" si="147"/>
        <v>9.8672784428936164E-2</v>
      </c>
      <c r="AB565" s="187">
        <f t="shared" si="147"/>
        <v>9.61422885790717E-2</v>
      </c>
      <c r="AC565" s="187">
        <f t="shared" si="147"/>
        <v>9.3676688123446289E-2</v>
      </c>
      <c r="AD565" s="187">
        <f t="shared" si="147"/>
        <v>9.1274318798435991E-2</v>
      </c>
      <c r="AE565" s="187">
        <f t="shared" si="147"/>
        <v>8.8933559021002195E-2</v>
      </c>
      <c r="AF565" s="187">
        <f t="shared" si="147"/>
        <v>8.665282879413401E-2</v>
      </c>
      <c r="AG565" s="187">
        <f t="shared" si="147"/>
        <v>8.4430588640360973E-2</v>
      </c>
      <c r="AH565" s="187">
        <f t="shared" si="147"/>
        <v>8.2265338562616183E-2</v>
      </c>
      <c r="AI565" s="187">
        <f t="shared" si="147"/>
        <v>8.0155617031748477E-2</v>
      </c>
      <c r="AJ565" s="187">
        <f t="shared" si="147"/>
        <v>7.8100000000000003E-2</v>
      </c>
      <c r="AK565" s="187">
        <f t="shared" si="150"/>
        <v>7.6097099939783808E-2</v>
      </c>
      <c r="AL565" s="187">
        <f t="shared" si="150"/>
        <v>7.414556490711198E-2</v>
      </c>
      <c r="AM565" s="187">
        <f t="shared" si="150"/>
        <v>7.22440776290426E-2</v>
      </c>
      <c r="AN565" s="187">
        <f t="shared" si="150"/>
        <v>7.03913546145295E-2</v>
      </c>
      <c r="AO565" s="187">
        <f t="shared" si="150"/>
        <v>6.858614528807444E-2</v>
      </c>
      <c r="AP565" s="187">
        <f t="shared" si="150"/>
        <v>6.6827231145597091E-2</v>
      </c>
      <c r="AQ565" s="187">
        <f t="shared" si="150"/>
        <v>6.5113424931953087E-2</v>
      </c>
      <c r="AR565" s="187">
        <f t="shared" si="150"/>
        <v>6.3443569839544744E-2</v>
      </c>
      <c r="AS565" s="187">
        <f t="shared" si="150"/>
        <v>6.1816538727483869E-2</v>
      </c>
      <c r="AT565" s="187">
        <f t="shared" si="150"/>
        <v>6.0231233360779207E-2</v>
      </c>
      <c r="AU565" s="187">
        <f t="shared" si="150"/>
        <v>5.8686583669035293E-2</v>
      </c>
      <c r="AV565" s="187">
        <f t="shared" si="150"/>
        <v>5.718154702416213E-2</v>
      </c>
      <c r="AW565" s="187">
        <f t="shared" si="150"/>
        <v>5.5715107536608362E-2</v>
      </c>
      <c r="AX565" s="187">
        <f t="shared" si="150"/>
        <v>5.4286275369642624E-2</v>
      </c>
      <c r="AY565" s="187">
        <f t="shared" si="150"/>
        <v>5.2894086071220474E-2</v>
      </c>
      <c r="AZ565" s="187">
        <f t="shared" si="150"/>
        <v>5.1537599922985802E-2</v>
      </c>
      <c r="BA565" s="187">
        <f t="shared" si="148"/>
        <v>5.0215901305967287E-2</v>
      </c>
      <c r="BB565" s="187">
        <f t="shared" si="148"/>
        <v>4.8928098082541775E-2</v>
      </c>
      <c r="BC565" s="187">
        <f t="shared" si="148"/>
        <v>4.767332099424746E-2</v>
      </c>
      <c r="BD565" s="187">
        <f t="shared" si="148"/>
        <v>4.645072307504023E-2</v>
      </c>
      <c r="BE565" s="187">
        <f t="shared" si="148"/>
        <v>4.5259479079597417E-2</v>
      </c>
      <c r="BF565" s="187">
        <f t="shared" si="148"/>
        <v>4.4098784926282705E-2</v>
      </c>
      <c r="BG565" s="187">
        <f t="shared" si="148"/>
        <v>4.2967857154396508E-2</v>
      </c>
      <c r="BH565" s="187">
        <f t="shared" si="148"/>
        <v>4.1865932395345272E-2</v>
      </c>
      <c r="BI565" s="187">
        <f t="shared" si="148"/>
        <v>4.0792266857372868E-2</v>
      </c>
      <c r="BJ565" s="187">
        <f t="shared" si="146"/>
        <v>3.9746135823506203E-2</v>
      </c>
      <c r="BK565" s="187">
        <f t="shared" si="146"/>
        <v>3.8726833162376094E-2</v>
      </c>
      <c r="BL565" s="187">
        <f t="shared" si="146"/>
        <v>3.7733670851583447E-2</v>
      </c>
      <c r="BM565" s="187">
        <f t="shared" si="146"/>
        <v>3.6765978513288763E-2</v>
      </c>
      <c r="BN565" s="187">
        <f t="shared" si="146"/>
        <v>3.582310296171165E-2</v>
      </c>
      <c r="BO565" s="187">
        <f t="shared" si="146"/>
        <v>3.4904407762234788E-2</v>
      </c>
      <c r="BP565" s="187">
        <f t="shared" si="146"/>
        <v>3.4009272801814927E-2</v>
      </c>
      <c r="BQ565" s="187">
        <f t="shared" si="146"/>
        <v>3.3137093870410778E-2</v>
      </c>
      <c r="BR565" s="62"/>
      <c r="BS565" s="57" t="s">
        <v>48</v>
      </c>
    </row>
    <row r="566" spans="2:71">
      <c r="B566" s="55">
        <v>33</v>
      </c>
      <c r="C566" s="186">
        <v>7.8399999999999997E-2</v>
      </c>
      <c r="D566" s="91">
        <f t="shared" si="139"/>
        <v>-2.551079876905471E-2</v>
      </c>
      <c r="I566" s="61" t="s">
        <v>334</v>
      </c>
      <c r="J566" s="187">
        <f t="shared" si="149"/>
        <v>0.15350172500417475</v>
      </c>
      <c r="K566" s="187">
        <f t="shared" si="149"/>
        <v>0.14958577338689047</v>
      </c>
      <c r="L566" s="187">
        <f t="shared" si="149"/>
        <v>0.14576972082330408</v>
      </c>
      <c r="M566" s="187">
        <f t="shared" si="149"/>
        <v>0.14205101880875948</v>
      </c>
      <c r="N566" s="187">
        <f t="shared" si="149"/>
        <v>0.13842718385299002</v>
      </c>
      <c r="O566" s="187">
        <f t="shared" si="149"/>
        <v>0.13489579582154945</v>
      </c>
      <c r="P566" s="187">
        <f t="shared" si="149"/>
        <v>0.13145449631955441</v>
      </c>
      <c r="Q566" s="187">
        <f t="shared" si="149"/>
        <v>0.12810098711665882</v>
      </c>
      <c r="R566" s="187">
        <f t="shared" si="149"/>
        <v>0.12483302861220844</v>
      </c>
      <c r="S566" s="187">
        <f t="shared" si="149"/>
        <v>0.12164843833955075</v>
      </c>
      <c r="T566" s="187">
        <f t="shared" si="149"/>
        <v>0.11854508950850071</v>
      </c>
      <c r="U566" s="187">
        <f t="shared" si="149"/>
        <v>0.11552090958498977</v>
      </c>
      <c r="V566" s="187">
        <f t="shared" si="149"/>
        <v>0.11257387890694891</v>
      </c>
      <c r="W566" s="187">
        <f t="shared" si="149"/>
        <v>0.10970202933550181</v>
      </c>
      <c r="X566" s="187">
        <f t="shared" si="149"/>
        <v>0.10690344294056689</v>
      </c>
      <c r="Y566" s="187">
        <f t="shared" si="149"/>
        <v>0.10417625071999095</v>
      </c>
      <c r="Z566" s="187">
        <f t="shared" si="147"/>
        <v>0.10151863135135868</v>
      </c>
      <c r="AA566" s="187">
        <f t="shared" si="147"/>
        <v>9.8928809975644308E-2</v>
      </c>
      <c r="AB566" s="187">
        <f t="shared" si="147"/>
        <v>9.64050570118936E-2</v>
      </c>
      <c r="AC566" s="187">
        <f t="shared" si="147"/>
        <v>9.3945687002143938E-2</v>
      </c>
      <c r="AD566" s="187">
        <f t="shared" si="147"/>
        <v>9.154905748581163E-2</v>
      </c>
      <c r="AE566" s="187">
        <f t="shared" si="147"/>
        <v>8.9213567902794472E-2</v>
      </c>
      <c r="AF566" s="187">
        <f t="shared" si="147"/>
        <v>8.6937658524556885E-2</v>
      </c>
      <c r="AG566" s="187">
        <f t="shared" si="147"/>
        <v>8.4719809412484123E-2</v>
      </c>
      <c r="AH566" s="187">
        <f t="shared" si="147"/>
        <v>8.2558539402809564E-2</v>
      </c>
      <c r="AI566" s="187">
        <f t="shared" si="147"/>
        <v>8.0452405117437412E-2</v>
      </c>
      <c r="AJ566" s="187">
        <f t="shared" si="147"/>
        <v>7.8399999999999997E-2</v>
      </c>
      <c r="AK566" s="187">
        <f t="shared" si="150"/>
        <v>7.6399953376506111E-2</v>
      </c>
      <c r="AL566" s="187">
        <f t="shared" si="150"/>
        <v>7.4450929539952901E-2</v>
      </c>
      <c r="AM566" s="187">
        <f t="shared" si="150"/>
        <v>7.2551626858290086E-2</v>
      </c>
      <c r="AN566" s="187">
        <f t="shared" si="150"/>
        <v>7.0700776905140691E-2</v>
      </c>
      <c r="AO566" s="187">
        <f t="shared" si="150"/>
        <v>6.8897143612697817E-2</v>
      </c>
      <c r="AP566" s="187">
        <f t="shared" si="150"/>
        <v>6.7139522446231628E-2</v>
      </c>
      <c r="AQ566" s="187">
        <f t="shared" si="150"/>
        <v>6.5426739599655379E-2</v>
      </c>
      <c r="AR566" s="187">
        <f t="shared" si="150"/>
        <v>6.3757651211613225E-2</v>
      </c>
      <c r="AS566" s="187">
        <f t="shared" si="150"/>
        <v>6.2131142601566179E-2</v>
      </c>
      <c r="AT566" s="187">
        <f t="shared" si="150"/>
        <v>6.0546127525366179E-2</v>
      </c>
      <c r="AU566" s="187">
        <f t="shared" si="150"/>
        <v>5.9001547449821043E-2</v>
      </c>
      <c r="AV566" s="187">
        <f t="shared" si="150"/>
        <v>5.7496370845765817E-2</v>
      </c>
      <c r="AW566" s="187">
        <f t="shared" si="150"/>
        <v>5.6029592499168543E-2</v>
      </c>
      <c r="AX566" s="187">
        <f t="shared" si="150"/>
        <v>5.4600232839810116E-2</v>
      </c>
      <c r="AY566" s="187">
        <f t="shared" si="150"/>
        <v>5.3207337287090185E-2</v>
      </c>
      <c r="AZ566" s="187">
        <f t="shared" si="150"/>
        <v>5.1849975612522005E-2</v>
      </c>
      <c r="BA566" s="187">
        <f t="shared" si="148"/>
        <v>5.0527241318490561E-2</v>
      </c>
      <c r="BB566" s="187">
        <f t="shared" si="148"/>
        <v>4.923825103285908E-2</v>
      </c>
      <c r="BC566" s="187">
        <f t="shared" si="148"/>
        <v>4.7982143919019608E-2</v>
      </c>
      <c r="BD566" s="187">
        <f t="shared" si="148"/>
        <v>4.6758081100993679E-2</v>
      </c>
      <c r="BE566" s="187">
        <f t="shared" si="148"/>
        <v>4.5565245103199085E-2</v>
      </c>
      <c r="BF566" s="187">
        <f t="shared" si="148"/>
        <v>4.4402839304508723E-2</v>
      </c>
      <c r="BG566" s="187">
        <f t="shared" si="148"/>
        <v>4.3270087406236724E-2</v>
      </c>
      <c r="BH566" s="187">
        <f t="shared" si="148"/>
        <v>4.2166232913696811E-2</v>
      </c>
      <c r="BI566" s="187">
        <f t="shared" si="148"/>
        <v>4.1090538630986391E-2</v>
      </c>
      <c r="BJ566" s="187">
        <f t="shared" si="146"/>
        <v>4.0042286168659229E-2</v>
      </c>
      <c r="BK566" s="187">
        <f t="shared" si="146"/>
        <v>3.9020775463957665E-2</v>
      </c>
      <c r="BL566" s="187">
        <f t="shared" si="146"/>
        <v>3.8025324313284169E-2</v>
      </c>
      <c r="BM566" s="187">
        <f t="shared" si="146"/>
        <v>3.7055267916599931E-2</v>
      </c>
      <c r="BN566" s="187">
        <f t="shared" si="146"/>
        <v>3.6109958433446145E-2</v>
      </c>
      <c r="BO566" s="187">
        <f t="shared" si="146"/>
        <v>3.5188764550291567E-2</v>
      </c>
      <c r="BP566" s="187">
        <f t="shared" si="146"/>
        <v>3.4291071058917433E-2</v>
      </c>
      <c r="BQ566" s="187">
        <f t="shared" si="146"/>
        <v>3.3416278445558036E-2</v>
      </c>
      <c r="BR566" s="62"/>
      <c r="BS566" s="57" t="s">
        <v>48</v>
      </c>
    </row>
    <row r="567" spans="2:71">
      <c r="B567" s="55">
        <v>34</v>
      </c>
      <c r="C567" s="186">
        <v>7.8700000000000006E-2</v>
      </c>
      <c r="D567" s="91">
        <f t="shared" si="139"/>
        <v>-2.5376259003144663E-2</v>
      </c>
      <c r="I567" s="61" t="s">
        <v>334</v>
      </c>
      <c r="J567" s="187">
        <f t="shared" si="149"/>
        <v>0.1535370142198717</v>
      </c>
      <c r="K567" s="187">
        <f t="shared" si="149"/>
        <v>0.14964081918045874</v>
      </c>
      <c r="L567" s="187">
        <f t="shared" si="149"/>
        <v>0.14584349499549268</v>
      </c>
      <c r="M567" s="187">
        <f t="shared" si="149"/>
        <v>0.14214253269256322</v>
      </c>
      <c r="N567" s="187">
        <f t="shared" si="149"/>
        <v>0.13853548696759377</v>
      </c>
      <c r="O567" s="187">
        <f t="shared" si="149"/>
        <v>0.13501997456917733</v>
      </c>
      <c r="P567" s="187">
        <f t="shared" si="149"/>
        <v>0.1315936727239119</v>
      </c>
      <c r="Q567" s="187">
        <f t="shared" si="149"/>
        <v>0.12825431760169484</v>
      </c>
      <c r="R567" s="187">
        <f t="shared" si="149"/>
        <v>0.12499970281996266</v>
      </c>
      <c r="S567" s="187">
        <f t="shared" si="149"/>
        <v>0.12182767798588716</v>
      </c>
      <c r="T567" s="187">
        <f t="shared" si="149"/>
        <v>0.11873614727556558</v>
      </c>
      <c r="U567" s="187">
        <f t="shared" si="149"/>
        <v>0.1157230680492653</v>
      </c>
      <c r="V567" s="187">
        <f t="shared" si="149"/>
        <v>0.11278644950180861</v>
      </c>
      <c r="W567" s="187">
        <f t="shared" si="149"/>
        <v>0.10992435134720563</v>
      </c>
      <c r="X567" s="187">
        <f t="shared" si="149"/>
        <v>0.10713488253666625</v>
      </c>
      <c r="Y567" s="187">
        <f t="shared" si="149"/>
        <v>0.10441620000914431</v>
      </c>
      <c r="Z567" s="187">
        <f t="shared" si="147"/>
        <v>0.10176650747358812</v>
      </c>
      <c r="AA567" s="187">
        <f t="shared" si="147"/>
        <v>9.9184054222092893E-2</v>
      </c>
      <c r="AB567" s="187">
        <f t="shared" si="147"/>
        <v>9.6667133973171115E-2</v>
      </c>
      <c r="AC567" s="187">
        <f t="shared" si="147"/>
        <v>9.4214083744376217E-2</v>
      </c>
      <c r="AD567" s="187">
        <f t="shared" si="147"/>
        <v>9.182328275353499E-2</v>
      </c>
      <c r="AE567" s="187">
        <f t="shared" si="147"/>
        <v>8.9493151347862288E-2</v>
      </c>
      <c r="AF567" s="187">
        <f t="shared" si="147"/>
        <v>8.7222149960251308E-2</v>
      </c>
      <c r="AG567" s="187">
        <f t="shared" si="147"/>
        <v>8.5008778092048834E-2</v>
      </c>
      <c r="AH567" s="187">
        <f t="shared" si="147"/>
        <v>8.2851573321644154E-2</v>
      </c>
      <c r="AI567" s="187">
        <f t="shared" si="147"/>
        <v>8.0749110338216079E-2</v>
      </c>
      <c r="AJ567" s="187">
        <f t="shared" si="147"/>
        <v>7.8700000000000006E-2</v>
      </c>
      <c r="AK567" s="187">
        <f t="shared" si="150"/>
        <v>7.6702888416452522E-2</v>
      </c>
      <c r="AL567" s="187">
        <f t="shared" si="150"/>
        <v>7.4756456053707315E-2</v>
      </c>
      <c r="AM567" s="187">
        <f t="shared" si="150"/>
        <v>7.2859416862731244E-2</v>
      </c>
      <c r="AN567" s="187">
        <f t="shared" si="150"/>
        <v>7.1010517429604472E-2</v>
      </c>
      <c r="AO567" s="187">
        <f t="shared" si="150"/>
        <v>6.9208536147363511E-2</v>
      </c>
      <c r="AP567" s="187">
        <f t="shared" si="150"/>
        <v>6.7452282408859518E-2</v>
      </c>
      <c r="AQ567" s="187">
        <f t="shared" si="150"/>
        <v>6.5740595820099043E-2</v>
      </c>
      <c r="AR567" s="187">
        <f t="shared" si="150"/>
        <v>6.4072345433547145E-2</v>
      </c>
      <c r="AS567" s="187">
        <f t="shared" si="150"/>
        <v>6.2446429000886504E-2</v>
      </c>
      <c r="AT567" s="187">
        <f t="shared" si="150"/>
        <v>6.0861772244738523E-2</v>
      </c>
      <c r="AU567" s="187">
        <f t="shared" si="150"/>
        <v>5.9317328148865645E-2</v>
      </c>
      <c r="AV567" s="187">
        <f t="shared" si="150"/>
        <v>5.7812076266385494E-2</v>
      </c>
      <c r="AW567" s="187">
        <f t="shared" si="150"/>
        <v>5.6345022045540143E-2</v>
      </c>
      <c r="AX567" s="187">
        <f t="shared" si="150"/>
        <v>5.4915196172574621E-2</v>
      </c>
      <c r="AY567" s="187">
        <f t="shared" si="150"/>
        <v>5.3521653931290866E-2</v>
      </c>
      <c r="AZ567" s="187">
        <f t="shared" si="150"/>
        <v>5.2163474578853758E-2</v>
      </c>
      <c r="BA567" s="187">
        <f t="shared" si="148"/>
        <v>5.0839760737436811E-2</v>
      </c>
      <c r="BB567" s="187">
        <f t="shared" si="148"/>
        <v>4.9549637801305703E-2</v>
      </c>
      <c r="BC567" s="187">
        <f t="shared" si="148"/>
        <v>4.8292253358947768E-2</v>
      </c>
      <c r="BD567" s="187">
        <f t="shared" si="148"/>
        <v>4.7066776629865623E-2</v>
      </c>
      <c r="BE567" s="187">
        <f t="shared" si="148"/>
        <v>4.5872397915662999E-2</v>
      </c>
      <c r="BF567" s="187">
        <f t="shared" si="148"/>
        <v>4.470832806505981E-2</v>
      </c>
      <c r="BG567" s="187">
        <f t="shared" si="148"/>
        <v>4.3573797952483291E-2</v>
      </c>
      <c r="BH567" s="187">
        <f t="shared" si="148"/>
        <v>4.246805796989038E-2</v>
      </c>
      <c r="BI567" s="187">
        <f t="shared" si="148"/>
        <v>4.1390377531485875E-2</v>
      </c>
      <c r="BJ567" s="187">
        <f t="shared" si="146"/>
        <v>4.0340044591008956E-2</v>
      </c>
      <c r="BK567" s="187">
        <f t="shared" si="146"/>
        <v>3.9316365171269109E-2</v>
      </c>
      <c r="BL567" s="187">
        <f t="shared" si="146"/>
        <v>3.8318662905620762E-2</v>
      </c>
      <c r="BM567" s="187">
        <f t="shared" si="146"/>
        <v>3.7346278591073541E-2</v>
      </c>
      <c r="BN567" s="187">
        <f t="shared" si="146"/>
        <v>3.639856975274286E-2</v>
      </c>
      <c r="BO567" s="187">
        <f t="shared" si="146"/>
        <v>3.5474910219353228E-2</v>
      </c>
      <c r="BP567" s="187">
        <f t="shared" si="146"/>
        <v>3.4574689709513613E-2</v>
      </c>
      <c r="BQ567" s="187">
        <f t="shared" si="146"/>
        <v>3.3697313428491638E-2</v>
      </c>
      <c r="BR567" s="62"/>
      <c r="BS567" s="57" t="s">
        <v>48</v>
      </c>
    </row>
    <row r="568" spans="2:71">
      <c r="B568" s="55">
        <v>35</v>
      </c>
      <c r="C568" s="186">
        <v>7.9000000000000001E-2</v>
      </c>
      <c r="D568" s="91">
        <f t="shared" si="139"/>
        <v>-2.5241701285231177E-2</v>
      </c>
      <c r="I568" s="61" t="s">
        <v>334</v>
      </c>
      <c r="J568" s="187">
        <f t="shared" si="149"/>
        <v>0.15357008255287743</v>
      </c>
      <c r="K568" s="187">
        <f t="shared" si="149"/>
        <v>0.14969371240272938</v>
      </c>
      <c r="L568" s="187">
        <f t="shared" si="149"/>
        <v>0.14591518842998238</v>
      </c>
      <c r="M568" s="187">
        <f t="shared" si="149"/>
        <v>0.14223204083065455</v>
      </c>
      <c r="N568" s="187">
        <f t="shared" si="149"/>
        <v>0.13864186214281835</v>
      </c>
      <c r="O568" s="187">
        <f t="shared" si="149"/>
        <v>0.13514230567298113</v>
      </c>
      <c r="P568" s="187">
        <f t="shared" si="149"/>
        <v>0.13173108396218636</v>
      </c>
      <c r="Q568" s="187">
        <f t="shared" si="149"/>
        <v>0.12840596729083315</v>
      </c>
      <c r="R568" s="187">
        <f t="shared" si="149"/>
        <v>0.12516478222123675</v>
      </c>
      <c r="S568" s="187">
        <f t="shared" si="149"/>
        <v>0.12200541017697729</v>
      </c>
      <c r="T568" s="187">
        <f t="shared" si="149"/>
        <v>0.11892578605810791</v>
      </c>
      <c r="U568" s="187">
        <f t="shared" si="149"/>
        <v>0.11592389689131784</v>
      </c>
      <c r="V568" s="187">
        <f t="shared" si="149"/>
        <v>0.11299778051416726</v>
      </c>
      <c r="W568" s="187">
        <f t="shared" si="149"/>
        <v>0.11014552429253453</v>
      </c>
      <c r="X568" s="187">
        <f t="shared" si="149"/>
        <v>0.10736526387043721</v>
      </c>
      <c r="Y568" s="187">
        <f t="shared" si="149"/>
        <v>0.1046551819514096</v>
      </c>
      <c r="Z568" s="187">
        <f t="shared" si="147"/>
        <v>0.1020135071106406</v>
      </c>
      <c r="AA568" s="187">
        <f t="shared" si="147"/>
        <v>9.9438512637095008E-2</v>
      </c>
      <c r="AB568" s="187">
        <f t="shared" si="147"/>
        <v>9.6928515404861762E-2</v>
      </c>
      <c r="AC568" s="187">
        <f t="shared" si="147"/>
        <v>9.4481874772991317E-2</v>
      </c>
      <c r="AD568" s="187">
        <f t="shared" si="147"/>
        <v>9.2096991513102841E-2</v>
      </c>
      <c r="AE568" s="187">
        <f t="shared" si="147"/>
        <v>8.977230676406063E-2</v>
      </c>
      <c r="AF568" s="187">
        <f t="shared" si="147"/>
        <v>8.7506301013036095E-2</v>
      </c>
      <c r="AG568" s="187">
        <f t="shared" si="147"/>
        <v>8.5297493102289512E-2</v>
      </c>
      <c r="AH568" s="187">
        <f t="shared" si="147"/>
        <v>8.314443926102244E-2</v>
      </c>
      <c r="AI568" s="187">
        <f t="shared" si="147"/>
        <v>8.1045732161667661E-2</v>
      </c>
      <c r="AJ568" s="187">
        <f t="shared" si="147"/>
        <v>7.9000000000000001E-2</v>
      </c>
      <c r="AK568" s="187">
        <f t="shared" si="150"/>
        <v>7.7005905598466734E-2</v>
      </c>
      <c r="AL568" s="187">
        <f t="shared" si="150"/>
        <v>7.5062145532151528E-2</v>
      </c>
      <c r="AM568" s="187">
        <f t="shared" si="150"/>
        <v>7.3167449276800411E-2</v>
      </c>
      <c r="AN568" s="187">
        <f t="shared" si="150"/>
        <v>7.1320578378353108E-2</v>
      </c>
      <c r="AO568" s="187">
        <f t="shared" si="150"/>
        <v>6.9520325643436798E-2</v>
      </c>
      <c r="AP568" s="187">
        <f t="shared" si="150"/>
        <v>6.7765514350293182E-2</v>
      </c>
      <c r="AQ568" s="187">
        <f t="shared" si="150"/>
        <v>6.605499747962304E-2</v>
      </c>
      <c r="AR568" s="187">
        <f t="shared" si="150"/>
        <v>6.4387656964845677E-2</v>
      </c>
      <c r="AS568" s="187">
        <f t="shared" si="150"/>
        <v>6.2762402961283117E-2</v>
      </c>
      <c r="AT568" s="187">
        <f t="shared" si="150"/>
        <v>6.1178173133791099E-2</v>
      </c>
      <c r="AU568" s="187">
        <f t="shared" si="150"/>
        <v>5.9633931962371788E-2</v>
      </c>
      <c r="AV568" s="187">
        <f t="shared" si="150"/>
        <v>5.8128670065313796E-2</v>
      </c>
      <c r="AW568" s="187">
        <f t="shared" si="150"/>
        <v>5.6661403539417392E-2</v>
      </c>
      <c r="AX568" s="187">
        <f t="shared" si="150"/>
        <v>5.5231173316873473E-2</v>
      </c>
      <c r="AY568" s="187">
        <f t="shared" si="150"/>
        <v>5.3837044538376129E-2</v>
      </c>
      <c r="AZ568" s="187">
        <f t="shared" si="150"/>
        <v>5.2478105942058741E-2</v>
      </c>
      <c r="BA568" s="187">
        <f t="shared" si="148"/>
        <v>5.1153469267854586E-2</v>
      </c>
      <c r="BB568" s="187">
        <f t="shared" si="148"/>
        <v>4.9862268676892141E-2</v>
      </c>
      <c r="BC568" s="187">
        <f t="shared" si="148"/>
        <v>4.8603660185546092E-2</v>
      </c>
      <c r="BD568" s="187">
        <f t="shared" si="148"/>
        <v>4.737682111377365E-2</v>
      </c>
      <c r="BE568" s="187">
        <f t="shared" si="148"/>
        <v>4.6180949547375942E-2</v>
      </c>
      <c r="BF568" s="187">
        <f t="shared" si="148"/>
        <v>4.5015263813832751E-2</v>
      </c>
      <c r="BG568" s="187">
        <f t="shared" si="148"/>
        <v>4.3879001971368112E-2</v>
      </c>
      <c r="BH568" s="187">
        <f t="shared" si="148"/>
        <v>4.2771421310912765E-2</v>
      </c>
      <c r="BI568" s="187">
        <f t="shared" si="148"/>
        <v>4.1691797870637932E-2</v>
      </c>
      <c r="BJ568" s="187">
        <f t="shared" si="146"/>
        <v>4.0639425962743045E-2</v>
      </c>
      <c r="BK568" s="187">
        <f t="shared" si="146"/>
        <v>3.9613617712188222E-2</v>
      </c>
      <c r="BL568" s="187">
        <f t="shared" si="146"/>
        <v>3.8613702607069825E-2</v>
      </c>
      <c r="BM568" s="187">
        <f t="shared" si="146"/>
        <v>3.7639027060345415E-2</v>
      </c>
      <c r="BN568" s="187">
        <f t="shared" si="146"/>
        <v>3.6688953982621439E-2</v>
      </c>
      <c r="BO568" s="187">
        <f t="shared" si="146"/>
        <v>3.5762862365724526E-2</v>
      </c>
      <c r="BP568" s="187">
        <f t="shared" si="146"/>
        <v>3.4860146876784064E-2</v>
      </c>
      <c r="BQ568" s="187">
        <f t="shared" si="146"/>
        <v>3.3980217462560997E-2</v>
      </c>
      <c r="BR568" s="62"/>
      <c r="BS568" s="57" t="s">
        <v>48</v>
      </c>
    </row>
    <row r="569" spans="2:71">
      <c r="B569" s="55">
        <v>36</v>
      </c>
      <c r="C569" s="186">
        <v>7.9399999999999998E-2</v>
      </c>
      <c r="D569" s="91">
        <f t="shared" si="139"/>
        <v>-2.5107120933911986E-2</v>
      </c>
      <c r="I569" s="61" t="s">
        <v>334</v>
      </c>
      <c r="J569" s="187">
        <f t="shared" si="149"/>
        <v>0.15379462231458518</v>
      </c>
      <c r="K569" s="187">
        <f t="shared" si="149"/>
        <v>0.14993328213314758</v>
      </c>
      <c r="L569" s="187">
        <f t="shared" si="149"/>
        <v>0.14616888908661227</v>
      </c>
      <c r="M569" s="187">
        <f t="shared" si="149"/>
        <v>0.14249900911153915</v>
      </c>
      <c r="N569" s="187">
        <f t="shared" si="149"/>
        <v>0.13892126925681308</v>
      </c>
      <c r="O569" s="187">
        <f t="shared" si="149"/>
        <v>0.13543335614928978</v>
      </c>
      <c r="P569" s="187">
        <f t="shared" si="149"/>
        <v>0.13203301449796398</v>
      </c>
      <c r="Q569" s="187">
        <f t="shared" si="149"/>
        <v>0.12871804563569461</v>
      </c>
      <c r="R569" s="187">
        <f t="shared" si="149"/>
        <v>0.12548630609754247</v>
      </c>
      <c r="S569" s="187">
        <f t="shared" si="149"/>
        <v>0.12233570623480154</v>
      </c>
      <c r="T569" s="187">
        <f t="shared" si="149"/>
        <v>0.11926420886382885</v>
      </c>
      <c r="U569" s="187">
        <f t="shared" si="149"/>
        <v>0.11626982794879738</v>
      </c>
      <c r="V569" s="187">
        <f t="shared" si="149"/>
        <v>0.11335062731752178</v>
      </c>
      <c r="W569" s="187">
        <f t="shared" si="149"/>
        <v>0.11050471940952597</v>
      </c>
      <c r="X569" s="187">
        <f t="shared" si="149"/>
        <v>0.10773026405554299</v>
      </c>
      <c r="Y569" s="187">
        <f t="shared" si="149"/>
        <v>0.1050254672876582</v>
      </c>
      <c r="Z569" s="187">
        <f t="shared" si="147"/>
        <v>0.10238858017932632</v>
      </c>
      <c r="AA569" s="187">
        <f t="shared" si="147"/>
        <v>9.9817897714512452E-2</v>
      </c>
      <c r="AB569" s="187">
        <f t="shared" si="147"/>
        <v>9.7311757685225334E-2</v>
      </c>
      <c r="AC569" s="187">
        <f t="shared" si="147"/>
        <v>9.4868539616730835E-2</v>
      </c>
      <c r="AD569" s="187">
        <f t="shared" si="147"/>
        <v>9.2486663719749951E-2</v>
      </c>
      <c r="AE569" s="187">
        <f t="shared" si="147"/>
        <v>9.0164589868964154E-2</v>
      </c>
      <c r="AF569" s="187">
        <f t="shared" si="147"/>
        <v>8.790081660716749E-2</v>
      </c>
      <c r="AG569" s="187">
        <f t="shared" si="147"/>
        <v>8.5693880174421713E-2</v>
      </c>
      <c r="AH569" s="187">
        <f t="shared" si="147"/>
        <v>8.3542353561586347E-2</v>
      </c>
      <c r="AI569" s="187">
        <f t="shared" si="147"/>
        <v>8.1444845587611961E-2</v>
      </c>
      <c r="AJ569" s="187">
        <f t="shared" si="147"/>
        <v>7.9399999999999998E-2</v>
      </c>
      <c r="AK569" s="187">
        <f t="shared" si="150"/>
        <v>7.7406494597847389E-2</v>
      </c>
      <c r="AL569" s="187">
        <f t="shared" si="150"/>
        <v>7.5463040376909027E-2</v>
      </c>
      <c r="AM569" s="187">
        <f t="shared" si="150"/>
        <v>7.3568380696125285E-2</v>
      </c>
      <c r="AN569" s="187">
        <f t="shared" si="150"/>
        <v>7.1721290465075596E-2</v>
      </c>
      <c r="AO569" s="187">
        <f t="shared" si="150"/>
        <v>6.9920575351832714E-2</v>
      </c>
      <c r="AP569" s="187">
        <f t="shared" si="150"/>
        <v>6.8165071010705541E-2</v>
      </c>
      <c r="AQ569" s="187">
        <f t="shared" si="150"/>
        <v>6.6453642329371065E-2</v>
      </c>
      <c r="AR569" s="187">
        <f t="shared" si="150"/>
        <v>6.4785182694908613E-2</v>
      </c>
      <c r="AS569" s="187">
        <f t="shared" si="150"/>
        <v>6.3158613278261957E-2</v>
      </c>
      <c r="AT569" s="187">
        <f t="shared" si="150"/>
        <v>6.1572882336666454E-2</v>
      </c>
      <c r="AU569" s="187">
        <f t="shared" si="150"/>
        <v>6.002696453359023E-2</v>
      </c>
      <c r="AV569" s="187">
        <f t="shared" si="150"/>
        <v>5.8519860275749735E-2</v>
      </c>
      <c r="AW569" s="187">
        <f t="shared" si="150"/>
        <v>5.7050595066770855E-2</v>
      </c>
      <c r="AX569" s="187">
        <f t="shared" si="150"/>
        <v>5.5618218877077796E-2</v>
      </c>
      <c r="AY569" s="187">
        <f t="shared" si="150"/>
        <v>5.4221805529602214E-2</v>
      </c>
      <c r="AZ569" s="187">
        <f t="shared" si="150"/>
        <v>5.2860452100915438E-2</v>
      </c>
      <c r="BA569" s="187">
        <f t="shared" si="148"/>
        <v>5.1533278337396501E-2</v>
      </c>
      <c r="BB569" s="187">
        <f t="shared" si="148"/>
        <v>5.0239426086058532E-2</v>
      </c>
      <c r="BC569" s="187">
        <f t="shared" si="148"/>
        <v>4.8978058739665535E-2</v>
      </c>
      <c r="BD569" s="187">
        <f t="shared" si="148"/>
        <v>4.7748360695780499E-2</v>
      </c>
      <c r="BE569" s="187">
        <f t="shared" si="148"/>
        <v>4.6549536829395485E-2</v>
      </c>
      <c r="BF569" s="187">
        <f t="shared" si="148"/>
        <v>4.5380811978802275E-2</v>
      </c>
      <c r="BG569" s="187">
        <f t="shared" si="148"/>
        <v>4.4241430444371357E-2</v>
      </c>
      <c r="BH569" s="187">
        <f t="shared" si="148"/>
        <v>4.3130655499915273E-2</v>
      </c>
      <c r="BI569" s="187">
        <f t="shared" si="148"/>
        <v>4.2047768916320005E-2</v>
      </c>
      <c r="BJ569" s="187">
        <f t="shared" si="146"/>
        <v>4.0992070497136768E-2</v>
      </c>
      <c r="BK569" s="187">
        <f t="shared" si="146"/>
        <v>3.9962877625833712E-2</v>
      </c>
      <c r="BL569" s="187">
        <f t="shared" si="146"/>
        <v>3.8959524824414775E-2</v>
      </c>
      <c r="BM569" s="187">
        <f t="shared" si="146"/>
        <v>3.7981363323120451E-2</v>
      </c>
      <c r="BN569" s="187">
        <f t="shared" si="146"/>
        <v>3.7027760640932016E-2</v>
      </c>
      <c r="BO569" s="187">
        <f t="shared" si="146"/>
        <v>3.6098100176608187E-2</v>
      </c>
      <c r="BP569" s="187">
        <f t="shared" si="146"/>
        <v>3.5191780809989616E-2</v>
      </c>
      <c r="BQ569" s="187">
        <f t="shared" si="146"/>
        <v>3.4308216513313484E-2</v>
      </c>
      <c r="BR569" s="62"/>
      <c r="BS569" s="57" t="s">
        <v>48</v>
      </c>
    </row>
    <row r="570" spans="2:71">
      <c r="B570" s="55">
        <v>37</v>
      </c>
      <c r="C570" s="186">
        <v>7.9899999999999999E-2</v>
      </c>
      <c r="D570" s="91">
        <f t="shared" si="139"/>
        <v>-2.4915180287309213E-2</v>
      </c>
      <c r="I570" s="61" t="s">
        <v>334</v>
      </c>
      <c r="J570" s="187">
        <f t="shared" si="149"/>
        <v>0.15397297495946086</v>
      </c>
      <c r="K570" s="187">
        <f t="shared" si="149"/>
        <v>0.15013671052897251</v>
      </c>
      <c r="L570" s="187">
        <f t="shared" si="149"/>
        <v>0.1463960273183996</v>
      </c>
      <c r="M570" s="187">
        <f t="shared" si="149"/>
        <v>0.1427485439044158</v>
      </c>
      <c r="N570" s="187">
        <f t="shared" si="149"/>
        <v>0.13919193819728642</v>
      </c>
      <c r="O570" s="187">
        <f t="shared" si="149"/>
        <v>0.13572394596256104</v>
      </c>
      <c r="P570" s="187">
        <f t="shared" si="149"/>
        <v>0.13234235937959879</v>
      </c>
      <c r="Q570" s="187">
        <f t="shared" si="149"/>
        <v>0.1290450256360082</v>
      </c>
      <c r="R570" s="187">
        <f t="shared" si="149"/>
        <v>0.12582984555710663</v>
      </c>
      <c r="S570" s="187">
        <f t="shared" si="149"/>
        <v>0.12269477226952705</v>
      </c>
      <c r="T570" s="187">
        <f t="shared" si="149"/>
        <v>0.11963780989812144</v>
      </c>
      <c r="U570" s="187">
        <f t="shared" si="149"/>
        <v>0.1166570122953309</v>
      </c>
      <c r="V570" s="187">
        <f t="shared" si="149"/>
        <v>0.11375048180221388</v>
      </c>
      <c r="W570" s="187">
        <f t="shared" si="149"/>
        <v>0.11091636804034344</v>
      </c>
      <c r="X570" s="187">
        <f t="shared" si="149"/>
        <v>0.10815286673380474</v>
      </c>
      <c r="Y570" s="187">
        <f t="shared" si="149"/>
        <v>0.10545821856054266</v>
      </c>
      <c r="Z570" s="187">
        <f t="shared" si="147"/>
        <v>0.10283070803232829</v>
      </c>
      <c r="AA570" s="187">
        <f t="shared" si="147"/>
        <v>0.10026866240263117</v>
      </c>
      <c r="AB570" s="187">
        <f t="shared" si="147"/>
        <v>9.7770450601702266E-2</v>
      </c>
      <c r="AC570" s="187">
        <f t="shared" si="147"/>
        <v>9.533448219818938E-2</v>
      </c>
      <c r="AD570" s="187">
        <f t="shared" si="147"/>
        <v>9.2959206386624221E-2</v>
      </c>
      <c r="AE570" s="187">
        <f t="shared" si="147"/>
        <v>9.0643111000136292E-2</v>
      </c>
      <c r="AF570" s="187">
        <f t="shared" si="147"/>
        <v>8.8384721547765319E-2</v>
      </c>
      <c r="AG570" s="187">
        <f t="shared" si="147"/>
        <v>8.6182600275759108E-2</v>
      </c>
      <c r="AH570" s="187">
        <f t="shared" si="147"/>
        <v>8.4035345252259461E-2</v>
      </c>
      <c r="AI570" s="187">
        <f t="shared" si="147"/>
        <v>8.1941589474793144E-2</v>
      </c>
      <c r="AJ570" s="187">
        <f t="shared" si="147"/>
        <v>7.9899999999999999E-2</v>
      </c>
      <c r="AK570" s="187">
        <f t="shared" si="150"/>
        <v>7.7909277095043999E-2</v>
      </c>
      <c r="AL570" s="187">
        <f t="shared" si="150"/>
        <v>7.5968153410167036E-2</v>
      </c>
      <c r="AM570" s="187">
        <f t="shared" si="150"/>
        <v>7.4075393171858767E-2</v>
      </c>
      <c r="AN570" s="187">
        <f t="shared" si="150"/>
        <v>7.2229791396128576E-2</v>
      </c>
      <c r="AO570" s="187">
        <f t="shared" si="150"/>
        <v>7.0430173121379294E-2</v>
      </c>
      <c r="AP570" s="187">
        <f t="shared" si="150"/>
        <v>6.8675392660393741E-2</v>
      </c>
      <c r="AQ570" s="187">
        <f t="shared" si="150"/>
        <v>6.6964332870958279E-2</v>
      </c>
      <c r="AR570" s="187">
        <f t="shared" si="150"/>
        <v>6.529590444465895E-2</v>
      </c>
      <c r="AS570" s="187">
        <f t="shared" si="150"/>
        <v>6.3669045213397363E-2</v>
      </c>
      <c r="AT570" s="187">
        <f t="shared" si="150"/>
        <v>6.2082719473184722E-2</v>
      </c>
      <c r="AU570" s="187">
        <f t="shared" si="150"/>
        <v>6.0535917324783889E-2</v>
      </c>
      <c r="AV570" s="187">
        <f t="shared" si="150"/>
        <v>5.9027654030779246E-2</v>
      </c>
      <c r="AW570" s="187">
        <f t="shared" si="150"/>
        <v>5.7556969388665467E-2</v>
      </c>
      <c r="AX570" s="187">
        <f t="shared" si="150"/>
        <v>5.6122927119555722E-2</v>
      </c>
      <c r="AY570" s="187">
        <f t="shared" si="150"/>
        <v>5.4724614272120484E-2</v>
      </c>
      <c r="AZ570" s="187">
        <f t="shared" si="150"/>
        <v>5.336114064137714E-2</v>
      </c>
      <c r="BA570" s="187">
        <f t="shared" si="148"/>
        <v>5.2031638201960766E-2</v>
      </c>
      <c r="BB570" s="187">
        <f t="shared" si="148"/>
        <v>5.0735260555514868E-2</v>
      </c>
      <c r="BC570" s="187">
        <f t="shared" si="148"/>
        <v>4.947118239185061E-2</v>
      </c>
      <c r="BD570" s="187">
        <f t="shared" si="148"/>
        <v>4.8238598963531283E-2</v>
      </c>
      <c r="BE570" s="187">
        <f t="shared" si="148"/>
        <v>4.7036725573547697E-2</v>
      </c>
      <c r="BF570" s="187">
        <f t="shared" si="148"/>
        <v>4.5864797075758065E-2</v>
      </c>
      <c r="BG570" s="187">
        <f t="shared" si="148"/>
        <v>4.4722067387774699E-2</v>
      </c>
      <c r="BH570" s="187">
        <f t="shared" si="148"/>
        <v>4.3607809015987105E-2</v>
      </c>
      <c r="BI570" s="187">
        <f t="shared" si="148"/>
        <v>4.252131259241923E-2</v>
      </c>
      <c r="BJ570" s="187">
        <f t="shared" si="146"/>
        <v>4.1461886423126065E-2</v>
      </c>
      <c r="BK570" s="187">
        <f t="shared" si="146"/>
        <v>4.0428856047841959E-2</v>
      </c>
      <c r="BL570" s="187">
        <f t="shared" si="146"/>
        <v>3.9421563810600295E-2</v>
      </c>
      <c r="BM570" s="187">
        <f t="shared" si="146"/>
        <v>3.8439368441051523E-2</v>
      </c>
      <c r="BN570" s="187">
        <f t="shared" si="146"/>
        <v>3.7481644646212418E-2</v>
      </c>
      <c r="BO570" s="187">
        <f t="shared" si="146"/>
        <v>3.6547782712387185E-2</v>
      </c>
      <c r="BP570" s="187">
        <f t="shared" si="146"/>
        <v>3.5637188117006648E-2</v>
      </c>
      <c r="BQ570" s="187">
        <f t="shared" si="146"/>
        <v>3.4749281150138672E-2</v>
      </c>
      <c r="BR570" s="62"/>
      <c r="BS570" s="57" t="s">
        <v>48</v>
      </c>
    </row>
    <row r="571" spans="2:71">
      <c r="B571" s="55">
        <v>38</v>
      </c>
      <c r="C571" s="186">
        <v>8.0299999999999996E-2</v>
      </c>
      <c r="D571" s="91">
        <f t="shared" si="139"/>
        <v>-2.4723206539810638E-2</v>
      </c>
      <c r="I571" s="61" t="s">
        <v>334</v>
      </c>
      <c r="J571" s="187">
        <f t="shared" si="149"/>
        <v>0.15395379379940094</v>
      </c>
      <c r="K571" s="187">
        <f t="shared" si="149"/>
        <v>0.15014756235771093</v>
      </c>
      <c r="L571" s="187">
        <f t="shared" si="149"/>
        <v>0.14643543316209212</v>
      </c>
      <c r="M571" s="187">
        <f t="shared" si="149"/>
        <v>0.14281507970327909</v>
      </c>
      <c r="N571" s="187">
        <f t="shared" si="149"/>
        <v>0.13928423299077541</v>
      </c>
      <c r="O571" s="187">
        <f t="shared" si="149"/>
        <v>0.13584068013080536</v>
      </c>
      <c r="P571" s="187">
        <f t="shared" si="149"/>
        <v>0.13248226293942311</v>
      </c>
      <c r="Q571" s="187">
        <f t="shared" si="149"/>
        <v>0.12920687658991026</v>
      </c>
      <c r="R571" s="187">
        <f t="shared" si="149"/>
        <v>0.12601246829361409</v>
      </c>
      <c r="S571" s="187">
        <f t="shared" si="149"/>
        <v>0.12289703601339973</v>
      </c>
      <c r="T571" s="187">
        <f t="shared" si="149"/>
        <v>0.11985862720890988</v>
      </c>
      <c r="U571" s="187">
        <f t="shared" si="149"/>
        <v>0.11689533761284583</v>
      </c>
      <c r="V571" s="187">
        <f t="shared" si="149"/>
        <v>0.11400531003750254</v>
      </c>
      <c r="W571" s="187">
        <f t="shared" si="149"/>
        <v>0.11118673321081024</v>
      </c>
      <c r="X571" s="187">
        <f t="shared" si="149"/>
        <v>0.10843784064115258</v>
      </c>
      <c r="Y571" s="187">
        <f t="shared" si="149"/>
        <v>0.10575690951025028</v>
      </c>
      <c r="Z571" s="187">
        <f t="shared" si="147"/>
        <v>0.10314225959341629</v>
      </c>
      <c r="AA571" s="187">
        <f t="shared" si="147"/>
        <v>0.1005922522065055</v>
      </c>
      <c r="AB571" s="187">
        <f t="shared" si="147"/>
        <v>9.8105289178899352E-2</v>
      </c>
      <c r="AC571" s="187">
        <f t="shared" si="147"/>
        <v>9.5679811851881569E-2</v>
      </c>
      <c r="AD571" s="187">
        <f t="shared" si="147"/>
        <v>9.331430010177727E-2</v>
      </c>
      <c r="AE571" s="187">
        <f t="shared" si="147"/>
        <v>9.1007271387243155E-2</v>
      </c>
      <c r="AF571" s="187">
        <f t="shared" si="147"/>
        <v>8.8757279820111765E-2</v>
      </c>
      <c r="AG571" s="187">
        <f t="shared" si="147"/>
        <v>8.6562915259207354E-2</v>
      </c>
      <c r="AH571" s="187">
        <f t="shared" si="147"/>
        <v>8.4422802426565857E-2</v>
      </c>
      <c r="AI571" s="187">
        <f t="shared" si="147"/>
        <v>8.2335600045504248E-2</v>
      </c>
      <c r="AJ571" s="187">
        <f t="shared" si="147"/>
        <v>8.0299999999999996E-2</v>
      </c>
      <c r="AK571" s="187">
        <f t="shared" si="150"/>
        <v>7.8314726514853203E-2</v>
      </c>
      <c r="AL571" s="187">
        <f t="shared" si="150"/>
        <v>7.6378535356117702E-2</v>
      </c>
      <c r="AM571" s="187">
        <f t="shared" si="150"/>
        <v>7.4490213051300172E-2</v>
      </c>
      <c r="AN571" s="187">
        <f t="shared" si="150"/>
        <v>7.2648576128838391E-2</v>
      </c>
      <c r="AO571" s="187">
        <f t="shared" si="150"/>
        <v>7.0852470376381954E-2</v>
      </c>
      <c r="AP571" s="187">
        <f t="shared" si="150"/>
        <v>6.9100770117410851E-2</v>
      </c>
      <c r="AQ571" s="187">
        <f t="shared" si="150"/>
        <v>6.7392377505738135E-2</v>
      </c>
      <c r="AR571" s="187">
        <f t="shared" si="150"/>
        <v>6.5726221837454871E-2</v>
      </c>
      <c r="AS571" s="187">
        <f t="shared" si="150"/>
        <v>6.4101258879886061E-2</v>
      </c>
      <c r="AT571" s="187">
        <f t="shared" si="150"/>
        <v>6.2516470217136771E-2</v>
      </c>
      <c r="AU571" s="187">
        <f t="shared" si="150"/>
        <v>6.0970862611818583E-2</v>
      </c>
      <c r="AV571" s="187">
        <f t="shared" si="150"/>
        <v>5.9463467382556166E-2</v>
      </c>
      <c r="AW571" s="187">
        <f t="shared" si="150"/>
        <v>5.7993339796883946E-2</v>
      </c>
      <c r="AX571" s="187">
        <f t="shared" si="150"/>
        <v>5.6559558479152172E-2</v>
      </c>
      <c r="AY571" s="187">
        <f t="shared" si="150"/>
        <v>5.5161224833071593E-2</v>
      </c>
      <c r="AZ571" s="187">
        <f t="shared" si="150"/>
        <v>5.3797462478534626E-2</v>
      </c>
      <c r="BA571" s="187">
        <f t="shared" si="148"/>
        <v>5.2467416702360097E-2</v>
      </c>
      <c r="BB571" s="187">
        <f t="shared" si="148"/>
        <v>5.1170253922617343E-2</v>
      </c>
      <c r="BC571" s="187">
        <f t="shared" si="148"/>
        <v>4.9905161166193916E-2</v>
      </c>
      <c r="BD571" s="187">
        <f t="shared" si="148"/>
        <v>4.8671345559279572E-2</v>
      </c>
      <c r="BE571" s="187">
        <f t="shared" si="148"/>
        <v>4.746803383044701E-2</v>
      </c>
      <c r="BF571" s="187">
        <f t="shared" si="148"/>
        <v>4.6294471826018146E-2</v>
      </c>
      <c r="BG571" s="187">
        <f t="shared" si="148"/>
        <v>4.5149924037412061E-2</v>
      </c>
      <c r="BH571" s="187">
        <f t="shared" si="148"/>
        <v>4.4033673140178357E-2</v>
      </c>
      <c r="BI571" s="187">
        <f t="shared" si="148"/>
        <v>4.2945019544427213E-2</v>
      </c>
      <c r="BJ571" s="187">
        <f t="shared" si="146"/>
        <v>4.1883280956374135E-2</v>
      </c>
      <c r="BK571" s="187">
        <f t="shared" si="146"/>
        <v>4.0847791950724785E-2</v>
      </c>
      <c r="BL571" s="187">
        <f t="shared" si="146"/>
        <v>3.9837903553631794E-2</v>
      </c>
      <c r="BM571" s="187">
        <f t="shared" si="146"/>
        <v>3.8852982835962301E-2</v>
      </c>
      <c r="BN571" s="187">
        <f t="shared" si="146"/>
        <v>3.7892412516621093E-2</v>
      </c>
      <c r="BO571" s="187">
        <f t="shared" si="146"/>
        <v>3.6955590575680965E-2</v>
      </c>
      <c r="BP571" s="187">
        <f t="shared" si="146"/>
        <v>3.6041929877077723E-2</v>
      </c>
      <c r="BQ571" s="187">
        <f t="shared" si="146"/>
        <v>3.5150857800633359E-2</v>
      </c>
      <c r="BR571" s="62"/>
      <c r="BS571" s="57" t="s">
        <v>48</v>
      </c>
    </row>
    <row r="572" spans="2:71">
      <c r="B572" s="55">
        <v>39</v>
      </c>
      <c r="C572" s="186">
        <v>8.0799999999999997E-2</v>
      </c>
      <c r="D572" s="91">
        <f t="shared" si="139"/>
        <v>-2.4531192993471618E-2</v>
      </c>
      <c r="I572" s="61" t="s">
        <v>334</v>
      </c>
      <c r="J572" s="187">
        <f t="shared" si="149"/>
        <v>0.15412153161549685</v>
      </c>
      <c r="K572" s="187">
        <f t="shared" si="149"/>
        <v>0.15034074657898766</v>
      </c>
      <c r="L572" s="187">
        <f t="shared" si="149"/>
        <v>0.14665270870987593</v>
      </c>
      <c r="M572" s="187">
        <f t="shared" si="149"/>
        <v>0.14305514280949858</v>
      </c>
      <c r="N572" s="187">
        <f t="shared" si="149"/>
        <v>0.13954582949253011</v>
      </c>
      <c r="O572" s="187">
        <f t="shared" si="149"/>
        <v>0.13612260381781477</v>
      </c>
      <c r="P572" s="187">
        <f t="shared" si="149"/>
        <v>0.13278335395278609</v>
      </c>
      <c r="Q572" s="187">
        <f t="shared" si="149"/>
        <v>0.12952601987064985</v>
      </c>
      <c r="R572" s="187">
        <f t="shared" si="149"/>
        <v>0.12634859207952667</v>
      </c>
      <c r="S572" s="187">
        <f t="shared" si="149"/>
        <v>0.12324911038277039</v>
      </c>
      <c r="T572" s="187">
        <f t="shared" si="149"/>
        <v>0.12022566266969698</v>
      </c>
      <c r="U572" s="187">
        <f t="shared" si="149"/>
        <v>0.11727638373597862</v>
      </c>
      <c r="V572" s="187">
        <f t="shared" si="149"/>
        <v>0.11439945413297489</v>
      </c>
      <c r="W572" s="187">
        <f t="shared" si="149"/>
        <v>0.11159309904529108</v>
      </c>
      <c r="X572" s="187">
        <f t="shared" si="149"/>
        <v>0.10885558719587145</v>
      </c>
      <c r="Y572" s="187">
        <f t="shared" si="149"/>
        <v>0.10618522977795185</v>
      </c>
      <c r="Z572" s="187">
        <f t="shared" si="147"/>
        <v>0.10358037941321277</v>
      </c>
      <c r="AA572" s="187">
        <f t="shared" si="147"/>
        <v>0.10103942913549024</v>
      </c>
      <c r="AB572" s="187">
        <f t="shared" si="147"/>
        <v>9.8560811399417345E-2</v>
      </c>
      <c r="AC572" s="187">
        <f t="shared" si="147"/>
        <v>9.6142997113385059E-2</v>
      </c>
      <c r="AD572" s="187">
        <f t="shared" si="147"/>
        <v>9.3784494696225823E-2</v>
      </c>
      <c r="AE572" s="187">
        <f t="shared" si="147"/>
        <v>9.14838491570375E-2</v>
      </c>
      <c r="AF572" s="187">
        <f t="shared" si="147"/>
        <v>8.9239641197580585E-2</v>
      </c>
      <c r="AG572" s="187">
        <f t="shared" si="147"/>
        <v>8.7050486336694571E-2</v>
      </c>
      <c r="AH572" s="187">
        <f t="shared" si="147"/>
        <v>8.491503405619355E-2</v>
      </c>
      <c r="AI572" s="187">
        <f t="shared" si="147"/>
        <v>8.2831966967713846E-2</v>
      </c>
      <c r="AJ572" s="187">
        <f t="shared" si="147"/>
        <v>8.0799999999999997E-2</v>
      </c>
      <c r="AK572" s="187">
        <f t="shared" si="150"/>
        <v>7.8817879606127489E-2</v>
      </c>
      <c r="AL572" s="187">
        <f t="shared" si="150"/>
        <v>7.6884382990173375E-2</v>
      </c>
      <c r="AM572" s="187">
        <f t="shared" si="150"/>
        <v>7.4998317352857433E-2</v>
      </c>
      <c r="AN572" s="187">
        <f t="shared" si="150"/>
        <v>7.3158519155688856E-2</v>
      </c>
      <c r="AO572" s="187">
        <f t="shared" si="150"/>
        <v>7.1363853403164076E-2</v>
      </c>
      <c r="AP572" s="187">
        <f t="shared" si="150"/>
        <v>6.9613212942573235E-2</v>
      </c>
      <c r="AQ572" s="187">
        <f t="shared" si="150"/>
        <v>6.7905517780983332E-2</v>
      </c>
      <c r="AR572" s="187">
        <f t="shared" si="150"/>
        <v>6.6239714418976414E-2</v>
      </c>
      <c r="AS572" s="187">
        <f t="shared" si="150"/>
        <v>6.4614775200732055E-2</v>
      </c>
      <c r="AT572" s="187">
        <f t="shared" si="150"/>
        <v>6.3029697680053121E-2</v>
      </c>
      <c r="AU572" s="187">
        <f t="shared" si="150"/>
        <v>6.1483504001943565E-2</v>
      </c>
      <c r="AV572" s="187">
        <f t="shared" si="150"/>
        <v>5.9975240299357004E-2</v>
      </c>
      <c r="AW572" s="187">
        <f t="shared" si="150"/>
        <v>5.8503976104743644E-2</v>
      </c>
      <c r="AX572" s="187">
        <f t="shared" si="150"/>
        <v>5.7068803776032719E-2</v>
      </c>
      <c r="AY572" s="187">
        <f t="shared" si="150"/>
        <v>5.5668837936696296E-2</v>
      </c>
      <c r="AZ572" s="187">
        <f t="shared" si="150"/>
        <v>5.4303214929548906E-2</v>
      </c>
      <c r="BA572" s="187">
        <f t="shared" si="148"/>
        <v>5.2971092283946176E-2</v>
      </c>
      <c r="BB572" s="187">
        <f t="shared" si="148"/>
        <v>5.1671648196053702E-2</v>
      </c>
      <c r="BC572" s="187">
        <f t="shared" si="148"/>
        <v>5.0404081021865534E-2</v>
      </c>
      <c r="BD572" s="187">
        <f t="shared" si="148"/>
        <v>4.9167608782659564E-2</v>
      </c>
      <c r="BE572" s="187">
        <f t="shared" si="148"/>
        <v>4.7961468682584642E-2</v>
      </c>
      <c r="BF572" s="187">
        <f t="shared" si="148"/>
        <v>4.6784916638081819E-2</v>
      </c>
      <c r="BG572" s="187">
        <f t="shared" si="148"/>
        <v>4.5637226818849547E-2</v>
      </c>
      <c r="BH572" s="187">
        <f t="shared" si="148"/>
        <v>4.4517691200069508E-2</v>
      </c>
      <c r="BI572" s="187">
        <f t="shared" si="148"/>
        <v>4.3425619125616835E-2</v>
      </c>
      <c r="BJ572" s="187">
        <f t="shared" si="146"/>
        <v>4.236033688198533E-2</v>
      </c>
      <c r="BK572" s="187">
        <f t="shared" si="146"/>
        <v>4.1321187282664873E-2</v>
      </c>
      <c r="BL572" s="187">
        <f t="shared" si="146"/>
        <v>4.0307529262714442E-2</v>
      </c>
      <c r="BM572" s="187">
        <f t="shared" si="146"/>
        <v>3.931873748328079E-2</v>
      </c>
      <c r="BN572" s="187">
        <f t="shared" si="146"/>
        <v>3.8354201945818775E-2</v>
      </c>
      <c r="BO572" s="187">
        <f t="shared" si="146"/>
        <v>3.7413327615775316E-2</v>
      </c>
      <c r="BP572" s="187">
        <f t="shared" si="146"/>
        <v>3.649553405550475E-2</v>
      </c>
      <c r="BQ572" s="187">
        <f t="shared" si="146"/>
        <v>3.5600255066189343E-2</v>
      </c>
      <c r="BR572" s="62"/>
      <c r="BS572" s="57" t="s">
        <v>48</v>
      </c>
    </row>
    <row r="573" spans="2:71">
      <c r="B573" s="55">
        <v>40</v>
      </c>
      <c r="C573" s="186">
        <v>8.1199999999999994E-2</v>
      </c>
      <c r="D573" s="91">
        <f t="shared" si="139"/>
        <v>-2.4339144839628069E-2</v>
      </c>
      <c r="I573" s="61" t="s">
        <v>334</v>
      </c>
      <c r="J573" s="187">
        <f t="shared" si="149"/>
        <v>0.15409378647871924</v>
      </c>
      <c r="K573" s="187">
        <f t="shared" si="149"/>
        <v>0.15034327549072696</v>
      </c>
      <c r="L573" s="187">
        <f t="shared" si="149"/>
        <v>0.14668404873289406</v>
      </c>
      <c r="M573" s="187">
        <f t="shared" si="149"/>
        <v>0.1431138844251211</v>
      </c>
      <c r="N573" s="187">
        <f t="shared" si="149"/>
        <v>0.13963061486353628</v>
      </c>
      <c r="O573" s="187">
        <f t="shared" si="149"/>
        <v>0.13623212510432636</v>
      </c>
      <c r="P573" s="187">
        <f t="shared" si="149"/>
        <v>0.13291635167960181</v>
      </c>
      <c r="Q573" s="187">
        <f t="shared" si="149"/>
        <v>0.12968128134451706</v>
      </c>
      <c r="R573" s="187">
        <f t="shared" si="149"/>
        <v>0.1265249498548843</v>
      </c>
      <c r="S573" s="187">
        <f t="shared" si="149"/>
        <v>0.1234454407745396</v>
      </c>
      <c r="T573" s="187">
        <f t="shared" si="149"/>
        <v>0.12044088431173636</v>
      </c>
      <c r="U573" s="187">
        <f t="shared" si="149"/>
        <v>0.11750945618386011</v>
      </c>
      <c r="V573" s="187">
        <f t="shared" si="149"/>
        <v>0.11464937650977521</v>
      </c>
      <c r="W573" s="187">
        <f t="shared" si="149"/>
        <v>0.11185890872913073</v>
      </c>
      <c r="X573" s="187">
        <f t="shared" si="149"/>
        <v>0.10913635854796969</v>
      </c>
      <c r="Y573" s="187">
        <f t="shared" si="149"/>
        <v>0.10648007291000107</v>
      </c>
      <c r="Z573" s="187">
        <f t="shared" si="147"/>
        <v>0.10388843899291041</v>
      </c>
      <c r="AA573" s="187">
        <f t="shared" si="147"/>
        <v>0.10135988322909908</v>
      </c>
      <c r="AB573" s="187">
        <f t="shared" si="147"/>
        <v>9.8892870350258261E-2</v>
      </c>
      <c r="AC573" s="187">
        <f t="shared" si="147"/>
        <v>9.6485902455196781E-2</v>
      </c>
      <c r="AD573" s="187">
        <f t="shared" si="147"/>
        <v>9.4137518100357503E-2</v>
      </c>
      <c r="AE573" s="187">
        <f t="shared" si="147"/>
        <v>9.1846291412469819E-2</v>
      </c>
      <c r="AF573" s="187">
        <f t="shared" si="147"/>
        <v>8.9610831222799017E-2</v>
      </c>
      <c r="AG573" s="187">
        <f t="shared" si="147"/>
        <v>8.7429780222467834E-2</v>
      </c>
      <c r="AH573" s="187">
        <f t="shared" si="147"/>
        <v>8.5301814138336346E-2</v>
      </c>
      <c r="AI573" s="187">
        <f t="shared" si="147"/>
        <v>8.3225640928940359E-2</v>
      </c>
      <c r="AJ573" s="187">
        <f t="shared" si="147"/>
        <v>8.1199999999999994E-2</v>
      </c>
      <c r="AK573" s="187">
        <f t="shared" si="150"/>
        <v>7.9223661439022194E-2</v>
      </c>
      <c r="AL573" s="187">
        <f t="shared" si="150"/>
        <v>7.7295425268532184E-2</v>
      </c>
      <c r="AM573" s="187">
        <f t="shared" si="150"/>
        <v>7.5414120717480729E-2</v>
      </c>
      <c r="AN573" s="187">
        <f t="shared" si="150"/>
        <v>7.3578605510384767E-2</v>
      </c>
      <c r="AO573" s="187">
        <f t="shared" si="150"/>
        <v>7.1787765173769655E-2</v>
      </c>
      <c r="AP573" s="187">
        <f t="shared" si="150"/>
        <v>7.0040512359492074E-2</v>
      </c>
      <c r="AQ573" s="187">
        <f t="shared" si="150"/>
        <v>6.8335786184532635E-2</v>
      </c>
      <c r="AR573" s="187">
        <f t="shared" si="150"/>
        <v>6.6672551586857448E-2</v>
      </c>
      <c r="AS573" s="187">
        <f t="shared" si="150"/>
        <v>6.5049798696957345E-2</v>
      </c>
      <c r="AT573" s="187">
        <f t="shared" si="150"/>
        <v>6.3466542224683453E-2</v>
      </c>
      <c r="AU573" s="187">
        <f t="shared" si="150"/>
        <v>6.1921820861006518E-2</v>
      </c>
      <c r="AV573" s="187">
        <f t="shared" si="150"/>
        <v>6.0414696694336974E-2</v>
      </c>
      <c r="AW573" s="187">
        <f t="shared" si="150"/>
        <v>5.8944254641051311E-2</v>
      </c>
      <c r="AX573" s="187">
        <f t="shared" si="150"/>
        <v>5.7509601889878845E-2</v>
      </c>
      <c r="AY573" s="187">
        <f t="shared" si="150"/>
        <v>5.6109867359811737E-2</v>
      </c>
      <c r="AZ573" s="187">
        <f t="shared" si="150"/>
        <v>5.4744201171208956E-2</v>
      </c>
      <c r="BA573" s="187">
        <f t="shared" si="148"/>
        <v>5.341177412977316E-2</v>
      </c>
      <c r="BB573" s="187">
        <f t="shared" si="148"/>
        <v>5.2111777223087116E-2</v>
      </c>
      <c r="BC573" s="187">
        <f t="shared" si="148"/>
        <v>5.0843421129403966E-2</v>
      </c>
      <c r="BD573" s="187">
        <f t="shared" si="148"/>
        <v>4.9605935738393205E-2</v>
      </c>
      <c r="BE573" s="187">
        <f t="shared" si="148"/>
        <v>4.8398569683551163E-2</v>
      </c>
      <c r="BF573" s="187">
        <f t="shared" si="148"/>
        <v>4.7220589885992384E-2</v>
      </c>
      <c r="BG573" s="187">
        <f t="shared" si="148"/>
        <v>4.6071281109344532E-2</v>
      </c>
      <c r="BH573" s="187">
        <f t="shared" si="148"/>
        <v>4.4949945525476979E-2</v>
      </c>
      <c r="BI573" s="187">
        <f t="shared" si="148"/>
        <v>4.3855902290799012E-2</v>
      </c>
      <c r="BJ573" s="187">
        <f t="shared" si="146"/>
        <v>4.2788487132870673E-2</v>
      </c>
      <c r="BK573" s="187">
        <f t="shared" si="146"/>
        <v>4.1747051947075182E-2</v>
      </c>
      <c r="BL573" s="187">
        <f t="shared" si="146"/>
        <v>4.073096440310784E-2</v>
      </c>
      <c r="BM573" s="187">
        <f t="shared" si="146"/>
        <v>3.9739607561042854E-2</v>
      </c>
      <c r="BN573" s="187">
        <f t="shared" si="146"/>
        <v>3.8772379496744662E-2</v>
      </c>
      <c r="BO573" s="187">
        <f t="shared" si="146"/>
        <v>3.7828692936396367E-2</v>
      </c>
      <c r="BP573" s="187">
        <f t="shared" si="146"/>
        <v>3.6907974899923597E-2</v>
      </c>
      <c r="BQ573" s="187">
        <f t="shared" si="146"/>
        <v>3.6009666353096999E-2</v>
      </c>
      <c r="BR573" s="62"/>
      <c r="BS573" s="57" t="s">
        <v>48</v>
      </c>
    </row>
    <row r="574" spans="2:71">
      <c r="B574" s="55">
        <v>41</v>
      </c>
      <c r="C574" s="186">
        <v>8.1299999999999997E-2</v>
      </c>
      <c r="D574" s="91">
        <f t="shared" si="139"/>
        <v>-2.4147051281051324E-2</v>
      </c>
      <c r="I574" s="61" t="s">
        <v>334</v>
      </c>
      <c r="J574" s="187">
        <f t="shared" si="149"/>
        <v>0.15349587108354554</v>
      </c>
      <c r="K574" s="187">
        <f t="shared" si="149"/>
        <v>0.14978939841306155</v>
      </c>
      <c r="L574" s="187">
        <f t="shared" si="149"/>
        <v>0.14617242612822351</v>
      </c>
      <c r="M574" s="187">
        <f t="shared" si="149"/>
        <v>0.14264279305862959</v>
      </c>
      <c r="N574" s="187">
        <f t="shared" si="149"/>
        <v>0.13919839021977048</v>
      </c>
      <c r="O574" s="187">
        <f t="shared" si="149"/>
        <v>0.13583715955289388</v>
      </c>
      <c r="P574" s="187">
        <f t="shared" si="149"/>
        <v>0.13255709269529783</v>
      </c>
      <c r="Q574" s="187">
        <f t="shared" si="149"/>
        <v>0.12935622978031738</v>
      </c>
      <c r="R574" s="187">
        <f t="shared" si="149"/>
        <v>0.1262326582662886</v>
      </c>
      <c r="S574" s="187">
        <f t="shared" si="149"/>
        <v>0.1231845117937891</v>
      </c>
      <c r="T574" s="187">
        <f t="shared" si="149"/>
        <v>0.12020996907047321</v>
      </c>
      <c r="U574" s="187">
        <f t="shared" si="149"/>
        <v>0.11730725278283487</v>
      </c>
      <c r="V574" s="187">
        <f t="shared" si="149"/>
        <v>0.11447462853424852</v>
      </c>
      <c r="W574" s="187">
        <f t="shared" si="149"/>
        <v>0.11171040380865274</v>
      </c>
      <c r="X574" s="187">
        <f t="shared" si="149"/>
        <v>0.10901292695925824</v>
      </c>
      <c r="Y574" s="187">
        <f t="shared" ref="Y574:AN589" si="151">$C574*POWER(1+$D574,Y$468-$C$468)</f>
        <v>0.10638058622167551</v>
      </c>
      <c r="Z574" s="187">
        <f t="shared" si="151"/>
        <v>0.10381180875087243</v>
      </c>
      <c r="AA574" s="187">
        <f t="shared" si="151"/>
        <v>0.10130505968138641</v>
      </c>
      <c r="AB574" s="187">
        <f t="shared" si="151"/>
        <v>9.8858841210230017E-2</v>
      </c>
      <c r="AC574" s="187">
        <f t="shared" si="151"/>
        <v>9.6471691701941267E-2</v>
      </c>
      <c r="AD574" s="187">
        <f t="shared" si="151"/>
        <v>9.4142184815244723E-2</v>
      </c>
      <c r="AE574" s="187">
        <f t="shared" si="151"/>
        <v>9.1868928650800805E-2</v>
      </c>
      <c r="AF574" s="187">
        <f t="shared" si="151"/>
        <v>8.9650564919534673E-2</v>
      </c>
      <c r="AG574" s="187">
        <f t="shared" si="151"/>
        <v>8.7485768131047428E-2</v>
      </c>
      <c r="AH574" s="187">
        <f t="shared" si="151"/>
        <v>8.5373244801624865E-2</v>
      </c>
      <c r="AI574" s="187">
        <f t="shared" si="151"/>
        <v>8.3311732681370293E-2</v>
      </c>
      <c r="AJ574" s="187">
        <f t="shared" si="151"/>
        <v>8.1299999999999997E-2</v>
      </c>
      <c r="AK574" s="187">
        <f t="shared" si="151"/>
        <v>7.9336844730850523E-2</v>
      </c>
      <c r="AL574" s="187">
        <f t="shared" si="151"/>
        <v>7.7421093872657873E-2</v>
      </c>
      <c r="AM574" s="187">
        <f t="shared" si="151"/>
        <v>7.5551602748679711E-2</v>
      </c>
      <c r="AN574" s="187">
        <f t="shared" si="151"/>
        <v>7.3727254322741728E-2</v>
      </c>
      <c r="AO574" s="187">
        <f t="shared" si="150"/>
        <v>7.194695853179936E-2</v>
      </c>
      <c r="AP574" s="187">
        <f t="shared" si="150"/>
        <v>7.020965163461633E-2</v>
      </c>
      <c r="AQ574" s="187">
        <f t="shared" si="150"/>
        <v>6.8514295576170503E-2</v>
      </c>
      <c r="AR574" s="187">
        <f t="shared" si="150"/>
        <v>6.6859877367407602E-2</v>
      </c>
      <c r="AS574" s="187">
        <f t="shared" si="150"/>
        <v>6.5245408479972011E-2</v>
      </c>
      <c r="AT574" s="187">
        <f t="shared" si="150"/>
        <v>6.3669924255552984E-2</v>
      </c>
      <c r="AU574" s="187">
        <f t="shared" si="150"/>
        <v>6.2132483329493497E-2</v>
      </c>
      <c r="AV574" s="187">
        <f t="shared" si="150"/>
        <v>6.0632167068317144E-2</v>
      </c>
      <c r="AW574" s="187">
        <f t="shared" si="150"/>
        <v>5.9168079020837219E-2</v>
      </c>
      <c r="AX574" s="187">
        <f t="shared" si="150"/>
        <v>5.7739344382519771E-2</v>
      </c>
      <c r="AY574" s="187">
        <f t="shared" si="150"/>
        <v>5.6345109472780791E-2</v>
      </c>
      <c r="AZ574" s="187">
        <f t="shared" si="150"/>
        <v>5.4984541224905085E-2</v>
      </c>
      <c r="BA574" s="187">
        <f t="shared" si="148"/>
        <v>5.3656826688282228E-2</v>
      </c>
      <c r="BB574" s="187">
        <f t="shared" si="148"/>
        <v>5.2361172542661795E-2</v>
      </c>
      <c r="BC574" s="187">
        <f t="shared" si="148"/>
        <v>5.109680462413816E-2</v>
      </c>
      <c r="BD574" s="187">
        <f t="shared" si="148"/>
        <v>4.9862967462581231E-2</v>
      </c>
      <c r="BE574" s="187">
        <f t="shared" si="148"/>
        <v>4.8658923830236893E-2</v>
      </c>
      <c r="BF574" s="187">
        <f t="shared" si="148"/>
        <v>4.7483954301227385E-2</v>
      </c>
      <c r="BG574" s="187">
        <f t="shared" si="148"/>
        <v>4.6337356821688561E-2</v>
      </c>
      <c r="BH574" s="187">
        <f t="shared" si="148"/>
        <v>4.5218446290286866E-2</v>
      </c>
      <c r="BI574" s="187">
        <f t="shared" si="148"/>
        <v>4.4126554148865842E-2</v>
      </c>
      <c r="BJ574" s="187">
        <f t="shared" si="146"/>
        <v>4.306102798297709E-2</v>
      </c>
      <c r="BK574" s="187">
        <f t="shared" si="146"/>
        <v>4.2021231132057364E-2</v>
      </c>
      <c r="BL574" s="187">
        <f t="shared" si="146"/>
        <v>4.1006542309018658E-2</v>
      </c>
      <c r="BM574" s="187">
        <f t="shared" si="146"/>
        <v>4.0016355229024178E-2</v>
      </c>
      <c r="BN574" s="187">
        <f t="shared" si="146"/>
        <v>3.905007824722817E-2</v>
      </c>
      <c r="BO574" s="187">
        <f t="shared" si="146"/>
        <v>3.8107134005263291E-2</v>
      </c>
      <c r="BP574" s="187">
        <f t="shared" si="146"/>
        <v>3.7186959086264293E-2</v>
      </c>
      <c r="BQ574" s="187">
        <f t="shared" si="146"/>
        <v>3.6289003678221909E-2</v>
      </c>
      <c r="BR574" s="62"/>
      <c r="BS574" s="57" t="s">
        <v>48</v>
      </c>
    </row>
    <row r="575" spans="2:71">
      <c r="B575" s="55">
        <v>42</v>
      </c>
      <c r="C575" s="186">
        <v>8.1299999999999997E-2</v>
      </c>
      <c r="D575" s="91">
        <f t="shared" si="139"/>
        <v>-2.3501118490331652E-2</v>
      </c>
      <c r="I575" s="61" t="s">
        <v>334</v>
      </c>
      <c r="J575" s="187">
        <f t="shared" ref="J575:Y590" si="152">$C575*POWER(1+$D575,J$468-$C$468)</f>
        <v>0.150877695111161</v>
      </c>
      <c r="K575" s="187">
        <f t="shared" si="152"/>
        <v>0.14733190052080544</v>
      </c>
      <c r="L575" s="187">
        <f t="shared" si="152"/>
        <v>0.14386943606926023</v>
      </c>
      <c r="M575" s="187">
        <f t="shared" si="152"/>
        <v>0.14048834340505939</v>
      </c>
      <c r="N575" s="187">
        <f t="shared" si="152"/>
        <v>0.13718671020018669</v>
      </c>
      <c r="O575" s="187">
        <f t="shared" si="152"/>
        <v>0.13396266906847329</v>
      </c>
      <c r="P575" s="187">
        <f t="shared" si="152"/>
        <v>0.13081439650941401</v>
      </c>
      <c r="Q575" s="187">
        <f t="shared" si="152"/>
        <v>0.12774011187680506</v>
      </c>
      <c r="R575" s="187">
        <f t="shared" si="152"/>
        <v>0.12473807637162003</v>
      </c>
      <c r="S575" s="187">
        <f t="shared" si="152"/>
        <v>0.12180659205855456</v>
      </c>
      <c r="T575" s="187">
        <f t="shared" si="152"/>
        <v>0.11894400090568297</v>
      </c>
      <c r="U575" s="187">
        <f t="shared" si="152"/>
        <v>0.11614868384668443</v>
      </c>
      <c r="V575" s="187">
        <f t="shared" si="152"/>
        <v>0.11341905986510742</v>
      </c>
      <c r="W575" s="187">
        <f t="shared" si="152"/>
        <v>0.1107535851001555</v>
      </c>
      <c r="X575" s="187">
        <f t="shared" si="152"/>
        <v>0.10815075197348772</v>
      </c>
      <c r="Y575" s="187">
        <f t="shared" si="152"/>
        <v>0.10560908833654033</v>
      </c>
      <c r="Z575" s="187">
        <f t="shared" si="151"/>
        <v>0.10312715663788738</v>
      </c>
      <c r="AA575" s="187">
        <f t="shared" si="151"/>
        <v>0.1007035531101694</v>
      </c>
      <c r="AB575" s="187">
        <f t="shared" si="151"/>
        <v>9.8336906976129901E-2</v>
      </c>
      <c r="AC575" s="187">
        <f t="shared" si="151"/>
        <v>9.6025879673311165E-2</v>
      </c>
      <c r="AD575" s="187">
        <f t="shared" si="151"/>
        <v>9.376916409697035E-2</v>
      </c>
      <c r="AE575" s="187">
        <f t="shared" si="151"/>
        <v>9.1565483860788083E-2</v>
      </c>
      <c r="AF575" s="187">
        <f t="shared" si="151"/>
        <v>8.9413592574951156E-2</v>
      </c>
      <c r="AG575" s="187">
        <f t="shared" si="151"/>
        <v>8.7312273141201005E-2</v>
      </c>
      <c r="AH575" s="187">
        <f t="shared" si="151"/>
        <v>8.5260337064449424E-2</v>
      </c>
      <c r="AI575" s="187">
        <f t="shared" si="151"/>
        <v>8.3256623780572178E-2</v>
      </c>
      <c r="AJ575" s="187">
        <f t="shared" si="151"/>
        <v>8.1299999999999997E-2</v>
      </c>
      <c r="AK575" s="187">
        <f t="shared" si="151"/>
        <v>7.938935906673604E-2</v>
      </c>
      <c r="AL575" s="187">
        <f t="shared" si="151"/>
        <v>7.752362033243719E-2</v>
      </c>
      <c r="AM575" s="187">
        <f t="shared" si="151"/>
        <v>7.5701728545205085E-2</v>
      </c>
      <c r="AN575" s="187">
        <f t="shared" si="151"/>
        <v>7.3922653252741305E-2</v>
      </c>
      <c r="AO575" s="187">
        <f t="shared" si="150"/>
        <v>7.218538821952894E-2</v>
      </c>
      <c r="AP575" s="187">
        <f t="shared" si="150"/>
        <v>7.0488950857711188E-2</v>
      </c>
      <c r="AQ575" s="187">
        <f t="shared" si="150"/>
        <v>6.883238167134495E-2</v>
      </c>
      <c r="AR575" s="187">
        <f t="shared" si="150"/>
        <v>6.7214743713714956E-2</v>
      </c>
      <c r="AS575" s="187">
        <f t="shared" si="150"/>
        <v>6.5635122057401657E-2</v>
      </c>
      <c r="AT575" s="187">
        <f t="shared" si="150"/>
        <v>6.4092623276803276E-2</v>
      </c>
      <c r="AU575" s="187">
        <f t="shared" si="150"/>
        <v>6.2586374942818934E-2</v>
      </c>
      <c r="AV575" s="187">
        <f t="shared" si="150"/>
        <v>6.1115525129407433E-2</v>
      </c>
      <c r="AW575" s="187">
        <f t="shared" si="150"/>
        <v>5.9679241931742386E-2</v>
      </c>
      <c r="AX575" s="187">
        <f t="shared" si="150"/>
        <v>5.8276712995691336E-2</v>
      </c>
      <c r="AY575" s="187">
        <f t="shared" si="150"/>
        <v>5.6907145058352544E-2</v>
      </c>
      <c r="AZ575" s="187">
        <f t="shared" si="150"/>
        <v>5.5569763499389718E-2</v>
      </c>
      <c r="BA575" s="187">
        <f t="shared" si="148"/>
        <v>5.4263811902910859E-2</v>
      </c>
      <c r="BB575" s="187">
        <f t="shared" si="148"/>
        <v>5.2988551629643478E-2</v>
      </c>
      <c r="BC575" s="187">
        <f t="shared" si="148"/>
        <v>5.1743261399164166E-2</v>
      </c>
      <c r="BD575" s="187">
        <f t="shared" si="148"/>
        <v>5.0527236881946207E-2</v>
      </c>
      <c r="BE575" s="187">
        <f t="shared" si="148"/>
        <v>4.9339790300994536E-2</v>
      </c>
      <c r="BF575" s="187">
        <f t="shared" si="148"/>
        <v>4.8180250042842744E-2</v>
      </c>
      <c r="BG575" s="187">
        <f t="shared" si="148"/>
        <v>4.7047960277692091E-2</v>
      </c>
      <c r="BH575" s="187">
        <f t="shared" si="148"/>
        <v>4.5942280588477637E-2</v>
      </c>
      <c r="BI575" s="187">
        <f t="shared" si="148"/>
        <v>4.4862585608651757E-2</v>
      </c>
      <c r="BJ575" s="187">
        <f t="shared" si="146"/>
        <v>4.380826466848018E-2</v>
      </c>
      <c r="BK575" s="187">
        <f t="shared" si="146"/>
        <v>4.277872144965042E-2</v>
      </c>
      <c r="BL575" s="187">
        <f t="shared" si="146"/>
        <v>4.1773373647997297E-2</v>
      </c>
      <c r="BM575" s="187">
        <f t="shared" si="146"/>
        <v>4.0791652644154811E-2</v>
      </c>
      <c r="BN575" s="187">
        <f t="shared" si="146"/>
        <v>3.983300318194808E-2</v>
      </c>
      <c r="BO575" s="187">
        <f t="shared" si="146"/>
        <v>3.8896883054343356E-2</v>
      </c>
      <c r="BP575" s="187">
        <f t="shared" si="146"/>
        <v>3.7982762796778667E-2</v>
      </c>
      <c r="BQ575" s="187">
        <f t="shared" si="146"/>
        <v>3.7090125387701414E-2</v>
      </c>
      <c r="BR575" s="62"/>
      <c r="BS575" s="57" t="s">
        <v>48</v>
      </c>
    </row>
    <row r="576" spans="2:71">
      <c r="B576" s="55">
        <v>43</v>
      </c>
      <c r="C576" s="186">
        <v>8.14E-2</v>
      </c>
      <c r="D576" s="91">
        <f t="shared" si="139"/>
        <v>-2.2854767554612243E-2</v>
      </c>
      <c r="I576" s="61" t="s">
        <v>334</v>
      </c>
      <c r="J576" s="187">
        <f t="shared" si="152"/>
        <v>0.14848663044751501</v>
      </c>
      <c r="K576" s="187">
        <f t="shared" si="152"/>
        <v>0.14509300302366945</v>
      </c>
      <c r="L576" s="187">
        <f t="shared" si="152"/>
        <v>0.14177693616576284</v>
      </c>
      <c r="M576" s="187">
        <f t="shared" si="152"/>
        <v>0.13853665724508923</v>
      </c>
      <c r="N576" s="187">
        <f t="shared" si="152"/>
        <v>0.13537043414595973</v>
      </c>
      <c r="O576" s="187">
        <f t="shared" si="152"/>
        <v>0.13227657433978687</v>
      </c>
      <c r="P576" s="187">
        <f t="shared" si="152"/>
        <v>0.12925342398033066</v>
      </c>
      <c r="Q576" s="187">
        <f t="shared" si="152"/>
        <v>0.12629936701962247</v>
      </c>
      <c r="R576" s="187">
        <f t="shared" si="152"/>
        <v>0.12341282434409433</v>
      </c>
      <c r="S576" s="187">
        <f t="shared" si="152"/>
        <v>0.12059225293045187</v>
      </c>
      <c r="T576" s="187">
        <f t="shared" si="152"/>
        <v>0.11783614502083936</v>
      </c>
      <c r="U576" s="187">
        <f t="shared" si="152"/>
        <v>0.11514302731685649</v>
      </c>
      <c r="V576" s="187">
        <f t="shared" si="152"/>
        <v>0.11251146019199539</v>
      </c>
      <c r="W576" s="187">
        <f t="shared" si="152"/>
        <v>0.10994003692207731</v>
      </c>
      <c r="X576" s="187">
        <f t="shared" si="152"/>
        <v>0.10742738293327775</v>
      </c>
      <c r="Y576" s="187">
        <f t="shared" si="152"/>
        <v>0.10497215506733736</v>
      </c>
      <c r="Z576" s="187">
        <f t="shared" si="151"/>
        <v>0.10257304086356667</v>
      </c>
      <c r="AA576" s="187">
        <f t="shared" si="151"/>
        <v>0.10022875785726011</v>
      </c>
      <c r="AB576" s="187">
        <f t="shared" si="151"/>
        <v>9.7938052894144909E-2</v>
      </c>
      <c r="AC576" s="187">
        <f t="shared" si="151"/>
        <v>9.5699701460497888E-2</v>
      </c>
      <c r="AD576" s="187">
        <f t="shared" si="151"/>
        <v>9.3512507028572445E-2</v>
      </c>
      <c r="AE576" s="187">
        <f t="shared" si="151"/>
        <v>9.1375300416985356E-2</v>
      </c>
      <c r="AF576" s="187">
        <f t="shared" si="151"/>
        <v>8.9286939165722307E-2</v>
      </c>
      <c r="AG576" s="187">
        <f t="shared" si="151"/>
        <v>8.7246306925426925E-2</v>
      </c>
      <c r="AH576" s="187">
        <f t="shared" si="151"/>
        <v>8.5252312860647925E-2</v>
      </c>
      <c r="AI576" s="187">
        <f t="shared" si="151"/>
        <v>8.3303891066724728E-2</v>
      </c>
      <c r="AJ576" s="187">
        <f t="shared" si="151"/>
        <v>8.14E-2</v>
      </c>
      <c r="AK576" s="187">
        <f t="shared" si="151"/>
        <v>7.9539621921054557E-2</v>
      </c>
      <c r="AL576" s="187">
        <f t="shared" si="151"/>
        <v>7.772176235066712E-2</v>
      </c>
      <c r="AM576" s="187">
        <f t="shared" si="151"/>
        <v>7.594544953820781E-2</v>
      </c>
      <c r="AN576" s="187">
        <f t="shared" si="151"/>
        <v>7.4209733942181541E-2</v>
      </c>
      <c r="AO576" s="187">
        <f t="shared" si="150"/>
        <v>7.2513687722643355E-2</v>
      </c>
      <c r="AP576" s="187">
        <f t="shared" si="150"/>
        <v>7.0856404245214596E-2</v>
      </c>
      <c r="AQ576" s="187">
        <f t="shared" si="150"/>
        <v>6.9236997596434577E-2</v>
      </c>
      <c r="AR576" s="187">
        <f t="shared" si="150"/>
        <v>6.7654602110188825E-2</v>
      </c>
      <c r="AS576" s="187">
        <f t="shared" si="150"/>
        <v>6.6108371904960675E-2</v>
      </c>
      <c r="AT576" s="187">
        <f t="shared" si="150"/>
        <v>6.4597480431658943E-2</v>
      </c>
      <c r="AU576" s="187">
        <f t="shared" si="150"/>
        <v>6.3121120031779762E-2</v>
      </c>
      <c r="AV576" s="187">
        <f t="shared" si="150"/>
        <v>6.1678501505666658E-2</v>
      </c>
      <c r="AW576" s="187">
        <f t="shared" si="150"/>
        <v>6.0268853690637843E-2</v>
      </c>
      <c r="AX576" s="187">
        <f t="shared" si="150"/>
        <v>5.889142304875538E-2</v>
      </c>
      <c r="AY576" s="187">
        <f t="shared" si="150"/>
        <v>5.754547326401574E-2</v>
      </c>
      <c r="AZ576" s="187">
        <f t="shared" si="150"/>
        <v>5.6230284848746509E-2</v>
      </c>
      <c r="BA576" s="187">
        <f t="shared" si="148"/>
        <v>5.494515475899877E-2</v>
      </c>
      <c r="BB576" s="187">
        <f t="shared" si="148"/>
        <v>5.368939601872965E-2</v>
      </c>
      <c r="BC576" s="187">
        <f t="shared" si="148"/>
        <v>5.2462337352574065E-2</v>
      </c>
      <c r="BD576" s="187">
        <f t="shared" si="148"/>
        <v>5.1263322827009336E-2</v>
      </c>
      <c r="BE576" s="187">
        <f t="shared" si="148"/>
        <v>5.0091711499720991E-2</v>
      </c>
      <c r="BF576" s="187">
        <f t="shared" si="148"/>
        <v>4.8946877076982163E-2</v>
      </c>
      <c r="BG576" s="187">
        <f t="shared" si="148"/>
        <v>4.7828207578863559E-2</v>
      </c>
      <c r="BH576" s="187">
        <f t="shared" si="148"/>
        <v>4.6735105012094894E-2</v>
      </c>
      <c r="BI576" s="187">
        <f t="shared" si="148"/>
        <v>4.5666985050403064E-2</v>
      </c>
      <c r="BJ576" s="187">
        <f t="shared" si="146"/>
        <v>4.4623276722156158E-2</v>
      </c>
      <c r="BK576" s="187">
        <f t="shared" si="146"/>
        <v>4.3603422105146138E-2</v>
      </c>
      <c r="BL576" s="187">
        <f t="shared" si="146"/>
        <v>4.2606876028347375E-2</v>
      </c>
      <c r="BM576" s="187">
        <f t="shared" si="146"/>
        <v>4.1633105780491314E-2</v>
      </c>
      <c r="BN576" s="187">
        <f t="shared" si="146"/>
        <v>4.0681590825301601E-2</v>
      </c>
      <c r="BO576" s="187">
        <f t="shared" si="146"/>
        <v>3.9751822523237487E-2</v>
      </c>
      <c r="BP576" s="187">
        <f t="shared" si="146"/>
        <v>3.8843303859596695E-2</v>
      </c>
      <c r="BQ576" s="187">
        <f t="shared" si="146"/>
        <v>3.795554917883244E-2</v>
      </c>
      <c r="BR576" s="62"/>
      <c r="BS576" s="57" t="s">
        <v>48</v>
      </c>
    </row>
    <row r="577" spans="2:71">
      <c r="B577" s="55">
        <v>44</v>
      </c>
      <c r="C577" s="186">
        <v>8.14E-2</v>
      </c>
      <c r="D577" s="91">
        <f t="shared" si="139"/>
        <v>-2.2207984449955753E-2</v>
      </c>
      <c r="I577" s="61" t="s">
        <v>334</v>
      </c>
      <c r="J577" s="187">
        <f t="shared" si="152"/>
        <v>0.145953916666091</v>
      </c>
      <c r="K577" s="187">
        <f t="shared" si="152"/>
        <v>0.14271257435436033</v>
      </c>
      <c r="L577" s="187">
        <f t="shared" si="152"/>
        <v>0.13954321572228551</v>
      </c>
      <c r="M577" s="187">
        <f t="shared" si="152"/>
        <v>0.1364442421574282</v>
      </c>
      <c r="N577" s="187">
        <f t="shared" si="152"/>
        <v>0.13341409054931005</v>
      </c>
      <c r="O577" s="187">
        <f t="shared" si="152"/>
        <v>0.13045123250098598</v>
      </c>
      <c r="P577" s="187">
        <f t="shared" si="152"/>
        <v>0.12755417355812651</v>
      </c>
      <c r="Q577" s="187">
        <f t="shared" si="152"/>
        <v>0.12472145245522069</v>
      </c>
      <c r="R577" s="187">
        <f t="shared" si="152"/>
        <v>0.12195164037851926</v>
      </c>
      <c r="S577" s="187">
        <f t="shared" si="152"/>
        <v>0.11924334024534651</v>
      </c>
      <c r="T577" s="187">
        <f t="shared" si="152"/>
        <v>0.11659518599941707</v>
      </c>
      <c r="U577" s="187">
        <f t="shared" si="152"/>
        <v>0.11400584192180231</v>
      </c>
      <c r="V577" s="187">
        <f t="shared" si="152"/>
        <v>0.11147400195719882</v>
      </c>
      <c r="W577" s="187">
        <f t="shared" si="152"/>
        <v>0.10899838905515902</v>
      </c>
      <c r="X577" s="187">
        <f t="shared" si="152"/>
        <v>0.10657775452595182</v>
      </c>
      <c r="Y577" s="187">
        <f t="shared" si="152"/>
        <v>0.10421087741072828</v>
      </c>
      <c r="Z577" s="187">
        <f t="shared" si="151"/>
        <v>0.10189656386567457</v>
      </c>
      <c r="AA577" s="187">
        <f t="shared" si="151"/>
        <v>9.9633646559841749E-2</v>
      </c>
      <c r="AB577" s="187">
        <f t="shared" si="151"/>
        <v>9.7420984086348403E-2</v>
      </c>
      <c r="AC577" s="187">
        <f t="shared" si="151"/>
        <v>9.5257460386659387E-2</v>
      </c>
      <c r="AD577" s="187">
        <f t="shared" si="151"/>
        <v>9.3141984187650198E-2</v>
      </c>
      <c r="AE577" s="187">
        <f t="shared" si="151"/>
        <v>9.1073488451172829E-2</v>
      </c>
      <c r="AF577" s="187">
        <f t="shared" si="151"/>
        <v>8.9050929835845963E-2</v>
      </c>
      <c r="AG577" s="187">
        <f t="shared" si="151"/>
        <v>8.7073288170797389E-2</v>
      </c>
      <c r="AH577" s="187">
        <f t="shared" si="151"/>
        <v>8.51395659410938E-2</v>
      </c>
      <c r="AI577" s="187">
        <f t="shared" si="151"/>
        <v>8.3248787784598016E-2</v>
      </c>
      <c r="AJ577" s="187">
        <f t="shared" si="151"/>
        <v>8.14E-2</v>
      </c>
      <c r="AK577" s="187">
        <f t="shared" si="151"/>
        <v>7.9592270065773602E-2</v>
      </c>
      <c r="AL577" s="187">
        <f t="shared" si="151"/>
        <v>7.7824686169816221E-2</v>
      </c>
      <c r="AM577" s="187">
        <f t="shared" si="151"/>
        <v>7.6096356749534258E-2</v>
      </c>
      <c r="AN577" s="187">
        <f t="shared" si="151"/>
        <v>7.4406410042142324E-2</v>
      </c>
      <c r="AO577" s="187">
        <f t="shared" si="150"/>
        <v>7.2753993644949388E-2</v>
      </c>
      <c r="AP577" s="187">
        <f t="shared" si="150"/>
        <v>7.113827408541018E-2</v>
      </c>
      <c r="AQ577" s="187">
        <f t="shared" si="150"/>
        <v>6.9558436400724705E-2</v>
      </c>
      <c r="AR577" s="187">
        <f t="shared" si="150"/>
        <v>6.8013683726774174E-2</v>
      </c>
      <c r="AS577" s="187">
        <f t="shared" si="150"/>
        <v>6.6503236896185758E-2</v>
      </c>
      <c r="AT577" s="187">
        <f t="shared" si="150"/>
        <v>6.5026334045323542E-2</v>
      </c>
      <c r="AU577" s="187">
        <f t="shared" si="150"/>
        <v>6.3582230230007378E-2</v>
      </c>
      <c r="AV577" s="187">
        <f t="shared" si="150"/>
        <v>6.2170197049765862E-2</v>
      </c>
      <c r="AW577" s="187">
        <f t="shared" si="150"/>
        <v>6.078952228043398E-2</v>
      </c>
      <c r="AX577" s="187">
        <f t="shared" si="150"/>
        <v>5.9439509514909859E-2</v>
      </c>
      <c r="AY577" s="187">
        <f t="shared" si="150"/>
        <v>5.8119477811889753E-2</v>
      </c>
      <c r="AZ577" s="187">
        <f t="shared" ref="AZ577:BO592" si="153">$C577*POWER(1+$D577,AZ$468-$C$468)</f>
        <v>5.6828761352403757E-2</v>
      </c>
      <c r="BA577" s="187">
        <f t="shared" si="153"/>
        <v>5.5566709103979324E-2</v>
      </c>
      <c r="BB577" s="187">
        <f t="shared" si="153"/>
        <v>5.4332684492262938E-2</v>
      </c>
      <c r="BC577" s="187">
        <f t="shared" si="153"/>
        <v>5.3126065079934413E-2</v>
      </c>
      <c r="BD577" s="187">
        <f t="shared" si="153"/>
        <v>5.1946242252751899E-2</v>
      </c>
      <c r="BE577" s="187">
        <f t="shared" si="153"/>
        <v>5.0792620912569149E-2</v>
      </c>
      <c r="BF577" s="187">
        <f t="shared" si="153"/>
        <v>4.9664619177170306E-2</v>
      </c>
      <c r="BG577" s="187">
        <f t="shared" si="153"/>
        <v>4.8561668086770746E-2</v>
      </c>
      <c r="BH577" s="187">
        <f t="shared" si="153"/>
        <v>4.7483211317035826E-2</v>
      </c>
      <c r="BI577" s="187">
        <f t="shared" si="153"/>
        <v>4.642870489847313E-2</v>
      </c>
      <c r="BJ577" s="187">
        <f t="shared" si="153"/>
        <v>4.5397616942056254E-2</v>
      </c>
      <c r="BK577" s="187">
        <f t="shared" si="153"/>
        <v>4.4389427370942029E-2</v>
      </c>
      <c r="BL577" s="187">
        <f t="shared" si="153"/>
        <v>4.3403627658145705E-2</v>
      </c>
      <c r="BM577" s="187">
        <f t="shared" si="153"/>
        <v>4.2439720570041931E-2</v>
      </c>
      <c r="BN577" s="187">
        <f t="shared" si="153"/>
        <v>4.1497219915561975E-2</v>
      </c>
      <c r="BO577" s="187">
        <f t="shared" si="153"/>
        <v>4.0575650300960782E-2</v>
      </c>
      <c r="BP577" s="187">
        <f t="shared" si="146"/>
        <v>3.9674546890030207E-2</v>
      </c>
      <c r="BQ577" s="187">
        <f t="shared" si="146"/>
        <v>3.8793455169637371E-2</v>
      </c>
      <c r="BR577" s="62"/>
      <c r="BS577" s="57" t="s">
        <v>48</v>
      </c>
    </row>
    <row r="578" spans="2:71">
      <c r="B578" s="55">
        <v>45</v>
      </c>
      <c r="C578" s="186">
        <v>8.14E-2</v>
      </c>
      <c r="D578" s="91">
        <f t="shared" si="139"/>
        <v>-2.1560770668038742E-2</v>
      </c>
      <c r="I578" s="61" t="s">
        <v>334</v>
      </c>
      <c r="J578" s="187">
        <f t="shared" si="152"/>
        <v>0.14346439322048404</v>
      </c>
      <c r="K578" s="187">
        <f t="shared" si="152"/>
        <v>0.14037119033922787</v>
      </c>
      <c r="L578" s="187">
        <f t="shared" si="152"/>
        <v>0.13734467929592417</v>
      </c>
      <c r="M578" s="187">
        <f t="shared" si="152"/>
        <v>0.13438342216314941</v>
      </c>
      <c r="N578" s="187">
        <f t="shared" si="152"/>
        <v>0.13148601201630353</v>
      </c>
      <c r="O578" s="187">
        <f t="shared" si="152"/>
        <v>0.12865107226516503</v>
      </c>
      <c r="P578" s="187">
        <f t="shared" si="152"/>
        <v>0.12587725599985852</v>
      </c>
      <c r="Q578" s="187">
        <f t="shared" si="152"/>
        <v>0.12316324535092359</v>
      </c>
      <c r="R578" s="187">
        <f t="shared" si="152"/>
        <v>0.12050775086318093</v>
      </c>
      <c r="S578" s="187">
        <f t="shared" si="152"/>
        <v>0.11790951088309874</v>
      </c>
      <c r="T578" s="187">
        <f t="shared" si="152"/>
        <v>0.11536729095936762</v>
      </c>
      <c r="U578" s="187">
        <f t="shared" si="152"/>
        <v>0.1128798832563998</v>
      </c>
      <c r="V578" s="187">
        <f t="shared" si="152"/>
        <v>0.11044610598047357</v>
      </c>
      <c r="W578" s="187">
        <f t="shared" si="152"/>
        <v>0.10806480281825069</v>
      </c>
      <c r="X578" s="187">
        <f t="shared" si="152"/>
        <v>0.10573484238739955</v>
      </c>
      <c r="Y578" s="187">
        <f t="shared" si="152"/>
        <v>0.10345511769906361</v>
      </c>
      <c r="Z578" s="187">
        <f t="shared" si="151"/>
        <v>0.10122454563191915</v>
      </c>
      <c r="AA578" s="187">
        <f t="shared" si="151"/>
        <v>9.9042066417572919E-2</v>
      </c>
      <c r="AB578" s="187">
        <f t="shared" si="151"/>
        <v>9.6906643137054979E-2</v>
      </c>
      <c r="AC578" s="187">
        <f t="shared" si="151"/>
        <v>9.4817261228167457E-2</v>
      </c>
      <c r="AD578" s="187">
        <f t="shared" si="151"/>
        <v>9.2772928003455421E-2</v>
      </c>
      <c r="AE578" s="187">
        <f t="shared" si="151"/>
        <v>9.0772672178570463E-2</v>
      </c>
      <c r="AF578" s="187">
        <f t="shared" si="151"/>
        <v>8.8815543410803249E-2</v>
      </c>
      <c r="AG578" s="187">
        <f t="shared" si="151"/>
        <v>8.6900611847565687E-2</v>
      </c>
      <c r="AH578" s="187">
        <f t="shared" si="151"/>
        <v>8.502696768460806E-2</v>
      </c>
      <c r="AI578" s="187">
        <f t="shared" si="151"/>
        <v>8.3193720733761481E-2</v>
      </c>
      <c r="AJ578" s="187">
        <f t="shared" si="151"/>
        <v>8.14E-2</v>
      </c>
      <c r="AK578" s="187">
        <f t="shared" si="151"/>
        <v>7.9644953267621652E-2</v>
      </c>
      <c r="AL578" s="187">
        <f t="shared" si="151"/>
        <v>7.7927746695351796E-2</v>
      </c>
      <c r="AM578" s="187">
        <f t="shared" si="151"/>
        <v>7.62475644201763E-2</v>
      </c>
      <c r="AN578" s="187">
        <f t="shared" si="151"/>
        <v>7.4603608169716368E-2</v>
      </c>
      <c r="AO578" s="187">
        <f t="shared" ref="AO578:BD593" si="154">$C578*POWER(1+$D578,AO$468-$C$468)</f>
        <v>7.2995096882960894E-2</v>
      </c>
      <c r="AP578" s="187">
        <f t="shared" si="154"/>
        <v>7.1421266339176115E-2</v>
      </c>
      <c r="AQ578" s="187">
        <f t="shared" si="154"/>
        <v>6.9881368794816226E-2</v>
      </c>
      <c r="AR578" s="187">
        <f t="shared" si="154"/>
        <v>6.8374672628262551E-2</v>
      </c>
      <c r="AS578" s="187">
        <f t="shared" si="154"/>
        <v>6.6900461992222354E-2</v>
      </c>
      <c r="AT578" s="187">
        <f t="shared" si="154"/>
        <v>6.5458036473622208E-2</v>
      </c>
      <c r="AU578" s="187">
        <f t="shared" si="154"/>
        <v>6.4046710760834333E-2</v>
      </c>
      <c r="AV578" s="187">
        <f t="shared" si="154"/>
        <v>6.2665814318077773E-2</v>
      </c>
      <c r="AW578" s="187">
        <f t="shared" si="154"/>
        <v>6.1314691066839802E-2</v>
      </c>
      <c r="AX578" s="187">
        <f t="shared" si="154"/>
        <v>5.9992699074166031E-2</v>
      </c>
      <c r="AY578" s="187">
        <f t="shared" si="154"/>
        <v>5.8699210247671274E-2</v>
      </c>
      <c r="AZ578" s="187">
        <f t="shared" si="154"/>
        <v>5.7433610037126243E-2</v>
      </c>
      <c r="BA578" s="187">
        <f t="shared" si="154"/>
        <v>5.6195297142478194E-2</v>
      </c>
      <c r="BB578" s="187">
        <f t="shared" si="154"/>
        <v>5.4983683228166928E-2</v>
      </c>
      <c r="BC578" s="187">
        <f t="shared" si="154"/>
        <v>5.3798192643600334E-2</v>
      </c>
      <c r="BD578" s="187">
        <f t="shared" si="154"/>
        <v>5.2638262149656709E-2</v>
      </c>
      <c r="BE578" s="187">
        <f t="shared" si="153"/>
        <v>5.1503340651083848E-2</v>
      </c>
      <c r="BF578" s="187">
        <f t="shared" si="153"/>
        <v>5.0392888934667958E-2</v>
      </c>
      <c r="BG578" s="187">
        <f t="shared" si="153"/>
        <v>4.9306379413047635E-2</v>
      </c>
      <c r="BH578" s="187">
        <f t="shared" si="153"/>
        <v>4.8243295874051614E-2</v>
      </c>
      <c r="BI578" s="187">
        <f t="shared" si="153"/>
        <v>4.7203133235440842E-2</v>
      </c>
      <c r="BJ578" s="187">
        <f t="shared" si="153"/>
        <v>4.6185397304938626E-2</v>
      </c>
      <c r="BK578" s="187">
        <f t="shared" si="153"/>
        <v>4.5189604545434595E-2</v>
      </c>
      <c r="BL578" s="187">
        <f t="shared" si="153"/>
        <v>4.4215281845251121E-2</v>
      </c>
      <c r="BM578" s="187">
        <f t="shared" si="153"/>
        <v>4.3261966293362965E-2</v>
      </c>
      <c r="BN578" s="187">
        <f t="shared" si="153"/>
        <v>4.2329204959463344E-2</v>
      </c>
      <c r="BO578" s="187">
        <f t="shared" si="153"/>
        <v>4.1416554678771943E-2</v>
      </c>
      <c r="BP578" s="187">
        <f t="shared" si="146"/>
        <v>4.0523581841482657E-2</v>
      </c>
      <c r="BQ578" s="187">
        <f t="shared" si="146"/>
        <v>3.9649862186750956E-2</v>
      </c>
      <c r="BR578" s="62"/>
      <c r="BS578" s="57" t="s">
        <v>48</v>
      </c>
    </row>
    <row r="579" spans="2:71">
      <c r="B579" s="55">
        <v>46</v>
      </c>
      <c r="C579" s="186">
        <v>7.8600000000000003E-2</v>
      </c>
      <c r="D579" s="91">
        <f t="shared" si="139"/>
        <v>-2.0913133734179579E-2</v>
      </c>
      <c r="I579" s="61" t="s">
        <v>334</v>
      </c>
      <c r="J579" s="187">
        <f t="shared" si="152"/>
        <v>0.13616663325433268</v>
      </c>
      <c r="K579" s="187">
        <f t="shared" si="152"/>
        <v>0.13331896224295184</v>
      </c>
      <c r="L579" s="187">
        <f t="shared" si="152"/>
        <v>0.13053084495626296</v>
      </c>
      <c r="M579" s="187">
        <f t="shared" si="152"/>
        <v>0.12780103593925718</v>
      </c>
      <c r="N579" s="187">
        <f t="shared" si="152"/>
        <v>0.12512831578329281</v>
      </c>
      <c r="O579" s="187">
        <f t="shared" si="152"/>
        <v>0.12251149058138414</v>
      </c>
      <c r="P579" s="187">
        <f t="shared" si="152"/>
        <v>0.11994939139488199</v>
      </c>
      <c r="Q579" s="187">
        <f t="shared" si="152"/>
        <v>0.11744087373130736</v>
      </c>
      <c r="R579" s="187">
        <f t="shared" si="152"/>
        <v>0.11498481703310565</v>
      </c>
      <c r="S579" s="187">
        <f t="shared" si="152"/>
        <v>0.11258012417709215</v>
      </c>
      <c r="T579" s="187">
        <f t="shared" si="152"/>
        <v>0.11022572098436606</v>
      </c>
      <c r="U579" s="187">
        <f t="shared" si="152"/>
        <v>0.10792055574047366</v>
      </c>
      <c r="V579" s="187">
        <f t="shared" si="152"/>
        <v>0.10566359872560616</v>
      </c>
      <c r="W579" s="187">
        <f t="shared" si="152"/>
        <v>0.10345384175462288</v>
      </c>
      <c r="X579" s="187">
        <f t="shared" si="152"/>
        <v>0.10129029772669379</v>
      </c>
      <c r="Y579" s="187">
        <f t="shared" si="152"/>
        <v>9.9172000184360579E-2</v>
      </c>
      <c r="Z579" s="187">
        <f t="shared" si="151"/>
        <v>9.7098002881818968E-2</v>
      </c>
      <c r="AA579" s="187">
        <f t="shared" si="151"/>
        <v>9.5067379362229726E-2</v>
      </c>
      <c r="AB579" s="187">
        <f t="shared" si="151"/>
        <v>9.3079222543869453E-2</v>
      </c>
      <c r="AC579" s="187">
        <f t="shared" si="151"/>
        <v>9.1132644314936034E-2</v>
      </c>
      <c r="AD579" s="187">
        <f t="shared" si="151"/>
        <v>8.9226775136828362E-2</v>
      </c>
      <c r="AE579" s="187">
        <f t="shared" si="151"/>
        <v>8.7360763655722304E-2</v>
      </c>
      <c r="AF579" s="187">
        <f t="shared" si="151"/>
        <v>8.5533776322270133E-2</v>
      </c>
      <c r="AG579" s="187">
        <f t="shared" si="151"/>
        <v>8.3744997019253101E-2</v>
      </c>
      <c r="AH579" s="187">
        <f t="shared" si="151"/>
        <v>8.1993626697020983E-2</v>
      </c>
      <c r="AI579" s="187">
        <f t="shared" si="151"/>
        <v>8.0278883016555794E-2</v>
      </c>
      <c r="AJ579" s="187">
        <f t="shared" si="151"/>
        <v>7.8600000000000003E-2</v>
      </c>
      <c r="AK579" s="187">
        <f t="shared" si="151"/>
        <v>7.6956227688493486E-2</v>
      </c>
      <c r="AL579" s="187">
        <f t="shared" si="151"/>
        <v>7.5346831807166045E-2</v>
      </c>
      <c r="AM579" s="187">
        <f t="shared" si="151"/>
        <v>7.3771093437136059E-2</v>
      </c>
      <c r="AN579" s="187">
        <f t="shared" si="151"/>
        <v>7.2228308694368568E-2</v>
      </c>
      <c r="AO579" s="187">
        <f t="shared" si="154"/>
        <v>7.0717788415249644E-2</v>
      </c>
      <c r="AP579" s="187">
        <f t="shared" si="154"/>
        <v>6.923885784873611E-2</v>
      </c>
      <c r="AQ579" s="187">
        <f t="shared" si="154"/>
        <v>6.779085635494364E-2</v>
      </c>
      <c r="AR579" s="187">
        <f t="shared" si="154"/>
        <v>6.6373137110038158E-2</v>
      </c>
      <c r="AS579" s="187">
        <f t="shared" si="154"/>
        <v>6.4985066817298889E-2</v>
      </c>
      <c r="AT579" s="187">
        <f t="shared" si="154"/>
        <v>6.3626025424224117E-2</v>
      </c>
      <c r="AU579" s="187">
        <f t="shared" si="154"/>
        <v>6.2295405845553015E-2</v>
      </c>
      <c r="AV579" s="187">
        <f t="shared" si="154"/>
        <v>6.0992613692079971E-2</v>
      </c>
      <c r="AW579" s="187">
        <f t="shared" si="154"/>
        <v>5.9717067005140352E-2</v>
      </c>
      <c r="AX579" s="187">
        <f t="shared" si="154"/>
        <v>5.8468195996648889E-2</v>
      </c>
      <c r="AY579" s="187">
        <f t="shared" si="154"/>
        <v>5.7245442794574747E-2</v>
      </c>
      <c r="AZ579" s="187">
        <f t="shared" si="154"/>
        <v>5.6048261193739485E-2</v>
      </c>
      <c r="BA579" s="187">
        <f t="shared" si="154"/>
        <v>5.4876116411826575E-2</v>
      </c>
      <c r="BB579" s="187">
        <f t="shared" si="154"/>
        <v>5.3728484850493648E-2</v>
      </c>
      <c r="BC579" s="187">
        <f t="shared" si="154"/>
        <v>5.2604853861480436E-2</v>
      </c>
      <c r="BD579" s="187">
        <f t="shared" si="154"/>
        <v>5.1504721517608321E-2</v>
      </c>
      <c r="BE579" s="187">
        <f t="shared" si="153"/>
        <v>5.0427596388568904E-2</v>
      </c>
      <c r="BF579" s="187">
        <f t="shared" si="153"/>
        <v>4.9372997321401532E-2</v>
      </c>
      <c r="BG579" s="187">
        <f t="shared" si="153"/>
        <v>4.8340453225561769E-2</v>
      </c>
      <c r="BH579" s="187">
        <f t="shared" si="153"/>
        <v>4.7329502862484746E-2</v>
      </c>
      <c r="BI579" s="187">
        <f t="shared" si="153"/>
        <v>4.6339694639549366E-2</v>
      </c>
      <c r="BJ579" s="187">
        <f t="shared" si="153"/>
        <v>4.5370586408351433E-2</v>
      </c>
      <c r="BK579" s="187">
        <f t="shared" si="153"/>
        <v>4.4421745267195424E-2</v>
      </c>
      <c r="BL579" s="187">
        <f t="shared" si="153"/>
        <v>4.3492747367716911E-2</v>
      </c>
      <c r="BM579" s="187">
        <f t="shared" si="153"/>
        <v>4.2583177725548961E-2</v>
      </c>
      <c r="BN579" s="187">
        <f t="shared" si="153"/>
        <v>4.1692630034948219E-2</v>
      </c>
      <c r="BO579" s="187">
        <f t="shared" si="153"/>
        <v>4.0820706487297673E-2</v>
      </c>
      <c r="BP579" s="187">
        <f t="shared" si="146"/>
        <v>3.9967017593405124E-2</v>
      </c>
      <c r="BQ579" s="187">
        <f t="shared" si="146"/>
        <v>3.9131182009517936E-2</v>
      </c>
      <c r="BR579" s="62"/>
      <c r="BS579" s="57" t="s">
        <v>48</v>
      </c>
    </row>
    <row r="580" spans="2:71">
      <c r="B580" s="55">
        <v>47</v>
      </c>
      <c r="C580" s="186">
        <v>7.5800000000000006E-2</v>
      </c>
      <c r="D580" s="91">
        <f t="shared" si="139"/>
        <v>-2.0929161968512466E-2</v>
      </c>
      <c r="I580" s="61" t="s">
        <v>334</v>
      </c>
      <c r="J580" s="187">
        <f t="shared" si="152"/>
        <v>0.13137181855875793</v>
      </c>
      <c r="K580" s="187">
        <f t="shared" si="152"/>
        <v>0.12862231649004363</v>
      </c>
      <c r="L580" s="187">
        <f t="shared" si="152"/>
        <v>0.12593035919545825</v>
      </c>
      <c r="M580" s="187">
        <f t="shared" si="152"/>
        <v>0.12329474231110356</v>
      </c>
      <c r="N580" s="187">
        <f t="shared" si="152"/>
        <v>0.12071428667940845</v>
      </c>
      <c r="O580" s="187">
        <f t="shared" si="152"/>
        <v>0.11818783782158167</v>
      </c>
      <c r="P580" s="187">
        <f t="shared" si="152"/>
        <v>0.11571426542110549</v>
      </c>
      <c r="Q580" s="187">
        <f t="shared" si="152"/>
        <v>0.11329246281803972</v>
      </c>
      <c r="R580" s="187">
        <f t="shared" si="152"/>
        <v>0.11092134651390929</v>
      </c>
      <c r="S580" s="187">
        <f t="shared" si="152"/>
        <v>0.1085998556869542</v>
      </c>
      <c r="T580" s="187">
        <f t="shared" si="152"/>
        <v>0.10632695171752485</v>
      </c>
      <c r="U580" s="187">
        <f t="shared" si="152"/>
        <v>0.10410161772341057</v>
      </c>
      <c r="V580" s="187">
        <f t="shared" si="152"/>
        <v>0.10192285810489314</v>
      </c>
      <c r="W580" s="187">
        <f t="shared" si="152"/>
        <v>9.9789698099322102E-2</v>
      </c>
      <c r="X580" s="187">
        <f t="shared" si="152"/>
        <v>9.7701183345012432E-2</v>
      </c>
      <c r="Y580" s="187">
        <f t="shared" si="152"/>
        <v>9.5656379454269344E-2</v>
      </c>
      <c r="Z580" s="187">
        <f t="shared" si="151"/>
        <v>9.365437159534945E-2</v>
      </c>
      <c r="AA580" s="187">
        <f t="shared" si="151"/>
        <v>9.1694264083171106E-2</v>
      </c>
      <c r="AB580" s="187">
        <f t="shared" si="151"/>
        <v>8.9775179978590872E-2</v>
      </c>
      <c r="AC580" s="187">
        <f t="shared" si="151"/>
        <v>8.7896260696066583E-2</v>
      </c>
      <c r="AD580" s="187">
        <f t="shared" si="151"/>
        <v>8.6056665619532013E-2</v>
      </c>
      <c r="AE580" s="187">
        <f t="shared" si="151"/>
        <v>8.4255571726310707E-2</v>
      </c>
      <c r="AF580" s="187">
        <f t="shared" si="151"/>
        <v>8.2492173218901135E-2</v>
      </c>
      <c r="AG580" s="187">
        <f t="shared" si="151"/>
        <v>8.0765681164468167E-2</v>
      </c>
      <c r="AH580" s="187">
        <f t="shared" si="151"/>
        <v>7.9075323141879761E-2</v>
      </c>
      <c r="AI580" s="187">
        <f t="shared" si="151"/>
        <v>7.7420342896130909E-2</v>
      </c>
      <c r="AJ580" s="187">
        <f t="shared" si="151"/>
        <v>7.5800000000000006E-2</v>
      </c>
      <c r="AK580" s="187">
        <f t="shared" si="151"/>
        <v>7.4213569522786765E-2</v>
      </c>
      <c r="AL580" s="187">
        <f t="shared" si="151"/>
        <v>7.2660341705982887E-2</v>
      </c>
      <c r="AM580" s="187">
        <f t="shared" si="151"/>
        <v>7.1139621645730913E-2</v>
      </c>
      <c r="AN580" s="187">
        <f t="shared" si="151"/>
        <v>6.9650728981928714E-2</v>
      </c>
      <c r="AO580" s="187">
        <f t="shared" si="154"/>
        <v>6.8192997593840968E-2</v>
      </c>
      <c r="AP580" s="187">
        <f t="shared" si="154"/>
        <v>6.6765775302081082E-2</v>
      </c>
      <c r="AQ580" s="187">
        <f t="shared" si="154"/>
        <v>6.5368423576830509E-2</v>
      </c>
      <c r="AR580" s="187">
        <f t="shared" si="154"/>
        <v>6.4000317252164707E-2</v>
      </c>
      <c r="AS580" s="187">
        <f t="shared" si="154"/>
        <v>6.2660844246357969E-2</v>
      </c>
      <c r="AT580" s="187">
        <f t="shared" si="154"/>
        <v>6.1349405288042204E-2</v>
      </c>
      <c r="AU580" s="187">
        <f t="shared" si="154"/>
        <v>6.0065413648096852E-2</v>
      </c>
      <c r="AV580" s="187">
        <f t="shared" si="154"/>
        <v>5.8808294877150134E-2</v>
      </c>
      <c r="AW580" s="187">
        <f t="shared" si="154"/>
        <v>5.7577486548574218E-2</v>
      </c>
      <c r="AX580" s="187">
        <f t="shared" si="154"/>
        <v>5.637243800685926E-2</v>
      </c>
      <c r="AY580" s="187">
        <f t="shared" si="154"/>
        <v>5.5192610121253774E-2</v>
      </c>
      <c r="AZ580" s="187">
        <f t="shared" si="154"/>
        <v>5.4037475044561092E-2</v>
      </c>
      <c r="BA580" s="187">
        <f t="shared" si="154"/>
        <v>5.2906515976984023E-2</v>
      </c>
      <c r="BB580" s="187">
        <f t="shared" si="154"/>
        <v>5.1799226934912027E-2</v>
      </c>
      <c r="BC580" s="187">
        <f t="shared" si="154"/>
        <v>5.0715112524547523E-2</v>
      </c>
      <c r="BD580" s="187">
        <f t="shared" si="154"/>
        <v>4.9653687720269929E-2</v>
      </c>
      <c r="BE580" s="187">
        <f t="shared" si="153"/>
        <v>4.8614477647638453E-2</v>
      </c>
      <c r="BF580" s="187">
        <f t="shared" si="153"/>
        <v>4.7597017370936405E-2</v>
      </c>
      <c r="BG580" s="187">
        <f t="shared" si="153"/>
        <v>4.6600851685161968E-2</v>
      </c>
      <c r="BH580" s="187">
        <f t="shared" si="153"/>
        <v>4.562553491237259E-2</v>
      </c>
      <c r="BI580" s="187">
        <f t="shared" si="153"/>
        <v>4.4670630702291533E-2</v>
      </c>
      <c r="BJ580" s="187">
        <f t="shared" si="153"/>
        <v>4.3735711837087653E-2</v>
      </c>
      <c r="BK580" s="187">
        <f t="shared" si="153"/>
        <v>4.2820360040241062E-2</v>
      </c>
      <c r="BL580" s="187">
        <f t="shared" si="153"/>
        <v>4.1924165789408836E-2</v>
      </c>
      <c r="BM580" s="187">
        <f t="shared" si="153"/>
        <v>4.1046728133207526E-2</v>
      </c>
      <c r="BN580" s="187">
        <f t="shared" si="153"/>
        <v>4.0187654511830137E-2</v>
      </c>
      <c r="BO580" s="187">
        <f t="shared" si="153"/>
        <v>3.9346560581417424E-2</v>
      </c>
      <c r="BP580" s="187">
        <f t="shared" si="146"/>
        <v>3.8523070042105041E-2</v>
      </c>
      <c r="BQ580" s="187">
        <f t="shared" si="146"/>
        <v>3.7716814469669478E-2</v>
      </c>
      <c r="BR580" s="62"/>
      <c r="BS580" s="57" t="s">
        <v>48</v>
      </c>
    </row>
    <row r="581" spans="2:71">
      <c r="B581" s="55">
        <v>48</v>
      </c>
      <c r="C581" s="186">
        <v>7.3099999999999998E-2</v>
      </c>
      <c r="D581" s="91">
        <f t="shared" si="139"/>
        <v>-2.0945197275132776E-2</v>
      </c>
      <c r="I581" s="61" t="s">
        <v>334</v>
      </c>
      <c r="J581" s="187">
        <f t="shared" si="152"/>
        <v>0.12674630881241711</v>
      </c>
      <c r="K581" s="187">
        <f t="shared" si="152"/>
        <v>0.12409158237044614</v>
      </c>
      <c r="L581" s="187">
        <f t="shared" si="152"/>
        <v>0.12149245969751377</v>
      </c>
      <c r="M581" s="187">
        <f t="shared" si="152"/>
        <v>0.11894777616170822</v>
      </c>
      <c r="N581" s="187">
        <f t="shared" si="152"/>
        <v>0.1164563915245629</v>
      </c>
      <c r="O581" s="187">
        <f t="shared" si="152"/>
        <v>0.11401718943013082</v>
      </c>
      <c r="P581" s="187">
        <f t="shared" si="152"/>
        <v>0.11162907690476054</v>
      </c>
      <c r="Q581" s="187">
        <f t="shared" si="152"/>
        <v>0.10929098386734937</v>
      </c>
      <c r="R581" s="187">
        <f t="shared" si="152"/>
        <v>0.1070018626498544</v>
      </c>
      <c r="S581" s="187">
        <f t="shared" si="152"/>
        <v>0.10476068752784654</v>
      </c>
      <c r="T581" s="187">
        <f t="shared" si="152"/>
        <v>0.10256645426089724</v>
      </c>
      <c r="U581" s="187">
        <f t="shared" si="152"/>
        <v>0.10041817964259186</v>
      </c>
      <c r="V581" s="187">
        <f t="shared" si="152"/>
        <v>9.8314901059968055E-2</v>
      </c>
      <c r="W581" s="187">
        <f t="shared" si="152"/>
        <v>9.6255676062181883E-2</v>
      </c>
      <c r="X581" s="187">
        <f t="shared" si="152"/>
        <v>9.4239581938208195E-2</v>
      </c>
      <c r="Y581" s="187">
        <f t="shared" si="152"/>
        <v>9.2265715303386384E-2</v>
      </c>
      <c r="Z581" s="187">
        <f t="shared" si="151"/>
        <v>9.0333191694625725E-2</v>
      </c>
      <c r="AA581" s="187">
        <f t="shared" si="151"/>
        <v>8.8441145174089394E-2</v>
      </c>
      <c r="AB581" s="187">
        <f t="shared" si="151"/>
        <v>8.6588727941179444E-2</v>
      </c>
      <c r="AC581" s="187">
        <f t="shared" si="151"/>
        <v>8.4775109952648628E-2</v>
      </c>
      <c r="AD581" s="187">
        <f t="shared" si="151"/>
        <v>8.2999478550669331E-2</v>
      </c>
      <c r="AE581" s="187">
        <f t="shared" si="151"/>
        <v>8.1261038098692409E-2</v>
      </c>
      <c r="AF581" s="187">
        <f t="shared" si="151"/>
        <v>7.9559009624933216E-2</v>
      </c>
      <c r="AG581" s="187">
        <f t="shared" si="151"/>
        <v>7.7892630473324814E-2</v>
      </c>
      <c r="AH581" s="187">
        <f t="shared" si="151"/>
        <v>7.6261153961781999E-2</v>
      </c>
      <c r="AI581" s="187">
        <f t="shared" si="151"/>
        <v>7.4663849047623201E-2</v>
      </c>
      <c r="AJ581" s="187">
        <f t="shared" si="151"/>
        <v>7.3099999999999998E-2</v>
      </c>
      <c r="AK581" s="187">
        <f t="shared" si="151"/>
        <v>7.1568906079187797E-2</v>
      </c>
      <c r="AL581" s="187">
        <f t="shared" si="151"/>
        <v>7.006988122259375E-2</v>
      </c>
      <c r="AM581" s="187">
        <f t="shared" si="151"/>
        <v>6.8602253737341412E-2</v>
      </c>
      <c r="AN581" s="187">
        <f t="shared" si="151"/>
        <v>6.7165365999294083E-2</v>
      </c>
      <c r="AO581" s="187">
        <f t="shared" si="154"/>
        <v>6.5758574158382363E-2</v>
      </c>
      <c r="AP581" s="187">
        <f t="shared" si="154"/>
        <v>6.4381247850103601E-2</v>
      </c>
      <c r="AQ581" s="187">
        <f t="shared" si="154"/>
        <v>6.303276991306396E-2</v>
      </c>
      <c r="AR581" s="187">
        <f t="shared" si="154"/>
        <v>6.171253611243678E-2</v>
      </c>
      <c r="AS581" s="187">
        <f t="shared" si="154"/>
        <v>6.0419954869213033E-2</v>
      </c>
      <c r="AT581" s="187">
        <f t="shared" si="154"/>
        <v>5.9154446995122748E-2</v>
      </c>
      <c r="AU581" s="187">
        <f t="shared" si="154"/>
        <v>5.7915445433108517E-2</v>
      </c>
      <c r="AV581" s="187">
        <f t="shared" si="154"/>
        <v>5.6702395003234873E-2</v>
      </c>
      <c r="AW581" s="187">
        <f t="shared" si="154"/>
        <v>5.5514752153919614E-2</v>
      </c>
      <c r="AX581" s="187">
        <f t="shared" si="154"/>
        <v>5.435198471837567E-2</v>
      </c>
      <c r="AY581" s="187">
        <f t="shared" si="154"/>
        <v>5.3213571676154287E-2</v>
      </c>
      <c r="AZ581" s="187">
        <f t="shared" si="154"/>
        <v>5.2099002919682821E-2</v>
      </c>
      <c r="BA581" s="187">
        <f t="shared" si="154"/>
        <v>5.1007779025692347E-2</v>
      </c>
      <c r="BB581" s="187">
        <f t="shared" si="154"/>
        <v>4.9939411031432838E-2</v>
      </c>
      <c r="BC581" s="187">
        <f t="shared" si="154"/>
        <v>4.8893420215575537E-2</v>
      </c>
      <c r="BD581" s="187">
        <f t="shared" si="154"/>
        <v>4.7869337883704344E-2</v>
      </c>
      <c r="BE581" s="187">
        <f t="shared" si="153"/>
        <v>4.6866705158300166E-2</v>
      </c>
      <c r="BF581" s="187">
        <f t="shared" si="153"/>
        <v>4.5885072773124085E-2</v>
      </c>
      <c r="BG581" s="187">
        <f t="shared" si="153"/>
        <v>4.4924000871907177E-2</v>
      </c>
      <c r="BH581" s="187">
        <f t="shared" si="153"/>
        <v>4.3983058811256845E-2</v>
      </c>
      <c r="BI581" s="187">
        <f t="shared" si="153"/>
        <v>4.3061824967691308E-2</v>
      </c>
      <c r="BJ581" s="187">
        <f t="shared" si="153"/>
        <v>4.2159886548715775E-2</v>
      </c>
      <c r="BK581" s="187">
        <f t="shared" si="153"/>
        <v>4.1276839407855703E-2</v>
      </c>
      <c r="BL581" s="187">
        <f t="shared" si="153"/>
        <v>4.0412287863564191E-2</v>
      </c>
      <c r="BM581" s="187">
        <f t="shared" si="153"/>
        <v>3.9565844521922383E-2</v>
      </c>
      <c r="BN581" s="187">
        <f t="shared" si="153"/>
        <v>3.8737130103053484E-2</v>
      </c>
      <c r="BO581" s="187">
        <f t="shared" si="153"/>
        <v>3.7925773271172546E-2</v>
      </c>
      <c r="BP581" s="187">
        <f t="shared" si="146"/>
        <v>3.7131410468195881E-2</v>
      </c>
      <c r="BQ581" s="187">
        <f t="shared" si="146"/>
        <v>3.6353685750835585E-2</v>
      </c>
      <c r="BR581" s="62"/>
      <c r="BS581" s="57" t="s">
        <v>48</v>
      </c>
    </row>
    <row r="582" spans="2:71">
      <c r="B582" s="55">
        <v>49</v>
      </c>
      <c r="C582" s="186">
        <v>7.0499999999999993E-2</v>
      </c>
      <c r="D582" s="91">
        <f t="shared" si="139"/>
        <v>-2.0961231682728565E-2</v>
      </c>
      <c r="I582" s="61" t="s">
        <v>334</v>
      </c>
      <c r="J582" s="187">
        <f t="shared" si="152"/>
        <v>0.12229029434526377</v>
      </c>
      <c r="K582" s="187">
        <f t="shared" si="152"/>
        <v>0.11972693915294362</v>
      </c>
      <c r="L582" s="187">
        <f t="shared" si="152"/>
        <v>0.11721731504269485</v>
      </c>
      <c r="M582" s="187">
        <f t="shared" si="152"/>
        <v>0.11476029574485751</v>
      </c>
      <c r="N582" s="187">
        <f t="shared" si="152"/>
        <v>0.11235477859777111</v>
      </c>
      <c r="O582" s="187">
        <f t="shared" si="152"/>
        <v>0.10999968405292157</v>
      </c>
      <c r="P582" s="187">
        <f t="shared" si="152"/>
        <v>0.10769395519046132</v>
      </c>
      <c r="Q582" s="187">
        <f t="shared" si="152"/>
        <v>0.10543655724488468</v>
      </c>
      <c r="R582" s="187">
        <f t="shared" si="152"/>
        <v>0.10322647714064537</v>
      </c>
      <c r="S582" s="187">
        <f t="shared" si="152"/>
        <v>0.10106272303750845</v>
      </c>
      <c r="T582" s="187">
        <f t="shared" si="152"/>
        <v>9.8944323885431784E-2</v>
      </c>
      <c r="U582" s="187">
        <f t="shared" si="152"/>
        <v>9.6870328988778315E-2</v>
      </c>
      <c r="V582" s="187">
        <f t="shared" si="152"/>
        <v>9.48398075796624E-2</v>
      </c>
      <c r="W582" s="187">
        <f t="shared" si="152"/>
        <v>9.2851848400239703E-2</v>
      </c>
      <c r="X582" s="187">
        <f t="shared" si="152"/>
        <v>9.0905559293752686E-2</v>
      </c>
      <c r="Y582" s="187">
        <f t="shared" si="152"/>
        <v>8.9000066804148306E-2</v>
      </c>
      <c r="Z582" s="187">
        <f t="shared" si="151"/>
        <v>8.7134515784088235E-2</v>
      </c>
      <c r="AA582" s="187">
        <f t="shared" si="151"/>
        <v>8.5308069011175602E-2</v>
      </c>
      <c r="AB582" s="187">
        <f t="shared" si="151"/>
        <v>8.3519906812226152E-2</v>
      </c>
      <c r="AC582" s="187">
        <f t="shared" si="151"/>
        <v>8.176922669541517E-2</v>
      </c>
      <c r="AD582" s="187">
        <f t="shared" si="151"/>
        <v>8.0055242990135028E-2</v>
      </c>
      <c r="AE582" s="187">
        <f t="shared" si="151"/>
        <v>7.8377186494401674E-2</v>
      </c>
      <c r="AF582" s="187">
        <f t="shared" si="151"/>
        <v>7.6734304129652112E-2</v>
      </c>
      <c r="AG582" s="187">
        <f t="shared" si="151"/>
        <v>7.5125858602777498E-2</v>
      </c>
      <c r="AH582" s="187">
        <f t="shared" si="151"/>
        <v>7.3551128075240779E-2</v>
      </c>
      <c r="AI582" s="187">
        <f t="shared" si="151"/>
        <v>7.2009405839129612E-2</v>
      </c>
      <c r="AJ582" s="187">
        <f t="shared" si="151"/>
        <v>7.0499999999999993E-2</v>
      </c>
      <c r="AK582" s="187">
        <f t="shared" si="151"/>
        <v>6.902223316636763E-2</v>
      </c>
      <c r="AL582" s="187">
        <f t="shared" si="151"/>
        <v>6.7575442145708084E-2</v>
      </c>
      <c r="AM582" s="187">
        <f t="shared" si="151"/>
        <v>6.6158977646829084E-2</v>
      </c>
      <c r="AN582" s="187">
        <f t="shared" si="151"/>
        <v>6.4772203988481436E-2</v>
      </c>
      <c r="AO582" s="187">
        <f t="shared" si="154"/>
        <v>6.3414498814077916E-2</v>
      </c>
      <c r="AP582" s="187">
        <f t="shared" si="154"/>
        <v>6.2085252812391918E-2</v>
      </c>
      <c r="AQ582" s="187">
        <f t="shared" si="154"/>
        <v>6.07838694441106E-2</v>
      </c>
      <c r="AR582" s="187">
        <f t="shared" si="154"/>
        <v>5.9509764674119864E-2</v>
      </c>
      <c r="AS582" s="187">
        <f t="shared" si="154"/>
        <v>5.8262366709400985E-2</v>
      </c>
      <c r="AT582" s="187">
        <f t="shared" si="154"/>
        <v>5.7041115742421142E-2</v>
      </c>
      <c r="AU582" s="187">
        <f t="shared" si="154"/>
        <v>5.5845463699902918E-2</v>
      </c>
      <c r="AV582" s="187">
        <f t="shared" si="154"/>
        <v>5.4674873996859837E-2</v>
      </c>
      <c r="AW582" s="187">
        <f t="shared" si="154"/>
        <v>5.3528821295787669E-2</v>
      </c>
      <c r="AX582" s="187">
        <f t="shared" si="154"/>
        <v>5.2406791270903294E-2</v>
      </c>
      <c r="AY582" s="187">
        <f t="shared" si="154"/>
        <v>5.1308280377325495E-2</v>
      </c>
      <c r="AZ582" s="187">
        <f t="shared" si="154"/>
        <v>5.0232795625093973E-2</v>
      </c>
      <c r="BA582" s="187">
        <f t="shared" si="154"/>
        <v>4.9179854357925226E-2</v>
      </c>
      <c r="BB582" s="187">
        <f t="shared" si="154"/>
        <v>4.8148984036605912E-2</v>
      </c>
      <c r="BC582" s="187">
        <f t="shared" si="154"/>
        <v>4.7139722026926609E-2</v>
      </c>
      <c r="BD582" s="187">
        <f t="shared" si="154"/>
        <v>4.615161539206078E-2</v>
      </c>
      <c r="BE582" s="187">
        <f t="shared" si="153"/>
        <v>4.5184220689295611E-2</v>
      </c>
      <c r="BF582" s="187">
        <f t="shared" si="153"/>
        <v>4.4237103771023752E-2</v>
      </c>
      <c r="BG582" s="187">
        <f t="shared" si="153"/>
        <v>4.3309839589906418E-2</v>
      </c>
      <c r="BH582" s="187">
        <f t="shared" si="153"/>
        <v>4.2402012008120576E-2</v>
      </c>
      <c r="BI582" s="187">
        <f t="shared" si="153"/>
        <v>4.1513213610604525E-2</v>
      </c>
      <c r="BJ582" s="187">
        <f t="shared" si="153"/>
        <v>4.0643045522218042E-2</v>
      </c>
      <c r="BK582" s="187">
        <f t="shared" si="153"/>
        <v>3.979111722873515E-2</v>
      </c>
      <c r="BL582" s="187">
        <f t="shared" si="153"/>
        <v>3.8957046401589021E-2</v>
      </c>
      <c r="BM582" s="187">
        <f t="shared" si="153"/>
        <v>3.8140458726290502E-2</v>
      </c>
      <c r="BN582" s="187">
        <f t="shared" si="153"/>
        <v>3.7340987734443186E-2</v>
      </c>
      <c r="BO582" s="187">
        <f t="shared" si="153"/>
        <v>3.6558274639279596E-2</v>
      </c>
      <c r="BP582" s="187">
        <f t="shared" si="146"/>
        <v>3.5791968174644827E-2</v>
      </c>
      <c r="BQ582" s="187">
        <f t="shared" si="146"/>
        <v>3.5041724437355252E-2</v>
      </c>
      <c r="BR582" s="62"/>
      <c r="BS582" s="57" t="s">
        <v>48</v>
      </c>
    </row>
    <row r="583" spans="2:71">
      <c r="B583" s="55">
        <v>50</v>
      </c>
      <c r="C583" s="186">
        <v>6.8000000000000005E-2</v>
      </c>
      <c r="D583" s="91">
        <f t="shared" si="139"/>
        <v>-2.0977257919421732E-2</v>
      </c>
      <c r="I583" s="61" t="s">
        <v>334</v>
      </c>
      <c r="J583" s="187">
        <f t="shared" si="152"/>
        <v>0.11800397169227</v>
      </c>
      <c r="K583" s="187">
        <f t="shared" si="152"/>
        <v>0.11552857194256511</v>
      </c>
      <c r="L583" s="187">
        <f t="shared" si="152"/>
        <v>0.11310509929186344</v>
      </c>
      <c r="M583" s="187">
        <f t="shared" si="152"/>
        <v>0.11073246445201623</v>
      </c>
      <c r="N583" s="187">
        <f t="shared" si="152"/>
        <v>0.10840960098515308</v>
      </c>
      <c r="O583" s="187">
        <f t="shared" si="152"/>
        <v>0.10613546482434592</v>
      </c>
      <c r="P583" s="187">
        <f t="shared" si="152"/>
        <v>0.10390903380432791</v>
      </c>
      <c r="Q583" s="187">
        <f t="shared" si="152"/>
        <v>0.10172930720205661</v>
      </c>
      <c r="R583" s="187">
        <f t="shared" si="152"/>
        <v>9.9595305286914973E-2</v>
      </c>
      <c r="S583" s="187">
        <f t="shared" si="152"/>
        <v>9.750606888034781E-2</v>
      </c>
      <c r="T583" s="187">
        <f t="shared" si="152"/>
        <v>9.5460658924735861E-2</v>
      </c>
      <c r="U583" s="187">
        <f t="shared" si="152"/>
        <v>9.3458156061313732E-2</v>
      </c>
      <c r="V583" s="187">
        <f t="shared" si="152"/>
        <v>9.1497660216941973E-2</v>
      </c>
      <c r="W583" s="187">
        <f t="shared" si="152"/>
        <v>8.9578290199547578E-2</v>
      </c>
      <c r="X583" s="187">
        <f t="shared" si="152"/>
        <v>8.769918330205087E-2</v>
      </c>
      <c r="Y583" s="187">
        <f t="shared" si="152"/>
        <v>8.5859494914601098E-2</v>
      </c>
      <c r="Z583" s="187">
        <f t="shared" si="151"/>
        <v>8.4058398144946228E-2</v>
      </c>
      <c r="AA583" s="187">
        <f t="shared" si="151"/>
        <v>8.229508344676624E-2</v>
      </c>
      <c r="AB583" s="187">
        <f t="shared" si="151"/>
        <v>8.0568758255803091E-2</v>
      </c>
      <c r="AC583" s="187">
        <f t="shared" si="151"/>
        <v>7.8878646633623581E-2</v>
      </c>
      <c r="AD583" s="187">
        <f t="shared" si="151"/>
        <v>7.7223988918855124E-2</v>
      </c>
      <c r="AE583" s="187">
        <f t="shared" si="151"/>
        <v>7.560404138573773E-2</v>
      </c>
      <c r="AF583" s="187">
        <f t="shared" si="151"/>
        <v>7.4018075909838471E-2</v>
      </c>
      <c r="AG583" s="187">
        <f t="shared" si="151"/>
        <v>7.2465379640778455E-2</v>
      </c>
      <c r="AH583" s="187">
        <f t="shared" si="151"/>
        <v>7.094525468182504E-2</v>
      </c>
      <c r="AI583" s="187">
        <f t="shared" si="151"/>
        <v>6.9457017776205332E-2</v>
      </c>
      <c r="AJ583" s="187">
        <f t="shared" si="151"/>
        <v>6.8000000000000005E-2</v>
      </c>
      <c r="AK583" s="187">
        <f t="shared" si="151"/>
        <v>6.6573546461479324E-2</v>
      </c>
      <c r="AL583" s="187">
        <f t="shared" si="151"/>
        <v>6.5177016006746261E-2</v>
      </c>
      <c r="AM583" s="187">
        <f t="shared" si="151"/>
        <v>6.3809780931554469E-2</v>
      </c>
      <c r="AN583" s="187">
        <f t="shared" si="151"/>
        <v>6.2471226699171455E-2</v>
      </c>
      <c r="AO583" s="187">
        <f t="shared" si="154"/>
        <v>6.1160751664160268E-2</v>
      </c>
      <c r="AP583" s="187">
        <f t="shared" si="154"/>
        <v>5.9877766801955473E-2</v>
      </c>
      <c r="AQ583" s="187">
        <f t="shared" si="154"/>
        <v>5.862169544411186E-2</v>
      </c>
      <c r="AR583" s="187">
        <f t="shared" si="154"/>
        <v>5.7391973019106944E-2</v>
      </c>
      <c r="AS583" s="187">
        <f t="shared" si="154"/>
        <v>5.6188046798580644E-2</v>
      </c>
      <c r="AT583" s="187">
        <f t="shared" si="154"/>
        <v>5.5009375648898275E-2</v>
      </c>
      <c r="AU583" s="187">
        <f t="shared" si="154"/>
        <v>5.3855429787924972E-2</v>
      </c>
      <c r="AV583" s="187">
        <f t="shared" si="154"/>
        <v>5.2725690546902362E-2</v>
      </c>
      <c r="AW583" s="187">
        <f t="shared" si="154"/>
        <v>5.161965013732038E-2</v>
      </c>
      <c r="AX583" s="187">
        <f t="shared" si="154"/>
        <v>5.053681142267949E-2</v>
      </c>
      <c r="AY583" s="187">
        <f t="shared" si="154"/>
        <v>4.9476687695040759E-2</v>
      </c>
      <c r="AZ583" s="187">
        <f t="shared" si="154"/>
        <v>4.8438802456263218E-2</v>
      </c>
      <c r="BA583" s="187">
        <f t="shared" si="154"/>
        <v>4.7422689203830262E-2</v>
      </c>
      <c r="BB583" s="187">
        <f t="shared" si="154"/>
        <v>4.6427891221168943E-2</v>
      </c>
      <c r="BC583" s="187">
        <f t="shared" si="154"/>
        <v>4.5453961372367624E-2</v>
      </c>
      <c r="BD583" s="187">
        <f t="shared" si="154"/>
        <v>4.4500461901200036E-2</v>
      </c>
      <c r="BE583" s="187">
        <f t="shared" si="153"/>
        <v>4.3566964234365166E-2</v>
      </c>
      <c r="BF583" s="187">
        <f t="shared" si="153"/>
        <v>4.2653048788854661E-2</v>
      </c>
      <c r="BG583" s="187">
        <f t="shared" si="153"/>
        <v>4.1758304783361171E-2</v>
      </c>
      <c r="BH583" s="187">
        <f t="shared" si="153"/>
        <v>4.0882330053642786E-2</v>
      </c>
      <c r="BI583" s="187">
        <f t="shared" si="153"/>
        <v>4.0024730871760596E-2</v>
      </c>
      <c r="BJ583" s="187">
        <f t="shared" si="153"/>
        <v>3.9185121769108232E-2</v>
      </c>
      <c r="BK583" s="187">
        <f t="shared" si="153"/>
        <v>3.8363125363153699E-2</v>
      </c>
      <c r="BL583" s="187">
        <f t="shared" si="153"/>
        <v>3.7558372187815707E-2</v>
      </c>
      <c r="BM583" s="187">
        <f t="shared" si="153"/>
        <v>3.6770500527398269E-2</v>
      </c>
      <c r="BN583" s="187">
        <f t="shared" si="153"/>
        <v>3.5999156254008804E-2</v>
      </c>
      <c r="BO583" s="187">
        <f t="shared" si="153"/>
        <v>3.5243992668386889E-2</v>
      </c>
      <c r="BP583" s="187">
        <f t="shared" si="146"/>
        <v>3.4504670344071939E-2</v>
      </c>
      <c r="BQ583" s="187">
        <f t="shared" si="146"/>
        <v>3.3780856974839721E-2</v>
      </c>
      <c r="BR583" s="62"/>
      <c r="BS583" s="57" t="s">
        <v>48</v>
      </c>
    </row>
    <row r="584" spans="2:71">
      <c r="B584" s="55">
        <v>51</v>
      </c>
      <c r="C584" s="186">
        <v>7.0699999999999999E-2</v>
      </c>
      <c r="D584" s="91">
        <f t="shared" si="139"/>
        <v>-2.0993294026309006E-2</v>
      </c>
      <c r="I584" s="61" t="s">
        <v>334</v>
      </c>
      <c r="J584" s="187">
        <f t="shared" si="152"/>
        <v>0.122741685106105</v>
      </c>
      <c r="K584" s="187">
        <f t="shared" si="152"/>
        <v>0.12016493282138793</v>
      </c>
      <c r="L584" s="187">
        <f t="shared" si="152"/>
        <v>0.11764227505501684</v>
      </c>
      <c r="M584" s="187">
        <f t="shared" si="152"/>
        <v>0.11517257618486296</v>
      </c>
      <c r="N584" s="187">
        <f t="shared" si="152"/>
        <v>0.11275472442924667</v>
      </c>
      <c r="O584" s="187">
        <f t="shared" si="152"/>
        <v>0.11038763134644805</v>
      </c>
      <c r="P584" s="187">
        <f t="shared" si="152"/>
        <v>0.10807023134472427</v>
      </c>
      <c r="Q584" s="187">
        <f t="shared" si="152"/>
        <v>0.10580148120261323</v>
      </c>
      <c r="R584" s="187">
        <f t="shared" si="152"/>
        <v>0.10358035959930775</v>
      </c>
      <c r="S584" s="187">
        <f t="shared" si="152"/>
        <v>0.1014058666548887</v>
      </c>
      <c r="T584" s="187">
        <f t="shared" si="152"/>
        <v>9.9277023480209919E-2</v>
      </c>
      <c r="U584" s="187">
        <f t="shared" si="152"/>
        <v>9.7192871736233075E-2</v>
      </c>
      <c r="V584" s="187">
        <f t="shared" si="152"/>
        <v>9.5152473202612997E-2</v>
      </c>
      <c r="W584" s="187">
        <f t="shared" si="152"/>
        <v>9.3154909355340057E-2</v>
      </c>
      <c r="X584" s="187">
        <f t="shared" si="152"/>
        <v>9.1199280953249237E-2</v>
      </c>
      <c r="Y584" s="187">
        <f t="shared" si="152"/>
        <v>8.9284707633209726E-2</v>
      </c>
      <c r="Z584" s="187">
        <f t="shared" si="151"/>
        <v>8.7410327513812711E-2</v>
      </c>
      <c r="AA584" s="187">
        <f t="shared" si="151"/>
        <v>8.5575296807379297E-2</v>
      </c>
      <c r="AB584" s="187">
        <f t="shared" si="151"/>
        <v>8.3778789440113313E-2</v>
      </c>
      <c r="AC584" s="187">
        <f t="shared" si="151"/>
        <v>8.2019996680228774E-2</v>
      </c>
      <c r="AD584" s="187">
        <f t="shared" si="151"/>
        <v>8.0298126773883829E-2</v>
      </c>
      <c r="AE584" s="187">
        <f t="shared" si="151"/>
        <v>7.8612404588757873E-2</v>
      </c>
      <c r="AF584" s="187">
        <f t="shared" si="151"/>
        <v>7.6962071265110912E-2</v>
      </c>
      <c r="AG584" s="187">
        <f t="shared" si="151"/>
        <v>7.5346383874168685E-2</v>
      </c>
      <c r="AH584" s="187">
        <f t="shared" si="151"/>
        <v>7.3764615083679125E-2</v>
      </c>
      <c r="AI584" s="187">
        <f t="shared" si="151"/>
        <v>7.2216052830489944E-2</v>
      </c>
      <c r="AJ584" s="187">
        <f t="shared" si="151"/>
        <v>7.0699999999999999E-2</v>
      </c>
      <c r="AK584" s="187">
        <f t="shared" si="151"/>
        <v>6.9215774112339951E-2</v>
      </c>
      <c r="AL584" s="187">
        <f t="shared" si="151"/>
        <v>6.7762707015141019E-2</v>
      </c>
      <c r="AM584" s="187">
        <f t="shared" si="151"/>
        <v>6.634014458275353E-2</v>
      </c>
      <c r="AN584" s="187">
        <f t="shared" si="151"/>
        <v>6.4947446421779936E-2</v>
      </c>
      <c r="AO584" s="187">
        <f t="shared" si="154"/>
        <v>6.3583985582789562E-2</v>
      </c>
      <c r="AP584" s="187">
        <f t="shared" si="154"/>
        <v>6.2249148278085469E-2</v>
      </c>
      <c r="AQ584" s="187">
        <f t="shared" si="154"/>
        <v>6.0942333605396311E-2</v>
      </c>
      <c r="AR584" s="187">
        <f t="shared" si="154"/>
        <v>5.9662953277368813E-2</v>
      </c>
      <c r="AS584" s="187">
        <f t="shared" si="154"/>
        <v>5.8410431356739068E-2</v>
      </c>
      <c r="AT584" s="187">
        <f t="shared" si="154"/>
        <v>5.7184203997063511E-2</v>
      </c>
      <c r="AU584" s="187">
        <f t="shared" si="154"/>
        <v>5.5983719188892722E-2</v>
      </c>
      <c r="AV584" s="187">
        <f t="shared" si="154"/>
        <v>5.4808436511273984E-2</v>
      </c>
      <c r="AW584" s="187">
        <f t="shared" si="154"/>
        <v>5.3657826888470518E-2</v>
      </c>
      <c r="AX584" s="187">
        <f t="shared" si="154"/>
        <v>5.2531372351788071E-2</v>
      </c>
      <c r="AY584" s="187">
        <f t="shared" si="154"/>
        <v>5.1428565806401469E-2</v>
      </c>
      <c r="AZ584" s="187">
        <f t="shared" si="154"/>
        <v>5.034891080307629E-2</v>
      </c>
      <c r="BA584" s="187">
        <f t="shared" si="154"/>
        <v>4.92919213146829E-2</v>
      </c>
      <c r="BB584" s="187">
        <f t="shared" si="154"/>
        <v>4.825712151740208E-2</v>
      </c>
      <c r="BC584" s="187">
        <f t="shared" si="154"/>
        <v>4.7244045576523938E-2</v>
      </c>
      <c r="BD584" s="187">
        <f t="shared" si="154"/>
        <v>4.6252237436743622E-2</v>
      </c>
      <c r="BE584" s="187">
        <f t="shared" si="153"/>
        <v>4.5281250616859406E-2</v>
      </c>
      <c r="BF584" s="187">
        <f t="shared" si="153"/>
        <v>4.4330648008780699E-2</v>
      </c>
      <c r="BG584" s="187">
        <f t="shared" si="153"/>
        <v>4.3400001680755557E-2</v>
      </c>
      <c r="BH584" s="187">
        <f t="shared" si="153"/>
        <v>4.2488892684729149E-2</v>
      </c>
      <c r="BI584" s="187">
        <f t="shared" si="153"/>
        <v>4.1596910867746341E-2</v>
      </c>
      <c r="BJ584" s="187">
        <f t="shared" si="153"/>
        <v>4.0723654687313572E-2</v>
      </c>
      <c r="BK584" s="187">
        <f t="shared" si="153"/>
        <v>3.9868731030636921E-2</v>
      </c>
      <c r="BL584" s="187">
        <f t="shared" si="153"/>
        <v>3.9031755037654936E-2</v>
      </c>
      <c r="BM584" s="187">
        <f t="shared" si="153"/>
        <v>3.8212349927786576E-2</v>
      </c>
      <c r="BN584" s="187">
        <f t="shared" si="153"/>
        <v>3.7410146830316342E-2</v>
      </c>
      <c r="BO584" s="187">
        <f t="shared" si="153"/>
        <v>3.6624784618340123E-2</v>
      </c>
      <c r="BP584" s="187">
        <f t="shared" si="146"/>
        <v>3.5855909746197061E-2</v>
      </c>
      <c r="BQ584" s="187">
        <f t="shared" si="146"/>
        <v>3.5103176090314346E-2</v>
      </c>
      <c r="BR584" s="62"/>
      <c r="BS584" s="57" t="s">
        <v>48</v>
      </c>
    </row>
    <row r="585" spans="2:71">
      <c r="B585" s="55">
        <v>52</v>
      </c>
      <c r="C585" s="186">
        <v>7.3499999999999996E-2</v>
      </c>
      <c r="D585" s="91">
        <f t="shared" si="139"/>
        <v>-2.0753400445520542E-2</v>
      </c>
      <c r="I585" s="61" t="s">
        <v>334</v>
      </c>
      <c r="J585" s="187">
        <f t="shared" si="152"/>
        <v>0.1267924704224915</v>
      </c>
      <c r="K585" s="187">
        <f t="shared" si="152"/>
        <v>0.12416109551033672</v>
      </c>
      <c r="L585" s="187">
        <f t="shared" si="152"/>
        <v>0.12158433057545616</v>
      </c>
      <c r="M585" s="187">
        <f t="shared" si="152"/>
        <v>0.11906104227512318</v>
      </c>
      <c r="N585" s="187">
        <f t="shared" si="152"/>
        <v>0.1165901207873265</v>
      </c>
      <c r="O585" s="187">
        <f t="shared" si="152"/>
        <v>0.11417047932263551</v>
      </c>
      <c r="P585" s="187">
        <f t="shared" si="152"/>
        <v>0.11180105364619584</v>
      </c>
      <c r="Q585" s="187">
        <f t="shared" si="152"/>
        <v>0.1094808016096452</v>
      </c>
      <c r="R585" s="187">
        <f t="shared" si="152"/>
        <v>0.10720870269274364</v>
      </c>
      <c r="S585" s="187">
        <f t="shared" si="152"/>
        <v>0.10498375755451639</v>
      </c>
      <c r="T585" s="187">
        <f t="shared" si="152"/>
        <v>0.10280498759371207</v>
      </c>
      <c r="U585" s="187">
        <f t="shared" si="152"/>
        <v>0.10067143451838298</v>
      </c>
      <c r="V585" s="187">
        <f t="shared" si="152"/>
        <v>9.8582159924397991E-2</v>
      </c>
      <c r="W585" s="187">
        <f t="shared" si="152"/>
        <v>9.6536244882702613E-2</v>
      </c>
      <c r="X585" s="187">
        <f t="shared" si="152"/>
        <v>9.4532789535145059E-2</v>
      </c>
      <c r="Y585" s="187">
        <f t="shared" si="152"/>
        <v>9.2570912698690055E-2</v>
      </c>
      <c r="Z585" s="187">
        <f t="shared" si="151"/>
        <v>9.0649751477846818E-2</v>
      </c>
      <c r="AA585" s="187">
        <f t="shared" si="151"/>
        <v>8.8768460885140149E-2</v>
      </c>
      <c r="AB585" s="187">
        <f t="shared" si="151"/>
        <v>8.6926213469458322E-2</v>
      </c>
      <c r="AC585" s="187">
        <f t="shared" si="151"/>
        <v>8.5122198952113842E-2</v>
      </c>
      <c r="AD585" s="187">
        <f t="shared" si="151"/>
        <v>8.3355623870457363E-2</v>
      </c>
      <c r="AE585" s="187">
        <f t="shared" si="151"/>
        <v>8.1625711228887565E-2</v>
      </c>
      <c r="AF585" s="187">
        <f t="shared" si="151"/>
        <v>7.9931700157104046E-2</v>
      </c>
      <c r="AG585" s="187">
        <f t="shared" si="151"/>
        <v>7.8272845575452374E-2</v>
      </c>
      <c r="AH585" s="187">
        <f t="shared" si="151"/>
        <v>7.664841786721463E-2</v>
      </c>
      <c r="AI585" s="187">
        <f t="shared" si="151"/>
        <v>7.5057702557700723E-2</v>
      </c>
      <c r="AJ585" s="187">
        <f t="shared" si="151"/>
        <v>7.3499999999999996E-2</v>
      </c>
      <c r="AK585" s="187">
        <f t="shared" si="151"/>
        <v>7.197462506725423E-2</v>
      </c>
      <c r="AL585" s="187">
        <f t="shared" si="151"/>
        <v>7.0480906851317304E-2</v>
      </c>
      <c r="AM585" s="187">
        <f t="shared" si="151"/>
        <v>6.9018188367668487E-2</v>
      </c>
      <c r="AN585" s="187">
        <f t="shared" si="151"/>
        <v>6.7585826266449892E-2</v>
      </c>
      <c r="AO585" s="187">
        <f t="shared" si="154"/>
        <v>6.6183190549500878E-2</v>
      </c>
      <c r="AP585" s="187">
        <f t="shared" si="154"/>
        <v>6.4809664293264901E-2</v>
      </c>
      <c r="AQ585" s="187">
        <f t="shared" si="154"/>
        <v>6.3464643377447019E-2</v>
      </c>
      <c r="AR585" s="187">
        <f t="shared" si="154"/>
        <v>6.2147536219302704E-2</v>
      </c>
      <c r="AS585" s="187">
        <f t="shared" si="154"/>
        <v>6.0857763513441028E-2</v>
      </c>
      <c r="AT585" s="187">
        <f t="shared" si="154"/>
        <v>5.9594757977027797E-2</v>
      </c>
      <c r="AU585" s="187">
        <f t="shared" si="154"/>
        <v>5.835796410027666E-2</v>
      </c>
      <c r="AV585" s="187">
        <f t="shared" si="154"/>
        <v>5.7146837902118303E-2</v>
      </c>
      <c r="AW585" s="187">
        <f t="shared" si="154"/>
        <v>5.596084669094039E-2</v>
      </c>
      <c r="AX585" s="187">
        <f t="shared" si="154"/>
        <v>5.4799468830292915E-2</v>
      </c>
      <c r="AY585" s="187">
        <f t="shared" si="154"/>
        <v>5.3662193509456037E-2</v>
      </c>
      <c r="AZ585" s="187">
        <f t="shared" si="154"/>
        <v>5.2548520518769272E-2</v>
      </c>
      <c r="BA585" s="187">
        <f t="shared" si="154"/>
        <v>5.1457960029623599E-2</v>
      </c>
      <c r="BB585" s="187">
        <f t="shared" si="154"/>
        <v>5.0390032379019241E-2</v>
      </c>
      <c r="BC585" s="187">
        <f t="shared" si="154"/>
        <v>4.9344267858594706E-2</v>
      </c>
      <c r="BD585" s="187">
        <f t="shared" si="154"/>
        <v>4.8320206508034258E-2</v>
      </c>
      <c r="BE585" s="187">
        <f t="shared" si="153"/>
        <v>4.7317397912762779E-2</v>
      </c>
      <c r="BF585" s="187">
        <f t="shared" si="153"/>
        <v>4.6335401005839175E-2</v>
      </c>
      <c r="BG585" s="187">
        <f t="shared" si="153"/>
        <v>4.5373783873961224E-2</v>
      </c>
      <c r="BH585" s="187">
        <f t="shared" si="153"/>
        <v>4.4432123567496401E-2</v>
      </c>
      <c r="BI585" s="187">
        <f t="shared" si="153"/>
        <v>4.3510005914455301E-2</v>
      </c>
      <c r="BJ585" s="187">
        <f t="shared" si="153"/>
        <v>4.2607025338325638E-2</v>
      </c>
      <c r="BK585" s="187">
        <f t="shared" si="153"/>
        <v>4.1722784679686924E-2</v>
      </c>
      <c r="BL585" s="187">
        <f t="shared" si="153"/>
        <v>4.0856895021527152E-2</v>
      </c>
      <c r="BM585" s="187">
        <f t="shared" si="153"/>
        <v>4.0008975518184803E-2</v>
      </c>
      <c r="BN585" s="187">
        <f t="shared" si="153"/>
        <v>3.9178653227840879E-2</v>
      </c>
      <c r="BO585" s="187">
        <f t="shared" si="153"/>
        <v>3.8365562948487315E-2</v>
      </c>
      <c r="BP585" s="187">
        <f t="shared" si="146"/>
        <v>3.7569347057299536E-2</v>
      </c>
      <c r="BQ585" s="187">
        <f t="shared" si="146"/>
        <v>3.6789655353342658E-2</v>
      </c>
      <c r="BR585" s="62"/>
      <c r="BS585" s="57" t="s">
        <v>48</v>
      </c>
    </row>
    <row r="586" spans="2:71">
      <c r="B586" s="55">
        <v>53</v>
      </c>
      <c r="C586" s="186">
        <v>7.6399999999999996E-2</v>
      </c>
      <c r="D586" s="91">
        <f t="shared" si="139"/>
        <v>-2.0513451839207164E-2</v>
      </c>
      <c r="I586" s="61" t="s">
        <v>334</v>
      </c>
      <c r="J586" s="187">
        <f t="shared" si="152"/>
        <v>0.13095828637406901</v>
      </c>
      <c r="K586" s="187">
        <f t="shared" si="152"/>
        <v>0.12827187987358946</v>
      </c>
      <c r="L586" s="187">
        <f t="shared" si="152"/>
        <v>0.12564058084347798</v>
      </c>
      <c r="M586" s="187">
        <f t="shared" si="152"/>
        <v>0.12306325883929532</v>
      </c>
      <c r="N586" s="187">
        <f t="shared" si="152"/>
        <v>0.12053880660591954</v>
      </c>
      <c r="O586" s="187">
        <f t="shared" si="152"/>
        <v>0.11806613960185351</v>
      </c>
      <c r="P586" s="187">
        <f t="shared" si="152"/>
        <v>0.11564419553328978</v>
      </c>
      <c r="Q586" s="187">
        <f t="shared" si="152"/>
        <v>0.1132719338977338</v>
      </c>
      <c r="R586" s="187">
        <f t="shared" si="152"/>
        <v>0.11094833553698877</v>
      </c>
      <c r="S586" s="187">
        <f t="shared" si="152"/>
        <v>0.10867240219931054</v>
      </c>
      <c r="T586" s="187">
        <f t="shared" si="152"/>
        <v>0.10644315611054404</v>
      </c>
      <c r="U586" s="187">
        <f t="shared" si="152"/>
        <v>0.1042596395540572</v>
      </c>
      <c r="V586" s="187">
        <f t="shared" si="152"/>
        <v>0.10212091445929193</v>
      </c>
      <c r="W586" s="187">
        <f t="shared" si="152"/>
        <v>0.10002606199875547</v>
      </c>
      <c r="X586" s="187">
        <f t="shared" si="152"/>
        <v>9.7974182193278428E-2</v>
      </c>
      <c r="Y586" s="187">
        <f t="shared" si="152"/>
        <v>9.5964393525370936E-2</v>
      </c>
      <c r="Z586" s="187">
        <f t="shared" si="151"/>
        <v>9.3995832560509501E-2</v>
      </c>
      <c r="AA586" s="187">
        <f t="shared" si="151"/>
        <v>9.2067653576193301E-2</v>
      </c>
      <c r="AB586" s="187">
        <f t="shared" si="151"/>
        <v>9.0179028198609262E-2</v>
      </c>
      <c r="AC586" s="187">
        <f t="shared" si="151"/>
        <v>8.8329145046750601E-2</v>
      </c>
      <c r="AD586" s="187">
        <f t="shared" si="151"/>
        <v>8.6517209383835725E-2</v>
      </c>
      <c r="AE586" s="187">
        <f t="shared" si="151"/>
        <v>8.4742442775877808E-2</v>
      </c>
      <c r="AF586" s="187">
        <f t="shared" si="151"/>
        <v>8.3004082757258069E-2</v>
      </c>
      <c r="AG586" s="187">
        <f t="shared" si="151"/>
        <v>8.1301382503159506E-2</v>
      </c>
      <c r="AH586" s="187">
        <f t="shared" si="151"/>
        <v>7.9633610508719976E-2</v>
      </c>
      <c r="AI586" s="187">
        <f t="shared" si="151"/>
        <v>7.8000050274767169E-2</v>
      </c>
      <c r="AJ586" s="187">
        <f t="shared" si="151"/>
        <v>7.6399999999999996E-2</v>
      </c>
      <c r="AK586" s="187">
        <f t="shared" si="151"/>
        <v>7.4832772279484566E-2</v>
      </c>
      <c r="AL586" s="187">
        <f t="shared" si="151"/>
        <v>7.3297693809335013E-2</v>
      </c>
      <c r="AM586" s="187">
        <f t="shared" si="151"/>
        <v>7.1794105097452252E-2</v>
      </c>
      <c r="AN586" s="187">
        <f t="shared" si="151"/>
        <v>7.0321360180196704E-2</v>
      </c>
      <c r="AO586" s="187">
        <f t="shared" si="154"/>
        <v>6.8878826344872704E-2</v>
      </c>
      <c r="AP586" s="187">
        <f t="shared" si="154"/>
        <v>6.7465883857906042E-2</v>
      </c>
      <c r="AQ586" s="187">
        <f t="shared" si="154"/>
        <v>6.6081925698597332E-2</v>
      </c>
      <c r="AR586" s="187">
        <f t="shared" si="154"/>
        <v>6.4726357298337089E-2</v>
      </c>
      <c r="AS586" s="187">
        <f t="shared" si="154"/>
        <v>6.3398596285170347E-2</v>
      </c>
      <c r="AT586" s="187">
        <f t="shared" si="154"/>
        <v>6.2098072233601163E-2</v>
      </c>
      <c r="AU586" s="187">
        <f t="shared" si="154"/>
        <v>6.082422641952958E-2</v>
      </c>
      <c r="AV586" s="187">
        <f t="shared" si="154"/>
        <v>5.9576511580215534E-2</v>
      </c>
      <c r="AW586" s="187">
        <f t="shared" si="154"/>
        <v>5.8354391679166812E-2</v>
      </c>
      <c r="AX586" s="187">
        <f t="shared" si="154"/>
        <v>5.7157341675849994E-2</v>
      </c>
      <c r="AY586" s="187">
        <f t="shared" si="154"/>
        <v>5.5984847300125325E-2</v>
      </c>
      <c r="AZ586" s="187">
        <f t="shared" si="154"/>
        <v>5.4836404831308846E-2</v>
      </c>
      <c r="BA586" s="187">
        <f t="shared" si="154"/>
        <v>5.3711520881766527E-2</v>
      </c>
      <c r="BB586" s="187">
        <f t="shared" si="154"/>
        <v>5.2609712184947838E-2</v>
      </c>
      <c r="BC586" s="187">
        <f t="shared" si="154"/>
        <v>5.1530505387767364E-2</v>
      </c>
      <c r="BD586" s="187">
        <f t="shared" si="154"/>
        <v>5.0473436847245388E-2</v>
      </c>
      <c r="BE586" s="187">
        <f t="shared" si="153"/>
        <v>4.9438052431320163E-2</v>
      </c>
      <c r="BF586" s="187">
        <f t="shared" si="153"/>
        <v>4.8423907323746081E-2</v>
      </c>
      <c r="BG586" s="187">
        <f t="shared" si="153"/>
        <v>4.7430565832994175E-2</v>
      </c>
      <c r="BH586" s="187">
        <f t="shared" si="153"/>
        <v>4.645760120507271E-2</v>
      </c>
      <c r="BI586" s="187">
        <f t="shared" si="153"/>
        <v>4.5504595440187361E-2</v>
      </c>
      <c r="BJ586" s="187">
        <f t="shared" si="153"/>
        <v>4.4571139113162475E-2</v>
      </c>
      <c r="BK586" s="187">
        <f t="shared" si="153"/>
        <v>4.3656831197546007E-2</v>
      </c>
      <c r="BL586" s="187">
        <f t="shared" si="153"/>
        <v>4.2761278893322756E-2</v>
      </c>
      <c r="BM586" s="187">
        <f t="shared" si="153"/>
        <v>4.188409745816167E-2</v>
      </c>
      <c r="BN586" s="187">
        <f t="shared" si="153"/>
        <v>4.1024910042125017E-2</v>
      </c>
      <c r="BO586" s="187">
        <f t="shared" si="153"/>
        <v>4.0183347525768069E-2</v>
      </c>
      <c r="BP586" s="187">
        <f t="shared" si="146"/>
        <v>3.9359048361560109E-2</v>
      </c>
      <c r="BQ586" s="187">
        <f t="shared" si="146"/>
        <v>3.8551658418558218E-2</v>
      </c>
      <c r="BR586" s="62"/>
      <c r="BS586" s="57" t="s">
        <v>48</v>
      </c>
    </row>
    <row r="587" spans="2:71">
      <c r="B587" s="55">
        <v>54</v>
      </c>
      <c r="C587" s="186">
        <v>7.9399999999999998E-2</v>
      </c>
      <c r="D587" s="91">
        <f t="shared" si="139"/>
        <v>-2.0273439553143646E-2</v>
      </c>
      <c r="I587" s="61" t="s">
        <v>334</v>
      </c>
      <c r="J587" s="187">
        <f t="shared" si="152"/>
        <v>0.13523639072136465</v>
      </c>
      <c r="K587" s="187">
        <f t="shared" si="152"/>
        <v>0.13249468392868977</v>
      </c>
      <c r="L587" s="187">
        <f t="shared" si="152"/>
        <v>0.1298085609629486</v>
      </c>
      <c r="M587" s="187">
        <f t="shared" si="152"/>
        <v>0.1271768949487857</v>
      </c>
      <c r="N587" s="187">
        <f t="shared" si="152"/>
        <v>0.12459858185648499</v>
      </c>
      <c r="O587" s="187">
        <f t="shared" si="152"/>
        <v>0.12207254003881012</v>
      </c>
      <c r="P587" s="187">
        <f t="shared" si="152"/>
        <v>0.11959770977723461</v>
      </c>
      <c r="Q587" s="187">
        <f t="shared" si="152"/>
        <v>0.11717305283737144</v>
      </c>
      <c r="R587" s="187">
        <f t="shared" si="152"/>
        <v>0.11479755203341568</v>
      </c>
      <c r="S587" s="187">
        <f t="shared" si="152"/>
        <v>0.11247021080141738</v>
      </c>
      <c r="T587" s="187">
        <f t="shared" si="152"/>
        <v>0.1101900527812055</v>
      </c>
      <c r="U587" s="187">
        <f t="shared" si="152"/>
        <v>0.10795612140678804</v>
      </c>
      <c r="V587" s="187">
        <f t="shared" si="152"/>
        <v>0.10576747950505569</v>
      </c>
      <c r="W587" s="187">
        <f t="shared" si="152"/>
        <v>0.10362320890262158</v>
      </c>
      <c r="X587" s="187">
        <f t="shared" si="152"/>
        <v>0.10152241004063151</v>
      </c>
      <c r="Y587" s="187">
        <f t="shared" si="152"/>
        <v>9.9464201597383312E-2</v>
      </c>
      <c r="Z587" s="187">
        <f t="shared" si="151"/>
        <v>9.7447720118597078E-2</v>
      </c>
      <c r="AA587" s="187">
        <f t="shared" si="151"/>
        <v>9.5472119655181042E-2</v>
      </c>
      <c r="AB587" s="187">
        <f t="shared" si="151"/>
        <v>9.3536571408341221E-2</v>
      </c>
      <c r="AC587" s="187">
        <f t="shared" si="151"/>
        <v>9.1640263381885925E-2</v>
      </c>
      <c r="AD587" s="187">
        <f t="shared" si="151"/>
        <v>8.9782400041579086E-2</v>
      </c>
      <c r="AE587" s="187">
        <f t="shared" si="151"/>
        <v>8.7962201981399979E-2</v>
      </c>
      <c r="AF587" s="187">
        <f t="shared" si="151"/>
        <v>8.6178905596568656E-2</v>
      </c>
      <c r="AG587" s="187">
        <f t="shared" si="151"/>
        <v>8.4431762763200566E-2</v>
      </c>
      <c r="AH587" s="187">
        <f t="shared" si="151"/>
        <v>8.2720040524455446E-2</v>
      </c>
      <c r="AI587" s="187">
        <f t="shared" si="151"/>
        <v>8.1043020783049313E-2</v>
      </c>
      <c r="AJ587" s="187">
        <f t="shared" si="151"/>
        <v>7.9399999999999998E-2</v>
      </c>
      <c r="AK587" s="187">
        <f t="shared" si="151"/>
        <v>7.7790288899480392E-2</v>
      </c>
      <c r="AL587" s="187">
        <f t="shared" si="151"/>
        <v>7.6213212179655196E-2</v>
      </c>
      <c r="AM587" s="187">
        <f t="shared" si="151"/>
        <v>7.4668108229380054E-2</v>
      </c>
      <c r="AN587" s="187">
        <f t="shared" si="151"/>
        <v>7.3154328850644129E-2</v>
      </c>
      <c r="AO587" s="187">
        <f t="shared" si="154"/>
        <v>7.167123898663981E-2</v>
      </c>
      <c r="AP587" s="187">
        <f t="shared" si="154"/>
        <v>7.0218216455345261E-2</v>
      </c>
      <c r="AQ587" s="187">
        <f t="shared" si="154"/>
        <v>6.8794651688508263E-2</v>
      </c>
      <c r="AR587" s="187">
        <f t="shared" si="154"/>
        <v>6.739994747592172E-2</v>
      </c>
      <c r="AS587" s="187">
        <f t="shared" si="154"/>
        <v>6.6033518714883568E-2</v>
      </c>
      <c r="AT587" s="187">
        <f t="shared" si="154"/>
        <v>6.4694792164736004E-2</v>
      </c>
      <c r="AU587" s="187">
        <f t="shared" si="154"/>
        <v>6.3383206206381035E-2</v>
      </c>
      <c r="AV587" s="187">
        <f t="shared" si="154"/>
        <v>6.2098210606671533E-2</v>
      </c>
      <c r="AW587" s="187">
        <f t="shared" si="154"/>
        <v>6.083926628757879E-2</v>
      </c>
      <c r="AX587" s="187">
        <f t="shared" si="154"/>
        <v>5.960584510003996E-2</v>
      </c>
      <c r="AY587" s="187">
        <f t="shared" si="154"/>
        <v>5.8397429602390249E-2</v>
      </c>
      <c r="AZ587" s="187">
        <f t="shared" si="154"/>
        <v>5.7213512843287233E-2</v>
      </c>
      <c r="BA587" s="187">
        <f t="shared" si="154"/>
        <v>5.6053598149035842E-2</v>
      </c>
      <c r="BB587" s="187">
        <f t="shared" si="154"/>
        <v>5.4917198915225167E-2</v>
      </c>
      <c r="BC587" s="187">
        <f t="shared" si="154"/>
        <v>5.3803838402589378E-2</v>
      </c>
      <c r="BD587" s="187">
        <f t="shared" si="154"/>
        <v>5.2713049537007381E-2</v>
      </c>
      <c r="BE587" s="187">
        <f t="shared" si="153"/>
        <v>5.1644374713556998E-2</v>
      </c>
      <c r="BF587" s="187">
        <f t="shared" si="153"/>
        <v>5.0597365604541804E-2</v>
      </c>
      <c r="BG587" s="187">
        <f t="shared" si="153"/>
        <v>4.9571582971409817E-2</v>
      </c>
      <c r="BH587" s="187">
        <f t="shared" si="153"/>
        <v>4.8566596480485294E-2</v>
      </c>
      <c r="BI587" s="187">
        <f t="shared" si="153"/>
        <v>4.7581984522436255E-2</v>
      </c>
      <c r="BJ587" s="187">
        <f t="shared" si="153"/>
        <v>4.6617334035402032E-2</v>
      </c>
      <c r="BK587" s="187">
        <f t="shared" si="153"/>
        <v>4.5672240331706609E-2</v>
      </c>
      <c r="BL587" s="187">
        <f t="shared" si="153"/>
        <v>4.4746306928085108E-2</v>
      </c>
      <c r="BM587" s="187">
        <f t="shared" si="153"/>
        <v>4.3839145379352157E-2</v>
      </c>
      <c r="BN587" s="187">
        <f t="shared" si="153"/>
        <v>4.2950375115442391E-2</v>
      </c>
      <c r="BO587" s="187">
        <f t="shared" si="153"/>
        <v>4.2079623281754623E-2</v>
      </c>
      <c r="BP587" s="187">
        <f t="shared" si="146"/>
        <v>4.1226524582732918E-2</v>
      </c>
      <c r="BQ587" s="187">
        <f t="shared" si="146"/>
        <v>4.0390721128618697E-2</v>
      </c>
      <c r="BR587" s="62"/>
      <c r="BS587" s="57" t="s">
        <v>48</v>
      </c>
    </row>
    <row r="588" spans="2:71">
      <c r="B588" s="55">
        <v>55</v>
      </c>
      <c r="C588" s="186">
        <v>8.2600000000000007E-2</v>
      </c>
      <c r="D588" s="91">
        <f t="shared" si="139"/>
        <v>-2.0033378087142006E-2</v>
      </c>
      <c r="I588" s="61" t="s">
        <v>334</v>
      </c>
      <c r="J588" s="187">
        <f t="shared" si="152"/>
        <v>0.13979340119744571</v>
      </c>
      <c r="K588" s="187">
        <f t="shared" si="152"/>
        <v>0.13699286713716974</v>
      </c>
      <c r="L588" s="187">
        <f t="shared" si="152"/>
        <v>0.13424843723456922</v>
      </c>
      <c r="M588" s="187">
        <f t="shared" si="152"/>
        <v>0.13155898753384115</v>
      </c>
      <c r="N588" s="187">
        <f t="shared" si="152"/>
        <v>0.12892341659581411</v>
      </c>
      <c r="O588" s="187">
        <f t="shared" si="152"/>
        <v>0.12634064504686404</v>
      </c>
      <c r="P588" s="187">
        <f t="shared" si="152"/>
        <v>0.12380961513686681</v>
      </c>
      <c r="Q588" s="187">
        <f t="shared" si="152"/>
        <v>0.12132929030600642</v>
      </c>
      <c r="R588" s="187">
        <f t="shared" si="152"/>
        <v>0.11889865476026158</v>
      </c>
      <c r="S588" s="187">
        <f t="shared" si="152"/>
        <v>0.1165167130553967</v>
      </c>
      <c r="T588" s="187">
        <f t="shared" si="152"/>
        <v>0.1141824896892869</v>
      </c>
      <c r="U588" s="187">
        <f t="shared" si="152"/>
        <v>0.11189502870241023</v>
      </c>
      <c r="V588" s="187">
        <f t="shared" si="152"/>
        <v>0.10965339328634323</v>
      </c>
      <c r="W588" s="187">
        <f t="shared" si="152"/>
        <v>0.10745666540009985</v>
      </c>
      <c r="X588" s="187">
        <f t="shared" si="152"/>
        <v>0.10530394539415615</v>
      </c>
      <c r="Y588" s="187">
        <f t="shared" si="152"/>
        <v>0.10319435164200726</v>
      </c>
      <c r="Z588" s="187">
        <f t="shared" si="151"/>
        <v>0.10112702017910545</v>
      </c>
      <c r="AA588" s="187">
        <f t="shared" si="151"/>
        <v>9.9101104349031383E-2</v>
      </c>
      <c r="AB588" s="187">
        <f t="shared" si="151"/>
        <v>9.7115774456753942E-2</v>
      </c>
      <c r="AC588" s="187">
        <f t="shared" si="151"/>
        <v>9.5170217428836176E-2</v>
      </c>
      <c r="AD588" s="187">
        <f t="shared" si="151"/>
        <v>9.3263636480448789E-2</v>
      </c>
      <c r="AE588" s="187">
        <f t="shared" si="151"/>
        <v>9.1395250789054194E-2</v>
      </c>
      <c r="AF588" s="187">
        <f t="shared" si="151"/>
        <v>8.9564295174627911E-2</v>
      </c>
      <c r="AG588" s="187">
        <f t="shared" si="151"/>
        <v>8.7770019786286194E-2</v>
      </c>
      <c r="AH588" s="187">
        <f t="shared" si="151"/>
        <v>8.6011689795191595E-2</v>
      </c>
      <c r="AI588" s="187">
        <f t="shared" si="151"/>
        <v>8.4288585093610549E-2</v>
      </c>
      <c r="AJ588" s="187">
        <f t="shared" si="151"/>
        <v>8.2600000000000007E-2</v>
      </c>
      <c r="AK588" s="187">
        <f t="shared" si="151"/>
        <v>8.0945242970002079E-2</v>
      </c>
      <c r="AL588" s="187">
        <f t="shared" si="151"/>
        <v>7.932363631322846E-2</v>
      </c>
      <c r="AM588" s="187">
        <f t="shared" si="151"/>
        <v>7.7734515915718602E-2</v>
      </c>
      <c r="AN588" s="187">
        <f t="shared" si="151"/>
        <v>7.6177230967958059E-2</v>
      </c>
      <c r="AO588" s="187">
        <f t="shared" si="154"/>
        <v>7.4651143698345412E-2</v>
      </c>
      <c r="AP588" s="187">
        <f t="shared" si="154"/>
        <v>7.3155629111998896E-2</v>
      </c>
      <c r="AQ588" s="187">
        <f t="shared" si="154"/>
        <v>7.1690074734795481E-2</v>
      </c>
      <c r="AR588" s="187">
        <f t="shared" si="154"/>
        <v>7.0253880362537866E-2</v>
      </c>
      <c r="AS588" s="187">
        <f t="shared" si="154"/>
        <v>6.8846457815146297E-2</v>
      </c>
      <c r="AT588" s="187">
        <f t="shared" si="154"/>
        <v>6.746723069577501E-2</v>
      </c>
      <c r="AU588" s="187">
        <f t="shared" si="154"/>
        <v>6.6115634154754105E-2</v>
      </c>
      <c r="AV588" s="187">
        <f t="shared" si="154"/>
        <v>6.4791114658260762E-2</v>
      </c>
      <c r="AW588" s="187">
        <f t="shared" si="154"/>
        <v>6.3493129761624467E-2</v>
      </c>
      <c r="AX588" s="187">
        <f t="shared" si="154"/>
        <v>6.2221147887173874E-2</v>
      </c>
      <c r="AY588" s="187">
        <f t="shared" si="154"/>
        <v>6.0974648106534142E-2</v>
      </c>
      <c r="AZ588" s="187">
        <f t="shared" si="154"/>
        <v>5.9753119927285506E-2</v>
      </c>
      <c r="BA588" s="187">
        <f t="shared" si="154"/>
        <v>5.8556063083895861E-2</v>
      </c>
      <c r="BB588" s="187">
        <f t="shared" si="154"/>
        <v>5.7382987332841633E-2</v>
      </c>
      <c r="BC588" s="187">
        <f t="shared" si="154"/>
        <v>5.6233412251833134E-2</v>
      </c>
      <c r="BD588" s="187">
        <f t="shared" si="154"/>
        <v>5.5106867043062044E-2</v>
      </c>
      <c r="BE588" s="187">
        <f t="shared" si="153"/>
        <v>5.4002890340390519E-2</v>
      </c>
      <c r="BF588" s="187">
        <f t="shared" si="153"/>
        <v>5.2921030020403E-2</v>
      </c>
      <c r="BG588" s="187">
        <f t="shared" si="153"/>
        <v>5.186084301724328E-2</v>
      </c>
      <c r="BH588" s="187">
        <f t="shared" si="153"/>
        <v>5.0821895141160929E-2</v>
      </c>
      <c r="BI588" s="187">
        <f t="shared" si="153"/>
        <v>4.9803760900692967E-2</v>
      </c>
      <c r="BJ588" s="187">
        <f t="shared" si="153"/>
        <v>4.8806023328407763E-2</v>
      </c>
      <c r="BK588" s="187">
        <f t="shared" si="153"/>
        <v>4.7828273810139897E-2</v>
      </c>
      <c r="BL588" s="187">
        <f t="shared" si="153"/>
        <v>4.6870111917646021E-2</v>
      </c>
      <c r="BM588" s="187">
        <f t="shared" si="153"/>
        <v>4.5931145244613156E-2</v>
      </c>
      <c r="BN588" s="187">
        <f t="shared" si="153"/>
        <v>4.5010989245952392E-2</v>
      </c>
      <c r="BO588" s="187">
        <f t="shared" si="153"/>
        <v>4.4109267080311938E-2</v>
      </c>
      <c r="BP588" s="187">
        <f t="shared" si="146"/>
        <v>4.3225609455745322E-2</v>
      </c>
      <c r="BQ588" s="187">
        <f t="shared" si="146"/>
        <v>4.2359654478471231E-2</v>
      </c>
      <c r="BR588" s="62"/>
      <c r="BS588" s="57" t="s">
        <v>48</v>
      </c>
    </row>
    <row r="589" spans="2:71">
      <c r="B589" s="55">
        <v>56</v>
      </c>
      <c r="C589" s="186">
        <v>8.6499999999999994E-2</v>
      </c>
      <c r="D589" s="91">
        <f t="shared" si="139"/>
        <v>-1.9793254020880058E-2</v>
      </c>
      <c r="I589" s="61" t="s">
        <v>334</v>
      </c>
      <c r="J589" s="187">
        <f t="shared" si="152"/>
        <v>0.1454642403026869</v>
      </c>
      <c r="K589" s="187">
        <f t="shared" si="152"/>
        <v>0.14258502964342146</v>
      </c>
      <c r="L589" s="187">
        <f t="shared" si="152"/>
        <v>0.13976280793211451</v>
      </c>
      <c r="M589" s="187">
        <f t="shared" si="152"/>
        <v>0.13699644717204273</v>
      </c>
      <c r="N589" s="187">
        <f t="shared" si="152"/>
        <v>0.1342848416932084</v>
      </c>
      <c r="O589" s="187">
        <f t="shared" si="152"/>
        <v>0.13162690771042107</v>
      </c>
      <c r="P589" s="187">
        <f t="shared" si="152"/>
        <v>0.12902158289012575</v>
      </c>
      <c r="Q589" s="187">
        <f t="shared" si="152"/>
        <v>0.12646782592580547</v>
      </c>
      <c r="R589" s="187">
        <f t="shared" si="152"/>
        <v>0.12396461612178755</v>
      </c>
      <c r="S589" s="187">
        <f t="shared" si="152"/>
        <v>0.12151095298528815</v>
      </c>
      <c r="T589" s="187">
        <f t="shared" si="152"/>
        <v>0.1191058558265311</v>
      </c>
      <c r="U589" s="187">
        <f t="shared" si="152"/>
        <v>0.11674836336678228</v>
      </c>
      <c r="V589" s="187">
        <f t="shared" si="152"/>
        <v>0.11443753335414153</v>
      </c>
      <c r="W589" s="187">
        <f t="shared" si="152"/>
        <v>0.11217244218694007</v>
      </c>
      <c r="X589" s="187">
        <f t="shared" si="152"/>
        <v>0.10995218454459148</v>
      </c>
      <c r="Y589" s="187">
        <f t="shared" si="152"/>
        <v>0.1077758730257497</v>
      </c>
      <c r="Z589" s="187">
        <f t="shared" si="151"/>
        <v>0.10564263779362894</v>
      </c>
      <c r="AA589" s="187">
        <f t="shared" si="151"/>
        <v>0.10355162622834381</v>
      </c>
      <c r="AB589" s="187">
        <f t="shared" si="151"/>
        <v>0.10150200258613098</v>
      </c>
      <c r="AC589" s="187">
        <f t="shared" si="151"/>
        <v>9.9492947665315662E-2</v>
      </c>
      <c r="AD589" s="187">
        <f t="shared" si="151"/>
        <v>9.7523658478889955E-2</v>
      </c>
      <c r="AE589" s="187">
        <f t="shared" si="151"/>
        <v>9.5593347933571715E-2</v>
      </c>
      <c r="AF589" s="187">
        <f t="shared" si="151"/>
        <v>9.3701244515216178E-2</v>
      </c>
      <c r="AG589" s="187">
        <f t="shared" si="151"/>
        <v>9.1846591980453904E-2</v>
      </c>
      <c r="AH589" s="187">
        <f t="shared" si="151"/>
        <v>9.0028649054432655E-2</v>
      </c>
      <c r="AI589" s="187">
        <f t="shared" si="151"/>
        <v>8.8246689134541617E-2</v>
      </c>
      <c r="AJ589" s="187">
        <f t="shared" si="151"/>
        <v>8.6499999999999994E-2</v>
      </c>
      <c r="AK589" s="187">
        <f t="shared" si="151"/>
        <v>8.4787883527193866E-2</v>
      </c>
      <c r="AL589" s="187">
        <f t="shared" si="151"/>
        <v>8.3109655410647326E-2</v>
      </c>
      <c r="AM589" s="187">
        <f t="shared" si="151"/>
        <v>8.1464644889516574E-2</v>
      </c>
      <c r="AN589" s="187">
        <f t="shared" si="151"/>
        <v>7.9852194479497596E-2</v>
      </c>
      <c r="AO589" s="187">
        <f t="shared" si="154"/>
        <v>7.8271659710040173E-2</v>
      </c>
      <c r="AP589" s="187">
        <f t="shared" si="154"/>
        <v>7.6722408866763472E-2</v>
      </c>
      <c r="AQ589" s="187">
        <f t="shared" si="154"/>
        <v>7.5203822738969806E-2</v>
      </c>
      <c r="AR589" s="187">
        <f t="shared" si="154"/>
        <v>7.371529437215614E-2</v>
      </c>
      <c r="AS589" s="187">
        <f t="shared" si="154"/>
        <v>7.225622882542411E-2</v>
      </c>
      <c r="AT589" s="187">
        <f t="shared" si="154"/>
        <v>7.0826042933691644E-2</v>
      </c>
      <c r="AU589" s="187">
        <f t="shared" si="154"/>
        <v>6.9424165074611341E-2</v>
      </c>
      <c r="AV589" s="187">
        <f t="shared" si="154"/>
        <v>6.8050034940102047E-2</v>
      </c>
      <c r="AW589" s="187">
        <f t="shared" si="154"/>
        <v>6.6703103312402839E-2</v>
      </c>
      <c r="AX589" s="187">
        <f t="shared" si="154"/>
        <v>6.5382831844559439E-2</v>
      </c>
      <c r="AY589" s="187">
        <f t="shared" si="154"/>
        <v>6.408869284525559E-2</v>
      </c>
      <c r="AZ589" s="187">
        <f t="shared" si="154"/>
        <v>6.2820169067903289E-2</v>
      </c>
      <c r="BA589" s="187">
        <f t="shared" si="154"/>
        <v>6.157675350390765E-2</v>
      </c>
      <c r="BB589" s="187">
        <f t="shared" si="154"/>
        <v>6.0357949180023698E-2</v>
      </c>
      <c r="BC589" s="187">
        <f t="shared" si="154"/>
        <v>5.9163268959724111E-2</v>
      </c>
      <c r="BD589" s="187">
        <f t="shared" si="154"/>
        <v>5.799223534849865E-2</v>
      </c>
      <c r="BE589" s="187">
        <f t="shared" si="153"/>
        <v>5.6844380303007147E-2</v>
      </c>
      <c r="BF589" s="187">
        <f t="shared" si="153"/>
        <v>5.571924504401022E-2</v>
      </c>
      <c r="BG589" s="187">
        <f t="shared" si="153"/>
        <v>5.4616379873002462E-2</v>
      </c>
      <c r="BH589" s="187">
        <f t="shared" si="153"/>
        <v>5.3535343992475254E-2</v>
      </c>
      <c r="BI589" s="187">
        <f t="shared" si="153"/>
        <v>5.2475705329736992E-2</v>
      </c>
      <c r="BJ589" s="187">
        <f t="shared" si="153"/>
        <v>5.143704036422065E-2</v>
      </c>
      <c r="BK589" s="187">
        <f t="shared" si="153"/>
        <v>5.0418933958209379E-2</v>
      </c>
      <c r="BL589" s="187">
        <f t="shared" si="153"/>
        <v>4.9420979190912567E-2</v>
      </c>
      <c r="BM589" s="187">
        <f t="shared" si="153"/>
        <v>4.8442777195826202E-2</v>
      </c>
      <c r="BN589" s="187">
        <f t="shared" si="153"/>
        <v>4.7483937001312322E-2</v>
      </c>
      <c r="BO589" s="187">
        <f t="shared" si="153"/>
        <v>4.6544075374333881E-2</v>
      </c>
      <c r="BP589" s="187">
        <f t="shared" si="146"/>
        <v>4.5622816667282698E-2</v>
      </c>
      <c r="BQ589" s="187">
        <f t="shared" si="146"/>
        <v>4.4719792667839139E-2</v>
      </c>
      <c r="BR589" s="62"/>
      <c r="BS589" s="57" t="s">
        <v>48</v>
      </c>
    </row>
    <row r="590" spans="2:71">
      <c r="B590" s="55">
        <v>57</v>
      </c>
      <c r="C590" s="186">
        <v>9.0700000000000003E-2</v>
      </c>
      <c r="D590" s="91">
        <f t="shared" si="139"/>
        <v>-1.9756452978803574E-2</v>
      </c>
      <c r="I590" s="61" t="s">
        <v>334</v>
      </c>
      <c r="J590" s="187">
        <f t="shared" si="152"/>
        <v>0.15237843011427163</v>
      </c>
      <c r="K590" s="187">
        <f t="shared" si="152"/>
        <v>0.1493679728247351</v>
      </c>
      <c r="L590" s="187">
        <f t="shared" si="152"/>
        <v>0.14641699149308401</v>
      </c>
      <c r="M590" s="187">
        <f t="shared" si="152"/>
        <v>0.14352431108535305</v>
      </c>
      <c r="N590" s="187">
        <f t="shared" si="152"/>
        <v>0.14068877978208005</v>
      </c>
      <c r="O590" s="187">
        <f t="shared" si="152"/>
        <v>0.13790926851967014</v>
      </c>
      <c r="P590" s="187">
        <f t="shared" si="152"/>
        <v>0.13518467054082006</v>
      </c>
      <c r="Q590" s="187">
        <f t="shared" si="152"/>
        <v>0.13251390095382531</v>
      </c>
      <c r="R590" s="187">
        <f t="shared" si="152"/>
        <v>0.1298958963005932</v>
      </c>
      <c r="S590" s="187">
        <f t="shared" si="152"/>
        <v>0.12732961413319099</v>
      </c>
      <c r="T590" s="187">
        <f t="shared" si="152"/>
        <v>0.12481403259875941</v>
      </c>
      <c r="U590" s="187">
        <f t="shared" si="152"/>
        <v>0.12234815003262714</v>
      </c>
      <c r="V590" s="187">
        <f t="shared" si="152"/>
        <v>0.11993098455946394</v>
      </c>
      <c r="W590" s="187">
        <f t="shared" si="152"/>
        <v>0.11756157370231327</v>
      </c>
      <c r="X590" s="187">
        <f t="shared" si="152"/>
        <v>0.11523897399934936</v>
      </c>
      <c r="Y590" s="187">
        <f t="shared" ref="Y590:AN603" si="155">$C590*POWER(1+$D590,Y$468-$C$468)</f>
        <v>0.11296226062820565</v>
      </c>
      <c r="Z590" s="187">
        <f t="shared" si="155"/>
        <v>0.11073052703772517</v>
      </c>
      <c r="AA590" s="187">
        <f t="shared" si="155"/>
        <v>0.10854288458698619</v>
      </c>
      <c r="AB590" s="187">
        <f t="shared" si="155"/>
        <v>0.10639846219145968</v>
      </c>
      <c r="AC590" s="187">
        <f t="shared" si="155"/>
        <v>0.10429640597615711</v>
      </c>
      <c r="AD590" s="187">
        <f t="shared" si="155"/>
        <v>0.10223587893563095</v>
      </c>
      <c r="AE590" s="187">
        <f t="shared" si="155"/>
        <v>0.10021606060069249</v>
      </c>
      <c r="AF590" s="187">
        <f t="shared" si="155"/>
        <v>9.823614671171399E-2</v>
      </c>
      <c r="AG590" s="187">
        <f t="shared" si="155"/>
        <v>9.6295348898385161E-2</v>
      </c>
      <c r="AH590" s="187">
        <f t="shared" si="155"/>
        <v>9.4392894365796717E-2</v>
      </c>
      <c r="AI590" s="187">
        <f t="shared" si="155"/>
        <v>9.2528025586725682E-2</v>
      </c>
      <c r="AJ590" s="187">
        <f t="shared" si="155"/>
        <v>9.0700000000000003E-2</v>
      </c>
      <c r="AK590" s="187">
        <f t="shared" si="155"/>
        <v>8.8908089714822516E-2</v>
      </c>
      <c r="AL590" s="187">
        <f t="shared" si="155"/>
        <v>8.7151581220936372E-2</v>
      </c>
      <c r="AM590" s="187">
        <f t="shared" si="155"/>
        <v>8.5429775104516562E-2</v>
      </c>
      <c r="AN590" s="187">
        <f t="shared" si="155"/>
        <v>8.3741985769674412E-2</v>
      </c>
      <c r="AO590" s="187">
        <f t="shared" si="154"/>
        <v>8.2087541165464212E-2</v>
      </c>
      <c r="AP590" s="187">
        <f t="shared" si="154"/>
        <v>8.0465782518283097E-2</v>
      </c>
      <c r="AQ590" s="187">
        <f t="shared" si="154"/>
        <v>7.8876064069558008E-2</v>
      </c>
      <c r="AR590" s="187">
        <f t="shared" si="154"/>
        <v>7.731775281861468E-2</v>
      </c>
      <c r="AS590" s="187">
        <f t="shared" si="154"/>
        <v>7.5790228270626966E-2</v>
      </c>
      <c r="AT590" s="187">
        <f t="shared" si="154"/>
        <v>7.4292882189545523E-2</v>
      </c>
      <c r="AU590" s="187">
        <f t="shared" si="154"/>
        <v>7.2825118355907978E-2</v>
      </c>
      <c r="AV590" s="187">
        <f t="shared" si="154"/>
        <v>7.1386352329433675E-2</v>
      </c>
      <c r="AW590" s="187">
        <f t="shared" si="154"/>
        <v>6.997601121630892E-2</v>
      </c>
      <c r="AX590" s="187">
        <f t="shared" si="154"/>
        <v>6.8593533441069665E-2</v>
      </c>
      <c r="AY590" s="187">
        <f t="shared" si="154"/>
        <v>6.7238368522991185E-2</v>
      </c>
      <c r="AZ590" s="187">
        <f t="shared" si="154"/>
        <v>6.5909976856895244E-2</v>
      </c>
      <c r="BA590" s="187">
        <f t="shared" si="154"/>
        <v>6.4607829498287958E-2</v>
      </c>
      <c r="BB590" s="187">
        <f t="shared" si="154"/>
        <v>6.3331407952742474E-2</v>
      </c>
      <c r="BC590" s="187">
        <f t="shared" si="154"/>
        <v>6.2080203969442679E-2</v>
      </c>
      <c r="BD590" s="187">
        <f t="shared" si="154"/>
        <v>6.0853719338805859E-2</v>
      </c>
      <c r="BE590" s="187">
        <f t="shared" si="153"/>
        <v>5.9651465694103421E-2</v>
      </c>
      <c r="BF590" s="187">
        <f t="shared" si="153"/>
        <v>5.8472964317001157E-2</v>
      </c>
      <c r="BG590" s="187">
        <f t="shared" si="153"/>
        <v>5.7317745946941057E-2</v>
      </c>
      <c r="BH590" s="187">
        <f t="shared" si="153"/>
        <v>5.6185350594289307E-2</v>
      </c>
      <c r="BI590" s="187">
        <f t="shared" si="153"/>
        <v>5.5075327357175637E-2</v>
      </c>
      <c r="BJ590" s="187">
        <f t="shared" si="153"/>
        <v>5.3987234241951378E-2</v>
      </c>
      <c r="BK590" s="187">
        <f t="shared" si="153"/>
        <v>5.2920637987194617E-2</v>
      </c>
      <c r="BL590" s="187">
        <f t="shared" si="153"/>
        <v>5.1875113891192308E-2</v>
      </c>
      <c r="BM590" s="187">
        <f t="shared" si="153"/>
        <v>5.0850245642830895E-2</v>
      </c>
      <c r="BN590" s="187">
        <f t="shared" si="153"/>
        <v>4.9845625155827696E-2</v>
      </c>
      <c r="BO590" s="187">
        <f t="shared" si="153"/>
        <v>4.8860852406237512E-2</v>
      </c>
      <c r="BP590" s="187">
        <f t="shared" si="146"/>
        <v>4.7895535273169414E-2</v>
      </c>
      <c r="BQ590" s="187">
        <f t="shared" si="146"/>
        <v>4.6949289382650417E-2</v>
      </c>
      <c r="BR590" s="62"/>
      <c r="BS590" s="57" t="s">
        <v>48</v>
      </c>
    </row>
    <row r="591" spans="2:71">
      <c r="B591" s="55">
        <v>58</v>
      </c>
      <c r="C591" s="186">
        <v>9.5000000000000001E-2</v>
      </c>
      <c r="D591" s="91">
        <f t="shared" si="139"/>
        <v>-1.9719652219169381E-2</v>
      </c>
      <c r="I591" s="61" t="s">
        <v>334</v>
      </c>
      <c r="J591" s="187">
        <f t="shared" ref="J591:Y603" si="156">$C591*POWER(1+$D591,J$468-$C$468)</f>
        <v>0.15944683555362546</v>
      </c>
      <c r="K591" s="187">
        <f t="shared" si="156"/>
        <v>0.15630259940906088</v>
      </c>
      <c r="L591" s="187">
        <f t="shared" si="156"/>
        <v>0.15322036650776205</v>
      </c>
      <c r="M591" s="187">
        <f t="shared" si="156"/>
        <v>0.1501989141673353</v>
      </c>
      <c r="N591" s="187">
        <f t="shared" si="156"/>
        <v>0.1472370438162586</v>
      </c>
      <c r="O591" s="187">
        <f t="shared" si="156"/>
        <v>0.14433358051842335</v>
      </c>
      <c r="P591" s="187">
        <f t="shared" si="156"/>
        <v>0.14148737250705257</v>
      </c>
      <c r="Q591" s="187">
        <f t="shared" si="156"/>
        <v>0.1386972907278094</v>
      </c>
      <c r="R591" s="187">
        <f t="shared" si="156"/>
        <v>0.13596222839091598</v>
      </c>
      <c r="S591" s="187">
        <f t="shared" si="156"/>
        <v>0.13328110053210385</v>
      </c>
      <c r="T591" s="187">
        <f t="shared" si="156"/>
        <v>0.13065284358222262</v>
      </c>
      <c r="U591" s="187">
        <f t="shared" si="156"/>
        <v>0.12807641494533561</v>
      </c>
      <c r="V591" s="187">
        <f t="shared" si="156"/>
        <v>0.1255507925851356</v>
      </c>
      <c r="W591" s="187">
        <f t="shared" si="156"/>
        <v>0.12307497461951564</v>
      </c>
      <c r="X591" s="187">
        <f t="shared" si="156"/>
        <v>0.12064797892313568</v>
      </c>
      <c r="Y591" s="187">
        <f t="shared" si="156"/>
        <v>0.11826884273782577</v>
      </c>
      <c r="Z591" s="187">
        <f t="shared" si="155"/>
        <v>0.11593662229067221</v>
      </c>
      <c r="AA591" s="187">
        <f t="shared" si="155"/>
        <v>0.11365039241963495</v>
      </c>
      <c r="AB591" s="187">
        <f t="shared" si="155"/>
        <v>0.11140924620654763</v>
      </c>
      <c r="AC591" s="187">
        <f t="shared" si="155"/>
        <v>0.10921229461735468</v>
      </c>
      <c r="AD591" s="187">
        <f t="shared" si="155"/>
        <v>0.107058666149443</v>
      </c>
      <c r="AE591" s="187">
        <f t="shared" si="155"/>
        <v>0.10494750648592782</v>
      </c>
      <c r="AF591" s="187">
        <f t="shared" si="155"/>
        <v>0.10287797815675628</v>
      </c>
      <c r="AG591" s="187">
        <f t="shared" si="155"/>
        <v>0.10084926020649375</v>
      </c>
      <c r="AH591" s="187">
        <f t="shared" si="155"/>
        <v>9.8860547868661178E-2</v>
      </c>
      <c r="AI591" s="187">
        <f t="shared" si="155"/>
        <v>9.6911052246494628E-2</v>
      </c>
      <c r="AJ591" s="187">
        <f t="shared" si="155"/>
        <v>9.5000000000000001E-2</v>
      </c>
      <c r="AK591" s="187">
        <f t="shared" si="155"/>
        <v>9.312663303917891E-2</v>
      </c>
      <c r="AL591" s="187">
        <f t="shared" si="155"/>
        <v>9.1290208223304095E-2</v>
      </c>
      <c r="AM591" s="187">
        <f t="shared" si="155"/>
        <v>8.9489997066124982E-2</v>
      </c>
      <c r="AN591" s="187">
        <f t="shared" si="155"/>
        <v>8.77252854468865E-2</v>
      </c>
      <c r="AO591" s="187">
        <f t="shared" si="154"/>
        <v>8.5995373327046543E-2</v>
      </c>
      <c r="AP591" s="187">
        <f t="shared" si="154"/>
        <v>8.4299574472579533E-2</v>
      </c>
      <c r="AQ591" s="187">
        <f t="shared" si="154"/>
        <v>8.2637216181756304E-2</v>
      </c>
      <c r="AR591" s="187">
        <f t="shared" si="154"/>
        <v>8.1007639018291749E-2</v>
      </c>
      <c r="AS591" s="187">
        <f t="shared" si="154"/>
        <v>7.9410196549755022E-2</v>
      </c>
      <c r="AT591" s="187">
        <f t="shared" si="154"/>
        <v>7.7844255091137973E-2</v>
      </c>
      <c r="AU591" s="187">
        <f t="shared" si="154"/>
        <v>7.6309193453480431E-2</v>
      </c>
      <c r="AV591" s="187">
        <f t="shared" si="154"/>
        <v>7.4804402697452477E-2</v>
      </c>
      <c r="AW591" s="187">
        <f t="shared" si="154"/>
        <v>7.3329285891796006E-2</v>
      </c>
      <c r="AX591" s="187">
        <f t="shared" si="154"/>
        <v>7.1883257876529744E-2</v>
      </c>
      <c r="AY591" s="187">
        <f t="shared" si="154"/>
        <v>7.0465745030823715E-2</v>
      </c>
      <c r="AZ591" s="187">
        <f t="shared" si="154"/>
        <v>6.9076185045451197E-2</v>
      </c>
      <c r="BA591" s="187">
        <f t="shared" si="154"/>
        <v>6.7714026699727925E-2</v>
      </c>
      <c r="BB591" s="187">
        <f t="shared" si="154"/>
        <v>6.6378729642849729E-2</v>
      </c>
      <c r="BC591" s="187">
        <f t="shared" si="154"/>
        <v>6.5069764179542466E-2</v>
      </c>
      <c r="BD591" s="187">
        <f t="shared" si="154"/>
        <v>6.3786611059938519E-2</v>
      </c>
      <c r="BE591" s="187">
        <f t="shared" si="153"/>
        <v>6.2528761273597105E-2</v>
      </c>
      <c r="BF591" s="187">
        <f t="shared" si="153"/>
        <v>6.12957158475863E-2</v>
      </c>
      <c r="BG591" s="187">
        <f t="shared" si="153"/>
        <v>6.0086985648546871E-2</v>
      </c>
      <c r="BH591" s="187">
        <f t="shared" si="153"/>
        <v>5.8902091188659307E-2</v>
      </c>
      <c r="BI591" s="187">
        <f t="shared" si="153"/>
        <v>5.774056243543714E-2</v>
      </c>
      <c r="BJ591" s="187">
        <f t="shared" si="153"/>
        <v>5.6601938625271089E-2</v>
      </c>
      <c r="BK591" s="187">
        <f t="shared" si="153"/>
        <v>5.5485768080649971E-2</v>
      </c>
      <c r="BL591" s="187">
        <f t="shared" si="153"/>
        <v>5.4391608030986069E-2</v>
      </c>
      <c r="BM591" s="187">
        <f t="shared" si="153"/>
        <v>5.3319024436973637E-2</v>
      </c>
      <c r="BN591" s="187">
        <f t="shared" si="153"/>
        <v>5.2267591818411112E-2</v>
      </c>
      <c r="BO591" s="187">
        <f t="shared" si="153"/>
        <v>5.1236893085418553E-2</v>
      </c>
      <c r="BP591" s="187">
        <f t="shared" si="146"/>
        <v>5.0226519372983322E-2</v>
      </c>
      <c r="BQ591" s="187">
        <f t="shared" si="146"/>
        <v>4.9236069878768718E-2</v>
      </c>
      <c r="BR591" s="62"/>
      <c r="BS591" s="57" t="s">
        <v>48</v>
      </c>
    </row>
    <row r="592" spans="2:71">
      <c r="B592" s="55">
        <v>59</v>
      </c>
      <c r="C592" s="186">
        <v>9.9500000000000005E-2</v>
      </c>
      <c r="D592" s="91">
        <f t="shared" si="139"/>
        <v>-1.9682854945155981E-2</v>
      </c>
      <c r="I592" s="61" t="s">
        <v>334</v>
      </c>
      <c r="J592" s="187">
        <f t="shared" si="156"/>
        <v>0.16683667554409579</v>
      </c>
      <c r="K592" s="187">
        <f t="shared" si="156"/>
        <v>0.16355285345982928</v>
      </c>
      <c r="L592" s="187">
        <f t="shared" si="156"/>
        <v>0.16033366636931309</v>
      </c>
      <c r="M592" s="187">
        <f t="shared" si="156"/>
        <v>0.15717784207134086</v>
      </c>
      <c r="N592" s="187">
        <f t="shared" si="156"/>
        <v>0.15408413340525801</v>
      </c>
      <c r="O592" s="187">
        <f t="shared" si="156"/>
        <v>0.15105131775809225</v>
      </c>
      <c r="P592" s="187">
        <f t="shared" si="156"/>
        <v>0.14807819658138507</v>
      </c>
      <c r="Q592" s="187">
        <f t="shared" si="156"/>
        <v>0.14516359491753336</v>
      </c>
      <c r="R592" s="187">
        <f t="shared" si="156"/>
        <v>0.14230636093545418</v>
      </c>
      <c r="S592" s="187">
        <f t="shared" si="156"/>
        <v>0.13950536547538864</v>
      </c>
      <c r="T592" s="187">
        <f t="shared" si="156"/>
        <v>0.13675950160266559</v>
      </c>
      <c r="U592" s="187">
        <f t="shared" si="156"/>
        <v>0.13406768417024845</v>
      </c>
      <c r="V592" s="187">
        <f t="shared" si="156"/>
        <v>0.13142884938989252</v>
      </c>
      <c r="W592" s="187">
        <f t="shared" si="156"/>
        <v>0.12884195441174248</v>
      </c>
      <c r="X592" s="187">
        <f t="shared" si="156"/>
        <v>0.12630597691220577</v>
      </c>
      <c r="Y592" s="187">
        <f t="shared" si="156"/>
        <v>0.12381991468993658</v>
      </c>
      <c r="Z592" s="187">
        <f t="shared" si="155"/>
        <v>0.12138278526977297</v>
      </c>
      <c r="AA592" s="187">
        <f t="shared" si="155"/>
        <v>0.11899362551446901</v>
      </c>
      <c r="AB592" s="187">
        <f t="shared" si="155"/>
        <v>0.11665149124406951</v>
      </c>
      <c r="AC592" s="187">
        <f t="shared" si="155"/>
        <v>0.11435545686277636</v>
      </c>
      <c r="AD592" s="187">
        <f t="shared" si="155"/>
        <v>0.11210461499315928</v>
      </c>
      <c r="AE592" s="187">
        <f t="shared" si="155"/>
        <v>0.10989807611756636</v>
      </c>
      <c r="AF592" s="187">
        <f t="shared" si="155"/>
        <v>0.10773496822659261</v>
      </c>
      <c r="AG592" s="187">
        <f t="shared" si="155"/>
        <v>0.10561443647446757</v>
      </c>
      <c r="AH592" s="187">
        <f t="shared" si="155"/>
        <v>0.10353564284122625</v>
      </c>
      <c r="AI592" s="187">
        <f t="shared" si="155"/>
        <v>0.1014977658015289</v>
      </c>
      <c r="AJ592" s="187">
        <f t="shared" si="155"/>
        <v>9.9500000000000005E-2</v>
      </c>
      <c r="AK592" s="187">
        <f t="shared" si="155"/>
        <v>9.7541555932956991E-2</v>
      </c>
      <c r="AL592" s="187">
        <f t="shared" si="155"/>
        <v>9.5621659636403775E-2</v>
      </c>
      <c r="AM592" s="187">
        <f t="shared" si="155"/>
        <v>9.3739552380165361E-2</v>
      </c>
      <c r="AN592" s="187">
        <f t="shared" si="155"/>
        <v>9.1894490368042717E-2</v>
      </c>
      <c r="AO592" s="187">
        <f t="shared" si="154"/>
        <v>9.0085744443869492E-2</v>
      </c>
      <c r="AP592" s="187">
        <f t="shared" si="154"/>
        <v>8.8312599803354416E-2</v>
      </c>
      <c r="AQ592" s="187">
        <f t="shared" si="154"/>
        <v>8.6574355711595385E-2</v>
      </c>
      <c r="AR592" s="187">
        <f t="shared" si="154"/>
        <v>8.4870325226153703E-2</v>
      </c>
      <c r="AS592" s="187">
        <f t="shared" si="154"/>
        <v>8.3199834925579114E-2</v>
      </c>
      <c r="AT592" s="187">
        <f t="shared" si="154"/>
        <v>8.1562224643278017E-2</v>
      </c>
      <c r="AU592" s="187">
        <f t="shared" si="154"/>
        <v>7.9956847206620149E-2</v>
      </c>
      <c r="AV592" s="187">
        <f t="shared" si="154"/>
        <v>7.8383068181180238E-2</v>
      </c>
      <c r="AW592" s="187">
        <f t="shared" si="154"/>
        <v>7.6840265620013795E-2</v>
      </c>
      <c r="AX592" s="187">
        <f t="shared" si="154"/>
        <v>7.53278298178678E-2</v>
      </c>
      <c r="AY592" s="187">
        <f t="shared" si="154"/>
        <v>7.3845163070229328E-2</v>
      </c>
      <c r="AZ592" s="187">
        <f t="shared" si="154"/>
        <v>7.2391679437116607E-2</v>
      </c>
      <c r="BA592" s="187">
        <f t="shared" si="154"/>
        <v>7.0966804511519599E-2</v>
      </c>
      <c r="BB592" s="187">
        <f t="shared" si="154"/>
        <v>6.9569975192398131E-2</v>
      </c>
      <c r="BC592" s="187">
        <f t="shared" si="154"/>
        <v>6.8200639462148049E-2</v>
      </c>
      <c r="BD592" s="187">
        <f t="shared" si="154"/>
        <v>6.6858256168447705E-2</v>
      </c>
      <c r="BE592" s="187">
        <f t="shared" si="153"/>
        <v>6.5542294810398083E-2</v>
      </c>
      <c r="BF592" s="187">
        <f t="shared" si="153"/>
        <v>6.4252235328872365E-2</v>
      </c>
      <c r="BG592" s="187">
        <f t="shared" si="153"/>
        <v>6.2987567900992136E-2</v>
      </c>
      <c r="BH592" s="187">
        <f t="shared" si="153"/>
        <v>6.1747792738648742E-2</v>
      </c>
      <c r="BI592" s="187">
        <f t="shared" si="153"/>
        <v>6.0532419890990355E-2</v>
      </c>
      <c r="BJ592" s="187">
        <f t="shared" si="153"/>
        <v>5.9340969050796721E-2</v>
      </c>
      <c r="BK592" s="187">
        <f t="shared" si="153"/>
        <v>5.8172969364664907E-2</v>
      </c>
      <c r="BL592" s="187">
        <f t="shared" si="153"/>
        <v>5.7027959246931194E-2</v>
      </c>
      <c r="BM592" s="187">
        <f t="shared" si="153"/>
        <v>5.5905486197255591E-2</v>
      </c>
      <c r="BN592" s="187">
        <f t="shared" si="153"/>
        <v>5.4805106621796579E-2</v>
      </c>
      <c r="BO592" s="187">
        <f t="shared" si="153"/>
        <v>5.372638565790596E-2</v>
      </c>
      <c r="BP592" s="187">
        <f t="shared" si="146"/>
        <v>5.2668897002273875E-2</v>
      </c>
      <c r="BQ592" s="187">
        <f t="shared" si="146"/>
        <v>5.1632222742456754E-2</v>
      </c>
      <c r="BR592" s="62"/>
      <c r="BS592" s="57" t="s">
        <v>48</v>
      </c>
    </row>
    <row r="593" spans="1:72">
      <c r="B593" s="55">
        <v>60</v>
      </c>
      <c r="C593" s="186">
        <v>0.1043</v>
      </c>
      <c r="D593" s="91">
        <f t="shared" si="139"/>
        <v>-1.964605180557033E-2</v>
      </c>
      <c r="I593" s="61" t="s">
        <v>334</v>
      </c>
      <c r="J593" s="187">
        <f t="shared" si="156"/>
        <v>0.17471446020244713</v>
      </c>
      <c r="K593" s="187">
        <f t="shared" si="156"/>
        <v>0.17128201086612757</v>
      </c>
      <c r="L593" s="187">
        <f t="shared" si="156"/>
        <v>0.16791699560728937</v>
      </c>
      <c r="M593" s="187">
        <f t="shared" si="156"/>
        <v>0.16461808961255284</v>
      </c>
      <c r="N593" s="187">
        <f t="shared" si="156"/>
        <v>0.16138399409589058</v>
      </c>
      <c r="O593" s="187">
        <f t="shared" si="156"/>
        <v>0.15821343578729288</v>
      </c>
      <c r="P593" s="187">
        <f t="shared" si="156"/>
        <v>0.15510516643147845</v>
      </c>
      <c r="Q593" s="187">
        <f t="shared" si="156"/>
        <v>0.15205796229645402</v>
      </c>
      <c r="R593" s="187">
        <f t="shared" si="156"/>
        <v>0.14907062369172844</v>
      </c>
      <c r="S593" s="187">
        <f t="shared" si="156"/>
        <v>0.14614197449599206</v>
      </c>
      <c r="T593" s="187">
        <f t="shared" si="156"/>
        <v>0.14327086169407546</v>
      </c>
      <c r="U593" s="187">
        <f t="shared" si="156"/>
        <v>0.14045615492300495</v>
      </c>
      <c r="V593" s="187">
        <f t="shared" si="156"/>
        <v>0.13769674602697637</v>
      </c>
      <c r="W593" s="187">
        <f t="shared" si="156"/>
        <v>0.13499154862107196</v>
      </c>
      <c r="X593" s="187">
        <f t="shared" si="156"/>
        <v>0.13233949766354822</v>
      </c>
      <c r="Y593" s="187">
        <f t="shared" si="156"/>
        <v>0.12973954903652699</v>
      </c>
      <c r="Z593" s="187">
        <f t="shared" si="155"/>
        <v>0.12719067913492407</v>
      </c>
      <c r="AA593" s="187">
        <f t="shared" si="155"/>
        <v>0.12469188446345367</v>
      </c>
      <c r="AB593" s="187">
        <f t="shared" si="155"/>
        <v>0.12224218124155045</v>
      </c>
      <c r="AC593" s="187">
        <f t="shared" si="155"/>
        <v>0.11984060501605305</v>
      </c>
      <c r="AD593" s="187">
        <f t="shared" si="155"/>
        <v>0.11748621028149678</v>
      </c>
      <c r="AE593" s="187">
        <f t="shared" si="155"/>
        <v>0.11517807010786636</v>
      </c>
      <c r="AF593" s="187">
        <f t="shared" si="155"/>
        <v>0.11291527577566161</v>
      </c>
      <c r="AG593" s="187">
        <f t="shared" si="155"/>
        <v>0.11069693641813269</v>
      </c>
      <c r="AH593" s="187">
        <f t="shared" si="155"/>
        <v>0.10852217867054414</v>
      </c>
      <c r="AI593" s="187">
        <f t="shared" si="155"/>
        <v>0.10639014632632929</v>
      </c>
      <c r="AJ593" s="187">
        <f t="shared" si="155"/>
        <v>0.1043</v>
      </c>
      <c r="AK593" s="187">
        <f t="shared" si="155"/>
        <v>0.10225091679667901</v>
      </c>
      <c r="AL593" s="187">
        <f t="shared" si="155"/>
        <v>0.10024208998812441</v>
      </c>
      <c r="AM593" s="187">
        <f t="shared" si="155"/>
        <v>9.8272728695119063E-2</v>
      </c>
      <c r="AN593" s="187">
        <f t="shared" si="155"/>
        <v>9.634205757610001E-2</v>
      </c>
      <c r="AO593" s="187">
        <f t="shared" si="154"/>
        <v>9.4449316521904705E-2</v>
      </c>
      <c r="AP593" s="187">
        <f t="shared" si="154"/>
        <v>9.2593760356514662E-2</v>
      </c>
      <c r="AQ593" s="187">
        <f t="shared" si="154"/>
        <v>9.0774658543678013E-2</v>
      </c>
      <c r="AR593" s="187">
        <f t="shared" si="154"/>
        <v>8.8991294899295956E-2</v>
      </c>
      <c r="AS593" s="187">
        <f t="shared" si="154"/>
        <v>8.7242967309459601E-2</v>
      </c>
      <c r="AT593" s="187">
        <f t="shared" si="154"/>
        <v>8.5528987454026276E-2</v>
      </c>
      <c r="AU593" s="187">
        <f t="shared" si="154"/>
        <v>8.3848680535626496E-2</v>
      </c>
      <c r="AV593" s="187">
        <f t="shared" si="154"/>
        <v>8.2201385013994877E-2</v>
      </c>
      <c r="AW593" s="187">
        <f t="shared" si="154"/>
        <v>8.0586452345520296E-2</v>
      </c>
      <c r="AX593" s="187">
        <f t="shared" si="154"/>
        <v>7.900324672791309E-2</v>
      </c>
      <c r="AY593" s="187">
        <f t="shared" si="154"/>
        <v>7.7451144849888243E-2</v>
      </c>
      <c r="AZ593" s="187">
        <f t="shared" si="154"/>
        <v>7.5929535645766613E-2</v>
      </c>
      <c r="BA593" s="187">
        <f t="shared" si="154"/>
        <v>7.4437820054896978E-2</v>
      </c>
      <c r="BB593" s="187">
        <f t="shared" si="154"/>
        <v>7.2975410785804745E-2</v>
      </c>
      <c r="BC593" s="187">
        <f t="shared" si="154"/>
        <v>7.1541732084974066E-2</v>
      </c>
      <c r="BD593" s="187">
        <f t="shared" ref="BD593:BQ603" si="157">$C593*POWER(1+$D593,BD$468-$C$468)</f>
        <v>7.0136219510172432E-2</v>
      </c>
      <c r="BE593" s="187">
        <f t="shared" si="157"/>
        <v>6.8758319708228738E-2</v>
      </c>
      <c r="BF593" s="187">
        <f t="shared" si="157"/>
        <v>6.7407490197176914E-2</v>
      </c>
      <c r="BG593" s="187">
        <f t="shared" si="157"/>
        <v>6.6083199152679697E-2</v>
      </c>
      <c r="BH593" s="187">
        <f t="shared" si="157"/>
        <v>6.4784925198648313E-2</v>
      </c>
      <c r="BI593" s="187">
        <f t="shared" si="157"/>
        <v>6.3512157201975686E-2</v>
      </c>
      <c r="BJ593" s="187">
        <f t="shared" si="157"/>
        <v>6.2264394071302138E-2</v>
      </c>
      <c r="BK593" s="187">
        <f t="shared" si="157"/>
        <v>6.1041144559734889E-2</v>
      </c>
      <c r="BL593" s="187">
        <f t="shared" si="157"/>
        <v>5.9841927071443035E-2</v>
      </c>
      <c r="BM593" s="187">
        <f t="shared" si="157"/>
        <v>5.8666269472052307E-2</v>
      </c>
      <c r="BN593" s="187">
        <f t="shared" si="157"/>
        <v>5.7513708902764818E-2</v>
      </c>
      <c r="BO593" s="187">
        <f t="shared" si="157"/>
        <v>5.6383791598130603E-2</v>
      </c>
      <c r="BP593" s="187">
        <f t="shared" si="157"/>
        <v>5.5276072707399253E-2</v>
      </c>
      <c r="BQ593" s="187">
        <f t="shared" si="157"/>
        <v>5.4190116119381217E-2</v>
      </c>
      <c r="BR593" s="62"/>
      <c r="BS593" s="57" t="s">
        <v>48</v>
      </c>
    </row>
    <row r="594" spans="1:72">
      <c r="B594" s="55">
        <v>61</v>
      </c>
      <c r="C594" s="186">
        <v>0.1062</v>
      </c>
      <c r="D594" s="91">
        <f t="shared" si="139"/>
        <v>-1.9609246468089481E-2</v>
      </c>
      <c r="I594" s="61" t="s">
        <v>334</v>
      </c>
      <c r="J594" s="187">
        <f t="shared" si="156"/>
        <v>0.17772361784752816</v>
      </c>
      <c r="K594" s="187">
        <f t="shared" si="156"/>
        <v>0.17423859162195543</v>
      </c>
      <c r="L594" s="187">
        <f t="shared" si="156"/>
        <v>0.17082190413458773</v>
      </c>
      <c r="M594" s="187">
        <f t="shared" si="156"/>
        <v>0.16747221531426423</v>
      </c>
      <c r="N594" s="187">
        <f t="shared" si="156"/>
        <v>0.16418821136760989</v>
      </c>
      <c r="O594" s="187">
        <f t="shared" si="156"/>
        <v>0.16096860426374762</v>
      </c>
      <c r="P594" s="187">
        <f t="shared" si="156"/>
        <v>0.15781213122911544</v>
      </c>
      <c r="Q594" s="187">
        <f t="shared" si="156"/>
        <v>0.15471755425218922</v>
      </c>
      <c r="R594" s="187">
        <f t="shared" si="156"/>
        <v>0.15168365959791805</v>
      </c>
      <c r="S594" s="187">
        <f t="shared" si="156"/>
        <v>0.14870925733168069</v>
      </c>
      <c r="T594" s="187">
        <f t="shared" si="156"/>
        <v>0.14579318085257723</v>
      </c>
      <c r="U594" s="187">
        <f t="shared" si="156"/>
        <v>0.14293428643587225</v>
      </c>
      <c r="V594" s="187">
        <f t="shared" si="156"/>
        <v>0.14013145278441075</v>
      </c>
      <c r="W594" s="187">
        <f t="shared" si="156"/>
        <v>0.13738358058882977</v>
      </c>
      <c r="X594" s="187">
        <f t="shared" si="156"/>
        <v>0.13468959209639481</v>
      </c>
      <c r="Y594" s="187">
        <f t="shared" si="156"/>
        <v>0.13204843068829014</v>
      </c>
      <c r="Z594" s="187">
        <f t="shared" si="155"/>
        <v>0.12945906046519903</v>
      </c>
      <c r="AA594" s="187">
        <f t="shared" si="155"/>
        <v>0.12692046584100963</v>
      </c>
      <c r="AB594" s="187">
        <f t="shared" si="155"/>
        <v>0.12443165114448855</v>
      </c>
      <c r="AC594" s="187">
        <f t="shared" si="155"/>
        <v>0.12199164022876495</v>
      </c>
      <c r="AD594" s="187">
        <f t="shared" si="155"/>
        <v>0.11959947608847257</v>
      </c>
      <c r="AE594" s="187">
        <f t="shared" si="155"/>
        <v>0.11725422048439933</v>
      </c>
      <c r="AF594" s="187">
        <f t="shared" si="155"/>
        <v>0.11495495357549707</v>
      </c>
      <c r="AG594" s="187">
        <f t="shared" si="155"/>
        <v>0.11270077355810736</v>
      </c>
      <c r="AH594" s="187">
        <f t="shared" si="155"/>
        <v>0.11049079631226208</v>
      </c>
      <c r="AI594" s="187">
        <f t="shared" si="155"/>
        <v>0.10832415505491946</v>
      </c>
      <c r="AJ594" s="187">
        <f t="shared" si="155"/>
        <v>0.1062</v>
      </c>
      <c r="AK594" s="187">
        <f t="shared" si="155"/>
        <v>0.10411749802508891</v>
      </c>
      <c r="AL594" s="187">
        <f t="shared" si="155"/>
        <v>0.10207583234467411</v>
      </c>
      <c r="AM594" s="187">
        <f t="shared" si="155"/>
        <v>0.10007420218979202</v>
      </c>
      <c r="AN594" s="187">
        <f t="shared" si="155"/>
        <v>9.8111822493954962E-2</v>
      </c>
      <c r="AO594" s="187">
        <f t="shared" ref="AO594:BD603" si="158">$C594*POWER(1+$D594,AO$468-$C$468)</f>
        <v>9.6187923585237561E-2</v>
      </c>
      <c r="AP594" s="187">
        <f t="shared" si="158"/>
        <v>9.4301750884400876E-2</v>
      </c>
      <c r="AQ594" s="187">
        <f t="shared" si="158"/>
        <v>9.2452564608936277E-2</v>
      </c>
      <c r="AR594" s="187">
        <f t="shared" si="158"/>
        <v>9.0639639482912676E-2</v>
      </c>
      <c r="AS594" s="187">
        <f t="shared" si="158"/>
        <v>8.8862264452513468E-2</v>
      </c>
      <c r="AT594" s="187">
        <f t="shared" si="158"/>
        <v>8.7119742407151576E-2</v>
      </c>
      <c r="AU594" s="187">
        <f t="shared" si="158"/>
        <v>8.5411389906053264E-2</v>
      </c>
      <c r="AV594" s="187">
        <f t="shared" si="158"/>
        <v>8.3736536910203385E-2</v>
      </c>
      <c r="AW594" s="187">
        <f t="shared" si="158"/>
        <v>8.2094526519546948E-2</v>
      </c>
      <c r="AX594" s="187">
        <f t="shared" si="158"/>
        <v>8.0484714715344033E-2</v>
      </c>
      <c r="AY594" s="187">
        <f t="shared" si="158"/>
        <v>7.8906470107576981E-2</v>
      </c>
      <c r="AZ594" s="187">
        <f t="shared" si="158"/>
        <v>7.7359173687310559E-2</v>
      </c>
      <c r="BA594" s="187">
        <f t="shared" si="158"/>
        <v>7.5842218583908341E-2</v>
      </c>
      <c r="BB594" s="187">
        <f t="shared" si="158"/>
        <v>7.4355009827009766E-2</v>
      </c>
      <c r="BC594" s="187">
        <f t="shared" si="158"/>
        <v>7.2896964113174714E-2</v>
      </c>
      <c r="BD594" s="187">
        <f t="shared" si="158"/>
        <v>7.1467509577104002E-2</v>
      </c>
      <c r="BE594" s="187">
        <f t="shared" si="157"/>
        <v>7.0066085567346018E-2</v>
      </c>
      <c r="BF594" s="187">
        <f t="shared" si="157"/>
        <v>6.8692142426401676E-2</v>
      </c>
      <c r="BG594" s="187">
        <f t="shared" si="157"/>
        <v>6.7345141275141268E-2</v>
      </c>
      <c r="BH594" s="187">
        <f t="shared" si="157"/>
        <v>6.6024553801448699E-2</v>
      </c>
      <c r="BI594" s="187">
        <f t="shared" si="157"/>
        <v>6.472986205301047E-2</v>
      </c>
      <c r="BJ594" s="187">
        <f t="shared" si="157"/>
        <v>6.3460558234167547E-2</v>
      </c>
      <c r="BK594" s="187">
        <f t="shared" si="157"/>
        <v>6.2216144506751205E-2</v>
      </c>
      <c r="BL594" s="187">
        <f t="shared" si="157"/>
        <v>6.0996132794824048E-2</v>
      </c>
      <c r="BM594" s="187">
        <f t="shared" si="157"/>
        <v>5.9800044593250043E-2</v>
      </c>
      <c r="BN594" s="187">
        <f t="shared" si="157"/>
        <v>5.8627410780018249E-2</v>
      </c>
      <c r="BO594" s="187">
        <f t="shared" si="157"/>
        <v>5.747777143224695E-2</v>
      </c>
      <c r="BP594" s="187">
        <f t="shared" si="157"/>
        <v>5.6350675645795496E-2</v>
      </c>
      <c r="BQ594" s="187">
        <f t="shared" si="157"/>
        <v>5.524568135841372E-2</v>
      </c>
      <c r="BR594" s="62"/>
      <c r="BS594" s="57" t="s">
        <v>48</v>
      </c>
    </row>
    <row r="595" spans="1:72">
      <c r="B595" s="55">
        <v>62</v>
      </c>
      <c r="C595" s="186">
        <v>0.10829999999999999</v>
      </c>
      <c r="D595" s="91">
        <f t="shared" si="139"/>
        <v>-1.9504959121051768E-2</v>
      </c>
      <c r="I595" s="61" t="s">
        <v>334</v>
      </c>
      <c r="J595" s="187">
        <f t="shared" si="156"/>
        <v>0.18073739524448984</v>
      </c>
      <c r="K595" s="187">
        <f t="shared" si="156"/>
        <v>0.17721211973860068</v>
      </c>
      <c r="L595" s="187">
        <f t="shared" si="156"/>
        <v>0.17375560458734432</v>
      </c>
      <c r="M595" s="187">
        <f t="shared" si="156"/>
        <v>0.17036650862281455</v>
      </c>
      <c r="N595" s="187">
        <f t="shared" si="156"/>
        <v>0.16704351683653024</v>
      </c>
      <c r="O595" s="187">
        <f t="shared" si="156"/>
        <v>0.16378533986919702</v>
      </c>
      <c r="P595" s="187">
        <f t="shared" si="156"/>
        <v>0.1605907135104207</v>
      </c>
      <c r="Q595" s="187">
        <f t="shared" si="156"/>
        <v>0.15745839820817942</v>
      </c>
      <c r="R595" s="187">
        <f t="shared" si="156"/>
        <v>0.15438717858786261</v>
      </c>
      <c r="S595" s="187">
        <f t="shared" si="156"/>
        <v>0.15137586298069181</v>
      </c>
      <c r="T595" s="187">
        <f t="shared" si="156"/>
        <v>0.14842328296133947</v>
      </c>
      <c r="U595" s="187">
        <f t="shared" si="156"/>
        <v>0.14552829289456626</v>
      </c>
      <c r="V595" s="187">
        <f t="shared" si="156"/>
        <v>0.14268976949070128</v>
      </c>
      <c r="W595" s="187">
        <f t="shared" si="156"/>
        <v>0.13990661136979285</v>
      </c>
      <c r="X595" s="187">
        <f t="shared" si="156"/>
        <v>0.13717773863426017</v>
      </c>
      <c r="Y595" s="187">
        <f t="shared" si="156"/>
        <v>0.13450209244988057</v>
      </c>
      <c r="Z595" s="187">
        <f t="shared" si="155"/>
        <v>0.13187863463494973</v>
      </c>
      <c r="AA595" s="187">
        <f t="shared" si="155"/>
        <v>0.12930634725745491</v>
      </c>
      <c r="AB595" s="187">
        <f t="shared" si="155"/>
        <v>0.12678423224010574</v>
      </c>
      <c r="AC595" s="187">
        <f t="shared" si="155"/>
        <v>0.12431131097306851</v>
      </c>
      <c r="AD595" s="187">
        <f t="shared" si="155"/>
        <v>0.12188662393425448</v>
      </c>
      <c r="AE595" s="187">
        <f t="shared" si="155"/>
        <v>0.11950923031701383</v>
      </c>
      <c r="AF595" s="187">
        <f t="shared" si="155"/>
        <v>0.1171782076650921</v>
      </c>
      <c r="AG595" s="187">
        <f t="shared" si="155"/>
        <v>0.11489265151470636</v>
      </c>
      <c r="AH595" s="187">
        <f t="shared" si="155"/>
        <v>0.11265167504360275</v>
      </c>
      <c r="AI595" s="187">
        <f t="shared" si="155"/>
        <v>0.11045440872695927</v>
      </c>
      <c r="AJ595" s="187">
        <f t="shared" si="155"/>
        <v>0.10829999999999999</v>
      </c>
      <c r="AK595" s="187">
        <f t="shared" si="155"/>
        <v>0.10618761292719009</v>
      </c>
      <c r="AL595" s="187">
        <f t="shared" si="155"/>
        <v>0.10411642787788317</v>
      </c>
      <c r="AM595" s="187">
        <f t="shared" si="155"/>
        <v>0.10208564120829512</v>
      </c>
      <c r="AN595" s="187">
        <f t="shared" si="155"/>
        <v>0.10009446494968097</v>
      </c>
      <c r="AO595" s="187">
        <f t="shared" si="158"/>
        <v>9.8142126502593879E-2</v>
      </c>
      <c r="AP595" s="187">
        <f t="shared" si="158"/>
        <v>9.6227868337107697E-2</v>
      </c>
      <c r="AQ595" s="187">
        <f t="shared" si="158"/>
        <v>9.4350947698886453E-2</v>
      </c>
      <c r="AR595" s="187">
        <f t="shared" si="158"/>
        <v>9.2510636320987175E-2</v>
      </c>
      <c r="AS595" s="187">
        <f t="shared" si="158"/>
        <v>9.0706220141283836E-2</v>
      </c>
      <c r="AT595" s="187">
        <f t="shared" si="158"/>
        <v>8.8936999025402974E-2</v>
      </c>
      <c r="AU595" s="187">
        <f t="shared" si="158"/>
        <v>8.7202286495063452E-2</v>
      </c>
      <c r="AV595" s="187">
        <f t="shared" si="158"/>
        <v>8.5501409461715E-2</v>
      </c>
      <c r="AW595" s="187">
        <f t="shared" si="158"/>
        <v>8.3833707965371929E-2</v>
      </c>
      <c r="AX595" s="187">
        <f t="shared" si="158"/>
        <v>8.2198534918541163E-2</v>
      </c>
      <c r="AY595" s="187">
        <f t="shared" si="158"/>
        <v>8.0595255855144668E-2</v>
      </c>
      <c r="AZ595" s="187">
        <f t="shared" si="158"/>
        <v>7.9023248684339353E-2</v>
      </c>
      <c r="BA595" s="187">
        <f t="shared" si="158"/>
        <v>7.748190344913862E-2</v>
      </c>
      <c r="BB595" s="187">
        <f t="shared" si="158"/>
        <v>7.5970622089741868E-2</v>
      </c>
      <c r="BC595" s="187">
        <f t="shared" si="158"/>
        <v>7.4488818211480595E-2</v>
      </c>
      <c r="BD595" s="187">
        <f t="shared" si="158"/>
        <v>7.3035916857290203E-2</v>
      </c>
      <c r="BE595" s="187">
        <f t="shared" si="157"/>
        <v>7.1611354284620204E-2</v>
      </c>
      <c r="BF595" s="187">
        <f t="shared" si="157"/>
        <v>7.0214577746695539E-2</v>
      </c>
      <c r="BG595" s="187">
        <f t="shared" si="157"/>
        <v>6.8845045278044331E-2</v>
      </c>
      <c r="BH595" s="187">
        <f t="shared" si="157"/>
        <v>6.7502225484209116E-2</v>
      </c>
      <c r="BI595" s="187">
        <f t="shared" si="157"/>
        <v>6.6185597335559607E-2</v>
      </c>
      <c r="BJ595" s="187">
        <f t="shared" si="157"/>
        <v>6.4894649965127116E-2</v>
      </c>
      <c r="BK595" s="187">
        <f t="shared" si="157"/>
        <v>6.3628882470382342E-2</v>
      </c>
      <c r="BL595" s="187">
        <f t="shared" si="157"/>
        <v>6.238780371887933E-2</v>
      </c>
      <c r="BM595" s="187">
        <f t="shared" si="157"/>
        <v>6.1170932157690372E-2</v>
      </c>
      <c r="BN595" s="187">
        <f t="shared" si="157"/>
        <v>5.9977795626558E-2</v>
      </c>
      <c r="BO595" s="187">
        <f t="shared" si="157"/>
        <v>5.8807931174691186E-2</v>
      </c>
      <c r="BP595" s="187">
        <f t="shared" si="157"/>
        <v>5.7660884881135202E-2</v>
      </c>
      <c r="BQ595" s="187">
        <f t="shared" si="157"/>
        <v>5.653621167864499E-2</v>
      </c>
      <c r="BR595" s="62"/>
      <c r="BS595" s="57" t="s">
        <v>48</v>
      </c>
    </row>
    <row r="596" spans="1:72">
      <c r="B596" s="55">
        <v>63</v>
      </c>
      <c r="C596" s="186">
        <v>0.1104</v>
      </c>
      <c r="D596" s="91">
        <f t="shared" si="139"/>
        <v>-1.9400664936451206E-2</v>
      </c>
      <c r="I596" s="61" t="s">
        <v>334</v>
      </c>
      <c r="J596" s="187">
        <f t="shared" si="156"/>
        <v>0.18373319132309984</v>
      </c>
      <c r="K596" s="187">
        <f t="shared" si="156"/>
        <v>0.1801686452405355</v>
      </c>
      <c r="L596" s="187">
        <f t="shared" si="156"/>
        <v>0.17667325372216955</v>
      </c>
      <c r="M596" s="187">
        <f t="shared" si="156"/>
        <v>0.17324567512347311</v>
      </c>
      <c r="N596" s="187">
        <f t="shared" si="156"/>
        <v>0.16988459382871332</v>
      </c>
      <c r="O596" s="187">
        <f t="shared" si="156"/>
        <v>0.16658871974597736</v>
      </c>
      <c r="P596" s="187">
        <f t="shared" si="156"/>
        <v>0.16335678781199325</v>
      </c>
      <c r="Q596" s="187">
        <f t="shared" si="156"/>
        <v>0.16018755750655786</v>
      </c>
      <c r="R596" s="187">
        <f t="shared" si="156"/>
        <v>0.1570798123763846</v>
      </c>
      <c r="S596" s="187">
        <f t="shared" si="156"/>
        <v>0.15403235956818973</v>
      </c>
      <c r="T596" s="187">
        <f t="shared" si="156"/>
        <v>0.15104402937083633</v>
      </c>
      <c r="U596" s="187">
        <f t="shared" si="156"/>
        <v>0.14811367476636125</v>
      </c>
      <c r="V596" s="187">
        <f t="shared" si="156"/>
        <v>0.14524017098971256</v>
      </c>
      <c r="W596" s="187">
        <f t="shared" si="156"/>
        <v>0.14242241509702827</v>
      </c>
      <c r="X596" s="187">
        <f t="shared" si="156"/>
        <v>0.13965932554229066</v>
      </c>
      <c r="Y596" s="187">
        <f t="shared" si="156"/>
        <v>0.13694984176219391</v>
      </c>
      <c r="Z596" s="187">
        <f t="shared" si="155"/>
        <v>0.13429292376906557</v>
      </c>
      <c r="AA596" s="187">
        <f t="shared" si="155"/>
        <v>0.13168755175168553</v>
      </c>
      <c r="AB596" s="187">
        <f t="shared" si="155"/>
        <v>0.12913272568384951</v>
      </c>
      <c r="AC596" s="187">
        <f t="shared" si="155"/>
        <v>0.12662746494052651</v>
      </c>
      <c r="AD596" s="187">
        <f t="shared" si="155"/>
        <v>0.12417080792146311</v>
      </c>
      <c r="AE596" s="187">
        <f t="shared" si="155"/>
        <v>0.12176181168209038</v>
      </c>
      <c r="AF596" s="187">
        <f t="shared" si="155"/>
        <v>0.11939955157159086</v>
      </c>
      <c r="AG596" s="187">
        <f t="shared" si="155"/>
        <v>0.1170831208779879</v>
      </c>
      <c r="AH596" s="187">
        <f t="shared" si="155"/>
        <v>0.11481163048012005</v>
      </c>
      <c r="AI596" s="187">
        <f t="shared" si="155"/>
        <v>0.11258420850636761</v>
      </c>
      <c r="AJ596" s="187">
        <f t="shared" si="155"/>
        <v>0.1104</v>
      </c>
      <c r="AK596" s="187">
        <f t="shared" si="155"/>
        <v>0.10825816659101578</v>
      </c>
      <c r="AL596" s="187">
        <f t="shared" si="155"/>
        <v>0.10615788617434897</v>
      </c>
      <c r="AM596" s="187">
        <f t="shared" si="155"/>
        <v>0.1040983525943185</v>
      </c>
      <c r="AN596" s="187">
        <f t="shared" si="155"/>
        <v>0.10207877533519957</v>
      </c>
      <c r="AO596" s="187">
        <f t="shared" si="158"/>
        <v>0.10009837921779809</v>
      </c>
      <c r="AP596" s="187">
        <f t="shared" si="158"/>
        <v>9.8156404101911759E-2</v>
      </c>
      <c r="AQ596" s="187">
        <f t="shared" si="158"/>
        <v>9.6252104594563667E-2</v>
      </c>
      <c r="AR596" s="187">
        <f t="shared" si="158"/>
        <v>9.4384749763896283E-2</v>
      </c>
      <c r="AS596" s="187">
        <f t="shared" si="158"/>
        <v>9.2553622858616152E-2</v>
      </c>
      <c r="AT596" s="187">
        <f t="shared" si="158"/>
        <v>9.0758021032881456E-2</v>
      </c>
      <c r="AU596" s="187">
        <f t="shared" si="158"/>
        <v>8.8997255076527129E-2</v>
      </c>
      <c r="AV596" s="187">
        <f t="shared" si="158"/>
        <v>8.7270649150523558E-2</v>
      </c>
      <c r="AW596" s="187">
        <f t="shared" si="158"/>
        <v>8.5577540527567664E-2</v>
      </c>
      <c r="AX596" s="187">
        <f t="shared" si="158"/>
        <v>8.3917279337706749E-2</v>
      </c>
      <c r="AY596" s="187">
        <f t="shared" si="158"/>
        <v>8.2289228318897303E-2</v>
      </c>
      <c r="AZ596" s="187">
        <f t="shared" si="158"/>
        <v>8.0692762572403251E-2</v>
      </c>
      <c r="BA596" s="187">
        <f t="shared" si="158"/>
        <v>7.9127269322939453E-2</v>
      </c>
      <c r="BB596" s="187">
        <f t="shared" si="158"/>
        <v>7.7592147683468768E-2</v>
      </c>
      <c r="BC596" s="187">
        <f t="shared" si="158"/>
        <v>7.6086808424562155E-2</v>
      </c>
      <c r="BD596" s="187">
        <f t="shared" si="158"/>
        <v>7.4610673748233283E-2</v>
      </c>
      <c r="BE596" s="187">
        <f t="shared" si="157"/>
        <v>7.316317706616092E-2</v>
      </c>
      <c r="BF596" s="187">
        <f t="shared" si="157"/>
        <v>7.1743762782214088E-2</v>
      </c>
      <c r="BG596" s="187">
        <f t="shared" si="157"/>
        <v>7.035188607919611E-2</v>
      </c>
      <c r="BH596" s="187">
        <f t="shared" si="157"/>
        <v>6.8987012709726236E-2</v>
      </c>
      <c r="BI596" s="187">
        <f t="shared" si="157"/>
        <v>6.7648618791178144E-2</v>
      </c>
      <c r="BJ596" s="187">
        <f t="shared" si="157"/>
        <v>6.6336190604596779E-2</v>
      </c>
      <c r="BK596" s="187">
        <f t="shared" si="157"/>
        <v>6.5049224397516425E-2</v>
      </c>
      <c r="BL596" s="187">
        <f t="shared" si="157"/>
        <v>6.3787226190604188E-2</v>
      </c>
      <c r="BM596" s="187">
        <f t="shared" si="157"/>
        <v>6.2549711588054654E-2</v>
      </c>
      <c r="BN596" s="187">
        <f t="shared" si="157"/>
        <v>6.1336205591663154E-2</v>
      </c>
      <c r="BO596" s="187">
        <f t="shared" si="157"/>
        <v>6.0146242418506003E-2</v>
      </c>
      <c r="BP596" s="187">
        <f t="shared" si="157"/>
        <v>5.8979365322158007E-2</v>
      </c>
      <c r="BQ596" s="187">
        <f t="shared" si="157"/>
        <v>5.7835126417378264E-2</v>
      </c>
      <c r="BR596" s="62"/>
      <c r="BS596" s="57" t="s">
        <v>48</v>
      </c>
    </row>
    <row r="597" spans="1:72">
      <c r="B597" s="55">
        <v>64</v>
      </c>
      <c r="C597" s="186">
        <v>0.1125</v>
      </c>
      <c r="D597" s="91">
        <f t="shared" si="139"/>
        <v>-1.9296356086290323E-2</v>
      </c>
      <c r="I597" s="61" t="s">
        <v>334</v>
      </c>
      <c r="J597" s="187">
        <f t="shared" si="156"/>
        <v>0.18671104478912356</v>
      </c>
      <c r="K597" s="187">
        <f t="shared" si="156"/>
        <v>0.18310820198362934</v>
      </c>
      <c r="L597" s="187">
        <f t="shared" si="156"/>
        <v>0.17957488091583287</v>
      </c>
      <c r="M597" s="187">
        <f t="shared" si="156"/>
        <v>0.17610974006952781</v>
      </c>
      <c r="N597" s="187">
        <f t="shared" si="156"/>
        <v>0.17271146381488217</v>
      </c>
      <c r="O597" s="187">
        <f t="shared" si="156"/>
        <v>0.16937876190892576</v>
      </c>
      <c r="P597" s="187">
        <f t="shared" si="156"/>
        <v>0.16611036900567613</v>
      </c>
      <c r="Q597" s="187">
        <f t="shared" si="156"/>
        <v>0.16290504417571755</v>
      </c>
      <c r="R597" s="187">
        <f t="shared" si="156"/>
        <v>0.15976157043505007</v>
      </c>
      <c r="S597" s="187">
        <f t="shared" si="156"/>
        <v>0.15667875428303035</v>
      </c>
      <c r="T597" s="187">
        <f t="shared" si="156"/>
        <v>0.15365542524922865</v>
      </c>
      <c r="U597" s="187">
        <f t="shared" si="156"/>
        <v>0.15069043544902919</v>
      </c>
      <c r="V597" s="187">
        <f t="shared" si="156"/>
        <v>0.14778265914780656</v>
      </c>
      <c r="W597" s="187">
        <f t="shared" si="156"/>
        <v>0.14493099233351162</v>
      </c>
      <c r="X597" s="187">
        <f t="shared" si="156"/>
        <v>0.14213435229750476</v>
      </c>
      <c r="Y597" s="187">
        <f t="shared" si="156"/>
        <v>0.13939167722347792</v>
      </c>
      <c r="Z597" s="187">
        <f t="shared" si="155"/>
        <v>0.13670192578430843</v>
      </c>
      <c r="AA597" s="187">
        <f t="shared" si="155"/>
        <v>0.1340640767466928</v>
      </c>
      <c r="AB597" s="187">
        <f t="shared" si="155"/>
        <v>0.13147712858340885</v>
      </c>
      <c r="AC597" s="187">
        <f t="shared" si="155"/>
        <v>0.12894009909306042</v>
      </c>
      <c r="AD597" s="187">
        <f t="shared" si="155"/>
        <v>0.12645202502715919</v>
      </c>
      <c r="AE597" s="187">
        <f t="shared" si="155"/>
        <v>0.12401196172440261</v>
      </c>
      <c r="AF597" s="187">
        <f t="shared" si="155"/>
        <v>0.12161898275200914</v>
      </c>
      <c r="AG597" s="187">
        <f t="shared" si="155"/>
        <v>0.11927217955397397</v>
      </c>
      <c r="AH597" s="187">
        <f t="shared" si="155"/>
        <v>0.11697066110611254</v>
      </c>
      <c r="AI597" s="187">
        <f t="shared" si="155"/>
        <v>0.11471355357776022</v>
      </c>
      <c r="AJ597" s="187">
        <f t="shared" si="155"/>
        <v>0.1125</v>
      </c>
      <c r="AK597" s="187">
        <f t="shared" si="155"/>
        <v>0.11032915994029234</v>
      </c>
      <c r="AL597" s="187">
        <f t="shared" si="155"/>
        <v>0.10820020918338319</v>
      </c>
      <c r="AM597" s="187">
        <f t="shared" si="155"/>
        <v>0.10611233941836953</v>
      </c>
      <c r="AN597" s="187">
        <f t="shared" si="155"/>
        <v>0.10406475793180338</v>
      </c>
      <c r="AO597" s="187">
        <f t="shared" si="158"/>
        <v>0.10205668730671769</v>
      </c>
      <c r="AP597" s="187">
        <f t="shared" si="158"/>
        <v>0.10008736512746008</v>
      </c>
      <c r="AQ597" s="187">
        <f t="shared" si="158"/>
        <v>9.8156043690222058E-2</v>
      </c>
      <c r="AR597" s="187">
        <f t="shared" si="158"/>
        <v>9.6261989719154076E-2</v>
      </c>
      <c r="AS597" s="187">
        <f t="shared" si="158"/>
        <v>9.4404484087958457E-2</v>
      </c>
      <c r="AT597" s="187">
        <f t="shared" si="158"/>
        <v>9.2582821546854696E-2</v>
      </c>
      <c r="AU597" s="187">
        <f t="shared" si="158"/>
        <v>9.0796310454813109E-2</v>
      </c>
      <c r="AV597" s="187">
        <f t="shared" si="158"/>
        <v>8.904427251695568E-2</v>
      </c>
      <c r="AW597" s="187">
        <f t="shared" si="158"/>
        <v>8.7326042527023834E-2</v>
      </c>
      <c r="AX597" s="187">
        <f t="shared" si="158"/>
        <v>8.5640968114815849E-2</v>
      </c>
      <c r="AY597" s="187">
        <f t="shared" si="158"/>
        <v>8.3988409498497729E-2</v>
      </c>
      <c r="AZ597" s="187">
        <f t="shared" si="158"/>
        <v>8.2367739241693563E-2</v>
      </c>
      <c r="BA597" s="187">
        <f t="shared" si="158"/>
        <v>8.0778342015263127E-2</v>
      </c>
      <c r="BB597" s="187">
        <f t="shared" si="158"/>
        <v>7.9219614363676472E-2</v>
      </c>
      <c r="BC597" s="187">
        <f t="shared" si="158"/>
        <v>7.7690964475896365E-2</v>
      </c>
      <c r="BD597" s="187">
        <f t="shared" si="158"/>
        <v>7.6191811960682143E-2</v>
      </c>
      <c r="BE597" s="187">
        <f t="shared" si="157"/>
        <v>7.4721587626229158E-2</v>
      </c>
      <c r="BF597" s="187">
        <f t="shared" si="157"/>
        <v>7.3279733264060481E-2</v>
      </c>
      <c r="BG597" s="187">
        <f t="shared" si="157"/>
        <v>7.18657014370888E-2</v>
      </c>
      <c r="BH597" s="187">
        <f t="shared" si="157"/>
        <v>7.0478955271767729E-2</v>
      </c>
      <c r="BI597" s="187">
        <f t="shared" si="157"/>
        <v>6.9118968254253968E-2</v>
      </c>
      <c r="BJ597" s="187">
        <f t="shared" si="157"/>
        <v>6.7785224030502897E-2</v>
      </c>
      <c r="BK597" s="187">
        <f t="shared" si="157"/>
        <v>6.6477216210221346E-2</v>
      </c>
      <c r="BL597" s="187">
        <f t="shared" si="157"/>
        <v>6.5194448174603598E-2</v>
      </c>
      <c r="BM597" s="187">
        <f t="shared" si="157"/>
        <v>6.3936432887777256E-2</v>
      </c>
      <c r="BN597" s="187">
        <f t="shared" si="157"/>
        <v>6.2702692711887512E-2</v>
      </c>
      <c r="BO597" s="187">
        <f t="shared" si="157"/>
        <v>6.1492759225749677E-2</v>
      </c>
      <c r="BP597" s="187">
        <f t="shared" si="157"/>
        <v>6.0306173047001109E-2</v>
      </c>
      <c r="BQ597" s="187">
        <f t="shared" si="157"/>
        <v>5.9142483657684729E-2</v>
      </c>
      <c r="BR597" s="62"/>
      <c r="BS597" s="57" t="s">
        <v>48</v>
      </c>
    </row>
    <row r="598" spans="1:72">
      <c r="B598" s="55">
        <v>65</v>
      </c>
      <c r="C598" s="186">
        <v>0.11459999999999999</v>
      </c>
      <c r="D598" s="91">
        <f t="shared" si="139"/>
        <v>-1.919204160705823E-2</v>
      </c>
      <c r="I598" s="61" t="s">
        <v>334</v>
      </c>
      <c r="J598" s="187">
        <f t="shared" si="156"/>
        <v>0.18967107640448333</v>
      </c>
      <c r="K598" s="187">
        <f t="shared" si="156"/>
        <v>0.18603090121447297</v>
      </c>
      <c r="L598" s="187">
        <f t="shared" si="156"/>
        <v>0.18246058841816623</v>
      </c>
      <c r="M598" s="187">
        <f t="shared" si="156"/>
        <v>0.1789587972135965</v>
      </c>
      <c r="N598" s="187">
        <f t="shared" si="156"/>
        <v>0.17552421253152406</v>
      </c>
      <c r="O598" s="187">
        <f t="shared" si="156"/>
        <v>0.17215554454157289</v>
      </c>
      <c r="P598" s="187">
        <f t="shared" si="156"/>
        <v>0.16885152816784527</v>
      </c>
      <c r="Q598" s="187">
        <f t="shared" si="156"/>
        <v>0.16561092261383259</v>
      </c>
      <c r="R598" s="187">
        <f t="shared" si="156"/>
        <v>0.16243251089644462</v>
      </c>
      <c r="S598" s="187">
        <f t="shared" si="156"/>
        <v>0.15931509938898111</v>
      </c>
      <c r="T598" s="187">
        <f t="shared" si="156"/>
        <v>0.15625751737287516</v>
      </c>
      <c r="U598" s="187">
        <f t="shared" si="156"/>
        <v>0.1532586165980393</v>
      </c>
      <c r="V598" s="187">
        <f t="shared" si="156"/>
        <v>0.15031727085164956</v>
      </c>
      <c r="W598" s="187">
        <f t="shared" si="156"/>
        <v>0.14743237553520525</v>
      </c>
      <c r="X598" s="187">
        <f t="shared" si="156"/>
        <v>0.14460284724970618</v>
      </c>
      <c r="Y598" s="187">
        <f t="shared" si="156"/>
        <v>0.14182762338879074</v>
      </c>
      <c r="Z598" s="187">
        <f t="shared" si="155"/>
        <v>0.13910566173968286</v>
      </c>
      <c r="AA598" s="187">
        <f t="shared" si="155"/>
        <v>0.13643594009179749</v>
      </c>
      <c r="AB598" s="187">
        <f t="shared" si="155"/>
        <v>0.13381745585285759</v>
      </c>
      <c r="AC598" s="187">
        <f t="shared" si="155"/>
        <v>0.13124922567237887</v>
      </c>
      <c r="AD598" s="187">
        <f t="shared" si="155"/>
        <v>0.12873028507238038</v>
      </c>
      <c r="AE598" s="187">
        <f t="shared" si="155"/>
        <v>0.12625968808518281</v>
      </c>
      <c r="AF598" s="187">
        <f t="shared" si="155"/>
        <v>0.12383650689815778</v>
      </c>
      <c r="AG598" s="187">
        <f t="shared" si="155"/>
        <v>0.12145983150529559</v>
      </c>
      <c r="AH598" s="187">
        <f t="shared" si="155"/>
        <v>0.11912876936545967</v>
      </c>
      <c r="AI598" s="187">
        <f t="shared" si="155"/>
        <v>0.11684244506720012</v>
      </c>
      <c r="AJ598" s="187">
        <f t="shared" si="155"/>
        <v>0.11459999999999999</v>
      </c>
      <c r="AK598" s="187">
        <f t="shared" si="155"/>
        <v>0.11240059203183111</v>
      </c>
      <c r="AL598" s="187">
        <f t="shared" si="155"/>
        <v>0.11024339519289823</v>
      </c>
      <c r="AM598" s="187">
        <f t="shared" si="155"/>
        <v>0.10812759936545276</v>
      </c>
      <c r="AN598" s="187">
        <f t="shared" si="155"/>
        <v>0.10605240997955967</v>
      </c>
      <c r="AO598" s="187">
        <f t="shared" si="158"/>
        <v>0.10401704771470316</v>
      </c>
      <c r="AP598" s="187">
        <f t="shared" si="158"/>
        <v>0.10202074820711922</v>
      </c>
      <c r="AQ598" s="187">
        <f t="shared" si="158"/>
        <v>0.10006276176274496</v>
      </c>
      <c r="AR598" s="187">
        <f t="shared" si="158"/>
        <v>9.8142353075677216E-2</v>
      </c>
      <c r="AS598" s="187">
        <f t="shared" si="158"/>
        <v>9.6258800952034221E-2</v>
      </c>
      <c r="AT598" s="187">
        <f t="shared" si="158"/>
        <v>9.4411398039117231E-2</v>
      </c>
      <c r="AU598" s="187">
        <f t="shared" si="158"/>
        <v>9.2599450559769952E-2</v>
      </c>
      <c r="AV598" s="187">
        <f t="shared" si="158"/>
        <v>9.0822278051836111E-2</v>
      </c>
      <c r="AW598" s="187">
        <f t="shared" si="158"/>
        <v>8.9079213112617475E-2</v>
      </c>
      <c r="AX598" s="187">
        <f t="shared" si="158"/>
        <v>8.7369601148236095E-2</v>
      </c>
      <c r="AY598" s="187">
        <f t="shared" si="158"/>
        <v>8.569280012780707E-2</v>
      </c>
      <c r="AZ598" s="187">
        <f t="shared" si="158"/>
        <v>8.4048180342328874E-2</v>
      </c>
      <c r="BA598" s="187">
        <f t="shared" si="158"/>
        <v>8.2435124168201368E-2</v>
      </c>
      <c r="BB598" s="187">
        <f t="shared" si="158"/>
        <v>8.0853025835282227E-2</v>
      </c>
      <c r="BC598" s="187">
        <f t="shared" si="158"/>
        <v>7.9301291199394927E-2</v>
      </c>
      <c r="BD598" s="187">
        <f t="shared" si="158"/>
        <v>7.7779337519202713E-2</v>
      </c>
      <c r="BE598" s="187">
        <f t="shared" si="157"/>
        <v>7.6286593237364739E-2</v>
      </c>
      <c r="BF598" s="187">
        <f t="shared" si="157"/>
        <v>7.4822497765892504E-2</v>
      </c>
      <c r="BG598" s="187">
        <f t="shared" si="157"/>
        <v>7.3386501275625474E-2</v>
      </c>
      <c r="BH598" s="187">
        <f t="shared" si="157"/>
        <v>7.1978064489747237E-2</v>
      </c>
      <c r="BI598" s="187">
        <f t="shared" si="157"/>
        <v>7.0596658481264493E-2</v>
      </c>
      <c r="BJ598" s="187">
        <f t="shared" si="157"/>
        <v>6.9241764474372774E-2</v>
      </c>
      <c r="BK598" s="187">
        <f t="shared" si="157"/>
        <v>6.7912873649634484E-2</v>
      </c>
      <c r="BL598" s="187">
        <f t="shared" si="157"/>
        <v>6.6609486952895813E-2</v>
      </c>
      <c r="BM598" s="187">
        <f t="shared" si="157"/>
        <v>6.5331114907871038E-2</v>
      </c>
      <c r="BN598" s="187">
        <f t="shared" si="157"/>
        <v>6.4077277432323665E-2</v>
      </c>
      <c r="BO598" s="187">
        <f t="shared" si="157"/>
        <v>6.28475036577755E-2</v>
      </c>
      <c r="BP598" s="187">
        <f t="shared" si="157"/>
        <v>6.1641331752675721E-2</v>
      </c>
      <c r="BQ598" s="187">
        <f t="shared" si="157"/>
        <v>6.0458308748963893E-2</v>
      </c>
      <c r="BR598" s="62"/>
      <c r="BS598" s="57" t="s">
        <v>48</v>
      </c>
    </row>
    <row r="599" spans="1:72">
      <c r="B599" s="55">
        <v>66</v>
      </c>
      <c r="C599" s="186">
        <v>0.1138</v>
      </c>
      <c r="D599" s="91">
        <f t="shared" si="139"/>
        <v>-1.9087706783037839E-2</v>
      </c>
      <c r="I599" s="61" t="s">
        <v>334</v>
      </c>
      <c r="J599" s="187">
        <f t="shared" si="156"/>
        <v>0.18782683972905267</v>
      </c>
      <c r="K599" s="187">
        <f t="shared" si="156"/>
        <v>0.1842416560863199</v>
      </c>
      <c r="L599" s="187">
        <f t="shared" si="156"/>
        <v>0.1807249053777229</v>
      </c>
      <c r="M599" s="187">
        <f t="shared" si="156"/>
        <v>0.17727528137548068</v>
      </c>
      <c r="N599" s="187">
        <f t="shared" si="156"/>
        <v>0.17389150278470497</v>
      </c>
      <c r="O599" s="187">
        <f t="shared" si="156"/>
        <v>0.17057231276748874</v>
      </c>
      <c r="P599" s="187">
        <f t="shared" si="156"/>
        <v>0.16731647847607831</v>
      </c>
      <c r="Q599" s="187">
        <f t="shared" si="156"/>
        <v>0.16412279059495646</v>
      </c>
      <c r="R599" s="187">
        <f t="shared" si="156"/>
        <v>0.16099006289166598</v>
      </c>
      <c r="S599" s="187">
        <f t="shared" si="156"/>
        <v>0.15791713177620709</v>
      </c>
      <c r="T599" s="187">
        <f t="shared" si="156"/>
        <v>0.15490285586884447</v>
      </c>
      <c r="U599" s="187">
        <f t="shared" si="156"/>
        <v>0.1519461155761648</v>
      </c>
      <c r="V599" s="187">
        <f t="shared" si="156"/>
        <v>0.14904581267522538</v>
      </c>
      <c r="W599" s="187">
        <f t="shared" si="156"/>
        <v>0.14620086990564107</v>
      </c>
      <c r="X599" s="187">
        <f t="shared" si="156"/>
        <v>0.14341023056945715</v>
      </c>
      <c r="Y599" s="187">
        <f t="shared" si="156"/>
        <v>0.14067285813865954</v>
      </c>
      <c r="Z599" s="187">
        <f t="shared" si="155"/>
        <v>0.1379877358701769</v>
      </c>
      <c r="AA599" s="187">
        <f t="shared" si="155"/>
        <v>0.13535386642823169</v>
      </c>
      <c r="AB599" s="187">
        <f t="shared" si="155"/>
        <v>0.13277027151389914</v>
      </c>
      <c r="AC599" s="187">
        <f t="shared" si="155"/>
        <v>0.13023599150173751</v>
      </c>
      <c r="AD599" s="187">
        <f t="shared" si="155"/>
        <v>0.12775008508335414</v>
      </c>
      <c r="AE599" s="187">
        <f t="shared" si="155"/>
        <v>0.12531162891777495</v>
      </c>
      <c r="AF599" s="187">
        <f t="shared" si="155"/>
        <v>0.12291971728848761</v>
      </c>
      <c r="AG599" s="187">
        <f t="shared" si="155"/>
        <v>0.12057346176703108</v>
      </c>
      <c r="AH599" s="187">
        <f t="shared" si="155"/>
        <v>0.11827199088300616</v>
      </c>
      <c r="AI599" s="187">
        <f t="shared" si="155"/>
        <v>0.11601444980038521</v>
      </c>
      <c r="AJ599" s="187">
        <f t="shared" si="155"/>
        <v>0.1138</v>
      </c>
      <c r="AK599" s="187">
        <f t="shared" si="155"/>
        <v>0.11162781896809029</v>
      </c>
      <c r="AL599" s="187">
        <f t="shared" si="155"/>
        <v>0.10949709989079735</v>
      </c>
      <c r="AM599" s="187">
        <f t="shared" si="155"/>
        <v>0.10740705135448882</v>
      </c>
      <c r="AN599" s="187">
        <f t="shared" si="155"/>
        <v>0.10535689705180365</v>
      </c>
      <c r="AO599" s="187">
        <f t="shared" si="158"/>
        <v>0.10334587549330812</v>
      </c>
      <c r="AP599" s="187">
        <f t="shared" si="158"/>
        <v>0.10137323972465552</v>
      </c>
      <c r="AQ599" s="187">
        <f t="shared" si="158"/>
        <v>9.943825704914469E-2</v>
      </c>
      <c r="AR599" s="187">
        <f t="shared" si="158"/>
        <v>9.7540208755574273E-2</v>
      </c>
      <c r="AS599" s="187">
        <f t="shared" si="158"/>
        <v>9.5678389851291568E-2</v>
      </c>
      <c r="AT599" s="187">
        <f t="shared" si="158"/>
        <v>9.3852108800336939E-2</v>
      </c>
      <c r="AU599" s="187">
        <f t="shared" si="158"/>
        <v>9.2060687266586338E-2</v>
      </c>
      <c r="AV599" s="187">
        <f t="shared" si="158"/>
        <v>9.0303459861796803E-2</v>
      </c>
      <c r="AW599" s="187">
        <f t="shared" si="158"/>
        <v>8.8579773898461001E-2</v>
      </c>
      <c r="AX599" s="187">
        <f t="shared" si="158"/>
        <v>8.68889891473794E-2</v>
      </c>
      <c r="AY599" s="187">
        <f t="shared" si="158"/>
        <v>8.5230477599859647E-2</v>
      </c>
      <c r="AZ599" s="187">
        <f t="shared" si="158"/>
        <v>8.3603623234455249E-2</v>
      </c>
      <c r="BA599" s="187">
        <f t="shared" si="158"/>
        <v>8.2007821788156396E-2</v>
      </c>
      <c r="BB599" s="187">
        <f t="shared" si="158"/>
        <v>8.0442480531948454E-2</v>
      </c>
      <c r="BC599" s="187">
        <f t="shared" si="158"/>
        <v>7.8907018050654379E-2</v>
      </c>
      <c r="BD599" s="187">
        <f t="shared" si="158"/>
        <v>7.7400864026979627E-2</v>
      </c>
      <c r="BE599" s="187">
        <f t="shared" si="157"/>
        <v>7.5923459029678855E-2</v>
      </c>
      <c r="BF599" s="187">
        <f t="shared" si="157"/>
        <v>7.4474254305766374E-2</v>
      </c>
      <c r="BG599" s="187">
        <f t="shared" si="157"/>
        <v>7.3052711576692506E-2</v>
      </c>
      <c r="BH599" s="187">
        <f t="shared" si="157"/>
        <v>7.1658302838410765E-2</v>
      </c>
      <c r="BI599" s="187">
        <f t="shared" si="157"/>
        <v>7.0290510165261055E-2</v>
      </c>
      <c r="BJ599" s="187">
        <f t="shared" si="157"/>
        <v>6.8948825517596415E-2</v>
      </c>
      <c r="BK599" s="187">
        <f t="shared" si="157"/>
        <v>6.7632750553081697E-2</v>
      </c>
      <c r="BL599" s="187">
        <f t="shared" si="157"/>
        <v>6.6341796441594145E-2</v>
      </c>
      <c r="BM599" s="187">
        <f t="shared" si="157"/>
        <v>6.5075483683657009E-2</v>
      </c>
      <c r="BN599" s="187">
        <f t="shared" si="157"/>
        <v>6.3833341932338999E-2</v>
      </c>
      <c r="BO599" s="187">
        <f t="shared" si="157"/>
        <v>6.2614909818553111E-2</v>
      </c>
      <c r="BP599" s="187">
        <f t="shared" si="157"/>
        <v>6.1419734779690219E-2</v>
      </c>
      <c r="BQ599" s="187">
        <f t="shared" si="157"/>
        <v>6.0247372891523543E-2</v>
      </c>
      <c r="BR599" s="62"/>
      <c r="BS599" s="57" t="s">
        <v>48</v>
      </c>
    </row>
    <row r="600" spans="1:72">
      <c r="B600" s="55">
        <v>67</v>
      </c>
      <c r="C600" s="186">
        <v>0.113</v>
      </c>
      <c r="D600" s="91">
        <f t="shared" si="139"/>
        <v>-1.8499066390138763E-2</v>
      </c>
      <c r="I600" s="61" t="s">
        <v>334</v>
      </c>
      <c r="J600" s="187">
        <f t="shared" si="156"/>
        <v>0.18361992279288336</v>
      </c>
      <c r="K600" s="187">
        <f t="shared" si="156"/>
        <v>0.18022312565058568</v>
      </c>
      <c r="L600" s="187">
        <f t="shared" si="156"/>
        <v>0.17688916608413716</v>
      </c>
      <c r="M600" s="187">
        <f t="shared" si="156"/>
        <v>0.17361688165705041</v>
      </c>
      <c r="N600" s="187">
        <f t="shared" si="156"/>
        <v>0.17040513143682778</v>
      </c>
      <c r="O600" s="187">
        <f t="shared" si="156"/>
        <v>0.16725279559715758</v>
      </c>
      <c r="P600" s="187">
        <f t="shared" si="156"/>
        <v>0.16415877502746945</v>
      </c>
      <c r="Q600" s="187">
        <f t="shared" si="156"/>
        <v>0.16112199094971247</v>
      </c>
      <c r="R600" s="187">
        <f t="shared" si="156"/>
        <v>0.15814138454222237</v>
      </c>
      <c r="S600" s="187">
        <f t="shared" si="156"/>
        <v>0.15521591657054734</v>
      </c>
      <c r="T600" s="187">
        <f t="shared" si="156"/>
        <v>0.15234456702510255</v>
      </c>
      <c r="U600" s="187">
        <f t="shared" si="156"/>
        <v>0.14952633476552821</v>
      </c>
      <c r="V600" s="187">
        <f t="shared" si="156"/>
        <v>0.14676023717162659</v>
      </c>
      <c r="W600" s="187">
        <f t="shared" si="156"/>
        <v>0.14404530980075617</v>
      </c>
      <c r="X600" s="187">
        <f t="shared" si="156"/>
        <v>0.14138060605156386</v>
      </c>
      <c r="Y600" s="187">
        <f t="shared" si="156"/>
        <v>0.13876519683393793</v>
      </c>
      <c r="Z600" s="187">
        <f t="shared" si="155"/>
        <v>0.13619817024506622</v>
      </c>
      <c r="AA600" s="187">
        <f t="shared" si="155"/>
        <v>0.13367863125148735</v>
      </c>
      <c r="AB600" s="187">
        <f t="shared" si="155"/>
        <v>0.1312057013770232</v>
      </c>
      <c r="AC600" s="187">
        <f t="shared" si="155"/>
        <v>0.12877851839648491</v>
      </c>
      <c r="AD600" s="187">
        <f t="shared" si="155"/>
        <v>0.12639623603504463</v>
      </c>
      <c r="AE600" s="187">
        <f t="shared" si="155"/>
        <v>0.1240580236731687</v>
      </c>
      <c r="AF600" s="187">
        <f t="shared" si="155"/>
        <v>0.12176306605700934</v>
      </c>
      <c r="AG600" s="187">
        <f t="shared" si="155"/>
        <v>0.11951056301415387</v>
      </c>
      <c r="AH600" s="187">
        <f t="shared" si="155"/>
        <v>0.11729972917463219</v>
      </c>
      <c r="AI600" s="187">
        <f t="shared" si="155"/>
        <v>0.11512979369708537</v>
      </c>
      <c r="AJ600" s="187">
        <f t="shared" si="155"/>
        <v>0.113</v>
      </c>
      <c r="AK600" s="187">
        <f t="shared" si="155"/>
        <v>0.11090960549791433</v>
      </c>
      <c r="AL600" s="187">
        <f t="shared" si="155"/>
        <v>0.10885788134250431</v>
      </c>
      <c r="AM600" s="187">
        <f t="shared" si="155"/>
        <v>0.10684411216845947</v>
      </c>
      <c r="AN600" s="187">
        <f t="shared" si="155"/>
        <v>0.10486759584405971</v>
      </c>
      <c r="AO600" s="187">
        <f t="shared" si="158"/>
        <v>0.1029276432263662</v>
      </c>
      <c r="AP600" s="187">
        <f t="shared" si="158"/>
        <v>0.10102357792094113</v>
      </c>
      <c r="AQ600" s="187">
        <f t="shared" si="158"/>
        <v>9.9154736046012298E-2</v>
      </c>
      <c r="AR600" s="187">
        <f t="shared" si="158"/>
        <v>9.732046600100043E-2</v>
      </c>
      <c r="AS600" s="187">
        <f t="shared" si="158"/>
        <v>9.5520128239328678E-2</v>
      </c>
      <c r="AT600" s="187">
        <f t="shared" si="158"/>
        <v>9.3753095045434762E-2</v>
      </c>
      <c r="AU600" s="187">
        <f t="shared" si="158"/>
        <v>9.2018750315908282E-2</v>
      </c>
      <c r="AV600" s="187">
        <f t="shared" si="158"/>
        <v>9.031648934467669E-2</v>
      </c>
      <c r="AW600" s="187">
        <f t="shared" si="158"/>
        <v>8.8645718612165247E-2</v>
      </c>
      <c r="AX600" s="187">
        <f t="shared" si="158"/>
        <v>8.7005855578357244E-2</v>
      </c>
      <c r="AY600" s="187">
        <f t="shared" si="158"/>
        <v>8.5396328479682398E-2</v>
      </c>
      <c r="AZ600" s="187">
        <f t="shared" si="158"/>
        <v>8.3816576129662645E-2</v>
      </c>
      <c r="BA600" s="187">
        <f t="shared" si="158"/>
        <v>8.2266047723245903E-2</v>
      </c>
      <c r="BB600" s="187">
        <f t="shared" si="158"/>
        <v>8.0744202644759247E-2</v>
      </c>
      <c r="BC600" s="187">
        <f t="shared" si="158"/>
        <v>7.9250510279415015E-2</v>
      </c>
      <c r="BD600" s="187">
        <f t="shared" si="158"/>
        <v>7.7784449828303751E-2</v>
      </c>
      <c r="BE600" s="187">
        <f t="shared" si="157"/>
        <v>7.634551012680954E-2</v>
      </c>
      <c r="BF600" s="187">
        <f t="shared" si="157"/>
        <v>7.4933189466384678E-2</v>
      </c>
      <c r="BG600" s="187">
        <f t="shared" si="157"/>
        <v>7.3546995419621189E-2</v>
      </c>
      <c r="BH600" s="187">
        <f t="shared" si="157"/>
        <v>7.2186444668558392E-2</v>
      </c>
      <c r="BI600" s="187">
        <f t="shared" si="157"/>
        <v>7.0851062836166642E-2</v>
      </c>
      <c r="BJ600" s="187">
        <f t="shared" si="157"/>
        <v>6.9540384320948501E-2</v>
      </c>
      <c r="BK600" s="187">
        <f t="shared" si="157"/>
        <v>6.8253952134599505E-2</v>
      </c>
      <c r="BL600" s="187">
        <f t="shared" si="157"/>
        <v>6.6991317742672196E-2</v>
      </c>
      <c r="BM600" s="187">
        <f t="shared" si="157"/>
        <v>6.575204090818762E-2</v>
      </c>
      <c r="BN600" s="187">
        <f t="shared" si="157"/>
        <v>6.4535689538139943E-2</v>
      </c>
      <c r="BO600" s="187">
        <f t="shared" si="157"/>
        <v>6.3341839532840505E-2</v>
      </c>
      <c r="BP600" s="187">
        <f t="shared" si="157"/>
        <v>6.217007463804898E-2</v>
      </c>
      <c r="BQ600" s="187">
        <f t="shared" si="157"/>
        <v>6.1019986299839832E-2</v>
      </c>
      <c r="BR600" s="62"/>
      <c r="BS600" s="57" t="s">
        <v>48</v>
      </c>
    </row>
    <row r="601" spans="1:72">
      <c r="B601" s="55">
        <v>68</v>
      </c>
      <c r="C601" s="186">
        <v>0.1123</v>
      </c>
      <c r="D601" s="91">
        <f t="shared" si="139"/>
        <v>-1.7910061531507093E-2</v>
      </c>
      <c r="I601" s="61" t="s">
        <v>334</v>
      </c>
      <c r="J601" s="187">
        <f t="shared" si="156"/>
        <v>0.17965816179822192</v>
      </c>
      <c r="K601" s="187">
        <f t="shared" si="156"/>
        <v>0.17644047306577834</v>
      </c>
      <c r="L601" s="187">
        <f t="shared" si="156"/>
        <v>0.17328041333652203</v>
      </c>
      <c r="M601" s="187">
        <f t="shared" si="156"/>
        <v>0.17017695047145995</v>
      </c>
      <c r="N601" s="187">
        <f t="shared" si="156"/>
        <v>0.16712907081727185</v>
      </c>
      <c r="O601" s="187">
        <f t="shared" si="156"/>
        <v>0.1641357788752309</v>
      </c>
      <c r="P601" s="187">
        <f t="shared" si="156"/>
        <v>0.16119609697605369</v>
      </c>
      <c r="Q601" s="187">
        <f t="shared" si="156"/>
        <v>0.15830906496057379</v>
      </c>
      <c r="R601" s="187">
        <f t="shared" si="156"/>
        <v>0.15547373986613455</v>
      </c>
      <c r="S601" s="187">
        <f t="shared" si="156"/>
        <v>0.15268919561859856</v>
      </c>
      <c r="T601" s="187">
        <f t="shared" si="156"/>
        <v>0.14995452272987314</v>
      </c>
      <c r="U601" s="187">
        <f t="shared" si="156"/>
        <v>0.14726882800085334</v>
      </c>
      <c r="V601" s="187">
        <f t="shared" si="156"/>
        <v>0.14463123422968513</v>
      </c>
      <c r="W601" s="187">
        <f t="shared" si="156"/>
        <v>0.14204087992525363</v>
      </c>
      <c r="X601" s="187">
        <f t="shared" si="156"/>
        <v>0.13949691902580294</v>
      </c>
      <c r="Y601" s="187">
        <f t="shared" si="156"/>
        <v>0.13699852062259518</v>
      </c>
      <c r="Z601" s="187">
        <f t="shared" si="155"/>
        <v>0.13454486868851903</v>
      </c>
      <c r="AA601" s="187">
        <f t="shared" si="155"/>
        <v>0.13213516181155913</v>
      </c>
      <c r="AB601" s="187">
        <f t="shared" si="155"/>
        <v>0.12976861293303846</v>
      </c>
      <c r="AC601" s="187">
        <f t="shared" si="155"/>
        <v>0.12744444909054939</v>
      </c>
      <c r="AD601" s="187">
        <f t="shared" si="155"/>
        <v>0.12516191116548867</v>
      </c>
      <c r="AE601" s="187">
        <f t="shared" si="155"/>
        <v>0.1229202536351137</v>
      </c>
      <c r="AF601" s="187">
        <f t="shared" si="155"/>
        <v>0.12071874432904038</v>
      </c>
      <c r="AG601" s="187">
        <f t="shared" si="155"/>
        <v>0.11855666419010098</v>
      </c>
      <c r="AH601" s="187">
        <f t="shared" si="155"/>
        <v>0.11643330703948607</v>
      </c>
      <c r="AI601" s="187">
        <f t="shared" si="155"/>
        <v>0.114347979346092</v>
      </c>
      <c r="AJ601" s="187">
        <f t="shared" si="155"/>
        <v>0.1123</v>
      </c>
      <c r="AK601" s="187">
        <f t="shared" si="155"/>
        <v>0.11028870009001175</v>
      </c>
      <c r="AL601" s="187">
        <f t="shared" si="155"/>
        <v>0.10831342268516972</v>
      </c>
      <c r="AM601" s="187">
        <f t="shared" si="155"/>
        <v>0.10637352262019019</v>
      </c>
      <c r="AN601" s="187">
        <f t="shared" si="155"/>
        <v>0.10446836628473942</v>
      </c>
      <c r="AO601" s="187">
        <f t="shared" si="158"/>
        <v>0.10259733141648372</v>
      </c>
      <c r="AP601" s="187">
        <f t="shared" si="158"/>
        <v>0.10075980689784607</v>
      </c>
      <c r="AQ601" s="187">
        <f t="shared" si="158"/>
        <v>9.8955192556402879E-2</v>
      </c>
      <c r="AR601" s="187">
        <f t="shared" si="158"/>
        <v>9.7182898968855569E-2</v>
      </c>
      <c r="AS601" s="187">
        <f t="shared" si="158"/>
        <v>9.5442347268513125E-2</v>
      </c>
      <c r="AT601" s="187">
        <f t="shared" si="158"/>
        <v>9.3732968956222601E-2</v>
      </c>
      <c r="AU601" s="187">
        <f t="shared" si="158"/>
        <v>9.2054205714685797E-2</v>
      </c>
      <c r="AV601" s="187">
        <f t="shared" si="158"/>
        <v>9.0405509226101771E-2</v>
      </c>
      <c r="AW601" s="187">
        <f t="shared" si="158"/>
        <v>8.8786340993075058E-2</v>
      </c>
      <c r="AX601" s="187">
        <f t="shared" si="158"/>
        <v>8.7196172162731705E-2</v>
      </c>
      <c r="AY601" s="187">
        <f t="shared" si="158"/>
        <v>8.5634483353985297E-2</v>
      </c>
      <c r="AZ601" s="187">
        <f t="shared" si="158"/>
        <v>8.4100764487896607E-2</v>
      </c>
      <c r="BA601" s="187">
        <f t="shared" si="158"/>
        <v>8.2594514621071591E-2</v>
      </c>
      <c r="BB601" s="187">
        <f t="shared" si="158"/>
        <v>8.111524178204324E-2</v>
      </c>
      <c r="BC601" s="187">
        <f t="shared" si="158"/>
        <v>7.9662462810583756E-2</v>
      </c>
      <c r="BD601" s="187">
        <f t="shared" si="158"/>
        <v>7.8235703199894813E-2</v>
      </c>
      <c r="BE601" s="187">
        <f t="shared" si="157"/>
        <v>7.6834496941623975E-2</v>
      </c>
      <c r="BF601" s="187">
        <f t="shared" si="157"/>
        <v>7.5458386373657094E-2</v>
      </c>
      <c r="BG601" s="187">
        <f t="shared" si="157"/>
        <v>7.4106922030636665E-2</v>
      </c>
      <c r="BH601" s="187">
        <f t="shared" si="157"/>
        <v>7.2779662497157366E-2</v>
      </c>
      <c r="BI601" s="187">
        <f t="shared" si="157"/>
        <v>7.1476174263590958E-2</v>
      </c>
      <c r="BJ601" s="187">
        <f t="shared" si="157"/>
        <v>7.0196031584493321E-2</v>
      </c>
      <c r="BK601" s="187">
        <f t="shared" si="157"/>
        <v>6.8938816339547432E-2</v>
      </c>
      <c r="BL601" s="187">
        <f t="shared" si="157"/>
        <v>6.770411789699686E-2</v>
      </c>
      <c r="BM601" s="187">
        <f t="shared" si="157"/>
        <v>6.6491532979525245E-2</v>
      </c>
      <c r="BN601" s="187">
        <f t="shared" si="157"/>
        <v>6.5300665532537716E-2</v>
      </c>
      <c r="BO601" s="187">
        <f t="shared" si="157"/>
        <v>6.4131126594801593E-2</v>
      </c>
      <c r="BP601" s="187">
        <f t="shared" si="157"/>
        <v>6.2982534171403842E-2</v>
      </c>
      <c r="BQ601" s="187">
        <f t="shared" si="157"/>
        <v>6.1854513108983739E-2</v>
      </c>
      <c r="BR601" s="62"/>
      <c r="BS601" s="57" t="s">
        <v>48</v>
      </c>
    </row>
    <row r="602" spans="1:72">
      <c r="B602" s="55">
        <v>69</v>
      </c>
      <c r="C602" s="186">
        <v>0.1115</v>
      </c>
      <c r="D602" s="91">
        <f t="shared" si="139"/>
        <v>-1.732070936562935E-2</v>
      </c>
      <c r="I602" s="61" t="s">
        <v>334</v>
      </c>
      <c r="J602" s="187">
        <f t="shared" si="156"/>
        <v>0.1756175735219854</v>
      </c>
      <c r="K602" s="187">
        <f t="shared" si="156"/>
        <v>0.172575752571514</v>
      </c>
      <c r="L602" s="187">
        <f t="shared" si="156"/>
        <v>0.16958661811766809</v>
      </c>
      <c r="M602" s="187">
        <f t="shared" si="156"/>
        <v>0.16664925759295199</v>
      </c>
      <c r="N602" s="187">
        <f t="shared" si="156"/>
        <v>0.16376277423618657</v>
      </c>
      <c r="O602" s="187">
        <f t="shared" si="156"/>
        <v>0.16092628681873244</v>
      </c>
      <c r="P602" s="187">
        <f t="shared" si="156"/>
        <v>0.15813892937545526</v>
      </c>
      <c r="Q602" s="187">
        <f t="shared" si="156"/>
        <v>0.15539985094035122</v>
      </c>
      <c r="R602" s="187">
        <f t="shared" si="156"/>
        <v>0.15270821528675127</v>
      </c>
      <c r="S602" s="187">
        <f t="shared" si="156"/>
        <v>0.15006320067202553</v>
      </c>
      <c r="T602" s="187">
        <f t="shared" si="156"/>
        <v>0.14746399958670925</v>
      </c>
      <c r="U602" s="187">
        <f t="shared" si="156"/>
        <v>0.14490981850797455</v>
      </c>
      <c r="V602" s="187">
        <f t="shared" si="156"/>
        <v>0.14239987765737183</v>
      </c>
      <c r="W602" s="187">
        <f t="shared" si="156"/>
        <v>0.13993341076276736</v>
      </c>
      <c r="X602" s="187">
        <f t="shared" si="156"/>
        <v>0.13750966482440422</v>
      </c>
      <c r="Y602" s="187">
        <f t="shared" si="156"/>
        <v>0.13512789988501561</v>
      </c>
      <c r="Z602" s="187">
        <f t="shared" si="155"/>
        <v>0.13278738880391941</v>
      </c>
      <c r="AA602" s="187">
        <f t="shared" si="155"/>
        <v>0.13048741703502589</v>
      </c>
      <c r="AB602" s="187">
        <f t="shared" si="155"/>
        <v>0.12822728240869055</v>
      </c>
      <c r="AC602" s="187">
        <f t="shared" si="155"/>
        <v>0.12600629491734514</v>
      </c>
      <c r="AD602" s="187">
        <f t="shared" si="155"/>
        <v>0.12382377650484203</v>
      </c>
      <c r="AE602" s="187">
        <f t="shared" si="155"/>
        <v>0.12167906085944705</v>
      </c>
      <c r="AF602" s="187">
        <f t="shared" si="155"/>
        <v>0.11957149321041784</v>
      </c>
      <c r="AG602" s="187">
        <f t="shared" si="155"/>
        <v>0.11750043012810588</v>
      </c>
      <c r="AH602" s="187">
        <f t="shared" si="155"/>
        <v>0.11546523932752051</v>
      </c>
      <c r="AI602" s="187">
        <f t="shared" si="155"/>
        <v>0.1134652994752957</v>
      </c>
      <c r="AJ602" s="187">
        <f t="shared" si="155"/>
        <v>0.1115</v>
      </c>
      <c r="AK602" s="187">
        <f t="shared" si="155"/>
        <v>0.10956874090573233</v>
      </c>
      <c r="AL602" s="187">
        <f t="shared" si="155"/>
        <v>0.10767093258894619</v>
      </c>
      <c r="AM602" s="187">
        <f t="shared" si="155"/>
        <v>0.1058059956584468</v>
      </c>
      <c r="AN602" s="187">
        <f t="shared" si="155"/>
        <v>0.1039733607585058</v>
      </c>
      <c r="AO602" s="187">
        <f t="shared" si="158"/>
        <v>0.10217246839503999</v>
      </c>
      <c r="AP602" s="187">
        <f t="shared" si="158"/>
        <v>0.10040276876480056</v>
      </c>
      <c r="AQ602" s="187">
        <f t="shared" si="158"/>
        <v>9.8663721587520958E-2</v>
      </c>
      <c r="AR602" s="187">
        <f t="shared" si="158"/>
        <v>9.6954795940972158E-2</v>
      </c>
      <c r="AS602" s="187">
        <f t="shared" si="158"/>
        <v>9.5275470098874673E-2</v>
      </c>
      <c r="AT602" s="187">
        <f t="shared" si="158"/>
        <v>9.3625231371618364E-2</v>
      </c>
      <c r="AU602" s="187">
        <f t="shared" si="158"/>
        <v>9.2003575949740762E-2</v>
      </c>
      <c r="AV602" s="187">
        <f t="shared" si="158"/>
        <v>9.0410008750116705E-2</v>
      </c>
      <c r="AW602" s="187">
        <f t="shared" si="158"/>
        <v>8.884404326481192E-2</v>
      </c>
      <c r="AX602" s="187">
        <f t="shared" si="158"/>
        <v>8.7305201412554725E-2</v>
      </c>
      <c r="AY602" s="187">
        <f t="shared" si="158"/>
        <v>8.5793013392780129E-2</v>
      </c>
      <c r="AZ602" s="187">
        <f t="shared" si="158"/>
        <v>8.4307017542202239E-2</v>
      </c>
      <c r="BA602" s="187">
        <f t="shared" si="158"/>
        <v>8.2846760193870744E-2</v>
      </c>
      <c r="BB602" s="187">
        <f t="shared" si="158"/>
        <v>8.141179553866873E-2</v>
      </c>
      <c r="BC602" s="187">
        <f t="shared" si="158"/>
        <v>8.0001685489209398E-2</v>
      </c>
      <c r="BD602" s="187">
        <f t="shared" si="158"/>
        <v>7.8615999546090318E-2</v>
      </c>
      <c r="BE602" s="187">
        <f t="shared" si="157"/>
        <v>7.7254314666464041E-2</v>
      </c>
      <c r="BF602" s="187">
        <f t="shared" si="157"/>
        <v>7.5916215134885348E-2</v>
      </c>
      <c r="BG602" s="187">
        <f t="shared" si="157"/>
        <v>7.4601292436395419E-2</v>
      </c>
      <c r="BH602" s="187">
        <f t="shared" si="157"/>
        <v>7.3309145131804296E-2</v>
      </c>
      <c r="BI602" s="187">
        <f t="shared" si="157"/>
        <v>7.2039378735133566E-2</v>
      </c>
      <c r="BJ602" s="187">
        <f t="shared" si="157"/>
        <v>7.0791605593181817E-2</v>
      </c>
      <c r="BK602" s="187">
        <f t="shared" si="157"/>
        <v>6.9565444767176049E-2</v>
      </c>
      <c r="BL602" s="187">
        <f t="shared" si="157"/>
        <v>6.8360521916473058E-2</v>
      </c>
      <c r="BM602" s="187">
        <f t="shared" si="157"/>
        <v>6.7176469184275098E-2</v>
      </c>
      <c r="BN602" s="187">
        <f t="shared" si="157"/>
        <v>6.6012925085325136E-2</v>
      </c>
      <c r="BO602" s="187">
        <f t="shared" si="157"/>
        <v>6.4869534395547143E-2</v>
      </c>
      <c r="BP602" s="187">
        <f t="shared" si="157"/>
        <v>6.3745948043598177E-2</v>
      </c>
      <c r="BQ602" s="187">
        <f t="shared" si="157"/>
        <v>6.2641823004298505E-2</v>
      </c>
      <c r="BR602" s="62"/>
      <c r="BS602" s="57" t="s">
        <v>48</v>
      </c>
    </row>
    <row r="603" spans="1:72">
      <c r="B603" s="55">
        <v>70</v>
      </c>
      <c r="C603" s="186">
        <v>0.11070000000000001</v>
      </c>
      <c r="D603" s="91">
        <f>POWER(D807/C807,1/($D$741-$C$741))-1</f>
        <v>-1.6731003671437317E-2</v>
      </c>
      <c r="I603" s="61" t="s">
        <v>334</v>
      </c>
      <c r="J603" s="187">
        <f t="shared" si="156"/>
        <v>0.17165902314186737</v>
      </c>
      <c r="K603" s="187">
        <f t="shared" si="156"/>
        <v>0.16878699539544545</v>
      </c>
      <c r="L603" s="187">
        <f t="shared" si="156"/>
        <v>0.1659630195557934</v>
      </c>
      <c r="M603" s="187">
        <f t="shared" si="156"/>
        <v>0.1631862916662826</v>
      </c>
      <c r="N603" s="187">
        <f t="shared" si="156"/>
        <v>0.16045602122128577</v>
      </c>
      <c r="O603" s="187">
        <f t="shared" si="156"/>
        <v>0.15777143094112825</v>
      </c>
      <c r="P603" s="187">
        <f t="shared" si="156"/>
        <v>0.15513175655080427</v>
      </c>
      <c r="Q603" s="187">
        <f t="shared" si="156"/>
        <v>0.15253624656239625</v>
      </c>
      <c r="R603" s="187">
        <f t="shared" si="156"/>
        <v>0.14998416206113355</v>
      </c>
      <c r="S603" s="187">
        <f t="shared" si="156"/>
        <v>0.14747477649503127</v>
      </c>
      <c r="T603" s="187">
        <f t="shared" si="156"/>
        <v>0.14500737546804851</v>
      </c>
      <c r="U603" s="187">
        <f t="shared" si="156"/>
        <v>0.14258125653670711</v>
      </c>
      <c r="V603" s="187">
        <f t="shared" si="156"/>
        <v>0.14019572901011332</v>
      </c>
      <c r="W603" s="187">
        <f t="shared" si="156"/>
        <v>0.13785011375332529</v>
      </c>
      <c r="X603" s="187">
        <f t="shared" si="156"/>
        <v>0.13554374299401034</v>
      </c>
      <c r="Y603" s="187">
        <f t="shared" si="156"/>
        <v>0.13327596013233722</v>
      </c>
      <c r="Z603" s="187">
        <f t="shared" si="155"/>
        <v>0.13104611955404874</v>
      </c>
      <c r="AA603" s="187">
        <f t="shared" si="155"/>
        <v>0.12885358644666234</v>
      </c>
      <c r="AB603" s="187">
        <f t="shared" si="155"/>
        <v>0.12669773661874537</v>
      </c>
      <c r="AC603" s="187">
        <f t="shared" si="155"/>
        <v>0.12457795632221434</v>
      </c>
      <c r="AD603" s="187">
        <f t="shared" si="155"/>
        <v>0.12249364207760721</v>
      </c>
      <c r="AE603" s="187">
        <f t="shared" si="155"/>
        <v>0.12044420050227905</v>
      </c>
      <c r="AF603" s="187">
        <f t="shared" si="155"/>
        <v>0.11842904814147209</v>
      </c>
      <c r="AG603" s="187">
        <f t="shared" si="155"/>
        <v>0.1164476113022123</v>
      </c>
      <c r="AH603" s="187">
        <f t="shared" si="155"/>
        <v>0.11449932588998489</v>
      </c>
      <c r="AI603" s="187">
        <f t="shared" si="155"/>
        <v>0.11258363724814245</v>
      </c>
      <c r="AJ603" s="187">
        <f t="shared" si="155"/>
        <v>0.11070000000000001</v>
      </c>
      <c r="AK603" s="187">
        <f t="shared" si="155"/>
        <v>0.10884787789357189</v>
      </c>
      <c r="AL603" s="187">
        <f t="shared" si="155"/>
        <v>0.10702674364890638</v>
      </c>
      <c r="AM603" s="187">
        <f t="shared" si="155"/>
        <v>0.10523607880797456</v>
      </c>
      <c r="AN603" s="187">
        <f t="shared" si="155"/>
        <v>0.10347537358707067</v>
      </c>
      <c r="AO603" s="187">
        <f t="shared" si="158"/>
        <v>0.10174412673168204</v>
      </c>
      <c r="AP603" s="187">
        <f t="shared" si="158"/>
        <v>0.10004184537378709</v>
      </c>
      <c r="AQ603" s="187">
        <f t="shared" si="158"/>
        <v>9.8368044891540898E-2</v>
      </c>
      <c r="AR603" s="187">
        <f t="shared" si="158"/>
        <v>9.6722248771308417E-2</v>
      </c>
      <c r="AS603" s="187">
        <f t="shared" si="158"/>
        <v>9.5103988472005976E-2</v>
      </c>
      <c r="AT603" s="187">
        <f t="shared" si="158"/>
        <v>9.3512803291712521E-2</v>
      </c>
      <c r="AU603" s="187">
        <f t="shared" si="158"/>
        <v>9.1948240236512477E-2</v>
      </c>
      <c r="AV603" s="187">
        <f t="shared" si="158"/>
        <v>9.0409853891533193E-2</v>
      </c>
      <c r="AW603" s="187">
        <f t="shared" si="158"/>
        <v>8.8897206294139844E-2</v>
      </c>
      <c r="AX603" s="187">
        <f t="shared" si="158"/>
        <v>8.7409866809252071E-2</v>
      </c>
      <c r="AY603" s="187">
        <f t="shared" si="158"/>
        <v>8.5947412006746632E-2</v>
      </c>
      <c r="AZ603" s="187">
        <f t="shared" si="158"/>
        <v>8.4509425540911218E-2</v>
      </c>
      <c r="BA603" s="187">
        <f t="shared" si="158"/>
        <v>8.3095498031915183E-2</v>
      </c>
      <c r="BB603" s="187">
        <f t="shared" si="158"/>
        <v>8.1705226949263285E-2</v>
      </c>
      <c r="BC603" s="187">
        <f t="shared" si="158"/>
        <v>8.0338216497199549E-2</v>
      </c>
      <c r="BD603" s="187">
        <f t="shared" si="158"/>
        <v>7.8994077502028179E-2</v>
      </c>
      <c r="BE603" s="187">
        <f t="shared" si="157"/>
        <v>7.767242730131993E-2</v>
      </c>
      <c r="BF603" s="187">
        <f t="shared" si="157"/>
        <v>7.6372889634972116E-2</v>
      </c>
      <c r="BG603" s="187">
        <f t="shared" si="157"/>
        <v>7.5095094538091114E-2</v>
      </c>
      <c r="BH603" s="187">
        <f t="shared" si="157"/>
        <v>7.3838678235667379E-2</v>
      </c>
      <c r="BI603" s="187">
        <f t="shared" si="157"/>
        <v>7.2603283039012353E-2</v>
      </c>
      <c r="BJ603" s="187">
        <f t="shared" si="157"/>
        <v>7.138855724392823E-2</v>
      </c>
      <c r="BK603" s="187">
        <f t="shared" si="157"/>
        <v>7.0194155030581462E-2</v>
      </c>
      <c r="BL603" s="187">
        <f t="shared" si="157"/>
        <v>6.9019736365051362E-2</v>
      </c>
      <c r="BM603" s="187">
        <f t="shared" si="157"/>
        <v>6.7864966902526053E-2</v>
      </c>
      <c r="BN603" s="187">
        <f t="shared" si="157"/>
        <v>6.6729517892117923E-2</v>
      </c>
      <c r="BO603" s="187">
        <f t="shared" si="157"/>
        <v>6.5613066083271665E-2</v>
      </c>
      <c r="BP603" s="187">
        <f t="shared" si="157"/>
        <v>6.4515293633738188E-2</v>
      </c>
      <c r="BQ603" s="187">
        <f t="shared" si="157"/>
        <v>6.3435888019088255E-2</v>
      </c>
      <c r="BR603" s="62"/>
      <c r="BS603" s="57" t="s">
        <v>48</v>
      </c>
    </row>
    <row r="604" spans="1:72">
      <c r="C604" s="158"/>
      <c r="BR604" s="62"/>
    </row>
    <row r="605" spans="1:72">
      <c r="BR605" s="62"/>
    </row>
    <row r="606" spans="1:72" ht="18">
      <c r="A606" s="58" t="s">
        <v>337</v>
      </c>
      <c r="B606" s="108"/>
      <c r="C606" s="108"/>
      <c r="D606" s="108"/>
      <c r="E606" s="108"/>
      <c r="F606" s="109"/>
      <c r="G606" s="109"/>
      <c r="H606" s="109"/>
      <c r="I606" s="109"/>
    </row>
    <row r="607" spans="1:72" ht="15.6">
      <c r="A607" s="76" t="s">
        <v>338</v>
      </c>
      <c r="B607" s="77"/>
      <c r="C607" s="76"/>
      <c r="D607" s="76"/>
      <c r="E607" s="78"/>
      <c r="F607" s="79"/>
      <c r="G607" s="79"/>
      <c r="H607" s="78" t="s">
        <v>10</v>
      </c>
      <c r="I607" s="79">
        <v>2023</v>
      </c>
      <c r="J607" s="67"/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9"/>
      <c r="BT607" s="87"/>
    </row>
    <row r="608" spans="1:72" ht="15" customHeight="1">
      <c r="A608" s="81"/>
      <c r="B608" s="82"/>
      <c r="C608" s="81"/>
      <c r="D608" s="81"/>
      <c r="E608" s="83"/>
      <c r="F608" s="84"/>
      <c r="G608" s="81"/>
      <c r="J608" s="67"/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9"/>
      <c r="BT608" s="87"/>
    </row>
    <row r="609" spans="1:72" s="188" customFormat="1" ht="15" customHeight="1">
      <c r="B609" s="189" t="s">
        <v>154</v>
      </c>
      <c r="C609" s="190">
        <v>2019</v>
      </c>
      <c r="F609" s="191"/>
    </row>
    <row r="610" spans="1:72" s="188" customFormat="1" ht="15.6">
      <c r="B610" s="192" t="s">
        <v>339</v>
      </c>
      <c r="C610" s="193">
        <v>0.21820000000000001</v>
      </c>
      <c r="I610" s="194" t="s">
        <v>340</v>
      </c>
      <c r="BS610" s="57" t="s">
        <v>341</v>
      </c>
      <c r="BT610" s="87" t="s">
        <v>342</v>
      </c>
    </row>
    <row r="611" spans="1:72" s="188" customFormat="1" ht="15" customHeight="1">
      <c r="B611" s="192" t="s">
        <v>343</v>
      </c>
      <c r="C611" s="193">
        <v>5.3E-3</v>
      </c>
      <c r="I611" s="194" t="s">
        <v>340</v>
      </c>
      <c r="BS611" s="57" t="s">
        <v>48</v>
      </c>
    </row>
    <row r="612" spans="1:72" s="188" customFormat="1" ht="15" customHeight="1">
      <c r="B612" s="195"/>
      <c r="C612" s="196"/>
      <c r="I612" s="194"/>
      <c r="BS612" s="197"/>
    </row>
    <row r="613" spans="1:72" s="188" customFormat="1" ht="15" customHeight="1">
      <c r="B613" s="189" t="s">
        <v>266</v>
      </c>
      <c r="C613" s="198"/>
      <c r="I613" s="199"/>
      <c r="BS613" s="200"/>
    </row>
    <row r="614" spans="1:72" s="188" customFormat="1" ht="15.6">
      <c r="B614" s="192" t="s">
        <v>339</v>
      </c>
      <c r="C614" s="201">
        <v>0.44869999999999999</v>
      </c>
      <c r="G614" s="202"/>
      <c r="H614" s="202"/>
      <c r="I614" s="194" t="s">
        <v>340</v>
      </c>
      <c r="J614" s="202"/>
      <c r="K614" s="202"/>
      <c r="L614" s="202"/>
      <c r="M614" s="202"/>
      <c r="N614" s="202"/>
      <c r="O614" s="202"/>
      <c r="P614" s="202"/>
      <c r="Q614" s="202"/>
      <c r="R614" s="202"/>
      <c r="S614" s="202"/>
      <c r="T614" s="202"/>
      <c r="U614" s="202"/>
      <c r="V614" s="202"/>
      <c r="W614" s="202"/>
      <c r="X614" s="202"/>
      <c r="Y614" s="202"/>
      <c r="Z614" s="202"/>
      <c r="AA614" s="202"/>
      <c r="AB614" s="202"/>
      <c r="AC614" s="202"/>
      <c r="AD614" s="202"/>
      <c r="AE614" s="202"/>
      <c r="AF614" s="202"/>
      <c r="AG614" s="202"/>
      <c r="AH614" s="202"/>
      <c r="AI614" s="202"/>
      <c r="AJ614" s="202"/>
      <c r="AK614" s="202"/>
      <c r="AL614" s="202"/>
      <c r="AM614" s="202"/>
      <c r="AN614" s="202"/>
      <c r="AO614" s="202"/>
      <c r="AP614" s="202"/>
      <c r="AQ614" s="202"/>
      <c r="AR614" s="202"/>
      <c r="AS614" s="202"/>
      <c r="AT614" s="202"/>
      <c r="AU614" s="202"/>
      <c r="AV614" s="202"/>
      <c r="AW614" s="202"/>
      <c r="BS614" s="57" t="s">
        <v>48</v>
      </c>
    </row>
    <row r="615" spans="1:72" s="188" customFormat="1" ht="15" customHeight="1">
      <c r="B615" s="192" t="s">
        <v>343</v>
      </c>
      <c r="C615" s="201">
        <v>1.9099999999999999E-2</v>
      </c>
      <c r="I615" s="194" t="s">
        <v>340</v>
      </c>
      <c r="AW615" s="202"/>
      <c r="BS615" s="57" t="s">
        <v>48</v>
      </c>
    </row>
    <row r="616" spans="1:72" s="188" customFormat="1" ht="15" customHeight="1"/>
    <row r="617" spans="1:72" ht="15.6">
      <c r="A617" s="76" t="s">
        <v>344</v>
      </c>
      <c r="B617" s="77"/>
      <c r="C617" s="76"/>
      <c r="D617" s="76"/>
      <c r="E617" s="78"/>
      <c r="F617" s="79"/>
      <c r="G617" s="76"/>
      <c r="H617" s="78" t="s">
        <v>10</v>
      </c>
      <c r="I617" s="79">
        <v>2023</v>
      </c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  <c r="AA617" s="68"/>
      <c r="AB617" s="68"/>
      <c r="AC617" s="68"/>
      <c r="AD617" s="68"/>
      <c r="AE617" s="68"/>
      <c r="AF617" s="68"/>
      <c r="AG617" s="68"/>
      <c r="AH617" s="68"/>
      <c r="AI617" s="68"/>
      <c r="AJ617" s="68"/>
      <c r="AK617" s="68"/>
      <c r="AL617" s="68"/>
      <c r="AM617" s="68"/>
      <c r="AN617" s="68"/>
      <c r="AO617" s="68"/>
      <c r="AP617" s="68"/>
      <c r="AQ617" s="68"/>
      <c r="AR617" s="68"/>
      <c r="AS617" s="68"/>
      <c r="AT617" s="68"/>
      <c r="AU617" s="68"/>
      <c r="AV617" s="68"/>
      <c r="AW617" s="68"/>
      <c r="AX617" s="68"/>
      <c r="AY617" s="68"/>
      <c r="AZ617" s="68"/>
      <c r="BA617" s="68"/>
      <c r="BB617" s="68"/>
      <c r="BC617" s="68"/>
      <c r="BD617" s="68"/>
      <c r="BE617" s="68"/>
      <c r="BF617" s="68"/>
      <c r="BG617" s="68"/>
      <c r="BH617" s="68"/>
      <c r="BI617" s="68"/>
      <c r="BJ617" s="68"/>
      <c r="BK617" s="68"/>
      <c r="BL617" s="68"/>
      <c r="BM617" s="68"/>
      <c r="BN617" s="68"/>
      <c r="BO617" s="68"/>
      <c r="BP617" s="68"/>
      <c r="BQ617" s="68"/>
      <c r="BR617" s="69"/>
    </row>
    <row r="618" spans="1:72">
      <c r="BQ618" s="70"/>
    </row>
    <row r="619" spans="1:72" ht="15.6">
      <c r="B619" s="55" t="s">
        <v>345</v>
      </c>
      <c r="C619" s="203">
        <v>10160</v>
      </c>
      <c r="I619" s="61" t="s">
        <v>346</v>
      </c>
      <c r="BQ619" s="70"/>
      <c r="BS619" s="57" t="s">
        <v>347</v>
      </c>
      <c r="BT619" s="87" t="s">
        <v>348</v>
      </c>
    </row>
    <row r="620" spans="1:72" s="188" customFormat="1" ht="15" customHeight="1">
      <c r="B620" s="204" t="s">
        <v>349</v>
      </c>
      <c r="C620" s="205">
        <v>0.97</v>
      </c>
      <c r="E620" s="206"/>
      <c r="F620" s="57"/>
      <c r="I620" s="61" t="s">
        <v>350</v>
      </c>
      <c r="BD620" s="197"/>
    </row>
    <row r="621" spans="1:72">
      <c r="BQ621" s="70"/>
    </row>
    <row r="622" spans="1:72">
      <c r="B622" s="55" t="s">
        <v>351</v>
      </c>
    </row>
    <row r="623" spans="1:72">
      <c r="B623" s="90" t="s">
        <v>352</v>
      </c>
      <c r="C623" s="55" t="s">
        <v>101</v>
      </c>
      <c r="D623" s="56"/>
      <c r="I623" s="61" t="s">
        <v>346</v>
      </c>
      <c r="K623" s="207">
        <v>9.3000000000000007</v>
      </c>
      <c r="L623" s="207">
        <v>9</v>
      </c>
      <c r="M623" s="207">
        <v>8.6999999999999993</v>
      </c>
      <c r="N623" s="207">
        <v>8.3000000000000007</v>
      </c>
      <c r="O623" s="207">
        <v>7.7</v>
      </c>
      <c r="P623" s="207">
        <v>7.1</v>
      </c>
      <c r="Q623" s="207">
        <v>6.5</v>
      </c>
      <c r="R623" s="207">
        <v>6.1</v>
      </c>
      <c r="S623" s="207">
        <v>5.7</v>
      </c>
      <c r="T623" s="207">
        <v>5.0999999999999996</v>
      </c>
      <c r="U623" s="207">
        <v>4.5999999999999996</v>
      </c>
      <c r="V623" s="207">
        <v>4.2</v>
      </c>
      <c r="W623" s="207">
        <v>3.9</v>
      </c>
      <c r="X623" s="207">
        <v>3.6</v>
      </c>
      <c r="Y623" s="207">
        <v>3.4</v>
      </c>
      <c r="Z623" s="207">
        <v>3.2</v>
      </c>
      <c r="AA623" s="207">
        <v>3</v>
      </c>
      <c r="AB623" s="207">
        <v>2.8</v>
      </c>
      <c r="AC623" s="207">
        <v>2.6</v>
      </c>
      <c r="AD623" s="207">
        <v>2.5</v>
      </c>
      <c r="AE623" s="207">
        <v>2.2999999999999998</v>
      </c>
      <c r="AF623" s="207">
        <v>2.1</v>
      </c>
      <c r="AG623" s="207">
        <v>2</v>
      </c>
      <c r="AH623" s="207">
        <v>1.9</v>
      </c>
      <c r="AI623" s="207">
        <v>1.7</v>
      </c>
      <c r="AJ623" s="207">
        <v>1.6</v>
      </c>
      <c r="AK623" s="207">
        <v>1.5</v>
      </c>
      <c r="AL623" s="207">
        <v>1.4</v>
      </c>
      <c r="AM623" s="207">
        <v>1.3</v>
      </c>
      <c r="AN623" s="207">
        <v>1.2</v>
      </c>
      <c r="AO623" s="207">
        <v>1.2</v>
      </c>
      <c r="AP623" s="207">
        <v>1.1000000000000001</v>
      </c>
      <c r="AQ623" s="207">
        <v>1.1000000000000001</v>
      </c>
      <c r="AR623" s="207">
        <v>1</v>
      </c>
      <c r="AS623" s="208">
        <f>AR623</f>
        <v>1</v>
      </c>
      <c r="AT623" s="64">
        <f t="shared" ref="AT623:BI625" si="159">AS623</f>
        <v>1</v>
      </c>
      <c r="AU623" s="64">
        <f t="shared" si="159"/>
        <v>1</v>
      </c>
      <c r="AV623" s="64">
        <f t="shared" si="159"/>
        <v>1</v>
      </c>
      <c r="AW623" s="64">
        <f t="shared" si="159"/>
        <v>1</v>
      </c>
      <c r="AX623" s="64">
        <f t="shared" si="159"/>
        <v>1</v>
      </c>
      <c r="AY623" s="64">
        <f t="shared" si="159"/>
        <v>1</v>
      </c>
      <c r="AZ623" s="64">
        <f t="shared" si="159"/>
        <v>1</v>
      </c>
      <c r="BA623" s="64">
        <f t="shared" si="159"/>
        <v>1</v>
      </c>
      <c r="BB623" s="64">
        <f t="shared" si="159"/>
        <v>1</v>
      </c>
      <c r="BC623" s="64">
        <f t="shared" si="159"/>
        <v>1</v>
      </c>
      <c r="BD623" s="64">
        <f>BC623</f>
        <v>1</v>
      </c>
      <c r="BE623" s="64">
        <f t="shared" si="159"/>
        <v>1</v>
      </c>
      <c r="BF623" s="64">
        <f t="shared" si="159"/>
        <v>1</v>
      </c>
      <c r="BG623" s="64">
        <f t="shared" si="159"/>
        <v>1</v>
      </c>
      <c r="BH623" s="64">
        <f t="shared" si="159"/>
        <v>1</v>
      </c>
      <c r="BI623" s="64">
        <f t="shared" si="159"/>
        <v>1</v>
      </c>
      <c r="BJ623" s="64">
        <f t="shared" ref="BJ623:BQ625" si="160">BI623</f>
        <v>1</v>
      </c>
      <c r="BK623" s="64">
        <f t="shared" si="160"/>
        <v>1</v>
      </c>
      <c r="BL623" s="64">
        <f t="shared" si="160"/>
        <v>1</v>
      </c>
      <c r="BM623" s="64">
        <f t="shared" si="160"/>
        <v>1</v>
      </c>
      <c r="BN623" s="64">
        <f t="shared" si="160"/>
        <v>1</v>
      </c>
      <c r="BO623" s="64">
        <f t="shared" si="160"/>
        <v>1</v>
      </c>
      <c r="BP623" s="64">
        <f t="shared" si="160"/>
        <v>1</v>
      </c>
      <c r="BQ623" s="64">
        <f t="shared" si="160"/>
        <v>1</v>
      </c>
      <c r="BS623" s="57" t="s">
        <v>353</v>
      </c>
      <c r="BT623" s="87" t="s">
        <v>354</v>
      </c>
    </row>
    <row r="624" spans="1:72" ht="15.6">
      <c r="B624" s="90" t="s">
        <v>100</v>
      </c>
      <c r="C624" s="55" t="s">
        <v>101</v>
      </c>
      <c r="D624" s="56"/>
      <c r="I624" s="61" t="s">
        <v>346</v>
      </c>
      <c r="K624" s="63">
        <v>175</v>
      </c>
      <c r="L624" s="63">
        <v>169</v>
      </c>
      <c r="M624" s="63">
        <v>165</v>
      </c>
      <c r="N624" s="63">
        <v>157</v>
      </c>
      <c r="O624" s="63">
        <v>149</v>
      </c>
      <c r="P624" s="63">
        <v>144</v>
      </c>
      <c r="Q624" s="63">
        <v>139</v>
      </c>
      <c r="R624" s="63">
        <v>135</v>
      </c>
      <c r="S624" s="63">
        <v>129</v>
      </c>
      <c r="T624" s="63">
        <v>121</v>
      </c>
      <c r="U624" s="63">
        <v>114</v>
      </c>
      <c r="V624" s="63">
        <v>108</v>
      </c>
      <c r="W624" s="63">
        <v>103</v>
      </c>
      <c r="X624" s="63">
        <v>99</v>
      </c>
      <c r="Y624" s="63">
        <v>94</v>
      </c>
      <c r="Z624" s="63">
        <v>89</v>
      </c>
      <c r="AA624" s="63">
        <v>84</v>
      </c>
      <c r="AB624" s="63">
        <v>79</v>
      </c>
      <c r="AC624" s="63">
        <v>74</v>
      </c>
      <c r="AD624" s="63">
        <v>69</v>
      </c>
      <c r="AE624" s="63">
        <v>65</v>
      </c>
      <c r="AF624" s="63">
        <v>61</v>
      </c>
      <c r="AG624" s="63">
        <v>57</v>
      </c>
      <c r="AH624" s="63">
        <v>53</v>
      </c>
      <c r="AI624" s="63">
        <v>49</v>
      </c>
      <c r="AJ624" s="63">
        <v>46</v>
      </c>
      <c r="AK624" s="63">
        <v>43</v>
      </c>
      <c r="AL624" s="63">
        <v>40</v>
      </c>
      <c r="AM624" s="63">
        <v>37</v>
      </c>
      <c r="AN624" s="63">
        <v>35</v>
      </c>
      <c r="AO624" s="63">
        <v>33</v>
      </c>
      <c r="AP624" s="63">
        <v>31</v>
      </c>
      <c r="AQ624" s="63">
        <v>29</v>
      </c>
      <c r="AR624" s="63">
        <v>28</v>
      </c>
      <c r="AS624" s="208">
        <f>AR624</f>
        <v>28</v>
      </c>
      <c r="AT624" s="64">
        <f t="shared" si="159"/>
        <v>28</v>
      </c>
      <c r="AU624" s="64">
        <f t="shared" si="159"/>
        <v>28</v>
      </c>
      <c r="AV624" s="64">
        <f t="shared" si="159"/>
        <v>28</v>
      </c>
      <c r="AW624" s="64">
        <f t="shared" si="159"/>
        <v>28</v>
      </c>
      <c r="AX624" s="64">
        <f t="shared" si="159"/>
        <v>28</v>
      </c>
      <c r="AY624" s="64">
        <f t="shared" si="159"/>
        <v>28</v>
      </c>
      <c r="AZ624" s="64">
        <f t="shared" si="159"/>
        <v>28</v>
      </c>
      <c r="BA624" s="64">
        <f t="shared" si="159"/>
        <v>28</v>
      </c>
      <c r="BB624" s="64">
        <f t="shared" si="159"/>
        <v>28</v>
      </c>
      <c r="BC624" s="64">
        <f t="shared" si="159"/>
        <v>28</v>
      </c>
      <c r="BD624" s="64">
        <f>BC624</f>
        <v>28</v>
      </c>
      <c r="BE624" s="64">
        <f t="shared" si="159"/>
        <v>28</v>
      </c>
      <c r="BF624" s="64">
        <f t="shared" si="159"/>
        <v>28</v>
      </c>
      <c r="BG624" s="64">
        <f t="shared" si="159"/>
        <v>28</v>
      </c>
      <c r="BH624" s="64">
        <f t="shared" si="159"/>
        <v>28</v>
      </c>
      <c r="BI624" s="64">
        <f t="shared" si="159"/>
        <v>28</v>
      </c>
      <c r="BJ624" s="64">
        <f t="shared" si="160"/>
        <v>28</v>
      </c>
      <c r="BK624" s="64">
        <f t="shared" si="160"/>
        <v>28</v>
      </c>
      <c r="BL624" s="64">
        <f t="shared" si="160"/>
        <v>28</v>
      </c>
      <c r="BM624" s="64">
        <f t="shared" si="160"/>
        <v>28</v>
      </c>
      <c r="BN624" s="64">
        <f t="shared" si="160"/>
        <v>28</v>
      </c>
      <c r="BO624" s="64">
        <f t="shared" si="160"/>
        <v>28</v>
      </c>
      <c r="BP624" s="64">
        <f t="shared" si="160"/>
        <v>28</v>
      </c>
      <c r="BQ624" s="64">
        <f t="shared" si="160"/>
        <v>28</v>
      </c>
      <c r="BS624" s="57" t="s">
        <v>48</v>
      </c>
    </row>
    <row r="625" spans="2:71" ht="15.6">
      <c r="B625" s="90" t="s">
        <v>355</v>
      </c>
      <c r="C625" s="55" t="s">
        <v>101</v>
      </c>
      <c r="I625" s="61" t="s">
        <v>346</v>
      </c>
      <c r="K625" s="63">
        <v>6.3</v>
      </c>
      <c r="L625" s="63">
        <v>5.0999999999999996</v>
      </c>
      <c r="M625" s="63">
        <v>4.9000000000000004</v>
      </c>
      <c r="N625" s="63">
        <v>4.7</v>
      </c>
      <c r="O625" s="63">
        <v>4.4000000000000004</v>
      </c>
      <c r="P625" s="63">
        <v>4.0999999999999996</v>
      </c>
      <c r="Q625" s="63">
        <v>3.8</v>
      </c>
      <c r="R625" s="63">
        <v>3.6</v>
      </c>
      <c r="S625" s="63">
        <v>3.4</v>
      </c>
      <c r="T625" s="63">
        <v>3.1</v>
      </c>
      <c r="U625" s="63">
        <v>2.9</v>
      </c>
      <c r="V625" s="63">
        <v>2.7</v>
      </c>
      <c r="W625" s="63">
        <v>2.5</v>
      </c>
      <c r="X625" s="63">
        <v>2.2999999999999998</v>
      </c>
      <c r="Y625" s="63">
        <v>2.2000000000000002</v>
      </c>
      <c r="Z625" s="63">
        <v>2</v>
      </c>
      <c r="AA625" s="63">
        <v>1.9</v>
      </c>
      <c r="AB625" s="63">
        <v>1.7</v>
      </c>
      <c r="AC625" s="63">
        <v>1.6</v>
      </c>
      <c r="AD625" s="63">
        <v>1.5</v>
      </c>
      <c r="AE625" s="63">
        <v>1.4</v>
      </c>
      <c r="AF625" s="63">
        <v>1.3</v>
      </c>
      <c r="AG625" s="63">
        <v>1.1000000000000001</v>
      </c>
      <c r="AH625" s="63">
        <v>1</v>
      </c>
      <c r="AI625" s="63">
        <v>1</v>
      </c>
      <c r="AJ625" s="63">
        <v>0.9</v>
      </c>
      <c r="AK625" s="63">
        <v>0.8</v>
      </c>
      <c r="AL625" s="63">
        <v>0.7</v>
      </c>
      <c r="AM625" s="63">
        <v>0.7</v>
      </c>
      <c r="AN625" s="63">
        <v>0.6</v>
      </c>
      <c r="AO625" s="63">
        <v>0.6</v>
      </c>
      <c r="AP625" s="63">
        <v>0.5</v>
      </c>
      <c r="AQ625" s="63">
        <v>0.5</v>
      </c>
      <c r="AR625" s="63">
        <v>0.4</v>
      </c>
      <c r="AS625" s="208">
        <f>AR625</f>
        <v>0.4</v>
      </c>
      <c r="AT625" s="64">
        <f t="shared" si="159"/>
        <v>0.4</v>
      </c>
      <c r="AU625" s="64">
        <f t="shared" si="159"/>
        <v>0.4</v>
      </c>
      <c r="AV625" s="64">
        <f t="shared" si="159"/>
        <v>0.4</v>
      </c>
      <c r="AW625" s="64">
        <f t="shared" si="159"/>
        <v>0.4</v>
      </c>
      <c r="AX625" s="64">
        <f t="shared" si="159"/>
        <v>0.4</v>
      </c>
      <c r="AY625" s="64">
        <f t="shared" si="159"/>
        <v>0.4</v>
      </c>
      <c r="AZ625" s="64">
        <f t="shared" si="159"/>
        <v>0.4</v>
      </c>
      <c r="BA625" s="64">
        <f t="shared" si="159"/>
        <v>0.4</v>
      </c>
      <c r="BB625" s="64">
        <f t="shared" si="159"/>
        <v>0.4</v>
      </c>
      <c r="BC625" s="64">
        <f t="shared" si="159"/>
        <v>0.4</v>
      </c>
      <c r="BD625" s="64">
        <f>BC625</f>
        <v>0.4</v>
      </c>
      <c r="BE625" s="64">
        <f t="shared" si="159"/>
        <v>0.4</v>
      </c>
      <c r="BF625" s="64">
        <f t="shared" si="159"/>
        <v>0.4</v>
      </c>
      <c r="BG625" s="64">
        <f t="shared" si="159"/>
        <v>0.4</v>
      </c>
      <c r="BH625" s="64">
        <f t="shared" si="159"/>
        <v>0.4</v>
      </c>
      <c r="BI625" s="64">
        <f t="shared" si="159"/>
        <v>0.4</v>
      </c>
      <c r="BJ625" s="64">
        <f t="shared" si="160"/>
        <v>0.4</v>
      </c>
      <c r="BK625" s="64">
        <f t="shared" si="160"/>
        <v>0.4</v>
      </c>
      <c r="BL625" s="64">
        <f t="shared" si="160"/>
        <v>0.4</v>
      </c>
      <c r="BM625" s="64">
        <f t="shared" si="160"/>
        <v>0.4</v>
      </c>
      <c r="BN625" s="64">
        <f t="shared" si="160"/>
        <v>0.4</v>
      </c>
      <c r="BO625" s="64">
        <f t="shared" si="160"/>
        <v>0.4</v>
      </c>
      <c r="BP625" s="64">
        <f t="shared" si="160"/>
        <v>0.4</v>
      </c>
      <c r="BQ625" s="64">
        <f t="shared" si="160"/>
        <v>0.4</v>
      </c>
      <c r="BS625" s="57" t="s">
        <v>48</v>
      </c>
    </row>
    <row r="626" spans="2:71" ht="15.6">
      <c r="B626" s="90" t="s">
        <v>104</v>
      </c>
      <c r="C626" s="55" t="s">
        <v>101</v>
      </c>
      <c r="I626" s="61" t="s">
        <v>346</v>
      </c>
      <c r="K626" s="176">
        <f t="shared" ref="K626:BQ626" si="161">K625*$C$620</f>
        <v>6.1109999999999998</v>
      </c>
      <c r="L626" s="176">
        <f t="shared" si="161"/>
        <v>4.9469999999999992</v>
      </c>
      <c r="M626" s="176">
        <f t="shared" si="161"/>
        <v>4.7530000000000001</v>
      </c>
      <c r="N626" s="176">
        <f t="shared" si="161"/>
        <v>4.5590000000000002</v>
      </c>
      <c r="O626" s="176">
        <f t="shared" si="161"/>
        <v>4.2679999999999998</v>
      </c>
      <c r="P626" s="176">
        <f t="shared" si="161"/>
        <v>3.9769999999999994</v>
      </c>
      <c r="Q626" s="176">
        <f t="shared" si="161"/>
        <v>3.6859999999999999</v>
      </c>
      <c r="R626" s="176">
        <f t="shared" si="161"/>
        <v>3.492</v>
      </c>
      <c r="S626" s="176">
        <f t="shared" si="161"/>
        <v>3.298</v>
      </c>
      <c r="T626" s="176">
        <f t="shared" si="161"/>
        <v>3.0070000000000001</v>
      </c>
      <c r="U626" s="176">
        <f t="shared" si="161"/>
        <v>2.8129999999999997</v>
      </c>
      <c r="V626" s="176">
        <f t="shared" si="161"/>
        <v>2.6190000000000002</v>
      </c>
      <c r="W626" s="176">
        <f t="shared" si="161"/>
        <v>2.4249999999999998</v>
      </c>
      <c r="X626" s="176">
        <f t="shared" si="161"/>
        <v>2.2309999999999999</v>
      </c>
      <c r="Y626" s="176">
        <f t="shared" si="161"/>
        <v>2.1339999999999999</v>
      </c>
      <c r="Z626" s="176">
        <f t="shared" si="161"/>
        <v>1.94</v>
      </c>
      <c r="AA626" s="176">
        <f t="shared" si="161"/>
        <v>1.843</v>
      </c>
      <c r="AB626" s="176">
        <f t="shared" si="161"/>
        <v>1.649</v>
      </c>
      <c r="AC626" s="176">
        <f t="shared" si="161"/>
        <v>1.552</v>
      </c>
      <c r="AD626" s="176">
        <f t="shared" si="161"/>
        <v>1.4550000000000001</v>
      </c>
      <c r="AE626" s="176">
        <f t="shared" si="161"/>
        <v>1.3579999999999999</v>
      </c>
      <c r="AF626" s="176">
        <f t="shared" si="161"/>
        <v>1.2609999999999999</v>
      </c>
      <c r="AG626" s="176">
        <f t="shared" si="161"/>
        <v>1.0669999999999999</v>
      </c>
      <c r="AH626" s="176">
        <f t="shared" si="161"/>
        <v>0.97</v>
      </c>
      <c r="AI626" s="176">
        <f t="shared" si="161"/>
        <v>0.97</v>
      </c>
      <c r="AJ626" s="176">
        <f t="shared" si="161"/>
        <v>0.873</v>
      </c>
      <c r="AK626" s="176">
        <f t="shared" si="161"/>
        <v>0.77600000000000002</v>
      </c>
      <c r="AL626" s="176">
        <f t="shared" si="161"/>
        <v>0.67899999999999994</v>
      </c>
      <c r="AM626" s="176">
        <f t="shared" si="161"/>
        <v>0.67899999999999994</v>
      </c>
      <c r="AN626" s="176">
        <f t="shared" si="161"/>
        <v>0.58199999999999996</v>
      </c>
      <c r="AO626" s="176">
        <f t="shared" si="161"/>
        <v>0.58199999999999996</v>
      </c>
      <c r="AP626" s="176">
        <f t="shared" si="161"/>
        <v>0.48499999999999999</v>
      </c>
      <c r="AQ626" s="176">
        <f t="shared" si="161"/>
        <v>0.48499999999999999</v>
      </c>
      <c r="AR626" s="176">
        <f t="shared" si="161"/>
        <v>0.38800000000000001</v>
      </c>
      <c r="AS626" s="176">
        <f t="shared" si="161"/>
        <v>0.38800000000000001</v>
      </c>
      <c r="AT626" s="176">
        <f t="shared" si="161"/>
        <v>0.38800000000000001</v>
      </c>
      <c r="AU626" s="176">
        <f t="shared" si="161"/>
        <v>0.38800000000000001</v>
      </c>
      <c r="AV626" s="176">
        <f t="shared" si="161"/>
        <v>0.38800000000000001</v>
      </c>
      <c r="AW626" s="176">
        <f t="shared" si="161"/>
        <v>0.38800000000000001</v>
      </c>
      <c r="AX626" s="176">
        <f t="shared" si="161"/>
        <v>0.38800000000000001</v>
      </c>
      <c r="AY626" s="176">
        <f t="shared" si="161"/>
        <v>0.38800000000000001</v>
      </c>
      <c r="AZ626" s="176">
        <f t="shared" si="161"/>
        <v>0.38800000000000001</v>
      </c>
      <c r="BA626" s="176">
        <f t="shared" si="161"/>
        <v>0.38800000000000001</v>
      </c>
      <c r="BB626" s="176">
        <f t="shared" si="161"/>
        <v>0.38800000000000001</v>
      </c>
      <c r="BC626" s="176">
        <f t="shared" si="161"/>
        <v>0.38800000000000001</v>
      </c>
      <c r="BD626" s="176">
        <f t="shared" si="161"/>
        <v>0.38800000000000001</v>
      </c>
      <c r="BE626" s="176">
        <f t="shared" si="161"/>
        <v>0.38800000000000001</v>
      </c>
      <c r="BF626" s="176">
        <f t="shared" si="161"/>
        <v>0.38800000000000001</v>
      </c>
      <c r="BG626" s="176">
        <f t="shared" si="161"/>
        <v>0.38800000000000001</v>
      </c>
      <c r="BH626" s="176">
        <f t="shared" si="161"/>
        <v>0.38800000000000001</v>
      </c>
      <c r="BI626" s="176">
        <f t="shared" si="161"/>
        <v>0.38800000000000001</v>
      </c>
      <c r="BJ626" s="176">
        <f t="shared" si="161"/>
        <v>0.38800000000000001</v>
      </c>
      <c r="BK626" s="176">
        <f t="shared" si="161"/>
        <v>0.38800000000000001</v>
      </c>
      <c r="BL626" s="176">
        <f t="shared" si="161"/>
        <v>0.38800000000000001</v>
      </c>
      <c r="BM626" s="176">
        <f t="shared" si="161"/>
        <v>0.38800000000000001</v>
      </c>
      <c r="BN626" s="176">
        <f t="shared" si="161"/>
        <v>0.38800000000000001</v>
      </c>
      <c r="BO626" s="176">
        <f t="shared" si="161"/>
        <v>0.38800000000000001</v>
      </c>
      <c r="BP626" s="176">
        <f t="shared" si="161"/>
        <v>0.38800000000000001</v>
      </c>
      <c r="BQ626" s="176">
        <f t="shared" si="161"/>
        <v>0.38800000000000001</v>
      </c>
      <c r="BS626" s="57" t="s">
        <v>48</v>
      </c>
    </row>
    <row r="627" spans="2:71">
      <c r="B627" s="55" t="s">
        <v>356</v>
      </c>
      <c r="AT627" s="64"/>
      <c r="AU627" s="64"/>
      <c r="AV627" s="64"/>
      <c r="AW627" s="64"/>
      <c r="AX627" s="64"/>
      <c r="AY627" s="64"/>
      <c r="AZ627" s="64"/>
      <c r="BA627" s="64"/>
      <c r="BB627" s="64"/>
      <c r="BC627" s="64"/>
      <c r="BD627" s="64"/>
      <c r="BE627" s="64"/>
      <c r="BF627" s="64"/>
      <c r="BG627" s="64"/>
      <c r="BH627" s="64"/>
      <c r="BI627" s="64"/>
      <c r="BJ627" s="64"/>
      <c r="BK627" s="64"/>
      <c r="BL627" s="64"/>
      <c r="BM627" s="64"/>
      <c r="BN627" s="64"/>
      <c r="BO627" s="64"/>
      <c r="BP627" s="64"/>
      <c r="BQ627" s="64"/>
    </row>
    <row r="628" spans="2:71">
      <c r="B628" s="90" t="s">
        <v>352</v>
      </c>
      <c r="C628" s="55" t="s">
        <v>101</v>
      </c>
      <c r="D628" s="56"/>
      <c r="I628" s="61" t="s">
        <v>346</v>
      </c>
      <c r="K628" s="63">
        <v>15</v>
      </c>
      <c r="L628" s="63">
        <v>14.5</v>
      </c>
      <c r="M628" s="63">
        <v>14.5</v>
      </c>
      <c r="N628" s="63">
        <v>14.1</v>
      </c>
      <c r="O628" s="63">
        <v>14</v>
      </c>
      <c r="P628" s="63">
        <v>13.3</v>
      </c>
      <c r="Q628" s="63">
        <v>13.3</v>
      </c>
      <c r="R628" s="63">
        <v>12.7</v>
      </c>
      <c r="S628" s="63">
        <v>12.6</v>
      </c>
      <c r="T628" s="63">
        <v>12</v>
      </c>
      <c r="U628" s="63">
        <v>11.8</v>
      </c>
      <c r="V628" s="63">
        <v>11.5</v>
      </c>
      <c r="W628" s="63">
        <v>11.4</v>
      </c>
      <c r="X628" s="63">
        <v>10.5</v>
      </c>
      <c r="Y628" s="63">
        <v>10.4</v>
      </c>
      <c r="Z628" s="63">
        <v>9.8000000000000007</v>
      </c>
      <c r="AA628" s="63">
        <v>9.5</v>
      </c>
      <c r="AB628" s="63">
        <v>8.9</v>
      </c>
      <c r="AC628" s="63">
        <v>8</v>
      </c>
      <c r="AD628" s="63">
        <v>7.6</v>
      </c>
      <c r="AE628" s="63">
        <v>7.3</v>
      </c>
      <c r="AF628" s="63">
        <v>6.9</v>
      </c>
      <c r="AG628" s="63">
        <v>6.5</v>
      </c>
      <c r="AH628" s="63">
        <v>6.2</v>
      </c>
      <c r="AI628" s="63">
        <v>5.8</v>
      </c>
      <c r="AJ628" s="63">
        <v>5.5</v>
      </c>
      <c r="AK628" s="63">
        <v>5.0999999999999996</v>
      </c>
      <c r="AL628" s="63">
        <v>4.7</v>
      </c>
      <c r="AM628" s="63">
        <v>4.4000000000000004</v>
      </c>
      <c r="AN628" s="63">
        <v>4</v>
      </c>
      <c r="AO628" s="63">
        <v>3.7</v>
      </c>
      <c r="AP628" s="63">
        <v>3.6</v>
      </c>
      <c r="AQ628" s="63">
        <v>3.4</v>
      </c>
      <c r="AR628" s="63">
        <v>3.2</v>
      </c>
      <c r="AS628" s="208">
        <f>AR628</f>
        <v>3.2</v>
      </c>
      <c r="AT628" s="64">
        <f t="shared" ref="AT628:BI630" si="162">AS628</f>
        <v>3.2</v>
      </c>
      <c r="AU628" s="64">
        <f t="shared" si="162"/>
        <v>3.2</v>
      </c>
      <c r="AV628" s="64">
        <f t="shared" si="162"/>
        <v>3.2</v>
      </c>
      <c r="AW628" s="64">
        <f t="shared" si="162"/>
        <v>3.2</v>
      </c>
      <c r="AX628" s="64">
        <f t="shared" si="162"/>
        <v>3.2</v>
      </c>
      <c r="AY628" s="64">
        <f t="shared" si="162"/>
        <v>3.2</v>
      </c>
      <c r="AZ628" s="64">
        <f t="shared" si="162"/>
        <v>3.2</v>
      </c>
      <c r="BA628" s="64">
        <f t="shared" si="162"/>
        <v>3.2</v>
      </c>
      <c r="BB628" s="64">
        <f t="shared" si="162"/>
        <v>3.2</v>
      </c>
      <c r="BC628" s="64">
        <f t="shared" si="162"/>
        <v>3.2</v>
      </c>
      <c r="BD628" s="64">
        <f>BC628</f>
        <v>3.2</v>
      </c>
      <c r="BE628" s="64">
        <f t="shared" si="162"/>
        <v>3.2</v>
      </c>
      <c r="BF628" s="64">
        <f t="shared" si="162"/>
        <v>3.2</v>
      </c>
      <c r="BG628" s="64">
        <f t="shared" si="162"/>
        <v>3.2</v>
      </c>
      <c r="BH628" s="64">
        <f t="shared" si="162"/>
        <v>3.2</v>
      </c>
      <c r="BI628" s="64">
        <f t="shared" si="162"/>
        <v>3.2</v>
      </c>
      <c r="BJ628" s="64">
        <f t="shared" ref="BJ628:BQ630" si="163">BI628</f>
        <v>3.2</v>
      </c>
      <c r="BK628" s="64">
        <f t="shared" si="163"/>
        <v>3.2</v>
      </c>
      <c r="BL628" s="64">
        <f t="shared" si="163"/>
        <v>3.2</v>
      </c>
      <c r="BM628" s="64">
        <f t="shared" si="163"/>
        <v>3.2</v>
      </c>
      <c r="BN628" s="64">
        <f t="shared" si="163"/>
        <v>3.2</v>
      </c>
      <c r="BO628" s="64">
        <f t="shared" si="163"/>
        <v>3.2</v>
      </c>
      <c r="BP628" s="64">
        <f t="shared" si="163"/>
        <v>3.2</v>
      </c>
      <c r="BQ628" s="64">
        <f t="shared" si="163"/>
        <v>3.2</v>
      </c>
      <c r="BS628" s="57" t="s">
        <v>48</v>
      </c>
    </row>
    <row r="629" spans="2:71" ht="15.6">
      <c r="B629" s="90" t="s">
        <v>100</v>
      </c>
      <c r="C629" s="55" t="s">
        <v>101</v>
      </c>
      <c r="D629" s="56"/>
      <c r="I629" s="61" t="s">
        <v>346</v>
      </c>
      <c r="K629" s="63">
        <v>249</v>
      </c>
      <c r="L629" s="63">
        <v>243</v>
      </c>
      <c r="M629" s="63">
        <v>241</v>
      </c>
      <c r="N629" s="63">
        <v>236</v>
      </c>
      <c r="O629" s="63">
        <v>235</v>
      </c>
      <c r="P629" s="63">
        <v>227</v>
      </c>
      <c r="Q629" s="63">
        <v>225</v>
      </c>
      <c r="R629" s="63">
        <v>217</v>
      </c>
      <c r="S629" s="63">
        <v>215</v>
      </c>
      <c r="T629" s="63">
        <v>208</v>
      </c>
      <c r="U629" s="63">
        <v>206</v>
      </c>
      <c r="V629" s="63">
        <v>202</v>
      </c>
      <c r="W629" s="63">
        <v>200</v>
      </c>
      <c r="X629" s="63">
        <v>187</v>
      </c>
      <c r="Y629" s="63">
        <v>185</v>
      </c>
      <c r="Z629" s="63">
        <v>177</v>
      </c>
      <c r="AA629" s="63">
        <v>172</v>
      </c>
      <c r="AB629" s="63">
        <v>162</v>
      </c>
      <c r="AC629" s="63">
        <v>150</v>
      </c>
      <c r="AD629" s="63">
        <v>144</v>
      </c>
      <c r="AE629" s="63">
        <v>138</v>
      </c>
      <c r="AF629" s="63">
        <v>132</v>
      </c>
      <c r="AG629" s="63">
        <v>126</v>
      </c>
      <c r="AH629" s="63">
        <v>119</v>
      </c>
      <c r="AI629" s="63">
        <v>112</v>
      </c>
      <c r="AJ629" s="63">
        <v>105</v>
      </c>
      <c r="AK629" s="63">
        <v>98</v>
      </c>
      <c r="AL629" s="63">
        <v>91</v>
      </c>
      <c r="AM629" s="63">
        <v>84</v>
      </c>
      <c r="AN629" s="63">
        <v>77</v>
      </c>
      <c r="AO629" s="63">
        <v>71</v>
      </c>
      <c r="AP629" s="63">
        <v>67</v>
      </c>
      <c r="AQ629" s="63">
        <v>63</v>
      </c>
      <c r="AR629" s="63">
        <v>60</v>
      </c>
      <c r="AS629" s="208">
        <f>AR629</f>
        <v>60</v>
      </c>
      <c r="AT629" s="64">
        <f t="shared" si="162"/>
        <v>60</v>
      </c>
      <c r="AU629" s="64">
        <f t="shared" si="162"/>
        <v>60</v>
      </c>
      <c r="AV629" s="64">
        <f t="shared" si="162"/>
        <v>60</v>
      </c>
      <c r="AW629" s="64">
        <f t="shared" si="162"/>
        <v>60</v>
      </c>
      <c r="AX629" s="64">
        <f t="shared" si="162"/>
        <v>60</v>
      </c>
      <c r="AY629" s="64">
        <f t="shared" si="162"/>
        <v>60</v>
      </c>
      <c r="AZ629" s="64">
        <f t="shared" si="162"/>
        <v>60</v>
      </c>
      <c r="BA629" s="64">
        <f t="shared" si="162"/>
        <v>60</v>
      </c>
      <c r="BB629" s="64">
        <f t="shared" si="162"/>
        <v>60</v>
      </c>
      <c r="BC629" s="64">
        <f t="shared" si="162"/>
        <v>60</v>
      </c>
      <c r="BD629" s="64">
        <f>BC629</f>
        <v>60</v>
      </c>
      <c r="BE629" s="64">
        <f t="shared" si="162"/>
        <v>60</v>
      </c>
      <c r="BF629" s="64">
        <f t="shared" si="162"/>
        <v>60</v>
      </c>
      <c r="BG629" s="64">
        <f t="shared" si="162"/>
        <v>60</v>
      </c>
      <c r="BH629" s="64">
        <f t="shared" si="162"/>
        <v>60</v>
      </c>
      <c r="BI629" s="64">
        <f t="shared" si="162"/>
        <v>60</v>
      </c>
      <c r="BJ629" s="64">
        <f t="shared" si="163"/>
        <v>60</v>
      </c>
      <c r="BK629" s="64">
        <f t="shared" si="163"/>
        <v>60</v>
      </c>
      <c r="BL629" s="64">
        <f t="shared" si="163"/>
        <v>60</v>
      </c>
      <c r="BM629" s="64">
        <f t="shared" si="163"/>
        <v>60</v>
      </c>
      <c r="BN629" s="64">
        <f t="shared" si="163"/>
        <v>60</v>
      </c>
      <c r="BO629" s="64">
        <f t="shared" si="163"/>
        <v>60</v>
      </c>
      <c r="BP629" s="64">
        <f t="shared" si="163"/>
        <v>60</v>
      </c>
      <c r="BQ629" s="64">
        <f t="shared" si="163"/>
        <v>60</v>
      </c>
      <c r="BS629" s="57" t="s">
        <v>48</v>
      </c>
    </row>
    <row r="630" spans="2:71" ht="15.6">
      <c r="B630" s="90" t="s">
        <v>355</v>
      </c>
      <c r="C630" s="55" t="s">
        <v>101</v>
      </c>
      <c r="I630" s="61" t="s">
        <v>346</v>
      </c>
      <c r="K630" s="63">
        <v>6.5</v>
      </c>
      <c r="L630" s="63">
        <v>5.5</v>
      </c>
      <c r="M630" s="63">
        <v>5.5</v>
      </c>
      <c r="N630" s="63">
        <v>5.4</v>
      </c>
      <c r="O630" s="63">
        <v>5.3</v>
      </c>
      <c r="P630" s="63">
        <v>5.0999999999999996</v>
      </c>
      <c r="Q630" s="63">
        <v>5</v>
      </c>
      <c r="R630" s="63">
        <v>4.8</v>
      </c>
      <c r="S630" s="63">
        <v>4.8</v>
      </c>
      <c r="T630" s="63">
        <v>4.5999999999999996</v>
      </c>
      <c r="U630" s="63">
        <v>4.5</v>
      </c>
      <c r="V630" s="63">
        <v>4.4000000000000004</v>
      </c>
      <c r="W630" s="63">
        <v>4.4000000000000004</v>
      </c>
      <c r="X630" s="63">
        <v>4.0999999999999996</v>
      </c>
      <c r="Y630" s="63">
        <v>4</v>
      </c>
      <c r="Z630" s="63">
        <v>3.9</v>
      </c>
      <c r="AA630" s="63">
        <v>3.7</v>
      </c>
      <c r="AB630" s="63">
        <v>3.5</v>
      </c>
      <c r="AC630" s="63">
        <v>3.2</v>
      </c>
      <c r="AD630" s="63">
        <v>3.1</v>
      </c>
      <c r="AE630" s="63">
        <v>3</v>
      </c>
      <c r="AF630" s="63">
        <v>2.8</v>
      </c>
      <c r="AG630" s="63">
        <v>2.7</v>
      </c>
      <c r="AH630" s="63">
        <v>2.5</v>
      </c>
      <c r="AI630" s="63">
        <v>2.4</v>
      </c>
      <c r="AJ630" s="63">
        <v>2.2000000000000002</v>
      </c>
      <c r="AK630" s="63">
        <v>2.1</v>
      </c>
      <c r="AL630" s="63">
        <v>1.9</v>
      </c>
      <c r="AM630" s="63">
        <v>1.7</v>
      </c>
      <c r="AN630" s="63">
        <v>1.6</v>
      </c>
      <c r="AO630" s="63">
        <v>1.5</v>
      </c>
      <c r="AP630" s="63">
        <v>1.4</v>
      </c>
      <c r="AQ630" s="63">
        <v>1.3</v>
      </c>
      <c r="AR630" s="63">
        <v>1.2</v>
      </c>
      <c r="AS630" s="208">
        <f>AR630</f>
        <v>1.2</v>
      </c>
      <c r="AT630" s="64">
        <f t="shared" si="162"/>
        <v>1.2</v>
      </c>
      <c r="AU630" s="64">
        <f t="shared" si="162"/>
        <v>1.2</v>
      </c>
      <c r="AV630" s="64">
        <f t="shared" si="162"/>
        <v>1.2</v>
      </c>
      <c r="AW630" s="64">
        <f t="shared" si="162"/>
        <v>1.2</v>
      </c>
      <c r="AX630" s="64">
        <f t="shared" si="162"/>
        <v>1.2</v>
      </c>
      <c r="AY630" s="64">
        <f t="shared" si="162"/>
        <v>1.2</v>
      </c>
      <c r="AZ630" s="64">
        <f t="shared" si="162"/>
        <v>1.2</v>
      </c>
      <c r="BA630" s="64">
        <f t="shared" si="162"/>
        <v>1.2</v>
      </c>
      <c r="BB630" s="64">
        <f t="shared" si="162"/>
        <v>1.2</v>
      </c>
      <c r="BC630" s="64">
        <f t="shared" si="162"/>
        <v>1.2</v>
      </c>
      <c r="BD630" s="64">
        <f>BC630</f>
        <v>1.2</v>
      </c>
      <c r="BE630" s="64">
        <f t="shared" si="162"/>
        <v>1.2</v>
      </c>
      <c r="BF630" s="64">
        <f t="shared" si="162"/>
        <v>1.2</v>
      </c>
      <c r="BG630" s="64">
        <f t="shared" si="162"/>
        <v>1.2</v>
      </c>
      <c r="BH630" s="64">
        <f t="shared" si="162"/>
        <v>1.2</v>
      </c>
      <c r="BI630" s="64">
        <f t="shared" si="162"/>
        <v>1.2</v>
      </c>
      <c r="BJ630" s="64">
        <f t="shared" si="163"/>
        <v>1.2</v>
      </c>
      <c r="BK630" s="64">
        <f t="shared" si="163"/>
        <v>1.2</v>
      </c>
      <c r="BL630" s="64">
        <f t="shared" si="163"/>
        <v>1.2</v>
      </c>
      <c r="BM630" s="64">
        <f t="shared" si="163"/>
        <v>1.2</v>
      </c>
      <c r="BN630" s="64">
        <f t="shared" si="163"/>
        <v>1.2</v>
      </c>
      <c r="BO630" s="64">
        <f t="shared" si="163"/>
        <v>1.2</v>
      </c>
      <c r="BP630" s="64">
        <f t="shared" si="163"/>
        <v>1.2</v>
      </c>
      <c r="BQ630" s="64">
        <f t="shared" si="163"/>
        <v>1.2</v>
      </c>
      <c r="BS630" s="57" t="s">
        <v>48</v>
      </c>
    </row>
    <row r="631" spans="2:71" ht="15.6">
      <c r="B631" s="90" t="s">
        <v>104</v>
      </c>
      <c r="C631" s="55" t="s">
        <v>101</v>
      </c>
      <c r="I631" s="61" t="s">
        <v>346</v>
      </c>
      <c r="K631" s="176">
        <f t="shared" ref="K631:BQ631" si="164">K630*$C$620</f>
        <v>6.3049999999999997</v>
      </c>
      <c r="L631" s="176">
        <f t="shared" si="164"/>
        <v>5.335</v>
      </c>
      <c r="M631" s="176">
        <f t="shared" si="164"/>
        <v>5.335</v>
      </c>
      <c r="N631" s="176">
        <f t="shared" si="164"/>
        <v>5.2380000000000004</v>
      </c>
      <c r="O631" s="176">
        <f t="shared" si="164"/>
        <v>5.141</v>
      </c>
      <c r="P631" s="176">
        <f t="shared" si="164"/>
        <v>4.9469999999999992</v>
      </c>
      <c r="Q631" s="176">
        <f t="shared" si="164"/>
        <v>4.8499999999999996</v>
      </c>
      <c r="R631" s="176">
        <f t="shared" si="164"/>
        <v>4.6559999999999997</v>
      </c>
      <c r="S631" s="176">
        <f t="shared" si="164"/>
        <v>4.6559999999999997</v>
      </c>
      <c r="T631" s="176">
        <f t="shared" si="164"/>
        <v>4.4619999999999997</v>
      </c>
      <c r="U631" s="176">
        <f t="shared" si="164"/>
        <v>4.3650000000000002</v>
      </c>
      <c r="V631" s="176">
        <f t="shared" si="164"/>
        <v>4.2679999999999998</v>
      </c>
      <c r="W631" s="176">
        <f t="shared" si="164"/>
        <v>4.2679999999999998</v>
      </c>
      <c r="X631" s="176">
        <f t="shared" si="164"/>
        <v>3.9769999999999994</v>
      </c>
      <c r="Y631" s="176">
        <f t="shared" si="164"/>
        <v>3.88</v>
      </c>
      <c r="Z631" s="176">
        <f t="shared" si="164"/>
        <v>3.7829999999999999</v>
      </c>
      <c r="AA631" s="176">
        <f t="shared" si="164"/>
        <v>3.589</v>
      </c>
      <c r="AB631" s="176">
        <f t="shared" si="164"/>
        <v>3.395</v>
      </c>
      <c r="AC631" s="176">
        <f t="shared" si="164"/>
        <v>3.1040000000000001</v>
      </c>
      <c r="AD631" s="176">
        <f t="shared" si="164"/>
        <v>3.0070000000000001</v>
      </c>
      <c r="AE631" s="176">
        <f t="shared" si="164"/>
        <v>2.91</v>
      </c>
      <c r="AF631" s="176">
        <f t="shared" si="164"/>
        <v>2.7159999999999997</v>
      </c>
      <c r="AG631" s="176">
        <f t="shared" si="164"/>
        <v>2.6190000000000002</v>
      </c>
      <c r="AH631" s="176">
        <f t="shared" si="164"/>
        <v>2.4249999999999998</v>
      </c>
      <c r="AI631" s="176">
        <f t="shared" si="164"/>
        <v>2.3279999999999998</v>
      </c>
      <c r="AJ631" s="176">
        <f t="shared" si="164"/>
        <v>2.1339999999999999</v>
      </c>
      <c r="AK631" s="176">
        <f t="shared" si="164"/>
        <v>2.0369999999999999</v>
      </c>
      <c r="AL631" s="176">
        <f t="shared" si="164"/>
        <v>1.843</v>
      </c>
      <c r="AM631" s="176">
        <f t="shared" si="164"/>
        <v>1.649</v>
      </c>
      <c r="AN631" s="176">
        <f t="shared" si="164"/>
        <v>1.552</v>
      </c>
      <c r="AO631" s="176">
        <f t="shared" si="164"/>
        <v>1.4550000000000001</v>
      </c>
      <c r="AP631" s="176">
        <f t="shared" si="164"/>
        <v>1.3579999999999999</v>
      </c>
      <c r="AQ631" s="176">
        <f t="shared" si="164"/>
        <v>1.2609999999999999</v>
      </c>
      <c r="AR631" s="176">
        <f t="shared" si="164"/>
        <v>1.1639999999999999</v>
      </c>
      <c r="AS631" s="176">
        <f t="shared" si="164"/>
        <v>1.1639999999999999</v>
      </c>
      <c r="AT631" s="176">
        <f t="shared" si="164"/>
        <v>1.1639999999999999</v>
      </c>
      <c r="AU631" s="176">
        <f t="shared" si="164"/>
        <v>1.1639999999999999</v>
      </c>
      <c r="AV631" s="176">
        <f t="shared" si="164"/>
        <v>1.1639999999999999</v>
      </c>
      <c r="AW631" s="176">
        <f t="shared" si="164"/>
        <v>1.1639999999999999</v>
      </c>
      <c r="AX631" s="176">
        <f t="shared" si="164"/>
        <v>1.1639999999999999</v>
      </c>
      <c r="AY631" s="176">
        <f t="shared" si="164"/>
        <v>1.1639999999999999</v>
      </c>
      <c r="AZ631" s="176">
        <f t="shared" si="164"/>
        <v>1.1639999999999999</v>
      </c>
      <c r="BA631" s="176">
        <f t="shared" si="164"/>
        <v>1.1639999999999999</v>
      </c>
      <c r="BB631" s="176">
        <f t="shared" si="164"/>
        <v>1.1639999999999999</v>
      </c>
      <c r="BC631" s="176">
        <f t="shared" si="164"/>
        <v>1.1639999999999999</v>
      </c>
      <c r="BD631" s="176">
        <f t="shared" si="164"/>
        <v>1.1639999999999999</v>
      </c>
      <c r="BE631" s="176">
        <f t="shared" si="164"/>
        <v>1.1639999999999999</v>
      </c>
      <c r="BF631" s="176">
        <f t="shared" si="164"/>
        <v>1.1639999999999999</v>
      </c>
      <c r="BG631" s="176">
        <f t="shared" si="164"/>
        <v>1.1639999999999999</v>
      </c>
      <c r="BH631" s="176">
        <f t="shared" si="164"/>
        <v>1.1639999999999999</v>
      </c>
      <c r="BI631" s="176">
        <f t="shared" si="164"/>
        <v>1.1639999999999999</v>
      </c>
      <c r="BJ631" s="176">
        <f t="shared" si="164"/>
        <v>1.1639999999999999</v>
      </c>
      <c r="BK631" s="176">
        <f t="shared" si="164"/>
        <v>1.1639999999999999</v>
      </c>
      <c r="BL631" s="176">
        <f t="shared" si="164"/>
        <v>1.1639999999999999</v>
      </c>
      <c r="BM631" s="176">
        <f t="shared" si="164"/>
        <v>1.1639999999999999</v>
      </c>
      <c r="BN631" s="176">
        <f t="shared" si="164"/>
        <v>1.1639999999999999</v>
      </c>
      <c r="BO631" s="176">
        <f t="shared" si="164"/>
        <v>1.1639999999999999</v>
      </c>
      <c r="BP631" s="176">
        <f t="shared" si="164"/>
        <v>1.1639999999999999</v>
      </c>
      <c r="BQ631" s="176">
        <f t="shared" si="164"/>
        <v>1.1639999999999999</v>
      </c>
      <c r="BS631" s="57" t="s">
        <v>48</v>
      </c>
    </row>
    <row r="632" spans="2:71">
      <c r="B632" s="55" t="s">
        <v>357</v>
      </c>
      <c r="AT632" s="64"/>
      <c r="AU632" s="64"/>
      <c r="AV632" s="64"/>
      <c r="AW632" s="64"/>
      <c r="AX632" s="64"/>
      <c r="AY632" s="64"/>
      <c r="AZ632" s="64"/>
      <c r="BA632" s="64"/>
      <c r="BB632" s="64"/>
      <c r="BC632" s="64"/>
      <c r="BD632" s="64"/>
      <c r="BE632" s="64"/>
      <c r="BF632" s="64"/>
      <c r="BG632" s="64"/>
      <c r="BH632" s="64"/>
      <c r="BI632" s="64"/>
      <c r="BJ632" s="64"/>
      <c r="BK632" s="64"/>
      <c r="BL632" s="64"/>
      <c r="BM632" s="64"/>
      <c r="BN632" s="64"/>
      <c r="BO632" s="64"/>
      <c r="BP632" s="64"/>
      <c r="BQ632" s="64"/>
    </row>
    <row r="633" spans="2:71">
      <c r="B633" s="90" t="s">
        <v>352</v>
      </c>
      <c r="C633" s="55" t="s">
        <v>101</v>
      </c>
      <c r="D633" s="56"/>
      <c r="I633" s="61" t="s">
        <v>346</v>
      </c>
      <c r="K633" s="63">
        <v>11.7</v>
      </c>
      <c r="L633" s="63">
        <v>11.7</v>
      </c>
      <c r="M633" s="63">
        <v>11.7</v>
      </c>
      <c r="N633" s="63">
        <v>11.7</v>
      </c>
      <c r="O633" s="63">
        <v>11.7</v>
      </c>
      <c r="P633" s="63">
        <v>11.7</v>
      </c>
      <c r="Q633" s="63">
        <v>11.7</v>
      </c>
      <c r="R633" s="63">
        <v>11.7</v>
      </c>
      <c r="S633" s="63">
        <v>11.7</v>
      </c>
      <c r="T633" s="63">
        <v>11.7</v>
      </c>
      <c r="U633" s="63">
        <v>11.7</v>
      </c>
      <c r="V633" s="63">
        <v>11.7</v>
      </c>
      <c r="W633" s="63">
        <v>11.7</v>
      </c>
      <c r="X633" s="63">
        <v>11.7</v>
      </c>
      <c r="Y633" s="63">
        <v>11.7</v>
      </c>
      <c r="Z633" s="63">
        <v>11.7</v>
      </c>
      <c r="AA633" s="63">
        <v>11.7</v>
      </c>
      <c r="AB633" s="63">
        <v>11.7</v>
      </c>
      <c r="AC633" s="63">
        <v>11.7</v>
      </c>
      <c r="AD633" s="63">
        <v>11.7</v>
      </c>
      <c r="AE633" s="63">
        <v>11.7</v>
      </c>
      <c r="AF633" s="63">
        <v>11.7</v>
      </c>
      <c r="AG633" s="63">
        <v>11.7</v>
      </c>
      <c r="AH633" s="63">
        <v>11.7</v>
      </c>
      <c r="AI633" s="63">
        <v>11.7</v>
      </c>
      <c r="AJ633" s="63">
        <v>11.7</v>
      </c>
      <c r="AK633" s="63">
        <v>11.7</v>
      </c>
      <c r="AL633" s="63">
        <v>11.7</v>
      </c>
      <c r="AM633" s="63">
        <v>11.7</v>
      </c>
      <c r="AN633" s="63">
        <v>11.7</v>
      </c>
      <c r="AO633" s="63">
        <v>11.7</v>
      </c>
      <c r="AP633" s="63">
        <v>11.7</v>
      </c>
      <c r="AQ633" s="63">
        <v>11.7</v>
      </c>
      <c r="AR633" s="63">
        <v>11.7</v>
      </c>
      <c r="AS633" s="208">
        <f>AR633</f>
        <v>11.7</v>
      </c>
      <c r="AT633" s="64">
        <f t="shared" ref="AT633:BI635" si="165">AS633</f>
        <v>11.7</v>
      </c>
      <c r="AU633" s="64">
        <f t="shared" si="165"/>
        <v>11.7</v>
      </c>
      <c r="AV633" s="64">
        <f t="shared" si="165"/>
        <v>11.7</v>
      </c>
      <c r="AW633" s="64">
        <f t="shared" si="165"/>
        <v>11.7</v>
      </c>
      <c r="AX633" s="64">
        <f t="shared" si="165"/>
        <v>11.7</v>
      </c>
      <c r="AY633" s="64">
        <f t="shared" si="165"/>
        <v>11.7</v>
      </c>
      <c r="AZ633" s="64">
        <f t="shared" si="165"/>
        <v>11.7</v>
      </c>
      <c r="BA633" s="64">
        <f t="shared" si="165"/>
        <v>11.7</v>
      </c>
      <c r="BB633" s="64">
        <f t="shared" si="165"/>
        <v>11.7</v>
      </c>
      <c r="BC633" s="64">
        <f t="shared" si="165"/>
        <v>11.7</v>
      </c>
      <c r="BD633" s="64">
        <f>BC633</f>
        <v>11.7</v>
      </c>
      <c r="BE633" s="64">
        <f t="shared" si="165"/>
        <v>11.7</v>
      </c>
      <c r="BF633" s="64">
        <f t="shared" si="165"/>
        <v>11.7</v>
      </c>
      <c r="BG633" s="64">
        <f t="shared" si="165"/>
        <v>11.7</v>
      </c>
      <c r="BH633" s="64">
        <f t="shared" si="165"/>
        <v>11.7</v>
      </c>
      <c r="BI633" s="64">
        <f t="shared" si="165"/>
        <v>11.7</v>
      </c>
      <c r="BJ633" s="64">
        <f t="shared" ref="BJ633:BQ635" si="166">BI633</f>
        <v>11.7</v>
      </c>
      <c r="BK633" s="64">
        <f t="shared" si="166"/>
        <v>11.7</v>
      </c>
      <c r="BL633" s="64">
        <f t="shared" si="166"/>
        <v>11.7</v>
      </c>
      <c r="BM633" s="64">
        <f t="shared" si="166"/>
        <v>11.7</v>
      </c>
      <c r="BN633" s="64">
        <f t="shared" si="166"/>
        <v>11.7</v>
      </c>
      <c r="BO633" s="64">
        <f t="shared" si="166"/>
        <v>11.7</v>
      </c>
      <c r="BP633" s="64">
        <f t="shared" si="166"/>
        <v>11.7</v>
      </c>
      <c r="BQ633" s="64">
        <f t="shared" si="166"/>
        <v>11.7</v>
      </c>
      <c r="BS633" s="57" t="s">
        <v>48</v>
      </c>
    </row>
    <row r="634" spans="2:71" ht="15.6">
      <c r="B634" s="90" t="s">
        <v>100</v>
      </c>
      <c r="C634" s="55" t="s">
        <v>101</v>
      </c>
      <c r="D634" s="56"/>
      <c r="I634" s="61" t="s">
        <v>346</v>
      </c>
      <c r="K634" s="63">
        <v>242</v>
      </c>
      <c r="L634" s="63">
        <v>242</v>
      </c>
      <c r="M634" s="63">
        <v>242</v>
      </c>
      <c r="N634" s="63">
        <v>242</v>
      </c>
      <c r="O634" s="63">
        <v>242</v>
      </c>
      <c r="P634" s="63">
        <v>242</v>
      </c>
      <c r="Q634" s="63">
        <v>242</v>
      </c>
      <c r="R634" s="63">
        <v>242</v>
      </c>
      <c r="S634" s="63">
        <v>240</v>
      </c>
      <c r="T634" s="63">
        <v>239</v>
      </c>
      <c r="U634" s="63">
        <v>237</v>
      </c>
      <c r="V634" s="63">
        <v>236</v>
      </c>
      <c r="W634" s="63">
        <v>233</v>
      </c>
      <c r="X634" s="63">
        <v>231</v>
      </c>
      <c r="Y634" s="63">
        <v>228</v>
      </c>
      <c r="Z634" s="63">
        <v>225</v>
      </c>
      <c r="AA634" s="63">
        <v>223</v>
      </c>
      <c r="AB634" s="63">
        <v>220</v>
      </c>
      <c r="AC634" s="63">
        <v>217</v>
      </c>
      <c r="AD634" s="63">
        <v>215</v>
      </c>
      <c r="AE634" s="63">
        <v>212</v>
      </c>
      <c r="AF634" s="63">
        <v>209</v>
      </c>
      <c r="AG634" s="63">
        <v>206</v>
      </c>
      <c r="AH634" s="63">
        <v>203</v>
      </c>
      <c r="AI634" s="63">
        <v>200</v>
      </c>
      <c r="AJ634" s="63">
        <v>197</v>
      </c>
      <c r="AK634" s="63">
        <v>193</v>
      </c>
      <c r="AL634" s="63">
        <v>190</v>
      </c>
      <c r="AM634" s="63">
        <v>187</v>
      </c>
      <c r="AN634" s="63">
        <v>184</v>
      </c>
      <c r="AO634" s="63">
        <v>180</v>
      </c>
      <c r="AP634" s="63">
        <v>177</v>
      </c>
      <c r="AQ634" s="63">
        <v>174</v>
      </c>
      <c r="AR634" s="63">
        <v>171</v>
      </c>
      <c r="AS634" s="208">
        <f>AR634</f>
        <v>171</v>
      </c>
      <c r="AT634" s="64">
        <f t="shared" si="165"/>
        <v>171</v>
      </c>
      <c r="AU634" s="64">
        <f t="shared" si="165"/>
        <v>171</v>
      </c>
      <c r="AV634" s="64">
        <f t="shared" si="165"/>
        <v>171</v>
      </c>
      <c r="AW634" s="64">
        <f t="shared" si="165"/>
        <v>171</v>
      </c>
      <c r="AX634" s="64">
        <f t="shared" si="165"/>
        <v>171</v>
      </c>
      <c r="AY634" s="64">
        <f t="shared" si="165"/>
        <v>171</v>
      </c>
      <c r="AZ634" s="64">
        <f t="shared" si="165"/>
        <v>171</v>
      </c>
      <c r="BA634" s="64">
        <f t="shared" si="165"/>
        <v>171</v>
      </c>
      <c r="BB634" s="64">
        <f t="shared" si="165"/>
        <v>171</v>
      </c>
      <c r="BC634" s="64">
        <f t="shared" si="165"/>
        <v>171</v>
      </c>
      <c r="BD634" s="64">
        <f>BC634</f>
        <v>171</v>
      </c>
      <c r="BE634" s="64">
        <f t="shared" si="165"/>
        <v>171</v>
      </c>
      <c r="BF634" s="64">
        <f t="shared" si="165"/>
        <v>171</v>
      </c>
      <c r="BG634" s="64">
        <f t="shared" si="165"/>
        <v>171</v>
      </c>
      <c r="BH634" s="64">
        <f t="shared" si="165"/>
        <v>171</v>
      </c>
      <c r="BI634" s="64">
        <f t="shared" si="165"/>
        <v>171</v>
      </c>
      <c r="BJ634" s="64">
        <f t="shared" si="166"/>
        <v>171</v>
      </c>
      <c r="BK634" s="64">
        <f t="shared" si="166"/>
        <v>171</v>
      </c>
      <c r="BL634" s="64">
        <f t="shared" si="166"/>
        <v>171</v>
      </c>
      <c r="BM634" s="64">
        <f t="shared" si="166"/>
        <v>171</v>
      </c>
      <c r="BN634" s="64">
        <f t="shared" si="166"/>
        <v>171</v>
      </c>
      <c r="BO634" s="64">
        <f t="shared" si="166"/>
        <v>171</v>
      </c>
      <c r="BP634" s="64">
        <f t="shared" si="166"/>
        <v>171</v>
      </c>
      <c r="BQ634" s="64">
        <f t="shared" si="166"/>
        <v>171</v>
      </c>
      <c r="BS634" s="57" t="s">
        <v>48</v>
      </c>
    </row>
    <row r="635" spans="2:71" ht="15.6">
      <c r="B635" s="90" t="s">
        <v>355</v>
      </c>
      <c r="C635" s="55" t="s">
        <v>101</v>
      </c>
      <c r="I635" s="61" t="s">
        <v>346</v>
      </c>
      <c r="K635" s="63">
        <v>6.5</v>
      </c>
      <c r="L635" s="63">
        <v>5.7</v>
      </c>
      <c r="M635" s="63">
        <v>5.7</v>
      </c>
      <c r="N635" s="63">
        <v>5.7</v>
      </c>
      <c r="O635" s="63">
        <v>5.7</v>
      </c>
      <c r="P635" s="63">
        <v>5.7</v>
      </c>
      <c r="Q635" s="63">
        <v>5.6</v>
      </c>
      <c r="R635" s="63">
        <v>5.6</v>
      </c>
      <c r="S635" s="63">
        <v>5.5</v>
      </c>
      <c r="T635" s="63">
        <v>5.5</v>
      </c>
      <c r="U635" s="63">
        <v>5.4</v>
      </c>
      <c r="V635" s="63">
        <v>5.4</v>
      </c>
      <c r="W635" s="63">
        <v>5.4</v>
      </c>
      <c r="X635" s="63">
        <v>5.3</v>
      </c>
      <c r="Y635" s="63">
        <v>5.3</v>
      </c>
      <c r="Z635" s="63">
        <v>5.3</v>
      </c>
      <c r="AA635" s="63">
        <v>5.2</v>
      </c>
      <c r="AB635" s="63">
        <v>5.2</v>
      </c>
      <c r="AC635" s="63">
        <v>5.0999999999999996</v>
      </c>
      <c r="AD635" s="63">
        <v>5.0999999999999996</v>
      </c>
      <c r="AE635" s="63">
        <v>5.0999999999999996</v>
      </c>
      <c r="AF635" s="63">
        <v>5</v>
      </c>
      <c r="AG635" s="63">
        <v>5</v>
      </c>
      <c r="AH635" s="63">
        <v>4.9000000000000004</v>
      </c>
      <c r="AI635" s="63">
        <v>4.8</v>
      </c>
      <c r="AJ635" s="63">
        <v>4.8</v>
      </c>
      <c r="AK635" s="63">
        <v>4.7</v>
      </c>
      <c r="AL635" s="63">
        <v>4.5999999999999996</v>
      </c>
      <c r="AM635" s="63">
        <v>4.5999999999999996</v>
      </c>
      <c r="AN635" s="63">
        <v>4.5</v>
      </c>
      <c r="AO635" s="63">
        <v>4.4000000000000004</v>
      </c>
      <c r="AP635" s="63">
        <v>4.4000000000000004</v>
      </c>
      <c r="AQ635" s="63">
        <v>4.3</v>
      </c>
      <c r="AR635" s="63">
        <v>4.2</v>
      </c>
      <c r="AS635" s="208">
        <f>AR635</f>
        <v>4.2</v>
      </c>
      <c r="AT635" s="64">
        <f t="shared" si="165"/>
        <v>4.2</v>
      </c>
      <c r="AU635" s="64">
        <f t="shared" si="165"/>
        <v>4.2</v>
      </c>
      <c r="AV635" s="64">
        <f t="shared" si="165"/>
        <v>4.2</v>
      </c>
      <c r="AW635" s="64">
        <f t="shared" si="165"/>
        <v>4.2</v>
      </c>
      <c r="AX635" s="64">
        <f t="shared" si="165"/>
        <v>4.2</v>
      </c>
      <c r="AY635" s="64">
        <f t="shared" si="165"/>
        <v>4.2</v>
      </c>
      <c r="AZ635" s="64">
        <f t="shared" si="165"/>
        <v>4.2</v>
      </c>
      <c r="BA635" s="64">
        <f t="shared" si="165"/>
        <v>4.2</v>
      </c>
      <c r="BB635" s="64">
        <f t="shared" si="165"/>
        <v>4.2</v>
      </c>
      <c r="BC635" s="64">
        <f t="shared" si="165"/>
        <v>4.2</v>
      </c>
      <c r="BD635" s="64">
        <f>BC635</f>
        <v>4.2</v>
      </c>
      <c r="BE635" s="64">
        <f t="shared" si="165"/>
        <v>4.2</v>
      </c>
      <c r="BF635" s="64">
        <f t="shared" si="165"/>
        <v>4.2</v>
      </c>
      <c r="BG635" s="64">
        <f t="shared" si="165"/>
        <v>4.2</v>
      </c>
      <c r="BH635" s="64">
        <f t="shared" si="165"/>
        <v>4.2</v>
      </c>
      <c r="BI635" s="64">
        <f t="shared" si="165"/>
        <v>4.2</v>
      </c>
      <c r="BJ635" s="64">
        <f t="shared" si="166"/>
        <v>4.2</v>
      </c>
      <c r="BK635" s="64">
        <f t="shared" si="166"/>
        <v>4.2</v>
      </c>
      <c r="BL635" s="64">
        <f t="shared" si="166"/>
        <v>4.2</v>
      </c>
      <c r="BM635" s="64">
        <f t="shared" si="166"/>
        <v>4.2</v>
      </c>
      <c r="BN635" s="64">
        <f t="shared" si="166"/>
        <v>4.2</v>
      </c>
      <c r="BO635" s="64">
        <f t="shared" si="166"/>
        <v>4.2</v>
      </c>
      <c r="BP635" s="64">
        <f t="shared" si="166"/>
        <v>4.2</v>
      </c>
      <c r="BQ635" s="64">
        <f t="shared" si="166"/>
        <v>4.2</v>
      </c>
      <c r="BS635" s="57" t="s">
        <v>48</v>
      </c>
    </row>
    <row r="636" spans="2:71" ht="15.6">
      <c r="B636" s="90" t="s">
        <v>104</v>
      </c>
      <c r="C636" s="55" t="s">
        <v>101</v>
      </c>
      <c r="I636" s="61" t="s">
        <v>346</v>
      </c>
      <c r="K636" s="176">
        <f t="shared" ref="K636:BQ636" si="167">K635*$C$620</f>
        <v>6.3049999999999997</v>
      </c>
      <c r="L636" s="176">
        <f t="shared" si="167"/>
        <v>5.5289999999999999</v>
      </c>
      <c r="M636" s="176">
        <f t="shared" si="167"/>
        <v>5.5289999999999999</v>
      </c>
      <c r="N636" s="176">
        <f t="shared" si="167"/>
        <v>5.5289999999999999</v>
      </c>
      <c r="O636" s="176">
        <f t="shared" si="167"/>
        <v>5.5289999999999999</v>
      </c>
      <c r="P636" s="176">
        <f t="shared" si="167"/>
        <v>5.5289999999999999</v>
      </c>
      <c r="Q636" s="176">
        <f t="shared" si="167"/>
        <v>5.4319999999999995</v>
      </c>
      <c r="R636" s="176">
        <f t="shared" si="167"/>
        <v>5.4319999999999995</v>
      </c>
      <c r="S636" s="176">
        <f t="shared" si="167"/>
        <v>5.335</v>
      </c>
      <c r="T636" s="176">
        <f t="shared" si="167"/>
        <v>5.335</v>
      </c>
      <c r="U636" s="176">
        <f t="shared" si="167"/>
        <v>5.2380000000000004</v>
      </c>
      <c r="V636" s="176">
        <f t="shared" si="167"/>
        <v>5.2380000000000004</v>
      </c>
      <c r="W636" s="176">
        <f t="shared" si="167"/>
        <v>5.2380000000000004</v>
      </c>
      <c r="X636" s="176">
        <f t="shared" si="167"/>
        <v>5.141</v>
      </c>
      <c r="Y636" s="176">
        <f t="shared" si="167"/>
        <v>5.141</v>
      </c>
      <c r="Z636" s="176">
        <f t="shared" si="167"/>
        <v>5.141</v>
      </c>
      <c r="AA636" s="176">
        <f t="shared" si="167"/>
        <v>5.0439999999999996</v>
      </c>
      <c r="AB636" s="176">
        <f t="shared" si="167"/>
        <v>5.0439999999999996</v>
      </c>
      <c r="AC636" s="176">
        <f t="shared" si="167"/>
        <v>4.9469999999999992</v>
      </c>
      <c r="AD636" s="176">
        <f t="shared" si="167"/>
        <v>4.9469999999999992</v>
      </c>
      <c r="AE636" s="176">
        <f t="shared" si="167"/>
        <v>4.9469999999999992</v>
      </c>
      <c r="AF636" s="176">
        <f t="shared" si="167"/>
        <v>4.8499999999999996</v>
      </c>
      <c r="AG636" s="176">
        <f t="shared" si="167"/>
        <v>4.8499999999999996</v>
      </c>
      <c r="AH636" s="176">
        <f t="shared" si="167"/>
        <v>4.7530000000000001</v>
      </c>
      <c r="AI636" s="176">
        <f t="shared" si="167"/>
        <v>4.6559999999999997</v>
      </c>
      <c r="AJ636" s="176">
        <f t="shared" si="167"/>
        <v>4.6559999999999997</v>
      </c>
      <c r="AK636" s="176">
        <f t="shared" si="167"/>
        <v>4.5590000000000002</v>
      </c>
      <c r="AL636" s="176">
        <f t="shared" si="167"/>
        <v>4.4619999999999997</v>
      </c>
      <c r="AM636" s="176">
        <f t="shared" si="167"/>
        <v>4.4619999999999997</v>
      </c>
      <c r="AN636" s="176">
        <f t="shared" si="167"/>
        <v>4.3650000000000002</v>
      </c>
      <c r="AO636" s="176">
        <f t="shared" si="167"/>
        <v>4.2679999999999998</v>
      </c>
      <c r="AP636" s="176">
        <f t="shared" si="167"/>
        <v>4.2679999999999998</v>
      </c>
      <c r="AQ636" s="176">
        <f t="shared" si="167"/>
        <v>4.1709999999999994</v>
      </c>
      <c r="AR636" s="176">
        <f t="shared" si="167"/>
        <v>4.0739999999999998</v>
      </c>
      <c r="AS636" s="176">
        <f t="shared" si="167"/>
        <v>4.0739999999999998</v>
      </c>
      <c r="AT636" s="176">
        <f t="shared" si="167"/>
        <v>4.0739999999999998</v>
      </c>
      <c r="AU636" s="176">
        <f t="shared" si="167"/>
        <v>4.0739999999999998</v>
      </c>
      <c r="AV636" s="176">
        <f t="shared" si="167"/>
        <v>4.0739999999999998</v>
      </c>
      <c r="AW636" s="176">
        <f t="shared" si="167"/>
        <v>4.0739999999999998</v>
      </c>
      <c r="AX636" s="176">
        <f t="shared" si="167"/>
        <v>4.0739999999999998</v>
      </c>
      <c r="AY636" s="176">
        <f t="shared" si="167"/>
        <v>4.0739999999999998</v>
      </c>
      <c r="AZ636" s="176">
        <f t="shared" si="167"/>
        <v>4.0739999999999998</v>
      </c>
      <c r="BA636" s="176">
        <f t="shared" si="167"/>
        <v>4.0739999999999998</v>
      </c>
      <c r="BB636" s="176">
        <f t="shared" si="167"/>
        <v>4.0739999999999998</v>
      </c>
      <c r="BC636" s="176">
        <f t="shared" si="167"/>
        <v>4.0739999999999998</v>
      </c>
      <c r="BD636" s="176">
        <f t="shared" si="167"/>
        <v>4.0739999999999998</v>
      </c>
      <c r="BE636" s="176">
        <f t="shared" si="167"/>
        <v>4.0739999999999998</v>
      </c>
      <c r="BF636" s="176">
        <f t="shared" si="167"/>
        <v>4.0739999999999998</v>
      </c>
      <c r="BG636" s="176">
        <f t="shared" si="167"/>
        <v>4.0739999999999998</v>
      </c>
      <c r="BH636" s="176">
        <f t="shared" si="167"/>
        <v>4.0739999999999998</v>
      </c>
      <c r="BI636" s="176">
        <f t="shared" si="167"/>
        <v>4.0739999999999998</v>
      </c>
      <c r="BJ636" s="176">
        <f t="shared" si="167"/>
        <v>4.0739999999999998</v>
      </c>
      <c r="BK636" s="176">
        <f t="shared" si="167"/>
        <v>4.0739999999999998</v>
      </c>
      <c r="BL636" s="176">
        <f t="shared" si="167"/>
        <v>4.0739999999999998</v>
      </c>
      <c r="BM636" s="176">
        <f t="shared" si="167"/>
        <v>4.0739999999999998</v>
      </c>
      <c r="BN636" s="176">
        <f t="shared" si="167"/>
        <v>4.0739999999999998</v>
      </c>
      <c r="BO636" s="176">
        <f t="shared" si="167"/>
        <v>4.0739999999999998</v>
      </c>
      <c r="BP636" s="176">
        <f t="shared" si="167"/>
        <v>4.0739999999999998</v>
      </c>
      <c r="BQ636" s="176">
        <f t="shared" si="167"/>
        <v>4.0739999999999998</v>
      </c>
      <c r="BS636" s="57" t="s">
        <v>48</v>
      </c>
    </row>
    <row r="637" spans="2:71">
      <c r="B637" s="55" t="s">
        <v>358</v>
      </c>
      <c r="AT637" s="64"/>
      <c r="AU637" s="64"/>
      <c r="AV637" s="64"/>
      <c r="AW637" s="64"/>
      <c r="AX637" s="64"/>
      <c r="AY637" s="64"/>
      <c r="AZ637" s="64"/>
      <c r="BA637" s="64"/>
      <c r="BB637" s="64"/>
      <c r="BC637" s="64"/>
      <c r="BD637" s="64"/>
      <c r="BE637" s="64"/>
      <c r="BF637" s="64"/>
      <c r="BG637" s="64"/>
      <c r="BH637" s="64"/>
      <c r="BI637" s="64"/>
      <c r="BJ637" s="64"/>
      <c r="BK637" s="64"/>
      <c r="BL637" s="64"/>
      <c r="BM637" s="64"/>
      <c r="BN637" s="64"/>
      <c r="BO637" s="64"/>
      <c r="BP637" s="64"/>
      <c r="BQ637" s="64"/>
    </row>
    <row r="638" spans="2:71">
      <c r="B638" s="90" t="s">
        <v>352</v>
      </c>
      <c r="C638" s="55" t="s">
        <v>101</v>
      </c>
      <c r="D638" s="56"/>
      <c r="I638" s="61" t="s">
        <v>346</v>
      </c>
      <c r="K638" s="63">
        <v>9.5</v>
      </c>
      <c r="L638" s="63">
        <v>9.3000000000000007</v>
      </c>
      <c r="M638" s="63">
        <v>9.1</v>
      </c>
      <c r="N638" s="63">
        <v>8.6</v>
      </c>
      <c r="O638" s="63">
        <v>8.1</v>
      </c>
      <c r="P638" s="63">
        <v>7.5</v>
      </c>
      <c r="Q638" s="63">
        <v>6.9</v>
      </c>
      <c r="R638" s="63">
        <v>6.3</v>
      </c>
      <c r="S638" s="63">
        <v>5.8</v>
      </c>
      <c r="T638" s="63">
        <v>5.2</v>
      </c>
      <c r="U638" s="63">
        <v>4.5999999999999996</v>
      </c>
      <c r="V638" s="63">
        <v>4.0999999999999996</v>
      </c>
      <c r="W638" s="63">
        <v>3.5</v>
      </c>
      <c r="X638" s="63">
        <v>3.1</v>
      </c>
      <c r="Y638" s="63">
        <v>2.9</v>
      </c>
      <c r="Z638" s="63">
        <v>2.7</v>
      </c>
      <c r="AA638" s="63">
        <v>2.4</v>
      </c>
      <c r="AB638" s="63">
        <v>2.2000000000000002</v>
      </c>
      <c r="AC638" s="63">
        <v>2</v>
      </c>
      <c r="AD638" s="63">
        <v>1.8</v>
      </c>
      <c r="AE638" s="63">
        <v>1.6</v>
      </c>
      <c r="AF638" s="63">
        <v>1.5</v>
      </c>
      <c r="AG638" s="63">
        <v>1.3</v>
      </c>
      <c r="AH638" s="63">
        <v>1.2</v>
      </c>
      <c r="AI638" s="63">
        <v>1.1000000000000001</v>
      </c>
      <c r="AJ638" s="63">
        <v>1</v>
      </c>
      <c r="AK638" s="63">
        <v>0.9</v>
      </c>
      <c r="AL638" s="63">
        <v>0.8</v>
      </c>
      <c r="AM638" s="63">
        <v>0.7</v>
      </c>
      <c r="AN638" s="63">
        <v>0.7</v>
      </c>
      <c r="AO638" s="63">
        <v>0.6</v>
      </c>
      <c r="AP638" s="63">
        <v>0.6</v>
      </c>
      <c r="AQ638" s="63">
        <v>0.5</v>
      </c>
      <c r="AR638" s="63">
        <v>0.5</v>
      </c>
      <c r="AS638" s="208">
        <f>AR638</f>
        <v>0.5</v>
      </c>
      <c r="AT638" s="64">
        <f t="shared" ref="AT638:BI640" si="168">AS638</f>
        <v>0.5</v>
      </c>
      <c r="AU638" s="64">
        <f t="shared" si="168"/>
        <v>0.5</v>
      </c>
      <c r="AV638" s="64">
        <f t="shared" si="168"/>
        <v>0.5</v>
      </c>
      <c r="AW638" s="64">
        <f t="shared" si="168"/>
        <v>0.5</v>
      </c>
      <c r="AX638" s="64">
        <f t="shared" si="168"/>
        <v>0.5</v>
      </c>
      <c r="AY638" s="64">
        <f t="shared" si="168"/>
        <v>0.5</v>
      </c>
      <c r="AZ638" s="64">
        <f t="shared" si="168"/>
        <v>0.5</v>
      </c>
      <c r="BA638" s="64">
        <f t="shared" si="168"/>
        <v>0.5</v>
      </c>
      <c r="BB638" s="64">
        <f t="shared" si="168"/>
        <v>0.5</v>
      </c>
      <c r="BC638" s="64">
        <f t="shared" si="168"/>
        <v>0.5</v>
      </c>
      <c r="BD638" s="64">
        <f>BC638</f>
        <v>0.5</v>
      </c>
      <c r="BE638" s="64">
        <f t="shared" si="168"/>
        <v>0.5</v>
      </c>
      <c r="BF638" s="64">
        <f t="shared" si="168"/>
        <v>0.5</v>
      </c>
      <c r="BG638" s="64">
        <f t="shared" si="168"/>
        <v>0.5</v>
      </c>
      <c r="BH638" s="64">
        <f t="shared" si="168"/>
        <v>0.5</v>
      </c>
      <c r="BI638" s="64">
        <f t="shared" si="168"/>
        <v>0.5</v>
      </c>
      <c r="BJ638" s="64">
        <f t="shared" ref="BJ638:BQ640" si="169">BI638</f>
        <v>0.5</v>
      </c>
      <c r="BK638" s="64">
        <f t="shared" si="169"/>
        <v>0.5</v>
      </c>
      <c r="BL638" s="64">
        <f t="shared" si="169"/>
        <v>0.5</v>
      </c>
      <c r="BM638" s="64">
        <f t="shared" si="169"/>
        <v>0.5</v>
      </c>
      <c r="BN638" s="64">
        <f t="shared" si="169"/>
        <v>0.5</v>
      </c>
      <c r="BO638" s="64">
        <f t="shared" si="169"/>
        <v>0.5</v>
      </c>
      <c r="BP638" s="64">
        <f t="shared" si="169"/>
        <v>0.5</v>
      </c>
      <c r="BQ638" s="64">
        <f t="shared" si="169"/>
        <v>0.5</v>
      </c>
      <c r="BS638" s="57" t="s">
        <v>48</v>
      </c>
    </row>
    <row r="639" spans="2:71" ht="15.6">
      <c r="B639" s="90" t="s">
        <v>100</v>
      </c>
      <c r="C639" s="55" t="s">
        <v>101</v>
      </c>
      <c r="D639" s="56"/>
      <c r="I639" s="61" t="s">
        <v>346</v>
      </c>
      <c r="K639" s="63">
        <v>229</v>
      </c>
      <c r="L639" s="63">
        <v>214</v>
      </c>
      <c r="M639" s="63">
        <v>200</v>
      </c>
      <c r="N639" s="63">
        <v>183</v>
      </c>
      <c r="O639" s="63">
        <v>167</v>
      </c>
      <c r="P639" s="63">
        <v>157</v>
      </c>
      <c r="Q639" s="63">
        <v>147</v>
      </c>
      <c r="R639" s="63">
        <v>138</v>
      </c>
      <c r="S639" s="63">
        <v>131</v>
      </c>
      <c r="T639" s="63">
        <v>119</v>
      </c>
      <c r="U639" s="63">
        <v>112</v>
      </c>
      <c r="V639" s="63">
        <v>105</v>
      </c>
      <c r="W639" s="63">
        <v>98</v>
      </c>
      <c r="X639" s="63">
        <v>93</v>
      </c>
      <c r="Y639" s="63">
        <v>88</v>
      </c>
      <c r="Z639" s="63">
        <v>83</v>
      </c>
      <c r="AA639" s="63">
        <v>78</v>
      </c>
      <c r="AB639" s="63">
        <v>73</v>
      </c>
      <c r="AC639" s="63">
        <v>68</v>
      </c>
      <c r="AD639" s="63">
        <v>64</v>
      </c>
      <c r="AE639" s="63">
        <v>60</v>
      </c>
      <c r="AF639" s="63">
        <v>56</v>
      </c>
      <c r="AG639" s="63">
        <v>52</v>
      </c>
      <c r="AH639" s="63">
        <v>49</v>
      </c>
      <c r="AI639" s="63">
        <v>46</v>
      </c>
      <c r="AJ639" s="63">
        <v>42</v>
      </c>
      <c r="AK639" s="63">
        <v>39</v>
      </c>
      <c r="AL639" s="63">
        <v>36</v>
      </c>
      <c r="AM639" s="63">
        <v>33</v>
      </c>
      <c r="AN639" s="63">
        <v>30</v>
      </c>
      <c r="AO639" s="63">
        <v>28</v>
      </c>
      <c r="AP639" s="63">
        <v>26</v>
      </c>
      <c r="AQ639" s="63">
        <v>24</v>
      </c>
      <c r="AR639" s="63">
        <v>23</v>
      </c>
      <c r="AS639" s="208">
        <f>AR639</f>
        <v>23</v>
      </c>
      <c r="AT639" s="64">
        <f t="shared" si="168"/>
        <v>23</v>
      </c>
      <c r="AU639" s="64">
        <f t="shared" si="168"/>
        <v>23</v>
      </c>
      <c r="AV639" s="64">
        <f t="shared" si="168"/>
        <v>23</v>
      </c>
      <c r="AW639" s="64">
        <f t="shared" si="168"/>
        <v>23</v>
      </c>
      <c r="AX639" s="64">
        <f t="shared" si="168"/>
        <v>23</v>
      </c>
      <c r="AY639" s="64">
        <f t="shared" si="168"/>
        <v>23</v>
      </c>
      <c r="AZ639" s="64">
        <f t="shared" si="168"/>
        <v>23</v>
      </c>
      <c r="BA639" s="64">
        <f t="shared" si="168"/>
        <v>23</v>
      </c>
      <c r="BB639" s="64">
        <f t="shared" si="168"/>
        <v>23</v>
      </c>
      <c r="BC639" s="64">
        <f t="shared" si="168"/>
        <v>23</v>
      </c>
      <c r="BD639" s="64">
        <f>BC639</f>
        <v>23</v>
      </c>
      <c r="BE639" s="64">
        <f t="shared" si="168"/>
        <v>23</v>
      </c>
      <c r="BF639" s="64">
        <f t="shared" si="168"/>
        <v>23</v>
      </c>
      <c r="BG639" s="64">
        <f t="shared" si="168"/>
        <v>23</v>
      </c>
      <c r="BH639" s="64">
        <f t="shared" si="168"/>
        <v>23</v>
      </c>
      <c r="BI639" s="64">
        <f t="shared" si="168"/>
        <v>23</v>
      </c>
      <c r="BJ639" s="64">
        <f t="shared" si="169"/>
        <v>23</v>
      </c>
      <c r="BK639" s="64">
        <f t="shared" si="169"/>
        <v>23</v>
      </c>
      <c r="BL639" s="64">
        <f t="shared" si="169"/>
        <v>23</v>
      </c>
      <c r="BM639" s="64">
        <f t="shared" si="169"/>
        <v>23</v>
      </c>
      <c r="BN639" s="64">
        <f t="shared" si="169"/>
        <v>23</v>
      </c>
      <c r="BO639" s="64">
        <f t="shared" si="169"/>
        <v>23</v>
      </c>
      <c r="BP639" s="64">
        <f t="shared" si="169"/>
        <v>23</v>
      </c>
      <c r="BQ639" s="64">
        <f t="shared" si="169"/>
        <v>23</v>
      </c>
      <c r="BS639" s="57" t="s">
        <v>48</v>
      </c>
    </row>
    <row r="640" spans="2:71" ht="15.6">
      <c r="B640" s="90" t="s">
        <v>355</v>
      </c>
      <c r="C640" s="55" t="s">
        <v>101</v>
      </c>
      <c r="I640" s="61" t="s">
        <v>346</v>
      </c>
      <c r="K640" s="63">
        <v>6.4</v>
      </c>
      <c r="L640" s="63">
        <v>5.0999999999999996</v>
      </c>
      <c r="M640" s="63">
        <v>5</v>
      </c>
      <c r="N640" s="63">
        <v>4.8</v>
      </c>
      <c r="O640" s="63">
        <v>4.5</v>
      </c>
      <c r="P640" s="63">
        <v>4.2</v>
      </c>
      <c r="Q640" s="63">
        <v>3.9</v>
      </c>
      <c r="R640" s="63">
        <v>3.6</v>
      </c>
      <c r="S640" s="63">
        <v>3.4</v>
      </c>
      <c r="T640" s="63">
        <v>3.1</v>
      </c>
      <c r="U640" s="63">
        <v>2.8</v>
      </c>
      <c r="V640" s="63">
        <v>2.6</v>
      </c>
      <c r="W640" s="63">
        <v>2.2999999999999998</v>
      </c>
      <c r="X640" s="63">
        <v>2.1</v>
      </c>
      <c r="Y640" s="63">
        <v>2</v>
      </c>
      <c r="Z640" s="63">
        <v>1.8</v>
      </c>
      <c r="AA640" s="63">
        <v>1.7</v>
      </c>
      <c r="AB640" s="63">
        <v>1.5</v>
      </c>
      <c r="AC640" s="63">
        <v>1.4</v>
      </c>
      <c r="AD640" s="63">
        <v>1.2</v>
      </c>
      <c r="AE640" s="63">
        <v>1.1000000000000001</v>
      </c>
      <c r="AF640" s="63">
        <v>1</v>
      </c>
      <c r="AG640" s="63">
        <v>0.9</v>
      </c>
      <c r="AH640" s="63">
        <v>0.8</v>
      </c>
      <c r="AI640" s="63">
        <v>0.7</v>
      </c>
      <c r="AJ640" s="63">
        <v>0.7</v>
      </c>
      <c r="AK640" s="63">
        <v>0.6</v>
      </c>
      <c r="AL640" s="63">
        <v>0.6</v>
      </c>
      <c r="AM640" s="63">
        <v>0.5</v>
      </c>
      <c r="AN640" s="63">
        <v>0.5</v>
      </c>
      <c r="AO640" s="63">
        <v>0.4</v>
      </c>
      <c r="AP640" s="63">
        <v>0.4</v>
      </c>
      <c r="AQ640" s="63">
        <v>0.4</v>
      </c>
      <c r="AR640" s="63">
        <v>0.3</v>
      </c>
      <c r="AS640" s="208">
        <f>AR640</f>
        <v>0.3</v>
      </c>
      <c r="AT640" s="64">
        <f t="shared" si="168"/>
        <v>0.3</v>
      </c>
      <c r="AU640" s="64">
        <f t="shared" si="168"/>
        <v>0.3</v>
      </c>
      <c r="AV640" s="64">
        <f t="shared" si="168"/>
        <v>0.3</v>
      </c>
      <c r="AW640" s="64">
        <f t="shared" si="168"/>
        <v>0.3</v>
      </c>
      <c r="AX640" s="64">
        <f t="shared" si="168"/>
        <v>0.3</v>
      </c>
      <c r="AY640" s="64">
        <f t="shared" si="168"/>
        <v>0.3</v>
      </c>
      <c r="AZ640" s="64">
        <f t="shared" si="168"/>
        <v>0.3</v>
      </c>
      <c r="BA640" s="64">
        <f t="shared" si="168"/>
        <v>0.3</v>
      </c>
      <c r="BB640" s="64">
        <f t="shared" si="168"/>
        <v>0.3</v>
      </c>
      <c r="BC640" s="64">
        <f t="shared" si="168"/>
        <v>0.3</v>
      </c>
      <c r="BD640" s="64">
        <f>BC640</f>
        <v>0.3</v>
      </c>
      <c r="BE640" s="64">
        <f t="shared" si="168"/>
        <v>0.3</v>
      </c>
      <c r="BF640" s="64">
        <f t="shared" si="168"/>
        <v>0.3</v>
      </c>
      <c r="BG640" s="64">
        <f t="shared" si="168"/>
        <v>0.3</v>
      </c>
      <c r="BH640" s="64">
        <f t="shared" si="168"/>
        <v>0.3</v>
      </c>
      <c r="BI640" s="64">
        <f t="shared" si="168"/>
        <v>0.3</v>
      </c>
      <c r="BJ640" s="64">
        <f t="shared" si="169"/>
        <v>0.3</v>
      </c>
      <c r="BK640" s="64">
        <f t="shared" si="169"/>
        <v>0.3</v>
      </c>
      <c r="BL640" s="64">
        <f t="shared" si="169"/>
        <v>0.3</v>
      </c>
      <c r="BM640" s="64">
        <f t="shared" si="169"/>
        <v>0.3</v>
      </c>
      <c r="BN640" s="64">
        <f t="shared" si="169"/>
        <v>0.3</v>
      </c>
      <c r="BO640" s="64">
        <f t="shared" si="169"/>
        <v>0.3</v>
      </c>
      <c r="BP640" s="64">
        <f t="shared" si="169"/>
        <v>0.3</v>
      </c>
      <c r="BQ640" s="64">
        <f t="shared" si="169"/>
        <v>0.3</v>
      </c>
      <c r="BS640" s="57" t="s">
        <v>48</v>
      </c>
    </row>
    <row r="641" spans="1:72" ht="15.6">
      <c r="B641" s="90" t="s">
        <v>104</v>
      </c>
      <c r="C641" s="55" t="s">
        <v>101</v>
      </c>
      <c r="I641" s="61" t="s">
        <v>346</v>
      </c>
      <c r="K641" s="176">
        <f t="shared" ref="K641:BQ641" si="170">K640*$C$620</f>
        <v>6.2080000000000002</v>
      </c>
      <c r="L641" s="176">
        <f t="shared" si="170"/>
        <v>4.9469999999999992</v>
      </c>
      <c r="M641" s="176">
        <f t="shared" si="170"/>
        <v>4.8499999999999996</v>
      </c>
      <c r="N641" s="176">
        <f t="shared" si="170"/>
        <v>4.6559999999999997</v>
      </c>
      <c r="O641" s="176">
        <f t="shared" si="170"/>
        <v>4.3650000000000002</v>
      </c>
      <c r="P641" s="176">
        <f t="shared" si="170"/>
        <v>4.0739999999999998</v>
      </c>
      <c r="Q641" s="176">
        <f t="shared" si="170"/>
        <v>3.7829999999999999</v>
      </c>
      <c r="R641" s="176">
        <f t="shared" si="170"/>
        <v>3.492</v>
      </c>
      <c r="S641" s="176">
        <f t="shared" si="170"/>
        <v>3.298</v>
      </c>
      <c r="T641" s="176">
        <f t="shared" si="170"/>
        <v>3.0070000000000001</v>
      </c>
      <c r="U641" s="176">
        <f t="shared" si="170"/>
        <v>2.7159999999999997</v>
      </c>
      <c r="V641" s="176">
        <f t="shared" si="170"/>
        <v>2.5219999999999998</v>
      </c>
      <c r="W641" s="176">
        <f t="shared" si="170"/>
        <v>2.2309999999999999</v>
      </c>
      <c r="X641" s="176">
        <f t="shared" si="170"/>
        <v>2.0369999999999999</v>
      </c>
      <c r="Y641" s="176">
        <f t="shared" si="170"/>
        <v>1.94</v>
      </c>
      <c r="Z641" s="176">
        <f t="shared" si="170"/>
        <v>1.746</v>
      </c>
      <c r="AA641" s="176">
        <f t="shared" si="170"/>
        <v>1.649</v>
      </c>
      <c r="AB641" s="176">
        <f t="shared" si="170"/>
        <v>1.4550000000000001</v>
      </c>
      <c r="AC641" s="176">
        <f t="shared" si="170"/>
        <v>1.3579999999999999</v>
      </c>
      <c r="AD641" s="176">
        <f t="shared" si="170"/>
        <v>1.1639999999999999</v>
      </c>
      <c r="AE641" s="176">
        <f t="shared" si="170"/>
        <v>1.0669999999999999</v>
      </c>
      <c r="AF641" s="176">
        <f t="shared" si="170"/>
        <v>0.97</v>
      </c>
      <c r="AG641" s="176">
        <f t="shared" si="170"/>
        <v>0.873</v>
      </c>
      <c r="AH641" s="176">
        <f t="shared" si="170"/>
        <v>0.77600000000000002</v>
      </c>
      <c r="AI641" s="176">
        <f t="shared" si="170"/>
        <v>0.67899999999999994</v>
      </c>
      <c r="AJ641" s="176">
        <f t="shared" si="170"/>
        <v>0.67899999999999994</v>
      </c>
      <c r="AK641" s="176">
        <f t="shared" si="170"/>
        <v>0.58199999999999996</v>
      </c>
      <c r="AL641" s="176">
        <f t="shared" si="170"/>
        <v>0.58199999999999996</v>
      </c>
      <c r="AM641" s="176">
        <f t="shared" si="170"/>
        <v>0.48499999999999999</v>
      </c>
      <c r="AN641" s="176">
        <f t="shared" si="170"/>
        <v>0.48499999999999999</v>
      </c>
      <c r="AO641" s="176">
        <f t="shared" si="170"/>
        <v>0.38800000000000001</v>
      </c>
      <c r="AP641" s="176">
        <f t="shared" si="170"/>
        <v>0.38800000000000001</v>
      </c>
      <c r="AQ641" s="176">
        <f t="shared" si="170"/>
        <v>0.38800000000000001</v>
      </c>
      <c r="AR641" s="176">
        <f t="shared" si="170"/>
        <v>0.29099999999999998</v>
      </c>
      <c r="AS641" s="176">
        <f t="shared" si="170"/>
        <v>0.29099999999999998</v>
      </c>
      <c r="AT641" s="176">
        <f t="shared" si="170"/>
        <v>0.29099999999999998</v>
      </c>
      <c r="AU641" s="176">
        <f t="shared" si="170"/>
        <v>0.29099999999999998</v>
      </c>
      <c r="AV641" s="176">
        <f t="shared" si="170"/>
        <v>0.29099999999999998</v>
      </c>
      <c r="AW641" s="176">
        <f t="shared" si="170"/>
        <v>0.29099999999999998</v>
      </c>
      <c r="AX641" s="176">
        <f t="shared" si="170"/>
        <v>0.29099999999999998</v>
      </c>
      <c r="AY641" s="176">
        <f t="shared" si="170"/>
        <v>0.29099999999999998</v>
      </c>
      <c r="AZ641" s="176">
        <f t="shared" si="170"/>
        <v>0.29099999999999998</v>
      </c>
      <c r="BA641" s="176">
        <f t="shared" si="170"/>
        <v>0.29099999999999998</v>
      </c>
      <c r="BB641" s="176">
        <f t="shared" si="170"/>
        <v>0.29099999999999998</v>
      </c>
      <c r="BC641" s="176">
        <f t="shared" si="170"/>
        <v>0.29099999999999998</v>
      </c>
      <c r="BD641" s="176">
        <f t="shared" si="170"/>
        <v>0.29099999999999998</v>
      </c>
      <c r="BE641" s="176">
        <f t="shared" si="170"/>
        <v>0.29099999999999998</v>
      </c>
      <c r="BF641" s="176">
        <f t="shared" si="170"/>
        <v>0.29099999999999998</v>
      </c>
      <c r="BG641" s="176">
        <f t="shared" si="170"/>
        <v>0.29099999999999998</v>
      </c>
      <c r="BH641" s="176">
        <f t="shared" si="170"/>
        <v>0.29099999999999998</v>
      </c>
      <c r="BI641" s="176">
        <f t="shared" si="170"/>
        <v>0.29099999999999998</v>
      </c>
      <c r="BJ641" s="176">
        <f t="shared" si="170"/>
        <v>0.29099999999999998</v>
      </c>
      <c r="BK641" s="176">
        <f t="shared" si="170"/>
        <v>0.29099999999999998</v>
      </c>
      <c r="BL641" s="176">
        <f t="shared" si="170"/>
        <v>0.29099999999999998</v>
      </c>
      <c r="BM641" s="176">
        <f t="shared" si="170"/>
        <v>0.29099999999999998</v>
      </c>
      <c r="BN641" s="176">
        <f t="shared" si="170"/>
        <v>0.29099999999999998</v>
      </c>
      <c r="BO641" s="176">
        <f t="shared" si="170"/>
        <v>0.29099999999999998</v>
      </c>
      <c r="BP641" s="176">
        <f t="shared" si="170"/>
        <v>0.29099999999999998</v>
      </c>
      <c r="BQ641" s="176">
        <f t="shared" si="170"/>
        <v>0.29099999999999998</v>
      </c>
      <c r="BS641" s="57" t="s">
        <v>48</v>
      </c>
    </row>
    <row r="642" spans="1:72">
      <c r="B642" s="55" t="s">
        <v>359</v>
      </c>
      <c r="AT642" s="64"/>
      <c r="AU642" s="64"/>
      <c r="AV642" s="64"/>
      <c r="AW642" s="64"/>
      <c r="AX642" s="64"/>
      <c r="AY642" s="64"/>
      <c r="AZ642" s="64"/>
      <c r="BA642" s="64"/>
      <c r="BB642" s="64"/>
      <c r="BC642" s="64"/>
      <c r="BD642" s="64"/>
      <c r="BE642" s="64"/>
      <c r="BF642" s="64"/>
      <c r="BG642" s="64"/>
      <c r="BH642" s="64"/>
      <c r="BI642" s="64"/>
      <c r="BJ642" s="64"/>
      <c r="BK642" s="64"/>
      <c r="BL642" s="64"/>
      <c r="BM642" s="64"/>
      <c r="BN642" s="64"/>
      <c r="BO642" s="64"/>
      <c r="BP642" s="64"/>
      <c r="BQ642" s="64"/>
    </row>
    <row r="643" spans="1:72">
      <c r="B643" s="90" t="s">
        <v>352</v>
      </c>
      <c r="C643" s="55" t="s">
        <v>101</v>
      </c>
      <c r="D643" s="56"/>
      <c r="I643" s="61" t="s">
        <v>346</v>
      </c>
      <c r="K643" s="63">
        <v>9.8000000000000007</v>
      </c>
      <c r="L643" s="63">
        <v>9.5</v>
      </c>
      <c r="M643" s="63">
        <v>9.1</v>
      </c>
      <c r="N643" s="63">
        <v>8.8000000000000007</v>
      </c>
      <c r="O643" s="63">
        <v>8.1999999999999993</v>
      </c>
      <c r="P643" s="63">
        <v>7.6</v>
      </c>
      <c r="Q643" s="63">
        <v>7.1</v>
      </c>
      <c r="R643" s="63">
        <v>6.7</v>
      </c>
      <c r="S643" s="63">
        <v>6.3</v>
      </c>
      <c r="T643" s="63">
        <v>5.7</v>
      </c>
      <c r="U643" s="63">
        <v>5.2</v>
      </c>
      <c r="V643" s="63">
        <v>4.8</v>
      </c>
      <c r="W643" s="63">
        <v>4.5</v>
      </c>
      <c r="X643" s="63">
        <v>4.2</v>
      </c>
      <c r="Y643" s="63">
        <v>4</v>
      </c>
      <c r="Z643" s="63">
        <v>3.8</v>
      </c>
      <c r="AA643" s="63">
        <v>3.6</v>
      </c>
      <c r="AB643" s="63">
        <v>3.4</v>
      </c>
      <c r="AC643" s="63">
        <v>3.1</v>
      </c>
      <c r="AD643" s="63">
        <v>2.9</v>
      </c>
      <c r="AE643" s="63">
        <v>2.8</v>
      </c>
      <c r="AF643" s="63">
        <v>2.6</v>
      </c>
      <c r="AG643" s="63">
        <v>2.4</v>
      </c>
      <c r="AH643" s="63">
        <v>2.2999999999999998</v>
      </c>
      <c r="AI643" s="63">
        <v>2.2000000000000002</v>
      </c>
      <c r="AJ643" s="63">
        <v>2</v>
      </c>
      <c r="AK643" s="63">
        <v>1.9</v>
      </c>
      <c r="AL643" s="63">
        <v>1.8</v>
      </c>
      <c r="AM643" s="63">
        <v>1.7</v>
      </c>
      <c r="AN643" s="63">
        <v>1.6</v>
      </c>
      <c r="AO643" s="63">
        <v>1.5</v>
      </c>
      <c r="AP643" s="63">
        <v>1.4</v>
      </c>
      <c r="AQ643" s="63">
        <v>1.4</v>
      </c>
      <c r="AR643" s="63">
        <v>1.3</v>
      </c>
      <c r="AS643" s="208">
        <f>AR643</f>
        <v>1.3</v>
      </c>
      <c r="AT643" s="64">
        <f t="shared" ref="AT643:BI645" si="171">AS643</f>
        <v>1.3</v>
      </c>
      <c r="AU643" s="64">
        <f t="shared" si="171"/>
        <v>1.3</v>
      </c>
      <c r="AV643" s="64">
        <f t="shared" si="171"/>
        <v>1.3</v>
      </c>
      <c r="AW643" s="64">
        <f t="shared" si="171"/>
        <v>1.3</v>
      </c>
      <c r="AX643" s="64">
        <f t="shared" si="171"/>
        <v>1.3</v>
      </c>
      <c r="AY643" s="64">
        <f t="shared" si="171"/>
        <v>1.3</v>
      </c>
      <c r="AZ643" s="64">
        <f t="shared" si="171"/>
        <v>1.3</v>
      </c>
      <c r="BA643" s="64">
        <f t="shared" si="171"/>
        <v>1.3</v>
      </c>
      <c r="BB643" s="64">
        <f t="shared" si="171"/>
        <v>1.3</v>
      </c>
      <c r="BC643" s="64">
        <f t="shared" si="171"/>
        <v>1.3</v>
      </c>
      <c r="BD643" s="64">
        <f>BC643</f>
        <v>1.3</v>
      </c>
      <c r="BE643" s="64">
        <f t="shared" si="171"/>
        <v>1.3</v>
      </c>
      <c r="BF643" s="64">
        <f t="shared" si="171"/>
        <v>1.3</v>
      </c>
      <c r="BG643" s="64">
        <f t="shared" si="171"/>
        <v>1.3</v>
      </c>
      <c r="BH643" s="64">
        <f t="shared" si="171"/>
        <v>1.3</v>
      </c>
      <c r="BI643" s="64">
        <f t="shared" si="171"/>
        <v>1.3</v>
      </c>
      <c r="BJ643" s="64">
        <f t="shared" ref="BJ643:BQ645" si="172">BI643</f>
        <v>1.3</v>
      </c>
      <c r="BK643" s="64">
        <f t="shared" si="172"/>
        <v>1.3</v>
      </c>
      <c r="BL643" s="64">
        <f t="shared" si="172"/>
        <v>1.3</v>
      </c>
      <c r="BM643" s="64">
        <f t="shared" si="172"/>
        <v>1.3</v>
      </c>
      <c r="BN643" s="64">
        <f t="shared" si="172"/>
        <v>1.3</v>
      </c>
      <c r="BO643" s="64">
        <f t="shared" si="172"/>
        <v>1.3</v>
      </c>
      <c r="BP643" s="64">
        <f t="shared" si="172"/>
        <v>1.3</v>
      </c>
      <c r="BQ643" s="64">
        <f t="shared" si="172"/>
        <v>1.3</v>
      </c>
      <c r="BS643" s="57" t="s">
        <v>48</v>
      </c>
    </row>
    <row r="644" spans="1:72" ht="15.6">
      <c r="B644" s="90" t="s">
        <v>100</v>
      </c>
      <c r="C644" s="55" t="s">
        <v>101</v>
      </c>
      <c r="D644" s="56"/>
      <c r="I644" s="61" t="s">
        <v>346</v>
      </c>
      <c r="K644" s="63">
        <v>183</v>
      </c>
      <c r="L644" s="63">
        <v>177</v>
      </c>
      <c r="M644" s="63">
        <v>172</v>
      </c>
      <c r="N644" s="63">
        <v>165</v>
      </c>
      <c r="O644" s="63">
        <v>157</v>
      </c>
      <c r="P644" s="63">
        <v>152</v>
      </c>
      <c r="Q644" s="63">
        <v>147</v>
      </c>
      <c r="R644" s="63">
        <v>143</v>
      </c>
      <c r="S644" s="63">
        <v>137</v>
      </c>
      <c r="T644" s="63">
        <v>129</v>
      </c>
      <c r="U644" s="63">
        <v>122</v>
      </c>
      <c r="V644" s="63">
        <v>117</v>
      </c>
      <c r="W644" s="63">
        <v>112</v>
      </c>
      <c r="X644" s="63">
        <v>107</v>
      </c>
      <c r="Y644" s="63">
        <v>102</v>
      </c>
      <c r="Z644" s="63">
        <v>97</v>
      </c>
      <c r="AA644" s="63">
        <v>92</v>
      </c>
      <c r="AB644" s="63">
        <v>87</v>
      </c>
      <c r="AC644" s="63">
        <v>81</v>
      </c>
      <c r="AD644" s="63">
        <v>77</v>
      </c>
      <c r="AE644" s="63">
        <v>72</v>
      </c>
      <c r="AF644" s="63">
        <v>68</v>
      </c>
      <c r="AG644" s="63">
        <v>64</v>
      </c>
      <c r="AH644" s="63">
        <v>60</v>
      </c>
      <c r="AI644" s="63">
        <v>56</v>
      </c>
      <c r="AJ644" s="63">
        <v>52</v>
      </c>
      <c r="AK644" s="63">
        <v>49</v>
      </c>
      <c r="AL644" s="63">
        <v>46</v>
      </c>
      <c r="AM644" s="63">
        <v>43</v>
      </c>
      <c r="AN644" s="63">
        <v>40</v>
      </c>
      <c r="AO644" s="63">
        <v>38</v>
      </c>
      <c r="AP644" s="63">
        <v>36</v>
      </c>
      <c r="AQ644" s="63">
        <v>34</v>
      </c>
      <c r="AR644" s="63">
        <v>32</v>
      </c>
      <c r="AS644" s="208">
        <f>AR644</f>
        <v>32</v>
      </c>
      <c r="AT644" s="64">
        <f t="shared" si="171"/>
        <v>32</v>
      </c>
      <c r="AU644" s="64">
        <f t="shared" si="171"/>
        <v>32</v>
      </c>
      <c r="AV644" s="64">
        <f t="shared" si="171"/>
        <v>32</v>
      </c>
      <c r="AW644" s="64">
        <f t="shared" si="171"/>
        <v>32</v>
      </c>
      <c r="AX644" s="64">
        <f t="shared" si="171"/>
        <v>32</v>
      </c>
      <c r="AY644" s="64">
        <f t="shared" si="171"/>
        <v>32</v>
      </c>
      <c r="AZ644" s="64">
        <f t="shared" si="171"/>
        <v>32</v>
      </c>
      <c r="BA644" s="64">
        <f t="shared" si="171"/>
        <v>32</v>
      </c>
      <c r="BB644" s="64">
        <f t="shared" si="171"/>
        <v>32</v>
      </c>
      <c r="BC644" s="64">
        <f t="shared" si="171"/>
        <v>32</v>
      </c>
      <c r="BD644" s="64">
        <f>BC644</f>
        <v>32</v>
      </c>
      <c r="BE644" s="64">
        <f t="shared" si="171"/>
        <v>32</v>
      </c>
      <c r="BF644" s="64">
        <f t="shared" si="171"/>
        <v>32</v>
      </c>
      <c r="BG644" s="64">
        <f t="shared" si="171"/>
        <v>32</v>
      </c>
      <c r="BH644" s="64">
        <f t="shared" si="171"/>
        <v>32</v>
      </c>
      <c r="BI644" s="64">
        <f t="shared" si="171"/>
        <v>32</v>
      </c>
      <c r="BJ644" s="64">
        <f t="shared" si="172"/>
        <v>32</v>
      </c>
      <c r="BK644" s="64">
        <f t="shared" si="172"/>
        <v>32</v>
      </c>
      <c r="BL644" s="64">
        <f t="shared" si="172"/>
        <v>32</v>
      </c>
      <c r="BM644" s="64">
        <f t="shared" si="172"/>
        <v>32</v>
      </c>
      <c r="BN644" s="64">
        <f t="shared" si="172"/>
        <v>32</v>
      </c>
      <c r="BO644" s="64">
        <f t="shared" si="172"/>
        <v>32</v>
      </c>
      <c r="BP644" s="64">
        <f t="shared" si="172"/>
        <v>32</v>
      </c>
      <c r="BQ644" s="64">
        <f t="shared" si="172"/>
        <v>32</v>
      </c>
      <c r="BS644" s="57" t="s">
        <v>48</v>
      </c>
    </row>
    <row r="645" spans="1:72" ht="15.6">
      <c r="B645" s="90" t="s">
        <v>355</v>
      </c>
      <c r="C645" s="55" t="s">
        <v>101</v>
      </c>
      <c r="I645" s="61" t="s">
        <v>346</v>
      </c>
      <c r="K645" s="63">
        <v>6.3</v>
      </c>
      <c r="L645" s="63">
        <v>5.0999999999999996</v>
      </c>
      <c r="M645" s="63">
        <v>4.9000000000000004</v>
      </c>
      <c r="N645" s="63">
        <v>4.7</v>
      </c>
      <c r="O645" s="63">
        <v>4.5</v>
      </c>
      <c r="P645" s="63">
        <v>4.2</v>
      </c>
      <c r="Q645" s="63">
        <v>3.9</v>
      </c>
      <c r="R645" s="63">
        <v>3.7</v>
      </c>
      <c r="S645" s="63">
        <v>3.5</v>
      </c>
      <c r="T645" s="63">
        <v>3.3</v>
      </c>
      <c r="U645" s="63">
        <v>3</v>
      </c>
      <c r="V645" s="63">
        <v>2.8</v>
      </c>
      <c r="W645" s="63">
        <v>2.6</v>
      </c>
      <c r="X645" s="63">
        <v>2.5</v>
      </c>
      <c r="Y645" s="63">
        <v>2.4</v>
      </c>
      <c r="Z645" s="63">
        <v>2.2000000000000002</v>
      </c>
      <c r="AA645" s="63">
        <v>2.1</v>
      </c>
      <c r="AB645" s="63">
        <v>1.9</v>
      </c>
      <c r="AC645" s="63">
        <v>1.8</v>
      </c>
      <c r="AD645" s="63">
        <v>1.6</v>
      </c>
      <c r="AE645" s="63">
        <v>1.5</v>
      </c>
      <c r="AF645" s="63">
        <v>1.4</v>
      </c>
      <c r="AG645" s="63">
        <v>1.3</v>
      </c>
      <c r="AH645" s="63">
        <v>1.2</v>
      </c>
      <c r="AI645" s="63">
        <v>1.1000000000000001</v>
      </c>
      <c r="AJ645" s="63">
        <v>1</v>
      </c>
      <c r="AK645" s="63">
        <v>0.9</v>
      </c>
      <c r="AL645" s="63">
        <v>0.9</v>
      </c>
      <c r="AM645" s="63">
        <v>0.8</v>
      </c>
      <c r="AN645" s="63">
        <v>0.7</v>
      </c>
      <c r="AO645" s="63">
        <v>0.7</v>
      </c>
      <c r="AP645" s="63">
        <v>0.6</v>
      </c>
      <c r="AQ645" s="63">
        <v>0.6</v>
      </c>
      <c r="AR645" s="63">
        <v>0.5</v>
      </c>
      <c r="AS645" s="208">
        <f>AR645</f>
        <v>0.5</v>
      </c>
      <c r="AT645" s="64">
        <f t="shared" si="171"/>
        <v>0.5</v>
      </c>
      <c r="AU645" s="64">
        <f t="shared" si="171"/>
        <v>0.5</v>
      </c>
      <c r="AV645" s="64">
        <f t="shared" si="171"/>
        <v>0.5</v>
      </c>
      <c r="AW645" s="64">
        <f t="shared" si="171"/>
        <v>0.5</v>
      </c>
      <c r="AX645" s="64">
        <f t="shared" si="171"/>
        <v>0.5</v>
      </c>
      <c r="AY645" s="64">
        <f t="shared" si="171"/>
        <v>0.5</v>
      </c>
      <c r="AZ645" s="64">
        <f t="shared" si="171"/>
        <v>0.5</v>
      </c>
      <c r="BA645" s="64">
        <f t="shared" si="171"/>
        <v>0.5</v>
      </c>
      <c r="BB645" s="64">
        <f t="shared" si="171"/>
        <v>0.5</v>
      </c>
      <c r="BC645" s="64">
        <f t="shared" si="171"/>
        <v>0.5</v>
      </c>
      <c r="BD645" s="64">
        <f>BC645</f>
        <v>0.5</v>
      </c>
      <c r="BE645" s="64">
        <f t="shared" si="171"/>
        <v>0.5</v>
      </c>
      <c r="BF645" s="64">
        <f t="shared" si="171"/>
        <v>0.5</v>
      </c>
      <c r="BG645" s="64">
        <f t="shared" si="171"/>
        <v>0.5</v>
      </c>
      <c r="BH645" s="64">
        <f t="shared" si="171"/>
        <v>0.5</v>
      </c>
      <c r="BI645" s="64">
        <f t="shared" si="171"/>
        <v>0.5</v>
      </c>
      <c r="BJ645" s="64">
        <f t="shared" si="172"/>
        <v>0.5</v>
      </c>
      <c r="BK645" s="64">
        <f t="shared" si="172"/>
        <v>0.5</v>
      </c>
      <c r="BL645" s="64">
        <f t="shared" si="172"/>
        <v>0.5</v>
      </c>
      <c r="BM645" s="64">
        <f t="shared" si="172"/>
        <v>0.5</v>
      </c>
      <c r="BN645" s="64">
        <f t="shared" si="172"/>
        <v>0.5</v>
      </c>
      <c r="BO645" s="64">
        <f t="shared" si="172"/>
        <v>0.5</v>
      </c>
      <c r="BP645" s="64">
        <f t="shared" si="172"/>
        <v>0.5</v>
      </c>
      <c r="BQ645" s="64">
        <f t="shared" si="172"/>
        <v>0.5</v>
      </c>
      <c r="BS645" s="57" t="s">
        <v>48</v>
      </c>
    </row>
    <row r="646" spans="1:72" ht="15.6">
      <c r="B646" s="90" t="s">
        <v>104</v>
      </c>
      <c r="C646" s="55" t="s">
        <v>101</v>
      </c>
      <c r="I646" s="61" t="s">
        <v>346</v>
      </c>
      <c r="K646" s="176">
        <f t="shared" ref="K646:BQ646" si="173">K645*$C$620</f>
        <v>6.1109999999999998</v>
      </c>
      <c r="L646" s="176">
        <f t="shared" si="173"/>
        <v>4.9469999999999992</v>
      </c>
      <c r="M646" s="176">
        <f t="shared" si="173"/>
        <v>4.7530000000000001</v>
      </c>
      <c r="N646" s="176">
        <f t="shared" si="173"/>
        <v>4.5590000000000002</v>
      </c>
      <c r="O646" s="176">
        <f t="shared" si="173"/>
        <v>4.3650000000000002</v>
      </c>
      <c r="P646" s="176">
        <f t="shared" si="173"/>
        <v>4.0739999999999998</v>
      </c>
      <c r="Q646" s="176">
        <f t="shared" si="173"/>
        <v>3.7829999999999999</v>
      </c>
      <c r="R646" s="176">
        <f t="shared" si="173"/>
        <v>3.589</v>
      </c>
      <c r="S646" s="176">
        <f t="shared" si="173"/>
        <v>3.395</v>
      </c>
      <c r="T646" s="176">
        <f t="shared" si="173"/>
        <v>3.2009999999999996</v>
      </c>
      <c r="U646" s="176">
        <f t="shared" si="173"/>
        <v>2.91</v>
      </c>
      <c r="V646" s="176">
        <f t="shared" si="173"/>
        <v>2.7159999999999997</v>
      </c>
      <c r="W646" s="176">
        <f t="shared" si="173"/>
        <v>2.5219999999999998</v>
      </c>
      <c r="X646" s="176">
        <f t="shared" si="173"/>
        <v>2.4249999999999998</v>
      </c>
      <c r="Y646" s="176">
        <f t="shared" si="173"/>
        <v>2.3279999999999998</v>
      </c>
      <c r="Z646" s="176">
        <f t="shared" si="173"/>
        <v>2.1339999999999999</v>
      </c>
      <c r="AA646" s="176">
        <f t="shared" si="173"/>
        <v>2.0369999999999999</v>
      </c>
      <c r="AB646" s="176">
        <f t="shared" si="173"/>
        <v>1.843</v>
      </c>
      <c r="AC646" s="176">
        <f t="shared" si="173"/>
        <v>1.746</v>
      </c>
      <c r="AD646" s="176">
        <f t="shared" si="173"/>
        <v>1.552</v>
      </c>
      <c r="AE646" s="176">
        <f t="shared" si="173"/>
        <v>1.4550000000000001</v>
      </c>
      <c r="AF646" s="176">
        <f t="shared" si="173"/>
        <v>1.3579999999999999</v>
      </c>
      <c r="AG646" s="176">
        <f t="shared" si="173"/>
        <v>1.2609999999999999</v>
      </c>
      <c r="AH646" s="176">
        <f t="shared" si="173"/>
        <v>1.1639999999999999</v>
      </c>
      <c r="AI646" s="176">
        <f t="shared" si="173"/>
        <v>1.0669999999999999</v>
      </c>
      <c r="AJ646" s="176">
        <f t="shared" si="173"/>
        <v>0.97</v>
      </c>
      <c r="AK646" s="176">
        <f t="shared" si="173"/>
        <v>0.873</v>
      </c>
      <c r="AL646" s="176">
        <f t="shared" si="173"/>
        <v>0.873</v>
      </c>
      <c r="AM646" s="176">
        <f t="shared" si="173"/>
        <v>0.77600000000000002</v>
      </c>
      <c r="AN646" s="176">
        <f t="shared" si="173"/>
        <v>0.67899999999999994</v>
      </c>
      <c r="AO646" s="176">
        <f t="shared" si="173"/>
        <v>0.67899999999999994</v>
      </c>
      <c r="AP646" s="176">
        <f t="shared" si="173"/>
        <v>0.58199999999999996</v>
      </c>
      <c r="AQ646" s="176">
        <f t="shared" si="173"/>
        <v>0.58199999999999996</v>
      </c>
      <c r="AR646" s="176">
        <f t="shared" si="173"/>
        <v>0.48499999999999999</v>
      </c>
      <c r="AS646" s="176">
        <f t="shared" si="173"/>
        <v>0.48499999999999999</v>
      </c>
      <c r="AT646" s="176">
        <f t="shared" si="173"/>
        <v>0.48499999999999999</v>
      </c>
      <c r="AU646" s="176">
        <f t="shared" si="173"/>
        <v>0.48499999999999999</v>
      </c>
      <c r="AV646" s="176">
        <f t="shared" si="173"/>
        <v>0.48499999999999999</v>
      </c>
      <c r="AW646" s="176">
        <f t="shared" si="173"/>
        <v>0.48499999999999999</v>
      </c>
      <c r="AX646" s="176">
        <f t="shared" si="173"/>
        <v>0.48499999999999999</v>
      </c>
      <c r="AY646" s="176">
        <f t="shared" si="173"/>
        <v>0.48499999999999999</v>
      </c>
      <c r="AZ646" s="176">
        <f t="shared" si="173"/>
        <v>0.48499999999999999</v>
      </c>
      <c r="BA646" s="176">
        <f t="shared" si="173"/>
        <v>0.48499999999999999</v>
      </c>
      <c r="BB646" s="176">
        <f t="shared" si="173"/>
        <v>0.48499999999999999</v>
      </c>
      <c r="BC646" s="176">
        <f t="shared" si="173"/>
        <v>0.48499999999999999</v>
      </c>
      <c r="BD646" s="176">
        <f t="shared" si="173"/>
        <v>0.48499999999999999</v>
      </c>
      <c r="BE646" s="176">
        <f t="shared" si="173"/>
        <v>0.48499999999999999</v>
      </c>
      <c r="BF646" s="176">
        <f t="shared" si="173"/>
        <v>0.48499999999999999</v>
      </c>
      <c r="BG646" s="176">
        <f t="shared" si="173"/>
        <v>0.48499999999999999</v>
      </c>
      <c r="BH646" s="176">
        <f t="shared" si="173"/>
        <v>0.48499999999999999</v>
      </c>
      <c r="BI646" s="176">
        <f t="shared" si="173"/>
        <v>0.48499999999999999</v>
      </c>
      <c r="BJ646" s="176">
        <f t="shared" si="173"/>
        <v>0.48499999999999999</v>
      </c>
      <c r="BK646" s="176">
        <f t="shared" si="173"/>
        <v>0.48499999999999999</v>
      </c>
      <c r="BL646" s="176">
        <f t="shared" si="173"/>
        <v>0.48499999999999999</v>
      </c>
      <c r="BM646" s="176">
        <f t="shared" si="173"/>
        <v>0.48499999999999999</v>
      </c>
      <c r="BN646" s="176">
        <f t="shared" si="173"/>
        <v>0.48499999999999999</v>
      </c>
      <c r="BO646" s="176">
        <f t="shared" si="173"/>
        <v>0.48499999999999999</v>
      </c>
      <c r="BP646" s="176">
        <f t="shared" si="173"/>
        <v>0.48499999999999999</v>
      </c>
      <c r="BQ646" s="176">
        <f t="shared" si="173"/>
        <v>0.48499999999999999</v>
      </c>
      <c r="BS646" s="57" t="s">
        <v>48</v>
      </c>
    </row>
    <row r="647" spans="1:72">
      <c r="BQ647" s="70"/>
    </row>
    <row r="648" spans="1:72" ht="15.6">
      <c r="A648" s="76" t="s">
        <v>360</v>
      </c>
      <c r="B648" s="77"/>
      <c r="C648" s="76"/>
      <c r="D648" s="76"/>
      <c r="E648" s="78"/>
      <c r="F648" s="79"/>
      <c r="G648" s="76"/>
      <c r="H648" s="78" t="s">
        <v>10</v>
      </c>
      <c r="I648" s="79">
        <v>2023</v>
      </c>
      <c r="J648" s="67"/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  <c r="AA648" s="68"/>
      <c r="AB648" s="68"/>
      <c r="AC648" s="68"/>
      <c r="AD648" s="68"/>
      <c r="AE648" s="68"/>
      <c r="AF648" s="68"/>
      <c r="AG648" s="68"/>
      <c r="AH648" s="68"/>
      <c r="AI648" s="68"/>
      <c r="AJ648" s="68"/>
      <c r="AK648" s="68"/>
      <c r="AL648" s="68"/>
      <c r="AM648" s="68"/>
      <c r="AN648" s="68"/>
      <c r="AO648" s="68"/>
      <c r="AP648" s="68"/>
      <c r="AQ648" s="68"/>
      <c r="AR648" s="68"/>
      <c r="AS648" s="68"/>
      <c r="AT648" s="68"/>
      <c r="AU648" s="68"/>
      <c r="AV648" s="68"/>
      <c r="AW648" s="68"/>
      <c r="AX648" s="68"/>
      <c r="AY648" s="68"/>
      <c r="AZ648" s="68"/>
      <c r="BA648" s="68"/>
      <c r="BB648" s="68"/>
      <c r="BC648" s="68"/>
      <c r="BD648" s="68"/>
      <c r="BE648" s="68"/>
      <c r="BF648" s="68"/>
      <c r="BG648" s="68"/>
      <c r="BH648" s="68"/>
      <c r="BI648" s="68"/>
      <c r="BJ648" s="68"/>
      <c r="BK648" s="68"/>
      <c r="BL648" s="68"/>
      <c r="BM648" s="68"/>
      <c r="BN648" s="68"/>
      <c r="BO648" s="68"/>
      <c r="BP648" s="68"/>
      <c r="BQ648" s="68"/>
      <c r="BR648" s="69"/>
      <c r="BS648" s="57" t="s">
        <v>361</v>
      </c>
      <c r="BT648" s="44" t="s">
        <v>362</v>
      </c>
    </row>
    <row r="649" spans="1:72">
      <c r="BQ649" s="70"/>
    </row>
    <row r="650" spans="1:72">
      <c r="B650" s="90" t="s">
        <v>363</v>
      </c>
      <c r="C650" s="221">
        <f>AVERAGE(0.39,0.59)</f>
        <v>0.49</v>
      </c>
      <c r="I650" s="222" t="s">
        <v>364</v>
      </c>
      <c r="BQ650" s="70"/>
      <c r="BS650" s="57" t="s">
        <v>365</v>
      </c>
    </row>
    <row r="651" spans="1:72">
      <c r="B651" s="90" t="s">
        <v>366</v>
      </c>
      <c r="C651" s="221">
        <v>1.1499999999999999</v>
      </c>
      <c r="I651" s="222" t="s">
        <v>364</v>
      </c>
      <c r="BQ651" s="70"/>
      <c r="BS651" s="57" t="s">
        <v>367</v>
      </c>
    </row>
    <row r="652" spans="1:72">
      <c r="BQ652" s="70"/>
    </row>
    <row r="653" spans="1:72" ht="15.6">
      <c r="A653" s="76" t="s">
        <v>368</v>
      </c>
      <c r="B653" s="77"/>
      <c r="C653" s="76"/>
      <c r="D653" s="76"/>
      <c r="E653" s="78"/>
      <c r="F653" s="79"/>
      <c r="G653" s="76"/>
      <c r="H653" s="78" t="s">
        <v>10</v>
      </c>
      <c r="I653" s="79">
        <v>2023</v>
      </c>
      <c r="J653" s="67"/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  <c r="AA653" s="68"/>
      <c r="AB653" s="68"/>
      <c r="AC653" s="68"/>
      <c r="AD653" s="68"/>
      <c r="AE653" s="68"/>
      <c r="AF653" s="68"/>
      <c r="AG653" s="68"/>
      <c r="AH653" s="68"/>
      <c r="AI653" s="68"/>
      <c r="AJ653" s="68"/>
      <c r="AK653" s="68"/>
      <c r="AL653" s="68"/>
      <c r="AM653" s="68"/>
      <c r="AN653" s="68"/>
      <c r="AO653" s="68"/>
      <c r="AP653" s="68"/>
      <c r="AQ653" s="68"/>
      <c r="AR653" s="68"/>
      <c r="AS653" s="68"/>
      <c r="AT653" s="68"/>
      <c r="AU653" s="68"/>
      <c r="AV653" s="68"/>
      <c r="AW653" s="68"/>
      <c r="AX653" s="68"/>
      <c r="AY653" s="68"/>
      <c r="AZ653" s="68"/>
      <c r="BA653" s="68"/>
      <c r="BB653" s="68"/>
      <c r="BC653" s="68"/>
      <c r="BD653" s="68"/>
      <c r="BE653" s="68"/>
      <c r="BF653" s="68"/>
      <c r="BG653" s="68"/>
      <c r="BH653" s="68"/>
      <c r="BI653" s="68"/>
      <c r="BJ653" s="68"/>
      <c r="BK653" s="68"/>
      <c r="BL653" s="68"/>
      <c r="BM653" s="68"/>
      <c r="BN653" s="68"/>
      <c r="BO653" s="68"/>
      <c r="BP653" s="68"/>
      <c r="BQ653" s="68"/>
      <c r="BR653" s="69"/>
    </row>
    <row r="654" spans="1:72">
      <c r="BQ654" s="70"/>
    </row>
    <row r="655" spans="1:72" ht="18">
      <c r="B655" s="81" t="s">
        <v>369</v>
      </c>
      <c r="BQ655" s="70"/>
      <c r="BS655" s="57" t="s">
        <v>370</v>
      </c>
      <c r="BT655" s="44" t="s">
        <v>371</v>
      </c>
    </row>
    <row r="656" spans="1:72">
      <c r="B656" s="90" t="s">
        <v>250</v>
      </c>
      <c r="C656" s="112">
        <v>8887</v>
      </c>
      <c r="I656" s="222" t="s">
        <v>372</v>
      </c>
      <c r="BQ656" s="70"/>
    </row>
    <row r="657" spans="1:72">
      <c r="B657" s="90" t="s">
        <v>254</v>
      </c>
      <c r="C657" s="112">
        <v>10180</v>
      </c>
      <c r="I657" s="222" t="s">
        <v>372</v>
      </c>
      <c r="BQ657" s="70"/>
    </row>
    <row r="658" spans="1:72" ht="15.6">
      <c r="B658" s="81" t="s">
        <v>373</v>
      </c>
      <c r="BQ658" s="70"/>
      <c r="BS658" s="57" t="s">
        <v>374</v>
      </c>
      <c r="BT658" s="44"/>
    </row>
    <row r="659" spans="1:72">
      <c r="B659" s="90" t="s">
        <v>250</v>
      </c>
      <c r="C659" s="223">
        <f>$C$656/$C$674*C814</f>
        <v>1.5344027625120062</v>
      </c>
      <c r="I659" s="222" t="s">
        <v>372</v>
      </c>
      <c r="BQ659" s="70"/>
    </row>
    <row r="660" spans="1:72">
      <c r="B660" s="90" t="s">
        <v>254</v>
      </c>
      <c r="C660" s="223">
        <f>$C$657/$C$743*C883</f>
        <v>13.173645756955979</v>
      </c>
      <c r="I660" s="222" t="s">
        <v>372</v>
      </c>
      <c r="BQ660" s="70"/>
    </row>
    <row r="661" spans="1:72" ht="15.6">
      <c r="B661" s="81" t="s">
        <v>375</v>
      </c>
      <c r="BQ661" s="70"/>
      <c r="BT661" s="44"/>
    </row>
    <row r="662" spans="1:72">
      <c r="B662" s="90" t="s">
        <v>250</v>
      </c>
      <c r="C662" s="223">
        <f>$C$656/$C$674*C954</f>
        <v>0.10400018724012555</v>
      </c>
      <c r="I662" s="222" t="s">
        <v>372</v>
      </c>
      <c r="BQ662" s="70"/>
    </row>
    <row r="663" spans="1:72">
      <c r="B663" s="90" t="s">
        <v>254</v>
      </c>
      <c r="C663" s="223">
        <f>$C$657/$C$743*C1023</f>
        <v>0.27596325188759735</v>
      </c>
      <c r="I663" s="222" t="s">
        <v>372</v>
      </c>
      <c r="BQ663" s="70"/>
    </row>
    <row r="664" spans="1:72" ht="15.6">
      <c r="B664" s="81" t="s">
        <v>376</v>
      </c>
      <c r="BQ664" s="70"/>
      <c r="BT664" s="44"/>
    </row>
    <row r="665" spans="1:72">
      <c r="B665" s="90" t="s">
        <v>250</v>
      </c>
      <c r="C665" s="223">
        <f>$C$656/$C$674*C1094</f>
        <v>8.8000158433952383E-2</v>
      </c>
      <c r="I665" s="222" t="s">
        <v>372</v>
      </c>
      <c r="BQ665" s="70"/>
    </row>
    <row r="666" spans="1:72">
      <c r="B666" s="90" t="s">
        <v>254</v>
      </c>
      <c r="C666" s="223">
        <f>$C$657/$C$743*C1163</f>
        <v>9.8386898499056463E-2</v>
      </c>
      <c r="I666" s="222" t="s">
        <v>372</v>
      </c>
      <c r="BQ666" s="70"/>
    </row>
    <row r="667" spans="1:72">
      <c r="BQ667" s="70"/>
    </row>
    <row r="668" spans="1:72" ht="15.6">
      <c r="A668" s="76" t="s">
        <v>377</v>
      </c>
      <c r="B668" s="77"/>
      <c r="C668" s="76"/>
      <c r="D668" s="76"/>
      <c r="E668" s="78"/>
      <c r="F668" s="79"/>
      <c r="G668" s="76"/>
      <c r="H668" s="78" t="s">
        <v>10</v>
      </c>
      <c r="I668" s="79">
        <v>2023</v>
      </c>
      <c r="J668" s="67"/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  <c r="AA668" s="68"/>
      <c r="AB668" s="68"/>
      <c r="AC668" s="68"/>
      <c r="AD668" s="68"/>
      <c r="AE668" s="68"/>
      <c r="AF668" s="68"/>
      <c r="AG668" s="68"/>
      <c r="AH668" s="68"/>
      <c r="AI668" s="68"/>
      <c r="AJ668" s="68"/>
      <c r="AK668" s="68"/>
      <c r="AL668" s="68"/>
      <c r="AM668" s="68"/>
      <c r="AN668" s="68"/>
      <c r="AO668" s="68"/>
      <c r="AP668" s="68"/>
      <c r="AQ668" s="68"/>
      <c r="AR668" s="68"/>
      <c r="AS668" s="68"/>
      <c r="AT668" s="68"/>
      <c r="AU668" s="68"/>
      <c r="AV668" s="68"/>
      <c r="AW668" s="68"/>
      <c r="AX668" s="68"/>
      <c r="AY668" s="68"/>
      <c r="AZ668" s="68"/>
      <c r="BA668" s="68"/>
      <c r="BB668" s="68"/>
      <c r="BC668" s="68"/>
      <c r="BD668" s="68"/>
      <c r="BE668" s="68"/>
      <c r="BF668" s="68"/>
      <c r="BG668" s="68"/>
      <c r="BH668" s="68"/>
      <c r="BI668" s="68"/>
      <c r="BJ668" s="68"/>
      <c r="BK668" s="68"/>
      <c r="BL668" s="68"/>
      <c r="BM668" s="68"/>
      <c r="BN668" s="68"/>
      <c r="BO668" s="68"/>
      <c r="BP668" s="68"/>
      <c r="BQ668" s="68"/>
      <c r="BR668" s="69"/>
      <c r="BS668" s="57" t="s">
        <v>378</v>
      </c>
      <c r="BT668" s="87" t="s">
        <v>336</v>
      </c>
    </row>
    <row r="669" spans="1:72" ht="15" customHeight="1">
      <c r="A669" s="81"/>
      <c r="B669" s="82"/>
      <c r="C669" s="81"/>
      <c r="D669" s="81"/>
      <c r="E669" s="83"/>
      <c r="F669" s="84"/>
      <c r="G669" s="81"/>
      <c r="J669" s="67"/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  <c r="AA669" s="68"/>
      <c r="AB669" s="68"/>
      <c r="AC669" s="68"/>
      <c r="AD669" s="68"/>
      <c r="AE669" s="68"/>
      <c r="AF669" s="68"/>
      <c r="AG669" s="68"/>
      <c r="AH669" s="68"/>
      <c r="AI669" s="68"/>
      <c r="AJ669" s="68"/>
      <c r="AK669" s="68"/>
      <c r="AL669" s="68"/>
      <c r="AM669" s="68"/>
      <c r="AN669" s="68"/>
      <c r="AO669" s="68"/>
      <c r="AP669" s="68"/>
      <c r="AQ669" s="68"/>
      <c r="AR669" s="68"/>
      <c r="AS669" s="68"/>
      <c r="AT669" s="68"/>
      <c r="AU669" s="68"/>
      <c r="AV669" s="68"/>
      <c r="AW669" s="68"/>
      <c r="AX669" s="68"/>
      <c r="AY669" s="68"/>
      <c r="AZ669" s="68"/>
      <c r="BA669" s="68"/>
      <c r="BB669" s="68"/>
      <c r="BC669" s="68"/>
      <c r="BD669" s="68"/>
      <c r="BE669" s="68"/>
      <c r="BF669" s="68"/>
      <c r="BG669" s="68"/>
      <c r="BH669" s="68"/>
      <c r="BI669" s="68"/>
      <c r="BJ669" s="68"/>
      <c r="BK669" s="68"/>
      <c r="BL669" s="68"/>
      <c r="BM669" s="68"/>
      <c r="BN669" s="68"/>
      <c r="BO669" s="68"/>
      <c r="BP669" s="68"/>
      <c r="BQ669" s="68"/>
      <c r="BR669" s="69"/>
      <c r="BT669" s="87"/>
    </row>
    <row r="670" spans="1:72" s="62" customFormat="1" ht="18">
      <c r="A670" s="209" t="s">
        <v>379</v>
      </c>
      <c r="B670" s="209"/>
      <c r="C670" s="209"/>
      <c r="D670" s="209"/>
      <c r="E670" s="209"/>
      <c r="F670" s="210"/>
      <c r="G670" s="209"/>
      <c r="BS670" s="211"/>
    </row>
    <row r="671" spans="1:72">
      <c r="A671" s="90" t="s">
        <v>380</v>
      </c>
      <c r="C671" s="135"/>
      <c r="D671" s="135"/>
      <c r="E671" s="135"/>
      <c r="BS671" s="55"/>
    </row>
    <row r="672" spans="1:72">
      <c r="B672" s="55" t="s">
        <v>333</v>
      </c>
      <c r="C672" s="70">
        <v>2024</v>
      </c>
      <c r="D672" s="70">
        <v>2044</v>
      </c>
      <c r="E672" s="135"/>
      <c r="J672" s="236">
        <f t="shared" ref="J672:X672" si="174">K672-1</f>
        <v>2008</v>
      </c>
      <c r="K672" s="236">
        <f t="shared" si="174"/>
        <v>2009</v>
      </c>
      <c r="L672" s="236">
        <f t="shared" si="174"/>
        <v>2010</v>
      </c>
      <c r="M672" s="236">
        <f t="shared" si="174"/>
        <v>2011</v>
      </c>
      <c r="N672" s="236">
        <f t="shared" si="174"/>
        <v>2012</v>
      </c>
      <c r="O672" s="236">
        <f t="shared" si="174"/>
        <v>2013</v>
      </c>
      <c r="P672" s="236">
        <f t="shared" si="174"/>
        <v>2014</v>
      </c>
      <c r="Q672" s="236">
        <f t="shared" si="174"/>
        <v>2015</v>
      </c>
      <c r="R672" s="236">
        <f t="shared" si="174"/>
        <v>2016</v>
      </c>
      <c r="S672" s="236">
        <f t="shared" si="174"/>
        <v>2017</v>
      </c>
      <c r="T672" s="236">
        <f t="shared" si="174"/>
        <v>2018</v>
      </c>
      <c r="U672" s="236">
        <f t="shared" si="174"/>
        <v>2019</v>
      </c>
      <c r="V672" s="236">
        <f t="shared" si="174"/>
        <v>2020</v>
      </c>
      <c r="W672" s="236">
        <f t="shared" si="174"/>
        <v>2021</v>
      </c>
      <c r="X672" s="236">
        <f t="shared" si="174"/>
        <v>2022</v>
      </c>
      <c r="Y672" s="236">
        <f>Z672-1</f>
        <v>2023</v>
      </c>
      <c r="Z672" s="185">
        <f>$Z$6</f>
        <v>2024</v>
      </c>
      <c r="AA672" s="236">
        <f t="shared" ref="AA672:BQ672" si="175">Z672+1</f>
        <v>2025</v>
      </c>
      <c r="AB672" s="236">
        <f t="shared" si="175"/>
        <v>2026</v>
      </c>
      <c r="AC672" s="236">
        <f t="shared" si="175"/>
        <v>2027</v>
      </c>
      <c r="AD672" s="236">
        <f t="shared" si="175"/>
        <v>2028</v>
      </c>
      <c r="AE672" s="236">
        <f t="shared" si="175"/>
        <v>2029</v>
      </c>
      <c r="AF672" s="236">
        <f t="shared" si="175"/>
        <v>2030</v>
      </c>
      <c r="AG672" s="236">
        <f t="shared" si="175"/>
        <v>2031</v>
      </c>
      <c r="AH672" s="236">
        <f t="shared" si="175"/>
        <v>2032</v>
      </c>
      <c r="AI672" s="236">
        <f t="shared" si="175"/>
        <v>2033</v>
      </c>
      <c r="AJ672" s="236">
        <f t="shared" si="175"/>
        <v>2034</v>
      </c>
      <c r="AK672" s="236">
        <f t="shared" si="175"/>
        <v>2035</v>
      </c>
      <c r="AL672" s="236">
        <f t="shared" si="175"/>
        <v>2036</v>
      </c>
      <c r="AM672" s="236">
        <f t="shared" si="175"/>
        <v>2037</v>
      </c>
      <c r="AN672" s="236">
        <f t="shared" si="175"/>
        <v>2038</v>
      </c>
      <c r="AO672" s="236">
        <f t="shared" si="175"/>
        <v>2039</v>
      </c>
      <c r="AP672" s="236">
        <f t="shared" si="175"/>
        <v>2040</v>
      </c>
      <c r="AQ672" s="236">
        <f t="shared" si="175"/>
        <v>2041</v>
      </c>
      <c r="AR672" s="236">
        <f t="shared" si="175"/>
        <v>2042</v>
      </c>
      <c r="AS672" s="236">
        <f t="shared" si="175"/>
        <v>2043</v>
      </c>
      <c r="AT672" s="236">
        <f t="shared" si="175"/>
        <v>2044</v>
      </c>
      <c r="AU672" s="236">
        <f t="shared" si="175"/>
        <v>2045</v>
      </c>
      <c r="AV672" s="236">
        <f t="shared" si="175"/>
        <v>2046</v>
      </c>
      <c r="AW672" s="236">
        <f t="shared" si="175"/>
        <v>2047</v>
      </c>
      <c r="AX672" s="236">
        <f t="shared" si="175"/>
        <v>2048</v>
      </c>
      <c r="AY672" s="236">
        <f t="shared" si="175"/>
        <v>2049</v>
      </c>
      <c r="AZ672" s="236">
        <f t="shared" si="175"/>
        <v>2050</v>
      </c>
      <c r="BA672" s="236">
        <f t="shared" si="175"/>
        <v>2051</v>
      </c>
      <c r="BB672" s="236">
        <f t="shared" si="175"/>
        <v>2052</v>
      </c>
      <c r="BC672" s="236">
        <f t="shared" si="175"/>
        <v>2053</v>
      </c>
      <c r="BD672" s="236">
        <f>BC672+1</f>
        <v>2054</v>
      </c>
      <c r="BE672" s="236">
        <f t="shared" si="175"/>
        <v>2055</v>
      </c>
      <c r="BF672" s="236">
        <f t="shared" si="175"/>
        <v>2056</v>
      </c>
      <c r="BG672" s="236">
        <f t="shared" si="175"/>
        <v>2057</v>
      </c>
      <c r="BH672" s="236">
        <f t="shared" si="175"/>
        <v>2058</v>
      </c>
      <c r="BI672" s="236">
        <f t="shared" si="175"/>
        <v>2059</v>
      </c>
      <c r="BJ672" s="236">
        <f t="shared" si="175"/>
        <v>2060</v>
      </c>
      <c r="BK672" s="236">
        <f t="shared" si="175"/>
        <v>2061</v>
      </c>
      <c r="BL672" s="236">
        <f t="shared" si="175"/>
        <v>2062</v>
      </c>
      <c r="BM672" s="236">
        <f t="shared" si="175"/>
        <v>2063</v>
      </c>
      <c r="BN672" s="236">
        <f t="shared" si="175"/>
        <v>2064</v>
      </c>
      <c r="BO672" s="236">
        <f t="shared" si="175"/>
        <v>2065</v>
      </c>
      <c r="BP672" s="236">
        <f t="shared" si="175"/>
        <v>2066</v>
      </c>
      <c r="BQ672" s="236">
        <f t="shared" si="175"/>
        <v>2067</v>
      </c>
      <c r="BS672" s="55"/>
    </row>
    <row r="673" spans="2:71">
      <c r="B673" s="56">
        <v>0</v>
      </c>
      <c r="C673" s="212">
        <v>78.918499999999995</v>
      </c>
      <c r="D673" s="212">
        <v>60.228900000000003</v>
      </c>
      <c r="I673" s="61" t="s">
        <v>381</v>
      </c>
      <c r="J673" s="67">
        <f t="shared" ref="J673:Z673" si="176">$C673*POWER(POWER($D673/$C673,1/($D$672-$C$672)),J$672-$C$672)</f>
        <v>97.966577152996862</v>
      </c>
      <c r="K673" s="67">
        <f t="shared" si="176"/>
        <v>96.651642759071393</v>
      </c>
      <c r="L673" s="67">
        <f t="shared" si="176"/>
        <v>95.354357776920608</v>
      </c>
      <c r="M673" s="67">
        <f t="shared" si="176"/>
        <v>94.074485311276234</v>
      </c>
      <c r="N673" s="67">
        <f t="shared" si="176"/>
        <v>92.811791646543583</v>
      </c>
      <c r="O673" s="67">
        <f t="shared" si="176"/>
        <v>91.566046204123055</v>
      </c>
      <c r="P673" s="67">
        <f t="shared" si="176"/>
        <v>90.337021500304616</v>
      </c>
      <c r="Q673" s="67">
        <f t="shared" si="176"/>
        <v>89.124493104727222</v>
      </c>
      <c r="R673" s="67">
        <f t="shared" si="176"/>
        <v>87.928239599395951</v>
      </c>
      <c r="S673" s="67">
        <f t="shared" si="176"/>
        <v>86.74804253824928</v>
      </c>
      <c r="T673" s="67">
        <f t="shared" si="176"/>
        <v>85.583686407268928</v>
      </c>
      <c r="U673" s="67">
        <f t="shared" si="176"/>
        <v>84.434958585125088</v>
      </c>
      <c r="V673" s="67">
        <f t="shared" si="176"/>
        <v>83.301649304350079</v>
      </c>
      <c r="W673" s="67">
        <f t="shared" si="176"/>
        <v>82.183551613032961</v>
      </c>
      <c r="X673" s="67">
        <f t="shared" si="176"/>
        <v>81.080461337028368</v>
      </c>
      <c r="Y673" s="67">
        <f t="shared" si="176"/>
        <v>79.992177042672566</v>
      </c>
      <c r="Z673" s="67">
        <f t="shared" si="176"/>
        <v>78.918499999999995</v>
      </c>
      <c r="AA673" s="67">
        <f t="shared" ref="AA673:AP688" si="177">$C673*POWER(POWER($D673/$C673,1/($D$672-$C$672)),AA$672-$C$672)</f>
        <v>77.859234146453417</v>
      </c>
      <c r="AB673" s="67">
        <f t="shared" si="177"/>
        <v>76.814186051081279</v>
      </c>
      <c r="AC673" s="67">
        <f t="shared" si="177"/>
        <v>75.783164879215562</v>
      </c>
      <c r="AD673" s="67">
        <f t="shared" si="177"/>
        <v>74.765982357623756</v>
      </c>
      <c r="AE673" s="67">
        <f t="shared" si="177"/>
        <v>73.762452740128523</v>
      </c>
      <c r="AF673" s="67">
        <f t="shared" si="177"/>
        <v>72.772392773688949</v>
      </c>
      <c r="AG673" s="67">
        <f t="shared" si="177"/>
        <v>71.795621664936903</v>
      </c>
      <c r="AH673" s="67">
        <f t="shared" si="177"/>
        <v>70.831961047162665</v>
      </c>
      <c r="AI673" s="67">
        <f t="shared" si="177"/>
        <v>69.881234947743621</v>
      </c>
      <c r="AJ673" s="67">
        <f t="shared" si="177"/>
        <v>68.943269756010238</v>
      </c>
      <c r="AK673" s="67">
        <f t="shared" si="177"/>
        <v>68.017894191543206</v>
      </c>
      <c r="AL673" s="67">
        <f t="shared" si="177"/>
        <v>67.104939272896175</v>
      </c>
      <c r="AM673" s="67">
        <f t="shared" si="177"/>
        <v>66.204238286738359</v>
      </c>
      <c r="AN673" s="67">
        <f t="shared" si="177"/>
        <v>65.315626757411223</v>
      </c>
      <c r="AO673" s="67">
        <f t="shared" si="177"/>
        <v>64.43894241689388</v>
      </c>
      <c r="AP673" s="67">
        <f t="shared" si="177"/>
        <v>63.574025175171457</v>
      </c>
      <c r="AQ673" s="67">
        <f t="shared" ref="AQ673:BF688" si="178">$C673*POWER(POWER($D673/$C673,1/($D$672-$C$672)),AQ$672-$C$672)</f>
        <v>62.720717091001461</v>
      </c>
      <c r="AR673" s="67">
        <f t="shared" si="178"/>
        <v>61.878862343072228</v>
      </c>
      <c r="AS673" s="67">
        <f t="shared" si="178"/>
        <v>61.048307201548688</v>
      </c>
      <c r="AT673" s="67">
        <f t="shared" si="178"/>
        <v>60.228899999999967</v>
      </c>
      <c r="AU673" s="67">
        <f t="shared" si="178"/>
        <v>59.420491107703846</v>
      </c>
      <c r="AV673" s="67">
        <f t="shared" si="178"/>
        <v>58.622932902322866</v>
      </c>
      <c r="AW673" s="67">
        <f t="shared" si="178"/>
        <v>57.836079742947277</v>
      </c>
      <c r="AX673" s="67">
        <f t="shared" si="178"/>
        <v>57.059787943499721</v>
      </c>
      <c r="AY673" s="67">
        <f t="shared" si="178"/>
        <v>56.293915746497021</v>
      </c>
      <c r="AZ673" s="67">
        <f t="shared" si="178"/>
        <v>55.538323297163934</v>
      </c>
      <c r="BA673" s="67">
        <f t="shared" si="178"/>
        <v>54.792872617894616</v>
      </c>
      <c r="BB673" s="67">
        <f t="shared" si="178"/>
        <v>54.057427583056615</v>
      </c>
      <c r="BC673" s="67">
        <f t="shared" si="178"/>
        <v>53.331853894133246</v>
      </c>
      <c r="BD673" s="67">
        <f t="shared" si="178"/>
        <v>52.61601905519953</v>
      </c>
      <c r="BE673" s="67">
        <f t="shared" si="178"/>
        <v>51.909792348727301</v>
      </c>
      <c r="BF673" s="67">
        <f t="shared" si="178"/>
        <v>51.213044811715051</v>
      </c>
      <c r="BG673" s="67">
        <f t="shared" ref="BG673:BQ688" si="179">$C673*POWER(POWER($D673/$C673,1/($D$672-$C$672)),BG$672-$C$672)</f>
        <v>50.525649212138269</v>
      </c>
      <c r="BH673" s="67">
        <f t="shared" si="179"/>
        <v>49.847480025715683</v>
      </c>
      <c r="BI673" s="67">
        <f t="shared" si="179"/>
        <v>49.178413412987545</v>
      </c>
      <c r="BJ673" s="67">
        <f t="shared" si="179"/>
        <v>48.518327196701435</v>
      </c>
      <c r="BK673" s="67">
        <f t="shared" si="179"/>
        <v>47.867100839501724</v>
      </c>
      <c r="BL673" s="67">
        <f t="shared" si="179"/>
        <v>47.22461542191833</v>
      </c>
      <c r="BM673" s="67">
        <f t="shared" si="179"/>
        <v>46.590753620651107</v>
      </c>
      <c r="BN673" s="67">
        <f t="shared" si="179"/>
        <v>45.965399687145563</v>
      </c>
      <c r="BO673" s="67">
        <f t="shared" si="179"/>
        <v>45.348439426456189</v>
      </c>
      <c r="BP673" s="67">
        <f t="shared" si="179"/>
        <v>44.739760176393517</v>
      </c>
      <c r="BQ673" s="67">
        <f t="shared" si="179"/>
        <v>44.139250786951038</v>
      </c>
      <c r="BS673" s="55"/>
    </row>
    <row r="674" spans="2:71">
      <c r="B674" s="56">
        <v>5</v>
      </c>
      <c r="C674" s="212">
        <v>555.43650000000002</v>
      </c>
      <c r="D674" s="212">
        <v>330.90339999999998</v>
      </c>
      <c r="I674" s="61" t="s">
        <v>381</v>
      </c>
      <c r="J674" s="67">
        <f t="shared" ref="J674:Y689" si="180">$C674*POWER(POWER($D674/$C674,1/($D$672-$C$672)),J$672-$C$672)</f>
        <v>840.58370052827479</v>
      </c>
      <c r="K674" s="67">
        <f t="shared" si="180"/>
        <v>819.09505716993283</v>
      </c>
      <c r="L674" s="67">
        <f t="shared" si="180"/>
        <v>798.15574850971973</v>
      </c>
      <c r="M674" s="67">
        <f t="shared" si="180"/>
        <v>777.75173138048297</v>
      </c>
      <c r="N674" s="67">
        <f t="shared" si="180"/>
        <v>757.86932161395418</v>
      </c>
      <c r="O674" s="67">
        <f t="shared" si="180"/>
        <v>738.49518486331738</v>
      </c>
      <c r="P674" s="67">
        <f t="shared" si="180"/>
        <v>719.61632766039099</v>
      </c>
      <c r="Q674" s="67">
        <f t="shared" si="180"/>
        <v>701.22008870142031</v>
      </c>
      <c r="R674" s="67">
        <f t="shared" si="180"/>
        <v>683.2941303556421</v>
      </c>
      <c r="S674" s="67">
        <f t="shared" si="180"/>
        <v>665.82643039092329</v>
      </c>
      <c r="T674" s="67">
        <f t="shared" si="180"/>
        <v>648.80527391092392</v>
      </c>
      <c r="U674" s="67">
        <f t="shared" si="180"/>
        <v>632.21924549838002</v>
      </c>
      <c r="V674" s="67">
        <f t="shared" si="180"/>
        <v>616.05722155923286</v>
      </c>
      <c r="W674" s="67">
        <f t="shared" si="180"/>
        <v>600.30836286247495</v>
      </c>
      <c r="X674" s="67">
        <f t="shared" si="180"/>
        <v>584.96210727070581</v>
      </c>
      <c r="Y674" s="67">
        <f t="shared" si="180"/>
        <v>570.00816265652315</v>
      </c>
      <c r="Z674" s="67">
        <f t="shared" ref="Z674:Z688" si="181">$C674*POWER(POWER($D674/$C674,1/($D$672-$C$672)),Z$672-$C$672)</f>
        <v>555.43650000000002</v>
      </c>
      <c r="AA674" s="67">
        <f t="shared" si="177"/>
        <v>541.23734666261703</v>
      </c>
      <c r="AB674" s="67">
        <f t="shared" si="177"/>
        <v>527.40117983313985</v>
      </c>
      <c r="AC674" s="67">
        <f t="shared" si="177"/>
        <v>513.91872014104638</v>
      </c>
      <c r="AD674" s="67">
        <f t="shared" si="177"/>
        <v>500.78092543321867</v>
      </c>
      <c r="AE674" s="67">
        <f t="shared" si="177"/>
        <v>487.97898470972848</v>
      </c>
      <c r="AF674" s="67">
        <f t="shared" si="177"/>
        <v>475.50431221464771</v>
      </c>
      <c r="AG674" s="67">
        <f t="shared" si="177"/>
        <v>463.34854167792093</v>
      </c>
      <c r="AH674" s="67">
        <f t="shared" si="177"/>
        <v>451.50352070443864</v>
      </c>
      <c r="AI674" s="67">
        <f t="shared" si="177"/>
        <v>439.96130530654773</v>
      </c>
      <c r="AJ674" s="67">
        <f t="shared" si="177"/>
        <v>428.71415457633304</v>
      </c>
      <c r="AK674" s="67">
        <f t="shared" si="177"/>
        <v>417.75452549409619</v>
      </c>
      <c r="AL674" s="67">
        <f t="shared" si="177"/>
        <v>407.0750678695498</v>
      </c>
      <c r="AM674" s="67">
        <f t="shared" si="177"/>
        <v>396.66861941233577</v>
      </c>
      <c r="AN674" s="67">
        <f t="shared" si="177"/>
        <v>386.52820092855984</v>
      </c>
      <c r="AO674" s="67">
        <f t="shared" si="177"/>
        <v>376.64701164012195</v>
      </c>
      <c r="AP674" s="67">
        <f t="shared" si="177"/>
        <v>367.01842462370308</v>
      </c>
      <c r="AQ674" s="67">
        <f t="shared" si="178"/>
        <v>357.6359823663492</v>
      </c>
      <c r="AR674" s="67">
        <f t="shared" si="178"/>
        <v>348.49339243467313</v>
      </c>
      <c r="AS674" s="67">
        <f t="shared" si="178"/>
        <v>339.58452325476736</v>
      </c>
      <c r="AT674" s="67">
        <f t="shared" si="178"/>
        <v>330.90340000000009</v>
      </c>
      <c r="AU674" s="67">
        <f t="shared" si="178"/>
        <v>322.44420058393467</v>
      </c>
      <c r="AV674" s="67">
        <f t="shared" si="178"/>
        <v>314.20125175568666</v>
      </c>
      <c r="AW674" s="67">
        <f t="shared" si="178"/>
        <v>306.16902529509809</v>
      </c>
      <c r="AX674" s="67">
        <f t="shared" si="178"/>
        <v>298.34213430517894</v>
      </c>
      <c r="AY674" s="67">
        <f t="shared" si="178"/>
        <v>290.71532959932807</v>
      </c>
      <c r="AZ674" s="67">
        <f t="shared" si="178"/>
        <v>283.28349618091079</v>
      </c>
      <c r="BA674" s="67">
        <f t="shared" si="178"/>
        <v>276.04164981283327</v>
      </c>
      <c r="BB674" s="67">
        <f t="shared" si="178"/>
        <v>268.98493367481097</v>
      </c>
      <c r="BC674" s="67">
        <f t="shared" si="178"/>
        <v>262.10861510609169</v>
      </c>
      <c r="BD674" s="67">
        <f t="shared" si="178"/>
        <v>255.40808243144659</v>
      </c>
      <c r="BE674" s="67">
        <f t="shared" si="178"/>
        <v>248.87884186830195</v>
      </c>
      <c r="BF674" s="67">
        <f t="shared" si="178"/>
        <v>242.51651451293674</v>
      </c>
      <c r="BG674" s="67">
        <f t="shared" si="179"/>
        <v>236.31683340372467</v>
      </c>
      <c r="BH674" s="67">
        <f t="shared" si="179"/>
        <v>230.27564065945185</v>
      </c>
      <c r="BI674" s="67">
        <f t="shared" si="179"/>
        <v>224.38888469078995</v>
      </c>
      <c r="BJ674" s="67">
        <f t="shared" si="179"/>
        <v>218.65261748305534</v>
      </c>
      <c r="BK674" s="67">
        <f t="shared" si="179"/>
        <v>213.06299194843155</v>
      </c>
      <c r="BL674" s="67">
        <f t="shared" si="179"/>
        <v>207.61625934587954</v>
      </c>
      <c r="BM674" s="67">
        <f t="shared" si="179"/>
        <v>202.30876676700501</v>
      </c>
      <c r="BN674" s="67">
        <f t="shared" si="179"/>
        <v>197.1369546861973</v>
      </c>
      <c r="BO674" s="67">
        <f t="shared" si="179"/>
        <v>192.09735457339582</v>
      </c>
      <c r="BP674" s="67">
        <f t="shared" si="179"/>
        <v>187.18658656788432</v>
      </c>
      <c r="BQ674" s="67">
        <f t="shared" si="179"/>
        <v>182.40135721155161</v>
      </c>
      <c r="BS674" s="55"/>
    </row>
    <row r="675" spans="2:71">
      <c r="B675" s="56">
        <v>6</v>
      </c>
      <c r="C675" s="212">
        <v>538.70389999999998</v>
      </c>
      <c r="D675" s="212">
        <v>324.70420000000001</v>
      </c>
      <c r="I675" s="61" t="s">
        <v>381</v>
      </c>
      <c r="J675" s="67">
        <f t="shared" si="180"/>
        <v>807.68104437446743</v>
      </c>
      <c r="K675" s="67">
        <f t="shared" si="180"/>
        <v>787.49314095480872</v>
      </c>
      <c r="L675" s="67">
        <f t="shared" si="180"/>
        <v>767.8098320744424</v>
      </c>
      <c r="M675" s="67">
        <f t="shared" si="180"/>
        <v>748.61850544551544</v>
      </c>
      <c r="N675" s="67">
        <f t="shared" si="180"/>
        <v>729.90686402299309</v>
      </c>
      <c r="O675" s="67">
        <f t="shared" si="180"/>
        <v>711.6629181251983</v>
      </c>
      <c r="P675" s="67">
        <f t="shared" si="180"/>
        <v>693.87497775129623</v>
      </c>
      <c r="Q675" s="67">
        <f t="shared" si="180"/>
        <v>676.53164509080295</v>
      </c>
      <c r="R675" s="67">
        <f t="shared" si="180"/>
        <v>659.62180722031826</v>
      </c>
      <c r="S675" s="67">
        <f t="shared" si="180"/>
        <v>643.13462898280261</v>
      </c>
      <c r="T675" s="67">
        <f t="shared" si="180"/>
        <v>627.05954604483634</v>
      </c>
      <c r="U675" s="67">
        <f t="shared" si="180"/>
        <v>611.38625812741031</v>
      </c>
      <c r="V675" s="67">
        <f t="shared" si="180"/>
        <v>596.10472240591548</v>
      </c>
      <c r="W675" s="67">
        <f t="shared" si="180"/>
        <v>581.20514707509494</v>
      </c>
      <c r="X675" s="67">
        <f t="shared" si="180"/>
        <v>566.67798507484304</v>
      </c>
      <c r="Y675" s="67">
        <f t="shared" si="180"/>
        <v>552.51392797282472</v>
      </c>
      <c r="Z675" s="67">
        <f t="shared" si="181"/>
        <v>538.70389999999998</v>
      </c>
      <c r="AA675" s="67">
        <f t="shared" si="177"/>
        <v>525.23905223522888</v>
      </c>
      <c r="AB675" s="67">
        <f t="shared" si="177"/>
        <v>512.11075693523196</v>
      </c>
      <c r="AC675" s="67">
        <f t="shared" si="177"/>
        <v>499.31060200627269</v>
      </c>
      <c r="AD675" s="67">
        <f t="shared" si="177"/>
        <v>486.83038561401963</v>
      </c>
      <c r="AE675" s="67">
        <f t="shared" si="177"/>
        <v>474.66211092813455</v>
      </c>
      <c r="AF675" s="67">
        <f t="shared" si="177"/>
        <v>462.79798099821903</v>
      </c>
      <c r="AG675" s="67">
        <f t="shared" si="177"/>
        <v>451.23039375783623</v>
      </c>
      <c r="AH675" s="67">
        <f t="shared" si="177"/>
        <v>439.95193715340667</v>
      </c>
      <c r="AI675" s="67">
        <f t="shared" si="177"/>
        <v>428.95538439485648</v>
      </c>
      <c r="AJ675" s="67">
        <f t="shared" si="177"/>
        <v>418.23368932497561</v>
      </c>
      <c r="AK675" s="67">
        <f t="shared" si="177"/>
        <v>407.77998190451819</v>
      </c>
      <c r="AL675" s="67">
        <f t="shared" si="177"/>
        <v>397.58756381015235</v>
      </c>
      <c r="AM675" s="67">
        <f t="shared" si="177"/>
        <v>387.64990414243891</v>
      </c>
      <c r="AN675" s="67">
        <f t="shared" si="177"/>
        <v>377.96063524108877</v>
      </c>
      <c r="AO675" s="67">
        <f t="shared" si="177"/>
        <v>368.51354860481712</v>
      </c>
      <c r="AP675" s="67">
        <f t="shared" si="177"/>
        <v>359.30259091318089</v>
      </c>
      <c r="AQ675" s="67">
        <f t="shared" si="178"/>
        <v>350.32186014784986</v>
      </c>
      <c r="AR675" s="67">
        <f t="shared" si="178"/>
        <v>341.56560181082614</v>
      </c>
      <c r="AS675" s="67">
        <f t="shared" si="178"/>
        <v>333.0282052371885</v>
      </c>
      <c r="AT675" s="67">
        <f t="shared" si="178"/>
        <v>324.70420000000036</v>
      </c>
      <c r="AU675" s="67">
        <f t="shared" si="178"/>
        <v>316.58825240507525</v>
      </c>
      <c r="AV675" s="67">
        <f t="shared" si="178"/>
        <v>308.67516207335638</v>
      </c>
      <c r="AW675" s="67">
        <f t="shared" si="178"/>
        <v>300.95985860871878</v>
      </c>
      <c r="AX675" s="67">
        <f t="shared" si="178"/>
        <v>293.43739834905955</v>
      </c>
      <c r="AY675" s="67">
        <f t="shared" si="178"/>
        <v>286.10296119859424</v>
      </c>
      <c r="AZ675" s="67">
        <f t="shared" si="178"/>
        <v>278.95184753932932</v>
      </c>
      <c r="BA675" s="67">
        <f t="shared" si="178"/>
        <v>271.97947521973276</v>
      </c>
      <c r="BB675" s="67">
        <f t="shared" si="178"/>
        <v>265.18137661867189</v>
      </c>
      <c r="BC675" s="67">
        <f t="shared" si="178"/>
        <v>258.55319578273804</v>
      </c>
      <c r="BD675" s="67">
        <f t="shared" si="178"/>
        <v>252.09068563512332</v>
      </c>
      <c r="BE675" s="67">
        <f t="shared" si="178"/>
        <v>245.78970525426158</v>
      </c>
      <c r="BF675" s="67">
        <f t="shared" si="178"/>
        <v>239.64621722048906</v>
      </c>
      <c r="BG675" s="67">
        <f t="shared" si="179"/>
        <v>233.65628502902516</v>
      </c>
      <c r="BH675" s="67">
        <f t="shared" si="179"/>
        <v>227.81607056761553</v>
      </c>
      <c r="BI675" s="67">
        <f t="shared" si="179"/>
        <v>222.12183165722095</v>
      </c>
      <c r="BJ675" s="67">
        <f t="shared" si="179"/>
        <v>216.56991965417703</v>
      </c>
      <c r="BK675" s="67">
        <f t="shared" si="179"/>
        <v>211.15677711228676</v>
      </c>
      <c r="BL675" s="67">
        <f t="shared" si="179"/>
        <v>205.87893550334977</v>
      </c>
      <c r="BM675" s="67">
        <f t="shared" si="179"/>
        <v>200.73301299466596</v>
      </c>
      <c r="BN675" s="67">
        <f t="shared" si="179"/>
        <v>195.71571228209089</v>
      </c>
      <c r="BO675" s="67">
        <f t="shared" si="179"/>
        <v>190.82381847725284</v>
      </c>
      <c r="BP675" s="67">
        <f t="shared" si="179"/>
        <v>186.05419704757966</v>
      </c>
      <c r="BQ675" s="67">
        <f t="shared" si="179"/>
        <v>181.40379180781366</v>
      </c>
      <c r="BS675" s="55"/>
    </row>
    <row r="676" spans="2:71">
      <c r="B676" s="56">
        <v>7</v>
      </c>
      <c r="C676" s="212">
        <v>522.47540000000004</v>
      </c>
      <c r="D676" s="212">
        <v>318.62099999999998</v>
      </c>
      <c r="I676" s="61" t="s">
        <v>381</v>
      </c>
      <c r="J676" s="67">
        <f t="shared" si="180"/>
        <v>776.06662663541795</v>
      </c>
      <c r="K676" s="67">
        <f t="shared" si="180"/>
        <v>757.11078937174113</v>
      </c>
      <c r="L676" s="67">
        <f t="shared" si="180"/>
        <v>738.61795844545145</v>
      </c>
      <c r="M676" s="67">
        <f t="shared" si="180"/>
        <v>720.57682468220469</v>
      </c>
      <c r="N676" s="67">
        <f t="shared" si="180"/>
        <v>702.97635514021272</v>
      </c>
      <c r="O676" s="67">
        <f t="shared" si="180"/>
        <v>685.80578636311907</v>
      </c>
      <c r="P676" s="67">
        <f t="shared" si="180"/>
        <v>669.05461779767245</v>
      </c>
      <c r="Q676" s="67">
        <f t="shared" si="180"/>
        <v>652.71260537218222</v>
      </c>
      <c r="R676" s="67">
        <f t="shared" si="180"/>
        <v>636.76975523181898</v>
      </c>
      <c r="S676" s="67">
        <f t="shared" si="180"/>
        <v>621.21631762693642</v>
      </c>
      <c r="T676" s="67">
        <f t="shared" si="180"/>
        <v>606.04278095067241</v>
      </c>
      <c r="U676" s="67">
        <f t="shared" si="180"/>
        <v>591.23986592218739</v>
      </c>
      <c r="V676" s="67">
        <f t="shared" si="180"/>
        <v>576.79851991197654</v>
      </c>
      <c r="W676" s="67">
        <f t="shared" si="180"/>
        <v>562.7099114057927</v>
      </c>
      <c r="X676" s="67">
        <f t="shared" si="180"/>
        <v>548.96542460378862</v>
      </c>
      <c r="Y676" s="67">
        <f t="shared" si="180"/>
        <v>535.55665415157932</v>
      </c>
      <c r="Z676" s="67">
        <f t="shared" si="181"/>
        <v>522.47540000000004</v>
      </c>
      <c r="AA676" s="67">
        <f t="shared" si="177"/>
        <v>509.71366239041816</v>
      </c>
      <c r="AB676" s="67">
        <f t="shared" si="177"/>
        <v>497.263636962531</v>
      </c>
      <c r="AC676" s="67">
        <f t="shared" si="177"/>
        <v>485.11770998165838</v>
      </c>
      <c r="AD676" s="67">
        <f t="shared" si="177"/>
        <v>473.26845368261132</v>
      </c>
      <c r="AE676" s="67">
        <f t="shared" si="177"/>
        <v>461.70862172728857</v>
      </c>
      <c r="AF676" s="67">
        <f t="shared" si="177"/>
        <v>450.43114477322467</v>
      </c>
      <c r="AG676" s="67">
        <f t="shared" si="177"/>
        <v>439.42912615037756</v>
      </c>
      <c r="AH676" s="67">
        <f t="shared" si="177"/>
        <v>428.69583764351398</v>
      </c>
      <c r="AI676" s="67">
        <f t="shared" si="177"/>
        <v>418.22471537761123</v>
      </c>
      <c r="AJ676" s="67">
        <f t="shared" si="177"/>
        <v>408.0093558037612</v>
      </c>
      <c r="AK676" s="67">
        <f t="shared" si="177"/>
        <v>398.04351178311998</v>
      </c>
      <c r="AL676" s="67">
        <f t="shared" si="177"/>
        <v>388.32108876650972</v>
      </c>
      <c r="AM676" s="67">
        <f t="shared" si="177"/>
        <v>378.83614106733506</v>
      </c>
      <c r="AN676" s="67">
        <f t="shared" si="177"/>
        <v>369.58286822553646</v>
      </c>
      <c r="AO676" s="67">
        <f t="shared" si="177"/>
        <v>360.55561146035484</v>
      </c>
      <c r="AP676" s="67">
        <f t="shared" si="177"/>
        <v>351.74885020974023</v>
      </c>
      <c r="AQ676" s="67">
        <f t="shared" si="178"/>
        <v>343.15719875428636</v>
      </c>
      <c r="AR676" s="67">
        <f t="shared" si="178"/>
        <v>334.77540292362846</v>
      </c>
      <c r="AS676" s="67">
        <f t="shared" si="178"/>
        <v>326.5983368832878</v>
      </c>
      <c r="AT676" s="67">
        <f t="shared" si="178"/>
        <v>318.62100000000044</v>
      </c>
      <c r="AU676" s="67">
        <f t="shared" si="178"/>
        <v>310.83851378361095</v>
      </c>
      <c r="AV676" s="67">
        <f t="shared" si="178"/>
        <v>303.24611890366282</v>
      </c>
      <c r="AW676" s="67">
        <f t="shared" si="178"/>
        <v>295.83917227885973</v>
      </c>
      <c r="AX676" s="67">
        <f t="shared" si="178"/>
        <v>288.61314423761866</v>
      </c>
      <c r="AY676" s="67">
        <f t="shared" si="178"/>
        <v>281.56361574797705</v>
      </c>
      <c r="AZ676" s="67">
        <f t="shared" si="178"/>
        <v>274.68627571516248</v>
      </c>
      <c r="BA676" s="67">
        <f t="shared" si="178"/>
        <v>267.97691834516917</v>
      </c>
      <c r="BB676" s="67">
        <f t="shared" si="178"/>
        <v>261.43144057273179</v>
      </c>
      <c r="BC676" s="67">
        <f t="shared" si="178"/>
        <v>255.04583955212064</v>
      </c>
      <c r="BD676" s="67">
        <f t="shared" si="178"/>
        <v>248.81621020922776</v>
      </c>
      <c r="BE676" s="67">
        <f t="shared" si="178"/>
        <v>242.73874285344274</v>
      </c>
      <c r="BF676" s="67">
        <f t="shared" si="178"/>
        <v>236.80972084786049</v>
      </c>
      <c r="BG676" s="67">
        <f t="shared" si="179"/>
        <v>231.02551833639541</v>
      </c>
      <c r="BH676" s="67">
        <f t="shared" si="179"/>
        <v>225.38259802641198</v>
      </c>
      <c r="BI676" s="67">
        <f t="shared" si="179"/>
        <v>219.87750902551559</v>
      </c>
      <c r="BJ676" s="67">
        <f t="shared" si="179"/>
        <v>214.5068847311812</v>
      </c>
      <c r="BK676" s="67">
        <f t="shared" si="179"/>
        <v>209.26744077192845</v>
      </c>
      <c r="BL676" s="67">
        <f t="shared" si="179"/>
        <v>204.15597299878533</v>
      </c>
      <c r="BM676" s="67">
        <f t="shared" si="179"/>
        <v>199.16935552581072</v>
      </c>
      <c r="BN676" s="67">
        <f t="shared" si="179"/>
        <v>194.30453881847887</v>
      </c>
      <c r="BO676" s="67">
        <f t="shared" si="179"/>
        <v>189.55854782875522</v>
      </c>
      <c r="BP676" s="67">
        <f t="shared" si="179"/>
        <v>184.92848017572516</v>
      </c>
      <c r="BQ676" s="67">
        <f t="shared" si="179"/>
        <v>180.41150437066071</v>
      </c>
      <c r="BS676" s="55"/>
    </row>
    <row r="677" spans="2:71">
      <c r="B677" s="56">
        <v>8</v>
      </c>
      <c r="C677" s="212">
        <v>506.73579999999998</v>
      </c>
      <c r="D677" s="212">
        <v>312.65179999999998</v>
      </c>
      <c r="I677" s="61" t="s">
        <v>381</v>
      </c>
      <c r="J677" s="67">
        <f t="shared" si="180"/>
        <v>745.68964250937654</v>
      </c>
      <c r="K677" s="67">
        <f t="shared" si="180"/>
        <v>727.90060132410463</v>
      </c>
      <c r="L677" s="67">
        <f t="shared" si="180"/>
        <v>710.53593238199073</v>
      </c>
      <c r="M677" s="67">
        <f t="shared" si="180"/>
        <v>693.58551193331209</v>
      </c>
      <c r="N677" s="67">
        <f t="shared" si="180"/>
        <v>677.03945773874227</v>
      </c>
      <c r="O677" s="67">
        <f t="shared" si="180"/>
        <v>660.88812330792086</v>
      </c>
      <c r="P677" s="67">
        <f t="shared" si="180"/>
        <v>645.12209227546782</v>
      </c>
      <c r="Q677" s="67">
        <f t="shared" si="180"/>
        <v>629.73217291116225</v>
      </c>
      <c r="R677" s="67">
        <f t="shared" si="180"/>
        <v>614.70939276108584</v>
      </c>
      <c r="S677" s="67">
        <f t="shared" si="180"/>
        <v>600.04499341660528</v>
      </c>
      <c r="T677" s="67">
        <f t="shared" si="180"/>
        <v>585.73042540814606</v>
      </c>
      <c r="U677" s="67">
        <f t="shared" si="180"/>
        <v>571.75734322077835</v>
      </c>
      <c r="V677" s="67">
        <f t="shared" si="180"/>
        <v>558.11760042871174</v>
      </c>
      <c r="W677" s="67">
        <f t="shared" si="180"/>
        <v>544.80324494585852</v>
      </c>
      <c r="X677" s="67">
        <f t="shared" si="180"/>
        <v>531.80651438970131</v>
      </c>
      <c r="Y677" s="67">
        <f t="shared" si="180"/>
        <v>519.11983155575626</v>
      </c>
      <c r="Z677" s="67">
        <f t="shared" si="181"/>
        <v>506.73579999999998</v>
      </c>
      <c r="AA677" s="67">
        <f t="shared" si="177"/>
        <v>494.64719972667871</v>
      </c>
      <c r="AB677" s="67">
        <f t="shared" si="177"/>
        <v>482.84698297898979</v>
      </c>
      <c r="AC677" s="67">
        <f t="shared" si="177"/>
        <v>471.32827013017948</v>
      </c>
      <c r="AD677" s="67">
        <f t="shared" si="177"/>
        <v>460.08434567266193</v>
      </c>
      <c r="AE677" s="67">
        <f t="shared" si="177"/>
        <v>449.10865430282109</v>
      </c>
      <c r="AF677" s="67">
        <f t="shared" si="177"/>
        <v>438.39479709921318</v>
      </c>
      <c r="AG677" s="67">
        <f t="shared" si="177"/>
        <v>427.93652779194065</v>
      </c>
      <c r="AH677" s="67">
        <f t="shared" si="177"/>
        <v>417.72774912102415</v>
      </c>
      <c r="AI677" s="67">
        <f t="shared" si="177"/>
        <v>407.76250928164768</v>
      </c>
      <c r="AJ677" s="67">
        <f t="shared" si="177"/>
        <v>398.03499845420606</v>
      </c>
      <c r="AK677" s="67">
        <f t="shared" si="177"/>
        <v>388.5395454171304</v>
      </c>
      <c r="AL677" s="67">
        <f t="shared" si="177"/>
        <v>379.27061424051794</v>
      </c>
      <c r="AM677" s="67">
        <f t="shared" si="177"/>
        <v>370.22280105863769</v>
      </c>
      <c r="AN677" s="67">
        <f t="shared" si="177"/>
        <v>361.39083091943064</v>
      </c>
      <c r="AO677" s="67">
        <f t="shared" si="177"/>
        <v>352.76955470916795</v>
      </c>
      <c r="AP677" s="67">
        <f t="shared" si="177"/>
        <v>344.35394615047386</v>
      </c>
      <c r="AQ677" s="67">
        <f t="shared" si="178"/>
        <v>336.13909887196331</v>
      </c>
      <c r="AR677" s="67">
        <f t="shared" si="178"/>
        <v>328.12022354778537</v>
      </c>
      <c r="AS677" s="67">
        <f t="shared" si="178"/>
        <v>320.29264510540571</v>
      </c>
      <c r="AT677" s="67">
        <f t="shared" si="178"/>
        <v>312.6517999999997</v>
      </c>
      <c r="AU677" s="67">
        <f t="shared" si="178"/>
        <v>305.19323355386666</v>
      </c>
      <c r="AV677" s="67">
        <f t="shared" si="178"/>
        <v>297.91259735931499</v>
      </c>
      <c r="AW677" s="67">
        <f t="shared" si="178"/>
        <v>290.80564674350359</v>
      </c>
      <c r="AX677" s="67">
        <f t="shared" si="178"/>
        <v>283.86823829376141</v>
      </c>
      <c r="AY677" s="67">
        <f t="shared" si="178"/>
        <v>277.09632744194238</v>
      </c>
      <c r="AZ677" s="67">
        <f t="shared" si="178"/>
        <v>270.48596610640811</v>
      </c>
      <c r="BA677" s="67">
        <f t="shared" si="178"/>
        <v>264.03330039026275</v>
      </c>
      <c r="BB677" s="67">
        <f t="shared" si="178"/>
        <v>257.73456833449791</v>
      </c>
      <c r="BC677" s="67">
        <f t="shared" si="178"/>
        <v>251.58609772473886</v>
      </c>
      <c r="BD677" s="67">
        <f t="shared" si="178"/>
        <v>245.58430395031223</v>
      </c>
      <c r="BE677" s="67">
        <f t="shared" si="178"/>
        <v>239.72568791438746</v>
      </c>
      <c r="BF677" s="67">
        <f t="shared" si="178"/>
        <v>234.00683399397371</v>
      </c>
      <c r="BG677" s="67">
        <f t="shared" si="179"/>
        <v>228.42440804858245</v>
      </c>
      <c r="BH677" s="67">
        <f t="shared" si="179"/>
        <v>222.97515547639523</v>
      </c>
      <c r="BI677" s="67">
        <f t="shared" si="179"/>
        <v>217.65589931680319</v>
      </c>
      <c r="BJ677" s="67">
        <f t="shared" si="179"/>
        <v>212.46353839821188</v>
      </c>
      <c r="BK677" s="67">
        <f t="shared" si="179"/>
        <v>207.39504553003201</v>
      </c>
      <c r="BL677" s="67">
        <f t="shared" si="179"/>
        <v>202.44746573780134</v>
      </c>
      <c r="BM677" s="67">
        <f t="shared" si="179"/>
        <v>197.61791454040977</v>
      </c>
      <c r="BN677" s="67">
        <f t="shared" si="179"/>
        <v>192.90357626842192</v>
      </c>
      <c r="BO677" s="67">
        <f t="shared" si="179"/>
        <v>188.30170242251822</v>
      </c>
      <c r="BP677" s="67">
        <f t="shared" si="179"/>
        <v>183.80961007109619</v>
      </c>
      <c r="BQ677" s="67">
        <f t="shared" si="179"/>
        <v>179.42468028609869</v>
      </c>
      <c r="BS677" s="55"/>
    </row>
    <row r="678" spans="2:71">
      <c r="B678" s="56">
        <v>9</v>
      </c>
      <c r="C678" s="212">
        <v>491.47030000000001</v>
      </c>
      <c r="D678" s="212">
        <v>306.79450000000003</v>
      </c>
      <c r="I678" s="61" t="s">
        <v>381</v>
      </c>
      <c r="J678" s="67">
        <f t="shared" si="180"/>
        <v>716.50140273121974</v>
      </c>
      <c r="K678" s="67">
        <f t="shared" si="180"/>
        <v>699.81711499374182</v>
      </c>
      <c r="L678" s="67">
        <f t="shared" si="180"/>
        <v>683.52133376336326</v>
      </c>
      <c r="M678" s="67">
        <f t="shared" si="180"/>
        <v>667.60501236644541</v>
      </c>
      <c r="N678" s="67">
        <f t="shared" si="180"/>
        <v>652.05931478812147</v>
      </c>
      <c r="O678" s="67">
        <f t="shared" si="180"/>
        <v>636.87561076694624</v>
      </c>
      <c r="P678" s="67">
        <f t="shared" si="180"/>
        <v>622.04547100376726</v>
      </c>
      <c r="Q678" s="67">
        <f t="shared" si="180"/>
        <v>607.56066248216393</v>
      </c>
      <c r="R678" s="67">
        <f t="shared" si="180"/>
        <v>593.41314389785248</v>
      </c>
      <c r="S678" s="67">
        <f t="shared" si="180"/>
        <v>579.59506119452078</v>
      </c>
      <c r="T678" s="67">
        <f t="shared" si="180"/>
        <v>566.09874320361507</v>
      </c>
      <c r="U678" s="67">
        <f t="shared" si="180"/>
        <v>552.91669738565759</v>
      </c>
      <c r="V678" s="67">
        <f t="shared" si="180"/>
        <v>540.04160567073052</v>
      </c>
      <c r="W678" s="67">
        <f t="shared" si="180"/>
        <v>527.466320395818</v>
      </c>
      <c r="X678" s="67">
        <f t="shared" si="180"/>
        <v>515.18386033674972</v>
      </c>
      <c r="Y678" s="67">
        <f t="shared" si="180"/>
        <v>503.1874068325443</v>
      </c>
      <c r="Z678" s="67">
        <f t="shared" si="181"/>
        <v>491.47030000000001</v>
      </c>
      <c r="AA678" s="67">
        <f t="shared" si="177"/>
        <v>480.02603503643144</v>
      </c>
      <c r="AB678" s="67">
        <f t="shared" si="177"/>
        <v>468.84825860850049</v>
      </c>
      <c r="AC678" s="67">
        <f t="shared" si="177"/>
        <v>457.93076532513538</v>
      </c>
      <c r="AD678" s="67">
        <f t="shared" si="177"/>
        <v>447.26749429258155</v>
      </c>
      <c r="AE678" s="67">
        <f t="shared" si="177"/>
        <v>436.85252574966916</v>
      </c>
      <c r="AF678" s="67">
        <f t="shared" si="177"/>
        <v>426.68007778143311</v>
      </c>
      <c r="AG678" s="67">
        <f t="shared" si="177"/>
        <v>416.74450310925704</v>
      </c>
      <c r="AH678" s="67">
        <f t="shared" si="177"/>
        <v>407.04028595576267</v>
      </c>
      <c r="AI678" s="67">
        <f t="shared" si="177"/>
        <v>397.56203898270144</v>
      </c>
      <c r="AJ678" s="67">
        <f t="shared" si="177"/>
        <v>388.30450030015118</v>
      </c>
      <c r="AK678" s="67">
        <f t="shared" si="177"/>
        <v>379.26253054535414</v>
      </c>
      <c r="AL678" s="67">
        <f t="shared" si="177"/>
        <v>370.43111002957824</v>
      </c>
      <c r="AM678" s="67">
        <f t="shared" si="177"/>
        <v>361.80533595141452</v>
      </c>
      <c r="AN678" s="67">
        <f t="shared" si="177"/>
        <v>353.38041967496628</v>
      </c>
      <c r="AO678" s="67">
        <f t="shared" si="177"/>
        <v>345.15168407141635</v>
      </c>
      <c r="AP678" s="67">
        <f t="shared" si="177"/>
        <v>337.11456092249932</v>
      </c>
      <c r="AQ678" s="67">
        <f t="shared" si="178"/>
        <v>329.26458838443511</v>
      </c>
      <c r="AR678" s="67">
        <f t="shared" si="178"/>
        <v>321.59740851091721</v>
      </c>
      <c r="AS678" s="67">
        <f t="shared" si="178"/>
        <v>314.10876483377956</v>
      </c>
      <c r="AT678" s="67">
        <f t="shared" si="178"/>
        <v>306.79450000000014</v>
      </c>
      <c r="AU678" s="67">
        <f t="shared" si="178"/>
        <v>299.65055346372822</v>
      </c>
      <c r="AV678" s="67">
        <f t="shared" si="178"/>
        <v>292.67295923205461</v>
      </c>
      <c r="AW678" s="67">
        <f t="shared" si="178"/>
        <v>285.85784366327391</v>
      </c>
      <c r="AX678" s="67">
        <f t="shared" si="178"/>
        <v>279.20142331641506</v>
      </c>
      <c r="AY678" s="67">
        <f t="shared" si="178"/>
        <v>272.70000285084762</v>
      </c>
      <c r="AZ678" s="67">
        <f t="shared" si="178"/>
        <v>266.34997297479816</v>
      </c>
      <c r="BA678" s="67">
        <f t="shared" si="178"/>
        <v>260.14780844163533</v>
      </c>
      <c r="BB678" s="67">
        <f t="shared" si="178"/>
        <v>254.09006609281434</v>
      </c>
      <c r="BC678" s="67">
        <f t="shared" si="178"/>
        <v>248.17338294639259</v>
      </c>
      <c r="BD678" s="67">
        <f t="shared" si="178"/>
        <v>242.39447433005571</v>
      </c>
      <c r="BE678" s="67">
        <f t="shared" si="178"/>
        <v>236.75013205761712</v>
      </c>
      <c r="BF678" s="67">
        <f t="shared" si="178"/>
        <v>231.23722264797993</v>
      </c>
      <c r="BG678" s="67">
        <f t="shared" si="179"/>
        <v>225.85268558557112</v>
      </c>
      <c r="BH678" s="67">
        <f t="shared" si="179"/>
        <v>220.59353162128312</v>
      </c>
      <c r="BI678" s="67">
        <f t="shared" si="179"/>
        <v>215.45684111297913</v>
      </c>
      <c r="BJ678" s="67">
        <f t="shared" si="179"/>
        <v>210.4397624046413</v>
      </c>
      <c r="BK678" s="67">
        <f t="shared" si="179"/>
        <v>205.53951024326116</v>
      </c>
      <c r="BL678" s="67">
        <f t="shared" si="179"/>
        <v>200.75336423259481</v>
      </c>
      <c r="BM678" s="67">
        <f t="shared" si="179"/>
        <v>196.07866732292274</v>
      </c>
      <c r="BN678" s="67">
        <f t="shared" si="179"/>
        <v>191.5128243359774</v>
      </c>
      <c r="BO678" s="67">
        <f t="shared" si="179"/>
        <v>187.05330052421849</v>
      </c>
      <c r="BP678" s="67">
        <f t="shared" si="179"/>
        <v>182.69762016365718</v>
      </c>
      <c r="BQ678" s="67">
        <f t="shared" si="179"/>
        <v>178.44336517944694</v>
      </c>
      <c r="BS678" s="55"/>
    </row>
    <row r="679" spans="2:71">
      <c r="B679" s="56">
        <v>10</v>
      </c>
      <c r="C679" s="212">
        <v>476.66469999999998</v>
      </c>
      <c r="D679" s="212">
        <v>301.04689999999999</v>
      </c>
      <c r="I679" s="61" t="s">
        <v>381</v>
      </c>
      <c r="J679" s="67">
        <f t="shared" si="180"/>
        <v>688.45578887246916</v>
      </c>
      <c r="K679" s="67">
        <f t="shared" si="180"/>
        <v>672.81724519405373</v>
      </c>
      <c r="L679" s="67">
        <f t="shared" si="180"/>
        <v>657.53393717831204</v>
      </c>
      <c r="M679" s="67">
        <f t="shared" si="180"/>
        <v>642.59779550762551</v>
      </c>
      <c r="N679" s="67">
        <f t="shared" si="180"/>
        <v>628.00093416209484</v>
      </c>
      <c r="O679" s="67">
        <f t="shared" si="180"/>
        <v>613.73564625586027</v>
      </c>
      <c r="P679" s="67">
        <f t="shared" si="180"/>
        <v>599.79439996800215</v>
      </c>
      <c r="Q679" s="67">
        <f t="shared" si="180"/>
        <v>586.16983456587138</v>
      </c>
      <c r="R679" s="67">
        <f t="shared" si="180"/>
        <v>572.8547565187522</v>
      </c>
      <c r="S679" s="67">
        <f t="shared" si="180"/>
        <v>559.84213569980511</v>
      </c>
      <c r="T679" s="67">
        <f t="shared" si="180"/>
        <v>547.1251016742832</v>
      </c>
      <c r="U679" s="67">
        <f t="shared" si="180"/>
        <v>534.6969400720634</v>
      </c>
      <c r="V679" s="67">
        <f t="shared" si="180"/>
        <v>522.5510890425777</v>
      </c>
      <c r="W679" s="67">
        <f t="shared" si="180"/>
        <v>510.68113579027141</v>
      </c>
      <c r="X679" s="67">
        <f t="shared" si="180"/>
        <v>499.08081318875963</v>
      </c>
      <c r="Y679" s="67">
        <f t="shared" si="180"/>
        <v>487.74399647189523</v>
      </c>
      <c r="Z679" s="67">
        <f t="shared" si="181"/>
        <v>476.66469999999998</v>
      </c>
      <c r="AA679" s="67">
        <f t="shared" si="177"/>
        <v>465.83707409955218</v>
      </c>
      <c r="AB679" s="67">
        <f t="shared" si="177"/>
        <v>455.25540197466205</v>
      </c>
      <c r="AC679" s="67">
        <f t="shared" si="177"/>
        <v>444.91409668870392</v>
      </c>
      <c r="AD679" s="67">
        <f t="shared" si="177"/>
        <v>434.80769821451247</v>
      </c>
      <c r="AE679" s="67">
        <f t="shared" si="177"/>
        <v>424.93087055158389</v>
      </c>
      <c r="AF679" s="67">
        <f t="shared" si="177"/>
        <v>415.27839890876214</v>
      </c>
      <c r="AG679" s="67">
        <f t="shared" si="177"/>
        <v>405.84518695092044</v>
      </c>
      <c r="AH679" s="67">
        <f t="shared" si="177"/>
        <v>396.62625410818663</v>
      </c>
      <c r="AI679" s="67">
        <f t="shared" si="177"/>
        <v>387.6167329462894</v>
      </c>
      <c r="AJ679" s="67">
        <f t="shared" si="177"/>
        <v>378.81186659663905</v>
      </c>
      <c r="AK679" s="67">
        <f t="shared" si="177"/>
        <v>370.20700624478428</v>
      </c>
      <c r="AL679" s="67">
        <f t="shared" si="177"/>
        <v>361.79760867592034</v>
      </c>
      <c r="AM679" s="67">
        <f t="shared" si="177"/>
        <v>353.57923387615131</v>
      </c>
      <c r="AN679" s="67">
        <f t="shared" si="177"/>
        <v>345.54754268824104</v>
      </c>
      <c r="AO679" s="67">
        <f t="shared" si="177"/>
        <v>337.69829452061441</v>
      </c>
      <c r="AP679" s="67">
        <f t="shared" si="177"/>
        <v>330.0273451083998</v>
      </c>
      <c r="AQ679" s="67">
        <f t="shared" si="178"/>
        <v>322.53064432533</v>
      </c>
      <c r="AR679" s="67">
        <f t="shared" si="178"/>
        <v>315.20423404534694</v>
      </c>
      <c r="AS679" s="67">
        <f t="shared" si="178"/>
        <v>308.04424605278058</v>
      </c>
      <c r="AT679" s="67">
        <f t="shared" si="178"/>
        <v>301.04689999999971</v>
      </c>
      <c r="AU679" s="67">
        <f t="shared" si="178"/>
        <v>294.20850141145411</v>
      </c>
      <c r="AV679" s="67">
        <f t="shared" si="178"/>
        <v>287.52543973305711</v>
      </c>
      <c r="AW679" s="67">
        <f t="shared" si="178"/>
        <v>280.99418642587642</v>
      </c>
      <c r="AX679" s="67">
        <f t="shared" si="178"/>
        <v>274.61129310312759</v>
      </c>
      <c r="AY679" s="67">
        <f t="shared" si="178"/>
        <v>268.37338970948656</v>
      </c>
      <c r="AZ679" s="67">
        <f t="shared" si="178"/>
        <v>262.27718274175976</v>
      </c>
      <c r="BA679" s="67">
        <f t="shared" si="178"/>
        <v>256.31945350997239</v>
      </c>
      <c r="BB679" s="67">
        <f t="shared" si="178"/>
        <v>250.49705643795681</v>
      </c>
      <c r="BC679" s="67">
        <f t="shared" si="178"/>
        <v>244.80691740254352</v>
      </c>
      <c r="BD679" s="67">
        <f t="shared" si="178"/>
        <v>239.24603211047858</v>
      </c>
      <c r="BE679" s="67">
        <f t="shared" si="178"/>
        <v>233.81146451220923</v>
      </c>
      <c r="BF679" s="67">
        <f t="shared" si="178"/>
        <v>228.50034525170173</v>
      </c>
      <c r="BG679" s="67">
        <f t="shared" si="179"/>
        <v>223.30987015147176</v>
      </c>
      <c r="BH679" s="67">
        <f t="shared" si="179"/>
        <v>218.23729873202805</v>
      </c>
      <c r="BI679" s="67">
        <f t="shared" si="179"/>
        <v>213.2799527649475</v>
      </c>
      <c r="BJ679" s="67">
        <f t="shared" si="179"/>
        <v>208.4352148588176</v>
      </c>
      <c r="BK679" s="67">
        <f t="shared" si="179"/>
        <v>203.70052707730005</v>
      </c>
      <c r="BL679" s="67">
        <f t="shared" si="179"/>
        <v>199.07338958858514</v>
      </c>
      <c r="BM679" s="67">
        <f t="shared" si="179"/>
        <v>194.55135934552476</v>
      </c>
      <c r="BN679" s="67">
        <f t="shared" si="179"/>
        <v>190.13204879574644</v>
      </c>
      <c r="BO679" s="67">
        <f t="shared" si="179"/>
        <v>185.81312462106763</v>
      </c>
      <c r="BP679" s="67">
        <f t="shared" si="179"/>
        <v>181.59230650554491</v>
      </c>
      <c r="BQ679" s="67">
        <f t="shared" si="179"/>
        <v>177.46736593150723</v>
      </c>
      <c r="BS679" s="55"/>
    </row>
    <row r="680" spans="2:71">
      <c r="B680" s="56">
        <v>11</v>
      </c>
      <c r="C680" s="212">
        <v>452.58</v>
      </c>
      <c r="D680" s="212">
        <v>285.95350000000002</v>
      </c>
      <c r="I680" s="61" t="s">
        <v>381</v>
      </c>
      <c r="J680" s="67">
        <f t="shared" si="180"/>
        <v>653.45443718536455</v>
      </c>
      <c r="K680" s="67">
        <f t="shared" si="180"/>
        <v>638.6241155825511</v>
      </c>
      <c r="L680" s="67">
        <f t="shared" si="180"/>
        <v>624.13037205821911</v>
      </c>
      <c r="M680" s="67">
        <f t="shared" si="180"/>
        <v>609.96556788369128</v>
      </c>
      <c r="N680" s="67">
        <f t="shared" si="180"/>
        <v>596.12223769326238</v>
      </c>
      <c r="O680" s="67">
        <f t="shared" si="180"/>
        <v>582.59308554967993</v>
      </c>
      <c r="P680" s="67">
        <f t="shared" si="180"/>
        <v>569.37098109892042</v>
      </c>
      <c r="Q680" s="67">
        <f t="shared" si="180"/>
        <v>556.44895581223454</v>
      </c>
      <c r="R680" s="67">
        <f t="shared" si="180"/>
        <v>543.82019931347929</v>
      </c>
      <c r="S680" s="67">
        <f t="shared" si="180"/>
        <v>531.47805578980285</v>
      </c>
      <c r="T680" s="67">
        <f t="shared" si="180"/>
        <v>519.41602048378979</v>
      </c>
      <c r="U680" s="67">
        <f t="shared" si="180"/>
        <v>507.62773626521772</v>
      </c>
      <c r="V680" s="67">
        <f t="shared" si="180"/>
        <v>496.10699028061919</v>
      </c>
      <c r="W680" s="67">
        <f t="shared" si="180"/>
        <v>484.84771067888272</v>
      </c>
      <c r="X680" s="67">
        <f t="shared" si="180"/>
        <v>473.84396341116621</v>
      </c>
      <c r="Y680" s="67">
        <f t="shared" si="180"/>
        <v>463.08994910343887</v>
      </c>
      <c r="Z680" s="67">
        <f t="shared" si="181"/>
        <v>452.58</v>
      </c>
      <c r="AA680" s="67">
        <f t="shared" si="177"/>
        <v>442.3085769763664</v>
      </c>
      <c r="AB680" s="67">
        <f t="shared" si="177"/>
        <v>432.27026661995279</v>
      </c>
      <c r="AC680" s="67">
        <f t="shared" si="177"/>
        <v>422.45977837700696</v>
      </c>
      <c r="AD680" s="67">
        <f t="shared" si="177"/>
        <v>412.87194176429603</v>
      </c>
      <c r="AE680" s="67">
        <f t="shared" si="177"/>
        <v>403.50170364407393</v>
      </c>
      <c r="AF680" s="67">
        <f t="shared" si="177"/>
        <v>394.34412556089495</v>
      </c>
      <c r="AG680" s="67">
        <f t="shared" si="177"/>
        <v>385.39438113886831</v>
      </c>
      <c r="AH680" s="67">
        <f t="shared" si="177"/>
        <v>376.64775353798274</v>
      </c>
      <c r="AI680" s="67">
        <f t="shared" si="177"/>
        <v>368.09963296816102</v>
      </c>
      <c r="AJ680" s="67">
        <f t="shared" si="177"/>
        <v>359.74551425973328</v>
      </c>
      <c r="AK680" s="67">
        <f t="shared" si="177"/>
        <v>351.58099448904886</v>
      </c>
      <c r="AL680" s="67">
        <f t="shared" si="177"/>
        <v>343.60177065797632</v>
      </c>
      <c r="AM680" s="67">
        <f t="shared" si="177"/>
        <v>335.80363742606676</v>
      </c>
      <c r="AN680" s="67">
        <f t="shared" si="177"/>
        <v>328.18248489418733</v>
      </c>
      <c r="AO680" s="67">
        <f t="shared" si="177"/>
        <v>320.73429643845481</v>
      </c>
      <c r="AP680" s="67">
        <f t="shared" si="177"/>
        <v>313.45514659332935</v>
      </c>
      <c r="AQ680" s="67">
        <f t="shared" si="178"/>
        <v>306.34119898275185</v>
      </c>
      <c r="AR680" s="67">
        <f t="shared" si="178"/>
        <v>299.3887042982343</v>
      </c>
      <c r="AS680" s="67">
        <f t="shared" si="178"/>
        <v>292.59399832283827</v>
      </c>
      <c r="AT680" s="67">
        <f t="shared" si="178"/>
        <v>285.95349999999991</v>
      </c>
      <c r="AU680" s="67">
        <f t="shared" si="178"/>
        <v>279.4637095461826</v>
      </c>
      <c r="AV680" s="67">
        <f t="shared" si="178"/>
        <v>273.12120660636486</v>
      </c>
      <c r="AW680" s="67">
        <f t="shared" si="178"/>
        <v>266.92264845138851</v>
      </c>
      <c r="AX680" s="67">
        <f t="shared" si="178"/>
        <v>260.86476821621937</v>
      </c>
      <c r="AY680" s="67">
        <f t="shared" si="178"/>
        <v>254.94437317819092</v>
      </c>
      <c r="AZ680" s="67">
        <f t="shared" si="178"/>
        <v>249.15834307432354</v>
      </c>
      <c r="BA680" s="67">
        <f t="shared" si="178"/>
        <v>243.50362845683273</v>
      </c>
      <c r="BB680" s="67">
        <f t="shared" si="178"/>
        <v>237.97724908595944</v>
      </c>
      <c r="BC680" s="67">
        <f t="shared" si="178"/>
        <v>232.5762923592757</v>
      </c>
      <c r="BD680" s="67">
        <f t="shared" si="178"/>
        <v>227.29791177663745</v>
      </c>
      <c r="BE680" s="67">
        <f t="shared" si="178"/>
        <v>222.13932543997572</v>
      </c>
      <c r="BF680" s="67">
        <f t="shared" si="178"/>
        <v>217.0978145871351</v>
      </c>
      <c r="BG680" s="67">
        <f t="shared" si="179"/>
        <v>212.17072215898796</v>
      </c>
      <c r="BH680" s="67">
        <f t="shared" si="179"/>
        <v>207.3554513990675</v>
      </c>
      <c r="BI680" s="67">
        <f t="shared" si="179"/>
        <v>202.6494644849831</v>
      </c>
      <c r="BJ680" s="67">
        <f t="shared" si="179"/>
        <v>198.05028119089573</v>
      </c>
      <c r="BK680" s="67">
        <f t="shared" si="179"/>
        <v>193.55547758034888</v>
      </c>
      <c r="BL680" s="67">
        <f t="shared" si="179"/>
        <v>189.16268472876644</v>
      </c>
      <c r="BM680" s="67">
        <f t="shared" si="179"/>
        <v>184.86958747494305</v>
      </c>
      <c r="BN680" s="67">
        <f t="shared" si="179"/>
        <v>180.67392320087043</v>
      </c>
      <c r="BO680" s="67">
        <f t="shared" si="179"/>
        <v>176.57348063925562</v>
      </c>
      <c r="BP680" s="67">
        <f t="shared" si="179"/>
        <v>172.56609870810274</v>
      </c>
      <c r="BQ680" s="67">
        <f t="shared" si="179"/>
        <v>168.64966537174448</v>
      </c>
      <c r="BS680" s="55"/>
    </row>
    <row r="681" spans="2:71">
      <c r="B681" s="56">
        <v>12</v>
      </c>
      <c r="C681" s="212">
        <v>429.7124</v>
      </c>
      <c r="D681" s="212">
        <v>271.61689999999999</v>
      </c>
      <c r="I681" s="61" t="s">
        <v>381</v>
      </c>
      <c r="J681" s="67">
        <f t="shared" si="180"/>
        <v>620.23284983750932</v>
      </c>
      <c r="K681" s="67">
        <f t="shared" si="180"/>
        <v>606.16898193841325</v>
      </c>
      <c r="L681" s="67">
        <f t="shared" si="180"/>
        <v>592.42401423999979</v>
      </c>
      <c r="M681" s="67">
        <f t="shared" si="180"/>
        <v>578.99071563495738</v>
      </c>
      <c r="N681" s="67">
        <f t="shared" si="180"/>
        <v>565.86201898235902</v>
      </c>
      <c r="O681" s="67">
        <f t="shared" si="180"/>
        <v>553.03101738970122</v>
      </c>
      <c r="P681" s="67">
        <f t="shared" si="180"/>
        <v>540.49096057924828</v>
      </c>
      <c r="Q681" s="67">
        <f t="shared" si="180"/>
        <v>528.23525133676992</v>
      </c>
      <c r="R681" s="67">
        <f t="shared" si="180"/>
        <v>516.25744204080559</v>
      </c>
      <c r="S681" s="67">
        <f t="shared" si="180"/>
        <v>504.55123127062575</v>
      </c>
      <c r="T681" s="67">
        <f t="shared" si="180"/>
        <v>493.11046049111059</v>
      </c>
      <c r="U681" s="67">
        <f t="shared" si="180"/>
        <v>481.92911081279806</v>
      </c>
      <c r="V681" s="67">
        <f t="shared" si="180"/>
        <v>471.00129982539914</v>
      </c>
      <c r="W681" s="67">
        <f t="shared" si="180"/>
        <v>460.32127850311275</v>
      </c>
      <c r="X681" s="67">
        <f t="shared" si="180"/>
        <v>449.88342818011409</v>
      </c>
      <c r="Y681" s="67">
        <f t="shared" si="180"/>
        <v>439.68225759462302</v>
      </c>
      <c r="Z681" s="67">
        <f t="shared" si="181"/>
        <v>429.7124</v>
      </c>
      <c r="AA681" s="67">
        <f t="shared" si="177"/>
        <v>419.96861034134702</v>
      </c>
      <c r="AB681" s="67">
        <f t="shared" si="177"/>
        <v>410.44576249613033</v>
      </c>
      <c r="AC681" s="67">
        <f t="shared" si="177"/>
        <v>401.13884657737225</v>
      </c>
      <c r="AD681" s="67">
        <f t="shared" si="177"/>
        <v>392.04296629799336</v>
      </c>
      <c r="AE681" s="67">
        <f t="shared" si="177"/>
        <v>383.1533363949186</v>
      </c>
      <c r="AF681" s="67">
        <f t="shared" si="177"/>
        <v>374.46528011159234</v>
      </c>
      <c r="AG681" s="67">
        <f t="shared" si="177"/>
        <v>365.97422673757768</v>
      </c>
      <c r="AH681" s="67">
        <f t="shared" si="177"/>
        <v>357.67570920394564</v>
      </c>
      <c r="AI681" s="67">
        <f t="shared" si="177"/>
        <v>349.56536173318898</v>
      </c>
      <c r="AJ681" s="67">
        <f t="shared" si="177"/>
        <v>341.63891754242519</v>
      </c>
      <c r="AK681" s="67">
        <f t="shared" si="177"/>
        <v>333.89220659867942</v>
      </c>
      <c r="AL681" s="67">
        <f t="shared" si="177"/>
        <v>326.32115342506603</v>
      </c>
      <c r="AM681" s="67">
        <f t="shared" si="177"/>
        <v>318.92177495671626</v>
      </c>
      <c r="AN681" s="67">
        <f t="shared" si="177"/>
        <v>311.69017844532283</v>
      </c>
      <c r="AO681" s="67">
        <f t="shared" si="177"/>
        <v>304.62255941119849</v>
      </c>
      <c r="AP681" s="67">
        <f t="shared" si="177"/>
        <v>297.71519964177315</v>
      </c>
      <c r="AQ681" s="67">
        <f t="shared" si="178"/>
        <v>290.96446523547417</v>
      </c>
      <c r="AR681" s="67">
        <f t="shared" si="178"/>
        <v>284.36680468996303</v>
      </c>
      <c r="AS681" s="67">
        <f t="shared" si="178"/>
        <v>277.91874703372065</v>
      </c>
      <c r="AT681" s="67">
        <f t="shared" si="178"/>
        <v>271.61690000000004</v>
      </c>
      <c r="AU681" s="67">
        <f t="shared" si="178"/>
        <v>265.45794824218393</v>
      </c>
      <c r="AV681" s="67">
        <f t="shared" si="178"/>
        <v>259.43865158961023</v>
      </c>
      <c r="AW681" s="67">
        <f t="shared" si="178"/>
        <v>253.5558433429463</v>
      </c>
      <c r="AX681" s="67">
        <f t="shared" si="178"/>
        <v>247.80642860821675</v>
      </c>
      <c r="AY681" s="67">
        <f t="shared" si="178"/>
        <v>242.18738266860581</v>
      </c>
      <c r="AZ681" s="67">
        <f t="shared" si="178"/>
        <v>236.6957493931811</v>
      </c>
      <c r="BA681" s="67">
        <f t="shared" si="178"/>
        <v>231.32863968169872</v>
      </c>
      <c r="BB681" s="67">
        <f t="shared" si="178"/>
        <v>226.08322994467281</v>
      </c>
      <c r="BC681" s="67">
        <f t="shared" si="178"/>
        <v>220.95676061790965</v>
      </c>
      <c r="BD681" s="67">
        <f t="shared" si="178"/>
        <v>215.94653471072556</v>
      </c>
      <c r="BE681" s="67">
        <f t="shared" si="178"/>
        <v>211.04991638708324</v>
      </c>
      <c r="BF681" s="67">
        <f t="shared" si="178"/>
        <v>206.26432957890171</v>
      </c>
      <c r="BG681" s="67">
        <f t="shared" si="179"/>
        <v>201.58725663080924</v>
      </c>
      <c r="BH681" s="67">
        <f t="shared" si="179"/>
        <v>197.01623697562704</v>
      </c>
      <c r="BI681" s="67">
        <f t="shared" si="179"/>
        <v>192.54886583988639</v>
      </c>
      <c r="BJ681" s="67">
        <f t="shared" si="179"/>
        <v>188.18279297869822</v>
      </c>
      <c r="BK681" s="67">
        <f t="shared" si="179"/>
        <v>183.91572143930983</v>
      </c>
      <c r="BL681" s="67">
        <f t="shared" si="179"/>
        <v>179.7454063526983</v>
      </c>
      <c r="BM681" s="67">
        <f t="shared" si="179"/>
        <v>175.66965375256433</v>
      </c>
      <c r="BN681" s="67">
        <f t="shared" si="179"/>
        <v>171.68631942110594</v>
      </c>
      <c r="BO681" s="67">
        <f t="shared" si="179"/>
        <v>167.79330776096407</v>
      </c>
      <c r="BP681" s="67">
        <f t="shared" si="179"/>
        <v>163.98857069274709</v>
      </c>
      <c r="BQ681" s="67">
        <f t="shared" si="179"/>
        <v>160.27010657755454</v>
      </c>
      <c r="BS681" s="55"/>
    </row>
    <row r="682" spans="2:71">
      <c r="B682" s="56">
        <v>13</v>
      </c>
      <c r="C682" s="212">
        <v>408.00009999999997</v>
      </c>
      <c r="D682" s="212">
        <v>257.9991</v>
      </c>
      <c r="I682" s="61" t="s">
        <v>381</v>
      </c>
      <c r="J682" s="67">
        <f t="shared" si="180"/>
        <v>588.69985979224566</v>
      </c>
      <c r="K682" s="67">
        <f t="shared" si="180"/>
        <v>575.36286522975058</v>
      </c>
      <c r="L682" s="67">
        <f t="shared" si="180"/>
        <v>562.32802026182628</v>
      </c>
      <c r="M682" s="67">
        <f t="shared" si="180"/>
        <v>549.58847968979831</v>
      </c>
      <c r="N682" s="67">
        <f t="shared" si="180"/>
        <v>537.13755339295926</v>
      </c>
      <c r="O682" s="67">
        <f t="shared" si="180"/>
        <v>524.96870281527799</v>
      </c>
      <c r="P682" s="67">
        <f t="shared" si="180"/>
        <v>513.07553753170168</v>
      </c>
      <c r="Q682" s="67">
        <f t="shared" si="180"/>
        <v>501.45181189224866</v>
      </c>
      <c r="R682" s="67">
        <f t="shared" si="180"/>
        <v>490.0914217421298</v>
      </c>
      <c r="S682" s="67">
        <f t="shared" si="180"/>
        <v>478.98840121617462</v>
      </c>
      <c r="T682" s="67">
        <f t="shared" si="180"/>
        <v>468.13691960588062</v>
      </c>
      <c r="U682" s="67">
        <f t="shared" si="180"/>
        <v>457.5312782974384</v>
      </c>
      <c r="V682" s="67">
        <f t="shared" si="180"/>
        <v>447.16590777912745</v>
      </c>
      <c r="W682" s="67">
        <f t="shared" si="180"/>
        <v>437.03536471650807</v>
      </c>
      <c r="X682" s="67">
        <f t="shared" si="180"/>
        <v>427.13432909387507</v>
      </c>
      <c r="Y682" s="67">
        <f t="shared" si="180"/>
        <v>417.45760142047226</v>
      </c>
      <c r="Z682" s="67">
        <f t="shared" si="181"/>
        <v>408.00009999999997</v>
      </c>
      <c r="AA682" s="67">
        <f t="shared" si="177"/>
        <v>398.75685826198134</v>
      </c>
      <c r="AB682" s="67">
        <f t="shared" si="177"/>
        <v>389.72302215358746</v>
      </c>
      <c r="AC682" s="67">
        <f t="shared" si="177"/>
        <v>380.89384759054985</v>
      </c>
      <c r="AD682" s="67">
        <f t="shared" si="177"/>
        <v>372.26469796582307</v>
      </c>
      <c r="AE682" s="67">
        <f t="shared" si="177"/>
        <v>363.83104171468835</v>
      </c>
      <c r="AF682" s="67">
        <f t="shared" si="177"/>
        <v>355.58844993501964</v>
      </c>
      <c r="AG682" s="67">
        <f t="shared" si="177"/>
        <v>347.53259406146299</v>
      </c>
      <c r="AH682" s="67">
        <f t="shared" si="177"/>
        <v>339.65924359230667</v>
      </c>
      <c r="AI682" s="67">
        <f t="shared" si="177"/>
        <v>331.96426386785015</v>
      </c>
      <c r="AJ682" s="67">
        <f t="shared" si="177"/>
        <v>324.44361389910267</v>
      </c>
      <c r="AK682" s="67">
        <f t="shared" si="177"/>
        <v>317.09334424567425</v>
      </c>
      <c r="AL682" s="67">
        <f t="shared" si="177"/>
        <v>309.90959494174137</v>
      </c>
      <c r="AM682" s="67">
        <f t="shared" si="177"/>
        <v>302.88859346900165</v>
      </c>
      <c r="AN682" s="67">
        <f t="shared" si="177"/>
        <v>296.02665277554979</v>
      </c>
      <c r="AO682" s="67">
        <f t="shared" si="177"/>
        <v>289.32016933963666</v>
      </c>
      <c r="AP682" s="67">
        <f t="shared" si="177"/>
        <v>282.76562127729363</v>
      </c>
      <c r="AQ682" s="67">
        <f t="shared" si="178"/>
        <v>276.359566492829</v>
      </c>
      <c r="AR682" s="67">
        <f t="shared" si="178"/>
        <v>270.09864087122435</v>
      </c>
      <c r="AS682" s="67">
        <f t="shared" si="178"/>
        <v>263.97955651148277</v>
      </c>
      <c r="AT682" s="67">
        <f t="shared" si="178"/>
        <v>257.99910000000006</v>
      </c>
      <c r="AU682" s="67">
        <f t="shared" si="178"/>
        <v>252.15413072305321</v>
      </c>
      <c r="AV682" s="67">
        <f t="shared" si="178"/>
        <v>246.44157921751895</v>
      </c>
      <c r="AW682" s="67">
        <f t="shared" si="178"/>
        <v>240.85844555895713</v>
      </c>
      <c r="AX682" s="67">
        <f t="shared" si="178"/>
        <v>235.40179778621183</v>
      </c>
      <c r="AY682" s="67">
        <f t="shared" si="178"/>
        <v>230.06877036170354</v>
      </c>
      <c r="AZ682" s="67">
        <f t="shared" si="178"/>
        <v>224.85656266660266</v>
      </c>
      <c r="BA682" s="67">
        <f t="shared" si="178"/>
        <v>219.76243753009572</v>
      </c>
      <c r="BB682" s="67">
        <f t="shared" si="178"/>
        <v>214.78371979197041</v>
      </c>
      <c r="BC682" s="67">
        <f t="shared" si="178"/>
        <v>209.91779489776565</v>
      </c>
      <c r="BD682" s="67">
        <f t="shared" si="178"/>
        <v>205.16210752574818</v>
      </c>
      <c r="BE682" s="67">
        <f t="shared" si="178"/>
        <v>200.51416024499542</v>
      </c>
      <c r="BF682" s="67">
        <f t="shared" si="178"/>
        <v>195.971512203879</v>
      </c>
      <c r="BG682" s="67">
        <f t="shared" si="179"/>
        <v>191.53177784826113</v>
      </c>
      <c r="BH682" s="67">
        <f t="shared" si="179"/>
        <v>187.1926256687299</v>
      </c>
      <c r="BI682" s="67">
        <f t="shared" si="179"/>
        <v>182.95177697621611</v>
      </c>
      <c r="BJ682" s="67">
        <f t="shared" si="179"/>
        <v>178.80700470534842</v>
      </c>
      <c r="BK682" s="67">
        <f t="shared" si="179"/>
        <v>174.75613224491872</v>
      </c>
      <c r="BL682" s="67">
        <f t="shared" si="179"/>
        <v>170.79703229484286</v>
      </c>
      <c r="BM682" s="67">
        <f t="shared" si="179"/>
        <v>166.92762574901752</v>
      </c>
      <c r="BN682" s="67">
        <f t="shared" si="179"/>
        <v>163.14588060348524</v>
      </c>
      <c r="BO682" s="67">
        <f t="shared" si="179"/>
        <v>159.44981088933582</v>
      </c>
      <c r="BP682" s="67">
        <f t="shared" si="179"/>
        <v>155.83747562978198</v>
      </c>
      <c r="BQ682" s="67">
        <f t="shared" si="179"/>
        <v>152.30697782086315</v>
      </c>
      <c r="BS682" s="55"/>
    </row>
    <row r="683" spans="2:71">
      <c r="B683" s="56">
        <v>14</v>
      </c>
      <c r="C683" s="212">
        <v>387.38490000000002</v>
      </c>
      <c r="D683" s="212">
        <v>245.06399999999999</v>
      </c>
      <c r="I683" s="61" t="s">
        <v>381</v>
      </c>
      <c r="J683" s="67">
        <f t="shared" si="180"/>
        <v>558.77018446946886</v>
      </c>
      <c r="K683" s="67">
        <f t="shared" si="180"/>
        <v>546.12249534503997</v>
      </c>
      <c r="L683" s="67">
        <f t="shared" si="180"/>
        <v>533.76108498893882</v>
      </c>
      <c r="M683" s="67">
        <f t="shared" si="180"/>
        <v>521.6794735191578</v>
      </c>
      <c r="N683" s="67">
        <f t="shared" si="180"/>
        <v>509.87132772496039</v>
      </c>
      <c r="O683" s="67">
        <f t="shared" si="180"/>
        <v>498.3304577469965</v>
      </c>
      <c r="P683" s="67">
        <f t="shared" si="180"/>
        <v>487.05081383256226</v>
      </c>
      <c r="Q683" s="67">
        <f t="shared" si="180"/>
        <v>476.02648316430526</v>
      </c>
      <c r="R683" s="67">
        <f t="shared" si="180"/>
        <v>465.25168676071104</v>
      </c>
      <c r="S683" s="67">
        <f t="shared" si="180"/>
        <v>454.72077644674602</v>
      </c>
      <c r="T683" s="67">
        <f t="shared" si="180"/>
        <v>444.42823189307063</v>
      </c>
      <c r="U683" s="67">
        <f t="shared" si="180"/>
        <v>434.36865772226901</v>
      </c>
      <c r="V683" s="67">
        <f t="shared" si="180"/>
        <v>424.5367806805782</v>
      </c>
      <c r="W683" s="67">
        <f t="shared" si="180"/>
        <v>414.92744687363597</v>
      </c>
      <c r="X683" s="67">
        <f t="shared" si="180"/>
        <v>405.53561906479649</v>
      </c>
      <c r="Y683" s="67">
        <f t="shared" si="180"/>
        <v>396.35637403459816</v>
      </c>
      <c r="Z683" s="67">
        <f t="shared" si="181"/>
        <v>387.38490000000002</v>
      </c>
      <c r="AA683" s="67">
        <f t="shared" si="177"/>
        <v>378.61649409203289</v>
      </c>
      <c r="AB683" s="67">
        <f t="shared" si="177"/>
        <v>370.0465598905439</v>
      </c>
      <c r="AC683" s="67">
        <f t="shared" si="177"/>
        <v>361.67060501474162</v>
      </c>
      <c r="AD683" s="67">
        <f t="shared" si="177"/>
        <v>353.48423876827906</v>
      </c>
      <c r="AE683" s="67">
        <f t="shared" si="177"/>
        <v>345.48316983763914</v>
      </c>
      <c r="AF683" s="67">
        <f t="shared" si="177"/>
        <v>337.6632040426183</v>
      </c>
      <c r="AG683" s="67">
        <f t="shared" si="177"/>
        <v>330.02024213772626</v>
      </c>
      <c r="AH683" s="67">
        <f t="shared" si="177"/>
        <v>322.55027766335161</v>
      </c>
      <c r="AI683" s="67">
        <f t="shared" si="177"/>
        <v>315.24939484556552</v>
      </c>
      <c r="AJ683" s="67">
        <f t="shared" si="177"/>
        <v>308.11376654346361</v>
      </c>
      <c r="AK683" s="67">
        <f t="shared" si="177"/>
        <v>301.13965224296891</v>
      </c>
      <c r="AL683" s="67">
        <f t="shared" si="177"/>
        <v>294.32339609604526</v>
      </c>
      <c r="AM683" s="67">
        <f t="shared" si="177"/>
        <v>287.66142500429248</v>
      </c>
      <c r="AN683" s="67">
        <f t="shared" si="177"/>
        <v>281.15024674591979</v>
      </c>
      <c r="AO683" s="67">
        <f t="shared" si="177"/>
        <v>274.78644814511387</v>
      </c>
      <c r="AP683" s="67">
        <f t="shared" si="177"/>
        <v>268.56669328284403</v>
      </c>
      <c r="AQ683" s="67">
        <f t="shared" si="178"/>
        <v>262.48772174816497</v>
      </c>
      <c r="AR683" s="67">
        <f t="shared" si="178"/>
        <v>256.54634692910145</v>
      </c>
      <c r="AS683" s="67">
        <f t="shared" si="178"/>
        <v>250.73945434221818</v>
      </c>
      <c r="AT683" s="67">
        <f t="shared" si="178"/>
        <v>245.06399999999996</v>
      </c>
      <c r="AU683" s="67">
        <f t="shared" si="178"/>
        <v>239.51700881518596</v>
      </c>
      <c r="AV683" s="67">
        <f t="shared" si="178"/>
        <v>234.09557304122137</v>
      </c>
      <c r="AW683" s="67">
        <f t="shared" si="178"/>
        <v>228.79685074800963</v>
      </c>
      <c r="AX683" s="67">
        <f t="shared" si="178"/>
        <v>223.61806433216555</v>
      </c>
      <c r="AY683" s="67">
        <f t="shared" si="178"/>
        <v>218.55649906098867</v>
      </c>
      <c r="AZ683" s="67">
        <f t="shared" si="178"/>
        <v>213.60950164939362</v>
      </c>
      <c r="BA683" s="67">
        <f t="shared" si="178"/>
        <v>208.77447886905179</v>
      </c>
      <c r="BB683" s="67">
        <f t="shared" si="178"/>
        <v>204.04889618901407</v>
      </c>
      <c r="BC683" s="67">
        <f t="shared" si="178"/>
        <v>199.43027644710378</v>
      </c>
      <c r="BD683" s="67">
        <f t="shared" si="178"/>
        <v>194.91619855138225</v>
      </c>
      <c r="BE683" s="67">
        <f t="shared" si="178"/>
        <v>190.50429621100594</v>
      </c>
      <c r="BF683" s="67">
        <f t="shared" si="178"/>
        <v>186.19225669581135</v>
      </c>
      <c r="BG683" s="67">
        <f t="shared" si="179"/>
        <v>181.97781962397585</v>
      </c>
      <c r="BH683" s="67">
        <f t="shared" si="179"/>
        <v>177.85877577712006</v>
      </c>
      <c r="BI683" s="67">
        <f t="shared" si="179"/>
        <v>173.83296594223</v>
      </c>
      <c r="BJ683" s="67">
        <f t="shared" si="179"/>
        <v>169.89827977979235</v>
      </c>
      <c r="BK683" s="67">
        <f t="shared" si="179"/>
        <v>166.05265471754913</v>
      </c>
      <c r="BL683" s="67">
        <f t="shared" si="179"/>
        <v>162.2940748692923</v>
      </c>
      <c r="BM683" s="67">
        <f t="shared" si="179"/>
        <v>158.62056997813116</v>
      </c>
      <c r="BN683" s="67">
        <f t="shared" si="179"/>
        <v>155.03021438367884</v>
      </c>
      <c r="BO683" s="67">
        <f t="shared" si="179"/>
        <v>151.52112601261621</v>
      </c>
      <c r="BP683" s="67">
        <f t="shared" si="179"/>
        <v>148.09146539210451</v>
      </c>
      <c r="BQ683" s="67">
        <f t="shared" si="179"/>
        <v>144.73943468552912</v>
      </c>
      <c r="BS683" s="55"/>
    </row>
    <row r="684" spans="2:71">
      <c r="B684" s="56">
        <v>15</v>
      </c>
      <c r="C684" s="212">
        <v>367.81139999999999</v>
      </c>
      <c r="D684" s="212">
        <v>232.7774</v>
      </c>
      <c r="I684" s="61" t="s">
        <v>381</v>
      </c>
      <c r="J684" s="67">
        <f t="shared" si="180"/>
        <v>530.36234700758166</v>
      </c>
      <c r="K684" s="67">
        <f t="shared" si="180"/>
        <v>518.36833594138511</v>
      </c>
      <c r="L684" s="67">
        <f t="shared" si="180"/>
        <v>506.6455664183859</v>
      </c>
      <c r="M684" s="67">
        <f t="shared" si="180"/>
        <v>495.18790437931466</v>
      </c>
      <c r="N684" s="67">
        <f t="shared" si="180"/>
        <v>483.98935448510952</v>
      </c>
      <c r="O684" s="67">
        <f t="shared" si="180"/>
        <v>473.04405697979325</v>
      </c>
      <c r="P684" s="67">
        <f t="shared" si="180"/>
        <v>462.34628462429646</v>
      </c>
      <c r="Q684" s="67">
        <f t="shared" si="180"/>
        <v>451.89043969962012</v>
      </c>
      <c r="R684" s="67">
        <f t="shared" si="180"/>
        <v>441.67105107777257</v>
      </c>
      <c r="S684" s="67">
        <f t="shared" si="180"/>
        <v>431.68277135894533</v>
      </c>
      <c r="T684" s="67">
        <f t="shared" si="180"/>
        <v>421.92037407343156</v>
      </c>
      <c r="U684" s="67">
        <f t="shared" si="180"/>
        <v>412.37875094682192</v>
      </c>
      <c r="V684" s="67">
        <f t="shared" si="180"/>
        <v>403.05290922704808</v>
      </c>
      <c r="W684" s="67">
        <f t="shared" si="180"/>
        <v>393.93796907187374</v>
      </c>
      <c r="X684" s="67">
        <f t="shared" si="180"/>
        <v>385.02916099546729</v>
      </c>
      <c r="Y684" s="67">
        <f t="shared" si="180"/>
        <v>376.32182337271945</v>
      </c>
      <c r="Z684" s="67">
        <f t="shared" si="181"/>
        <v>367.81139999999999</v>
      </c>
      <c r="AA684" s="67">
        <f t="shared" si="177"/>
        <v>359.493437711078</v>
      </c>
      <c r="AB684" s="67">
        <f t="shared" si="177"/>
        <v>351.36358404695648</v>
      </c>
      <c r="AC684" s="67">
        <f t="shared" si="177"/>
        <v>343.4175849784038</v>
      </c>
      <c r="AD684" s="67">
        <f t="shared" si="177"/>
        <v>335.65128267998932</v>
      </c>
      <c r="AE684" s="67">
        <f t="shared" si="177"/>
        <v>328.06061335445878</v>
      </c>
      <c r="AF684" s="67">
        <f t="shared" si="177"/>
        <v>320.64160510631041</v>
      </c>
      <c r="AG684" s="67">
        <f t="shared" si="177"/>
        <v>313.39037586346012</v>
      </c>
      <c r="AH684" s="67">
        <f t="shared" si="177"/>
        <v>306.3031313459075</v>
      </c>
      <c r="AI684" s="67">
        <f t="shared" si="177"/>
        <v>299.37616308033989</v>
      </c>
      <c r="AJ684" s="67">
        <f t="shared" si="177"/>
        <v>292.60584645963587</v>
      </c>
      <c r="AK684" s="67">
        <f t="shared" si="177"/>
        <v>285.98863884625206</v>
      </c>
      <c r="AL684" s="67">
        <f t="shared" si="177"/>
        <v>279.52107771850217</v>
      </c>
      <c r="AM684" s="67">
        <f t="shared" si="177"/>
        <v>273.19977885875682</v>
      </c>
      <c r="AN684" s="67">
        <f t="shared" si="177"/>
        <v>267.02143458261708</v>
      </c>
      <c r="AO684" s="67">
        <f t="shared" si="177"/>
        <v>260.98281200813443</v>
      </c>
      <c r="AP684" s="67">
        <f t="shared" si="177"/>
        <v>255.08075136417264</v>
      </c>
      <c r="AQ684" s="67">
        <f t="shared" si="178"/>
        <v>249.31216433702483</v>
      </c>
      <c r="AR684" s="67">
        <f t="shared" si="178"/>
        <v>243.67403245442168</v>
      </c>
      <c r="AS684" s="67">
        <f t="shared" si="178"/>
        <v>238.16340550608501</v>
      </c>
      <c r="AT684" s="67">
        <f t="shared" si="178"/>
        <v>232.77739999999997</v>
      </c>
      <c r="AU684" s="67">
        <f t="shared" si="178"/>
        <v>227.51319765359821</v>
      </c>
      <c r="AV684" s="67">
        <f t="shared" si="178"/>
        <v>222.36804391906284</v>
      </c>
      <c r="AW684" s="67">
        <f t="shared" si="178"/>
        <v>217.33924654198287</v>
      </c>
      <c r="AX684" s="67">
        <f t="shared" si="178"/>
        <v>212.42417415260357</v>
      </c>
      <c r="AY684" s="67">
        <f t="shared" si="178"/>
        <v>207.62025488893542</v>
      </c>
      <c r="AZ684" s="67">
        <f t="shared" si="178"/>
        <v>202.92497505100073</v>
      </c>
      <c r="BA684" s="67">
        <f t="shared" si="178"/>
        <v>198.33587778551453</v>
      </c>
      <c r="BB684" s="67">
        <f t="shared" si="178"/>
        <v>193.8505618003108</v>
      </c>
      <c r="BC684" s="67">
        <f t="shared" si="178"/>
        <v>189.466680107842</v>
      </c>
      <c r="BD684" s="67">
        <f t="shared" si="178"/>
        <v>185.18193879709338</v>
      </c>
      <c r="BE684" s="67">
        <f t="shared" si="178"/>
        <v>180.99409583327093</v>
      </c>
      <c r="BF684" s="67">
        <f t="shared" si="178"/>
        <v>176.90095988463344</v>
      </c>
      <c r="BG684" s="67">
        <f t="shared" si="179"/>
        <v>172.90038917585582</v>
      </c>
      <c r="BH684" s="67">
        <f t="shared" si="179"/>
        <v>168.99029036732324</v>
      </c>
      <c r="BI684" s="67">
        <f t="shared" si="179"/>
        <v>165.16861745976962</v>
      </c>
      <c r="BJ684" s="67">
        <f t="shared" si="179"/>
        <v>161.43337072368763</v>
      </c>
      <c r="BK684" s="67">
        <f t="shared" si="179"/>
        <v>157.78259565294974</v>
      </c>
      <c r="BL684" s="67">
        <f t="shared" si="179"/>
        <v>154.21438194209284</v>
      </c>
      <c r="BM684" s="67">
        <f t="shared" si="179"/>
        <v>150.72686248673139</v>
      </c>
      <c r="BN684" s="67">
        <f t="shared" si="179"/>
        <v>147.31821240657573</v>
      </c>
      <c r="BO684" s="67">
        <f t="shared" si="179"/>
        <v>143.98664809054503</v>
      </c>
      <c r="BP684" s="67">
        <f t="shared" si="179"/>
        <v>140.7304262634743</v>
      </c>
      <c r="BQ684" s="67">
        <f t="shared" si="179"/>
        <v>137.54784307392799</v>
      </c>
      <c r="BS684" s="55"/>
    </row>
    <row r="685" spans="2:71">
      <c r="B685" s="56">
        <v>16</v>
      </c>
      <c r="C685" s="212">
        <v>366.76100000000002</v>
      </c>
      <c r="D685" s="212">
        <v>236.95599999999999</v>
      </c>
      <c r="I685" s="61" t="s">
        <v>381</v>
      </c>
      <c r="J685" s="67">
        <f t="shared" si="180"/>
        <v>520.18221395587614</v>
      </c>
      <c r="K685" s="67">
        <f t="shared" si="180"/>
        <v>508.94368130164855</v>
      </c>
      <c r="L685" s="67">
        <f t="shared" si="180"/>
        <v>497.94795705730417</v>
      </c>
      <c r="M685" s="67">
        <f t="shared" si="180"/>
        <v>487.18979534905111</v>
      </c>
      <c r="N685" s="67">
        <f t="shared" si="180"/>
        <v>476.66406364015961</v>
      </c>
      <c r="O685" s="67">
        <f t="shared" si="180"/>
        <v>466.3657402823157</v>
      </c>
      <c r="P685" s="67">
        <f t="shared" si="180"/>
        <v>456.28991211987801</v>
      </c>
      <c r="Q685" s="67">
        <f t="shared" si="180"/>
        <v>446.43177214589412</v>
      </c>
      <c r="R685" s="67">
        <f t="shared" si="180"/>
        <v>436.78661720875914</v>
      </c>
      <c r="S685" s="67">
        <f t="shared" si="180"/>
        <v>427.34984576842186</v>
      </c>
      <c r="T685" s="67">
        <f t="shared" si="180"/>
        <v>418.11695570106764</v>
      </c>
      <c r="U685" s="67">
        <f t="shared" si="180"/>
        <v>409.08354215123165</v>
      </c>
      <c r="V685" s="67">
        <f t="shared" si="180"/>
        <v>400.24529543031701</v>
      </c>
      <c r="W685" s="67">
        <f t="shared" si="180"/>
        <v>391.59799896051476</v>
      </c>
      <c r="X685" s="67">
        <f t="shared" si="180"/>
        <v>383.13752726314669</v>
      </c>
      <c r="Y685" s="67">
        <f t="shared" si="180"/>
        <v>374.8598439904693</v>
      </c>
      <c r="Z685" s="67">
        <f t="shared" si="181"/>
        <v>366.76100000000002</v>
      </c>
      <c r="AA685" s="67">
        <f t="shared" si="177"/>
        <v>358.83713147044898</v>
      </c>
      <c r="AB685" s="67">
        <f t="shared" si="177"/>
        <v>351.08445805835481</v>
      </c>
      <c r="AC685" s="67">
        <f t="shared" si="177"/>
        <v>343.49928109454709</v>
      </c>
      <c r="AD685" s="67">
        <f t="shared" si="177"/>
        <v>336.07798181957384</v>
      </c>
      <c r="AE685" s="67">
        <f t="shared" si="177"/>
        <v>328.81701965725244</v>
      </c>
      <c r="AF685" s="67">
        <f t="shared" si="177"/>
        <v>321.71293052552124</v>
      </c>
      <c r="AG685" s="67">
        <f t="shared" si="177"/>
        <v>314.76232518378418</v>
      </c>
      <c r="AH685" s="67">
        <f t="shared" si="177"/>
        <v>307.96188761596181</v>
      </c>
      <c r="AI685" s="67">
        <f t="shared" si="177"/>
        <v>301.308373448476</v>
      </c>
      <c r="AJ685" s="67">
        <f t="shared" si="177"/>
        <v>294.79860840241446</v>
      </c>
      <c r="AK685" s="67">
        <f t="shared" si="177"/>
        <v>288.42948677913569</v>
      </c>
      <c r="AL685" s="67">
        <f t="shared" si="177"/>
        <v>282.19796997859322</v>
      </c>
      <c r="AM685" s="67">
        <f t="shared" si="177"/>
        <v>276.1010850496707</v>
      </c>
      <c r="AN685" s="67">
        <f t="shared" si="177"/>
        <v>270.13592327183721</v>
      </c>
      <c r="AO685" s="67">
        <f t="shared" si="177"/>
        <v>264.29963876744625</v>
      </c>
      <c r="AP685" s="67">
        <f t="shared" si="177"/>
        <v>258.58944714401554</v>
      </c>
      <c r="AQ685" s="67">
        <f t="shared" si="178"/>
        <v>253.00262416584047</v>
      </c>
      <c r="AR685" s="67">
        <f t="shared" si="178"/>
        <v>247.53650445430753</v>
      </c>
      <c r="AS685" s="67">
        <f t="shared" si="178"/>
        <v>242.18848021628722</v>
      </c>
      <c r="AT685" s="67">
        <f t="shared" si="178"/>
        <v>236.95600000000024</v>
      </c>
      <c r="AU685" s="67">
        <f t="shared" si="178"/>
        <v>231.83656747776291</v>
      </c>
      <c r="AV685" s="67">
        <f t="shared" si="178"/>
        <v>226.8277402550315</v>
      </c>
      <c r="AW685" s="67">
        <f t="shared" si="178"/>
        <v>221.92712870517744</v>
      </c>
      <c r="AX685" s="67">
        <f t="shared" si="178"/>
        <v>217.13239482943663</v>
      </c>
      <c r="AY685" s="67">
        <f t="shared" si="178"/>
        <v>212.44125114148991</v>
      </c>
      <c r="AZ685" s="67">
        <f t="shared" si="178"/>
        <v>207.85145957614219</v>
      </c>
      <c r="BA685" s="67">
        <f t="shared" si="178"/>
        <v>203.36083042157927</v>
      </c>
      <c r="BB685" s="67">
        <f t="shared" si="178"/>
        <v>198.96722127469366</v>
      </c>
      <c r="BC685" s="67">
        <f t="shared" si="178"/>
        <v>194.66853601898009</v>
      </c>
      <c r="BD685" s="67">
        <f t="shared" si="178"/>
        <v>190.462723824514</v>
      </c>
      <c r="BE685" s="67">
        <f t="shared" si="178"/>
        <v>186.3477781695353</v>
      </c>
      <c r="BF685" s="67">
        <f t="shared" si="178"/>
        <v>182.32173588317079</v>
      </c>
      <c r="BG685" s="67">
        <f t="shared" si="179"/>
        <v>178.38267620883855</v>
      </c>
      <c r="BH685" s="67">
        <f t="shared" si="179"/>
        <v>174.52871988788755</v>
      </c>
      <c r="BI685" s="67">
        <f t="shared" si="179"/>
        <v>170.75802826303521</v>
      </c>
      <c r="BJ685" s="67">
        <f t="shared" si="179"/>
        <v>167.06880240117516</v>
      </c>
      <c r="BK685" s="67">
        <f t="shared" si="179"/>
        <v>163.45928223513667</v>
      </c>
      <c r="BL685" s="67">
        <f t="shared" si="179"/>
        <v>159.92774572398633</v>
      </c>
      <c r="BM685" s="67">
        <f t="shared" si="179"/>
        <v>156.47250803147176</v>
      </c>
      <c r="BN685" s="67">
        <f t="shared" si="179"/>
        <v>153.0919207222145</v>
      </c>
      <c r="BO685" s="67">
        <f t="shared" si="179"/>
        <v>149.78437097526955</v>
      </c>
      <c r="BP685" s="67">
        <f t="shared" si="179"/>
        <v>146.54828081467576</v>
      </c>
      <c r="BQ685" s="67">
        <f t="shared" si="179"/>
        <v>143.38210635663029</v>
      </c>
      <c r="BS685" s="55"/>
    </row>
    <row r="686" spans="2:71">
      <c r="B686" s="56">
        <v>17</v>
      </c>
      <c r="C686" s="212">
        <v>365.71359999999999</v>
      </c>
      <c r="D686" s="212">
        <v>241.20959999999999</v>
      </c>
      <c r="I686" s="61" t="s">
        <v>381</v>
      </c>
      <c r="J686" s="67">
        <f t="shared" si="180"/>
        <v>510.19750328998197</v>
      </c>
      <c r="K686" s="67">
        <f t="shared" si="180"/>
        <v>499.69039652626617</v>
      </c>
      <c r="L686" s="67">
        <f t="shared" si="180"/>
        <v>489.39967516591327</v>
      </c>
      <c r="M686" s="67">
        <f t="shared" si="180"/>
        <v>479.3208829257768</v>
      </c>
      <c r="N686" s="67">
        <f t="shared" si="180"/>
        <v>469.44965529627348</v>
      </c>
      <c r="O686" s="67">
        <f t="shared" si="180"/>
        <v>459.7817176513808</v>
      </c>
      <c r="P686" s="67">
        <f t="shared" si="180"/>
        <v>450.31288339755685</v>
      </c>
      <c r="Q686" s="67">
        <f t="shared" si="180"/>
        <v>441.03905216078266</v>
      </c>
      <c r="R686" s="67">
        <f t="shared" si="180"/>
        <v>431.95620801094077</v>
      </c>
      <c r="S686" s="67">
        <f t="shared" si="180"/>
        <v>423.06041772276069</v>
      </c>
      <c r="T686" s="67">
        <f t="shared" si="180"/>
        <v>414.34782907257915</v>
      </c>
      <c r="U686" s="67">
        <f t="shared" si="180"/>
        <v>405.81466917017764</v>
      </c>
      <c r="V686" s="67">
        <f t="shared" si="180"/>
        <v>397.45724282497349</v>
      </c>
      <c r="W686" s="67">
        <f t="shared" si="180"/>
        <v>389.27193094585891</v>
      </c>
      <c r="X686" s="67">
        <f t="shared" si="180"/>
        <v>381.25518897399314</v>
      </c>
      <c r="Y686" s="67">
        <f t="shared" si="180"/>
        <v>373.4035453478707</v>
      </c>
      <c r="Z686" s="67">
        <f t="shared" si="181"/>
        <v>365.71359999999999</v>
      </c>
      <c r="AA686" s="67">
        <f t="shared" si="177"/>
        <v>358.1820228845416</v>
      </c>
      <c r="AB686" s="67">
        <f t="shared" si="177"/>
        <v>350.80555253526882</v>
      </c>
      <c r="AC686" s="67">
        <f t="shared" si="177"/>
        <v>343.58099465322567</v>
      </c>
      <c r="AD686" s="67">
        <f t="shared" si="177"/>
        <v>336.50522072347115</v>
      </c>
      <c r="AE686" s="67">
        <f t="shared" si="177"/>
        <v>329.57516666031034</v>
      </c>
      <c r="AF686" s="67">
        <f t="shared" si="177"/>
        <v>322.78783148042589</v>
      </c>
      <c r="AG686" s="67">
        <f t="shared" si="177"/>
        <v>316.14027600333554</v>
      </c>
      <c r="AH686" s="67">
        <f t="shared" si="177"/>
        <v>309.62962157861244</v>
      </c>
      <c r="AI686" s="67">
        <f t="shared" si="177"/>
        <v>303.25304883931722</v>
      </c>
      <c r="AJ686" s="67">
        <f t="shared" si="177"/>
        <v>297.0077964811025</v>
      </c>
      <c r="AK686" s="67">
        <f t="shared" si="177"/>
        <v>290.89116006646054</v>
      </c>
      <c r="AL686" s="67">
        <f t="shared" si="177"/>
        <v>284.90049085359647</v>
      </c>
      <c r="AM686" s="67">
        <f t="shared" si="177"/>
        <v>279.03319464941973</v>
      </c>
      <c r="AN686" s="67">
        <f t="shared" si="177"/>
        <v>273.28673068615768</v>
      </c>
      <c r="AO686" s="67">
        <f t="shared" si="177"/>
        <v>267.65861052110421</v>
      </c>
      <c r="AP686" s="67">
        <f t="shared" si="177"/>
        <v>262.14639695902679</v>
      </c>
      <c r="AQ686" s="67">
        <f t="shared" si="178"/>
        <v>256.74770299676652</v>
      </c>
      <c r="AR686" s="67">
        <f t="shared" si="178"/>
        <v>251.46019078957224</v>
      </c>
      <c r="AS686" s="67">
        <f t="shared" si="178"/>
        <v>246.28157063872322</v>
      </c>
      <c r="AT686" s="67">
        <f t="shared" si="178"/>
        <v>241.20960000000002</v>
      </c>
      <c r="AU686" s="67">
        <f t="shared" si="178"/>
        <v>236.24208251257579</v>
      </c>
      <c r="AV686" s="67">
        <f t="shared" si="178"/>
        <v>231.37686704790627</v>
      </c>
      <c r="AW686" s="67">
        <f t="shared" si="178"/>
        <v>226.61184677820762</v>
      </c>
      <c r="AX686" s="67">
        <f t="shared" si="178"/>
        <v>221.94495826411759</v>
      </c>
      <c r="AY686" s="67">
        <f t="shared" si="178"/>
        <v>217.3741805611462</v>
      </c>
      <c r="AZ686" s="67">
        <f t="shared" si="178"/>
        <v>212.89753434452791</v>
      </c>
      <c r="BA686" s="67">
        <f t="shared" si="178"/>
        <v>208.51308105209696</v>
      </c>
      <c r="BB686" s="67">
        <f t="shared" si="178"/>
        <v>204.21892204481452</v>
      </c>
      <c r="BC686" s="67">
        <f t="shared" si="178"/>
        <v>200.01319778458384</v>
      </c>
      <c r="BD686" s="67">
        <f t="shared" si="178"/>
        <v>195.89408702899797</v>
      </c>
      <c r="BE686" s="67">
        <f t="shared" si="178"/>
        <v>191.85980604267093</v>
      </c>
      <c r="BF686" s="67">
        <f t="shared" si="178"/>
        <v>187.90860782481062</v>
      </c>
      <c r="BG686" s="67">
        <f t="shared" si="179"/>
        <v>184.03878135269966</v>
      </c>
      <c r="BH686" s="67">
        <f t="shared" si="179"/>
        <v>180.24865084075577</v>
      </c>
      <c r="BI686" s="67">
        <f t="shared" si="179"/>
        <v>176.53657501485134</v>
      </c>
      <c r="BJ686" s="67">
        <f t="shared" si="179"/>
        <v>172.90094640157784</v>
      </c>
      <c r="BK686" s="67">
        <f t="shared" si="179"/>
        <v>169.34019063214728</v>
      </c>
      <c r="BL686" s="67">
        <f t="shared" si="179"/>
        <v>165.8527657606291</v>
      </c>
      <c r="BM686" s="67">
        <f t="shared" si="179"/>
        <v>162.43716159622767</v>
      </c>
      <c r="BN686" s="67">
        <f t="shared" si="179"/>
        <v>159.09189904931074</v>
      </c>
      <c r="BO686" s="67">
        <f t="shared" si="179"/>
        <v>155.81552949090602</v>
      </c>
      <c r="BP686" s="67">
        <f t="shared" si="179"/>
        <v>152.60663412538844</v>
      </c>
      <c r="BQ686" s="67">
        <f t="shared" si="179"/>
        <v>149.46382337608651</v>
      </c>
      <c r="BS686" s="55"/>
    </row>
    <row r="687" spans="2:71">
      <c r="B687" s="56">
        <v>18</v>
      </c>
      <c r="C687" s="212">
        <v>364.66930000000002</v>
      </c>
      <c r="D687" s="212">
        <v>245.53960000000001</v>
      </c>
      <c r="I687" s="61" t="s">
        <v>381</v>
      </c>
      <c r="J687" s="67">
        <f t="shared" si="180"/>
        <v>500.40464330615907</v>
      </c>
      <c r="K687" s="67">
        <f t="shared" si="180"/>
        <v>490.6055398982582</v>
      </c>
      <c r="L687" s="67">
        <f t="shared" si="180"/>
        <v>480.99832605190153</v>
      </c>
      <c r="M687" s="67">
        <f t="shared" si="180"/>
        <v>471.5792441167921</v>
      </c>
      <c r="N687" s="67">
        <f t="shared" si="180"/>
        <v>462.34461002629075</v>
      </c>
      <c r="O687" s="67">
        <f t="shared" si="180"/>
        <v>453.29081185647374</v>
      </c>
      <c r="P687" s="67">
        <f t="shared" si="180"/>
        <v>444.41430841340849</v>
      </c>
      <c r="Q687" s="67">
        <f t="shared" si="180"/>
        <v>435.71162784809371</v>
      </c>
      <c r="R687" s="67">
        <f t="shared" si="180"/>
        <v>427.17936629852193</v>
      </c>
      <c r="S687" s="67">
        <f t="shared" si="180"/>
        <v>418.81418655833363</v>
      </c>
      <c r="T687" s="67">
        <f t="shared" si="180"/>
        <v>410.61281677154267</v>
      </c>
      <c r="U687" s="67">
        <f t="shared" si="180"/>
        <v>402.57204915282159</v>
      </c>
      <c r="V687" s="67">
        <f t="shared" si="180"/>
        <v>394.68873873284707</v>
      </c>
      <c r="W687" s="67">
        <f t="shared" si="180"/>
        <v>386.95980212821428</v>
      </c>
      <c r="X687" s="67">
        <f t="shared" si="180"/>
        <v>379.38221633543947</v>
      </c>
      <c r="Y687" s="67">
        <f t="shared" si="180"/>
        <v>371.95301754857871</v>
      </c>
      <c r="Z687" s="67">
        <f t="shared" si="181"/>
        <v>364.66930000000002</v>
      </c>
      <c r="AA687" s="67">
        <f t="shared" si="177"/>
        <v>357.52821482385679</v>
      </c>
      <c r="AB687" s="67">
        <f t="shared" si="177"/>
        <v>350.52696894181628</v>
      </c>
      <c r="AC687" s="67">
        <f t="shared" si="177"/>
        <v>343.66282397060854</v>
      </c>
      <c r="AD687" s="67">
        <f t="shared" si="177"/>
        <v>336.93309515096831</v>
      </c>
      <c r="AE687" s="67">
        <f t="shared" si="177"/>
        <v>330.33515029755006</v>
      </c>
      <c r="AF687" s="67">
        <f t="shared" si="177"/>
        <v>323.86640876940692</v>
      </c>
      <c r="AG687" s="67">
        <f t="shared" si="177"/>
        <v>317.52434046062973</v>
      </c>
      <c r="AH687" s="67">
        <f t="shared" si="177"/>
        <v>311.30646481075172</v>
      </c>
      <c r="AI687" s="67">
        <f t="shared" si="177"/>
        <v>305.21034983453183</v>
      </c>
      <c r="AJ687" s="67">
        <f t="shared" si="177"/>
        <v>299.23361117073733</v>
      </c>
      <c r="AK687" s="67">
        <f t="shared" si="177"/>
        <v>293.37391114955329</v>
      </c>
      <c r="AL687" s="67">
        <f t="shared" si="177"/>
        <v>287.62895787825454</v>
      </c>
      <c r="AM687" s="67">
        <f t="shared" si="177"/>
        <v>281.99650434478207</v>
      </c>
      <c r="AN687" s="67">
        <f t="shared" si="177"/>
        <v>276.47434753887393</v>
      </c>
      <c r="AO687" s="67">
        <f t="shared" si="177"/>
        <v>271.0603275904063</v>
      </c>
      <c r="AP687" s="67">
        <f t="shared" si="177"/>
        <v>265.75232692460753</v>
      </c>
      <c r="AQ687" s="67">
        <f t="shared" si="178"/>
        <v>260.54826943381551</v>
      </c>
      <c r="AR687" s="67">
        <f t="shared" si="178"/>
        <v>255.44611966545386</v>
      </c>
      <c r="AS687" s="67">
        <f t="shared" si="178"/>
        <v>250.44388202590955</v>
      </c>
      <c r="AT687" s="67">
        <f t="shared" si="178"/>
        <v>245.53960000000006</v>
      </c>
      <c r="AU687" s="67">
        <f t="shared" si="178"/>
        <v>240.73135538572586</v>
      </c>
      <c r="AV687" s="67">
        <f t="shared" si="178"/>
        <v>236.01726754400769</v>
      </c>
      <c r="AW687" s="67">
        <f t="shared" si="178"/>
        <v>231.39549266311602</v>
      </c>
      <c r="AX687" s="67">
        <f t="shared" si="178"/>
        <v>226.86422303750473</v>
      </c>
      <c r="AY687" s="67">
        <f t="shared" si="178"/>
        <v>222.4216863607667</v>
      </c>
      <c r="AZ687" s="67">
        <f t="shared" si="178"/>
        <v>218.06614503243534</v>
      </c>
      <c r="BA687" s="67">
        <f t="shared" si="178"/>
        <v>213.79589547836039</v>
      </c>
      <c r="BB687" s="67">
        <f t="shared" si="178"/>
        <v>209.60926748439223</v>
      </c>
      <c r="BC687" s="67">
        <f t="shared" si="178"/>
        <v>205.50462354311435</v>
      </c>
      <c r="BD687" s="67">
        <f t="shared" si="178"/>
        <v>201.48035821336865</v>
      </c>
      <c r="BE687" s="67">
        <f t="shared" si="178"/>
        <v>197.53489749232216</v>
      </c>
      <c r="BF687" s="67">
        <f t="shared" si="178"/>
        <v>193.66669819983059</v>
      </c>
      <c r="BG687" s="67">
        <f t="shared" si="179"/>
        <v>189.87424737485733</v>
      </c>
      <c r="BH687" s="67">
        <f t="shared" si="179"/>
        <v>186.1560616837121</v>
      </c>
      <c r="BI687" s="67">
        <f t="shared" si="179"/>
        <v>182.51068683987754</v>
      </c>
      <c r="BJ687" s="67">
        <f t="shared" si="179"/>
        <v>178.93669703519706</v>
      </c>
      <c r="BK687" s="67">
        <f t="shared" si="179"/>
        <v>175.43269438220136</v>
      </c>
      <c r="BL687" s="67">
        <f t="shared" si="179"/>
        <v>171.99730836735557</v>
      </c>
      <c r="BM687" s="67">
        <f t="shared" si="179"/>
        <v>168.62919531501288</v>
      </c>
      <c r="BN687" s="67">
        <f t="shared" si="179"/>
        <v>165.32703786186562</v>
      </c>
      <c r="BO687" s="67">
        <f t="shared" si="179"/>
        <v>162.08954444168728</v>
      </c>
      <c r="BP687" s="67">
        <f t="shared" si="179"/>
        <v>158.91544878016506</v>
      </c>
      <c r="BQ687" s="67">
        <f t="shared" si="179"/>
        <v>155.8035093996244</v>
      </c>
      <c r="BS687" s="55"/>
    </row>
    <row r="688" spans="2:71">
      <c r="B688" s="56">
        <v>19</v>
      </c>
      <c r="C688" s="212">
        <v>363.62779999999998</v>
      </c>
      <c r="D688" s="212">
        <v>249.94730000000001</v>
      </c>
      <c r="I688" s="61" t="s">
        <v>381</v>
      </c>
      <c r="J688" s="67">
        <f t="shared" si="180"/>
        <v>490.79935278150151</v>
      </c>
      <c r="K688" s="67">
        <f t="shared" si="180"/>
        <v>481.68547428062851</v>
      </c>
      <c r="L688" s="67">
        <f t="shared" si="180"/>
        <v>472.74083557369158</v>
      </c>
      <c r="M688" s="67">
        <f t="shared" si="180"/>
        <v>463.9622939692614</v>
      </c>
      <c r="N688" s="67">
        <f t="shared" si="180"/>
        <v>455.34676513398875</v>
      </c>
      <c r="O688" s="67">
        <f t="shared" si="180"/>
        <v>446.89122200892632</v>
      </c>
      <c r="P688" s="67">
        <f t="shared" si="180"/>
        <v>438.59269374597392</v>
      </c>
      <c r="Q688" s="67">
        <f t="shared" si="180"/>
        <v>430.4482646640738</v>
      </c>
      <c r="R688" s="67">
        <f t="shared" si="180"/>
        <v>422.45507322478835</v>
      </c>
      <c r="S688" s="67">
        <f t="shared" si="180"/>
        <v>414.61031102690049</v>
      </c>
      <c r="T688" s="67">
        <f t="shared" si="180"/>
        <v>406.91122181968518</v>
      </c>
      <c r="U688" s="67">
        <f t="shared" si="180"/>
        <v>399.35510053450207</v>
      </c>
      <c r="V688" s="67">
        <f t="shared" si="180"/>
        <v>391.93929233437251</v>
      </c>
      <c r="W688" s="67">
        <f t="shared" si="180"/>
        <v>384.66119168120417</v>
      </c>
      <c r="X688" s="67">
        <f t="shared" si="180"/>
        <v>377.51824142033814</v>
      </c>
      <c r="Y688" s="67">
        <f t="shared" si="180"/>
        <v>370.50793188209406</v>
      </c>
      <c r="Z688" s="67">
        <f t="shared" si="181"/>
        <v>363.62779999999998</v>
      </c>
      <c r="AA688" s="67">
        <f t="shared" si="177"/>
        <v>356.87542844539621</v>
      </c>
      <c r="AB688" s="67">
        <f t="shared" si="177"/>
        <v>350.24844477810865</v>
      </c>
      <c r="AC688" s="67">
        <f t="shared" si="177"/>
        <v>343.74452061289378</v>
      </c>
      <c r="AD688" s="67">
        <f t="shared" si="177"/>
        <v>337.36137080136285</v>
      </c>
      <c r="AE688" s="67">
        <f t="shared" si="177"/>
        <v>331.09675262909644</v>
      </c>
      <c r="AF688" s="67">
        <f t="shared" si="177"/>
        <v>324.94846502766887</v>
      </c>
      <c r="AG688" s="67">
        <f t="shared" si="177"/>
        <v>318.91434780130453</v>
      </c>
      <c r="AH688" s="67">
        <f t="shared" si="177"/>
        <v>312.99228086789475</v>
      </c>
      <c r="AI688" s="67">
        <f t="shared" si="177"/>
        <v>307.18018351410905</v>
      </c>
      <c r="AJ688" s="67">
        <f t="shared" si="177"/>
        <v>301.47601366433787</v>
      </c>
      <c r="AK688" s="67">
        <f t="shared" si="177"/>
        <v>295.8777671632111</v>
      </c>
      <c r="AL688" s="67">
        <f t="shared" si="177"/>
        <v>290.38347707143998</v>
      </c>
      <c r="AM688" s="67">
        <f t="shared" si="177"/>
        <v>284.99121297473414</v>
      </c>
      <c r="AN688" s="67">
        <f t="shared" si="177"/>
        <v>279.69908030555257</v>
      </c>
      <c r="AO688" s="67">
        <f t="shared" si="177"/>
        <v>274.50521967744874</v>
      </c>
      <c r="AP688" s="67">
        <f t="shared" ref="AP688:BC688" si="182">$C688*POWER(POWER($D688/$C688,1/($D$672-$C$672)),AP$672-$C$672)</f>
        <v>269.40780623177636</v>
      </c>
      <c r="AQ688" s="67">
        <f t="shared" si="182"/>
        <v>264.40504899652746</v>
      </c>
      <c r="AR688" s="67">
        <f t="shared" si="182"/>
        <v>259.49519025707525</v>
      </c>
      <c r="AS688" s="67">
        <f t="shared" si="182"/>
        <v>254.67650493860299</v>
      </c>
      <c r="AT688" s="67">
        <f t="shared" si="182"/>
        <v>249.94730000000004</v>
      </c>
      <c r="AU688" s="67">
        <f t="shared" si="182"/>
        <v>245.30591383901344</v>
      </c>
      <c r="AV688" s="67">
        <f t="shared" si="182"/>
        <v>240.75071570844523</v>
      </c>
      <c r="AW688" s="67">
        <f t="shared" si="182"/>
        <v>236.28010514319084</v>
      </c>
      <c r="AX688" s="67">
        <f t="shared" si="182"/>
        <v>231.89251139791708</v>
      </c>
      <c r="AY688" s="67">
        <f t="shared" si="182"/>
        <v>227.58639289518183</v>
      </c>
      <c r="AZ688" s="67">
        <f t="shared" si="182"/>
        <v>223.36023668380221</v>
      </c>
      <c r="BA688" s="67">
        <f t="shared" si="182"/>
        <v>219.21255790728054</v>
      </c>
      <c r="BB688" s="67">
        <f t="shared" si="182"/>
        <v>215.14189928210101</v>
      </c>
      <c r="BC688" s="67">
        <f t="shared" si="182"/>
        <v>211.14683058571453</v>
      </c>
      <c r="BD688" s="67">
        <f t="shared" si="178"/>
        <v>207.22594815403107</v>
      </c>
      <c r="BE688" s="67">
        <f t="shared" si="178"/>
        <v>203.37787438824344</v>
      </c>
      <c r="BF688" s="67">
        <f t="shared" si="178"/>
        <v>199.60125727080921</v>
      </c>
      <c r="BG688" s="67">
        <f t="shared" si="179"/>
        <v>195.89476989042038</v>
      </c>
      <c r="BH688" s="67">
        <f t="shared" si="179"/>
        <v>192.25710997579415</v>
      </c>
      <c r="BI688" s="67">
        <f t="shared" si="179"/>
        <v>188.68699943812106</v>
      </c>
      <c r="BJ688" s="67">
        <f t="shared" si="179"/>
        <v>185.18318392200953</v>
      </c>
      <c r="BK688" s="67">
        <f t="shared" si="179"/>
        <v>181.74443236476907</v>
      </c>
      <c r="BL688" s="67">
        <f t="shared" si="179"/>
        <v>178.3695365638774</v>
      </c>
      <c r="BM688" s="67">
        <f t="shared" si="179"/>
        <v>175.05731075247965</v>
      </c>
      <c r="BN688" s="67">
        <f t="shared" si="179"/>
        <v>171.80659118276998</v>
      </c>
      <c r="BO688" s="67">
        <f t="shared" si="179"/>
        <v>168.61623571710982</v>
      </c>
      <c r="BP688" s="67">
        <f t="shared" si="179"/>
        <v>165.48512342673882</v>
      </c>
      <c r="BQ688" s="67">
        <f t="shared" si="179"/>
        <v>162.41215419793724</v>
      </c>
      <c r="BS688" s="55"/>
    </row>
    <row r="689" spans="2:71">
      <c r="B689" s="56">
        <v>20</v>
      </c>
      <c r="C689" s="212">
        <v>362.58940000000001</v>
      </c>
      <c r="D689" s="212">
        <v>254.4341</v>
      </c>
      <c r="I689" s="61" t="s">
        <v>381</v>
      </c>
      <c r="J689" s="67">
        <f t="shared" si="180"/>
        <v>481.3787708250087</v>
      </c>
      <c r="K689" s="67">
        <f t="shared" si="180"/>
        <v>472.92790941413591</v>
      </c>
      <c r="L689" s="67">
        <f t="shared" si="180"/>
        <v>464.62540738866647</v>
      </c>
      <c r="M689" s="67">
        <f t="shared" si="180"/>
        <v>456.4686602203555</v>
      </c>
      <c r="N689" s="67">
        <f t="shared" si="180"/>
        <v>448.45510910484256</v>
      </c>
      <c r="O689" s="67">
        <f t="shared" si="180"/>
        <v>440.58224015894439</v>
      </c>
      <c r="P689" s="67">
        <f t="shared" si="180"/>
        <v>432.84758363203957</v>
      </c>
      <c r="Q689" s="67">
        <f t="shared" si="180"/>
        <v>425.24871313129773</v>
      </c>
      <c r="R689" s="67">
        <f t="shared" si="180"/>
        <v>417.78324486051071</v>
      </c>
      <c r="S689" s="67">
        <f t="shared" si="180"/>
        <v>410.44883687228565</v>
      </c>
      <c r="T689" s="67">
        <f t="shared" si="180"/>
        <v>403.24318833336719</v>
      </c>
      <c r="U689" s="67">
        <f t="shared" si="180"/>
        <v>396.16403880285634</v>
      </c>
      <c r="V689" s="67">
        <f t="shared" si="180"/>
        <v>389.20916752310148</v>
      </c>
      <c r="W689" s="67">
        <f t="shared" si="180"/>
        <v>382.37639272303744</v>
      </c>
      <c r="X689" s="67">
        <f t="shared" si="180"/>
        <v>375.66357093375569</v>
      </c>
      <c r="Y689" s="67">
        <f t="shared" ref="Y689:AN704" si="183">$C689*POWER(POWER($D689/$C689,1/($D$672-$C$672)),Y$672-$C$672)</f>
        <v>369.06859631608853</v>
      </c>
      <c r="Z689" s="67">
        <f t="shared" si="183"/>
        <v>362.58940000000001</v>
      </c>
      <c r="AA689" s="67">
        <f t="shared" si="183"/>
        <v>356.22394943557242</v>
      </c>
      <c r="AB689" s="67">
        <f t="shared" si="183"/>
        <v>349.97024775538739</v>
      </c>
      <c r="AC689" s="67">
        <f t="shared" si="183"/>
        <v>343.8263331481005</v>
      </c>
      <c r="AD689" s="67">
        <f t="shared" si="183"/>
        <v>337.79027824301329</v>
      </c>
      <c r="AE689" s="67">
        <f t="shared" si="183"/>
        <v>331.86018950544911</v>
      </c>
      <c r="AF689" s="67">
        <f t="shared" si="183"/>
        <v>326.0342066427441</v>
      </c>
      <c r="AG689" s="67">
        <f t="shared" si="183"/>
        <v>320.31050202066541</v>
      </c>
      <c r="AH689" s="67">
        <f t="shared" si="183"/>
        <v>314.68728009007526</v>
      </c>
      <c r="AI689" s="67">
        <f t="shared" si="183"/>
        <v>309.16277682365995</v>
      </c>
      <c r="AJ689" s="67">
        <f t="shared" si="183"/>
        <v>303.73525916254755</v>
      </c>
      <c r="AK689" s="67">
        <f t="shared" si="183"/>
        <v>298.40302447263991</v>
      </c>
      <c r="AL689" s="67">
        <f t="shared" si="183"/>
        <v>293.16440001049</v>
      </c>
      <c r="AM689" s="67">
        <f t="shared" si="183"/>
        <v>288.01774239855524</v>
      </c>
      <c r="AN689" s="67">
        <f t="shared" si="183"/>
        <v>282.96143710966368</v>
      </c>
      <c r="AO689" s="67">
        <f t="shared" ref="AO689:BD704" si="184">$C689*POWER(POWER($D689/$C689,1/($D$672-$C$672)),AO$672-$C$672)</f>
        <v>277.99389796052986</v>
      </c>
      <c r="AP689" s="67">
        <f t="shared" si="184"/>
        <v>273.11356661416318</v>
      </c>
      <c r="AQ689" s="67">
        <f t="shared" si="184"/>
        <v>268.31891209101127</v>
      </c>
      <c r="AR689" s="67">
        <f t="shared" si="184"/>
        <v>263.60843028868521</v>
      </c>
      <c r="AS689" s="67">
        <f t="shared" si="184"/>
        <v>258.98064351011698</v>
      </c>
      <c r="AT689" s="67">
        <f t="shared" si="184"/>
        <v>254.4340999999998</v>
      </c>
      <c r="AU689" s="67">
        <f t="shared" si="184"/>
        <v>249.96737348936648</v>
      </c>
      <c r="AV689" s="67">
        <f t="shared" si="184"/>
        <v>245.57906274816347</v>
      </c>
      <c r="AW689" s="67">
        <f t="shared" si="184"/>
        <v>241.26779114567896</v>
      </c>
      <c r="AX689" s="67">
        <f t="shared" si="184"/>
        <v>237.03220621868866</v>
      </c>
      <c r="AY689" s="67">
        <f t="shared" si="184"/>
        <v>232.87097924718239</v>
      </c>
      <c r="AZ689" s="67">
        <f t="shared" ref="AZ689:BE703" si="185">$C689*POWER(POWER($D689/$C689,1/($D$672-$C$672)),AZ$672-$C$672)</f>
        <v>228.78280483753952</v>
      </c>
      <c r="BA689" s="67">
        <f t="shared" si="185"/>
        <v>224.76640051302135</v>
      </c>
      <c r="BB689" s="67">
        <f t="shared" si="185"/>
        <v>220.82050631145356</v>
      </c>
      <c r="BC689" s="67">
        <f t="shared" si="185"/>
        <v>216.94388438997035</v>
      </c>
      <c r="BD689" s="67">
        <f t="shared" si="185"/>
        <v>213.13531863669891</v>
      </c>
      <c r="BE689" s="67">
        <f t="shared" si="185"/>
        <v>209.39361428925955</v>
      </c>
      <c r="BF689" s="67">
        <f t="shared" ref="BF689:BQ703" si="186">$C689*POWER(POWER($D689/$C689,1/($D$672-$C$672)),BF$672-$C$672)</f>
        <v>205.71759755996442</v>
      </c>
      <c r="BG689" s="67">
        <f t="shared" si="186"/>
        <v>202.10611526759521</v>
      </c>
      <c r="BH689" s="67">
        <f t="shared" si="186"/>
        <v>198.55803447564608</v>
      </c>
      <c r="BI689" s="67">
        <f t="shared" si="186"/>
        <v>195.07224213691626</v>
      </c>
      <c r="BJ689" s="67">
        <f t="shared" si="186"/>
        <v>191.64764474434335</v>
      </c>
      <c r="BK689" s="67">
        <f t="shared" si="186"/>
        <v>188.28316798796519</v>
      </c>
      <c r="BL689" s="67">
        <f t="shared" si="186"/>
        <v>184.97775641790494</v>
      </c>
      <c r="BM689" s="67">
        <f t="shared" si="186"/>
        <v>181.73037311327195</v>
      </c>
      <c r="BN689" s="67">
        <f t="shared" si="186"/>
        <v>178.53999935687557</v>
      </c>
      <c r="BO689" s="67">
        <f t="shared" si="186"/>
        <v>175.40563431564951</v>
      </c>
      <c r="BP689" s="67">
        <f t="shared" si="186"/>
        <v>172.32629472668657</v>
      </c>
      <c r="BQ689" s="67">
        <f t="shared" si="186"/>
        <v>169.30101458878485</v>
      </c>
      <c r="BS689" s="55"/>
    </row>
    <row r="690" spans="2:71">
      <c r="B690" s="56">
        <v>21</v>
      </c>
      <c r="C690" s="212">
        <v>356.25099999999998</v>
      </c>
      <c r="D690" s="212">
        <v>253.23840000000001</v>
      </c>
      <c r="I690" s="61" t="s">
        <v>381</v>
      </c>
      <c r="J690" s="67">
        <f t="shared" ref="J690:Y705" si="187">$C690*POWER(POWER($D690/$C690,1/($D$672-$C$672)),J$672-$C$672)</f>
        <v>468.09857282921718</v>
      </c>
      <c r="K690" s="67">
        <f t="shared" si="187"/>
        <v>460.17814644395241</v>
      </c>
      <c r="L690" s="67">
        <f t="shared" si="187"/>
        <v>452.39173703238868</v>
      </c>
      <c r="M690" s="67">
        <f t="shared" si="187"/>
        <v>444.73707697049093</v>
      </c>
      <c r="N690" s="67">
        <f t="shared" si="187"/>
        <v>437.21193700338443</v>
      </c>
      <c r="O690" s="67">
        <f t="shared" si="187"/>
        <v>429.8141255961325</v>
      </c>
      <c r="P690" s="67">
        <f t="shared" si="187"/>
        <v>422.54148829549882</v>
      </c>
      <c r="Q690" s="67">
        <f t="shared" si="187"/>
        <v>415.39190710250972</v>
      </c>
      <c r="R690" s="67">
        <f t="shared" si="187"/>
        <v>408.36329985563276</v>
      </c>
      <c r="S690" s="67">
        <f t="shared" si="187"/>
        <v>401.45361962439137</v>
      </c>
      <c r="T690" s="67">
        <f t="shared" si="187"/>
        <v>394.66085411324076</v>
      </c>
      <c r="U690" s="67">
        <f t="shared" si="187"/>
        <v>387.98302507553052</v>
      </c>
      <c r="V690" s="67">
        <f t="shared" si="187"/>
        <v>381.41818773738237</v>
      </c>
      <c r="W690" s="67">
        <f t="shared" si="187"/>
        <v>374.96443023131695</v>
      </c>
      <c r="X690" s="67">
        <f t="shared" si="187"/>
        <v>368.61987303946353</v>
      </c>
      <c r="Y690" s="67">
        <f t="shared" si="187"/>
        <v>362.38266844619091</v>
      </c>
      <c r="Z690" s="67">
        <f t="shared" si="183"/>
        <v>356.25099999999998</v>
      </c>
      <c r="AA690" s="67">
        <f t="shared" si="183"/>
        <v>350.22308198452151</v>
      </c>
      <c r="AB690" s="67">
        <f t="shared" si="183"/>
        <v>344.29715889846455</v>
      </c>
      <c r="AC690" s="67">
        <f t="shared" si="183"/>
        <v>338.47150494436443</v>
      </c>
      <c r="AD690" s="67">
        <f t="shared" si="183"/>
        <v>332.7444235259818</v>
      </c>
      <c r="AE690" s="67">
        <f t="shared" si="183"/>
        <v>327.114246754205</v>
      </c>
      <c r="AF690" s="67">
        <f t="shared" si="183"/>
        <v>321.57933496131363</v>
      </c>
      <c r="AG690" s="67">
        <f t="shared" si="183"/>
        <v>316.13807622346059</v>
      </c>
      <c r="AH690" s="67">
        <f t="shared" si="183"/>
        <v>310.78888589123386</v>
      </c>
      <c r="AI690" s="67">
        <f t="shared" si="183"/>
        <v>305.53020612816164</v>
      </c>
      <c r="AJ690" s="67">
        <f t="shared" si="183"/>
        <v>300.36050545702585</v>
      </c>
      <c r="AK690" s="67">
        <f t="shared" si="183"/>
        <v>295.27827831385252</v>
      </c>
      <c r="AL690" s="67">
        <f t="shared" si="183"/>
        <v>290.28204460944886</v>
      </c>
      <c r="AM690" s="67">
        <f t="shared" si="183"/>
        <v>285.37034929835858</v>
      </c>
      <c r="AN690" s="67">
        <f t="shared" si="183"/>
        <v>280.54176195511195</v>
      </c>
      <c r="AO690" s="67">
        <f t="shared" si="184"/>
        <v>275.79487635764474</v>
      </c>
      <c r="AP690" s="67">
        <f t="shared" si="184"/>
        <v>271.12831007776651</v>
      </c>
      <c r="AQ690" s="67">
        <f t="shared" si="184"/>
        <v>266.54070407855806</v>
      </c>
      <c r="AR690" s="67">
        <f t="shared" si="184"/>
        <v>262.03072231858141</v>
      </c>
      <c r="AS690" s="67">
        <f t="shared" si="184"/>
        <v>257.5970513627862</v>
      </c>
      <c r="AT690" s="67">
        <f t="shared" si="184"/>
        <v>253.23840000000018</v>
      </c>
      <c r="AU690" s="67">
        <f t="shared" si="184"/>
        <v>248.95349886689198</v>
      </c>
      <c r="AV690" s="67">
        <f t="shared" si="184"/>
        <v>244.74110007829589</v>
      </c>
      <c r="AW690" s="67">
        <f t="shared" si="184"/>
        <v>240.5999768637927</v>
      </c>
      <c r="AX690" s="67">
        <f t="shared" si="184"/>
        <v>236.5289232104389</v>
      </c>
      <c r="AY690" s="67">
        <f t="shared" si="184"/>
        <v>232.52675351154144</v>
      </c>
      <c r="AZ690" s="67">
        <f t="shared" si="185"/>
        <v>228.59230222137538</v>
      </c>
      <c r="BA690" s="67">
        <f t="shared" si="185"/>
        <v>224.72442351574387</v>
      </c>
      <c r="BB690" s="67">
        <f t="shared" si="185"/>
        <v>220.92199095828138</v>
      </c>
      <c r="BC690" s="67">
        <f t="shared" si="185"/>
        <v>217.18389717240348</v>
      </c>
      <c r="BD690" s="67">
        <f t="shared" si="185"/>
        <v>213.50905351880712</v>
      </c>
      <c r="BE690" s="67">
        <f t="shared" si="185"/>
        <v>209.89638977842807</v>
      </c>
      <c r="BF690" s="67">
        <f t="shared" si="186"/>
        <v>206.3448538407626</v>
      </c>
      <c r="BG690" s="67">
        <f t="shared" si="186"/>
        <v>202.85341139746279</v>
      </c>
      <c r="BH690" s="67">
        <f t="shared" si="186"/>
        <v>199.42104564111673</v>
      </c>
      <c r="BI690" s="67">
        <f t="shared" si="186"/>
        <v>196.04675696912525</v>
      </c>
      <c r="BJ690" s="67">
        <f t="shared" si="186"/>
        <v>192.72956269258904</v>
      </c>
      <c r="BK690" s="67">
        <f t="shared" si="186"/>
        <v>189.46849675012166</v>
      </c>
      <c r="BL690" s="67">
        <f t="shared" si="186"/>
        <v>186.26260942650518</v>
      </c>
      <c r="BM690" s="67">
        <f t="shared" si="186"/>
        <v>183.11096707610599</v>
      </c>
      <c r="BN690" s="67">
        <f t="shared" si="186"/>
        <v>180.01265185097057</v>
      </c>
      <c r="BO690" s="67">
        <f t="shared" si="186"/>
        <v>176.96676143352184</v>
      </c>
      <c r="BP690" s="67">
        <f t="shared" si="186"/>
        <v>173.97240877377911</v>
      </c>
      <c r="BQ690" s="67">
        <f t="shared" si="186"/>
        <v>171.02872183102343</v>
      </c>
      <c r="BS690" s="55"/>
    </row>
    <row r="691" spans="2:71">
      <c r="B691" s="56">
        <v>22</v>
      </c>
      <c r="C691" s="212">
        <v>350.02339999999998</v>
      </c>
      <c r="D691" s="212">
        <v>252.04820000000001</v>
      </c>
      <c r="I691" s="61" t="s">
        <v>381</v>
      </c>
      <c r="J691" s="67">
        <f t="shared" si="187"/>
        <v>455.18491621567847</v>
      </c>
      <c r="K691" s="67">
        <f t="shared" si="187"/>
        <v>447.77226321945295</v>
      </c>
      <c r="L691" s="67">
        <f t="shared" si="187"/>
        <v>440.48032473393505</v>
      </c>
      <c r="M691" s="67">
        <f t="shared" si="187"/>
        <v>433.30713493216609</v>
      </c>
      <c r="N691" s="67">
        <f t="shared" si="187"/>
        <v>426.25076000053519</v>
      </c>
      <c r="O691" s="67">
        <f t="shared" si="187"/>
        <v>419.30929761744471</v>
      </c>
      <c r="P691" s="67">
        <f t="shared" si="187"/>
        <v>412.48087644046433</v>
      </c>
      <c r="Q691" s="67">
        <f t="shared" si="187"/>
        <v>405.76365560183837</v>
      </c>
      <c r="R691" s="67">
        <f t="shared" si="187"/>
        <v>399.15582421220773</v>
      </c>
      <c r="S691" s="67">
        <f t="shared" si="187"/>
        <v>392.65560087241346</v>
      </c>
      <c r="T691" s="67">
        <f t="shared" si="187"/>
        <v>386.26123319325143</v>
      </c>
      <c r="U691" s="67">
        <f t="shared" si="187"/>
        <v>379.9709973230473</v>
      </c>
      <c r="V691" s="67">
        <f t="shared" si="187"/>
        <v>373.78319748292495</v>
      </c>
      <c r="W691" s="67">
        <f t="shared" si="187"/>
        <v>367.69616550964292</v>
      </c>
      <c r="X691" s="67">
        <f t="shared" si="187"/>
        <v>361.70826040587571</v>
      </c>
      <c r="Y691" s="67">
        <f t="shared" si="187"/>
        <v>355.81786789781927</v>
      </c>
      <c r="Z691" s="67">
        <f t="shared" si="183"/>
        <v>350.02339999999998</v>
      </c>
      <c r="AA691" s="67">
        <f t="shared" si="183"/>
        <v>344.32329458717112</v>
      </c>
      <c r="AB691" s="67">
        <f t="shared" si="183"/>
        <v>338.71601497318136</v>
      </c>
      <c r="AC691" s="67">
        <f t="shared" si="183"/>
        <v>333.2000494967005</v>
      </c>
      <c r="AD691" s="67">
        <f t="shared" si="183"/>
        <v>327.77391111369241</v>
      </c>
      <c r="AE691" s="67">
        <f t="shared" si="183"/>
        <v>322.43613699652417</v>
      </c>
      <c r="AF691" s="67">
        <f t="shared" si="183"/>
        <v>317.18528813960341</v>
      </c>
      <c r="AG691" s="67">
        <f t="shared" si="183"/>
        <v>312.01994897143857</v>
      </c>
      <c r="AH691" s="67">
        <f t="shared" si="183"/>
        <v>306.93872697301595</v>
      </c>
      <c r="AI691" s="67">
        <f t="shared" si="183"/>
        <v>301.94025230239203</v>
      </c>
      <c r="AJ691" s="67">
        <f t="shared" si="183"/>
        <v>297.02317742539867</v>
      </c>
      <c r="AK691" s="67">
        <f t="shared" si="183"/>
        <v>292.18617675236328</v>
      </c>
      <c r="AL691" s="67">
        <f t="shared" si="183"/>
        <v>287.42794628074364</v>
      </c>
      <c r="AM691" s="67">
        <f t="shared" si="183"/>
        <v>282.74720324358344</v>
      </c>
      <c r="AN691" s="67">
        <f t="shared" si="183"/>
        <v>278.14268576369216</v>
      </c>
      <c r="AO691" s="67">
        <f t="shared" si="184"/>
        <v>273.61315251345695</v>
      </c>
      <c r="AP691" s="67">
        <f t="shared" si="184"/>
        <v>269.15738238019412</v>
      </c>
      <c r="AQ691" s="67">
        <f t="shared" si="184"/>
        <v>264.77417413695036</v>
      </c>
      <c r="AR691" s="67">
        <f t="shared" si="184"/>
        <v>260.46234611866555</v>
      </c>
      <c r="AS691" s="67">
        <f t="shared" si="184"/>
        <v>256.22073590360822</v>
      </c>
      <c r="AT691" s="67">
        <f t="shared" si="184"/>
        <v>252.04819999999964</v>
      </c>
      <c r="AU691" s="67">
        <f t="shared" si="184"/>
        <v>247.94361353774096</v>
      </c>
      <c r="AV691" s="67">
        <f t="shared" si="184"/>
        <v>243.90586996516026</v>
      </c>
      <c r="AW691" s="67">
        <f t="shared" si="184"/>
        <v>239.93388075069879</v>
      </c>
      <c r="AX691" s="67">
        <f t="shared" si="184"/>
        <v>236.02657508945418</v>
      </c>
      <c r="AY691" s="67">
        <f t="shared" si="184"/>
        <v>232.18289961450353</v>
      </c>
      <c r="AZ691" s="67">
        <f t="shared" si="185"/>
        <v>228.40181811292697</v>
      </c>
      <c r="BA691" s="67">
        <f t="shared" si="185"/>
        <v>224.68231124645615</v>
      </c>
      <c r="BB691" s="67">
        <f t="shared" si="185"/>
        <v>221.02337627667183</v>
      </c>
      <c r="BC691" s="67">
        <f t="shared" si="185"/>
        <v>217.42402679467617</v>
      </c>
      <c r="BD691" s="67">
        <f t="shared" si="185"/>
        <v>213.88329245516806</v>
      </c>
      <c r="BE691" s="67">
        <f t="shared" si="185"/>
        <v>210.40021871484851</v>
      </c>
      <c r="BF691" s="67">
        <f t="shared" si="186"/>
        <v>206.97386657508622</v>
      </c>
      <c r="BG691" s="67">
        <f t="shared" si="186"/>
        <v>203.60331232877365</v>
      </c>
      <c r="BH691" s="67">
        <f t="shared" si="186"/>
        <v>200.28764731130588</v>
      </c>
      <c r="BI691" s="67">
        <f t="shared" si="186"/>
        <v>197.0259776556145</v>
      </c>
      <c r="BJ691" s="67">
        <f t="shared" si="186"/>
        <v>193.81742405119073</v>
      </c>
      <c r="BK691" s="67">
        <f t="shared" si="186"/>
        <v>190.66112150703302</v>
      </c>
      <c r="BL691" s="67">
        <f t="shared" si="186"/>
        <v>187.55621911845481</v>
      </c>
      <c r="BM691" s="67">
        <f t="shared" si="186"/>
        <v>184.50187983769013</v>
      </c>
      <c r="BN691" s="67">
        <f t="shared" si="186"/>
        <v>181.49728024823432</v>
      </c>
      <c r="BO691" s="67">
        <f t="shared" si="186"/>
        <v>178.54161034286039</v>
      </c>
      <c r="BP691" s="67">
        <f t="shared" si="186"/>
        <v>175.63407330524942</v>
      </c>
      <c r="BQ691" s="67">
        <f t="shared" si="186"/>
        <v>172.77388529517799</v>
      </c>
      <c r="BS691" s="55"/>
    </row>
    <row r="692" spans="2:71">
      <c r="B692" s="56">
        <v>23</v>
      </c>
      <c r="C692" s="212">
        <v>343.90460000000002</v>
      </c>
      <c r="D692" s="212">
        <v>250.86359999999999</v>
      </c>
      <c r="I692" s="61" t="s">
        <v>381</v>
      </c>
      <c r="J692" s="67">
        <f t="shared" si="187"/>
        <v>442.62735718814372</v>
      </c>
      <c r="K692" s="67">
        <f t="shared" si="187"/>
        <v>435.70067810607293</v>
      </c>
      <c r="L692" s="67">
        <f t="shared" si="187"/>
        <v>428.88239468081559</v>
      </c>
      <c r="M692" s="67">
        <f t="shared" si="187"/>
        <v>422.170810627864</v>
      </c>
      <c r="N692" s="67">
        <f t="shared" si="187"/>
        <v>415.56425620788065</v>
      </c>
      <c r="O692" s="67">
        <f t="shared" si="187"/>
        <v>409.06108781129217</v>
      </c>
      <c r="P692" s="67">
        <f t="shared" si="187"/>
        <v>402.65968754938467</v>
      </c>
      <c r="Q692" s="67">
        <f t="shared" si="187"/>
        <v>396.35846285179792</v>
      </c>
      <c r="R692" s="67">
        <f t="shared" si="187"/>
        <v>390.15584607031803</v>
      </c>
      <c r="S692" s="67">
        <f t="shared" si="187"/>
        <v>384.0502940888706</v>
      </c>
      <c r="T692" s="67">
        <f t="shared" si="187"/>
        <v>378.04028793961731</v>
      </c>
      <c r="U692" s="67">
        <f t="shared" si="187"/>
        <v>372.12433242505944</v>
      </c>
      <c r="V692" s="67">
        <f t="shared" si="187"/>
        <v>366.30095574605627</v>
      </c>
      <c r="W692" s="67">
        <f t="shared" si="187"/>
        <v>360.56870913566382</v>
      </c>
      <c r="X692" s="67">
        <f t="shared" si="187"/>
        <v>354.9261664987032</v>
      </c>
      <c r="Y692" s="67">
        <f t="shared" si="187"/>
        <v>349.37192405697101</v>
      </c>
      <c r="Z692" s="67">
        <f t="shared" si="183"/>
        <v>343.90460000000002</v>
      </c>
      <c r="AA692" s="67">
        <f t="shared" si="183"/>
        <v>338.52283414128613</v>
      </c>
      <c r="AB692" s="67">
        <f t="shared" si="183"/>
        <v>333.22528757989483</v>
      </c>
      <c r="AC692" s="67">
        <f t="shared" si="183"/>
        <v>328.01064236736318</v>
      </c>
      <c r="AD692" s="67">
        <f t="shared" si="183"/>
        <v>322.87760117981441</v>
      </c>
      <c r="AE692" s="67">
        <f t="shared" si="183"/>
        <v>317.82488699520337</v>
      </c>
      <c r="AF692" s="67">
        <f t="shared" si="183"/>
        <v>312.85124277561346</v>
      </c>
      <c r="AG692" s="67">
        <f t="shared" si="183"/>
        <v>307.95543115452432</v>
      </c>
      <c r="AH692" s="67">
        <f t="shared" si="183"/>
        <v>303.13623412897437</v>
      </c>
      <c r="AI692" s="67">
        <f t="shared" si="183"/>
        <v>298.39245275654019</v>
      </c>
      <c r="AJ692" s="67">
        <f t="shared" si="183"/>
        <v>293.72290685705804</v>
      </c>
      <c r="AK692" s="67">
        <f t="shared" si="183"/>
        <v>289.12643471901299</v>
      </c>
      <c r="AL692" s="67">
        <f t="shared" si="183"/>
        <v>284.60189281052311</v>
      </c>
      <c r="AM692" s="67">
        <f t="shared" si="183"/>
        <v>280.14815549484598</v>
      </c>
      <c r="AN692" s="67">
        <f t="shared" si="183"/>
        <v>275.76411475033757</v>
      </c>
      <c r="AO692" s="67">
        <f t="shared" si="184"/>
        <v>271.44867989479383</v>
      </c>
      <c r="AP692" s="67">
        <f t="shared" si="184"/>
        <v>267.20077731410498</v>
      </c>
      <c r="AQ692" s="67">
        <f t="shared" si="184"/>
        <v>263.0193501951573</v>
      </c>
      <c r="AR692" s="67">
        <f t="shared" si="184"/>
        <v>258.9033582629138</v>
      </c>
      <c r="AS692" s="67">
        <f t="shared" si="184"/>
        <v>254.85177752161019</v>
      </c>
      <c r="AT692" s="67">
        <f t="shared" si="184"/>
        <v>250.86359999999999</v>
      </c>
      <c r="AU692" s="67">
        <f t="shared" si="184"/>
        <v>246.93783350058686</v>
      </c>
      <c r="AV692" s="67">
        <f t="shared" si="184"/>
        <v>243.07350135278122</v>
      </c>
      <c r="AW692" s="67">
        <f t="shared" si="184"/>
        <v>239.26964216991934</v>
      </c>
      <c r="AX692" s="67">
        <f t="shared" si="184"/>
        <v>235.52530961008509</v>
      </c>
      <c r="AY692" s="67">
        <f t="shared" si="184"/>
        <v>231.83957214067476</v>
      </c>
      <c r="AZ692" s="67">
        <f t="shared" si="185"/>
        <v>228.21151280664571</v>
      </c>
      <c r="BA692" s="67">
        <f t="shared" si="185"/>
        <v>224.64022900239226</v>
      </c>
      <c r="BB692" s="67">
        <f t="shared" si="185"/>
        <v>221.12483224719111</v>
      </c>
      <c r="BC692" s="67">
        <f t="shared" si="185"/>
        <v>217.66444796416096</v>
      </c>
      <c r="BD692" s="67">
        <f t="shared" si="185"/>
        <v>214.25821526268112</v>
      </c>
      <c r="BE692" s="67">
        <f t="shared" si="185"/>
        <v>210.90528672421533</v>
      </c>
      <c r="BF692" s="67">
        <f t="shared" si="186"/>
        <v>207.60482819148663</v>
      </c>
      <c r="BG692" s="67">
        <f t="shared" si="186"/>
        <v>204.35601856095212</v>
      </c>
      <c r="BH692" s="67">
        <f t="shared" si="186"/>
        <v>201.15804957852492</v>
      </c>
      <c r="BI692" s="67">
        <f t="shared" si="186"/>
        <v>198.01012563849275</v>
      </c>
      <c r="BJ692" s="67">
        <f t="shared" si="186"/>
        <v>194.91146358558362</v>
      </c>
      <c r="BK692" s="67">
        <f t="shared" si="186"/>
        <v>191.8612925201287</v>
      </c>
      <c r="BL692" s="67">
        <f t="shared" si="186"/>
        <v>188.85885360627424</v>
      </c>
      <c r="BM692" s="67">
        <f t="shared" si="186"/>
        <v>185.90339988319494</v>
      </c>
      <c r="BN692" s="67">
        <f t="shared" si="186"/>
        <v>182.99419607926146</v>
      </c>
      <c r="BO692" s="67">
        <f t="shared" si="186"/>
        <v>180.13051842911614</v>
      </c>
      <c r="BP692" s="67">
        <f t="shared" si="186"/>
        <v>177.31165449361117</v>
      </c>
      <c r="BQ692" s="67">
        <f t="shared" si="186"/>
        <v>174.53690298256481</v>
      </c>
      <c r="BS692" s="55"/>
    </row>
    <row r="693" spans="2:71">
      <c r="B693" s="56">
        <v>24</v>
      </c>
      <c r="C693" s="212">
        <v>337.89280000000002</v>
      </c>
      <c r="D693" s="212">
        <v>249.68469999999999</v>
      </c>
      <c r="I693" s="61" t="s">
        <v>381</v>
      </c>
      <c r="J693" s="67">
        <f t="shared" si="187"/>
        <v>430.41613487650551</v>
      </c>
      <c r="K693" s="67">
        <f t="shared" si="187"/>
        <v>423.9544448482996</v>
      </c>
      <c r="L693" s="67">
        <f t="shared" si="187"/>
        <v>417.58976195955097</v>
      </c>
      <c r="M693" s="67">
        <f t="shared" si="187"/>
        <v>411.32062987529702</v>
      </c>
      <c r="N693" s="67">
        <f t="shared" si="187"/>
        <v>405.14561412403299</v>
      </c>
      <c r="O693" s="67">
        <f t="shared" si="187"/>
        <v>399.06330176948393</v>
      </c>
      <c r="P693" s="67">
        <f t="shared" si="187"/>
        <v>393.07230108730306</v>
      </c>
      <c r="Q693" s="67">
        <f t="shared" si="187"/>
        <v>387.17124124662467</v>
      </c>
      <c r="R693" s="67">
        <f t="shared" si="187"/>
        <v>381.35877199639731</v>
      </c>
      <c r="S693" s="67">
        <f t="shared" si="187"/>
        <v>375.63356335642612</v>
      </c>
      <c r="T693" s="67">
        <f t="shared" si="187"/>
        <v>369.99430531305353</v>
      </c>
      <c r="U693" s="67">
        <f t="shared" si="187"/>
        <v>364.43970751940833</v>
      </c>
      <c r="V693" s="67">
        <f t="shared" si="187"/>
        <v>358.96849900015496</v>
      </c>
      <c r="W693" s="67">
        <f t="shared" si="187"/>
        <v>353.57942786067537</v>
      </c>
      <c r="X693" s="67">
        <f t="shared" si="187"/>
        <v>348.27126100061656</v>
      </c>
      <c r="Y693" s="67">
        <f t="shared" si="187"/>
        <v>343.04278383173892</v>
      </c>
      <c r="Z693" s="67">
        <f t="shared" si="183"/>
        <v>337.89280000000002</v>
      </c>
      <c r="AA693" s="67">
        <f t="shared" si="183"/>
        <v>332.82013111181112</v>
      </c>
      <c r="AB693" s="67">
        <f t="shared" si="183"/>
        <v>327.82361646440273</v>
      </c>
      <c r="AC693" s="67">
        <f t="shared" si="183"/>
        <v>322.90211278023855</v>
      </c>
      <c r="AD693" s="67">
        <f t="shared" si="183"/>
        <v>318.05449394541643</v>
      </c>
      <c r="AE693" s="67">
        <f t="shared" si="183"/>
        <v>313.27965075199654</v>
      </c>
      <c r="AF693" s="67">
        <f t="shared" si="183"/>
        <v>308.57649064419803</v>
      </c>
      <c r="AG693" s="67">
        <f t="shared" si="183"/>
        <v>303.94393746840581</v>
      </c>
      <c r="AH693" s="67">
        <f t="shared" si="183"/>
        <v>299.38093122693033</v>
      </c>
      <c r="AI693" s="67">
        <f t="shared" si="183"/>
        <v>294.88642783546453</v>
      </c>
      <c r="AJ693" s="67">
        <f t="shared" si="183"/>
        <v>290.45939888418138</v>
      </c>
      <c r="AK693" s="67">
        <f t="shared" si="183"/>
        <v>286.0988314024184</v>
      </c>
      <c r="AL693" s="67">
        <f t="shared" si="183"/>
        <v>281.80372762689484</v>
      </c>
      <c r="AM693" s="67">
        <f t="shared" si="183"/>
        <v>277.57310477340809</v>
      </c>
      <c r="AN693" s="67">
        <f t="shared" si="183"/>
        <v>273.40599481195858</v>
      </c>
      <c r="AO693" s="67">
        <f t="shared" si="184"/>
        <v>269.3014442452494</v>
      </c>
      <c r="AP693" s="67">
        <f t="shared" si="184"/>
        <v>265.25851389051195</v>
      </c>
      <c r="AQ693" s="67">
        <f t="shared" si="184"/>
        <v>261.2762786646071</v>
      </c>
      <c r="AR693" s="67">
        <f t="shared" si="184"/>
        <v>257.35382737235193</v>
      </c>
      <c r="AS693" s="67">
        <f t="shared" si="184"/>
        <v>253.49026249802469</v>
      </c>
      <c r="AT693" s="67">
        <f t="shared" si="184"/>
        <v>249.68469999999996</v>
      </c>
      <c r="AU693" s="67">
        <f t="shared" si="184"/>
        <v>245.93626910846638</v>
      </c>
      <c r="AV693" s="67">
        <f t="shared" si="184"/>
        <v>242.24411212618153</v>
      </c>
      <c r="AW693" s="67">
        <f t="shared" si="184"/>
        <v>238.60738423221807</v>
      </c>
      <c r="AX693" s="67">
        <f t="shared" si="184"/>
        <v>235.02525328865576</v>
      </c>
      <c r="AY693" s="67">
        <f t="shared" si="184"/>
        <v>231.49689965017609</v>
      </c>
      <c r="AZ693" s="67">
        <f t="shared" si="185"/>
        <v>228.02151597651499</v>
      </c>
      <c r="BA693" s="67">
        <f t="shared" si="185"/>
        <v>224.59830704773123</v>
      </c>
      <c r="BB693" s="67">
        <f t="shared" si="185"/>
        <v>221.22648958224835</v>
      </c>
      <c r="BC693" s="67">
        <f t="shared" si="185"/>
        <v>217.90529205762775</v>
      </c>
      <c r="BD693" s="67">
        <f t="shared" si="185"/>
        <v>214.63395453403314</v>
      </c>
      <c r="BE693" s="67">
        <f t="shared" si="185"/>
        <v>211.41172848034472</v>
      </c>
      <c r="BF693" s="67">
        <f t="shared" si="186"/>
        <v>208.23787660288392</v>
      </c>
      <c r="BG693" s="67">
        <f t="shared" si="186"/>
        <v>205.11167267670976</v>
      </c>
      <c r="BH693" s="67">
        <f t="shared" si="186"/>
        <v>202.03240137944763</v>
      </c>
      <c r="BI693" s="67">
        <f t="shared" si="186"/>
        <v>198.99935812761268</v>
      </c>
      <c r="BJ693" s="67">
        <f t="shared" si="186"/>
        <v>196.01184891539063</v>
      </c>
      <c r="BK693" s="67">
        <f t="shared" si="186"/>
        <v>193.06919015583881</v>
      </c>
      <c r="BL693" s="67">
        <f t="shared" si="186"/>
        <v>190.17070852447125</v>
      </c>
      <c r="BM693" s="67">
        <f t="shared" si="186"/>
        <v>187.31574080519189</v>
      </c>
      <c r="BN693" s="67">
        <f t="shared" si="186"/>
        <v>184.50363373854069</v>
      </c>
      <c r="BO693" s="67">
        <f t="shared" si="186"/>
        <v>181.73374387221833</v>
      </c>
      <c r="BP693" s="67">
        <f t="shared" si="186"/>
        <v>179.00543741385431</v>
      </c>
      <c r="BQ693" s="67">
        <f t="shared" si="186"/>
        <v>176.31809008598611</v>
      </c>
      <c r="BS693" s="55"/>
    </row>
    <row r="694" spans="2:71">
      <c r="B694" s="56">
        <v>25</v>
      </c>
      <c r="C694" s="212">
        <v>331.98610000000002</v>
      </c>
      <c r="D694" s="212">
        <v>248.5112</v>
      </c>
      <c r="I694" s="61" t="s">
        <v>381</v>
      </c>
      <c r="J694" s="67">
        <f t="shared" si="187"/>
        <v>418.54200240849752</v>
      </c>
      <c r="K694" s="67">
        <f t="shared" si="187"/>
        <v>412.52507416837011</v>
      </c>
      <c r="L694" s="67">
        <f t="shared" si="187"/>
        <v>406.59464483453763</v>
      </c>
      <c r="M694" s="67">
        <f t="shared" si="187"/>
        <v>400.74947090525126</v>
      </c>
      <c r="N694" s="67">
        <f t="shared" si="187"/>
        <v>394.98832675524909</v>
      </c>
      <c r="O694" s="67">
        <f t="shared" si="187"/>
        <v>389.31000437876565</v>
      </c>
      <c r="P694" s="67">
        <f t="shared" si="187"/>
        <v>383.71331313623546</v>
      </c>
      <c r="Q694" s="67">
        <f t="shared" si="187"/>
        <v>378.19707950463714</v>
      </c>
      <c r="R694" s="67">
        <f t="shared" si="187"/>
        <v>372.76014683142796</v>
      </c>
      <c r="S694" s="67">
        <f t="shared" si="187"/>
        <v>367.40137509201475</v>
      </c>
      <c r="T694" s="67">
        <f t="shared" si="187"/>
        <v>362.11964065071197</v>
      </c>
      <c r="U694" s="67">
        <f t="shared" si="187"/>
        <v>356.91383602513588</v>
      </c>
      <c r="V694" s="67">
        <f t="shared" si="187"/>
        <v>351.78286965398576</v>
      </c>
      <c r="W694" s="67">
        <f t="shared" si="187"/>
        <v>346.72566566816386</v>
      </c>
      <c r="X694" s="67">
        <f t="shared" si="187"/>
        <v>341.74116366518552</v>
      </c>
      <c r="Y694" s="67">
        <f t="shared" si="187"/>
        <v>336.82831848683185</v>
      </c>
      <c r="Z694" s="67">
        <f t="shared" si="183"/>
        <v>331.98610000000002</v>
      </c>
      <c r="AA694" s="67">
        <f t="shared" si="183"/>
        <v>327.21349288070269</v>
      </c>
      <c r="AB694" s="67">
        <f t="shared" si="183"/>
        <v>322.50949640117358</v>
      </c>
      <c r="AC694" s="67">
        <f t="shared" si="183"/>
        <v>317.87312422003339</v>
      </c>
      <c r="AD694" s="67">
        <f t="shared" si="183"/>
        <v>313.30340417547183</v>
      </c>
      <c r="AE694" s="67">
        <f t="shared" si="183"/>
        <v>308.79937808140357</v>
      </c>
      <c r="AF694" s="67">
        <f t="shared" si="183"/>
        <v>304.36010152655416</v>
      </c>
      <c r="AG694" s="67">
        <f t="shared" si="183"/>
        <v>299.9846436764343</v>
      </c>
      <c r="AH694" s="67">
        <f t="shared" si="183"/>
        <v>295.67208707816093</v>
      </c>
      <c r="AI694" s="67">
        <f t="shared" si="183"/>
        <v>291.42152746808472</v>
      </c>
      <c r="AJ694" s="67">
        <f t="shared" si="183"/>
        <v>287.23207358218195</v>
      </c>
      <c r="AK694" s="67">
        <f t="shared" si="183"/>
        <v>283.10284696917364</v>
      </c>
      <c r="AL694" s="67">
        <f t="shared" si="183"/>
        <v>279.0329818063297</v>
      </c>
      <c r="AM694" s="67">
        <f t="shared" si="183"/>
        <v>275.02162471792252</v>
      </c>
      <c r="AN694" s="67">
        <f t="shared" si="183"/>
        <v>271.06793459628949</v>
      </c>
      <c r="AO694" s="67">
        <f t="shared" si="184"/>
        <v>267.17108242546828</v>
      </c>
      <c r="AP694" s="67">
        <f t="shared" si="184"/>
        <v>263.33025110736736</v>
      </c>
      <c r="AQ694" s="67">
        <f t="shared" si="184"/>
        <v>259.54463529043596</v>
      </c>
      <c r="AR694" s="67">
        <f t="shared" si="184"/>
        <v>255.81344120079615</v>
      </c>
      <c r="AS694" s="67">
        <f t="shared" si="184"/>
        <v>252.13588647580355</v>
      </c>
      <c r="AT694" s="67">
        <f t="shared" si="184"/>
        <v>248.51119999999997</v>
      </c>
      <c r="AU694" s="67">
        <f t="shared" si="184"/>
        <v>244.93862174342502</v>
      </c>
      <c r="AV694" s="67">
        <f t="shared" si="184"/>
        <v>241.41740260225149</v>
      </c>
      <c r="AW694" s="67">
        <f t="shared" si="184"/>
        <v>237.94680424171239</v>
      </c>
      <c r="AX694" s="67">
        <f t="shared" si="184"/>
        <v>234.52609894128548</v>
      </c>
      <c r="AY694" s="67">
        <f t="shared" si="184"/>
        <v>231.15456944210402</v>
      </c>
      <c r="AZ694" s="67">
        <f t="shared" si="185"/>
        <v>227.83150879656043</v>
      </c>
      <c r="BA694" s="67">
        <f t="shared" si="185"/>
        <v>224.55622022007273</v>
      </c>
      <c r="BB694" s="67">
        <f t="shared" si="185"/>
        <v>221.3280169449813</v>
      </c>
      <c r="BC694" s="67">
        <f t="shared" si="185"/>
        <v>218.14622207654682</v>
      </c>
      <c r="BD694" s="67">
        <f t="shared" si="185"/>
        <v>215.01016845101748</v>
      </c>
      <c r="BE694" s="67">
        <f t="shared" si="185"/>
        <v>211.91919849573731</v>
      </c>
      <c r="BF694" s="67">
        <f t="shared" si="186"/>
        <v>208.87266409126508</v>
      </c>
      <c r="BG694" s="67">
        <f t="shared" si="186"/>
        <v>205.86992643547597</v>
      </c>
      <c r="BH694" s="67">
        <f t="shared" si="186"/>
        <v>202.91035590961607</v>
      </c>
      <c r="BI694" s="67">
        <f t="shared" si="186"/>
        <v>199.99333194628332</v>
      </c>
      <c r="BJ694" s="67">
        <f t="shared" si="186"/>
        <v>197.11824289930564</v>
      </c>
      <c r="BK694" s="67">
        <f t="shared" si="186"/>
        <v>194.28448591549034</v>
      </c>
      <c r="BL694" s="67">
        <f t="shared" si="186"/>
        <v>191.49146680821659</v>
      </c>
      <c r="BM694" s="67">
        <f t="shared" si="186"/>
        <v>188.73859993284569</v>
      </c>
      <c r="BN694" s="67">
        <f t="shared" si="186"/>
        <v>186.0253080639219</v>
      </c>
      <c r="BO694" s="67">
        <f t="shared" si="186"/>
        <v>183.35102227413927</v>
      </c>
      <c r="BP694" s="67">
        <f t="shared" si="186"/>
        <v>180.71518181504774</v>
      </c>
      <c r="BQ694" s="67">
        <f t="shared" si="186"/>
        <v>178.11723399947473</v>
      </c>
      <c r="BS694" s="55"/>
    </row>
    <row r="695" spans="2:71">
      <c r="B695" s="56">
        <v>26</v>
      </c>
      <c r="C695" s="212">
        <v>327.27409999999998</v>
      </c>
      <c r="D695" s="212">
        <v>247.79</v>
      </c>
      <c r="I695" s="61" t="s">
        <v>381</v>
      </c>
      <c r="J695" s="67">
        <f t="shared" si="187"/>
        <v>408.85934303826059</v>
      </c>
      <c r="K695" s="67">
        <f t="shared" si="187"/>
        <v>403.21115022426886</v>
      </c>
      <c r="L695" s="67">
        <f t="shared" si="187"/>
        <v>397.64098444477486</v>
      </c>
      <c r="M695" s="67">
        <f t="shared" si="187"/>
        <v>392.14776779427649</v>
      </c>
      <c r="N695" s="67">
        <f t="shared" si="187"/>
        <v>386.73043725801119</v>
      </c>
      <c r="O695" s="67">
        <f t="shared" si="187"/>
        <v>381.38794450624789</v>
      </c>
      <c r="P695" s="67">
        <f t="shared" si="187"/>
        <v>376.11925569142062</v>
      </c>
      <c r="Q695" s="67">
        <f t="shared" si="187"/>
        <v>370.92335124806431</v>
      </c>
      <c r="R695" s="67">
        <f t="shared" si="187"/>
        <v>365.79922569551456</v>
      </c>
      <c r="S695" s="67">
        <f t="shared" si="187"/>
        <v>360.74588744333278</v>
      </c>
      <c r="T695" s="67">
        <f t="shared" si="187"/>
        <v>355.76235859941966</v>
      </c>
      <c r="U695" s="67">
        <f t="shared" si="187"/>
        <v>350.84767478077941</v>
      </c>
      <c r="V695" s="67">
        <f t="shared" si="187"/>
        <v>346.00088492689781</v>
      </c>
      <c r="W695" s="67">
        <f t="shared" si="187"/>
        <v>341.2210511156988</v>
      </c>
      <c r="X695" s="67">
        <f t="shared" si="187"/>
        <v>336.50724838204314</v>
      </c>
      <c r="Y695" s="67">
        <f t="shared" si="187"/>
        <v>331.85856453873475</v>
      </c>
      <c r="Z695" s="67">
        <f t="shared" si="183"/>
        <v>327.27409999999998</v>
      </c>
      <c r="AA695" s="67">
        <f t="shared" si="183"/>
        <v>322.7529676074044</v>
      </c>
      <c r="AB695" s="67">
        <f t="shared" si="183"/>
        <v>318.29429245817568</v>
      </c>
      <c r="AC695" s="67">
        <f t="shared" si="183"/>
        <v>313.89721173589743</v>
      </c>
      <c r="AD695" s="67">
        <f t="shared" si="183"/>
        <v>309.56087454354213</v>
      </c>
      <c r="AE695" s="67">
        <f t="shared" si="183"/>
        <v>305.28444173881047</v>
      </c>
      <c r="AF695" s="67">
        <f t="shared" si="183"/>
        <v>301.06708577174555</v>
      </c>
      <c r="AG695" s="67">
        <f t="shared" si="183"/>
        <v>296.90799052459033</v>
      </c>
      <c r="AH695" s="67">
        <f t="shared" si="183"/>
        <v>292.80635115385746</v>
      </c>
      <c r="AI695" s="67">
        <f t="shared" si="183"/>
        <v>288.76137393458032</v>
      </c>
      <c r="AJ695" s="67">
        <f t="shared" si="183"/>
        <v>284.77227610671662</v>
      </c>
      <c r="AK695" s="67">
        <f t="shared" si="183"/>
        <v>280.83828572367298</v>
      </c>
      <c r="AL695" s="67">
        <f t="shared" si="183"/>
        <v>276.95864150292255</v>
      </c>
      <c r="AM695" s="67">
        <f t="shared" si="183"/>
        <v>273.1325926786858</v>
      </c>
      <c r="AN695" s="67">
        <f t="shared" si="183"/>
        <v>269.35939885664726</v>
      </c>
      <c r="AO695" s="67">
        <f t="shared" si="184"/>
        <v>265.63832987067838</v>
      </c>
      <c r="AP695" s="67">
        <f t="shared" si="184"/>
        <v>261.9686656415405</v>
      </c>
      <c r="AQ695" s="67">
        <f t="shared" si="184"/>
        <v>258.34969603753876</v>
      </c>
      <c r="AR695" s="67">
        <f t="shared" si="184"/>
        <v>254.78072073710243</v>
      </c>
      <c r="AS695" s="67">
        <f t="shared" si="184"/>
        <v>251.26104909326205</v>
      </c>
      <c r="AT695" s="67">
        <f t="shared" si="184"/>
        <v>247.79000000000019</v>
      </c>
      <c r="AU695" s="67">
        <f t="shared" si="184"/>
        <v>244.36690176044726</v>
      </c>
      <c r="AV695" s="67">
        <f t="shared" si="184"/>
        <v>240.99109195689917</v>
      </c>
      <c r="AW695" s="67">
        <f t="shared" si="184"/>
        <v>237.66191732262979</v>
      </c>
      <c r="AX695" s="67">
        <f t="shared" si="184"/>
        <v>234.37873361547514</v>
      </c>
      <c r="AY695" s="67">
        <f t="shared" si="184"/>
        <v>231.14090549316282</v>
      </c>
      <c r="AZ695" s="67">
        <f t="shared" si="185"/>
        <v>227.94780639036483</v>
      </c>
      <c r="BA695" s="67">
        <f t="shared" si="185"/>
        <v>224.79881839744823</v>
      </c>
      <c r="BB695" s="67">
        <f t="shared" si="185"/>
        <v>221.69333214090082</v>
      </c>
      <c r="BC695" s="67">
        <f t="shared" si="185"/>
        <v>218.63074666540896</v>
      </c>
      <c r="BD695" s="67">
        <f t="shared" si="185"/>
        <v>215.610469317564</v>
      </c>
      <c r="BE695" s="67">
        <f t="shared" si="185"/>
        <v>212.63191563117579</v>
      </c>
      <c r="BF695" s="67">
        <f t="shared" si="186"/>
        <v>209.69450921417013</v>
      </c>
      <c r="BG695" s="67">
        <f t="shared" si="186"/>
        <v>206.79768163704861</v>
      </c>
      <c r="BH695" s="67">
        <f t="shared" si="186"/>
        <v>203.94087232288987</v>
      </c>
      <c r="BI695" s="67">
        <f t="shared" si="186"/>
        <v>201.12352843886961</v>
      </c>
      <c r="BJ695" s="67">
        <f t="shared" si="186"/>
        <v>198.34510478928021</v>
      </c>
      <c r="BK695" s="67">
        <f t="shared" si="186"/>
        <v>195.60506371002711</v>
      </c>
      <c r="BL695" s="67">
        <f t="shared" si="186"/>
        <v>192.90287496458367</v>
      </c>
      <c r="BM695" s="67">
        <f t="shared" si="186"/>
        <v>190.23801564138273</v>
      </c>
      <c r="BN695" s="67">
        <f t="shared" si="186"/>
        <v>187.60997005262593</v>
      </c>
      <c r="BO695" s="67">
        <f t="shared" si="186"/>
        <v>185.01822963449075</v>
      </c>
      <c r="BP695" s="67">
        <f t="shared" si="186"/>
        <v>182.4622928487164</v>
      </c>
      <c r="BQ695" s="67">
        <f t="shared" si="186"/>
        <v>179.94166508554906</v>
      </c>
      <c r="BS695" s="55"/>
    </row>
    <row r="696" spans="2:71">
      <c r="B696" s="56">
        <v>27</v>
      </c>
      <c r="C696" s="212">
        <v>322.62889999999999</v>
      </c>
      <c r="D696" s="212">
        <v>247.07089999999999</v>
      </c>
      <c r="I696" s="61" t="s">
        <v>381</v>
      </c>
      <c r="J696" s="67">
        <f t="shared" si="187"/>
        <v>399.4004994046071</v>
      </c>
      <c r="K696" s="67">
        <f t="shared" si="187"/>
        <v>394.107336969095</v>
      </c>
      <c r="L696" s="67">
        <f t="shared" si="187"/>
        <v>388.88432359100898</v>
      </c>
      <c r="M696" s="67">
        <f t="shared" si="187"/>
        <v>383.73052960111659</v>
      </c>
      <c r="N696" s="67">
        <f t="shared" si="187"/>
        <v>378.6450376508771</v>
      </c>
      <c r="O696" s="67">
        <f t="shared" si="187"/>
        <v>373.62694254915743</v>
      </c>
      <c r="P696" s="67">
        <f t="shared" si="187"/>
        <v>368.67535110111316</v>
      </c>
      <c r="Q696" s="67">
        <f t="shared" si="187"/>
        <v>363.78938194920494</v>
      </c>
      <c r="R696" s="67">
        <f t="shared" si="187"/>
        <v>358.9681654163208</v>
      </c>
      <c r="S696" s="67">
        <f t="shared" si="187"/>
        <v>354.21084335097828</v>
      </c>
      <c r="T696" s="67">
        <f t="shared" si="187"/>
        <v>349.51656897457815</v>
      </c>
      <c r="U696" s="67">
        <f t="shared" si="187"/>
        <v>344.88450673068212</v>
      </c>
      <c r="V696" s="67">
        <f t="shared" si="187"/>
        <v>340.313832136288</v>
      </c>
      <c r="W696" s="67">
        <f t="shared" si="187"/>
        <v>335.80373163507619</v>
      </c>
      <c r="X696" s="67">
        <f t="shared" si="187"/>
        <v>331.35340245260085</v>
      </c>
      <c r="Y696" s="67">
        <f t="shared" si="187"/>
        <v>326.96205245340002</v>
      </c>
      <c r="Z696" s="67">
        <f t="shared" si="183"/>
        <v>322.62889999999999</v>
      </c>
      <c r="AA696" s="67">
        <f t="shared" si="183"/>
        <v>318.35317381378758</v>
      </c>
      <c r="AB696" s="67">
        <f t="shared" si="183"/>
        <v>314.13411283772678</v>
      </c>
      <c r="AC696" s="67">
        <f t="shared" si="183"/>
        <v>309.9709661008942</v>
      </c>
      <c r="AD696" s="67">
        <f t="shared" si="183"/>
        <v>305.86299258481074</v>
      </c>
      <c r="AE696" s="67">
        <f t="shared" si="183"/>
        <v>301.80946109154354</v>
      </c>
      <c r="AF696" s="67">
        <f t="shared" si="183"/>
        <v>297.80965011355687</v>
      </c>
      <c r="AG696" s="67">
        <f t="shared" si="183"/>
        <v>293.86284770528755</v>
      </c>
      <c r="AH696" s="67">
        <f t="shared" si="183"/>
        <v>289.9683513564222</v>
      </c>
      <c r="AI696" s="67">
        <f t="shared" si="183"/>
        <v>286.12546786685419</v>
      </c>
      <c r="AJ696" s="67">
        <f t="shared" si="183"/>
        <v>282.33351322329753</v>
      </c>
      <c r="AK696" s="67">
        <f t="shared" si="183"/>
        <v>278.59181247753605</v>
      </c>
      <c r="AL696" s="67">
        <f t="shared" si="183"/>
        <v>274.89969962628635</v>
      </c>
      <c r="AM696" s="67">
        <f t="shared" si="183"/>
        <v>271.25651749265222</v>
      </c>
      <c r="AN696" s="67">
        <f t="shared" si="183"/>
        <v>267.66161760915105</v>
      </c>
      <c r="AO696" s="67">
        <f t="shared" si="184"/>
        <v>264.11436010228971</v>
      </c>
      <c r="AP696" s="67">
        <f t="shared" si="184"/>
        <v>260.61411357867053</v>
      </c>
      <c r="AQ696" s="67">
        <f t="shared" si="184"/>
        <v>257.16025501260634</v>
      </c>
      <c r="AR696" s="67">
        <f t="shared" si="184"/>
        <v>253.75216963522556</v>
      </c>
      <c r="AS696" s="67">
        <f t="shared" si="184"/>
        <v>250.38925082504596</v>
      </c>
      <c r="AT696" s="67">
        <f t="shared" si="184"/>
        <v>247.0708999999998</v>
      </c>
      <c r="AU696" s="67">
        <f t="shared" si="184"/>
        <v>243.79652651088875</v>
      </c>
      <c r="AV696" s="67">
        <f t="shared" si="184"/>
        <v>240.56554753625181</v>
      </c>
      <c r="AW696" s="67">
        <f t="shared" si="184"/>
        <v>237.3773879786261</v>
      </c>
      <c r="AX696" s="67">
        <f t="shared" si="184"/>
        <v>234.23148036218223</v>
      </c>
      <c r="AY696" s="67">
        <f t="shared" si="184"/>
        <v>231.12726473171676</v>
      </c>
      <c r="AZ696" s="67">
        <f t="shared" si="185"/>
        <v>228.06418855298313</v>
      </c>
      <c r="BA696" s="67">
        <f t="shared" si="185"/>
        <v>225.04170661434316</v>
      </c>
      <c r="BB696" s="67">
        <f t="shared" si="185"/>
        <v>222.05928092972263</v>
      </c>
      <c r="BC696" s="67">
        <f t="shared" si="185"/>
        <v>219.11638064285219</v>
      </c>
      <c r="BD696" s="67">
        <f t="shared" si="185"/>
        <v>216.21248193277776</v>
      </c>
      <c r="BE696" s="67">
        <f t="shared" si="185"/>
        <v>213.34706792062337</v>
      </c>
      <c r="BF696" s="67">
        <f t="shared" si="186"/>
        <v>210.5196285775892</v>
      </c>
      <c r="BG696" s="67">
        <f t="shared" si="186"/>
        <v>207.72966063416905</v>
      </c>
      <c r="BH696" s="67">
        <f t="shared" si="186"/>
        <v>204.97666749057115</v>
      </c>
      <c r="BI696" s="67">
        <f t="shared" si="186"/>
        <v>202.26015912832591</v>
      </c>
      <c r="BJ696" s="67">
        <f t="shared" si="186"/>
        <v>199.57965202306514</v>
      </c>
      <c r="BK696" s="67">
        <f t="shared" si="186"/>
        <v>196.93466905845727</v>
      </c>
      <c r="BL696" s="67">
        <f t="shared" si="186"/>
        <v>194.32473944128313</v>
      </c>
      <c r="BM696" s="67">
        <f t="shared" si="186"/>
        <v>191.74939861763715</v>
      </c>
      <c r="BN696" s="67">
        <f t="shared" si="186"/>
        <v>189.20818819023927</v>
      </c>
      <c r="BO696" s="67">
        <f t="shared" si="186"/>
        <v>186.70065583684249</v>
      </c>
      <c r="BP696" s="67">
        <f t="shared" si="186"/>
        <v>184.226355229722</v>
      </c>
      <c r="BQ696" s="67">
        <f t="shared" si="186"/>
        <v>181.78484595623107</v>
      </c>
      <c r="BS696" s="55"/>
    </row>
    <row r="697" spans="2:71">
      <c r="B697" s="56">
        <v>28</v>
      </c>
      <c r="C697" s="212">
        <v>318.04969999999997</v>
      </c>
      <c r="D697" s="212">
        <v>246.35390000000001</v>
      </c>
      <c r="I697" s="61" t="s">
        <v>381</v>
      </c>
      <c r="J697" s="67">
        <f t="shared" si="187"/>
        <v>390.16061660015725</v>
      </c>
      <c r="K697" s="67">
        <f t="shared" si="187"/>
        <v>385.20920055810291</v>
      </c>
      <c r="L697" s="67">
        <f t="shared" si="187"/>
        <v>380.32062151132294</v>
      </c>
      <c r="M697" s="67">
        <f t="shared" si="187"/>
        <v>375.49408201360347</v>
      </c>
      <c r="N697" s="67">
        <f t="shared" si="187"/>
        <v>370.72879473889122</v>
      </c>
      <c r="O697" s="67">
        <f t="shared" si="187"/>
        <v>366.02398235286097</v>
      </c>
      <c r="P697" s="67">
        <f t="shared" si="187"/>
        <v>361.3788773861138</v>
      </c>
      <c r="Q697" s="67">
        <f t="shared" si="187"/>
        <v>356.79272210898358</v>
      </c>
      <c r="R697" s="67">
        <f t="shared" si="187"/>
        <v>352.2647684079335</v>
      </c>
      <c r="S697" s="67">
        <f t="shared" si="187"/>
        <v>347.79427766352018</v>
      </c>
      <c r="T697" s="67">
        <f t="shared" si="187"/>
        <v>343.38052062990687</v>
      </c>
      <c r="U697" s="67">
        <f t="shared" si="187"/>
        <v>339.02277731590578</v>
      </c>
      <c r="V697" s="67">
        <f t="shared" si="187"/>
        <v>334.72033686752997</v>
      </c>
      <c r="W697" s="67">
        <f t="shared" si="187"/>
        <v>330.47249745203561</v>
      </c>
      <c r="X697" s="67">
        <f t="shared" si="187"/>
        <v>326.27856614343642</v>
      </c>
      <c r="Y697" s="67">
        <f t="shared" si="187"/>
        <v>322.13785880947012</v>
      </c>
      <c r="Z697" s="67">
        <f t="shared" si="183"/>
        <v>318.04969999999997</v>
      </c>
      <c r="AA697" s="67">
        <f t="shared" si="183"/>
        <v>314.01342283683249</v>
      </c>
      <c r="AB697" s="67">
        <f t="shared" si="183"/>
        <v>310.02836890493325</v>
      </c>
      <c r="AC697" s="67">
        <f t="shared" si="183"/>
        <v>306.09388814502358</v>
      </c>
      <c r="AD697" s="67">
        <f t="shared" si="183"/>
        <v>302.20933874753979</v>
      </c>
      <c r="AE697" s="67">
        <f t="shared" si="183"/>
        <v>298.37408704793859</v>
      </c>
      <c r="AF697" s="67">
        <f t="shared" si="183"/>
        <v>294.58750742333103</v>
      </c>
      <c r="AG697" s="67">
        <f t="shared" si="183"/>
        <v>290.8489821904281</v>
      </c>
      <c r="AH697" s="67">
        <f t="shared" si="183"/>
        <v>287.15790150478136</v>
      </c>
      <c r="AI697" s="67">
        <f t="shared" si="183"/>
        <v>283.5136632613029</v>
      </c>
      <c r="AJ697" s="67">
        <f t="shared" si="183"/>
        <v>279.91567299604702</v>
      </c>
      <c r="AK697" s="67">
        <f t="shared" si="183"/>
        <v>276.3633437892388</v>
      </c>
      <c r="AL697" s="67">
        <f t="shared" si="183"/>
        <v>272.85609616953303</v>
      </c>
      <c r="AM697" s="67">
        <f t="shared" si="183"/>
        <v>269.39335801948886</v>
      </c>
      <c r="AN697" s="67">
        <f t="shared" si="183"/>
        <v>265.97456448224273</v>
      </c>
      <c r="AO697" s="67">
        <f t="shared" si="184"/>
        <v>262.59915786936716</v>
      </c>
      <c r="AP697" s="67">
        <f t="shared" si="184"/>
        <v>259.26658756989781</v>
      </c>
      <c r="AQ697" s="67">
        <f t="shared" si="184"/>
        <v>255.97630996051552</v>
      </c>
      <c r="AR697" s="67">
        <f t="shared" si="184"/>
        <v>252.72778831686827</v>
      </c>
      <c r="AS697" s="67">
        <f t="shared" si="184"/>
        <v>249.52049272601818</v>
      </c>
      <c r="AT697" s="67">
        <f t="shared" si="184"/>
        <v>246.35389999999978</v>
      </c>
      <c r="AU697" s="67">
        <f t="shared" si="184"/>
        <v>243.2274935904756</v>
      </c>
      <c r="AV697" s="67">
        <f t="shared" si="184"/>
        <v>240.14076350447425</v>
      </c>
      <c r="AW697" s="67">
        <f t="shared" si="184"/>
        <v>237.09320622119836</v>
      </c>
      <c r="AX697" s="67">
        <f t="shared" si="184"/>
        <v>234.08432460988794</v>
      </c>
      <c r="AY697" s="67">
        <f t="shared" si="184"/>
        <v>231.11362784872648</v>
      </c>
      <c r="AZ697" s="67">
        <f t="shared" si="185"/>
        <v>228.18063134477569</v>
      </c>
      <c r="BA697" s="67">
        <f t="shared" si="185"/>
        <v>225.28485665492673</v>
      </c>
      <c r="BB697" s="67">
        <f t="shared" si="185"/>
        <v>222.42583140785447</v>
      </c>
      <c r="BC697" s="67">
        <f t="shared" si="185"/>
        <v>219.60308922696245</v>
      </c>
      <c r="BD697" s="67">
        <f t="shared" si="185"/>
        <v>216.81616965430501</v>
      </c>
      <c r="BE697" s="67">
        <f t="shared" si="185"/>
        <v>214.06461807547595</v>
      </c>
      <c r="BF697" s="67">
        <f t="shared" si="186"/>
        <v>211.34798564544937</v>
      </c>
      <c r="BG697" s="67">
        <f t="shared" si="186"/>
        <v>208.66582921536255</v>
      </c>
      <c r="BH697" s="67">
        <f t="shared" si="186"/>
        <v>206.01771126022734</v>
      </c>
      <c r="BI697" s="67">
        <f t="shared" si="186"/>
        <v>203.40319980755913</v>
      </c>
      <c r="BJ697" s="67">
        <f t="shared" si="186"/>
        <v>200.82186836691179</v>
      </c>
      <c r="BK697" s="67">
        <f t="shared" si="186"/>
        <v>198.27329586030675</v>
      </c>
      <c r="BL697" s="67">
        <f t="shared" si="186"/>
        <v>195.75706655354458</v>
      </c>
      <c r="BM697" s="67">
        <f t="shared" si="186"/>
        <v>193.27276998838909</v>
      </c>
      <c r="BN697" s="67">
        <f t="shared" si="186"/>
        <v>190.82000091561127</v>
      </c>
      <c r="BO697" s="67">
        <f t="shared" si="186"/>
        <v>188.39835922888346</v>
      </c>
      <c r="BP697" s="67">
        <f t="shared" si="186"/>
        <v>186.00744989951207</v>
      </c>
      <c r="BQ697" s="67">
        <f t="shared" si="186"/>
        <v>183.64688291199909</v>
      </c>
      <c r="BS697" s="55"/>
    </row>
    <row r="698" spans="2:71">
      <c r="B698" s="56">
        <v>29</v>
      </c>
      <c r="C698" s="212">
        <v>313.53550000000001</v>
      </c>
      <c r="D698" s="212">
        <v>245.63890000000001</v>
      </c>
      <c r="I698" s="61" t="s">
        <v>381</v>
      </c>
      <c r="J698" s="67">
        <f t="shared" si="187"/>
        <v>381.13460521499206</v>
      </c>
      <c r="K698" s="67">
        <f t="shared" si="187"/>
        <v>376.51207041566011</v>
      </c>
      <c r="L698" s="67">
        <f t="shared" si="187"/>
        <v>371.94559934730063</v>
      </c>
      <c r="M698" s="67">
        <f t="shared" si="187"/>
        <v>367.43451204922803</v>
      </c>
      <c r="N698" s="67">
        <f t="shared" si="187"/>
        <v>362.97813680755979</v>
      </c>
      <c r="O698" s="67">
        <f t="shared" si="187"/>
        <v>358.57581005519592</v>
      </c>
      <c r="P698" s="67">
        <f t="shared" si="187"/>
        <v>354.22687627301218</v>
      </c>
      <c r="Q698" s="67">
        <f t="shared" si="187"/>
        <v>349.930687892251</v>
      </c>
      <c r="R698" s="67">
        <f t="shared" si="187"/>
        <v>345.68660519809725</v>
      </c>
      <c r="S698" s="67">
        <f t="shared" si="187"/>
        <v>341.49399623442218</v>
      </c>
      <c r="T698" s="67">
        <f t="shared" si="187"/>
        <v>337.35223670968401</v>
      </c>
      <c r="U698" s="67">
        <f t="shared" si="187"/>
        <v>333.26070990396846</v>
      </c>
      <c r="V698" s="67">
        <f t="shared" si="187"/>
        <v>329.21880657715781</v>
      </c>
      <c r="W698" s="67">
        <f t="shared" si="187"/>
        <v>325.22592487821311</v>
      </c>
      <c r="X698" s="67">
        <f t="shared" si="187"/>
        <v>321.28147025555717</v>
      </c>
      <c r="Y698" s="67">
        <f t="shared" si="187"/>
        <v>317.38485536854347</v>
      </c>
      <c r="Z698" s="67">
        <f t="shared" si="183"/>
        <v>313.53550000000001</v>
      </c>
      <c r="AA698" s="67">
        <f t="shared" si="183"/>
        <v>309.73283096983317</v>
      </c>
      <c r="AB698" s="67">
        <f t="shared" si="183"/>
        <v>305.9762820496793</v>
      </c>
      <c r="AC698" s="67">
        <f t="shared" si="183"/>
        <v>302.2652938785921</v>
      </c>
      <c r="AD698" s="67">
        <f t="shared" si="183"/>
        <v>298.59931387975172</v>
      </c>
      <c r="AE698" s="67">
        <f t="shared" si="183"/>
        <v>294.97779617818492</v>
      </c>
      <c r="AF698" s="67">
        <f t="shared" si="183"/>
        <v>291.40020151948227</v>
      </c>
      <c r="AG698" s="67">
        <f t="shared" si="183"/>
        <v>287.86599718950208</v>
      </c>
      <c r="AH698" s="67">
        <f t="shared" si="183"/>
        <v>284.3746569350472</v>
      </c>
      <c r="AI698" s="67">
        <f t="shared" si="183"/>
        <v>280.92566088550501</v>
      </c>
      <c r="AJ698" s="67">
        <f t="shared" si="183"/>
        <v>277.51849547543674</v>
      </c>
      <c r="AK698" s="67">
        <f t="shared" si="183"/>
        <v>274.15265336810614</v>
      </c>
      <c r="AL698" s="67">
        <f t="shared" si="183"/>
        <v>270.82763337993583</v>
      </c>
      <c r="AM698" s="67">
        <f t="shared" si="183"/>
        <v>267.54294040587945</v>
      </c>
      <c r="AN698" s="67">
        <f t="shared" si="183"/>
        <v>264.29808534569895</v>
      </c>
      <c r="AO698" s="67">
        <f t="shared" si="184"/>
        <v>261.09258503113654</v>
      </c>
      <c r="AP698" s="67">
        <f t="shared" si="184"/>
        <v>257.92596215396912</v>
      </c>
      <c r="AQ698" s="67">
        <f t="shared" si="184"/>
        <v>254.79774519493611</v>
      </c>
      <c r="AR698" s="67">
        <f t="shared" si="184"/>
        <v>251.70746835352858</v>
      </c>
      <c r="AS698" s="67">
        <f t="shared" si="184"/>
        <v>248.65467147863032</v>
      </c>
      <c r="AT698" s="67">
        <f t="shared" si="184"/>
        <v>245.63889999999992</v>
      </c>
      <c r="AU698" s="67">
        <f t="shared" si="184"/>
        <v>242.65970486058433</v>
      </c>
      <c r="AV698" s="67">
        <f t="shared" si="184"/>
        <v>239.71664244965228</v>
      </c>
      <c r="AW698" s="67">
        <f t="shared" si="184"/>
        <v>236.80927453674011</v>
      </c>
      <c r="AX698" s="67">
        <f t="shared" si="184"/>
        <v>233.93716820639747</v>
      </c>
      <c r="AY698" s="67">
        <f t="shared" si="184"/>
        <v>231.09989579372521</v>
      </c>
      <c r="AZ698" s="67">
        <f t="shared" si="185"/>
        <v>228.29703482069471</v>
      </c>
      <c r="BA698" s="67">
        <f t="shared" si="185"/>
        <v>225.52816793323998</v>
      </c>
      <c r="BB698" s="67">
        <f t="shared" si="185"/>
        <v>222.79288283911183</v>
      </c>
      <c r="BC698" s="67">
        <f t="shared" si="185"/>
        <v>220.09077224648712</v>
      </c>
      <c r="BD698" s="67">
        <f t="shared" si="185"/>
        <v>217.42143380332126</v>
      </c>
      <c r="BE698" s="67">
        <f t="shared" si="185"/>
        <v>214.78447003743719</v>
      </c>
      <c r="BF698" s="67">
        <f t="shared" si="186"/>
        <v>212.17948829734019</v>
      </c>
      <c r="BG698" s="67">
        <f t="shared" si="186"/>
        <v>209.60610069375159</v>
      </c>
      <c r="BH698" s="67">
        <f t="shared" si="186"/>
        <v>207.06392404185041</v>
      </c>
      <c r="BI698" s="67">
        <f t="shared" si="186"/>
        <v>204.55257980421618</v>
      </c>
      <c r="BJ698" s="67">
        <f t="shared" si="186"/>
        <v>202.07169403446369</v>
      </c>
      <c r="BK698" s="67">
        <f t="shared" si="186"/>
        <v>199.6208973215613</v>
      </c>
      <c r="BL698" s="67">
        <f t="shared" si="186"/>
        <v>197.19982473482446</v>
      </c>
      <c r="BM698" s="67">
        <f t="shared" si="186"/>
        <v>194.80811576957672</v>
      </c>
      <c r="BN698" s="67">
        <f t="shared" si="186"/>
        <v>192.4454142934691</v>
      </c>
      <c r="BO698" s="67">
        <f t="shared" si="186"/>
        <v>190.11136849345155</v>
      </c>
      <c r="BP698" s="67">
        <f t="shared" si="186"/>
        <v>187.80563082338645</v>
      </c>
      <c r="BQ698" s="67">
        <f t="shared" si="186"/>
        <v>185.52785795229838</v>
      </c>
      <c r="BS698" s="55"/>
    </row>
    <row r="699" spans="2:71">
      <c r="B699" s="56">
        <v>30</v>
      </c>
      <c r="C699" s="212">
        <v>309.08539999999999</v>
      </c>
      <c r="D699" s="212">
        <v>244.92609999999999</v>
      </c>
      <c r="I699" s="61" t="s">
        <v>381</v>
      </c>
      <c r="J699" s="67">
        <f t="shared" si="187"/>
        <v>372.3173118386938</v>
      </c>
      <c r="K699" s="67">
        <f t="shared" si="187"/>
        <v>368.01121947658891</v>
      </c>
      <c r="L699" s="67">
        <f t="shared" si="187"/>
        <v>363.75492987906517</v>
      </c>
      <c r="M699" s="67">
        <f t="shared" si="187"/>
        <v>359.54786704469217</v>
      </c>
      <c r="N699" s="67">
        <f t="shared" si="187"/>
        <v>355.38946163387152</v>
      </c>
      <c r="O699" s="67">
        <f t="shared" si="187"/>
        <v>351.27915089178816</v>
      </c>
      <c r="P699" s="67">
        <f t="shared" si="187"/>
        <v>347.21637857225346</v>
      </c>
      <c r="Q699" s="67">
        <f t="shared" si="187"/>
        <v>343.20059486242843</v>
      </c>
      <c r="R699" s="67">
        <f t="shared" si="187"/>
        <v>339.2312563084177</v>
      </c>
      <c r="S699" s="67">
        <f t="shared" si="187"/>
        <v>335.30782574172468</v>
      </c>
      <c r="T699" s="67">
        <f t="shared" si="187"/>
        <v>331.42977220655638</v>
      </c>
      <c r="U699" s="67">
        <f t="shared" si="187"/>
        <v>327.59657088796939</v>
      </c>
      <c r="V699" s="67">
        <f t="shared" si="187"/>
        <v>323.80770304084774</v>
      </c>
      <c r="W699" s="67">
        <f t="shared" si="187"/>
        <v>320.06265591970009</v>
      </c>
      <c r="X699" s="67">
        <f t="shared" si="187"/>
        <v>316.36092270927145</v>
      </c>
      <c r="Y699" s="67">
        <f t="shared" si="187"/>
        <v>312.70200245595527</v>
      </c>
      <c r="Z699" s="67">
        <f t="shared" si="183"/>
        <v>309.08539999999999</v>
      </c>
      <c r="AA699" s="67">
        <f t="shared" si="183"/>
        <v>305.51062590849938</v>
      </c>
      <c r="AB699" s="67">
        <f t="shared" si="183"/>
        <v>301.97719640915761</v>
      </c>
      <c r="AC699" s="67">
        <f t="shared" si="183"/>
        <v>298.48463332482089</v>
      </c>
      <c r="AD699" s="67">
        <f t="shared" si="183"/>
        <v>295.03246400876571</v>
      </c>
      <c r="AE699" s="67">
        <f t="shared" si="183"/>
        <v>291.62022128073608</v>
      </c>
      <c r="AF699" s="67">
        <f t="shared" si="183"/>
        <v>288.24744336372009</v>
      </c>
      <c r="AG699" s="67">
        <f t="shared" si="183"/>
        <v>284.91367382145796</v>
      </c>
      <c r="AH699" s="67">
        <f t="shared" si="183"/>
        <v>281.61846149667258</v>
      </c>
      <c r="AI699" s="67">
        <f t="shared" si="183"/>
        <v>278.36136045001501</v>
      </c>
      <c r="AJ699" s="67">
        <f t="shared" si="183"/>
        <v>275.14192989971536</v>
      </c>
      <c r="AK699" s="67">
        <f t="shared" si="183"/>
        <v>271.95973416193226</v>
      </c>
      <c r="AL699" s="67">
        <f t="shared" si="183"/>
        <v>268.81434259179184</v>
      </c>
      <c r="AM699" s="67">
        <f t="shared" si="183"/>
        <v>265.70532952510894</v>
      </c>
      <c r="AN699" s="67">
        <f t="shared" si="183"/>
        <v>262.63227422078205</v>
      </c>
      <c r="AO699" s="67">
        <f t="shared" si="184"/>
        <v>259.5947608038548</v>
      </c>
      <c r="AP699" s="67">
        <f t="shared" si="184"/>
        <v>256.59237820923551</v>
      </c>
      <c r="AQ699" s="67">
        <f t="shared" si="184"/>
        <v>253.62472012606852</v>
      </c>
      <c r="AR699" s="67">
        <f t="shared" si="184"/>
        <v>250.69138494274776</v>
      </c>
      <c r="AS699" s="67">
        <f t="shared" si="184"/>
        <v>247.79197569256723</v>
      </c>
      <c r="AT699" s="67">
        <f t="shared" si="184"/>
        <v>244.92609999999959</v>
      </c>
      <c r="AU699" s="67">
        <f t="shared" si="184"/>
        <v>242.09337002759622</v>
      </c>
      <c r="AV699" s="67">
        <f t="shared" si="184"/>
        <v>239.29340242350125</v>
      </c>
      <c r="AW699" s="67">
        <f t="shared" si="184"/>
        <v>236.52581826957308</v>
      </c>
      <c r="AX699" s="67">
        <f t="shared" si="184"/>
        <v>233.79024303010505</v>
      </c>
      <c r="AY699" s="67">
        <f t="shared" si="184"/>
        <v>231.0863065011404</v>
      </c>
      <c r="AZ699" s="67">
        <f t="shared" si="185"/>
        <v>228.41364276037214</v>
      </c>
      <c r="BA699" s="67">
        <f t="shared" si="185"/>
        <v>225.7718901176234</v>
      </c>
      <c r="BB699" s="67">
        <f t="shared" si="185"/>
        <v>223.16069106589978</v>
      </c>
      <c r="BC699" s="67">
        <f t="shared" si="185"/>
        <v>220.57969223300844</v>
      </c>
      <c r="BD699" s="67">
        <f t="shared" si="185"/>
        <v>218.02854433373614</v>
      </c>
      <c r="BE699" s="67">
        <f t="shared" si="185"/>
        <v>215.50690212258078</v>
      </c>
      <c r="BF699" s="67">
        <f t="shared" si="186"/>
        <v>213.01442434702955</v>
      </c>
      <c r="BG699" s="67">
        <f t="shared" si="186"/>
        <v>210.5507737013773</v>
      </c>
      <c r="BH699" s="67">
        <f t="shared" si="186"/>
        <v>208.11561678107921</v>
      </c>
      <c r="BI699" s="67">
        <f t="shared" si="186"/>
        <v>205.70862403763138</v>
      </c>
      <c r="BJ699" s="67">
        <f t="shared" si="186"/>
        <v>203.32946973397301</v>
      </c>
      <c r="BK699" s="67">
        <f t="shared" si="186"/>
        <v>200.97783190040479</v>
      </c>
      <c r="BL699" s="67">
        <f t="shared" si="186"/>
        <v>198.65339229101679</v>
      </c>
      <c r="BM699" s="67">
        <f t="shared" si="186"/>
        <v>196.35583634062044</v>
      </c>
      <c r="BN699" s="67">
        <f t="shared" si="186"/>
        <v>194.08485312217857</v>
      </c>
      <c r="BO699" s="67">
        <f t="shared" si="186"/>
        <v>191.84013530472791</v>
      </c>
      <c r="BP699" s="67">
        <f t="shared" si="186"/>
        <v>189.62137911178797</v>
      </c>
      <c r="BQ699" s="67">
        <f t="shared" si="186"/>
        <v>187.42828428025132</v>
      </c>
      <c r="BS699" s="55"/>
    </row>
    <row r="700" spans="2:71">
      <c r="B700" s="56">
        <v>31</v>
      </c>
      <c r="C700" s="212">
        <v>304.8313</v>
      </c>
      <c r="D700" s="212">
        <v>241.3366</v>
      </c>
      <c r="I700" s="61" t="s">
        <v>381</v>
      </c>
      <c r="J700" s="67">
        <f t="shared" si="187"/>
        <v>367.45880027092227</v>
      </c>
      <c r="K700" s="67">
        <f t="shared" si="187"/>
        <v>363.19246878840562</v>
      </c>
      <c r="L700" s="67">
        <f t="shared" si="187"/>
        <v>358.97567097961041</v>
      </c>
      <c r="M700" s="67">
        <f t="shared" si="187"/>
        <v>354.80783174041215</v>
      </c>
      <c r="N700" s="67">
        <f t="shared" si="187"/>
        <v>350.68838264385613</v>
      </c>
      <c r="O700" s="67">
        <f t="shared" si="187"/>
        <v>346.61676186263315</v>
      </c>
      <c r="P700" s="67">
        <f t="shared" si="187"/>
        <v>342.59241409245527</v>
      </c>
      <c r="Q700" s="67">
        <f t="shared" si="187"/>
        <v>338.61479047632082</v>
      </c>
      <c r="R700" s="67">
        <f t="shared" si="187"/>
        <v>334.68334852965955</v>
      </c>
      <c r="S700" s="67">
        <f t="shared" si="187"/>
        <v>330.79755206634599</v>
      </c>
      <c r="T700" s="67">
        <f t="shared" si="187"/>
        <v>326.95687112557232</v>
      </c>
      <c r="U700" s="67">
        <f t="shared" si="187"/>
        <v>323.16078189957</v>
      </c>
      <c r="V700" s="67">
        <f t="shared" si="187"/>
        <v>319.40876666217099</v>
      </c>
      <c r="W700" s="67">
        <f t="shared" si="187"/>
        <v>315.7003136981981</v>
      </c>
      <c r="X700" s="67">
        <f t="shared" si="187"/>
        <v>312.03491723367472</v>
      </c>
      <c r="Y700" s="67">
        <f t="shared" si="187"/>
        <v>308.41207736684612</v>
      </c>
      <c r="Z700" s="67">
        <f t="shared" si="183"/>
        <v>304.8313</v>
      </c>
      <c r="AA700" s="67">
        <f t="shared" si="183"/>
        <v>301.2920967720799</v>
      </c>
      <c r="AB700" s="67">
        <f t="shared" si="183"/>
        <v>297.79398499208042</v>
      </c>
      <c r="AC700" s="67">
        <f t="shared" si="183"/>
        <v>294.33648757321578</v>
      </c>
      <c r="AD700" s="67">
        <f t="shared" si="183"/>
        <v>290.91913296785276</v>
      </c>
      <c r="AE700" s="67">
        <f t="shared" si="183"/>
        <v>287.54145510319933</v>
      </c>
      <c r="AF700" s="67">
        <f t="shared" si="183"/>
        <v>284.20299331773936</v>
      </c>
      <c r="AG700" s="67">
        <f t="shared" si="183"/>
        <v>280.90329229840609</v>
      </c>
      <c r="AH700" s="67">
        <f t="shared" si="183"/>
        <v>277.64190201848436</v>
      </c>
      <c r="AI700" s="67">
        <f t="shared" si="183"/>
        <v>274.41837767623446</v>
      </c>
      <c r="AJ700" s="67">
        <f t="shared" si="183"/>
        <v>271.23227963422784</v>
      </c>
      <c r="AK700" s="67">
        <f t="shared" si="183"/>
        <v>268.08317335938801</v>
      </c>
      <c r="AL700" s="67">
        <f t="shared" si="183"/>
        <v>264.97062936372674</v>
      </c>
      <c r="AM700" s="67">
        <f t="shared" si="183"/>
        <v>261.8942231457691</v>
      </c>
      <c r="AN700" s="67">
        <f t="shared" si="183"/>
        <v>258.85353513265784</v>
      </c>
      <c r="AO700" s="67">
        <f t="shared" si="184"/>
        <v>255.84815062293055</v>
      </c>
      <c r="AP700" s="67">
        <f t="shared" si="184"/>
        <v>252.87765972996104</v>
      </c>
      <c r="AQ700" s="67">
        <f t="shared" si="184"/>
        <v>249.94165732605711</v>
      </c>
      <c r="AR700" s="67">
        <f t="shared" si="184"/>
        <v>247.0397429872078</v>
      </c>
      <c r="AS700" s="67">
        <f t="shared" si="184"/>
        <v>244.17152093847176</v>
      </c>
      <c r="AT700" s="67">
        <f t="shared" si="184"/>
        <v>241.33659999999986</v>
      </c>
      <c r="AU700" s="67">
        <f t="shared" si="184"/>
        <v>238.53459353368473</v>
      </c>
      <c r="AV700" s="67">
        <f t="shared" si="184"/>
        <v>235.76511939042902</v>
      </c>
      <c r="AW700" s="67">
        <f t="shared" si="184"/>
        <v>233.02779985802675</v>
      </c>
      <c r="AX700" s="67">
        <f t="shared" si="184"/>
        <v>230.32226160964922</v>
      </c>
      <c r="AY700" s="67">
        <f t="shared" si="184"/>
        <v>227.64813565292917</v>
      </c>
      <c r="AZ700" s="67">
        <f t="shared" si="185"/>
        <v>225.00505727963599</v>
      </c>
      <c r="BA700" s="67">
        <f t="shared" si="185"/>
        <v>222.39266601593565</v>
      </c>
      <c r="BB700" s="67">
        <f t="shared" si="185"/>
        <v>219.81060557322729</v>
      </c>
      <c r="BC700" s="67">
        <f t="shared" si="185"/>
        <v>217.25852379955171</v>
      </c>
      <c r="BD700" s="67">
        <f t="shared" si="185"/>
        <v>214.73607263156296</v>
      </c>
      <c r="BE700" s="67">
        <f t="shared" si="185"/>
        <v>212.24290804705831</v>
      </c>
      <c r="BF700" s="67">
        <f t="shared" si="186"/>
        <v>209.77869001805902</v>
      </c>
      <c r="BG700" s="67">
        <f t="shared" si="186"/>
        <v>207.34308246443589</v>
      </c>
      <c r="BH700" s="67">
        <f t="shared" si="186"/>
        <v>204.93575320807332</v>
      </c>
      <c r="BI700" s="67">
        <f t="shared" si="186"/>
        <v>202.55637392756557</v>
      </c>
      <c r="BJ700" s="67">
        <f t="shared" si="186"/>
        <v>200.20462011343878</v>
      </c>
      <c r="BK700" s="67">
        <f t="shared" si="186"/>
        <v>197.88017102389318</v>
      </c>
      <c r="BL700" s="67">
        <f t="shared" si="186"/>
        <v>195.58270964105901</v>
      </c>
      <c r="BM700" s="67">
        <f t="shared" si="186"/>
        <v>193.3119226277602</v>
      </c>
      <c r="BN700" s="67">
        <f t="shared" si="186"/>
        <v>191.06750028478029</v>
      </c>
      <c r="BO700" s="67">
        <f t="shared" si="186"/>
        <v>188.84913650862438</v>
      </c>
      <c r="BP700" s="67">
        <f t="shared" si="186"/>
        <v>186.65652874977141</v>
      </c>
      <c r="BQ700" s="67">
        <f t="shared" si="186"/>
        <v>184.48937797141122</v>
      </c>
      <c r="BS700" s="55"/>
    </row>
    <row r="701" spans="2:71">
      <c r="B701" s="56">
        <v>32</v>
      </c>
      <c r="C701" s="212">
        <v>300.63569999999999</v>
      </c>
      <c r="D701" s="212">
        <v>237.7997</v>
      </c>
      <c r="I701" s="61" t="s">
        <v>381</v>
      </c>
      <c r="J701" s="67">
        <f t="shared" si="187"/>
        <v>362.66358475111463</v>
      </c>
      <c r="K701" s="67">
        <f t="shared" si="187"/>
        <v>358.43671429028177</v>
      </c>
      <c r="L701" s="67">
        <f t="shared" si="187"/>
        <v>354.2591083121373</v>
      </c>
      <c r="M701" s="67">
        <f t="shared" si="187"/>
        <v>350.13019263555174</v>
      </c>
      <c r="N701" s="67">
        <f t="shared" si="187"/>
        <v>346.04939977151884</v>
      </c>
      <c r="O701" s="67">
        <f t="shared" si="187"/>
        <v>342.01616884515772</v>
      </c>
      <c r="P701" s="67">
        <f t="shared" si="187"/>
        <v>338.02994551862514</v>
      </c>
      <c r="Q701" s="67">
        <f t="shared" si="187"/>
        <v>334.09018191492567</v>
      </c>
      <c r="R701" s="67">
        <f t="shared" si="187"/>
        <v>330.19633654261014</v>
      </c>
      <c r="S701" s="67">
        <f t="shared" si="187"/>
        <v>326.34787422135173</v>
      </c>
      <c r="T701" s="67">
        <f t="shared" si="187"/>
        <v>322.54426600838906</v>
      </c>
      <c r="U701" s="67">
        <f t="shared" si="187"/>
        <v>318.78498912582717</v>
      </c>
      <c r="V701" s="67">
        <f t="shared" si="187"/>
        <v>315.06952688878556</v>
      </c>
      <c r="W701" s="67">
        <f t="shared" si="187"/>
        <v>311.39736863438367</v>
      </c>
      <c r="X701" s="67">
        <f t="shared" si="187"/>
        <v>307.76800965155371</v>
      </c>
      <c r="Y701" s="67">
        <f t="shared" si="187"/>
        <v>304.18095111167236</v>
      </c>
      <c r="Z701" s="67">
        <f t="shared" si="183"/>
        <v>300.63569999999999</v>
      </c>
      <c r="AA701" s="67">
        <f t="shared" si="183"/>
        <v>297.1317690479197</v>
      </c>
      <c r="AB701" s="67">
        <f t="shared" si="183"/>
        <v>293.66867666596585</v>
      </c>
      <c r="AC701" s="67">
        <f t="shared" si="183"/>
        <v>290.24594687763289</v>
      </c>
      <c r="AD701" s="67">
        <f t="shared" si="183"/>
        <v>286.86310925395622</v>
      </c>
      <c r="AE701" s="67">
        <f t="shared" si="183"/>
        <v>283.51969884885489</v>
      </c>
      <c r="AF701" s="67">
        <f t="shared" si="183"/>
        <v>280.21525613522846</v>
      </c>
      <c r="AG701" s="67">
        <f t="shared" si="183"/>
        <v>276.94932694179823</v>
      </c>
      <c r="AH701" s="67">
        <f t="shared" si="183"/>
        <v>273.72146239068491</v>
      </c>
      <c r="AI701" s="67">
        <f t="shared" si="183"/>
        <v>270.53121883571322</v>
      </c>
      <c r="AJ701" s="67">
        <f t="shared" si="183"/>
        <v>267.37815780143666</v>
      </c>
      <c r="AK701" s="67">
        <f t="shared" si="183"/>
        <v>264.26184592287183</v>
      </c>
      <c r="AL701" s="67">
        <f t="shared" si="183"/>
        <v>261.18185488593576</v>
      </c>
      <c r="AM701" s="67">
        <f t="shared" si="183"/>
        <v>258.13776136857712</v>
      </c>
      <c r="AN701" s="67">
        <f t="shared" si="183"/>
        <v>255.12914698259411</v>
      </c>
      <c r="AO701" s="67">
        <f t="shared" si="184"/>
        <v>252.15559821612976</v>
      </c>
      <c r="AP701" s="67">
        <f t="shared" si="184"/>
        <v>249.21670637683789</v>
      </c>
      <c r="AQ701" s="67">
        <f t="shared" si="184"/>
        <v>246.31206753571124</v>
      </c>
      <c r="AR701" s="67">
        <f t="shared" si="184"/>
        <v>243.44128247156462</v>
      </c>
      <c r="AS701" s="67">
        <f t="shared" si="184"/>
        <v>240.60395661616479</v>
      </c>
      <c r="AT701" s="67">
        <f t="shared" si="184"/>
        <v>237.79969999999994</v>
      </c>
      <c r="AU701" s="67">
        <f t="shared" si="184"/>
        <v>235.02812719868126</v>
      </c>
      <c r="AV701" s="67">
        <f t="shared" si="184"/>
        <v>232.28885727996928</v>
      </c>
      <c r="AW701" s="67">
        <f t="shared" si="184"/>
        <v>229.58151375141748</v>
      </c>
      <c r="AX701" s="67">
        <f t="shared" si="184"/>
        <v>226.90572450862621</v>
      </c>
      <c r="AY701" s="67">
        <f t="shared" si="184"/>
        <v>224.26112178409957</v>
      </c>
      <c r="AZ701" s="67">
        <f t="shared" si="185"/>
        <v>221.64734209669868</v>
      </c>
      <c r="BA701" s="67">
        <f t="shared" si="185"/>
        <v>219.06402620168373</v>
      </c>
      <c r="BB701" s="67">
        <f t="shared" si="185"/>
        <v>216.51081904133852</v>
      </c>
      <c r="BC701" s="67">
        <f t="shared" si="185"/>
        <v>213.98736969617025</v>
      </c>
      <c r="BD701" s="67">
        <f t="shared" si="185"/>
        <v>211.49333133667852</v>
      </c>
      <c r="BE701" s="67">
        <f t="shared" si="185"/>
        <v>209.0283611756858</v>
      </c>
      <c r="BF701" s="67">
        <f t="shared" si="186"/>
        <v>206.59212042122422</v>
      </c>
      <c r="BG701" s="67">
        <f t="shared" si="186"/>
        <v>204.18427422997073</v>
      </c>
      <c r="BH701" s="67">
        <f t="shared" si="186"/>
        <v>201.80449166122577</v>
      </c>
      <c r="BI701" s="67">
        <f t="shared" si="186"/>
        <v>199.45244563142762</v>
      </c>
      <c r="BJ701" s="67">
        <f t="shared" si="186"/>
        <v>197.12781286919727</v>
      </c>
      <c r="BK701" s="67">
        <f t="shared" si="186"/>
        <v>194.83027387090709</v>
      </c>
      <c r="BL701" s="67">
        <f t="shared" si="186"/>
        <v>192.55951285676755</v>
      </c>
      <c r="BM701" s="67">
        <f t="shared" si="186"/>
        <v>190.31521772742551</v>
      </c>
      <c r="BN701" s="67">
        <f t="shared" si="186"/>
        <v>188.09708002106859</v>
      </c>
      <c r="BO701" s="67">
        <f t="shared" si="186"/>
        <v>185.90479487102905</v>
      </c>
      <c r="BP701" s="67">
        <f t="shared" si="186"/>
        <v>183.7380609638825</v>
      </c>
      <c r="BQ701" s="67">
        <f t="shared" si="186"/>
        <v>181.59658049803448</v>
      </c>
      <c r="BS701" s="55"/>
    </row>
    <row r="702" spans="2:71">
      <c r="B702" s="56">
        <v>33</v>
      </c>
      <c r="C702" s="212">
        <v>296.49790000000002</v>
      </c>
      <c r="D702" s="212">
        <v>234.31469999999999</v>
      </c>
      <c r="I702" s="61" t="s">
        <v>381</v>
      </c>
      <c r="J702" s="67">
        <f t="shared" si="187"/>
        <v>357.93098107093653</v>
      </c>
      <c r="K702" s="67">
        <f t="shared" si="187"/>
        <v>353.74327030427094</v>
      </c>
      <c r="L702" s="67">
        <f t="shared" si="187"/>
        <v>349.60455479756513</v>
      </c>
      <c r="M702" s="67">
        <f t="shared" si="187"/>
        <v>345.51426131746274</v>
      </c>
      <c r="N702" s="67">
        <f t="shared" si="187"/>
        <v>341.47182333730672</v>
      </c>
      <c r="O702" s="67">
        <f t="shared" si="187"/>
        <v>337.47668095867266</v>
      </c>
      <c r="P702" s="67">
        <f t="shared" si="187"/>
        <v>333.52828083381968</v>
      </c>
      <c r="Q702" s="67">
        <f t="shared" si="187"/>
        <v>329.62607608904949</v>
      </c>
      <c r="R702" s="67">
        <f t="shared" si="187"/>
        <v>325.76952624896097</v>
      </c>
      <c r="S702" s="67">
        <f t="shared" si="187"/>
        <v>321.95809716159187</v>
      </c>
      <c r="T702" s="67">
        <f t="shared" si="187"/>
        <v>318.19126092443588</v>
      </c>
      <c r="U702" s="67">
        <f t="shared" si="187"/>
        <v>314.46849581132579</v>
      </c>
      <c r="V702" s="67">
        <f t="shared" si="187"/>
        <v>310.78928620017103</v>
      </c>
      <c r="W702" s="67">
        <f t="shared" si="187"/>
        <v>307.15312250154204</v>
      </c>
      <c r="X702" s="67">
        <f t="shared" si="187"/>
        <v>303.55950108808929</v>
      </c>
      <c r="Y702" s="67">
        <f t="shared" si="187"/>
        <v>300.0079242247881</v>
      </c>
      <c r="Z702" s="67">
        <f t="shared" si="183"/>
        <v>296.49790000000002</v>
      </c>
      <c r="AA702" s="67">
        <f t="shared" si="183"/>
        <v>293.02894225734047</v>
      </c>
      <c r="AB702" s="67">
        <f t="shared" si="183"/>
        <v>289.60057052834361</v>
      </c>
      <c r="AC702" s="67">
        <f t="shared" si="183"/>
        <v>286.21230996591498</v>
      </c>
      <c r="AD702" s="67">
        <f t="shared" si="183"/>
        <v>282.86369127856261</v>
      </c>
      <c r="AE702" s="67">
        <f t="shared" si="183"/>
        <v>279.55425066539794</v>
      </c>
      <c r="AF702" s="67">
        <f t="shared" si="183"/>
        <v>276.28352975189699</v>
      </c>
      <c r="AG702" s="67">
        <f t="shared" si="183"/>
        <v>273.05107552641294</v>
      </c>
      <c r="AH702" s="67">
        <f t="shared" si="183"/>
        <v>269.85644027743189</v>
      </c>
      <c r="AI702" s="67">
        <f t="shared" si="183"/>
        <v>266.69918153156243</v>
      </c>
      <c r="AJ702" s="67">
        <f t="shared" si="183"/>
        <v>263.57886199225078</v>
      </c>
      <c r="AK702" s="67">
        <f t="shared" si="183"/>
        <v>260.49504947921304</v>
      </c>
      <c r="AL702" s="67">
        <f t="shared" si="183"/>
        <v>257.44731686857602</v>
      </c>
      <c r="AM702" s="67">
        <f t="shared" si="183"/>
        <v>254.43524203371823</v>
      </c>
      <c r="AN702" s="67">
        <f t="shared" si="183"/>
        <v>251.45840778680343</v>
      </c>
      <c r="AO702" s="67">
        <f t="shared" si="184"/>
        <v>248.51640182099771</v>
      </c>
      <c r="AP702" s="67">
        <f t="shared" si="184"/>
        <v>245.60881665336302</v>
      </c>
      <c r="AQ702" s="67">
        <f t="shared" si="184"/>
        <v>242.73524956841865</v>
      </c>
      <c r="AR702" s="67">
        <f t="shared" si="184"/>
        <v>239.89530256236307</v>
      </c>
      <c r="AS702" s="67">
        <f t="shared" si="184"/>
        <v>237.08858228794844</v>
      </c>
      <c r="AT702" s="67">
        <f t="shared" si="184"/>
        <v>234.31469999999987</v>
      </c>
      <c r="AU702" s="67">
        <f t="shared" si="184"/>
        <v>231.57327150157224</v>
      </c>
      <c r="AV702" s="67">
        <f t="shared" si="184"/>
        <v>228.863917090737</v>
      </c>
      <c r="AW702" s="67">
        <f t="shared" si="184"/>
        <v>226.18626150799159</v>
      </c>
      <c r="AX702" s="67">
        <f t="shared" si="184"/>
        <v>223.53993388428376</v>
      </c>
      <c r="AY702" s="67">
        <f t="shared" si="184"/>
        <v>220.92456768964465</v>
      </c>
      <c r="AZ702" s="67">
        <f t="shared" si="185"/>
        <v>218.33980068242232</v>
      </c>
      <c r="BA702" s="67">
        <f t="shared" si="185"/>
        <v>215.78527485910948</v>
      </c>
      <c r="BB702" s="67">
        <f t="shared" si="185"/>
        <v>213.26063640475812</v>
      </c>
      <c r="BC702" s="67">
        <f t="shared" si="185"/>
        <v>210.76553564397435</v>
      </c>
      <c r="BD702" s="67">
        <f t="shared" si="185"/>
        <v>208.29962699248659</v>
      </c>
      <c r="BE702" s="67">
        <f t="shared" si="185"/>
        <v>205.86256890928036</v>
      </c>
      <c r="BF702" s="67">
        <f t="shared" si="186"/>
        <v>203.45402384929298</v>
      </c>
      <c r="BG702" s="67">
        <f t="shared" si="186"/>
        <v>201.07365821666204</v>
      </c>
      <c r="BH702" s="67">
        <f t="shared" si="186"/>
        <v>198.72114231852055</v>
      </c>
      <c r="BI702" s="67">
        <f t="shared" si="186"/>
        <v>196.39615031933278</v>
      </c>
      <c r="BJ702" s="67">
        <f t="shared" si="186"/>
        <v>194.09836019576434</v>
      </c>
      <c r="BK702" s="67">
        <f t="shared" si="186"/>
        <v>191.82745369208044</v>
      </c>
      <c r="BL702" s="67">
        <f t="shared" si="186"/>
        <v>189.58311627606568</v>
      </c>
      <c r="BM702" s="67">
        <f t="shared" si="186"/>
        <v>187.36503709545974</v>
      </c>
      <c r="BN702" s="67">
        <f t="shared" si="186"/>
        <v>185.17290893490286</v>
      </c>
      <c r="BO702" s="67">
        <f t="shared" si="186"/>
        <v>183.00642817338476</v>
      </c>
      <c r="BP702" s="67">
        <f t="shared" si="186"/>
        <v>180.86529474219171</v>
      </c>
      <c r="BQ702" s="67">
        <f t="shared" si="186"/>
        <v>178.74921208334547</v>
      </c>
      <c r="BS702" s="55"/>
    </row>
    <row r="703" spans="2:71">
      <c r="B703" s="56">
        <v>34</v>
      </c>
      <c r="C703" s="212">
        <v>292.4171</v>
      </c>
      <c r="D703" s="212">
        <v>230.88069999999999</v>
      </c>
      <c r="I703" s="61" t="s">
        <v>381</v>
      </c>
      <c r="J703" s="67">
        <f t="shared" si="187"/>
        <v>353.2603329864005</v>
      </c>
      <c r="K703" s="67">
        <f t="shared" si="187"/>
        <v>349.11146958470863</v>
      </c>
      <c r="L703" s="67">
        <f t="shared" si="187"/>
        <v>345.01133247894808</v>
      </c>
      <c r="M703" s="67">
        <f t="shared" si="187"/>
        <v>340.95934940349201</v>
      </c>
      <c r="N703" s="67">
        <f t="shared" si="187"/>
        <v>336.95495481368312</v>
      </c>
      <c r="O703" s="67">
        <f t="shared" si="187"/>
        <v>332.99758980689921</v>
      </c>
      <c r="P703" s="67">
        <f t="shared" si="187"/>
        <v>329.08670204454563</v>
      </c>
      <c r="Q703" s="67">
        <f t="shared" si="187"/>
        <v>325.22174567496467</v>
      </c>
      <c r="R703" s="67">
        <f t="shared" si="187"/>
        <v>321.40218125724903</v>
      </c>
      <c r="S703" s="67">
        <f t="shared" si="187"/>
        <v>317.62747568595165</v>
      </c>
      <c r="T703" s="67">
        <f t="shared" si="187"/>
        <v>313.89710211667818</v>
      </c>
      <c r="U703" s="67">
        <f t="shared" si="187"/>
        <v>310.21053989255444</v>
      </c>
      <c r="V703" s="67">
        <f t="shared" si="187"/>
        <v>306.56727447155725</v>
      </c>
      <c r="W703" s="67">
        <f t="shared" si="187"/>
        <v>302.96679735469843</v>
      </c>
      <c r="X703" s="67">
        <f t="shared" si="187"/>
        <v>299.40860601505227</v>
      </c>
      <c r="Y703" s="67">
        <f t="shared" si="187"/>
        <v>295.89220382761715</v>
      </c>
      <c r="Z703" s="67">
        <f t="shared" si="183"/>
        <v>292.4171</v>
      </c>
      <c r="AA703" s="67">
        <f t="shared" si="183"/>
        <v>288.98280950391541</v>
      </c>
      <c r="AB703" s="67">
        <f t="shared" si="183"/>
        <v>285.58885300748915</v>
      </c>
      <c r="AC703" s="67">
        <f t="shared" si="183"/>
        <v>282.23475680835674</v>
      </c>
      <c r="AD703" s="67">
        <f t="shared" si="183"/>
        <v>278.92005276754759</v>
      </c>
      <c r="AE703" s="67">
        <f t="shared" si="183"/>
        <v>275.64427824414594</v>
      </c>
      <c r="AF703" s="67">
        <f t="shared" si="183"/>
        <v>272.40697603071868</v>
      </c>
      <c r="AG703" s="67">
        <f t="shared" si="183"/>
        <v>269.20769428950229</v>
      </c>
      <c r="AH703" s="67">
        <f t="shared" si="183"/>
        <v>266.04598648933847</v>
      </c>
      <c r="AI703" s="67">
        <f t="shared" si="183"/>
        <v>262.92141134335083</v>
      </c>
      <c r="AJ703" s="67">
        <f t="shared" si="183"/>
        <v>259.8335327473535</v>
      </c>
      <c r="AK703" s="67">
        <f t="shared" si="183"/>
        <v>256.78191971898292</v>
      </c>
      <c r="AL703" s="67">
        <f t="shared" si="183"/>
        <v>253.76614633754505</v>
      </c>
      <c r="AM703" s="67">
        <f t="shared" si="183"/>
        <v>250.78579168456804</v>
      </c>
      <c r="AN703" s="67">
        <f t="shared" si="183"/>
        <v>247.84043978505406</v>
      </c>
      <c r="AO703" s="67">
        <f t="shared" si="184"/>
        <v>244.92967954942065</v>
      </c>
      <c r="AP703" s="67">
        <f t="shared" si="184"/>
        <v>242.0531047161239</v>
      </c>
      <c r="AQ703" s="67">
        <f t="shared" si="184"/>
        <v>239.21031379495562</v>
      </c>
      <c r="AR703" s="67">
        <f t="shared" si="184"/>
        <v>236.40091001100649</v>
      </c>
      <c r="AS703" s="67">
        <f t="shared" si="184"/>
        <v>233.62450124928719</v>
      </c>
      <c r="AT703" s="67">
        <f t="shared" si="184"/>
        <v>230.88069999999999</v>
      </c>
      <c r="AU703" s="67">
        <f t="shared" si="184"/>
        <v>228.16912330445325</v>
      </c>
      <c r="AV703" s="67">
        <f t="shared" si="184"/>
        <v>225.48939270161083</v>
      </c>
      <c r="AW703" s="67">
        <f t="shared" si="184"/>
        <v>222.84113417526939</v>
      </c>
      <c r="AX703" s="67">
        <f t="shared" si="184"/>
        <v>220.22397810185632</v>
      </c>
      <c r="AY703" s="67">
        <f t="shared" si="184"/>
        <v>217.63755919884019</v>
      </c>
      <c r="AZ703" s="67">
        <f t="shared" si="185"/>
        <v>215.0815164737478</v>
      </c>
      <c r="BA703" s="67">
        <f t="shared" si="185"/>
        <v>212.55549317377913</v>
      </c>
      <c r="BB703" s="67">
        <f t="shared" si="185"/>
        <v>210.05913673601515</v>
      </c>
      <c r="BC703" s="67">
        <f t="shared" si="185"/>
        <v>207.59209873820913</v>
      </c>
      <c r="BD703" s="67">
        <f t="shared" si="185"/>
        <v>205.15403485015713</v>
      </c>
      <c r="BE703" s="67">
        <f t="shared" si="185"/>
        <v>202.74460478563867</v>
      </c>
      <c r="BF703" s="67">
        <f t="shared" si="186"/>
        <v>200.3634722549223</v>
      </c>
      <c r="BG703" s="67">
        <f t="shared" si="186"/>
        <v>198.01030491782882</v>
      </c>
      <c r="BH703" s="67">
        <f t="shared" si="186"/>
        <v>195.68477433734597</v>
      </c>
      <c r="BI703" s="67">
        <f t="shared" si="186"/>
        <v>193.38655593378749</v>
      </c>
      <c r="BJ703" s="67">
        <f t="shared" si="186"/>
        <v>191.11532893949084</v>
      </c>
      <c r="BK703" s="67">
        <f t="shared" si="186"/>
        <v>188.87077635404705</v>
      </c>
      <c r="BL703" s="67">
        <f t="shared" si="186"/>
        <v>186.65258490005604</v>
      </c>
      <c r="BM703" s="67">
        <f t="shared" si="186"/>
        <v>184.46044497940201</v>
      </c>
      <c r="BN703" s="67">
        <f t="shared" si="186"/>
        <v>182.29405063004182</v>
      </c>
      <c r="BO703" s="67">
        <f t="shared" si="186"/>
        <v>180.15309948330136</v>
      </c>
      <c r="BP703" s="67">
        <f t="shared" si="186"/>
        <v>178.03729272167325</v>
      </c>
      <c r="BQ703" s="67">
        <f t="shared" si="186"/>
        <v>175.94633503711006</v>
      </c>
      <c r="BS703" s="55"/>
    </row>
    <row r="704" spans="2:71">
      <c r="B704" s="56">
        <v>35</v>
      </c>
      <c r="C704" s="212">
        <v>288.39240000000001</v>
      </c>
      <c r="D704" s="212">
        <v>227.49700000000001</v>
      </c>
      <c r="I704" s="61" t="s">
        <v>381</v>
      </c>
      <c r="J704" s="67">
        <f t="shared" si="187"/>
        <v>348.65052302260773</v>
      </c>
      <c r="K704" s="67">
        <f t="shared" si="187"/>
        <v>344.54021007299627</v>
      </c>
      <c r="L704" s="67">
        <f t="shared" si="187"/>
        <v>340.47835445078891</v>
      </c>
      <c r="M704" s="67">
        <f t="shared" si="187"/>
        <v>336.46438488255529</v>
      </c>
      <c r="N704" s="67">
        <f t="shared" si="187"/>
        <v>332.49773682972517</v>
      </c>
      <c r="O704" s="67">
        <f t="shared" si="187"/>
        <v>328.57785240919009</v>
      </c>
      <c r="P704" s="67">
        <f t="shared" si="187"/>
        <v>324.70418031484058</v>
      </c>
      <c r="Q704" s="67">
        <f t="shared" si="187"/>
        <v>320.87617574002883</v>
      </c>
      <c r="R704" s="67">
        <f t="shared" si="187"/>
        <v>317.09330030094469</v>
      </c>
      <c r="S704" s="67">
        <f t="shared" si="187"/>
        <v>313.35502196089618</v>
      </c>
      <c r="T704" s="67">
        <f t="shared" si="187"/>
        <v>309.66081495548133</v>
      </c>
      <c r="U704" s="67">
        <f t="shared" si="187"/>
        <v>306.01015971864342</v>
      </c>
      <c r="V704" s="67">
        <f t="shared" si="187"/>
        <v>302.40254280959704</v>
      </c>
      <c r="W704" s="67">
        <f t="shared" si="187"/>
        <v>298.8374568406162</v>
      </c>
      <c r="X704" s="67">
        <f t="shared" si="187"/>
        <v>295.3144004056735</v>
      </c>
      <c r="Y704" s="67">
        <f t="shared" si="187"/>
        <v>291.83287800992048</v>
      </c>
      <c r="Z704" s="67">
        <f t="shared" si="183"/>
        <v>288.39240000000001</v>
      </c>
      <c r="AA704" s="67">
        <f t="shared" si="183"/>
        <v>284.9924824951791</v>
      </c>
      <c r="AB704" s="67">
        <f t="shared" si="183"/>
        <v>281.63264731929468</v>
      </c>
      <c r="AC704" s="67">
        <f t="shared" si="183"/>
        <v>278.31242193350113</v>
      </c>
      <c r="AD704" s="67">
        <f t="shared" si="183"/>
        <v>275.03133936981072</v>
      </c>
      <c r="AE704" s="67">
        <f t="shared" si="183"/>
        <v>271.78893816541785</v>
      </c>
      <c r="AF704" s="67">
        <f t="shared" si="183"/>
        <v>268.58476229779683</v>
      </c>
      <c r="AG704" s="67">
        <f t="shared" si="183"/>
        <v>265.41836112056592</v>
      </c>
      <c r="AH704" s="67">
        <f t="shared" si="183"/>
        <v>262.28928930010642</v>
      </c>
      <c r="AI704" s="67">
        <f t="shared" si="183"/>
        <v>259.19710675292947</v>
      </c>
      <c r="AJ704" s="67">
        <f t="shared" si="183"/>
        <v>256.14137858378137</v>
      </c>
      <c r="AK704" s="67">
        <f t="shared" si="183"/>
        <v>253.12167502447829</v>
      </c>
      <c r="AL704" s="67">
        <f t="shared" si="183"/>
        <v>250.13757137346212</v>
      </c>
      <c r="AM704" s="67">
        <f t="shared" si="183"/>
        <v>247.18864793606906</v>
      </c>
      <c r="AN704" s="67">
        <f t="shared" si="183"/>
        <v>244.2744899655024</v>
      </c>
      <c r="AO704" s="67">
        <f t="shared" si="184"/>
        <v>241.39468760450077</v>
      </c>
      <c r="AP704" s="67">
        <f t="shared" si="184"/>
        <v>238.54883582769489</v>
      </c>
      <c r="AQ704" s="67">
        <f t="shared" si="184"/>
        <v>235.73653438464285</v>
      </c>
      <c r="AR704" s="67">
        <f t="shared" si="184"/>
        <v>232.95738774353802</v>
      </c>
      <c r="AS704" s="67">
        <f t="shared" si="184"/>
        <v>230.21100503557963</v>
      </c>
      <c r="AT704" s="67">
        <f t="shared" si="184"/>
        <v>227.49700000000007</v>
      </c>
      <c r="AU704" s="67">
        <f t="shared" si="184"/>
        <v>224.81499092973937</v>
      </c>
      <c r="AV704" s="67">
        <f t="shared" si="184"/>
        <v>222.16460061776104</v>
      </c>
      <c r="AW704" s="67">
        <f t="shared" si="184"/>
        <v>219.54545630400008</v>
      </c>
      <c r="AX704" s="67">
        <f t="shared" si="184"/>
        <v>216.95718962293685</v>
      </c>
      <c r="AY704" s="67">
        <f t="shared" si="184"/>
        <v>214.39943655178871</v>
      </c>
      <c r="AZ704" s="67">
        <f t="shared" si="184"/>
        <v>211.87183735931291</v>
      </c>
      <c r="BA704" s="67">
        <f t="shared" si="184"/>
        <v>209.37403655521231</v>
      </c>
      <c r="BB704" s="67">
        <f t="shared" si="184"/>
        <v>206.90568284013838</v>
      </c>
      <c r="BC704" s="67">
        <f t="shared" si="184"/>
        <v>204.46642905628303</v>
      </c>
      <c r="BD704" s="67">
        <f t="shared" si="184"/>
        <v>202.05593213855332</v>
      </c>
      <c r="BE704" s="67">
        <f t="shared" ref="BE704:BQ719" si="188">$C704*POWER(POWER($D704/$C704,1/($D$672-$C$672)),BE$672-$C$672)</f>
        <v>199.67385306632127</v>
      </c>
      <c r="BF704" s="67">
        <f t="shared" si="188"/>
        <v>197.31985681574312</v>
      </c>
      <c r="BG704" s="67">
        <f t="shared" si="188"/>
        <v>194.99361231264038</v>
      </c>
      <c r="BH704" s="67">
        <f t="shared" si="188"/>
        <v>192.69479238593632</v>
      </c>
      <c r="BI704" s="67">
        <f t="shared" si="188"/>
        <v>190.42307372164152</v>
      </c>
      <c r="BJ704" s="67">
        <f t="shared" si="188"/>
        <v>188.17813681738184</v>
      </c>
      <c r="BK704" s="67">
        <f t="shared" si="188"/>
        <v>185.95966593746266</v>
      </c>
      <c r="BL704" s="67">
        <f t="shared" si="188"/>
        <v>183.76734906846255</v>
      </c>
      <c r="BM704" s="67">
        <f t="shared" si="188"/>
        <v>181.60087787535065</v>
      </c>
      <c r="BN704" s="67">
        <f t="shared" si="188"/>
        <v>179.45994765812145</v>
      </c>
      <c r="BO704" s="67">
        <f t="shared" si="188"/>
        <v>177.3442573089406</v>
      </c>
      <c r="BP704" s="67">
        <f t="shared" si="188"/>
        <v>175.25350926979627</v>
      </c>
      <c r="BQ704" s="67">
        <f t="shared" si="188"/>
        <v>173.18740949064926</v>
      </c>
      <c r="BS704" s="55"/>
    </row>
    <row r="705" spans="2:71">
      <c r="B705" s="56">
        <v>36</v>
      </c>
      <c r="C705" s="212">
        <v>287.18729999999999</v>
      </c>
      <c r="D705" s="212">
        <v>226.57159999999999</v>
      </c>
      <c r="I705" s="61" t="s">
        <v>381</v>
      </c>
      <c r="J705" s="67">
        <f t="shared" si="187"/>
        <v>347.16268441444817</v>
      </c>
      <c r="K705" s="67">
        <f t="shared" si="187"/>
        <v>343.07182271846256</v>
      </c>
      <c r="L705" s="67">
        <f t="shared" si="187"/>
        <v>339.02916651853673</v>
      </c>
      <c r="M705" s="67">
        <f t="shared" si="187"/>
        <v>335.03414777545976</v>
      </c>
      <c r="N705" s="67">
        <f t="shared" si="187"/>
        <v>331.08620514362553</v>
      </c>
      <c r="O705" s="67">
        <f t="shared" si="187"/>
        <v>327.18478389215727</v>
      </c>
      <c r="P705" s="67">
        <f t="shared" si="187"/>
        <v>323.32933582696171</v>
      </c>
      <c r="Q705" s="67">
        <f t="shared" si="187"/>
        <v>319.51931921370169</v>
      </c>
      <c r="R705" s="67">
        <f t="shared" si="187"/>
        <v>315.75419870167593</v>
      </c>
      <c r="S705" s="67">
        <f t="shared" si="187"/>
        <v>312.03344524859665</v>
      </c>
      <c r="T705" s="67">
        <f t="shared" si="187"/>
        <v>308.3565360462527</v>
      </c>
      <c r="U705" s="67">
        <f t="shared" si="187"/>
        <v>304.72295444704918</v>
      </c>
      <c r="V705" s="67">
        <f t="shared" si="187"/>
        <v>301.13218989141268</v>
      </c>
      <c r="W705" s="67">
        <f t="shared" si="187"/>
        <v>297.58373783605174</v>
      </c>
      <c r="X705" s="67">
        <f t="shared" si="187"/>
        <v>294.07709968306284</v>
      </c>
      <c r="Y705" s="67">
        <f t="shared" ref="Y705:AN720" si="189">$C705*POWER(POWER($D705/$C705,1/($D$672-$C$672)),Y$672-$C$672)</f>
        <v>290.6117827098717</v>
      </c>
      <c r="Z705" s="67">
        <f t="shared" si="189"/>
        <v>287.18729999999999</v>
      </c>
      <c r="AA705" s="67">
        <f t="shared" si="189"/>
        <v>283.80317037464835</v>
      </c>
      <c r="AB705" s="67">
        <f t="shared" si="189"/>
        <v>280.45891832508494</v>
      </c>
      <c r="AC705" s="67">
        <f t="shared" si="189"/>
        <v>277.15407394583144</v>
      </c>
      <c r="AD705" s="67">
        <f t="shared" si="189"/>
        <v>273.88817286863548</v>
      </c>
      <c r="AE705" s="67">
        <f t="shared" si="189"/>
        <v>270.66075619722216</v>
      </c>
      <c r="AF705" s="67">
        <f t="shared" si="189"/>
        <v>267.4713704428134</v>
      </c>
      <c r="AG705" s="67">
        <f t="shared" si="189"/>
        <v>264.31956746040811</v>
      </c>
      <c r="AH705" s="67">
        <f t="shared" si="189"/>
        <v>261.20490438581214</v>
      </c>
      <c r="AI705" s="67">
        <f t="shared" si="189"/>
        <v>258.12694357341144</v>
      </c>
      <c r="AJ705" s="67">
        <f t="shared" si="189"/>
        <v>255.08525253467727</v>
      </c>
      <c r="AK705" s="67">
        <f t="shared" si="189"/>
        <v>252.07940387739711</v>
      </c>
      <c r="AL705" s="67">
        <f t="shared" si="189"/>
        <v>249.10897524562097</v>
      </c>
      <c r="AM705" s="67">
        <f t="shared" si="189"/>
        <v>246.17354926031558</v>
      </c>
      <c r="AN705" s="67">
        <f t="shared" si="189"/>
        <v>243.27271346071788</v>
      </c>
      <c r="AO705" s="67">
        <f t="shared" ref="AO705:BD720" si="190">$C705*POWER(POWER($D705/$C705,1/($D$672-$C$672)),AO$672-$C$672)</f>
        <v>240.4060602463797</v>
      </c>
      <c r="AP705" s="67">
        <f t="shared" si="190"/>
        <v>237.57318681989514</v>
      </c>
      <c r="AQ705" s="67">
        <f t="shared" si="190"/>
        <v>234.77369513030297</v>
      </c>
      <c r="AR705" s="67">
        <f t="shared" si="190"/>
        <v>232.00719181715598</v>
      </c>
      <c r="AS705" s="67">
        <f t="shared" si="190"/>
        <v>229.27328815524933</v>
      </c>
      <c r="AT705" s="67">
        <f t="shared" si="190"/>
        <v>226.57160000000025</v>
      </c>
      <c r="AU705" s="67">
        <f t="shared" si="190"/>
        <v>223.90174773347132</v>
      </c>
      <c r="AV705" s="67">
        <f t="shared" si="190"/>
        <v>221.26335621102984</v>
      </c>
      <c r="AW705" s="67">
        <f t="shared" si="190"/>
        <v>218.65605470863585</v>
      </c>
      <c r="AX705" s="67">
        <f t="shared" si="190"/>
        <v>216.07947687075088</v>
      </c>
      <c r="AY705" s="67">
        <f t="shared" si="190"/>
        <v>213.53326065886131</v>
      </c>
      <c r="AZ705" s="67">
        <f t="shared" si="190"/>
        <v>211.01704830060734</v>
      </c>
      <c r="BA705" s="67">
        <f t="shared" si="190"/>
        <v>208.53048623951221</v>
      </c>
      <c r="BB705" s="67">
        <f t="shared" si="190"/>
        <v>206.07322508530336</v>
      </c>
      <c r="BC705" s="67">
        <f t="shared" si="190"/>
        <v>203.64491956481922</v>
      </c>
      <c r="BD705" s="67">
        <f t="shared" si="190"/>
        <v>201.24522847349431</v>
      </c>
      <c r="BE705" s="67">
        <f t="shared" si="188"/>
        <v>198.8738146274161</v>
      </c>
      <c r="BF705" s="67">
        <f t="shared" si="188"/>
        <v>196.53034481594693</v>
      </c>
      <c r="BG705" s="67">
        <f t="shared" si="188"/>
        <v>194.21448975490409</v>
      </c>
      <c r="BH705" s="67">
        <f t="shared" si="188"/>
        <v>191.92592404029165</v>
      </c>
      <c r="BI705" s="67">
        <f t="shared" si="188"/>
        <v>189.66432610257732</v>
      </c>
      <c r="BJ705" s="67">
        <f t="shared" si="188"/>
        <v>187.42937816150859</v>
      </c>
      <c r="BK705" s="67">
        <f t="shared" si="188"/>
        <v>185.22076618146073</v>
      </c>
      <c r="BL705" s="67">
        <f t="shared" si="188"/>
        <v>183.0381798273113</v>
      </c>
      <c r="BM705" s="67">
        <f t="shared" si="188"/>
        <v>180.88131242083458</v>
      </c>
      <c r="BN705" s="67">
        <f t="shared" si="188"/>
        <v>178.74986089760972</v>
      </c>
      <c r="BO705" s="67">
        <f t="shared" si="188"/>
        <v>176.64352576443673</v>
      </c>
      <c r="BP705" s="67">
        <f t="shared" si="188"/>
        <v>174.56201105725438</v>
      </c>
      <c r="BQ705" s="67">
        <f t="shared" si="188"/>
        <v>172.50502429955364</v>
      </c>
      <c r="BS705" s="55"/>
    </row>
    <row r="706" spans="2:71">
      <c r="B706" s="56">
        <v>37</v>
      </c>
      <c r="C706" s="212">
        <v>285.98719999999997</v>
      </c>
      <c r="D706" s="212">
        <v>225.6499</v>
      </c>
      <c r="I706" s="61" t="s">
        <v>381</v>
      </c>
      <c r="J706" s="67">
        <f t="shared" ref="J706:Y721" si="191">$C706*POWER(POWER($D706/$C706,1/($D$672-$C$672)),J$672-$C$672)</f>
        <v>345.68119609695174</v>
      </c>
      <c r="K706" s="67">
        <f t="shared" si="191"/>
        <v>341.60969175913368</v>
      </c>
      <c r="L706" s="67">
        <f t="shared" si="191"/>
        <v>337.58614243813474</v>
      </c>
      <c r="M706" s="67">
        <f t="shared" si="191"/>
        <v>333.60998330988804</v>
      </c>
      <c r="N706" s="67">
        <f t="shared" si="191"/>
        <v>329.68065620294107</v>
      </c>
      <c r="O706" s="67">
        <f t="shared" si="191"/>
        <v>325.79760952009946</v>
      </c>
      <c r="P706" s="67">
        <f t="shared" si="191"/>
        <v>321.96029816099445</v>
      </c>
      <c r="Q706" s="67">
        <f t="shared" si="191"/>
        <v>318.16818344556157</v>
      </c>
      <c r="R706" s="67">
        <f t="shared" si="191"/>
        <v>314.42073303842125</v>
      </c>
      <c r="S706" s="67">
        <f t="shared" si="191"/>
        <v>310.71742087414947</v>
      </c>
      <c r="T706" s="67">
        <f t="shared" si="191"/>
        <v>307.05772708342931</v>
      </c>
      <c r="U706" s="67">
        <f t="shared" si="191"/>
        <v>303.4411379200717</v>
      </c>
      <c r="V706" s="67">
        <f t="shared" si="191"/>
        <v>299.86714568889602</v>
      </c>
      <c r="W706" s="67">
        <f t="shared" si="191"/>
        <v>296.3352486744601</v>
      </c>
      <c r="X706" s="67">
        <f t="shared" si="191"/>
        <v>292.84495107062958</v>
      </c>
      <c r="Y706" s="67">
        <f t="shared" si="191"/>
        <v>289.39576291097688</v>
      </c>
      <c r="Z706" s="67">
        <f t="shared" si="189"/>
        <v>285.98719999999997</v>
      </c>
      <c r="AA706" s="67">
        <f t="shared" si="189"/>
        <v>282.61878384515114</v>
      </c>
      <c r="AB706" s="67">
        <f t="shared" si="189"/>
        <v>279.29004158966649</v>
      </c>
      <c r="AC706" s="67">
        <f t="shared" si="189"/>
        <v>276.00050594618654</v>
      </c>
      <c r="AD706" s="67">
        <f t="shared" si="189"/>
        <v>272.7497151311585</v>
      </c>
      <c r="AE706" s="67">
        <f t="shared" si="189"/>
        <v>269.5372128000115</v>
      </c>
      <c r="AF706" s="67">
        <f t="shared" si="189"/>
        <v>266.36254798309488</v>
      </c>
      <c r="AG706" s="67">
        <f t="shared" si="189"/>
        <v>263.22527502237159</v>
      </c>
      <c r="AH706" s="67">
        <f t="shared" si="189"/>
        <v>260.12495350885678</v>
      </c>
      <c r="AI706" s="67">
        <f t="shared" si="189"/>
        <v>257.06114822079303</v>
      </c>
      <c r="AJ706" s="67">
        <f t="shared" si="189"/>
        <v>254.0334290625548</v>
      </c>
      <c r="AK706" s="67">
        <f t="shared" si="189"/>
        <v>251.04137100427124</v>
      </c>
      <c r="AL706" s="67">
        <f t="shared" si="189"/>
        <v>248.08455402216089</v>
      </c>
      <c r="AM706" s="67">
        <f t="shared" si="189"/>
        <v>245.16256303956897</v>
      </c>
      <c r="AN706" s="67">
        <f t="shared" si="189"/>
        <v>242.27498786869899</v>
      </c>
      <c r="AO706" s="67">
        <f t="shared" si="190"/>
        <v>239.42142315303084</v>
      </c>
      <c r="AP706" s="67">
        <f t="shared" si="190"/>
        <v>236.60146831041703</v>
      </c>
      <c r="AQ706" s="67">
        <f t="shared" si="190"/>
        <v>233.81472747684907</v>
      </c>
      <c r="AR706" s="67">
        <f t="shared" si="190"/>
        <v>231.06080945088641</v>
      </c>
      <c r="AS706" s="67">
        <f t="shared" si="190"/>
        <v>228.33932763873949</v>
      </c>
      <c r="AT706" s="67">
        <f t="shared" si="190"/>
        <v>225.64990000000029</v>
      </c>
      <c r="AU706" s="67">
        <f t="shared" si="190"/>
        <v>222.9921489940111</v>
      </c>
      <c r="AV706" s="67">
        <f t="shared" si="190"/>
        <v>220.3657015268661</v>
      </c>
      <c r="AW706" s="67">
        <f t="shared" si="190"/>
        <v>217.7701888990363</v>
      </c>
      <c r="AX706" s="67">
        <f t="shared" si="190"/>
        <v>215.20524675361162</v>
      </c>
      <c r="AY706" s="67">
        <f t="shared" si="190"/>
        <v>212.67051502515284</v>
      </c>
      <c r="AZ706" s="67">
        <f t="shared" si="190"/>
        <v>210.16563788914553</v>
      </c>
      <c r="BA706" s="67">
        <f t="shared" si="190"/>
        <v>207.69026371204978</v>
      </c>
      <c r="BB706" s="67">
        <f t="shared" si="190"/>
        <v>205.24404500193805</v>
      </c>
      <c r="BC706" s="67">
        <f t="shared" si="190"/>
        <v>202.82663835971402</v>
      </c>
      <c r="BD706" s="67">
        <f t="shared" si="190"/>
        <v>200.4377044309069</v>
      </c>
      <c r="BE706" s="67">
        <f t="shared" si="188"/>
        <v>198.07690785803274</v>
      </c>
      <c r="BF706" s="67">
        <f t="shared" si="188"/>
        <v>195.74391723351701</v>
      </c>
      <c r="BG706" s="67">
        <f t="shared" si="188"/>
        <v>193.43840505317198</v>
      </c>
      <c r="BH706" s="67">
        <f t="shared" si="188"/>
        <v>191.16004767022164</v>
      </c>
      <c r="BI706" s="67">
        <f t="shared" si="188"/>
        <v>188.90852524986838</v>
      </c>
      <c r="BJ706" s="67">
        <f t="shared" si="188"/>
        <v>186.68352172439478</v>
      </c>
      <c r="BK706" s="67">
        <f t="shared" si="188"/>
        <v>184.48472474879404</v>
      </c>
      <c r="BL706" s="67">
        <f t="shared" si="188"/>
        <v>182.31182565692322</v>
      </c>
      <c r="BM706" s="67">
        <f t="shared" si="188"/>
        <v>180.1645194181728</v>
      </c>
      <c r="BN706" s="67">
        <f t="shared" si="188"/>
        <v>178.0425045946466</v>
      </c>
      <c r="BO706" s="67">
        <f t="shared" si="188"/>
        <v>175.94548329884611</v>
      </c>
      <c r="BP706" s="67">
        <f t="shared" si="188"/>
        <v>173.87316115185311</v>
      </c>
      <c r="BQ706" s="67">
        <f t="shared" si="188"/>
        <v>171.82524724200491</v>
      </c>
      <c r="BS706" s="55"/>
    </row>
    <row r="707" spans="2:71">
      <c r="B707" s="56">
        <v>38</v>
      </c>
      <c r="C707" s="212">
        <v>284.79219999999998</v>
      </c>
      <c r="D707" s="212">
        <v>224.7319</v>
      </c>
      <c r="I707" s="61" t="s">
        <v>381</v>
      </c>
      <c r="J707" s="67">
        <f t="shared" si="191"/>
        <v>344.20627551747668</v>
      </c>
      <c r="K707" s="67">
        <f t="shared" si="191"/>
        <v>340.15402611964203</v>
      </c>
      <c r="L707" s="67">
        <f t="shared" si="191"/>
        <v>336.14948278166213</v>
      </c>
      <c r="M707" s="67">
        <f t="shared" si="191"/>
        <v>332.19208387271851</v>
      </c>
      <c r="N707" s="67">
        <f t="shared" si="191"/>
        <v>328.28127437392334</v>
      </c>
      <c r="O707" s="67">
        <f t="shared" si="191"/>
        <v>324.41650580047934</v>
      </c>
      <c r="P707" s="67">
        <f t="shared" si="191"/>
        <v>320.59723612475597</v>
      </c>
      <c r="Q707" s="67">
        <f t="shared" si="191"/>
        <v>316.82292970026998</v>
      </c>
      <c r="R707" s="67">
        <f t="shared" si="191"/>
        <v>313.09305718656287</v>
      </c>
      <c r="S707" s="67">
        <f t="shared" si="191"/>
        <v>309.40709547496107</v>
      </c>
      <c r="T707" s="67">
        <f t="shared" si="191"/>
        <v>305.76452761521119</v>
      </c>
      <c r="U707" s="67">
        <f t="shared" si="191"/>
        <v>302.16484274297812</v>
      </c>
      <c r="V707" s="67">
        <f t="shared" si="191"/>
        <v>298.6075360081976</v>
      </c>
      <c r="W707" s="67">
        <f t="shared" si="191"/>
        <v>295.09210850427149</v>
      </c>
      <c r="X707" s="67">
        <f t="shared" si="191"/>
        <v>291.61806719809704</v>
      </c>
      <c r="Y707" s="67">
        <f t="shared" si="191"/>
        <v>288.18492486091958</v>
      </c>
      <c r="Z707" s="67">
        <f t="shared" si="189"/>
        <v>284.79219999999998</v>
      </c>
      <c r="AA707" s="67">
        <f t="shared" si="189"/>
        <v>281.43941679108542</v>
      </c>
      <c r="AB707" s="67">
        <f t="shared" si="189"/>
        <v>278.12610501167626</v>
      </c>
      <c r="AC707" s="67">
        <f t="shared" si="189"/>
        <v>274.85179997507782</v>
      </c>
      <c r="AD707" s="67">
        <f t="shared" si="189"/>
        <v>271.61604246522899</v>
      </c>
      <c r="AE707" s="67">
        <f t="shared" si="189"/>
        <v>268.41837867229771</v>
      </c>
      <c r="AF707" s="67">
        <f t="shared" si="189"/>
        <v>265.25836012903511</v>
      </c>
      <c r="AG707" s="67">
        <f t="shared" si="189"/>
        <v>262.13554364787854</v>
      </c>
      <c r="AH707" s="67">
        <f t="shared" si="189"/>
        <v>259.04949125879523</v>
      </c>
      <c r="AI707" s="67">
        <f t="shared" si="189"/>
        <v>255.9997701478577</v>
      </c>
      <c r="AJ707" s="67">
        <f t="shared" si="189"/>
        <v>252.98595259654232</v>
      </c>
      <c r="AK707" s="67">
        <f t="shared" si="189"/>
        <v>250.00761592174248</v>
      </c>
      <c r="AL707" s="67">
        <f t="shared" si="189"/>
        <v>247.06434241648785</v>
      </c>
      <c r="AM707" s="67">
        <f t="shared" si="189"/>
        <v>244.15571929136183</v>
      </c>
      <c r="AN707" s="67">
        <f t="shared" si="189"/>
        <v>241.28133861660834</v>
      </c>
      <c r="AO707" s="67">
        <f t="shared" si="190"/>
        <v>238.44079726492041</v>
      </c>
      <c r="AP707" s="67">
        <f t="shared" si="190"/>
        <v>235.63369685490204</v>
      </c>
      <c r="AQ707" s="67">
        <f t="shared" si="190"/>
        <v>232.85964369519618</v>
      </c>
      <c r="AR707" s="67">
        <f t="shared" si="190"/>
        <v>230.11824872926991</v>
      </c>
      <c r="AS707" s="67">
        <f t="shared" si="190"/>
        <v>227.40912748084975</v>
      </c>
      <c r="AT707" s="67">
        <f t="shared" si="190"/>
        <v>224.73189999999985</v>
      </c>
      <c r="AU707" s="67">
        <f t="shared" si="190"/>
        <v>222.08619080983433</v>
      </c>
      <c r="AV707" s="67">
        <f t="shared" si="190"/>
        <v>219.47162885385728</v>
      </c>
      <c r="AW707" s="67">
        <f t="shared" si="190"/>
        <v>216.88784744392282</v>
      </c>
      <c r="AX707" s="67">
        <f t="shared" si="190"/>
        <v>214.33448420880751</v>
      </c>
      <c r="AY707" s="67">
        <f t="shared" si="190"/>
        <v>211.8111810433885</v>
      </c>
      <c r="AZ707" s="67">
        <f t="shared" si="190"/>
        <v>209.3175840584197</v>
      </c>
      <c r="BA707" s="67">
        <f t="shared" si="190"/>
        <v>206.85334353089954</v>
      </c>
      <c r="BB707" s="67">
        <f t="shared" si="190"/>
        <v>204.41811385502277</v>
      </c>
      <c r="BC707" s="67">
        <f t="shared" si="190"/>
        <v>202.01155349370984</v>
      </c>
      <c r="BD707" s="67">
        <f t="shared" si="190"/>
        <v>199.63332493070689</v>
      </c>
      <c r="BE707" s="67">
        <f t="shared" si="188"/>
        <v>197.28309462324955</v>
      </c>
      <c r="BF707" s="67">
        <f t="shared" si="188"/>
        <v>194.96053295528415</v>
      </c>
      <c r="BG707" s="67">
        <f t="shared" si="188"/>
        <v>192.66531419123967</v>
      </c>
      <c r="BH707" s="67">
        <f t="shared" si="188"/>
        <v>190.39711643034371</v>
      </c>
      <c r="BI707" s="67">
        <f t="shared" si="188"/>
        <v>188.15562156147652</v>
      </c>
      <c r="BJ707" s="67">
        <f t="shared" si="188"/>
        <v>185.9405152185563</v>
      </c>
      <c r="BK707" s="67">
        <f t="shared" si="188"/>
        <v>183.75148673645009</v>
      </c>
      <c r="BL707" s="67">
        <f t="shared" si="188"/>
        <v>181.58822910740318</v>
      </c>
      <c r="BM707" s="67">
        <f t="shared" si="188"/>
        <v>179.450438937982</v>
      </c>
      <c r="BN707" s="67">
        <f t="shared" si="188"/>
        <v>177.33781640652356</v>
      </c>
      <c r="BO707" s="67">
        <f t="shared" si="188"/>
        <v>175.25006522108606</v>
      </c>
      <c r="BP707" s="67">
        <f t="shared" si="188"/>
        <v>173.18689257789416</v>
      </c>
      <c r="BQ707" s="67">
        <f t="shared" si="188"/>
        <v>171.148009120274</v>
      </c>
      <c r="BS707" s="55"/>
    </row>
    <row r="708" spans="2:71">
      <c r="B708" s="56">
        <v>39</v>
      </c>
      <c r="C708" s="212">
        <v>283.60210000000001</v>
      </c>
      <c r="D708" s="212">
        <v>223.8177</v>
      </c>
      <c r="I708" s="61" t="s">
        <v>381</v>
      </c>
      <c r="J708" s="67">
        <f t="shared" si="191"/>
        <v>342.73736494148318</v>
      </c>
      <c r="K708" s="67">
        <f t="shared" si="191"/>
        <v>338.70429415222026</v>
      </c>
      <c r="L708" s="67">
        <f t="shared" si="191"/>
        <v>334.71868145085506</v>
      </c>
      <c r="M708" s="67">
        <f t="shared" si="191"/>
        <v>330.77996838695981</v>
      </c>
      <c r="N708" s="67">
        <f t="shared" si="191"/>
        <v>326.88760308152393</v>
      </c>
      <c r="O708" s="67">
        <f t="shared" si="191"/>
        <v>323.04104014962604</v>
      </c>
      <c r="P708" s="67">
        <f t="shared" si="191"/>
        <v>319.23974062401703</v>
      </c>
      <c r="Q708" s="67">
        <f t="shared" si="191"/>
        <v>315.48317187960123</v>
      </c>
      <c r="R708" s="67">
        <f t="shared" si="191"/>
        <v>311.77080755880752</v>
      </c>
      <c r="S708" s="67">
        <f t="shared" si="191"/>
        <v>308.10212749783716</v>
      </c>
      <c r="T708" s="67">
        <f t="shared" si="191"/>
        <v>304.47661765378086</v>
      </c>
      <c r="U708" s="67">
        <f t="shared" si="191"/>
        <v>300.89377003259227</v>
      </c>
      <c r="V708" s="67">
        <f t="shared" si="191"/>
        <v>297.35308261791016</v>
      </c>
      <c r="W708" s="67">
        <f t="shared" si="191"/>
        <v>293.85405930071704</v>
      </c>
      <c r="X708" s="67">
        <f t="shared" si="191"/>
        <v>290.39620980982659</v>
      </c>
      <c r="Y708" s="67">
        <f t="shared" si="191"/>
        <v>286.97904964318809</v>
      </c>
      <c r="Z708" s="67">
        <f t="shared" si="189"/>
        <v>283.60210000000001</v>
      </c>
      <c r="AA708" s="67">
        <f t="shared" si="189"/>
        <v>280.26488771362182</v>
      </c>
      <c r="AB708" s="67">
        <f t="shared" si="189"/>
        <v>276.96694518527551</v>
      </c>
      <c r="AC708" s="67">
        <f t="shared" si="189"/>
        <v>273.70781031852755</v>
      </c>
      <c r="AD708" s="67">
        <f t="shared" si="189"/>
        <v>270.48702645454108</v>
      </c>
      <c r="AE708" s="67">
        <f t="shared" si="189"/>
        <v>267.30414230809083</v>
      </c>
      <c r="AF708" s="67">
        <f t="shared" si="189"/>
        <v>264.15871190433023</v>
      </c>
      <c r="AG708" s="67">
        <f t="shared" si="189"/>
        <v>261.05029451630321</v>
      </c>
      <c r="AH708" s="67">
        <f t="shared" si="189"/>
        <v>257.97845460319093</v>
      </c>
      <c r="AI708" s="67">
        <f t="shared" si="189"/>
        <v>254.94276174928527</v>
      </c>
      <c r="AJ708" s="67">
        <f t="shared" si="189"/>
        <v>251.94279060368052</v>
      </c>
      <c r="AK708" s="67">
        <f t="shared" si="189"/>
        <v>248.97812082067463</v>
      </c>
      <c r="AL708" s="67">
        <f t="shared" si="189"/>
        <v>246.04833700087175</v>
      </c>
      <c r="AM708" s="67">
        <f t="shared" si="189"/>
        <v>243.15302863297802</v>
      </c>
      <c r="AN708" s="67">
        <f t="shared" si="189"/>
        <v>240.29179003628198</v>
      </c>
      <c r="AO708" s="67">
        <f t="shared" si="190"/>
        <v>237.46422030381208</v>
      </c>
      <c r="AP708" s="67">
        <f t="shared" si="190"/>
        <v>234.66992324616297</v>
      </c>
      <c r="AQ708" s="67">
        <f t="shared" si="190"/>
        <v>231.90850733598273</v>
      </c>
      <c r="AR708" s="67">
        <f t="shared" si="190"/>
        <v>229.17958565311338</v>
      </c>
      <c r="AS708" s="67">
        <f t="shared" si="190"/>
        <v>226.48277583037714</v>
      </c>
      <c r="AT708" s="67">
        <f t="shared" si="190"/>
        <v>223.81770000000003</v>
      </c>
      <c r="AU708" s="67">
        <f t="shared" si="190"/>
        <v>221.18398474066694</v>
      </c>
      <c r="AV708" s="67">
        <f t="shared" si="190"/>
        <v>218.5812610251985</v>
      </c>
      <c r="AW708" s="67">
        <f t="shared" si="190"/>
        <v>216.00916416884471</v>
      </c>
      <c r="AX708" s="67">
        <f t="shared" si="190"/>
        <v>213.46733377818626</v>
      </c>
      <c r="AY708" s="67">
        <f t="shared" si="190"/>
        <v>210.95541370063756</v>
      </c>
      <c r="AZ708" s="67">
        <f t="shared" si="190"/>
        <v>208.47305197454398</v>
      </c>
      <c r="BA708" s="67">
        <f t="shared" si="190"/>
        <v>206.01990077986591</v>
      </c>
      <c r="BB708" s="67">
        <f t="shared" si="190"/>
        <v>203.59561638944356</v>
      </c>
      <c r="BC708" s="67">
        <f t="shared" si="190"/>
        <v>201.19985912083521</v>
      </c>
      <c r="BD708" s="67">
        <f t="shared" si="190"/>
        <v>198.83229328872179</v>
      </c>
      <c r="BE708" s="67">
        <f t="shared" si="188"/>
        <v>196.49258715787198</v>
      </c>
      <c r="BF708" s="67">
        <f t="shared" si="188"/>
        <v>194.18041289666056</v>
      </c>
      <c r="BG708" s="67">
        <f t="shared" si="188"/>
        <v>191.8954465311339</v>
      </c>
      <c r="BH708" s="67">
        <f t="shared" si="188"/>
        <v>189.63736789961553</v>
      </c>
      <c r="BI708" s="67">
        <f t="shared" si="188"/>
        <v>187.40586060784645</v>
      </c>
      <c r="BJ708" s="67">
        <f t="shared" si="188"/>
        <v>185.20061198465291</v>
      </c>
      <c r="BK708" s="67">
        <f t="shared" si="188"/>
        <v>183.02131303813616</v>
      </c>
      <c r="BL708" s="67">
        <f t="shared" si="188"/>
        <v>180.86765841237721</v>
      </c>
      <c r="BM708" s="67">
        <f t="shared" si="188"/>
        <v>178.73934634465189</v>
      </c>
      <c r="BN708" s="67">
        <f t="shared" si="188"/>
        <v>176.63607862314848</v>
      </c>
      <c r="BO708" s="67">
        <f t="shared" si="188"/>
        <v>174.55756054518343</v>
      </c>
      <c r="BP708" s="67">
        <f t="shared" si="188"/>
        <v>172.5035008759088</v>
      </c>
      <c r="BQ708" s="67">
        <f t="shared" si="188"/>
        <v>170.47361180750511</v>
      </c>
      <c r="BS708" s="55"/>
    </row>
    <row r="709" spans="2:71">
      <c r="B709" s="56">
        <v>40</v>
      </c>
      <c r="C709" s="212">
        <v>282.41699999999997</v>
      </c>
      <c r="D709" s="212">
        <v>222.90719999999999</v>
      </c>
      <c r="I709" s="61" t="s">
        <v>381</v>
      </c>
      <c r="J709" s="67">
        <f t="shared" si="191"/>
        <v>341.27480438941791</v>
      </c>
      <c r="K709" s="67">
        <f t="shared" si="191"/>
        <v>337.26081833984085</v>
      </c>
      <c r="L709" s="67">
        <f t="shared" si="191"/>
        <v>333.29404375679746</v>
      </c>
      <c r="M709" s="67">
        <f t="shared" si="191"/>
        <v>329.37392535121973</v>
      </c>
      <c r="N709" s="67">
        <f t="shared" si="191"/>
        <v>325.49991436520617</v>
      </c>
      <c r="O709" s="67">
        <f t="shared" si="191"/>
        <v>321.67146849520401</v>
      </c>
      <c r="P709" s="67">
        <f t="shared" si="191"/>
        <v>317.88805181609467</v>
      </c>
      <c r="Q709" s="67">
        <f t="shared" si="191"/>
        <v>314.14913470617222</v>
      </c>
      <c r="R709" s="67">
        <f t="shared" si="191"/>
        <v>310.45419377300448</v>
      </c>
      <c r="S709" s="67">
        <f t="shared" si="191"/>
        <v>306.80271178016579</v>
      </c>
      <c r="T709" s="67">
        <f t="shared" si="191"/>
        <v>303.19417757483143</v>
      </c>
      <c r="U709" s="67">
        <f t="shared" si="191"/>
        <v>299.62808601622447</v>
      </c>
      <c r="V709" s="67">
        <f t="shared" si="191"/>
        <v>296.10393790490298</v>
      </c>
      <c r="W709" s="67">
        <f t="shared" si="191"/>
        <v>292.62123991287984</v>
      </c>
      <c r="X709" s="67">
        <f t="shared" si="191"/>
        <v>289.17950451456437</v>
      </c>
      <c r="Y709" s="67">
        <f t="shared" si="191"/>
        <v>285.77824991851588</v>
      </c>
      <c r="Z709" s="67">
        <f t="shared" si="189"/>
        <v>282.41699999999997</v>
      </c>
      <c r="AA709" s="67">
        <f t="shared" si="189"/>
        <v>279.09528423433841</v>
      </c>
      <c r="AB709" s="67">
        <f t="shared" si="189"/>
        <v>275.81263763104255</v>
      </c>
      <c r="AC709" s="67">
        <f t="shared" si="189"/>
        <v>272.56860066872184</v>
      </c>
      <c r="AD709" s="67">
        <f t="shared" si="189"/>
        <v>269.36271923075736</v>
      </c>
      <c r="AE709" s="67">
        <f t="shared" si="189"/>
        <v>266.19454454173274</v>
      </c>
      <c r="AF709" s="67">
        <f t="shared" si="189"/>
        <v>263.06363310461182</v>
      </c>
      <c r="AG709" s="67">
        <f t="shared" si="189"/>
        <v>259.96954663865614</v>
      </c>
      <c r="AH709" s="67">
        <f t="shared" si="189"/>
        <v>256.91185201807201</v>
      </c>
      <c r="AI709" s="67">
        <f t="shared" si="189"/>
        <v>253.89012121137927</v>
      </c>
      <c r="AJ709" s="67">
        <f t="shared" si="189"/>
        <v>250.90393122149354</v>
      </c>
      <c r="AK709" s="67">
        <f t="shared" si="189"/>
        <v>247.95286402651271</v>
      </c>
      <c r="AL709" s="67">
        <f t="shared" si="189"/>
        <v>245.03650652120029</v>
      </c>
      <c r="AM709" s="67">
        <f t="shared" si="189"/>
        <v>242.15445045915695</v>
      </c>
      <c r="AN709" s="67">
        <f t="shared" si="189"/>
        <v>239.30629239567176</v>
      </c>
      <c r="AO709" s="67">
        <f t="shared" si="190"/>
        <v>236.49163363124637</v>
      </c>
      <c r="AP709" s="67">
        <f t="shared" si="190"/>
        <v>233.71008015578289</v>
      </c>
      <c r="AQ709" s="67">
        <f t="shared" si="190"/>
        <v>230.96124259342832</v>
      </c>
      <c r="AR709" s="67">
        <f t="shared" si="190"/>
        <v>228.2447361480678</v>
      </c>
      <c r="AS709" s="67">
        <f t="shared" si="190"/>
        <v>225.56018054945901</v>
      </c>
      <c r="AT709" s="67">
        <f t="shared" si="190"/>
        <v>222.90719999999985</v>
      </c>
      <c r="AU709" s="67">
        <f t="shared" si="190"/>
        <v>220.28542312212255</v>
      </c>
      <c r="AV709" s="67">
        <f t="shared" si="190"/>
        <v>217.69448290630626</v>
      </c>
      <c r="AW709" s="67">
        <f t="shared" si="190"/>
        <v>215.13401665970136</v>
      </c>
      <c r="AX709" s="67">
        <f t="shared" si="190"/>
        <v>212.60366595535768</v>
      </c>
      <c r="AY709" s="67">
        <f t="shared" si="190"/>
        <v>210.10307658205028</v>
      </c>
      <c r="AZ709" s="67">
        <f t="shared" si="190"/>
        <v>207.63189849469504</v>
      </c>
      <c r="BA709" s="67">
        <f t="shared" si="190"/>
        <v>205.18978576534778</v>
      </c>
      <c r="BB709" s="67">
        <f t="shared" si="190"/>
        <v>202.77639653477922</v>
      </c>
      <c r="BC709" s="67">
        <f t="shared" si="190"/>
        <v>200.39139296462017</v>
      </c>
      <c r="BD709" s="67">
        <f t="shared" si="190"/>
        <v>198.03444119006883</v>
      </c>
      <c r="BE709" s="67">
        <f t="shared" si="188"/>
        <v>195.70521127315507</v>
      </c>
      <c r="BF709" s="67">
        <f t="shared" si="188"/>
        <v>193.40337715655386</v>
      </c>
      <c r="BG709" s="67">
        <f t="shared" si="188"/>
        <v>191.12861661794213</v>
      </c>
      <c r="BH709" s="67">
        <f t="shared" si="188"/>
        <v>188.88061122489245</v>
      </c>
      <c r="BI709" s="67">
        <f t="shared" si="188"/>
        <v>186.65904629029745</v>
      </c>
      <c r="BJ709" s="67">
        <f t="shared" si="188"/>
        <v>184.46361082831805</v>
      </c>
      <c r="BK709" s="67">
        <f t="shared" si="188"/>
        <v>182.29399751085035</v>
      </c>
      <c r="BL709" s="67">
        <f t="shared" si="188"/>
        <v>180.14990262450402</v>
      </c>
      <c r="BM709" s="67">
        <f t="shared" si="188"/>
        <v>178.03102602808733</v>
      </c>
      <c r="BN709" s="67">
        <f t="shared" si="188"/>
        <v>175.93707111059155</v>
      </c>
      <c r="BO709" s="67">
        <f t="shared" si="188"/>
        <v>173.86774474967007</v>
      </c>
      <c r="BP709" s="67">
        <f t="shared" si="188"/>
        <v>171.82275727060542</v>
      </c>
      <c r="BQ709" s="67">
        <f t="shared" si="188"/>
        <v>169.80182240575942</v>
      </c>
      <c r="BS709" s="55"/>
    </row>
    <row r="710" spans="2:71">
      <c r="B710" s="56">
        <v>41</v>
      </c>
      <c r="C710" s="212">
        <v>282.63159999999999</v>
      </c>
      <c r="D710" s="212">
        <v>223.35849999999999</v>
      </c>
      <c r="I710" s="61" t="s">
        <v>381</v>
      </c>
      <c r="J710" s="67">
        <f t="shared" si="191"/>
        <v>341.1892217707429</v>
      </c>
      <c r="K710" s="67">
        <f t="shared" si="191"/>
        <v>337.19753536813755</v>
      </c>
      <c r="L710" s="67">
        <f t="shared" si="191"/>
        <v>333.25254903493669</v>
      </c>
      <c r="M710" s="67">
        <f t="shared" si="191"/>
        <v>329.35371641146605</v>
      </c>
      <c r="N710" s="67">
        <f t="shared" si="191"/>
        <v>325.50049753009546</v>
      </c>
      <c r="O710" s="67">
        <f t="shared" si="191"/>
        <v>321.69235874045575</v>
      </c>
      <c r="P710" s="67">
        <f t="shared" si="191"/>
        <v>317.9287726355314</v>
      </c>
      <c r="Q710" s="67">
        <f t="shared" si="191"/>
        <v>314.2092179786174</v>
      </c>
      <c r="R710" s="67">
        <f t="shared" si="191"/>
        <v>310.53317963113039</v>
      </c>
      <c r="S710" s="67">
        <f t="shared" si="191"/>
        <v>306.90014848126521</v>
      </c>
      <c r="T710" s="67">
        <f t="shared" si="191"/>
        <v>303.30962137348513</v>
      </c>
      <c r="U710" s="67">
        <f t="shared" si="191"/>
        <v>299.76110103883804</v>
      </c>
      <c r="V710" s="67">
        <f t="shared" si="191"/>
        <v>296.2540960260867</v>
      </c>
      <c r="W710" s="67">
        <f t="shared" si="191"/>
        <v>292.78812063364575</v>
      </c>
      <c r="X710" s="67">
        <f t="shared" si="191"/>
        <v>289.36269484231468</v>
      </c>
      <c r="Y710" s="67">
        <f t="shared" si="191"/>
        <v>285.97734424879735</v>
      </c>
      <c r="Z710" s="67">
        <f t="shared" si="189"/>
        <v>282.63159999999999</v>
      </c>
      <c r="AA710" s="67">
        <f t="shared" si="189"/>
        <v>279.3249987280974</v>
      </c>
      <c r="AB710" s="67">
        <f t="shared" si="189"/>
        <v>276.05708248635904</v>
      </c>
      <c r="AC710" s="67">
        <f t="shared" si="189"/>
        <v>272.8273986857256</v>
      </c>
      <c r="AD710" s="67">
        <f t="shared" si="189"/>
        <v>269.63550003212816</v>
      </c>
      <c r="AE710" s="67">
        <f t="shared" si="189"/>
        <v>266.48094446454013</v>
      </c>
      <c r="AF710" s="67">
        <f t="shared" si="189"/>
        <v>263.36329509375406</v>
      </c>
      <c r="AG710" s="67">
        <f t="shared" si="189"/>
        <v>260.28212014187517</v>
      </c>
      <c r="AH710" s="67">
        <f t="shared" si="189"/>
        <v>257.23699288252192</v>
      </c>
      <c r="AI710" s="67">
        <f t="shared" si="189"/>
        <v>254.22749158172707</v>
      </c>
      <c r="AJ710" s="67">
        <f t="shared" si="189"/>
        <v>251.25319943952945</v>
      </c>
      <c r="AK710" s="67">
        <f t="shared" si="189"/>
        <v>248.31370453224966</v>
      </c>
      <c r="AL710" s="67">
        <f t="shared" si="189"/>
        <v>245.40859975544066</v>
      </c>
      <c r="AM710" s="67">
        <f t="shared" si="189"/>
        <v>242.53748276750594</v>
      </c>
      <c r="AN710" s="67">
        <f t="shared" si="189"/>
        <v>239.69995593397746</v>
      </c>
      <c r="AO710" s="67">
        <f t="shared" si="190"/>
        <v>236.89562627244538</v>
      </c>
      <c r="AP710" s="67">
        <f t="shared" si="190"/>
        <v>234.12410539813186</v>
      </c>
      <c r="AQ710" s="67">
        <f t="shared" si="190"/>
        <v>231.38500947010218</v>
      </c>
      <c r="AR710" s="67">
        <f t="shared" si="190"/>
        <v>228.67795913810451</v>
      </c>
      <c r="AS710" s="67">
        <f t="shared" si="190"/>
        <v>226.00257949003213</v>
      </c>
      <c r="AT710" s="67">
        <f t="shared" si="190"/>
        <v>223.35849999999985</v>
      </c>
      <c r="AU710" s="67">
        <f t="shared" si="190"/>
        <v>220.74535447702843</v>
      </c>
      <c r="AV710" s="67">
        <f t="shared" si="190"/>
        <v>218.16278101432886</v>
      </c>
      <c r="AW710" s="67">
        <f t="shared" si="190"/>
        <v>215.61042193918024</v>
      </c>
      <c r="AX710" s="67">
        <f t="shared" si="190"/>
        <v>213.08792376339397</v>
      </c>
      <c r="AY710" s="67">
        <f t="shared" si="190"/>
        <v>210.59493713435776</v>
      </c>
      <c r="AZ710" s="67">
        <f t="shared" si="190"/>
        <v>208.13111678665175</v>
      </c>
      <c r="BA710" s="67">
        <f t="shared" si="190"/>
        <v>205.69612149423136</v>
      </c>
      <c r="BB710" s="67">
        <f t="shared" si="190"/>
        <v>203.28961402316921</v>
      </c>
      <c r="BC710" s="67">
        <f t="shared" si="190"/>
        <v>200.91126108494998</v>
      </c>
      <c r="BD710" s="67">
        <f t="shared" si="190"/>
        <v>198.56073329031184</v>
      </c>
      <c r="BE710" s="67">
        <f t="shared" si="188"/>
        <v>196.23770510362766</v>
      </c>
      <c r="BF710" s="67">
        <f t="shared" si="188"/>
        <v>193.94185479782004</v>
      </c>
      <c r="BG710" s="67">
        <f t="shared" si="188"/>
        <v>191.67286440980394</v>
      </c>
      <c r="BH710" s="67">
        <f t="shared" si="188"/>
        <v>189.43041969645034</v>
      </c>
      <c r="BI710" s="67">
        <f t="shared" si="188"/>
        <v>187.21421009106538</v>
      </c>
      <c r="BJ710" s="67">
        <f t="shared" si="188"/>
        <v>185.0239286603784</v>
      </c>
      <c r="BK710" s="67">
        <f t="shared" si="188"/>
        <v>182.85927206203337</v>
      </c>
      <c r="BL710" s="67">
        <f t="shared" si="188"/>
        <v>180.71994050257749</v>
      </c>
      <c r="BM710" s="67">
        <f t="shared" si="188"/>
        <v>178.60563769594168</v>
      </c>
      <c r="BN710" s="67">
        <f t="shared" si="188"/>
        <v>176.51607082240608</v>
      </c>
      <c r="BO710" s="67">
        <f t="shared" si="188"/>
        <v>174.45095048804637</v>
      </c>
      <c r="BP710" s="67">
        <f t="shared" si="188"/>
        <v>172.40999068465433</v>
      </c>
      <c r="BQ710" s="67">
        <f t="shared" si="188"/>
        <v>170.39290875012688</v>
      </c>
      <c r="BS710" s="55"/>
    </row>
    <row r="711" spans="2:71">
      <c r="B711" s="56">
        <v>42</v>
      </c>
      <c r="C711" s="212">
        <v>282.84640000000002</v>
      </c>
      <c r="D711" s="212">
        <v>223.8107</v>
      </c>
      <c r="I711" s="61" t="s">
        <v>381</v>
      </c>
      <c r="J711" s="67">
        <f t="shared" si="191"/>
        <v>341.10375749527657</v>
      </c>
      <c r="K711" s="67">
        <f t="shared" si="191"/>
        <v>337.13435679136205</v>
      </c>
      <c r="L711" s="67">
        <f t="shared" si="191"/>
        <v>333.21114772738707</v>
      </c>
      <c r="M711" s="67">
        <f t="shared" si="191"/>
        <v>329.33359277444998</v>
      </c>
      <c r="N711" s="67">
        <f t="shared" si="191"/>
        <v>325.50116065883566</v>
      </c>
      <c r="O711" s="67">
        <f t="shared" si="191"/>
        <v>321.71332628922437</v>
      </c>
      <c r="P711" s="67">
        <f t="shared" si="191"/>
        <v>317.96957068474728</v>
      </c>
      <c r="Q711" s="67">
        <f t="shared" si="191"/>
        <v>314.26938090388006</v>
      </c>
      <c r="R711" s="67">
        <f t="shared" si="191"/>
        <v>310.61224997416309</v>
      </c>
      <c r="S711" s="67">
        <f t="shared" si="191"/>
        <v>306.99767682274017</v>
      </c>
      <c r="T711" s="67">
        <f t="shared" si="191"/>
        <v>303.42516620770482</v>
      </c>
      <c r="U711" s="67">
        <f t="shared" si="191"/>
        <v>299.89422865024653</v>
      </c>
      <c r="V711" s="67">
        <f t="shared" si="191"/>
        <v>296.40438036758525</v>
      </c>
      <c r="W711" s="67">
        <f t="shared" si="191"/>
        <v>292.95514320668781</v>
      </c>
      <c r="X711" s="67">
        <f t="shared" si="191"/>
        <v>289.54604457875462</v>
      </c>
      <c r="Y711" s="67">
        <f t="shared" si="191"/>
        <v>286.17661739446896</v>
      </c>
      <c r="Z711" s="67">
        <f t="shared" si="189"/>
        <v>282.84640000000002</v>
      </c>
      <c r="AA711" s="67">
        <f t="shared" si="189"/>
        <v>279.55493611375056</v>
      </c>
      <c r="AB711" s="67">
        <f t="shared" si="189"/>
        <v>276.30177476384057</v>
      </c>
      <c r="AC711" s="67">
        <f t="shared" si="189"/>
        <v>273.08647022631845</v>
      </c>
      <c r="AD711" s="67">
        <f t="shared" si="189"/>
        <v>269.90858196409107</v>
      </c>
      <c r="AE711" s="67">
        <f t="shared" si="189"/>
        <v>266.76767456656506</v>
      </c>
      <c r="AF711" s="67">
        <f t="shared" si="189"/>
        <v>263.6633176899897</v>
      </c>
      <c r="AG711" s="67">
        <f t="shared" si="189"/>
        <v>260.59508599849454</v>
      </c>
      <c r="AH711" s="67">
        <f t="shared" si="189"/>
        <v>257.56255910581319</v>
      </c>
      <c r="AI711" s="67">
        <f t="shared" si="189"/>
        <v>254.56532151768488</v>
      </c>
      <c r="AJ711" s="67">
        <f t="shared" si="189"/>
        <v>251.60296257492678</v>
      </c>
      <c r="AK711" s="67">
        <f t="shared" si="189"/>
        <v>248.67507639716831</v>
      </c>
      <c r="AL711" s="67">
        <f t="shared" si="189"/>
        <v>245.78126182724063</v>
      </c>
      <c r="AM711" s="67">
        <f t="shared" si="189"/>
        <v>242.92112237621285</v>
      </c>
      <c r="AN711" s="67">
        <f t="shared" si="189"/>
        <v>240.09426616906831</v>
      </c>
      <c r="AO711" s="67">
        <f t="shared" si="190"/>
        <v>237.30030589101264</v>
      </c>
      <c r="AP711" s="67">
        <f t="shared" si="190"/>
        <v>234.53885873440674</v>
      </c>
      <c r="AQ711" s="67">
        <f t="shared" si="190"/>
        <v>231.80954634631743</v>
      </c>
      <c r="AR711" s="67">
        <f t="shared" si="190"/>
        <v>229.11199477667836</v>
      </c>
      <c r="AS711" s="67">
        <f t="shared" si="190"/>
        <v>226.44583442705394</v>
      </c>
      <c r="AT711" s="67">
        <f t="shared" si="190"/>
        <v>223.8107</v>
      </c>
      <c r="AU711" s="67">
        <f t="shared" si="190"/>
        <v>221.20623044901328</v>
      </c>
      <c r="AV711" s="67">
        <f t="shared" si="190"/>
        <v>218.63206892906359</v>
      </c>
      <c r="AW711" s="67">
        <f t="shared" si="190"/>
        <v>216.08786274770154</v>
      </c>
      <c r="AX711" s="67">
        <f t="shared" si="190"/>
        <v>213.57326331673517</v>
      </c>
      <c r="AY711" s="67">
        <f t="shared" si="190"/>
        <v>211.08792610446915</v>
      </c>
      <c r="AZ711" s="67">
        <f t="shared" si="190"/>
        <v>208.63151058849951</v>
      </c>
      <c r="BA711" s="67">
        <f t="shared" si="190"/>
        <v>206.20368020905784</v>
      </c>
      <c r="BB711" s="67">
        <f t="shared" si="190"/>
        <v>203.80410232289827</v>
      </c>
      <c r="BC711" s="67">
        <f t="shared" si="190"/>
        <v>201.43244815772132</v>
      </c>
      <c r="BD711" s="67">
        <f t="shared" si="190"/>
        <v>199.08839276712789</v>
      </c>
      <c r="BE711" s="67">
        <f t="shared" si="188"/>
        <v>196.77161498609746</v>
      </c>
      <c r="BF711" s="67">
        <f t="shared" si="188"/>
        <v>194.48179738698457</v>
      </c>
      <c r="BG711" s="67">
        <f t="shared" si="188"/>
        <v>192.21862623602723</v>
      </c>
      <c r="BH711" s="67">
        <f t="shared" si="188"/>
        <v>189.98179145036136</v>
      </c>
      <c r="BI711" s="67">
        <f t="shared" si="188"/>
        <v>187.77098655553564</v>
      </c>
      <c r="BJ711" s="67">
        <f t="shared" si="188"/>
        <v>185.58590864352058</v>
      </c>
      <c r="BK711" s="67">
        <f t="shared" si="188"/>
        <v>183.42625833120641</v>
      </c>
      <c r="BL711" s="67">
        <f t="shared" si="188"/>
        <v>181.29173971938383</v>
      </c>
      <c r="BM711" s="67">
        <f t="shared" si="188"/>
        <v>179.18206035220189</v>
      </c>
      <c r="BN711" s="67">
        <f t="shared" si="188"/>
        <v>177.09693117709821</v>
      </c>
      <c r="BO711" s="67">
        <f t="shared" si="188"/>
        <v>175.03606650519495</v>
      </c>
      <c r="BP711" s="67">
        <f t="shared" si="188"/>
        <v>172.99918397215581</v>
      </c>
      <c r="BQ711" s="67">
        <f t="shared" si="188"/>
        <v>170.98600449949865</v>
      </c>
      <c r="BS711" s="55"/>
    </row>
    <row r="712" spans="2:71">
      <c r="B712" s="56">
        <v>43</v>
      </c>
      <c r="C712" s="212">
        <v>283.06130000000002</v>
      </c>
      <c r="D712" s="212">
        <v>224.2638</v>
      </c>
      <c r="I712" s="61" t="s">
        <v>381</v>
      </c>
      <c r="J712" s="67">
        <f t="shared" si="191"/>
        <v>341.0181963275478</v>
      </c>
      <c r="K712" s="67">
        <f t="shared" si="191"/>
        <v>337.07107572199556</v>
      </c>
      <c r="L712" s="67">
        <f t="shared" si="191"/>
        <v>333.16964112746132</v>
      </c>
      <c r="M712" s="67">
        <f t="shared" si="191"/>
        <v>329.31336375047476</v>
      </c>
      <c r="N712" s="67">
        <f t="shared" si="191"/>
        <v>325.50172091809418</v>
      </c>
      <c r="O712" s="67">
        <f t="shared" si="191"/>
        <v>321.73419600706416</v>
      </c>
      <c r="P712" s="67">
        <f t="shared" si="191"/>
        <v>318.01027837379354</v>
      </c>
      <c r="Q712" s="67">
        <f t="shared" si="191"/>
        <v>314.32946328514356</v>
      </c>
      <c r="R712" s="67">
        <f t="shared" si="191"/>
        <v>310.69125185001741</v>
      </c>
      <c r="S712" s="67">
        <f t="shared" si="191"/>
        <v>307.09515095174112</v>
      </c>
      <c r="T712" s="67">
        <f t="shared" si="191"/>
        <v>303.54067318122782</v>
      </c>
      <c r="U712" s="67">
        <f t="shared" si="191"/>
        <v>300.02733677091476</v>
      </c>
      <c r="V712" s="67">
        <f t="shared" si="191"/>
        <v>296.55466552946581</v>
      </c>
      <c r="W712" s="67">
        <f t="shared" si="191"/>
        <v>293.12218877722898</v>
      </c>
      <c r="X712" s="67">
        <f t="shared" si="191"/>
        <v>289.7294412824416</v>
      </c>
      <c r="Y712" s="67">
        <f t="shared" si="191"/>
        <v>286.37596319817351</v>
      </c>
      <c r="Z712" s="67">
        <f t="shared" si="189"/>
        <v>283.06130000000002</v>
      </c>
      <c r="AA712" s="67">
        <f t="shared" si="189"/>
        <v>279.78500242439708</v>
      </c>
      <c r="AB712" s="67">
        <f t="shared" si="189"/>
        <v>276.54662640784835</v>
      </c>
      <c r="AC712" s="67">
        <f t="shared" si="189"/>
        <v>273.34573302665774</v>
      </c>
      <c r="AD712" s="67">
        <f t="shared" si="189"/>
        <v>270.18188843745872</v>
      </c>
      <c r="AE712" s="67">
        <f t="shared" si="189"/>
        <v>267.05466381841165</v>
      </c>
      <c r="AF712" s="67">
        <f t="shared" si="189"/>
        <v>263.96363531108221</v>
      </c>
      <c r="AG712" s="67">
        <f t="shared" si="189"/>
        <v>260.9083839629925</v>
      </c>
      <c r="AH712" s="67">
        <f t="shared" si="189"/>
        <v>257.88849567083662</v>
      </c>
      <c r="AI712" s="67">
        <f t="shared" si="189"/>
        <v>254.9035611243541</v>
      </c>
      <c r="AJ712" s="67">
        <f t="shared" si="189"/>
        <v>251.95317575085275</v>
      </c>
      <c r="AK712" s="67">
        <f t="shared" si="189"/>
        <v>249.03693966037349</v>
      </c>
      <c r="AL712" s="67">
        <f t="shared" si="189"/>
        <v>246.15445759148997</v>
      </c>
      <c r="AM712" s="67">
        <f t="shared" si="189"/>
        <v>243.30533885773562</v>
      </c>
      <c r="AN712" s="67">
        <f t="shared" si="189"/>
        <v>240.48919729465072</v>
      </c>
      <c r="AO712" s="67">
        <f t="shared" si="190"/>
        <v>237.7056512074422</v>
      </c>
      <c r="AP712" s="67">
        <f t="shared" si="190"/>
        <v>234.9543233192496</v>
      </c>
      <c r="AQ712" s="67">
        <f t="shared" si="190"/>
        <v>232.23484072000946</v>
      </c>
      <c r="AR712" s="67">
        <f t="shared" si="190"/>
        <v>229.54683481591201</v>
      </c>
      <c r="AS712" s="67">
        <f t="shared" si="190"/>
        <v>226.88994127944235</v>
      </c>
      <c r="AT712" s="67">
        <f t="shared" si="190"/>
        <v>224.26380000000032</v>
      </c>
      <c r="AU712" s="67">
        <f t="shared" si="190"/>
        <v>221.66805503509167</v>
      </c>
      <c r="AV712" s="67">
        <f t="shared" si="190"/>
        <v>219.10235456208426</v>
      </c>
      <c r="AW712" s="67">
        <f t="shared" si="190"/>
        <v>216.56635083052277</v>
      </c>
      <c r="AX712" s="67">
        <f t="shared" si="190"/>
        <v>214.059700114995</v>
      </c>
      <c r="AY712" s="67">
        <f t="shared" si="190"/>
        <v>211.58206266854418</v>
      </c>
      <c r="AZ712" s="67">
        <f t="shared" si="190"/>
        <v>209.13310267662013</v>
      </c>
      <c r="BA712" s="67">
        <f t="shared" si="190"/>
        <v>206.71248821156348</v>
      </c>
      <c r="BB712" s="67">
        <f t="shared" si="190"/>
        <v>204.31989118761712</v>
      </c>
      <c r="BC712" s="67">
        <f t="shared" si="190"/>
        <v>201.95498731645759</v>
      </c>
      <c r="BD712" s="67">
        <f t="shared" si="190"/>
        <v>199.617456063242</v>
      </c>
      <c r="BE712" s="67">
        <f t="shared" si="188"/>
        <v>197.30698060316314</v>
      </c>
      <c r="BF712" s="67">
        <f t="shared" si="188"/>
        <v>195.0232477785076</v>
      </c>
      <c r="BG712" s="67">
        <f t="shared" si="188"/>
        <v>192.76594805621093</v>
      </c>
      <c r="BH712" s="67">
        <f t="shared" si="188"/>
        <v>190.53477548590419</v>
      </c>
      <c r="BI712" s="67">
        <f t="shared" si="188"/>
        <v>188.32942765844592</v>
      </c>
      <c r="BJ712" s="67">
        <f t="shared" si="188"/>
        <v>186.14960566493406</v>
      </c>
      <c r="BK712" s="67">
        <f t="shared" si="188"/>
        <v>183.99501405619256</v>
      </c>
      <c r="BL712" s="67">
        <f t="shared" si="188"/>
        <v>181.86536080272649</v>
      </c>
      <c r="BM712" s="67">
        <f t="shared" si="188"/>
        <v>179.76035725514114</v>
      </c>
      <c r="BN712" s="67">
        <f t="shared" si="188"/>
        <v>177.67971810501876</v>
      </c>
      <c r="BO712" s="67">
        <f t="shared" si="188"/>
        <v>175.62316134624854</v>
      </c>
      <c r="BP712" s="67">
        <f t="shared" si="188"/>
        <v>173.59040823680391</v>
      </c>
      <c r="BQ712" s="67">
        <f t="shared" si="188"/>
        <v>171.5811832609624</v>
      </c>
      <c r="BS712" s="55"/>
    </row>
    <row r="713" spans="2:71">
      <c r="B713" s="56">
        <v>44</v>
      </c>
      <c r="C713" s="212">
        <v>283.27640000000002</v>
      </c>
      <c r="D713" s="212">
        <v>224.71789999999999</v>
      </c>
      <c r="I713" s="61" t="s">
        <v>381</v>
      </c>
      <c r="J713" s="67">
        <f t="shared" si="191"/>
        <v>340.93263579345899</v>
      </c>
      <c r="K713" s="67">
        <f t="shared" si="191"/>
        <v>337.00778995963333</v>
      </c>
      <c r="L713" s="67">
        <f t="shared" si="191"/>
        <v>333.12812728870273</v>
      </c>
      <c r="M713" s="67">
        <f t="shared" si="191"/>
        <v>329.29312762820877</v>
      </c>
      <c r="N713" s="67">
        <f t="shared" si="191"/>
        <v>325.50227681373298</v>
      </c>
      <c r="O713" s="67">
        <f t="shared" si="191"/>
        <v>321.75506659996182</v>
      </c>
      <c r="P713" s="67">
        <f t="shared" si="191"/>
        <v>318.05099459254563</v>
      </c>
      <c r="Q713" s="67">
        <f t="shared" si="191"/>
        <v>314.38956418074162</v>
      </c>
      <c r="R713" s="67">
        <f t="shared" si="191"/>
        <v>310.77028447083262</v>
      </c>
      <c r="S713" s="67">
        <f t="shared" si="191"/>
        <v>307.19267022031215</v>
      </c>
      <c r="T713" s="67">
        <f t="shared" si="191"/>
        <v>303.65624177282729</v>
      </c>
      <c r="U713" s="67">
        <f t="shared" si="191"/>
        <v>300.16052499387024</v>
      </c>
      <c r="V713" s="67">
        <f t="shared" si="191"/>
        <v>296.70505120721049</v>
      </c>
      <c r="W713" s="67">
        <f t="shared" si="191"/>
        <v>293.28935713205851</v>
      </c>
      <c r="X713" s="67">
        <f t="shared" si="191"/>
        <v>289.91298482095317</v>
      </c>
      <c r="Y713" s="67">
        <f t="shared" si="191"/>
        <v>286.57548159836404</v>
      </c>
      <c r="Z713" s="67">
        <f t="shared" si="189"/>
        <v>283.27640000000002</v>
      </c>
      <c r="AA713" s="67">
        <f t="shared" si="189"/>
        <v>280.0152977128177</v>
      </c>
      <c r="AB713" s="67">
        <f t="shared" si="189"/>
        <v>276.79173751571938</v>
      </c>
      <c r="AC713" s="67">
        <f t="shared" si="189"/>
        <v>273.6052872209342</v>
      </c>
      <c r="AD713" s="67">
        <f t="shared" si="189"/>
        <v>270.45551961607424</v>
      </c>
      <c r="AE713" s="67">
        <f t="shared" si="189"/>
        <v>267.34201240685712</v>
      </c>
      <c r="AF713" s="67">
        <f t="shared" si="189"/>
        <v>264.26434816048885</v>
      </c>
      <c r="AG713" s="67">
        <f t="shared" si="189"/>
        <v>261.22211424969743</v>
      </c>
      <c r="AH713" s="67">
        <f t="shared" si="189"/>
        <v>258.21490279741164</v>
      </c>
      <c r="AI713" s="67">
        <f t="shared" si="189"/>
        <v>255.24231062207622</v>
      </c>
      <c r="AJ713" s="67">
        <f t="shared" si="189"/>
        <v>252.30393918359653</v>
      </c>
      <c r="AK713" s="67">
        <f t="shared" si="189"/>
        <v>249.39939452990586</v>
      </c>
      <c r="AL713" s="67">
        <f t="shared" si="189"/>
        <v>246.52828724414763</v>
      </c>
      <c r="AM713" s="67">
        <f t="shared" si="189"/>
        <v>243.69023239246556</v>
      </c>
      <c r="AN713" s="67">
        <f t="shared" si="189"/>
        <v>240.88484947239508</v>
      </c>
      <c r="AO713" s="67">
        <f t="shared" si="190"/>
        <v>238.11176236184866</v>
      </c>
      <c r="AP713" s="67">
        <f t="shared" si="190"/>
        <v>235.37059926868864</v>
      </c>
      <c r="AQ713" s="67">
        <f t="shared" si="190"/>
        <v>232.66099268088041</v>
      </c>
      <c r="AR713" s="67">
        <f t="shared" si="190"/>
        <v>229.9825793172196</v>
      </c>
      <c r="AS713" s="67">
        <f t="shared" si="190"/>
        <v>227.33500007862622</v>
      </c>
      <c r="AT713" s="67">
        <f t="shared" si="190"/>
        <v>224.71789999999984</v>
      </c>
      <c r="AU713" s="67">
        <f t="shared" si="190"/>
        <v>222.13092820262878</v>
      </c>
      <c r="AV713" s="67">
        <f t="shared" si="190"/>
        <v>219.57373784714727</v>
      </c>
      <c r="AW713" s="67">
        <f t="shared" si="190"/>
        <v>217.04598608703418</v>
      </c>
      <c r="AX713" s="67">
        <f t="shared" si="190"/>
        <v>214.54733402264699</v>
      </c>
      <c r="AY713" s="67">
        <f t="shared" si="190"/>
        <v>212.07744665578508</v>
      </c>
      <c r="AZ713" s="67">
        <f t="shared" si="190"/>
        <v>209.6359928447759</v>
      </c>
      <c r="BA713" s="67">
        <f t="shared" si="190"/>
        <v>207.22264526007828</v>
      </c>
      <c r="BB713" s="67">
        <f t="shared" si="190"/>
        <v>204.83708034039697</v>
      </c>
      <c r="BC713" s="67">
        <f t="shared" si="190"/>
        <v>202.47897824930214</v>
      </c>
      <c r="BD713" s="67">
        <f t="shared" si="190"/>
        <v>200.14802283234849</v>
      </c>
      <c r="BE713" s="67">
        <f t="shared" si="188"/>
        <v>197.84390157468781</v>
      </c>
      <c r="BF713" s="67">
        <f t="shared" si="188"/>
        <v>195.56630555916979</v>
      </c>
      <c r="BG713" s="67">
        <f t="shared" si="188"/>
        <v>193.31492942492494</v>
      </c>
      <c r="BH713" s="67">
        <f t="shared" si="188"/>
        <v>191.08947132642427</v>
      </c>
      <c r="BI713" s="67">
        <f t="shared" si="188"/>
        <v>188.88963289301063</v>
      </c>
      <c r="BJ713" s="67">
        <f t="shared" si="188"/>
        <v>186.71511918889539</v>
      </c>
      <c r="BK713" s="67">
        <f t="shared" si="188"/>
        <v>184.56563867361623</v>
      </c>
      <c r="BL713" s="67">
        <f t="shared" si="188"/>
        <v>182.44090316294967</v>
      </c>
      <c r="BM713" s="67">
        <f t="shared" si="188"/>
        <v>180.34062779027369</v>
      </c>
      <c r="BN713" s="67">
        <f t="shared" si="188"/>
        <v>178.26453096837551</v>
      </c>
      <c r="BO713" s="67">
        <f t="shared" si="188"/>
        <v>176.21233435169847</v>
      </c>
      <c r="BP713" s="67">
        <f t="shared" si="188"/>
        <v>174.18376279902392</v>
      </c>
      <c r="BQ713" s="67">
        <f t="shared" si="188"/>
        <v>172.1785443365826</v>
      </c>
      <c r="BS713" s="55"/>
    </row>
    <row r="714" spans="2:71">
      <c r="B714" s="56">
        <v>45</v>
      </c>
      <c r="C714" s="212">
        <v>283.49169999999998</v>
      </c>
      <c r="D714" s="212">
        <v>225.1728</v>
      </c>
      <c r="I714" s="61" t="s">
        <v>381</v>
      </c>
      <c r="J714" s="67">
        <f t="shared" si="191"/>
        <v>340.84732050498923</v>
      </c>
      <c r="K714" s="67">
        <f t="shared" si="191"/>
        <v>336.94472618445639</v>
      </c>
      <c r="L714" s="67">
        <f t="shared" si="191"/>
        <v>333.08681533806129</v>
      </c>
      <c r="M714" s="67">
        <f t="shared" si="191"/>
        <v>329.27307635411745</v>
      </c>
      <c r="N714" s="67">
        <f t="shared" si="191"/>
        <v>325.50300347873122</v>
      </c>
      <c r="O714" s="67">
        <f t="shared" si="191"/>
        <v>321.77609674873139</v>
      </c>
      <c r="P714" s="67">
        <f t="shared" si="191"/>
        <v>318.09186192536737</v>
      </c>
      <c r="Q714" s="67">
        <f t="shared" si="191"/>
        <v>314.44981042876645</v>
      </c>
      <c r="R714" s="67">
        <f t="shared" si="191"/>
        <v>310.84945927314112</v>
      </c>
      <c r="S714" s="67">
        <f t="shared" si="191"/>
        <v>307.29033100273926</v>
      </c>
      <c r="T714" s="67">
        <f t="shared" si="191"/>
        <v>303.77195362852609</v>
      </c>
      <c r="U714" s="67">
        <f t="shared" si="191"/>
        <v>300.29386056559275</v>
      </c>
      <c r="V714" s="67">
        <f t="shared" si="191"/>
        <v>296.85559057128023</v>
      </c>
      <c r="W714" s="67">
        <f t="shared" si="191"/>
        <v>293.45668768401242</v>
      </c>
      <c r="X714" s="67">
        <f t="shared" si="191"/>
        <v>290.09670116282979</v>
      </c>
      <c r="Y714" s="67">
        <f t="shared" si="191"/>
        <v>286.77518542761436</v>
      </c>
      <c r="Z714" s="67">
        <f t="shared" si="189"/>
        <v>283.49169999999998</v>
      </c>
      <c r="AA714" s="67">
        <f t="shared" si="189"/>
        <v>280.24580944495898</v>
      </c>
      <c r="AB714" s="67">
        <f t="shared" si="189"/>
        <v>277.03708331305734</v>
      </c>
      <c r="AC714" s="67">
        <f t="shared" si="189"/>
        <v>273.86509608337138</v>
      </c>
      <c r="AD714" s="67">
        <f t="shared" si="189"/>
        <v>270.72942710705775</v>
      </c>
      <c r="AE714" s="67">
        <f t="shared" si="189"/>
        <v>267.62966055156966</v>
      </c>
      <c r="AF714" s="67">
        <f t="shared" si="189"/>
        <v>264.56538534551191</v>
      </c>
      <c r="AG714" s="67">
        <f t="shared" si="189"/>
        <v>261.536195124127</v>
      </c>
      <c r="AH714" s="67">
        <f t="shared" si="189"/>
        <v>258.54168817540591</v>
      </c>
      <c r="AI714" s="67">
        <f t="shared" si="189"/>
        <v>255.58146738681523</v>
      </c>
      <c r="AJ714" s="67">
        <f t="shared" si="189"/>
        <v>252.655140192635</v>
      </c>
      <c r="AK714" s="67">
        <f t="shared" si="189"/>
        <v>249.76231852189883</v>
      </c>
      <c r="AL714" s="67">
        <f t="shared" si="189"/>
        <v>246.90261874693053</v>
      </c>
      <c r="AM714" s="67">
        <f t="shared" si="189"/>
        <v>244.07566163246986</v>
      </c>
      <c r="AN714" s="67">
        <f t="shared" si="189"/>
        <v>241.28107228538062</v>
      </c>
      <c r="AO714" s="67">
        <f t="shared" si="190"/>
        <v>238.51848010493487</v>
      </c>
      <c r="AP714" s="67">
        <f t="shared" si="190"/>
        <v>235.78751873366596</v>
      </c>
      <c r="AQ714" s="67">
        <f t="shared" si="190"/>
        <v>233.08782600878493</v>
      </c>
      <c r="AR714" s="67">
        <f t="shared" si="190"/>
        <v>230.41904391415233</v>
      </c>
      <c r="AS714" s="67">
        <f t="shared" si="190"/>
        <v>227.78081853280068</v>
      </c>
      <c r="AT714" s="67">
        <f t="shared" si="190"/>
        <v>225.17280000000014</v>
      </c>
      <c r="AU714" s="67">
        <f t="shared" si="190"/>
        <v>222.59464245686172</v>
      </c>
      <c r="AV714" s="67">
        <f t="shared" si="190"/>
        <v>220.04600400447157</v>
      </c>
      <c r="AW714" s="67">
        <f t="shared" si="190"/>
        <v>217.52654665855059</v>
      </c>
      <c r="AX714" s="67">
        <f t="shared" si="190"/>
        <v>215.03593630463305</v>
      </c>
      <c r="AY714" s="67">
        <f t="shared" si="190"/>
        <v>212.57384265375859</v>
      </c>
      <c r="AZ714" s="67">
        <f t="shared" si="190"/>
        <v>210.13993919867119</v>
      </c>
      <c r="BA714" s="67">
        <f t="shared" si="190"/>
        <v>207.73390317051991</v>
      </c>
      <c r="BB714" s="67">
        <f t="shared" si="190"/>
        <v>205.35541549605537</v>
      </c>
      <c r="BC714" s="67">
        <f t="shared" si="190"/>
        <v>203.00416075531632</v>
      </c>
      <c r="BD714" s="67">
        <f t="shared" si="190"/>
        <v>200.67982713980058</v>
      </c>
      <c r="BE714" s="67">
        <f t="shared" si="188"/>
        <v>198.38210641111493</v>
      </c>
      <c r="BF714" s="67">
        <f t="shared" si="188"/>
        <v>196.11069386009851</v>
      </c>
      <c r="BG714" s="67">
        <f t="shared" si="188"/>
        <v>193.86528826641435</v>
      </c>
      <c r="BH714" s="67">
        <f t="shared" si="188"/>
        <v>191.64559185860327</v>
      </c>
      <c r="BI714" s="67">
        <f t="shared" si="188"/>
        <v>189.45131027459541</v>
      </c>
      <c r="BJ714" s="67">
        <f t="shared" si="188"/>
        <v>187.28215252267373</v>
      </c>
      <c r="BK714" s="67">
        <f t="shared" si="188"/>
        <v>185.13783094288465</v>
      </c>
      <c r="BL714" s="67">
        <f t="shared" si="188"/>
        <v>183.01806116889023</v>
      </c>
      <c r="BM714" s="67">
        <f t="shared" si="188"/>
        <v>180.92256209025757</v>
      </c>
      <c r="BN714" s="67">
        <f t="shared" si="188"/>
        <v>178.85105581517934</v>
      </c>
      <c r="BO714" s="67">
        <f t="shared" si="188"/>
        <v>176.803267633622</v>
      </c>
      <c r="BP714" s="67">
        <f t="shared" si="188"/>
        <v>174.77892598089511</v>
      </c>
      <c r="BQ714" s="67">
        <f t="shared" si="188"/>
        <v>172.77776240163828</v>
      </c>
      <c r="BS714" s="55"/>
    </row>
    <row r="715" spans="2:71">
      <c r="B715" s="56">
        <v>46</v>
      </c>
      <c r="C715" s="212">
        <v>286.14699999999999</v>
      </c>
      <c r="D715" s="212">
        <v>228.05520000000001</v>
      </c>
      <c r="I715" s="61" t="s">
        <v>381</v>
      </c>
      <c r="J715" s="67">
        <f t="shared" si="191"/>
        <v>343.10620427253133</v>
      </c>
      <c r="K715" s="67">
        <f t="shared" si="191"/>
        <v>339.23535692168815</v>
      </c>
      <c r="L715" s="67">
        <f t="shared" si="191"/>
        <v>335.40817960370055</v>
      </c>
      <c r="M715" s="67">
        <f t="shared" si="191"/>
        <v>331.62417964303847</v>
      </c>
      <c r="N715" s="67">
        <f t="shared" si="191"/>
        <v>327.8828699224274</v>
      </c>
      <c r="O715" s="67">
        <f t="shared" si="191"/>
        <v>324.18376882014013</v>
      </c>
      <c r="P715" s="67">
        <f t="shared" si="191"/>
        <v>320.52640014799846</v>
      </c>
      <c r="Q715" s="67">
        <f t="shared" si="191"/>
        <v>316.91029309007217</v>
      </c>
      <c r="R715" s="67">
        <f t="shared" si="191"/>
        <v>313.33498214207117</v>
      </c>
      <c r="S715" s="67">
        <f t="shared" si="191"/>
        <v>309.80000705142032</v>
      </c>
      <c r="T715" s="67">
        <f t="shared" si="191"/>
        <v>306.30491275801114</v>
      </c>
      <c r="U715" s="67">
        <f t="shared" si="191"/>
        <v>302.84924933562127</v>
      </c>
      <c r="V715" s="67">
        <f t="shared" si="191"/>
        <v>299.43257193399518</v>
      </c>
      <c r="W715" s="67">
        <f t="shared" si="191"/>
        <v>296.05444072157849</v>
      </c>
      <c r="X715" s="67">
        <f t="shared" si="191"/>
        <v>292.71442082889752</v>
      </c>
      <c r="Y715" s="67">
        <f t="shared" si="191"/>
        <v>289.41208229257904</v>
      </c>
      <c r="Z715" s="67">
        <f t="shared" si="189"/>
        <v>286.14699999999999</v>
      </c>
      <c r="AA715" s="67">
        <f t="shared" si="189"/>
        <v>282.91875363456285</v>
      </c>
      <c r="AB715" s="67">
        <f t="shared" si="189"/>
        <v>279.72692762158772</v>
      </c>
      <c r="AC715" s="67">
        <f t="shared" si="189"/>
        <v>276.57111107481529</v>
      </c>
      <c r="AD715" s="67">
        <f t="shared" si="189"/>
        <v>273.45089774351288</v>
      </c>
      <c r="AE715" s="67">
        <f t="shared" si="189"/>
        <v>270.36588596017771</v>
      </c>
      <c r="AF715" s="67">
        <f t="shared" si="189"/>
        <v>267.3156785888296</v>
      </c>
      <c r="AG715" s="67">
        <f t="shared" si="189"/>
        <v>264.29988297388775</v>
      </c>
      <c r="AH715" s="67">
        <f t="shared" si="189"/>
        <v>261.31811088962365</v>
      </c>
      <c r="AI715" s="67">
        <f t="shared" si="189"/>
        <v>258.36997849018445</v>
      </c>
      <c r="AJ715" s="67">
        <f t="shared" si="189"/>
        <v>255.45510626018026</v>
      </c>
      <c r="AK715" s="67">
        <f t="shared" si="189"/>
        <v>252.57311896582877</v>
      </c>
      <c r="AL715" s="67">
        <f t="shared" si="189"/>
        <v>249.72364560665127</v>
      </c>
      <c r="AM715" s="67">
        <f t="shared" si="189"/>
        <v>246.90631936771331</v>
      </c>
      <c r="AN715" s="67">
        <f t="shared" si="189"/>
        <v>244.12077757240428</v>
      </c>
      <c r="AO715" s="67">
        <f t="shared" si="190"/>
        <v>241.36666163575003</v>
      </c>
      <c r="AP715" s="67">
        <f t="shared" si="190"/>
        <v>238.64361701825166</v>
      </c>
      <c r="AQ715" s="67">
        <f t="shared" si="190"/>
        <v>235.9512931802455</v>
      </c>
      <c r="AR715" s="67">
        <f t="shared" si="190"/>
        <v>233.28934353677789</v>
      </c>
      <c r="AS715" s="67">
        <f t="shared" si="190"/>
        <v>230.657425412989</v>
      </c>
      <c r="AT715" s="67">
        <f t="shared" si="190"/>
        <v>228.05519999999993</v>
      </c>
      <c r="AU715" s="67">
        <f t="shared" si="190"/>
        <v>225.48233231129785</v>
      </c>
      <c r="AV715" s="67">
        <f t="shared" si="190"/>
        <v>222.93849113961249</v>
      </c>
      <c r="AW715" s="67">
        <f t="shared" si="190"/>
        <v>220.42334901428009</v>
      </c>
      <c r="AX715" s="67">
        <f t="shared" si="190"/>
        <v>217.93658215908738</v>
      </c>
      <c r="AY715" s="67">
        <f t="shared" si="190"/>
        <v>215.47787045059184</v>
      </c>
      <c r="AZ715" s="67">
        <f t="shared" si="190"/>
        <v>213.046897376912</v>
      </c>
      <c r="BA715" s="67">
        <f t="shared" si="190"/>
        <v>210.64334999698252</v>
      </c>
      <c r="BB715" s="67">
        <f t="shared" si="190"/>
        <v>208.26691890026908</v>
      </c>
      <c r="BC715" s="67">
        <f t="shared" si="190"/>
        <v>205.91729816693766</v>
      </c>
      <c r="BD715" s="67">
        <f t="shared" si="190"/>
        <v>203.59418532847332</v>
      </c>
      <c r="BE715" s="67">
        <f t="shared" si="188"/>
        <v>201.29728132874314</v>
      </c>
      <c r="BF715" s="67">
        <f t="shared" si="188"/>
        <v>199.02629048549861</v>
      </c>
      <c r="BG715" s="67">
        <f t="shared" si="188"/>
        <v>196.78092045231199</v>
      </c>
      <c r="BH715" s="67">
        <f t="shared" si="188"/>
        <v>194.56088218094254</v>
      </c>
      <c r="BI715" s="67">
        <f t="shared" si="188"/>
        <v>192.365889884127</v>
      </c>
      <c r="BJ715" s="67">
        <f t="shared" si="188"/>
        <v>190.19566099879006</v>
      </c>
      <c r="BK715" s="67">
        <f t="shared" si="188"/>
        <v>188.04991614966966</v>
      </c>
      <c r="BL715" s="67">
        <f t="shared" si="188"/>
        <v>185.92837911335286</v>
      </c>
      <c r="BM715" s="67">
        <f t="shared" si="188"/>
        <v>183.83077678271755</v>
      </c>
      <c r="BN715" s="67">
        <f t="shared" si="188"/>
        <v>181.75683913177485</v>
      </c>
      <c r="BO715" s="67">
        <f t="shared" si="188"/>
        <v>179.70629918090873</v>
      </c>
      <c r="BP715" s="67">
        <f t="shared" si="188"/>
        <v>177.67889296250723</v>
      </c>
      <c r="BQ715" s="67">
        <f t="shared" si="188"/>
        <v>175.67435948698201</v>
      </c>
      <c r="BS715" s="55"/>
    </row>
    <row r="716" spans="2:71">
      <c r="B716" s="56">
        <v>47</v>
      </c>
      <c r="C716" s="212">
        <v>288.82729999999998</v>
      </c>
      <c r="D716" s="212">
        <v>230.97450000000001</v>
      </c>
      <c r="I716" s="61" t="s">
        <v>381</v>
      </c>
      <c r="J716" s="67">
        <f t="shared" si="191"/>
        <v>345.38033326960795</v>
      </c>
      <c r="K716" s="67">
        <f t="shared" si="191"/>
        <v>341.54182444053117</v>
      </c>
      <c r="L716" s="67">
        <f t="shared" si="191"/>
        <v>337.74597626294963</v>
      </c>
      <c r="M716" s="67">
        <f t="shared" si="191"/>
        <v>333.99231461233541</v>
      </c>
      <c r="N716" s="67">
        <f t="shared" si="191"/>
        <v>330.28037063351462</v>
      </c>
      <c r="O716" s="67">
        <f t="shared" si="191"/>
        <v>326.60968068210434</v>
      </c>
      <c r="P716" s="67">
        <f t="shared" si="191"/>
        <v>322.97978626660051</v>
      </c>
      <c r="Q716" s="67">
        <f t="shared" si="191"/>
        <v>319.39023399110977</v>
      </c>
      <c r="R716" s="67">
        <f t="shared" si="191"/>
        <v>315.84057549871744</v>
      </c>
      <c r="S716" s="67">
        <f t="shared" si="191"/>
        <v>312.33036741548494</v>
      </c>
      <c r="T716" s="67">
        <f t="shared" si="191"/>
        <v>308.85917129506987</v>
      </c>
      <c r="U716" s="67">
        <f t="shared" si="191"/>
        <v>305.42655356396125</v>
      </c>
      <c r="V716" s="67">
        <f t="shared" si="191"/>
        <v>302.03208546732367</v>
      </c>
      <c r="W716" s="67">
        <f t="shared" si="191"/>
        <v>298.67534301544299</v>
      </c>
      <c r="X716" s="67">
        <f t="shared" si="191"/>
        <v>295.35590693076773</v>
      </c>
      <c r="Y716" s="67">
        <f t="shared" si="191"/>
        <v>292.07336259553853</v>
      </c>
      <c r="Z716" s="67">
        <f t="shared" si="189"/>
        <v>288.82729999999998</v>
      </c>
      <c r="AA716" s="67">
        <f t="shared" si="189"/>
        <v>285.61731369118786</v>
      </c>
      <c r="AB716" s="67">
        <f t="shared" si="189"/>
        <v>282.44300272228571</v>
      </c>
      <c r="AC716" s="67">
        <f t="shared" si="189"/>
        <v>279.30397060254387</v>
      </c>
      <c r="AD716" s="67">
        <f t="shared" si="189"/>
        <v>276.19982524775565</v>
      </c>
      <c r="AE716" s="67">
        <f t="shared" si="189"/>
        <v>273.13017893128352</v>
      </c>
      <c r="AF716" s="67">
        <f t="shared" si="189"/>
        <v>270.09464823562968</v>
      </c>
      <c r="AG716" s="67">
        <f t="shared" si="189"/>
        <v>267.0928540045449</v>
      </c>
      <c r="AH716" s="67">
        <f t="shared" si="189"/>
        <v>264.12442129566961</v>
      </c>
      <c r="AI716" s="67">
        <f t="shared" si="189"/>
        <v>261.1889793337013</v>
      </c>
      <c r="AJ716" s="67">
        <f t="shared" si="189"/>
        <v>258.28616146408234</v>
      </c>
      <c r="AK716" s="67">
        <f t="shared" si="189"/>
        <v>255.41560510720288</v>
      </c>
      <c r="AL716" s="67">
        <f t="shared" si="189"/>
        <v>252.57695171311207</v>
      </c>
      <c r="AM716" s="67">
        <f t="shared" si="189"/>
        <v>249.76984671673335</v>
      </c>
      <c r="AN716" s="67">
        <f t="shared" si="189"/>
        <v>246.99393949357676</v>
      </c>
      <c r="AO716" s="67">
        <f t="shared" si="190"/>
        <v>244.24888331594417</v>
      </c>
      <c r="AP716" s="67">
        <f t="shared" si="190"/>
        <v>241.53433530962059</v>
      </c>
      <c r="AQ716" s="67">
        <f t="shared" si="190"/>
        <v>238.84995641104723</v>
      </c>
      <c r="AR716" s="67">
        <f t="shared" si="190"/>
        <v>236.19541132497045</v>
      </c>
      <c r="AS716" s="67">
        <f t="shared" si="190"/>
        <v>233.57036848256118</v>
      </c>
      <c r="AT716" s="67">
        <f t="shared" si="190"/>
        <v>230.97450000000006</v>
      </c>
      <c r="AU716" s="67">
        <f t="shared" si="190"/>
        <v>228.40748163752284</v>
      </c>
      <c r="AV716" s="67">
        <f t="shared" si="190"/>
        <v>225.86899275892065</v>
      </c>
      <c r="AW716" s="67">
        <f t="shared" si="190"/>
        <v>223.35871629149077</v>
      </c>
      <c r="AX716" s="67">
        <f t="shared" si="190"/>
        <v>220.87633868643221</v>
      </c>
      <c r="AY716" s="67">
        <f t="shared" si="190"/>
        <v>218.42154987968163</v>
      </c>
      <c r="AZ716" s="67">
        <f t="shared" si="190"/>
        <v>215.99404325318443</v>
      </c>
      <c r="BA716" s="67">
        <f t="shared" si="190"/>
        <v>213.59351559659626</v>
      </c>
      <c r="BB716" s="67">
        <f t="shared" si="190"/>
        <v>211.21966706941021</v>
      </c>
      <c r="BC716" s="67">
        <f t="shared" si="190"/>
        <v>208.872201163505</v>
      </c>
      <c r="BD716" s="67">
        <f t="shared" si="190"/>
        <v>206.55082466610918</v>
      </c>
      <c r="BE716" s="67">
        <f t="shared" si="188"/>
        <v>204.25524762317707</v>
      </c>
      <c r="BF716" s="67">
        <f t="shared" si="188"/>
        <v>201.98518330317194</v>
      </c>
      <c r="BG716" s="67">
        <f t="shared" si="188"/>
        <v>199.74034816125118</v>
      </c>
      <c r="BH716" s="67">
        <f t="shared" si="188"/>
        <v>197.52046180385014</v>
      </c>
      <c r="BI716" s="67">
        <f t="shared" si="188"/>
        <v>195.32524695365908</v>
      </c>
      <c r="BJ716" s="67">
        <f t="shared" si="188"/>
        <v>193.15442941498941</v>
      </c>
      <c r="BK716" s="67">
        <f t="shared" si="188"/>
        <v>191.00773803952555</v>
      </c>
      <c r="BL716" s="67">
        <f t="shared" si="188"/>
        <v>188.88490469245605</v>
      </c>
      <c r="BM716" s="67">
        <f t="shared" si="188"/>
        <v>186.78566421898259</v>
      </c>
      <c r="BN716" s="67">
        <f t="shared" si="188"/>
        <v>184.70975441120018</v>
      </c>
      <c r="BO716" s="67">
        <f t="shared" si="188"/>
        <v>182.65691597534595</v>
      </c>
      <c r="BP716" s="67">
        <f t="shared" si="188"/>
        <v>180.62689249941172</v>
      </c>
      <c r="BQ716" s="67">
        <f t="shared" si="188"/>
        <v>178.61943042111653</v>
      </c>
      <c r="BS716" s="55"/>
    </row>
    <row r="717" spans="2:71">
      <c r="B717" s="56">
        <v>48</v>
      </c>
      <c r="C717" s="212">
        <v>291.5326</v>
      </c>
      <c r="D717" s="212">
        <v>233.93119999999999</v>
      </c>
      <c r="I717" s="61" t="s">
        <v>381</v>
      </c>
      <c r="J717" s="67">
        <f t="shared" si="191"/>
        <v>347.66927153799816</v>
      </c>
      <c r="K717" s="67">
        <f t="shared" si="191"/>
        <v>343.86372125930779</v>
      </c>
      <c r="L717" s="67">
        <f t="shared" si="191"/>
        <v>340.09982612275763</v>
      </c>
      <c r="M717" s="67">
        <f t="shared" si="191"/>
        <v>336.37713017566261</v>
      </c>
      <c r="N717" s="67">
        <f t="shared" si="191"/>
        <v>332.69518245614682</v>
      </c>
      <c r="O717" s="67">
        <f t="shared" si="191"/>
        <v>329.05353693851441</v>
      </c>
      <c r="P717" s="67">
        <f t="shared" si="191"/>
        <v>325.45175247921821</v>
      </c>
      <c r="Q717" s="67">
        <f t="shared" si="191"/>
        <v>321.88939276342103</v>
      </c>
      <c r="R717" s="67">
        <f t="shared" si="191"/>
        <v>318.36602625214044</v>
      </c>
      <c r="S717" s="67">
        <f t="shared" si="191"/>
        <v>314.88122612997341</v>
      </c>
      <c r="T717" s="67">
        <f t="shared" si="191"/>
        <v>311.43457025339188</v>
      </c>
      <c r="U717" s="67">
        <f t="shared" si="191"/>
        <v>308.02564109960542</v>
      </c>
      <c r="V717" s="67">
        <f t="shared" si="191"/>
        <v>304.65402571598287</v>
      </c>
      <c r="W717" s="67">
        <f t="shared" si="191"/>
        <v>301.319315670028</v>
      </c>
      <c r="X717" s="67">
        <f t="shared" si="191"/>
        <v>298.02110699990254</v>
      </c>
      <c r="Y717" s="67">
        <f t="shared" si="191"/>
        <v>294.75900016549082</v>
      </c>
      <c r="Z717" s="67">
        <f t="shared" si="189"/>
        <v>291.5326</v>
      </c>
      <c r="AA717" s="67">
        <f t="shared" si="189"/>
        <v>288.34151566209056</v>
      </c>
      <c r="AB717" s="67">
        <f t="shared" si="189"/>
        <v>285.1853605885297</v>
      </c>
      <c r="AC717" s="67">
        <f t="shared" si="189"/>
        <v>282.06375244736432</v>
      </c>
      <c r="AD717" s="67">
        <f t="shared" si="189"/>
        <v>278.97631309160522</v>
      </c>
      <c r="AE717" s="67">
        <f t="shared" si="189"/>
        <v>275.92266851341964</v>
      </c>
      <c r="AF717" s="67">
        <f t="shared" si="189"/>
        <v>272.90244879882391</v>
      </c>
      <c r="AG717" s="67">
        <f t="shared" si="189"/>
        <v>269.91528808287285</v>
      </c>
      <c r="AH717" s="67">
        <f t="shared" si="189"/>
        <v>266.96082450533959</v>
      </c>
      <c r="AI717" s="67">
        <f t="shared" si="189"/>
        <v>264.03870016688001</v>
      </c>
      <c r="AJ717" s="67">
        <f t="shared" si="189"/>
        <v>261.14856108567778</v>
      </c>
      <c r="AK717" s="67">
        <f t="shared" si="189"/>
        <v>258.29005715456299</v>
      </c>
      <c r="AL717" s="67">
        <f t="shared" si="189"/>
        <v>255.4628420986013</v>
      </c>
      <c r="AM717" s="67">
        <f t="shared" si="189"/>
        <v>252.66657343314608</v>
      </c>
      <c r="AN717" s="67">
        <f t="shared" si="189"/>
        <v>249.90091242235084</v>
      </c>
      <c r="AO717" s="67">
        <f t="shared" si="190"/>
        <v>247.165524038135</v>
      </c>
      <c r="AP717" s="67">
        <f t="shared" si="190"/>
        <v>244.46007691959906</v>
      </c>
      <c r="AQ717" s="67">
        <f t="shared" si="190"/>
        <v>241.78424333288433</v>
      </c>
      <c r="AR717" s="67">
        <f t="shared" si="190"/>
        <v>239.13769913147132</v>
      </c>
      <c r="AS717" s="67">
        <f t="shared" si="190"/>
        <v>236.52012371691339</v>
      </c>
      <c r="AT717" s="67">
        <f t="shared" si="190"/>
        <v>233.9311999999999</v>
      </c>
      <c r="AU717" s="67">
        <f t="shared" si="190"/>
        <v>231.37061436234438</v>
      </c>
      <c r="AV717" s="67">
        <f t="shared" si="190"/>
        <v>228.83805661839341</v>
      </c>
      <c r="AW717" s="67">
        <f t="shared" si="190"/>
        <v>226.33321997785097</v>
      </c>
      <c r="AX717" s="67">
        <f t="shared" si="190"/>
        <v>223.85580100851465</v>
      </c>
      <c r="AY717" s="67">
        <f t="shared" si="190"/>
        <v>221.40549959951801</v>
      </c>
      <c r="AZ717" s="67">
        <f t="shared" si="190"/>
        <v>218.98201892497582</v>
      </c>
      <c r="BA717" s="67">
        <f t="shared" si="190"/>
        <v>216.58506540802682</v>
      </c>
      <c r="BB717" s="67">
        <f t="shared" si="190"/>
        <v>214.21434868527041</v>
      </c>
      <c r="BC717" s="67">
        <f t="shared" si="190"/>
        <v>211.86958157159239</v>
      </c>
      <c r="BD717" s="67">
        <f t="shared" si="190"/>
        <v>209.5504800253758</v>
      </c>
      <c r="BE717" s="67">
        <f t="shared" si="188"/>
        <v>207.25676311409254</v>
      </c>
      <c r="BF717" s="67">
        <f t="shared" si="188"/>
        <v>204.98815298027148</v>
      </c>
      <c r="BG717" s="67">
        <f t="shared" si="188"/>
        <v>202.74437480783951</v>
      </c>
      <c r="BH717" s="67">
        <f t="shared" si="188"/>
        <v>200.52515678883054</v>
      </c>
      <c r="BI717" s="67">
        <f t="shared" si="188"/>
        <v>198.33023009045894</v>
      </c>
      <c r="BJ717" s="67">
        <f t="shared" si="188"/>
        <v>196.15932882255393</v>
      </c>
      <c r="BK717" s="67">
        <f t="shared" si="188"/>
        <v>194.01219000534965</v>
      </c>
      <c r="BL717" s="67">
        <f t="shared" si="188"/>
        <v>191.88855353762844</v>
      </c>
      <c r="BM717" s="67">
        <f t="shared" si="188"/>
        <v>189.78816216521236</v>
      </c>
      <c r="BN717" s="67">
        <f t="shared" si="188"/>
        <v>187.71076144979997</v>
      </c>
      <c r="BO717" s="67">
        <f t="shared" si="188"/>
        <v>185.65609973814398</v>
      </c>
      <c r="BP717" s="67">
        <f t="shared" si="188"/>
        <v>183.62392813156634</v>
      </c>
      <c r="BQ717" s="67">
        <f t="shared" si="188"/>
        <v>181.61400045580709</v>
      </c>
      <c r="BS717" s="55"/>
    </row>
    <row r="718" spans="2:71">
      <c r="B718" s="56">
        <v>49</v>
      </c>
      <c r="C718" s="212">
        <v>294.26330000000002</v>
      </c>
      <c r="D718" s="212">
        <v>236.92570000000001</v>
      </c>
      <c r="I718" s="61" t="s">
        <v>381</v>
      </c>
      <c r="J718" s="67">
        <f t="shared" si="191"/>
        <v>349.97356697525771</v>
      </c>
      <c r="K718" s="67">
        <f t="shared" si="191"/>
        <v>346.20158152007133</v>
      </c>
      <c r="L718" s="67">
        <f t="shared" si="191"/>
        <v>342.47025020455931</v>
      </c>
      <c r="M718" s="67">
        <f t="shared" si="191"/>
        <v>338.77913486184849</v>
      </c>
      <c r="N718" s="67">
        <f t="shared" si="191"/>
        <v>335.12780204759099</v>
      </c>
      <c r="O718" s="67">
        <f t="shared" si="191"/>
        <v>331.5158229890655</v>
      </c>
      <c r="P718" s="67">
        <f t="shared" si="191"/>
        <v>327.94277353482687</v>
      </c>
      <c r="Q718" s="67">
        <f t="shared" si="191"/>
        <v>324.40823410489816</v>
      </c>
      <c r="R718" s="67">
        <f t="shared" si="191"/>
        <v>320.91178964149998</v>
      </c>
      <c r="S718" s="67">
        <f t="shared" si="191"/>
        <v>317.45302956031043</v>
      </c>
      <c r="T718" s="67">
        <f t="shared" si="191"/>
        <v>314.03154770225052</v>
      </c>
      <c r="U718" s="67">
        <f t="shared" si="191"/>
        <v>310.64694228578981</v>
      </c>
      <c r="V718" s="67">
        <f t="shared" si="191"/>
        <v>307.29881585976477</v>
      </c>
      <c r="W718" s="67">
        <f t="shared" si="191"/>
        <v>303.98677525670695</v>
      </c>
      <c r="X718" s="67">
        <f t="shared" si="191"/>
        <v>300.71043154667365</v>
      </c>
      <c r="Y718" s="67">
        <f t="shared" si="191"/>
        <v>297.46939999157615</v>
      </c>
      <c r="Z718" s="67">
        <f t="shared" si="189"/>
        <v>294.26330000000002</v>
      </c>
      <c r="AA718" s="67">
        <f t="shared" si="189"/>
        <v>291.09175508251315</v>
      </c>
      <c r="AB718" s="67">
        <f t="shared" si="189"/>
        <v>287.95439280745444</v>
      </c>
      <c r="AC718" s="67">
        <f t="shared" si="189"/>
        <v>284.85084475719975</v>
      </c>
      <c r="AD718" s="67">
        <f t="shared" si="189"/>
        <v>281.78074648489894</v>
      </c>
      <c r="AE718" s="67">
        <f t="shared" si="189"/>
        <v>278.74373747167897</v>
      </c>
      <c r="AF718" s="67">
        <f t="shared" si="189"/>
        <v>275.73946108430891</v>
      </c>
      <c r="AG718" s="67">
        <f t="shared" si="189"/>
        <v>272.7675645333203</v>
      </c>
      <c r="AH718" s="67">
        <f t="shared" si="189"/>
        <v>269.82769883157999</v>
      </c>
      <c r="AI718" s="67">
        <f t="shared" si="189"/>
        <v>266.9195187533083</v>
      </c>
      <c r="AJ718" s="67">
        <f t="shared" si="189"/>
        <v>264.04268279354</v>
      </c>
      <c r="AK718" s="67">
        <f t="shared" si="189"/>
        <v>261.19685312802119</v>
      </c>
      <c r="AL718" s="67">
        <f t="shared" si="189"/>
        <v>258.38169557353939</v>
      </c>
      <c r="AM718" s="67">
        <f t="shared" si="189"/>
        <v>255.59687954868033</v>
      </c>
      <c r="AN718" s="67">
        <f t="shared" si="189"/>
        <v>252.84207803500831</v>
      </c>
      <c r="AO718" s="67">
        <f t="shared" si="190"/>
        <v>250.11696753866454</v>
      </c>
      <c r="AP718" s="67">
        <f t="shared" si="190"/>
        <v>247.42122805237972</v>
      </c>
      <c r="AQ718" s="67">
        <f t="shared" si="190"/>
        <v>244.75454301789566</v>
      </c>
      <c r="AR718" s="67">
        <f t="shared" si="190"/>
        <v>242.1165992887924</v>
      </c>
      <c r="AS718" s="67">
        <f t="shared" si="190"/>
        <v>239.50708709371546</v>
      </c>
      <c r="AT718" s="67">
        <f t="shared" si="190"/>
        <v>236.92569999999986</v>
      </c>
      <c r="AU718" s="67">
        <f t="shared" si="190"/>
        <v>234.37213487768585</v>
      </c>
      <c r="AV718" s="67">
        <f t="shared" si="190"/>
        <v>231.84609186392279</v>
      </c>
      <c r="AW718" s="67">
        <f t="shared" si="190"/>
        <v>229.34727432775628</v>
      </c>
      <c r="AX718" s="67">
        <f t="shared" si="190"/>
        <v>226.87538883529538</v>
      </c>
      <c r="AY718" s="67">
        <f t="shared" si="190"/>
        <v>224.4301451152547</v>
      </c>
      <c r="AZ718" s="67">
        <f t="shared" si="190"/>
        <v>222.0112560248682</v>
      </c>
      <c r="BA718" s="67">
        <f t="shared" si="190"/>
        <v>219.61843751617025</v>
      </c>
      <c r="BB718" s="67">
        <f t="shared" si="190"/>
        <v>217.25140860264</v>
      </c>
      <c r="BC718" s="67">
        <f t="shared" si="190"/>
        <v>214.90989132620567</v>
      </c>
      <c r="BD718" s="67">
        <f t="shared" si="190"/>
        <v>212.59361072460402</v>
      </c>
      <c r="BE718" s="67">
        <f t="shared" si="188"/>
        <v>210.30229479909173</v>
      </c>
      <c r="BF718" s="67">
        <f t="shared" si="188"/>
        <v>208.0356744825049</v>
      </c>
      <c r="BG718" s="67">
        <f t="shared" si="188"/>
        <v>205.79348360766272</v>
      </c>
      <c r="BH718" s="67">
        <f t="shared" si="188"/>
        <v>203.57545887611178</v>
      </c>
      <c r="BI718" s="67">
        <f t="shared" si="188"/>
        <v>201.38133982720694</v>
      </c>
      <c r="BJ718" s="67">
        <f t="shared" si="188"/>
        <v>199.210868807526</v>
      </c>
      <c r="BK718" s="67">
        <f t="shared" si="188"/>
        <v>197.06379094061342</v>
      </c>
      <c r="BL718" s="67">
        <f t="shared" si="188"/>
        <v>194.93985409705056</v>
      </c>
      <c r="BM718" s="67">
        <f t="shared" si="188"/>
        <v>192.83880886484818</v>
      </c>
      <c r="BN718" s="67">
        <f t="shared" si="188"/>
        <v>190.76040852015845</v>
      </c>
      <c r="BO718" s="67">
        <f t="shared" si="188"/>
        <v>188.70440899830223</v>
      </c>
      <c r="BP718" s="67">
        <f t="shared" si="188"/>
        <v>186.67056886510883</v>
      </c>
      <c r="BQ718" s="67">
        <f t="shared" si="188"/>
        <v>184.65864928856453</v>
      </c>
      <c r="BS718" s="55"/>
    </row>
    <row r="719" spans="2:71">
      <c r="B719" s="56">
        <v>50</v>
      </c>
      <c r="C719" s="212">
        <v>297.01949999999999</v>
      </c>
      <c r="D719" s="212">
        <v>239.95859999999999</v>
      </c>
      <c r="I719" s="61" t="s">
        <v>381</v>
      </c>
      <c r="J719" s="67">
        <f t="shared" si="191"/>
        <v>352.29288913110327</v>
      </c>
      <c r="K719" s="67">
        <f t="shared" si="191"/>
        <v>348.5551027549177</v>
      </c>
      <c r="L719" s="67">
        <f t="shared" si="191"/>
        <v>344.85697385529494</v>
      </c>
      <c r="M719" s="67">
        <f t="shared" si="191"/>
        <v>341.19808167104412</v>
      </c>
      <c r="N719" s="67">
        <f t="shared" si="191"/>
        <v>337.57800990520127</v>
      </c>
      <c r="O719" s="67">
        <f t="shared" si="191"/>
        <v>333.99634667766463</v>
      </c>
      <c r="P719" s="67">
        <f t="shared" si="191"/>
        <v>330.45268447833206</v>
      </c>
      <c r="Q719" s="67">
        <f t="shared" si="191"/>
        <v>326.94662012073599</v>
      </c>
      <c r="R719" s="67">
        <f t="shared" si="191"/>
        <v>323.47775469617034</v>
      </c>
      <c r="S719" s="67">
        <f t="shared" si="191"/>
        <v>320.04569352830356</v>
      </c>
      <c r="T719" s="67">
        <f t="shared" si="191"/>
        <v>316.6500461282738</v>
      </c>
      <c r="U719" s="67">
        <f t="shared" si="191"/>
        <v>313.29042615026066</v>
      </c>
      <c r="V719" s="67">
        <f t="shared" si="191"/>
        <v>309.9664513475276</v>
      </c>
      <c r="W719" s="67">
        <f t="shared" si="191"/>
        <v>306.6777435289311</v>
      </c>
      <c r="X719" s="67">
        <f t="shared" si="191"/>
        <v>303.4239285158917</v>
      </c>
      <c r="Y719" s="67">
        <f t="shared" si="191"/>
        <v>300.2046360998209</v>
      </c>
      <c r="Z719" s="67">
        <f t="shared" si="189"/>
        <v>297.01949999999999</v>
      </c>
      <c r="AA719" s="67">
        <f t="shared" si="189"/>
        <v>293.86815782190587</v>
      </c>
      <c r="AB719" s="67">
        <f t="shared" si="189"/>
        <v>290.75025101597907</v>
      </c>
      <c r="AC719" s="67">
        <f t="shared" si="189"/>
        <v>287.66542483682883</v>
      </c>
      <c r="AD719" s="67">
        <f t="shared" si="189"/>
        <v>284.61332830287182</v>
      </c>
      <c r="AE719" s="67">
        <f t="shared" si="189"/>
        <v>281.59361415639796</v>
      </c>
      <c r="AF719" s="67">
        <f t="shared" si="189"/>
        <v>278.60593882406118</v>
      </c>
      <c r="AG719" s="67">
        <f t="shared" si="189"/>
        <v>275.6499623777882</v>
      </c>
      <c r="AH719" s="67">
        <f t="shared" si="189"/>
        <v>272.72534849610309</v>
      </c>
      <c r="AI719" s="67">
        <f t="shared" si="189"/>
        <v>269.83176442586125</v>
      </c>
      <c r="AJ719" s="67">
        <f t="shared" si="189"/>
        <v>266.96888094439032</v>
      </c>
      <c r="AK719" s="67">
        <f t="shared" si="189"/>
        <v>264.13637232203172</v>
      </c>
      <c r="AL719" s="67">
        <f t="shared" si="189"/>
        <v>261.33391628508065</v>
      </c>
      <c r="AM719" s="67">
        <f t="shared" si="189"/>
        <v>258.56119397911863</v>
      </c>
      <c r="AN719" s="67">
        <f t="shared" si="189"/>
        <v>255.81788993273526</v>
      </c>
      <c r="AO719" s="67">
        <f t="shared" si="190"/>
        <v>253.10369202163491</v>
      </c>
      <c r="AP719" s="67">
        <f t="shared" si="190"/>
        <v>250.41829143312435</v>
      </c>
      <c r="AQ719" s="67">
        <f t="shared" si="190"/>
        <v>247.76138263097681</v>
      </c>
      <c r="AR719" s="67">
        <f t="shared" si="190"/>
        <v>245.1326633206692</v>
      </c>
      <c r="AS719" s="67">
        <f t="shared" si="190"/>
        <v>242.53183441498803</v>
      </c>
      <c r="AT719" s="67">
        <f t="shared" si="190"/>
        <v>239.95860000000016</v>
      </c>
      <c r="AU719" s="67">
        <f t="shared" si="190"/>
        <v>237.41266730138472</v>
      </c>
      <c r="AV719" s="67">
        <f t="shared" si="190"/>
        <v>234.89374665112211</v>
      </c>
      <c r="AW719" s="67">
        <f t="shared" si="190"/>
        <v>232.40155145453659</v>
      </c>
      <c r="AX719" s="67">
        <f t="shared" si="190"/>
        <v>229.93579815768845</v>
      </c>
      <c r="AY719" s="67">
        <f t="shared" si="190"/>
        <v>227.4962062151121</v>
      </c>
      <c r="AZ719" s="67">
        <f t="shared" si="190"/>
        <v>225.08249805789657</v>
      </c>
      <c r="BA719" s="67">
        <f t="shared" si="190"/>
        <v>222.69439906210462</v>
      </c>
      <c r="BB719" s="67">
        <f t="shared" si="190"/>
        <v>220.33163751752679</v>
      </c>
      <c r="BC719" s="67">
        <f t="shared" si="190"/>
        <v>217.99394459676731</v>
      </c>
      <c r="BD719" s="67">
        <f t="shared" si="190"/>
        <v>215.68105432465757</v>
      </c>
      <c r="BE719" s="67">
        <f t="shared" si="188"/>
        <v>213.39270354799442</v>
      </c>
      <c r="BF719" s="67">
        <f t="shared" si="188"/>
        <v>211.12863190559949</v>
      </c>
      <c r="BG719" s="67">
        <f t="shared" si="188"/>
        <v>208.88858179869598</v>
      </c>
      <c r="BH719" s="67">
        <f t="shared" si="188"/>
        <v>206.67229836160016</v>
      </c>
      <c r="BI719" s="67">
        <f t="shared" si="188"/>
        <v>204.47952943272324</v>
      </c>
      <c r="BJ719" s="67">
        <f t="shared" si="188"/>
        <v>202.31002552588151</v>
      </c>
      <c r="BK719" s="67">
        <f t="shared" si="188"/>
        <v>200.1635398019105</v>
      </c>
      <c r="BL719" s="67">
        <f t="shared" si="188"/>
        <v>198.03982804058043</v>
      </c>
      <c r="BM719" s="67">
        <f t="shared" si="188"/>
        <v>195.93864861280954</v>
      </c>
      <c r="BN719" s="67">
        <f t="shared" si="188"/>
        <v>193.85976245317255</v>
      </c>
      <c r="BO719" s="67">
        <f t="shared" si="188"/>
        <v>191.8029330327002</v>
      </c>
      <c r="BP719" s="67">
        <f t="shared" si="188"/>
        <v>189.76792633196808</v>
      </c>
      <c r="BQ719" s="67">
        <f t="shared" si="188"/>
        <v>187.75451081447045</v>
      </c>
      <c r="BS719" s="55"/>
    </row>
    <row r="720" spans="2:71">
      <c r="B720" s="56">
        <v>51</v>
      </c>
      <c r="C720" s="212">
        <v>300.5677</v>
      </c>
      <c r="D720" s="212">
        <v>243.83770000000001</v>
      </c>
      <c r="I720" s="61" t="s">
        <v>381</v>
      </c>
      <c r="J720" s="67">
        <f t="shared" si="191"/>
        <v>355.31657888020993</v>
      </c>
      <c r="K720" s="67">
        <f t="shared" si="191"/>
        <v>351.61986201561768</v>
      </c>
      <c r="L720" s="67">
        <f t="shared" si="191"/>
        <v>347.96160582634786</v>
      </c>
      <c r="M720" s="67">
        <f t="shared" si="191"/>
        <v>344.34141016719025</v>
      </c>
      <c r="N720" s="67">
        <f t="shared" si="191"/>
        <v>340.7588790560493</v>
      </c>
      <c r="O720" s="67">
        <f t="shared" si="191"/>
        <v>337.21362063063054</v>
      </c>
      <c r="P720" s="67">
        <f t="shared" si="191"/>
        <v>333.70524710557834</v>
      </c>
      <c r="Q720" s="67">
        <f t="shared" si="191"/>
        <v>330.23337473005932</v>
      </c>
      <c r="R720" s="67">
        <f t="shared" si="191"/>
        <v>326.79762374578752</v>
      </c>
      <c r="S720" s="67">
        <f t="shared" si="191"/>
        <v>323.397618345485</v>
      </c>
      <c r="T720" s="67">
        <f t="shared" si="191"/>
        <v>320.03298663177662</v>
      </c>
      <c r="U720" s="67">
        <f t="shared" si="191"/>
        <v>316.7033605765107</v>
      </c>
      <c r="V720" s="67">
        <f t="shared" si="191"/>
        <v>313.40837598050365</v>
      </c>
      <c r="W720" s="67">
        <f t="shared" si="191"/>
        <v>310.14767243370346</v>
      </c>
      <c r="X720" s="67">
        <f t="shared" si="191"/>
        <v>306.92089327576775</v>
      </c>
      <c r="Y720" s="67">
        <f t="shared" si="191"/>
        <v>303.72768555705125</v>
      </c>
      <c r="Z720" s="67">
        <f t="shared" si="189"/>
        <v>300.5677</v>
      </c>
      <c r="AA720" s="67">
        <f t="shared" si="189"/>
        <v>297.44059096094702</v>
      </c>
      <c r="AB720" s="67">
        <f t="shared" si="189"/>
        <v>294.34601639230493</v>
      </c>
      <c r="AC720" s="67">
        <f t="shared" si="189"/>
        <v>291.28363780515258</v>
      </c>
      <c r="AD720" s="67">
        <f t="shared" si="189"/>
        <v>288.25312023221068</v>
      </c>
      <c r="AE720" s="67">
        <f t="shared" si="189"/>
        <v>285.25413219120236</v>
      </c>
      <c r="AF720" s="67">
        <f t="shared" si="189"/>
        <v>282.28634564859539</v>
      </c>
      <c r="AG720" s="67">
        <f t="shared" si="189"/>
        <v>279.34943598372132</v>
      </c>
      <c r="AH720" s="67">
        <f t="shared" si="189"/>
        <v>276.44308195326812</v>
      </c>
      <c r="AI720" s="67">
        <f t="shared" si="189"/>
        <v>273.56696565614192</v>
      </c>
      <c r="AJ720" s="67">
        <f t="shared" si="189"/>
        <v>270.72077249869477</v>
      </c>
      <c r="AK720" s="67">
        <f t="shared" si="189"/>
        <v>267.90419116031381</v>
      </c>
      <c r="AL720" s="67">
        <f t="shared" si="189"/>
        <v>265.1169135593687</v>
      </c>
      <c r="AM720" s="67">
        <f t="shared" si="189"/>
        <v>262.35863481951299</v>
      </c>
      <c r="AN720" s="67">
        <f t="shared" si="189"/>
        <v>259.62905323633646</v>
      </c>
      <c r="AO720" s="67">
        <f t="shared" si="190"/>
        <v>256.92787024436456</v>
      </c>
      <c r="AP720" s="67">
        <f t="shared" si="190"/>
        <v>254.25479038440025</v>
      </c>
      <c r="AQ720" s="67">
        <f t="shared" si="190"/>
        <v>251.60952127120686</v>
      </c>
      <c r="AR720" s="67">
        <f t="shared" si="190"/>
        <v>248.99177356152617</v>
      </c>
      <c r="AS720" s="67">
        <f t="shared" si="190"/>
        <v>246.40126092242994</v>
      </c>
      <c r="AT720" s="67">
        <f t="shared" si="190"/>
        <v>243.83770000000015</v>
      </c>
      <c r="AU720" s="67">
        <f t="shared" si="190"/>
        <v>241.30081038833569</v>
      </c>
      <c r="AV720" s="67">
        <f t="shared" si="190"/>
        <v>238.79031459888063</v>
      </c>
      <c r="AW720" s="67">
        <f t="shared" si="190"/>
        <v>236.30593803007278</v>
      </c>
      <c r="AX720" s="67">
        <f t="shared" si="190"/>
        <v>233.84740893730685</v>
      </c>
      <c r="AY720" s="67">
        <f t="shared" si="190"/>
        <v>231.41445840321097</v>
      </c>
      <c r="AZ720" s="67">
        <f t="shared" si="190"/>
        <v>229.00682030823191</v>
      </c>
      <c r="BA720" s="67">
        <f t="shared" si="190"/>
        <v>226.62423130152669</v>
      </c>
      <c r="BB720" s="67">
        <f t="shared" si="190"/>
        <v>224.26643077215698</v>
      </c>
      <c r="BC720" s="67">
        <f t="shared" si="190"/>
        <v>221.9331608205828</v>
      </c>
      <c r="BD720" s="67">
        <f t="shared" ref="BD720:BQ735" si="192">$C720*POWER(POWER($D720/$C720,1/($D$672-$C$672)),BD$672-$C$672)</f>
        <v>219.62416623045334</v>
      </c>
      <c r="BE720" s="67">
        <f t="shared" si="192"/>
        <v>217.33919444069107</v>
      </c>
      <c r="BF720" s="67">
        <f t="shared" si="192"/>
        <v>215.0779955178661</v>
      </c>
      <c r="BG720" s="67">
        <f t="shared" si="192"/>
        <v>212.84032212885816</v>
      </c>
      <c r="BH720" s="67">
        <f t="shared" si="192"/>
        <v>210.62592951380304</v>
      </c>
      <c r="BI720" s="67">
        <f t="shared" si="192"/>
        <v>208.43457545932029</v>
      </c>
      <c r="BJ720" s="67">
        <f t="shared" si="192"/>
        <v>206.26602027201969</v>
      </c>
      <c r="BK720" s="67">
        <f t="shared" si="192"/>
        <v>204.12002675228314</v>
      </c>
      <c r="BL720" s="67">
        <f t="shared" si="192"/>
        <v>201.99636016831946</v>
      </c>
      <c r="BM720" s="67">
        <f t="shared" si="192"/>
        <v>199.8947882304893</v>
      </c>
      <c r="BN720" s="67">
        <f t="shared" si="192"/>
        <v>197.81508106589661</v>
      </c>
      <c r="BO720" s="67">
        <f t="shared" si="192"/>
        <v>195.75701119324503</v>
      </c>
      <c r="BP720" s="67">
        <f t="shared" si="192"/>
        <v>193.72035349795578</v>
      </c>
      <c r="BQ720" s="67">
        <f t="shared" si="192"/>
        <v>191.70488520754398</v>
      </c>
      <c r="BS720" s="55"/>
    </row>
    <row r="721" spans="2:71">
      <c r="B721" s="56">
        <v>52</v>
      </c>
      <c r="C721" s="212">
        <v>304.1583</v>
      </c>
      <c r="D721" s="212">
        <v>247.77940000000001</v>
      </c>
      <c r="I721" s="61" t="s">
        <v>381</v>
      </c>
      <c r="J721" s="67">
        <f t="shared" si="191"/>
        <v>358.36637389597666</v>
      </c>
      <c r="K721" s="67">
        <f t="shared" si="191"/>
        <v>354.71171214464681</v>
      </c>
      <c r="L721" s="67">
        <f t="shared" si="191"/>
        <v>351.09432105677644</v>
      </c>
      <c r="M721" s="67">
        <f t="shared" si="191"/>
        <v>347.51382054182636</v>
      </c>
      <c r="N721" s="67">
        <f t="shared" si="191"/>
        <v>343.96983438546522</v>
      </c>
      <c r="O721" s="67">
        <f t="shared" si="191"/>
        <v>340.46199021003844</v>
      </c>
      <c r="P721" s="67">
        <f t="shared" si="191"/>
        <v>336.98991943544218</v>
      </c>
      <c r="Q721" s="67">
        <f t="shared" si="191"/>
        <v>333.55325724039506</v>
      </c>
      <c r="R721" s="67">
        <f t="shared" si="191"/>
        <v>330.15164252410528</v>
      </c>
      <c r="S721" s="67">
        <f t="shared" si="191"/>
        <v>326.78471786832887</v>
      </c>
      <c r="T721" s="67">
        <f t="shared" si="191"/>
        <v>323.4521294998143</v>
      </c>
      <c r="U721" s="67">
        <f t="shared" si="191"/>
        <v>320.15352725313062</v>
      </c>
      <c r="V721" s="67">
        <f t="shared" si="191"/>
        <v>316.88856453387461</v>
      </c>
      <c r="W721" s="67">
        <f t="shared" si="191"/>
        <v>313.65689828225266</v>
      </c>
      <c r="X721" s="67">
        <f t="shared" si="191"/>
        <v>310.45818893703478</v>
      </c>
      <c r="Y721" s="67">
        <f t="shared" ref="Y721:AN736" si="193">$C721*POWER(POWER($D721/$C721,1/($D$672-$C$672)),Y$672-$C$672)</f>
        <v>307.29210039987572</v>
      </c>
      <c r="Z721" s="67">
        <f t="shared" si="193"/>
        <v>304.1583</v>
      </c>
      <c r="AA721" s="67">
        <f t="shared" si="193"/>
        <v>301.05645845924715</v>
      </c>
      <c r="AB721" s="67">
        <f t="shared" si="193"/>
        <v>297.98624985747364</v>
      </c>
      <c r="AC721" s="67">
        <f t="shared" si="193"/>
        <v>294.94735159830708</v>
      </c>
      <c r="AD721" s="67">
        <f t="shared" si="193"/>
        <v>291.93944437525033</v>
      </c>
      <c r="AE721" s="67">
        <f t="shared" si="193"/>
        <v>288.96221213813084</v>
      </c>
      <c r="AF721" s="67">
        <f t="shared" si="193"/>
        <v>286.01534205989242</v>
      </c>
      <c r="AG721" s="67">
        <f t="shared" si="193"/>
        <v>283.09852450372506</v>
      </c>
      <c r="AH721" s="67">
        <f t="shared" si="193"/>
        <v>280.2114529905312</v>
      </c>
      <c r="AI721" s="67">
        <f t="shared" si="193"/>
        <v>277.35382416672223</v>
      </c>
      <c r="AJ721" s="67">
        <f t="shared" si="193"/>
        <v>274.5253377723447</v>
      </c>
      <c r="AK721" s="67">
        <f t="shared" si="193"/>
        <v>271.72569660953093</v>
      </c>
      <c r="AL721" s="67">
        <f t="shared" si="193"/>
        <v>268.95460651127144</v>
      </c>
      <c r="AM721" s="67">
        <f t="shared" si="193"/>
        <v>266.21177631050597</v>
      </c>
      <c r="AN721" s="67">
        <f t="shared" si="193"/>
        <v>263.49691780952958</v>
      </c>
      <c r="AO721" s="67">
        <f t="shared" ref="AO721:BD736" si="194">$C721*POWER(POWER($D721/$C721,1/($D$672-$C$672)),AO$672-$C$672)</f>
        <v>260.80974574971094</v>
      </c>
      <c r="AP721" s="67">
        <f t="shared" si="194"/>
        <v>258.14997778151928</v>
      </c>
      <c r="AQ721" s="67">
        <f t="shared" si="194"/>
        <v>255.51733443485691</v>
      </c>
      <c r="AR721" s="67">
        <f t="shared" si="194"/>
        <v>252.91153908969463</v>
      </c>
      <c r="AS721" s="67">
        <f t="shared" si="194"/>
        <v>250.33231794700629</v>
      </c>
      <c r="AT721" s="67">
        <f t="shared" si="194"/>
        <v>247.77939999999987</v>
      </c>
      <c r="AU721" s="67">
        <f t="shared" si="194"/>
        <v>245.25251700564195</v>
      </c>
      <c r="AV721" s="67">
        <f t="shared" si="194"/>
        <v>242.7514034564727</v>
      </c>
      <c r="AW721" s="67">
        <f t="shared" si="194"/>
        <v>240.27579655270799</v>
      </c>
      <c r="AX721" s="67">
        <f t="shared" si="194"/>
        <v>237.82543617462639</v>
      </c>
      <c r="AY721" s="67">
        <f t="shared" si="194"/>
        <v>235.40006485523739</v>
      </c>
      <c r="AZ721" s="67">
        <f t="shared" si="194"/>
        <v>232.9994277532287</v>
      </c>
      <c r="BA721" s="67">
        <f t="shared" si="194"/>
        <v>230.62327262618928</v>
      </c>
      <c r="BB721" s="67">
        <f t="shared" si="194"/>
        <v>228.27134980410523</v>
      </c>
      <c r="BC721" s="67">
        <f t="shared" si="194"/>
        <v>225.94341216312654</v>
      </c>
      <c r="BD721" s="67">
        <f t="shared" si="194"/>
        <v>223.63921509960068</v>
      </c>
      <c r="BE721" s="67">
        <f t="shared" si="192"/>
        <v>221.35851650437147</v>
      </c>
      <c r="BF721" s="67">
        <f t="shared" si="192"/>
        <v>219.10107673734004</v>
      </c>
      <c r="BG721" s="67">
        <f t="shared" si="192"/>
        <v>216.86665860228487</v>
      </c>
      <c r="BH721" s="67">
        <f t="shared" si="192"/>
        <v>214.65502732193897</v>
      </c>
      <c r="BI721" s="67">
        <f t="shared" si="192"/>
        <v>212.46595051332113</v>
      </c>
      <c r="BJ721" s="67">
        <f t="shared" si="192"/>
        <v>210.29919816331869</v>
      </c>
      <c r="BK721" s="67">
        <f t="shared" si="192"/>
        <v>208.15454260451924</v>
      </c>
      <c r="BL721" s="67">
        <f t="shared" si="192"/>
        <v>206.03175849128905</v>
      </c>
      <c r="BM721" s="67">
        <f t="shared" si="192"/>
        <v>203.93062277609525</v>
      </c>
      <c r="BN721" s="67">
        <f t="shared" si="192"/>
        <v>201.8509146860695</v>
      </c>
      <c r="BO721" s="67">
        <f t="shared" si="192"/>
        <v>199.79241569981065</v>
      </c>
      <c r="BP721" s="67">
        <f t="shared" si="192"/>
        <v>197.75490952442428</v>
      </c>
      <c r="BQ721" s="67">
        <f t="shared" si="192"/>
        <v>195.73818207279569</v>
      </c>
      <c r="BS721" s="55"/>
    </row>
    <row r="722" spans="2:71">
      <c r="B722" s="56">
        <v>53</v>
      </c>
      <c r="C722" s="212">
        <v>307.79180000000002</v>
      </c>
      <c r="D722" s="212">
        <v>251.78489999999999</v>
      </c>
      <c r="I722" s="61" t="s">
        <v>381</v>
      </c>
      <c r="J722" s="67">
        <f t="shared" ref="J722:Y737" si="195">$C722*POWER(POWER($D722/$C722,1/($D$672-$C$672)),J$672-$C$672)</f>
        <v>361.44226648425445</v>
      </c>
      <c r="K722" s="67">
        <f t="shared" si="195"/>
        <v>357.83067582830125</v>
      </c>
      <c r="L722" s="67">
        <f t="shared" si="195"/>
        <v>354.25517278100853</v>
      </c>
      <c r="M722" s="67">
        <f t="shared" si="195"/>
        <v>350.71539674904659</v>
      </c>
      <c r="N722" s="67">
        <f t="shared" si="195"/>
        <v>347.21099074219427</v>
      </c>
      <c r="O722" s="67">
        <f t="shared" si="195"/>
        <v>343.74160133733511</v>
      </c>
      <c r="P722" s="67">
        <f t="shared" si="195"/>
        <v>340.30687864281492</v>
      </c>
      <c r="Q722" s="67">
        <f t="shared" si="195"/>
        <v>336.90647626315433</v>
      </c>
      <c r="R722" s="67">
        <f t="shared" si="195"/>
        <v>333.54005126411482</v>
      </c>
      <c r="S722" s="67">
        <f t="shared" si="195"/>
        <v>330.20726413811309</v>
      </c>
      <c r="T722" s="67">
        <f t="shared" si="195"/>
        <v>326.90777876998169</v>
      </c>
      <c r="U722" s="67">
        <f t="shared" si="195"/>
        <v>323.64126240307115</v>
      </c>
      <c r="V722" s="67">
        <f t="shared" si="195"/>
        <v>320.40738560569133</v>
      </c>
      <c r="W722" s="67">
        <f t="shared" si="195"/>
        <v>317.20582223788779</v>
      </c>
      <c r="X722" s="67">
        <f t="shared" si="195"/>
        <v>314.03624941855014</v>
      </c>
      <c r="Y722" s="67">
        <f t="shared" si="195"/>
        <v>310.89834749284933</v>
      </c>
      <c r="Z722" s="67">
        <f t="shared" si="193"/>
        <v>307.79180000000002</v>
      </c>
      <c r="AA722" s="67">
        <f t="shared" si="193"/>
        <v>304.71629364134503</v>
      </c>
      <c r="AB722" s="67">
        <f t="shared" si="193"/>
        <v>301.67151824875913</v>
      </c>
      <c r="AC722" s="67">
        <f t="shared" si="193"/>
        <v>298.6571667533679</v>
      </c>
      <c r="AD722" s="67">
        <f t="shared" si="193"/>
        <v>295.67293515457976</v>
      </c>
      <c r="AE722" s="67">
        <f t="shared" si="193"/>
        <v>292.71852248942724</v>
      </c>
      <c r="AF722" s="67">
        <f t="shared" si="193"/>
        <v>289.79363080221424</v>
      </c>
      <c r="AG722" s="67">
        <f t="shared" si="193"/>
        <v>286.89796511446718</v>
      </c>
      <c r="AH722" s="67">
        <f t="shared" si="193"/>
        <v>284.03123339518572</v>
      </c>
      <c r="AI722" s="67">
        <f t="shared" si="193"/>
        <v>281.19314653139173</v>
      </c>
      <c r="AJ722" s="67">
        <f t="shared" si="193"/>
        <v>278.38341829897132</v>
      </c>
      <c r="AK722" s="67">
        <f t="shared" si="193"/>
        <v>275.60176533380917</v>
      </c>
      <c r="AL722" s="67">
        <f t="shared" si="193"/>
        <v>272.84790710321084</v>
      </c>
      <c r="AM722" s="67">
        <f t="shared" si="193"/>
        <v>270.12156587761086</v>
      </c>
      <c r="AN722" s="67">
        <f t="shared" si="193"/>
        <v>267.42246670256321</v>
      </c>
      <c r="AO722" s="67">
        <f t="shared" si="194"/>
        <v>264.75033737101205</v>
      </c>
      <c r="AP722" s="67">
        <f t="shared" si="194"/>
        <v>262.10490839583923</v>
      </c>
      <c r="AQ722" s="67">
        <f t="shared" si="194"/>
        <v>259.48591298268627</v>
      </c>
      <c r="AR722" s="67">
        <f t="shared" si="194"/>
        <v>256.89308700304798</v>
      </c>
      <c r="AS722" s="67">
        <f t="shared" si="194"/>
        <v>254.32616896763452</v>
      </c>
      <c r="AT722" s="67">
        <f t="shared" si="194"/>
        <v>251.78490000000011</v>
      </c>
      <c r="AU722" s="67">
        <f t="shared" si="194"/>
        <v>249.26902381043527</v>
      </c>
      <c r="AV722" s="67">
        <f t="shared" si="194"/>
        <v>246.77828667011926</v>
      </c>
      <c r="AW722" s="67">
        <f t="shared" si="194"/>
        <v>244.31243738553169</v>
      </c>
      <c r="AX722" s="67">
        <f t="shared" si="194"/>
        <v>241.87122727311899</v>
      </c>
      <c r="AY722" s="67">
        <f t="shared" si="194"/>
        <v>239.45441013421481</v>
      </c>
      <c r="AZ722" s="67">
        <f t="shared" si="194"/>
        <v>237.06174223021037</v>
      </c>
      <c r="BA722" s="67">
        <f t="shared" si="194"/>
        <v>234.69298225797317</v>
      </c>
      <c r="BB722" s="67">
        <f t="shared" si="194"/>
        <v>232.34789132551134</v>
      </c>
      <c r="BC722" s="67">
        <f t="shared" si="194"/>
        <v>230.02623292788127</v>
      </c>
      <c r="BD722" s="67">
        <f t="shared" si="192"/>
        <v>227.72777292333546</v>
      </c>
      <c r="BE722" s="67">
        <f t="shared" si="192"/>
        <v>225.4522795097096</v>
      </c>
      <c r="BF722" s="67">
        <f t="shared" si="192"/>
        <v>223.19952320104454</v>
      </c>
      <c r="BG722" s="67">
        <f t="shared" si="192"/>
        <v>220.96927680444279</v>
      </c>
      <c r="BH722" s="67">
        <f t="shared" si="192"/>
        <v>218.76131539715558</v>
      </c>
      <c r="BI722" s="67">
        <f t="shared" si="192"/>
        <v>216.57541630389946</v>
      </c>
      <c r="BJ722" s="67">
        <f t="shared" si="192"/>
        <v>214.41135907439886</v>
      </c>
      <c r="BK722" s="67">
        <f t="shared" si="192"/>
        <v>212.26892546115394</v>
      </c>
      <c r="BL722" s="67">
        <f t="shared" si="192"/>
        <v>210.14789939742954</v>
      </c>
      <c r="BM722" s="67">
        <f t="shared" si="192"/>
        <v>208.04806697546516</v>
      </c>
      <c r="BN722" s="67">
        <f t="shared" si="192"/>
        <v>205.9692164249017</v>
      </c>
      <c r="BO722" s="67">
        <f t="shared" si="192"/>
        <v>203.91113809142442</v>
      </c>
      <c r="BP722" s="67">
        <f t="shared" si="192"/>
        <v>201.87362441561905</v>
      </c>
      <c r="BQ722" s="67">
        <f t="shared" si="192"/>
        <v>199.85646991203916</v>
      </c>
      <c r="BS722" s="55"/>
    </row>
    <row r="723" spans="2:71">
      <c r="B723" s="56">
        <v>54</v>
      </c>
      <c r="C723" s="212">
        <v>311.46870000000001</v>
      </c>
      <c r="D723" s="212">
        <v>255.8552</v>
      </c>
      <c r="I723" s="61" t="s">
        <v>381</v>
      </c>
      <c r="J723" s="67">
        <f t="shared" si="195"/>
        <v>364.54449137512376</v>
      </c>
      <c r="K723" s="67">
        <f t="shared" si="195"/>
        <v>360.97700049979602</v>
      </c>
      <c r="L723" s="67">
        <f t="shared" si="195"/>
        <v>357.4444216624957</v>
      </c>
      <c r="M723" s="67">
        <f t="shared" si="195"/>
        <v>353.94641320841777</v>
      </c>
      <c r="N723" s="67">
        <f t="shared" si="195"/>
        <v>350.48263682624599</v>
      </c>
      <c r="O723" s="67">
        <f t="shared" si="195"/>
        <v>347.05275751543286</v>
      </c>
      <c r="P723" s="67">
        <f t="shared" si="195"/>
        <v>343.65644355380022</v>
      </c>
      <c r="Q723" s="67">
        <f t="shared" si="195"/>
        <v>340.29336646545602</v>
      </c>
      <c r="R723" s="67">
        <f t="shared" si="195"/>
        <v>336.9632009890264</v>
      </c>
      <c r="S723" s="67">
        <f t="shared" si="195"/>
        <v>333.66562504619714</v>
      </c>
      <c r="T723" s="67">
        <f t="shared" si="195"/>
        <v>330.40031971056408</v>
      </c>
      <c r="U723" s="67">
        <f t="shared" si="195"/>
        <v>327.16696917678826</v>
      </c>
      <c r="V723" s="67">
        <f t="shared" si="195"/>
        <v>323.96526073005231</v>
      </c>
      <c r="W723" s="67">
        <f t="shared" si="195"/>
        <v>320.79488471581612</v>
      </c>
      <c r="X723" s="67">
        <f t="shared" si="195"/>
        <v>317.6555345098688</v>
      </c>
      <c r="Y723" s="67">
        <f t="shared" si="195"/>
        <v>314.54690648867296</v>
      </c>
      <c r="Z723" s="67">
        <f t="shared" si="193"/>
        <v>311.46870000000001</v>
      </c>
      <c r="AA723" s="67">
        <f t="shared" si="193"/>
        <v>308.42061733385225</v>
      </c>
      <c r="AB723" s="67">
        <f t="shared" si="193"/>
        <v>305.40236369366971</v>
      </c>
      <c r="AC723" s="67">
        <f t="shared" si="193"/>
        <v>302.41364716781902</v>
      </c>
      <c r="AD723" s="67">
        <f t="shared" si="193"/>
        <v>299.45417870136072</v>
      </c>
      <c r="AE723" s="67">
        <f t="shared" si="193"/>
        <v>296.52367206809345</v>
      </c>
      <c r="AF723" s="67">
        <f t="shared" si="193"/>
        <v>293.62184384287133</v>
      </c>
      <c r="AG723" s="67">
        <f t="shared" si="193"/>
        <v>290.74841337419247</v>
      </c>
      <c r="AH723" s="67">
        <f t="shared" si="193"/>
        <v>287.90310275705548</v>
      </c>
      <c r="AI723" s="67">
        <f t="shared" si="193"/>
        <v>285.08563680608211</v>
      </c>
      <c r="AJ723" s="67">
        <f t="shared" si="193"/>
        <v>282.29574302890217</v>
      </c>
      <c r="AK723" s="67">
        <f t="shared" si="193"/>
        <v>279.53315159979968</v>
      </c>
      <c r="AL723" s="67">
        <f t="shared" si="193"/>
        <v>276.79759533361619</v>
      </c>
      <c r="AM723" s="67">
        <f t="shared" si="193"/>
        <v>274.08880965991034</v>
      </c>
      <c r="AN723" s="67">
        <f t="shared" si="193"/>
        <v>271.40653259736945</v>
      </c>
      <c r="AO723" s="67">
        <f t="shared" si="194"/>
        <v>268.75050472847181</v>
      </c>
      <c r="AP723" s="67">
        <f t="shared" si="194"/>
        <v>266.12046917439739</v>
      </c>
      <c r="AQ723" s="67">
        <f t="shared" si="194"/>
        <v>263.51617157018359</v>
      </c>
      <c r="AR723" s="67">
        <f t="shared" si="194"/>
        <v>260.93736004012391</v>
      </c>
      <c r="AS723" s="67">
        <f t="shared" si="194"/>
        <v>258.38378517340806</v>
      </c>
      <c r="AT723" s="67">
        <f t="shared" si="194"/>
        <v>255.85519999999985</v>
      </c>
      <c r="AU723" s="67">
        <f t="shared" si="194"/>
        <v>253.35135996675169</v>
      </c>
      <c r="AV723" s="67">
        <f t="shared" si="194"/>
        <v>250.87202291375206</v>
      </c>
      <c r="AW723" s="67">
        <f t="shared" si="194"/>
        <v>248.41694905090537</v>
      </c>
      <c r="AX723" s="67">
        <f t="shared" si="194"/>
        <v>245.9859009347403</v>
      </c>
      <c r="AY723" s="67">
        <f t="shared" si="194"/>
        <v>243.57864344544549</v>
      </c>
      <c r="AZ723" s="67">
        <f t="shared" si="194"/>
        <v>241.19494376412965</v>
      </c>
      <c r="BA723" s="67">
        <f t="shared" si="194"/>
        <v>238.83457135030469</v>
      </c>
      <c r="BB723" s="67">
        <f t="shared" si="194"/>
        <v>236.4972979195885</v>
      </c>
      <c r="BC723" s="67">
        <f t="shared" si="194"/>
        <v>234.18289742162679</v>
      </c>
      <c r="BD723" s="67">
        <f t="shared" si="192"/>
        <v>231.89114601823019</v>
      </c>
      <c r="BE723" s="67">
        <f t="shared" si="192"/>
        <v>229.62182206172571</v>
      </c>
      <c r="BF723" s="67">
        <f t="shared" si="192"/>
        <v>227.37470607352006</v>
      </c>
      <c r="BG723" s="67">
        <f t="shared" si="192"/>
        <v>225.1495807228728</v>
      </c>
      <c r="BH723" s="67">
        <f t="shared" si="192"/>
        <v>222.94623080587689</v>
      </c>
      <c r="BI723" s="67">
        <f t="shared" si="192"/>
        <v>220.76444322464519</v>
      </c>
      <c r="BJ723" s="67">
        <f t="shared" si="192"/>
        <v>218.60400696670081</v>
      </c>
      <c r="BK723" s="67">
        <f t="shared" si="192"/>
        <v>216.4647130845687</v>
      </c>
      <c r="BL723" s="67">
        <f t="shared" si="192"/>
        <v>214.34635467556731</v>
      </c>
      <c r="BM723" s="67">
        <f t="shared" si="192"/>
        <v>212.24872686179802</v>
      </c>
      <c r="BN723" s="67">
        <f t="shared" si="192"/>
        <v>210.17162677033014</v>
      </c>
      <c r="BO723" s="67">
        <f t="shared" si="192"/>
        <v>208.11485351358002</v>
      </c>
      <c r="BP723" s="67">
        <f t="shared" si="192"/>
        <v>206.07820816988215</v>
      </c>
      <c r="BQ723" s="67">
        <f t="shared" si="192"/>
        <v>204.06149376425037</v>
      </c>
      <c r="BS723" s="55"/>
    </row>
    <row r="724" spans="2:71">
      <c r="B724" s="56">
        <v>55</v>
      </c>
      <c r="C724" s="212">
        <v>315.18950000000001</v>
      </c>
      <c r="D724" s="212">
        <v>259.99119999999999</v>
      </c>
      <c r="I724" s="61" t="s">
        <v>381</v>
      </c>
      <c r="J724" s="67">
        <f t="shared" si="195"/>
        <v>367.67340364153671</v>
      </c>
      <c r="K724" s="67">
        <f t="shared" si="195"/>
        <v>364.15104522128883</v>
      </c>
      <c r="L724" s="67">
        <f t="shared" si="195"/>
        <v>360.66243144701696</v>
      </c>
      <c r="M724" s="67">
        <f t="shared" si="195"/>
        <v>357.2072390406795</v>
      </c>
      <c r="N724" s="67">
        <f t="shared" si="195"/>
        <v>353.78514782127991</v>
      </c>
      <c r="O724" s="67">
        <f t="shared" si="195"/>
        <v>350.39584067519684</v>
      </c>
      <c r="P724" s="67">
        <f t="shared" si="195"/>
        <v>347.03900352679813</v>
      </c>
      <c r="Q724" s="67">
        <f t="shared" si="195"/>
        <v>343.71432530933635</v>
      </c>
      <c r="R724" s="67">
        <f t="shared" si="195"/>
        <v>340.4214979361235</v>
      </c>
      <c r="S724" s="67">
        <f t="shared" si="195"/>
        <v>337.16021627198182</v>
      </c>
      <c r="T724" s="67">
        <f t="shared" si="195"/>
        <v>333.93017810496747</v>
      </c>
      <c r="U724" s="67">
        <f t="shared" si="195"/>
        <v>330.73108411836614</v>
      </c>
      <c r="V724" s="67">
        <f t="shared" si="195"/>
        <v>327.56263786295563</v>
      </c>
      <c r="W724" s="67">
        <f t="shared" si="195"/>
        <v>324.42454572953579</v>
      </c>
      <c r="X724" s="67">
        <f t="shared" si="195"/>
        <v>321.31651692172011</v>
      </c>
      <c r="Y724" s="67">
        <f t="shared" si="195"/>
        <v>318.23826342898883</v>
      </c>
      <c r="Z724" s="67">
        <f t="shared" si="193"/>
        <v>315.18950000000001</v>
      </c>
      <c r="AA724" s="67">
        <f t="shared" si="193"/>
        <v>312.16994411615605</v>
      </c>
      <c r="AB724" s="67">
        <f t="shared" si="193"/>
        <v>309.179315965424</v>
      </c>
      <c r="AC724" s="67">
        <f t="shared" si="193"/>
        <v>306.21733841640588</v>
      </c>
      <c r="AD724" s="67">
        <f t="shared" si="193"/>
        <v>303.28373699265831</v>
      </c>
      <c r="AE724" s="67">
        <f t="shared" si="193"/>
        <v>300.3782398472573</v>
      </c>
      <c r="AF724" s="67">
        <f t="shared" si="193"/>
        <v>297.5005777376075</v>
      </c>
      <c r="AG724" s="67">
        <f t="shared" si="193"/>
        <v>294.65048400049199</v>
      </c>
      <c r="AH724" s="67">
        <f t="shared" si="193"/>
        <v>291.82769452736187</v>
      </c>
      <c r="AI724" s="67">
        <f t="shared" si="193"/>
        <v>289.03194773986195</v>
      </c>
      <c r="AJ724" s="67">
        <f t="shared" si="193"/>
        <v>286.2629845655913</v>
      </c>
      <c r="AK724" s="67">
        <f t="shared" si="193"/>
        <v>283.52054841409597</v>
      </c>
      <c r="AL724" s="67">
        <f t="shared" si="193"/>
        <v>280.80438515309123</v>
      </c>
      <c r="AM724" s="67">
        <f t="shared" si="193"/>
        <v>278.11424308491257</v>
      </c>
      <c r="AN724" s="67">
        <f t="shared" si="193"/>
        <v>275.44987292319126</v>
      </c>
      <c r="AO724" s="67">
        <f t="shared" si="194"/>
        <v>272.81102776975411</v>
      </c>
      <c r="AP724" s="67">
        <f t="shared" si="194"/>
        <v>270.197463091744</v>
      </c>
      <c r="AQ724" s="67">
        <f t="shared" si="194"/>
        <v>267.60893669896001</v>
      </c>
      <c r="AR724" s="67">
        <f t="shared" si="194"/>
        <v>265.04520872141455</v>
      </c>
      <c r="AS724" s="67">
        <f t="shared" si="194"/>
        <v>262.50604158710519</v>
      </c>
      <c r="AT724" s="67">
        <f t="shared" si="194"/>
        <v>259.99119999999994</v>
      </c>
      <c r="AU724" s="67">
        <f t="shared" si="194"/>
        <v>257.50045091823273</v>
      </c>
      <c r="AV724" s="67">
        <f t="shared" si="194"/>
        <v>255.03356353250891</v>
      </c>
      <c r="AW724" s="67">
        <f t="shared" si="194"/>
        <v>252.59030924471608</v>
      </c>
      <c r="AX724" s="67">
        <f t="shared" si="194"/>
        <v>250.17046164674139</v>
      </c>
      <c r="AY724" s="67">
        <f t="shared" si="194"/>
        <v>247.77379649949069</v>
      </c>
      <c r="AZ724" s="67">
        <f t="shared" si="194"/>
        <v>245.40009171210917</v>
      </c>
      <c r="BA724" s="67">
        <f t="shared" si="194"/>
        <v>243.04912732140093</v>
      </c>
      <c r="BB724" s="67">
        <f t="shared" si="194"/>
        <v>240.72068547144568</v>
      </c>
      <c r="BC724" s="67">
        <f t="shared" si="194"/>
        <v>238.41455039341085</v>
      </c>
      <c r="BD724" s="67">
        <f t="shared" si="192"/>
        <v>236.13050838555705</v>
      </c>
      <c r="BE724" s="67">
        <f t="shared" si="192"/>
        <v>233.86834779343496</v>
      </c>
      <c r="BF724" s="67">
        <f t="shared" si="192"/>
        <v>231.62785899027202</v>
      </c>
      <c r="BG724" s="67">
        <f t="shared" si="192"/>
        <v>229.40883435754711</v>
      </c>
      <c r="BH724" s="67">
        <f t="shared" si="192"/>
        <v>227.21106826575118</v>
      </c>
      <c r="BI724" s="67">
        <f t="shared" si="192"/>
        <v>225.03435705533232</v>
      </c>
      <c r="BJ724" s="67">
        <f t="shared" si="192"/>
        <v>222.87849901782323</v>
      </c>
      <c r="BK724" s="67">
        <f t="shared" si="192"/>
        <v>220.74329437714968</v>
      </c>
      <c r="BL724" s="67">
        <f t="shared" si="192"/>
        <v>218.6285452711179</v>
      </c>
      <c r="BM724" s="67">
        <f t="shared" si="192"/>
        <v>216.53405573307919</v>
      </c>
      <c r="BN724" s="67">
        <f t="shared" si="192"/>
        <v>214.45963167377073</v>
      </c>
      <c r="BO724" s="67">
        <f t="shared" si="192"/>
        <v>212.40508086332957</v>
      </c>
      <c r="BP724" s="67">
        <f t="shared" si="192"/>
        <v>210.37021291347969</v>
      </c>
      <c r="BQ724" s="67">
        <f t="shared" si="192"/>
        <v>208.35483925988908</v>
      </c>
      <c r="BS724" s="55"/>
    </row>
    <row r="725" spans="2:71">
      <c r="B725" s="56">
        <v>56</v>
      </c>
      <c r="C725" s="212">
        <v>317.38749999999999</v>
      </c>
      <c r="D725" s="212">
        <v>262.64600000000002</v>
      </c>
      <c r="I725" s="61" t="s">
        <v>381</v>
      </c>
      <c r="J725" s="67">
        <f t="shared" si="195"/>
        <v>369.28786815136414</v>
      </c>
      <c r="K725" s="67">
        <f t="shared" si="195"/>
        <v>365.80874970575218</v>
      </c>
      <c r="L725" s="67">
        <f t="shared" si="195"/>
        <v>362.36240857616519</v>
      </c>
      <c r="M725" s="67">
        <f t="shared" si="195"/>
        <v>358.94853596241069</v>
      </c>
      <c r="N725" s="67">
        <f t="shared" si="195"/>
        <v>355.56682597355075</v>
      </c>
      <c r="O725" s="67">
        <f t="shared" si="195"/>
        <v>352.21697560049381</v>
      </c>
      <c r="P725" s="67">
        <f t="shared" si="195"/>
        <v>348.89868468884356</v>
      </c>
      <c r="Q725" s="67">
        <f t="shared" si="195"/>
        <v>345.61165591200552</v>
      </c>
      <c r="R725" s="67">
        <f t="shared" si="195"/>
        <v>342.35559474454493</v>
      </c>
      <c r="S725" s="67">
        <f t="shared" si="195"/>
        <v>339.1302094357971</v>
      </c>
      <c r="T725" s="67">
        <f t="shared" si="195"/>
        <v>335.93521098372577</v>
      </c>
      <c r="U725" s="67">
        <f t="shared" si="195"/>
        <v>332.77031310902771</v>
      </c>
      <c r="V725" s="67">
        <f t="shared" si="195"/>
        <v>329.63523222948157</v>
      </c>
      <c r="W725" s="67">
        <f t="shared" si="195"/>
        <v>326.52968743453829</v>
      </c>
      <c r="X725" s="67">
        <f t="shared" si="195"/>
        <v>323.4534004601507</v>
      </c>
      <c r="Y725" s="67">
        <f t="shared" si="195"/>
        <v>320.40609566384046</v>
      </c>
      <c r="Z725" s="67">
        <f t="shared" si="193"/>
        <v>317.38749999999999</v>
      </c>
      <c r="AA725" s="67">
        <f t="shared" si="193"/>
        <v>314.39734299542687</v>
      </c>
      <c r="AB725" s="67">
        <f t="shared" si="193"/>
        <v>311.4353567250887</v>
      </c>
      <c r="AC725" s="67">
        <f t="shared" si="193"/>
        <v>308.50127578811657</v>
      </c>
      <c r="AD725" s="67">
        <f t="shared" si="193"/>
        <v>305.59483728402432</v>
      </c>
      <c r="AE725" s="67">
        <f t="shared" si="193"/>
        <v>302.71578078915223</v>
      </c>
      <c r="AF725" s="67">
        <f t="shared" si="193"/>
        <v>299.8638483333325</v>
      </c>
      <c r="AG725" s="67">
        <f t="shared" si="193"/>
        <v>297.03878437677412</v>
      </c>
      <c r="AH725" s="67">
        <f t="shared" si="193"/>
        <v>294.24033578716649</v>
      </c>
      <c r="AI725" s="67">
        <f t="shared" si="193"/>
        <v>291.46825181699774</v>
      </c>
      <c r="AJ725" s="67">
        <f t="shared" si="193"/>
        <v>288.72228408108725</v>
      </c>
      <c r="AK725" s="67">
        <f t="shared" si="193"/>
        <v>286.00218653433001</v>
      </c>
      <c r="AL725" s="67">
        <f t="shared" si="193"/>
        <v>283.30771544965012</v>
      </c>
      <c r="AM725" s="67">
        <f t="shared" si="193"/>
        <v>280.63862939616229</v>
      </c>
      <c r="AN725" s="67">
        <f t="shared" si="193"/>
        <v>277.99468921753919</v>
      </c>
      <c r="AO725" s="67">
        <f t="shared" si="194"/>
        <v>275.37565801058253</v>
      </c>
      <c r="AP725" s="67">
        <f t="shared" si="194"/>
        <v>272.78130110399587</v>
      </c>
      <c r="AQ725" s="67">
        <f t="shared" si="194"/>
        <v>270.2113860373575</v>
      </c>
      <c r="AR725" s="67">
        <f t="shared" si="194"/>
        <v>267.66568254029158</v>
      </c>
      <c r="AS725" s="67">
        <f t="shared" si="194"/>
        <v>265.14396251183524</v>
      </c>
      <c r="AT725" s="67">
        <f t="shared" si="194"/>
        <v>262.64600000000024</v>
      </c>
      <c r="AU725" s="67">
        <f t="shared" si="194"/>
        <v>260.17157118152716</v>
      </c>
      <c r="AV725" s="67">
        <f t="shared" si="194"/>
        <v>257.72045434183048</v>
      </c>
      <c r="AW725" s="67">
        <f t="shared" si="194"/>
        <v>255.29242985513207</v>
      </c>
      <c r="AX725" s="67">
        <f t="shared" si="194"/>
        <v>252.88728016478257</v>
      </c>
      <c r="AY725" s="67">
        <f t="shared" si="194"/>
        <v>250.50478976376749</v>
      </c>
      <c r="AZ725" s="67">
        <f t="shared" si="194"/>
        <v>248.14474517539762</v>
      </c>
      <c r="BA725" s="67">
        <f t="shared" si="194"/>
        <v>245.8069349341807</v>
      </c>
      <c r="BB725" s="67">
        <f t="shared" si="194"/>
        <v>243.49114956687396</v>
      </c>
      <c r="BC725" s="67">
        <f t="shared" si="194"/>
        <v>241.19718157371432</v>
      </c>
      <c r="BD725" s="67">
        <f t="shared" si="192"/>
        <v>238.9248254098265</v>
      </c>
      <c r="BE725" s="67">
        <f t="shared" si="192"/>
        <v>236.67387746680544</v>
      </c>
      <c r="BF725" s="67">
        <f t="shared" si="192"/>
        <v>234.44413605447244</v>
      </c>
      <c r="BG725" s="67">
        <f t="shared" si="192"/>
        <v>232.23540138280336</v>
      </c>
      <c r="BH725" s="67">
        <f t="shared" si="192"/>
        <v>230.04747554402698</v>
      </c>
      <c r="BI725" s="67">
        <f t="shared" si="192"/>
        <v>227.88016249489201</v>
      </c>
      <c r="BJ725" s="67">
        <f t="shared" si="192"/>
        <v>225.73326803910103</v>
      </c>
      <c r="BK725" s="67">
        <f t="shared" si="192"/>
        <v>223.60659980991019</v>
      </c>
      <c r="BL725" s="67">
        <f t="shared" si="192"/>
        <v>221.49996725289273</v>
      </c>
      <c r="BM725" s="67">
        <f t="shared" si="192"/>
        <v>219.41318160886468</v>
      </c>
      <c r="BN725" s="67">
        <f t="shared" si="192"/>
        <v>217.34605589697176</v>
      </c>
      <c r="BO725" s="67">
        <f t="shared" si="192"/>
        <v>215.29840489793534</v>
      </c>
      <c r="BP725" s="67">
        <f t="shared" si="192"/>
        <v>213.27004513745649</v>
      </c>
      <c r="BQ725" s="67">
        <f t="shared" si="192"/>
        <v>211.26079486977616</v>
      </c>
      <c r="BS725" s="55"/>
    </row>
    <row r="726" spans="2:71">
      <c r="B726" s="56">
        <v>57</v>
      </c>
      <c r="C726" s="212">
        <v>319.60090000000002</v>
      </c>
      <c r="D726" s="212">
        <v>265.3279</v>
      </c>
      <c r="I726" s="61" t="s">
        <v>381</v>
      </c>
      <c r="J726" s="67">
        <f t="shared" si="195"/>
        <v>370.90958183398652</v>
      </c>
      <c r="K726" s="67">
        <f t="shared" si="195"/>
        <v>367.47415426700138</v>
      </c>
      <c r="L726" s="67">
        <f t="shared" si="195"/>
        <v>364.07054621384384</v>
      </c>
      <c r="M726" s="67">
        <f t="shared" si="195"/>
        <v>360.6984629567707</v>
      </c>
      <c r="N726" s="67">
        <f t="shared" si="195"/>
        <v>357.35761250776414</v>
      </c>
      <c r="O726" s="67">
        <f t="shared" si="195"/>
        <v>354.04770558324941</v>
      </c>
      <c r="P726" s="67">
        <f t="shared" si="195"/>
        <v>350.76845557904494</v>
      </c>
      <c r="Q726" s="67">
        <f t="shared" si="195"/>
        <v>347.51957854554615</v>
      </c>
      <c r="R726" s="67">
        <f t="shared" si="195"/>
        <v>344.30079316313777</v>
      </c>
      <c r="S726" s="67">
        <f t="shared" si="195"/>
        <v>341.11182071783458</v>
      </c>
      <c r="T726" s="67">
        <f t="shared" si="195"/>
        <v>337.95238507714771</v>
      </c>
      <c r="U726" s="67">
        <f t="shared" si="195"/>
        <v>334.82221266617421</v>
      </c>
      <c r="V726" s="67">
        <f t="shared" si="195"/>
        <v>331.72103244390865</v>
      </c>
      <c r="W726" s="67">
        <f t="shared" si="195"/>
        <v>328.64857587977309</v>
      </c>
      <c r="X726" s="67">
        <f t="shared" si="195"/>
        <v>325.60457693036568</v>
      </c>
      <c r="Y726" s="67">
        <f t="shared" si="195"/>
        <v>322.5887720164236</v>
      </c>
      <c r="Z726" s="67">
        <f t="shared" si="193"/>
        <v>319.60090000000002</v>
      </c>
      <c r="AA726" s="67">
        <f t="shared" si="193"/>
        <v>316.64070216185218</v>
      </c>
      <c r="AB726" s="67">
        <f t="shared" si="193"/>
        <v>313.70792217903886</v>
      </c>
      <c r="AC726" s="67">
        <f t="shared" si="193"/>
        <v>310.80230610272542</v>
      </c>
      <c r="AD726" s="67">
        <f t="shared" si="193"/>
        <v>307.92360233619456</v>
      </c>
      <c r="AE726" s="67">
        <f t="shared" si="193"/>
        <v>305.07156161306051</v>
      </c>
      <c r="AF726" s="67">
        <f t="shared" si="193"/>
        <v>302.24593697568503</v>
      </c>
      <c r="AG726" s="67">
        <f t="shared" si="193"/>
        <v>299.44648375379364</v>
      </c>
      <c r="AH726" s="67">
        <f t="shared" si="193"/>
        <v>296.67295954328938</v>
      </c>
      <c r="AI726" s="67">
        <f t="shared" si="193"/>
        <v>293.92512418526331</v>
      </c>
      <c r="AJ726" s="67">
        <f t="shared" si="193"/>
        <v>291.20273974519893</v>
      </c>
      <c r="AK726" s="67">
        <f t="shared" si="193"/>
        <v>288.50557049237</v>
      </c>
      <c r="AL726" s="67">
        <f t="shared" si="193"/>
        <v>285.83338287942797</v>
      </c>
      <c r="AM726" s="67">
        <f t="shared" si="193"/>
        <v>283.18594552217974</v>
      </c>
      <c r="AN726" s="67">
        <f t="shared" si="193"/>
        <v>280.56302917955173</v>
      </c>
      <c r="AO726" s="67">
        <f t="shared" si="194"/>
        <v>277.96440673374036</v>
      </c>
      <c r="AP726" s="67">
        <f t="shared" si="194"/>
        <v>275.38985317054556</v>
      </c>
      <c r="AQ726" s="67">
        <f t="shared" si="194"/>
        <v>272.83914555988707</v>
      </c>
      <c r="AR726" s="67">
        <f t="shared" si="194"/>
        <v>270.31206303650094</v>
      </c>
      <c r="AS726" s="67">
        <f t="shared" si="194"/>
        <v>267.80838678081477</v>
      </c>
      <c r="AT726" s="67">
        <f t="shared" si="194"/>
        <v>265.32790000000023</v>
      </c>
      <c r="AU726" s="67">
        <f t="shared" si="194"/>
        <v>262.87038790920104</v>
      </c>
      <c r="AV726" s="67">
        <f t="shared" si="194"/>
        <v>260.43563771293469</v>
      </c>
      <c r="AW726" s="67">
        <f t="shared" si="194"/>
        <v>258.0234385866666</v>
      </c>
      <c r="AX726" s="67">
        <f t="shared" si="194"/>
        <v>255.63358165855499</v>
      </c>
      <c r="AY726" s="67">
        <f t="shared" si="194"/>
        <v>253.26585999136432</v>
      </c>
      <c r="AZ726" s="67">
        <f t="shared" si="194"/>
        <v>250.92006856454699</v>
      </c>
      <c r="BA726" s="67">
        <f t="shared" si="194"/>
        <v>248.59600425649066</v>
      </c>
      <c r="BB726" s="67">
        <f t="shared" si="194"/>
        <v>246.29346582692978</v>
      </c>
      <c r="BC726" s="67">
        <f t="shared" si="194"/>
        <v>244.01225389952026</v>
      </c>
      <c r="BD726" s="67">
        <f t="shared" si="192"/>
        <v>241.75217094457571</v>
      </c>
      <c r="BE726" s="67">
        <f t="shared" si="192"/>
        <v>239.51302126196316</v>
      </c>
      <c r="BF726" s="67">
        <f t="shared" si="192"/>
        <v>237.29461096415761</v>
      </c>
      <c r="BG726" s="67">
        <f t="shared" si="192"/>
        <v>235.09674795945321</v>
      </c>
      <c r="BH726" s="67">
        <f t="shared" si="192"/>
        <v>232.91924193533012</v>
      </c>
      <c r="BI726" s="67">
        <f t="shared" si="192"/>
        <v>230.7619043419754</v>
      </c>
      <c r="BJ726" s="67">
        <f t="shared" si="192"/>
        <v>228.62454837595655</v>
      </c>
      <c r="BK726" s="67">
        <f t="shared" si="192"/>
        <v>226.50698896404617</v>
      </c>
      <c r="BL726" s="67">
        <f t="shared" si="192"/>
        <v>224.40904274719651</v>
      </c>
      <c r="BM726" s="67">
        <f t="shared" si="192"/>
        <v>222.3305280646625</v>
      </c>
      <c r="BN726" s="67">
        <f t="shared" si="192"/>
        <v>220.27126493827183</v>
      </c>
      <c r="BO726" s="67">
        <f t="shared" si="192"/>
        <v>218.23107505684044</v>
      </c>
      <c r="BP726" s="67">
        <f t="shared" si="192"/>
        <v>216.20978176073285</v>
      </c>
      <c r="BQ726" s="67">
        <f t="shared" si="192"/>
        <v>214.20721002656526</v>
      </c>
      <c r="BS726" s="55"/>
    </row>
    <row r="727" spans="2:71">
      <c r="B727" s="56">
        <v>58</v>
      </c>
      <c r="C727" s="212">
        <v>321.8297</v>
      </c>
      <c r="D727" s="212">
        <v>268.03719999999998</v>
      </c>
      <c r="I727" s="61" t="s">
        <v>381</v>
      </c>
      <c r="J727" s="67">
        <f t="shared" si="195"/>
        <v>372.53832598984002</v>
      </c>
      <c r="K727" s="67">
        <f t="shared" si="195"/>
        <v>369.14705354691915</v>
      </c>
      <c r="L727" s="67">
        <f t="shared" si="195"/>
        <v>365.78665236738175</v>
      </c>
      <c r="M727" s="67">
        <f t="shared" si="195"/>
        <v>362.45684142547174</v>
      </c>
      <c r="N727" s="67">
        <f t="shared" si="195"/>
        <v>359.15734225365259</v>
      </c>
      <c r="O727" s="67">
        <f t="shared" si="195"/>
        <v>355.88787891931969</v>
      </c>
      <c r="P727" s="67">
        <f t="shared" si="195"/>
        <v>352.64817800172438</v>
      </c>
      <c r="Q727" s="67">
        <f t="shared" si="195"/>
        <v>349.43796856910853</v>
      </c>
      <c r="R727" s="67">
        <f t="shared" si="195"/>
        <v>346.25698215604609</v>
      </c>
      <c r="S727" s="67">
        <f t="shared" si="195"/>
        <v>343.10495274099259</v>
      </c>
      <c r="T727" s="67">
        <f t="shared" si="195"/>
        <v>339.98161672403751</v>
      </c>
      <c r="U727" s="67">
        <f t="shared" si="195"/>
        <v>336.88671290486008</v>
      </c>
      <c r="V727" s="67">
        <f t="shared" si="195"/>
        <v>333.81998246088511</v>
      </c>
      <c r="W727" s="67">
        <f t="shared" si="195"/>
        <v>330.78116892563878</v>
      </c>
      <c r="X727" s="67">
        <f t="shared" si="195"/>
        <v>327.77001816729967</v>
      </c>
      <c r="Y727" s="67">
        <f t="shared" si="195"/>
        <v>324.78627836744676</v>
      </c>
      <c r="Z727" s="67">
        <f t="shared" si="193"/>
        <v>321.8297</v>
      </c>
      <c r="AA727" s="67">
        <f t="shared" si="193"/>
        <v>318.9000358103529</v>
      </c>
      <c r="AB727" s="67">
        <f t="shared" si="193"/>
        <v>315.99704079469467</v>
      </c>
      <c r="AC727" s="67">
        <f t="shared" si="193"/>
        <v>313.12047217952124</v>
      </c>
      <c r="AD727" s="67">
        <f t="shared" si="193"/>
        <v>310.27008940133226</v>
      </c>
      <c r="AE727" s="67">
        <f t="shared" si="193"/>
        <v>307.44565408651295</v>
      </c>
      <c r="AF727" s="67">
        <f t="shared" si="193"/>
        <v>304.64693003139968</v>
      </c>
      <c r="AG727" s="67">
        <f t="shared" si="193"/>
        <v>301.87368318252612</v>
      </c>
      <c r="AH727" s="67">
        <f t="shared" si="193"/>
        <v>299.12568161704996</v>
      </c>
      <c r="AI727" s="67">
        <f t="shared" si="193"/>
        <v>296.40269552335741</v>
      </c>
      <c r="AJ727" s="67">
        <f t="shared" si="193"/>
        <v>293.70449718184432</v>
      </c>
      <c r="AK727" s="67">
        <f t="shared" si="193"/>
        <v>291.0308609458724</v>
      </c>
      <c r="AL727" s="67">
        <f t="shared" si="193"/>
        <v>288.38156322289876</v>
      </c>
      <c r="AM727" s="67">
        <f t="shared" si="193"/>
        <v>285.75638245577699</v>
      </c>
      <c r="AN727" s="67">
        <f t="shared" si="193"/>
        <v>283.15509910422867</v>
      </c>
      <c r="AO727" s="67">
        <f t="shared" si="194"/>
        <v>280.5774956264836</v>
      </c>
      <c r="AP727" s="67">
        <f t="shared" si="194"/>
        <v>278.02335646108719</v>
      </c>
      <c r="AQ727" s="67">
        <f t="shared" si="194"/>
        <v>275.49246800887306</v>
      </c>
      <c r="AR727" s="67">
        <f t="shared" si="194"/>
        <v>272.9846186151002</v>
      </c>
      <c r="AS727" s="67">
        <f t="shared" si="194"/>
        <v>270.49959855175257</v>
      </c>
      <c r="AT727" s="67">
        <f t="shared" si="194"/>
        <v>268.03719999999998</v>
      </c>
      <c r="AU727" s="67">
        <f t="shared" si="194"/>
        <v>265.59721703281798</v>
      </c>
      <c r="AV727" s="67">
        <f t="shared" si="194"/>
        <v>263.1794455977672</v>
      </c>
      <c r="AW727" s="67">
        <f t="shared" si="194"/>
        <v>260.78368349992792</v>
      </c>
      <c r="AX727" s="67">
        <f t="shared" si="194"/>
        <v>258.40973038499169</v>
      </c>
      <c r="AY727" s="67">
        <f t="shared" si="194"/>
        <v>256.05738772250504</v>
      </c>
      <c r="AZ727" s="67">
        <f t="shared" si="194"/>
        <v>253.72645878926738</v>
      </c>
      <c r="BA727" s="67">
        <f t="shared" si="194"/>
        <v>251.41674865287877</v>
      </c>
      <c r="BB727" s="67">
        <f t="shared" si="194"/>
        <v>249.12806415543852</v>
      </c>
      <c r="BC727" s="67">
        <f t="shared" si="194"/>
        <v>246.86021389739122</v>
      </c>
      <c r="BD727" s="67">
        <f t="shared" si="192"/>
        <v>244.61300822152037</v>
      </c>
      <c r="BE727" s="67">
        <f t="shared" si="192"/>
        <v>242.3862591970877</v>
      </c>
      <c r="BF727" s="67">
        <f t="shared" si="192"/>
        <v>240.17978060411687</v>
      </c>
      <c r="BG727" s="67">
        <f t="shared" si="192"/>
        <v>237.99338791781977</v>
      </c>
      <c r="BH727" s="67">
        <f t="shared" si="192"/>
        <v>235.82689829316541</v>
      </c>
      <c r="BI727" s="67">
        <f t="shared" si="192"/>
        <v>233.68013054958845</v>
      </c>
      <c r="BJ727" s="67">
        <f t="shared" si="192"/>
        <v>231.55290515583769</v>
      </c>
      <c r="BK727" s="67">
        <f t="shared" si="192"/>
        <v>229.4450442149618</v>
      </c>
      <c r="BL727" s="67">
        <f t="shared" si="192"/>
        <v>227.35637144943217</v>
      </c>
      <c r="BM727" s="67">
        <f t="shared" si="192"/>
        <v>225.2867121864011</v>
      </c>
      <c r="BN727" s="67">
        <f t="shared" si="192"/>
        <v>223.23589334309412</v>
      </c>
      <c r="BO727" s="67">
        <f t="shared" si="192"/>
        <v>221.20374341233526</v>
      </c>
      <c r="BP727" s="67">
        <f t="shared" si="192"/>
        <v>219.19009244820421</v>
      </c>
      <c r="BQ727" s="67">
        <f t="shared" si="192"/>
        <v>217.19477205182395</v>
      </c>
      <c r="BS727" s="55"/>
    </row>
    <row r="728" spans="2:71">
      <c r="B728" s="56">
        <v>59</v>
      </c>
      <c r="C728" s="212">
        <v>324.07400000000001</v>
      </c>
      <c r="D728" s="212">
        <v>270.77409999999998</v>
      </c>
      <c r="I728" s="61" t="s">
        <v>381</v>
      </c>
      <c r="J728" s="67">
        <f t="shared" si="195"/>
        <v>374.17420489490888</v>
      </c>
      <c r="K728" s="67">
        <f t="shared" si="195"/>
        <v>370.82754932143433</v>
      </c>
      <c r="L728" s="67">
        <f t="shared" si="195"/>
        <v>367.51082660645454</v>
      </c>
      <c r="M728" s="67">
        <f t="shared" si="195"/>
        <v>364.22376902716428</v>
      </c>
      <c r="N728" s="67">
        <f t="shared" si="195"/>
        <v>360.96611125530097</v>
      </c>
      <c r="O728" s="67">
        <f t="shared" si="195"/>
        <v>357.73759033572748</v>
      </c>
      <c r="P728" s="67">
        <f t="shared" si="195"/>
        <v>354.53794566520662</v>
      </c>
      <c r="Q728" s="67">
        <f t="shared" si="195"/>
        <v>351.36691897136507</v>
      </c>
      <c r="R728" s="67">
        <f t="shared" si="195"/>
        <v>348.22425429184676</v>
      </c>
      <c r="S728" s="67">
        <f t="shared" si="195"/>
        <v>345.10969795365088</v>
      </c>
      <c r="T728" s="67">
        <f t="shared" si="195"/>
        <v>342.02299855265636</v>
      </c>
      <c r="U728" s="67">
        <f t="shared" si="195"/>
        <v>338.96390693332842</v>
      </c>
      <c r="V728" s="67">
        <f t="shared" si="195"/>
        <v>335.93217616860687</v>
      </c>
      <c r="W728" s="67">
        <f t="shared" si="195"/>
        <v>332.92756153997453</v>
      </c>
      <c r="X728" s="67">
        <f t="shared" si="195"/>
        <v>329.94982051770404</v>
      </c>
      <c r="Y728" s="67">
        <f t="shared" si="195"/>
        <v>326.99871274128043</v>
      </c>
      <c r="Z728" s="67">
        <f t="shared" si="193"/>
        <v>324.07400000000001</v>
      </c>
      <c r="AA728" s="67">
        <f t="shared" si="193"/>
        <v>321.17544621374208</v>
      </c>
      <c r="AB728" s="67">
        <f t="shared" si="193"/>
        <v>318.30281741391269</v>
      </c>
      <c r="AC728" s="67">
        <f t="shared" si="193"/>
        <v>315.45588172455882</v>
      </c>
      <c r="AD728" s="67">
        <f t="shared" si="193"/>
        <v>312.63440934365184</v>
      </c>
      <c r="AE728" s="67">
        <f t="shared" si="193"/>
        <v>309.83817252453781</v>
      </c>
      <c r="AF728" s="67">
        <f t="shared" si="193"/>
        <v>307.06694555755428</v>
      </c>
      <c r="AG728" s="67">
        <f t="shared" si="193"/>
        <v>304.32050475181086</v>
      </c>
      <c r="AH728" s="67">
        <f t="shared" si="193"/>
        <v>301.59862841713328</v>
      </c>
      <c r="AI728" s="67">
        <f t="shared" si="193"/>
        <v>298.90109684616903</v>
      </c>
      <c r="AJ728" s="67">
        <f t="shared" si="193"/>
        <v>296.22769229665221</v>
      </c>
      <c r="AK728" s="67">
        <f t="shared" si="193"/>
        <v>293.57819897382814</v>
      </c>
      <c r="AL728" s="67">
        <f t="shared" si="193"/>
        <v>290.95240301303403</v>
      </c>
      <c r="AM728" s="67">
        <f t="shared" si="193"/>
        <v>288.35009246243675</v>
      </c>
      <c r="AN728" s="67">
        <f t="shared" si="193"/>
        <v>285.77105726592356</v>
      </c>
      <c r="AO728" s="67">
        <f t="shared" si="194"/>
        <v>283.21508924614699</v>
      </c>
      <c r="AP728" s="67">
        <f t="shared" si="194"/>
        <v>280.68198208772083</v>
      </c>
      <c r="AQ728" s="67">
        <f t="shared" si="194"/>
        <v>278.1715313205666</v>
      </c>
      <c r="AR728" s="67">
        <f t="shared" si="194"/>
        <v>275.68353430340881</v>
      </c>
      <c r="AS728" s="67">
        <f t="shared" si="194"/>
        <v>273.21779020741809</v>
      </c>
      <c r="AT728" s="67">
        <f t="shared" si="194"/>
        <v>270.7741000000002</v>
      </c>
      <c r="AU728" s="67">
        <f t="shared" si="194"/>
        <v>268.35226642873073</v>
      </c>
      <c r="AV728" s="67">
        <f t="shared" si="194"/>
        <v>265.95209400543268</v>
      </c>
      <c r="AW728" s="67">
        <f t="shared" si="194"/>
        <v>263.57338899039701</v>
      </c>
      <c r="AX728" s="67">
        <f t="shared" si="194"/>
        <v>261.21595937674414</v>
      </c>
      <c r="AY728" s="67">
        <f t="shared" si="194"/>
        <v>258.87961487492521</v>
      </c>
      <c r="AZ728" s="67">
        <f t="shared" si="194"/>
        <v>256.56416689736238</v>
      </c>
      <c r="BA728" s="67">
        <f t="shared" si="194"/>
        <v>254.26942854322581</v>
      </c>
      <c r="BB728" s="67">
        <f t="shared" si="194"/>
        <v>251.99521458334746</v>
      </c>
      <c r="BC728" s="67">
        <f t="shared" si="194"/>
        <v>249.74134144526963</v>
      </c>
      <c r="BD728" s="67">
        <f t="shared" si="192"/>
        <v>247.50762719842686</v>
      </c>
      <c r="BE728" s="67">
        <f t="shared" si="192"/>
        <v>245.29389153946099</v>
      </c>
      <c r="BF728" s="67">
        <f t="shared" si="192"/>
        <v>243.09995577766691</v>
      </c>
      <c r="BG728" s="67">
        <f t="shared" si="192"/>
        <v>240.92564282056918</v>
      </c>
      <c r="BH728" s="67">
        <f t="shared" si="192"/>
        <v>238.77077715962696</v>
      </c>
      <c r="BI728" s="67">
        <f t="shared" si="192"/>
        <v>236.63518485606738</v>
      </c>
      <c r="BJ728" s="67">
        <f t="shared" si="192"/>
        <v>234.518693526845</v>
      </c>
      <c r="BK728" s="67">
        <f t="shared" si="192"/>
        <v>232.4211323307278</v>
      </c>
      <c r="BL728" s="67">
        <f t="shared" si="192"/>
        <v>230.34233195450636</v>
      </c>
      <c r="BM728" s="67">
        <f t="shared" si="192"/>
        <v>228.28212459932755</v>
      </c>
      <c r="BN728" s="67">
        <f t="shared" si="192"/>
        <v>226.24034396714976</v>
      </c>
      <c r="BO728" s="67">
        <f t="shared" si="192"/>
        <v>224.21682524731949</v>
      </c>
      <c r="BP728" s="67">
        <f t="shared" si="192"/>
        <v>222.21140510326796</v>
      </c>
      <c r="BQ728" s="67">
        <f t="shared" si="192"/>
        <v>220.22392165932692</v>
      </c>
      <c r="BS728" s="55"/>
    </row>
    <row r="729" spans="2:71">
      <c r="B729" s="56">
        <v>60</v>
      </c>
      <c r="C729" s="212">
        <v>326.334</v>
      </c>
      <c r="D729" s="212">
        <v>273.53899999999999</v>
      </c>
      <c r="I729" s="61" t="s">
        <v>381</v>
      </c>
      <c r="J729" s="67">
        <f t="shared" si="195"/>
        <v>375.81731014179297</v>
      </c>
      <c r="K729" s="67">
        <f t="shared" si="195"/>
        <v>372.51573873941129</v>
      </c>
      <c r="L729" s="67">
        <f t="shared" si="195"/>
        <v>369.24317178528378</v>
      </c>
      <c r="M729" s="67">
        <f t="shared" si="195"/>
        <v>365.99935447407199</v>
      </c>
      <c r="N729" s="67">
        <f t="shared" si="195"/>
        <v>362.78403423891353</v>
      </c>
      <c r="O729" s="67">
        <f t="shared" si="195"/>
        <v>359.59696073175661</v>
      </c>
      <c r="P729" s="67">
        <f t="shared" si="195"/>
        <v>356.43788580386854</v>
      </c>
      <c r="Q729" s="67">
        <f t="shared" si="195"/>
        <v>353.3065634865132</v>
      </c>
      <c r="R729" s="67">
        <f t="shared" si="195"/>
        <v>350.20274997180115</v>
      </c>
      <c r="S729" s="67">
        <f t="shared" si="195"/>
        <v>347.12620359370567</v>
      </c>
      <c r="T729" s="67">
        <f t="shared" si="195"/>
        <v>344.07668480924656</v>
      </c>
      <c r="U729" s="67">
        <f t="shared" si="195"/>
        <v>341.05395617983908</v>
      </c>
      <c r="V729" s="67">
        <f t="shared" si="195"/>
        <v>338.0577823528069</v>
      </c>
      <c r="W729" s="67">
        <f t="shared" si="195"/>
        <v>335.08793004305699</v>
      </c>
      <c r="X729" s="67">
        <f t="shared" si="195"/>
        <v>332.1441680149162</v>
      </c>
      <c r="Y729" s="67">
        <f t="shared" si="195"/>
        <v>329.22626706412666</v>
      </c>
      <c r="Z729" s="67">
        <f t="shared" si="193"/>
        <v>326.334</v>
      </c>
      <c r="AA729" s="67">
        <f t="shared" si="193"/>
        <v>323.46714162772781</v>
      </c>
      <c r="AB729" s="67">
        <f t="shared" si="193"/>
        <v>320.6254687308479</v>
      </c>
      <c r="AC729" s="67">
        <f t="shared" si="193"/>
        <v>317.80876005386443</v>
      </c>
      <c r="AD729" s="67">
        <f t="shared" si="193"/>
        <v>315.01679628502063</v>
      </c>
      <c r="AE729" s="67">
        <f t="shared" si="193"/>
        <v>312.24936003922312</v>
      </c>
      <c r="AF729" s="67">
        <f t="shared" si="193"/>
        <v>309.50623584111599</v>
      </c>
      <c r="AG729" s="67">
        <f t="shared" si="193"/>
        <v>306.78721010830373</v>
      </c>
      <c r="AH729" s="67">
        <f t="shared" si="193"/>
        <v>304.09207113472138</v>
      </c>
      <c r="AI729" s="67">
        <f t="shared" si="193"/>
        <v>301.42060907415106</v>
      </c>
      <c r="AJ729" s="67">
        <f t="shared" si="193"/>
        <v>298.77261592388282</v>
      </c>
      <c r="AK729" s="67">
        <f t="shared" si="193"/>
        <v>296.14788550851995</v>
      </c>
      <c r="AL729" s="67">
        <f t="shared" si="193"/>
        <v>293.54621346392503</v>
      </c>
      <c r="AM729" s="67">
        <f t="shared" si="193"/>
        <v>290.96739722130906</v>
      </c>
      <c r="AN729" s="67">
        <f t="shared" si="193"/>
        <v>288.41123599145811</v>
      </c>
      <c r="AO729" s="67">
        <f t="shared" si="194"/>
        <v>285.87753074910069</v>
      </c>
      <c r="AP729" s="67">
        <f t="shared" si="194"/>
        <v>283.3660842174105</v>
      </c>
      <c r="AQ729" s="67">
        <f t="shared" si="194"/>
        <v>280.87670085264722</v>
      </c>
      <c r="AR729" s="67">
        <f t="shared" si="194"/>
        <v>278.40918682893039</v>
      </c>
      <c r="AS729" s="67">
        <f t="shared" si="194"/>
        <v>275.96335002314856</v>
      </c>
      <c r="AT729" s="67">
        <f t="shared" si="194"/>
        <v>273.53899999999999</v>
      </c>
      <c r="AU729" s="67">
        <f t="shared" si="194"/>
        <v>271.1359479971656</v>
      </c>
      <c r="AV729" s="67">
        <f t="shared" si="194"/>
        <v>268.75400691061122</v>
      </c>
      <c r="AW729" s="67">
        <f t="shared" si="194"/>
        <v>266.39299128001988</v>
      </c>
      <c r="AX729" s="67">
        <f t="shared" si="194"/>
        <v>264.05271727435161</v>
      </c>
      <c r="AY729" s="67">
        <f t="shared" si="194"/>
        <v>261.73300267752995</v>
      </c>
      <c r="AZ729" s="67">
        <f t="shared" si="194"/>
        <v>259.4336668742547</v>
      </c>
      <c r="BA729" s="67">
        <f t="shared" si="194"/>
        <v>257.154530835939</v>
      </c>
      <c r="BB729" s="67">
        <f t="shared" si="194"/>
        <v>254.8954171067696</v>
      </c>
      <c r="BC729" s="67">
        <f t="shared" si="194"/>
        <v>252.65614978989072</v>
      </c>
      <c r="BD729" s="67">
        <f t="shared" si="192"/>
        <v>250.43655453370778</v>
      </c>
      <c r="BE729" s="67">
        <f t="shared" si="192"/>
        <v>248.23645851831262</v>
      </c>
      <c r="BF729" s="67">
        <f t="shared" si="192"/>
        <v>246.05569044202747</v>
      </c>
      <c r="BG729" s="67">
        <f t="shared" si="192"/>
        <v>243.89408050806736</v>
      </c>
      <c r="BH729" s="67">
        <f t="shared" si="192"/>
        <v>241.75146041131927</v>
      </c>
      <c r="BI729" s="67">
        <f t="shared" si="192"/>
        <v>239.6276633252381</v>
      </c>
      <c r="BJ729" s="67">
        <f t="shared" si="192"/>
        <v>237.52252388885699</v>
      </c>
      <c r="BK729" s="67">
        <f t="shared" si="192"/>
        <v>235.4358781939126</v>
      </c>
      <c r="BL729" s="67">
        <f t="shared" si="192"/>
        <v>233.36756377208258</v>
      </c>
      <c r="BM729" s="67">
        <f t="shared" si="192"/>
        <v>231.31741958233596</v>
      </c>
      <c r="BN729" s="67">
        <f t="shared" si="192"/>
        <v>229.2852859983943</v>
      </c>
      <c r="BO729" s="67">
        <f t="shared" si="192"/>
        <v>227.27100479630283</v>
      </c>
      <c r="BP729" s="67">
        <f t="shared" si="192"/>
        <v>225.2744191421111</v>
      </c>
      <c r="BQ729" s="67">
        <f t="shared" si="192"/>
        <v>223.29537357966186</v>
      </c>
      <c r="BS729" s="55"/>
    </row>
    <row r="730" spans="2:71">
      <c r="B730" s="56">
        <v>61</v>
      </c>
      <c r="C730" s="212">
        <v>328.7321</v>
      </c>
      <c r="D730" s="212">
        <v>275.30180000000001</v>
      </c>
      <c r="I730" s="61" t="s">
        <v>381</v>
      </c>
      <c r="J730" s="67">
        <f t="shared" si="195"/>
        <v>378.85111051557999</v>
      </c>
      <c r="K730" s="67">
        <f t="shared" si="195"/>
        <v>375.50602656228676</v>
      </c>
      <c r="L730" s="67">
        <f t="shared" si="195"/>
        <v>372.19047818733566</v>
      </c>
      <c r="M730" s="67">
        <f t="shared" si="195"/>
        <v>368.90420460492845</v>
      </c>
      <c r="N730" s="67">
        <f t="shared" si="195"/>
        <v>365.64694733188799</v>
      </c>
      <c r="O730" s="67">
        <f t="shared" si="195"/>
        <v>362.41845016732651</v>
      </c>
      <c r="P730" s="67">
        <f t="shared" si="195"/>
        <v>359.21845917249408</v>
      </c>
      <c r="Q730" s="67">
        <f t="shared" si="195"/>
        <v>356.04672265080529</v>
      </c>
      <c r="R730" s="67">
        <f t="shared" si="195"/>
        <v>352.90299112804172</v>
      </c>
      <c r="S730" s="67">
        <f t="shared" si="195"/>
        <v>349.78701733272925</v>
      </c>
      <c r="T730" s="67">
        <f t="shared" si="195"/>
        <v>346.69855617668924</v>
      </c>
      <c r="U730" s="67">
        <f t="shared" si="195"/>
        <v>343.63736473576068</v>
      </c>
      <c r="V730" s="67">
        <f t="shared" si="195"/>
        <v>340.60320223069328</v>
      </c>
      <c r="W730" s="67">
        <f t="shared" si="195"/>
        <v>337.59583000820822</v>
      </c>
      <c r="X730" s="67">
        <f t="shared" si="195"/>
        <v>334.61501152222758</v>
      </c>
      <c r="Y730" s="67">
        <f t="shared" si="195"/>
        <v>331.66051231526802</v>
      </c>
      <c r="Z730" s="67">
        <f t="shared" si="193"/>
        <v>328.7321</v>
      </c>
      <c r="AA730" s="67">
        <f t="shared" si="193"/>
        <v>325.8295442409688</v>
      </c>
      <c r="AB730" s="67">
        <f t="shared" si="193"/>
        <v>322.95261673647764</v>
      </c>
      <c r="AC730" s="67">
        <f t="shared" si="193"/>
        <v>320.10109120063044</v>
      </c>
      <c r="AD730" s="67">
        <f t="shared" si="193"/>
        <v>317.27474334553335</v>
      </c>
      <c r="AE730" s="67">
        <f t="shared" si="193"/>
        <v>314.47335086365308</v>
      </c>
      <c r="AF730" s="67">
        <f t="shared" si="193"/>
        <v>311.69669341033119</v>
      </c>
      <c r="AG730" s="67">
        <f t="shared" si="193"/>
        <v>308.94455258645326</v>
      </c>
      <c r="AH730" s="67">
        <f t="shared" si="193"/>
        <v>306.21671192126985</v>
      </c>
      <c r="AI730" s="67">
        <f t="shared" si="193"/>
        <v>303.51295685537065</v>
      </c>
      <c r="AJ730" s="67">
        <f t="shared" si="193"/>
        <v>300.83307472380778</v>
      </c>
      <c r="AK730" s="67">
        <f t="shared" si="193"/>
        <v>298.17685473936859</v>
      </c>
      <c r="AL730" s="67">
        <f t="shared" si="193"/>
        <v>295.54408797599632</v>
      </c>
      <c r="AM730" s="67">
        <f t="shared" si="193"/>
        <v>292.93456735235674</v>
      </c>
      <c r="AN730" s="67">
        <f t="shared" si="193"/>
        <v>290.34808761555007</v>
      </c>
      <c r="AO730" s="67">
        <f t="shared" si="194"/>
        <v>287.7844453249669</v>
      </c>
      <c r="AP730" s="67">
        <f t="shared" si="194"/>
        <v>285.24343883628637</v>
      </c>
      <c r="AQ730" s="67">
        <f t="shared" si="194"/>
        <v>282.72486828561568</v>
      </c>
      <c r="AR730" s="67">
        <f t="shared" si="194"/>
        <v>280.22853557376988</v>
      </c>
      <c r="AS730" s="67">
        <f t="shared" si="194"/>
        <v>277.75424435069033</v>
      </c>
      <c r="AT730" s="67">
        <f t="shared" si="194"/>
        <v>275.3018000000003</v>
      </c>
      <c r="AU730" s="67">
        <f t="shared" si="194"/>
        <v>272.87100962369794</v>
      </c>
      <c r="AV730" s="67">
        <f t="shared" si="194"/>
        <v>270.4616820269834</v>
      </c>
      <c r="AW730" s="67">
        <f t="shared" si="194"/>
        <v>268.07362770322044</v>
      </c>
      <c r="AX730" s="67">
        <f t="shared" si="194"/>
        <v>265.70665881903062</v>
      </c>
      <c r="AY730" s="67">
        <f t="shared" si="194"/>
        <v>263.36058919951944</v>
      </c>
      <c r="AZ730" s="67">
        <f t="shared" si="194"/>
        <v>261.03523431363237</v>
      </c>
      <c r="BA730" s="67">
        <f t="shared" si="194"/>
        <v>258.73041125964068</v>
      </c>
      <c r="BB730" s="67">
        <f t="shared" si="194"/>
        <v>256.4459387507552</v>
      </c>
      <c r="BC730" s="67">
        <f t="shared" si="194"/>
        <v>254.18163710086716</v>
      </c>
      <c r="BD730" s="67">
        <f t="shared" si="192"/>
        <v>251.93732821041471</v>
      </c>
      <c r="BE730" s="67">
        <f t="shared" si="192"/>
        <v>249.71283555237468</v>
      </c>
      <c r="BF730" s="67">
        <f t="shared" si="192"/>
        <v>247.50798415837772</v>
      </c>
      <c r="BG730" s="67">
        <f t="shared" si="192"/>
        <v>245.32260060494588</v>
      </c>
      <c r="BH730" s="67">
        <f t="shared" si="192"/>
        <v>243.15651299985228</v>
      </c>
      <c r="BI730" s="67">
        <f t="shared" si="192"/>
        <v>241.00955096860045</v>
      </c>
      <c r="BJ730" s="67">
        <f t="shared" si="192"/>
        <v>238.88154564102388</v>
      </c>
      <c r="BK730" s="67">
        <f t="shared" si="192"/>
        <v>236.77232963800313</v>
      </c>
      <c r="BL730" s="67">
        <f t="shared" si="192"/>
        <v>234.6817370583006</v>
      </c>
      <c r="BM730" s="67">
        <f t="shared" si="192"/>
        <v>232.60960346551175</v>
      </c>
      <c r="BN730" s="67">
        <f t="shared" si="192"/>
        <v>230.55576587513107</v>
      </c>
      <c r="BO730" s="67">
        <f t="shared" si="192"/>
        <v>228.52006274173246</v>
      </c>
      <c r="BP730" s="67">
        <f t="shared" si="192"/>
        <v>226.50233394626284</v>
      </c>
      <c r="BQ730" s="67">
        <f t="shared" si="192"/>
        <v>224.50242078344806</v>
      </c>
      <c r="BS730" s="55"/>
    </row>
    <row r="731" spans="2:71">
      <c r="B731" s="56">
        <v>62</v>
      </c>
      <c r="C731" s="212">
        <v>331.14769999999999</v>
      </c>
      <c r="D731" s="212">
        <v>277.07600000000002</v>
      </c>
      <c r="I731" s="61" t="s">
        <v>381</v>
      </c>
      <c r="J731" s="67">
        <f t="shared" si="195"/>
        <v>381.90910280362851</v>
      </c>
      <c r="K731" s="67">
        <f t="shared" si="195"/>
        <v>378.52003207750641</v>
      </c>
      <c r="L731" s="67">
        <f t="shared" si="195"/>
        <v>375.16103604796109</v>
      </c>
      <c r="M731" s="67">
        <f t="shared" si="195"/>
        <v>371.83184783139859</v>
      </c>
      <c r="N731" s="67">
        <f t="shared" si="195"/>
        <v>368.53220291255724</v>
      </c>
      <c r="O731" s="67">
        <f t="shared" si="195"/>
        <v>365.26183912348978</v>
      </c>
      <c r="P731" s="67">
        <f t="shared" si="195"/>
        <v>362.02049662273402</v>
      </c>
      <c r="Q731" s="67">
        <f t="shared" si="195"/>
        <v>358.80791787466706</v>
      </c>
      <c r="R731" s="67">
        <f t="shared" si="195"/>
        <v>355.6238476290435</v>
      </c>
      <c r="S731" s="67">
        <f t="shared" si="195"/>
        <v>352.46803290071483</v>
      </c>
      <c r="T731" s="67">
        <f t="shared" si="195"/>
        <v>349.34022294952905</v>
      </c>
      <c r="U731" s="67">
        <f t="shared" si="195"/>
        <v>346.24016926040821</v>
      </c>
      <c r="V731" s="67">
        <f t="shared" si="195"/>
        <v>343.16762552360353</v>
      </c>
      <c r="W731" s="67">
        <f t="shared" si="195"/>
        <v>340.12234761512474</v>
      </c>
      <c r="X731" s="67">
        <f t="shared" si="195"/>
        <v>337.10409357734386</v>
      </c>
      <c r="Y731" s="67">
        <f t="shared" si="195"/>
        <v>334.11262359977087</v>
      </c>
      <c r="Z731" s="67">
        <f t="shared" si="193"/>
        <v>331.14769999999999</v>
      </c>
      <c r="AA731" s="67">
        <f t="shared" si="193"/>
        <v>328.20908720482475</v>
      </c>
      <c r="AB731" s="67">
        <f t="shared" si="193"/>
        <v>325.29655173152116</v>
      </c>
      <c r="AC731" s="67">
        <f t="shared" si="193"/>
        <v>322.40986216929673</v>
      </c>
      <c r="AD731" s="67">
        <f t="shared" si="193"/>
        <v>319.54878916090382</v>
      </c>
      <c r="AE731" s="67">
        <f t="shared" si="193"/>
        <v>316.71310538441685</v>
      </c>
      <c r="AF731" s="67">
        <f t="shared" si="193"/>
        <v>313.90258553517026</v>
      </c>
      <c r="AG731" s="67">
        <f t="shared" si="193"/>
        <v>311.11700630785799</v>
      </c>
      <c r="AH731" s="67">
        <f t="shared" si="193"/>
        <v>308.35614637879041</v>
      </c>
      <c r="AI731" s="67">
        <f t="shared" si="193"/>
        <v>305.61978638830993</v>
      </c>
      <c r="AJ731" s="67">
        <f t="shared" si="193"/>
        <v>302.90770892336172</v>
      </c>
      <c r="AK731" s="67">
        <f t="shared" si="193"/>
        <v>300.21969850022003</v>
      </c>
      <c r="AL731" s="67">
        <f t="shared" si="193"/>
        <v>297.55554154736666</v>
      </c>
      <c r="AM731" s="67">
        <f t="shared" si="193"/>
        <v>294.91502638852245</v>
      </c>
      <c r="AN731" s="67">
        <f t="shared" si="193"/>
        <v>292.2979432258287</v>
      </c>
      <c r="AO731" s="67">
        <f t="shared" si="194"/>
        <v>289.70408412317806</v>
      </c>
      <c r="AP731" s="67">
        <f t="shared" si="194"/>
        <v>287.1332429896932</v>
      </c>
      <c r="AQ731" s="67">
        <f t="shared" si="194"/>
        <v>284.58521556335239</v>
      </c>
      <c r="AR731" s="67">
        <f t="shared" si="194"/>
        <v>282.05979939476009</v>
      </c>
      <c r="AS731" s="67">
        <f t="shared" si="194"/>
        <v>279.55679383106144</v>
      </c>
      <c r="AT731" s="67">
        <f t="shared" si="194"/>
        <v>277.07600000000014</v>
      </c>
      <c r="AU731" s="67">
        <f t="shared" si="194"/>
        <v>274.6172207941172</v>
      </c>
      <c r="AV731" s="67">
        <f t="shared" si="194"/>
        <v>272.18026085508978</v>
      </c>
      <c r="AW731" s="67">
        <f t="shared" si="194"/>
        <v>269.76492655820988</v>
      </c>
      <c r="AX731" s="67">
        <f t="shared" si="194"/>
        <v>267.37102599699966</v>
      </c>
      <c r="AY731" s="67">
        <f t="shared" si="194"/>
        <v>264.99836896796421</v>
      </c>
      <c r="AZ731" s="67">
        <f t="shared" si="194"/>
        <v>262.64676695547905</v>
      </c>
      <c r="BA731" s="67">
        <f t="shared" si="194"/>
        <v>260.31603311681198</v>
      </c>
      <c r="BB731" s="67">
        <f t="shared" si="194"/>
        <v>258.00598226727772</v>
      </c>
      <c r="BC731" s="67">
        <f t="shared" si="194"/>
        <v>255.71643086552439</v>
      </c>
      <c r="BD731" s="67">
        <f t="shared" si="192"/>
        <v>253.44719699895072</v>
      </c>
      <c r="BE731" s="67">
        <f t="shared" si="192"/>
        <v>251.19810036925219</v>
      </c>
      <c r="BF731" s="67">
        <f t="shared" si="192"/>
        <v>248.96896227809589</v>
      </c>
      <c r="BG731" s="67">
        <f t="shared" si="192"/>
        <v>246.75960561292226</v>
      </c>
      <c r="BH731" s="67">
        <f t="shared" si="192"/>
        <v>244.56985483287295</v>
      </c>
      <c r="BI731" s="67">
        <f t="shared" si="192"/>
        <v>242.39953595484351</v>
      </c>
      <c r="BJ731" s="67">
        <f t="shared" si="192"/>
        <v>240.24847653965975</v>
      </c>
      <c r="BK731" s="67">
        <f t="shared" si="192"/>
        <v>238.116505678377</v>
      </c>
      <c r="BL731" s="67">
        <f t="shared" si="192"/>
        <v>236.00345397870069</v>
      </c>
      <c r="BM731" s="67">
        <f t="shared" si="192"/>
        <v>233.90915355152768</v>
      </c>
      <c r="BN731" s="67">
        <f t="shared" si="192"/>
        <v>231.83343799760675</v>
      </c>
      <c r="BO731" s="67">
        <f t="shared" si="192"/>
        <v>229.77614239431787</v>
      </c>
      <c r="BP731" s="67">
        <f t="shared" si="192"/>
        <v>227.73710328256817</v>
      </c>
      <c r="BQ731" s="67">
        <f t="shared" si="192"/>
        <v>225.71615865380494</v>
      </c>
      <c r="BS731" s="55"/>
    </row>
    <row r="732" spans="2:71">
      <c r="B732" s="56">
        <v>63</v>
      </c>
      <c r="C732" s="212">
        <v>333.58120000000002</v>
      </c>
      <c r="D732" s="212">
        <v>278.86160000000001</v>
      </c>
      <c r="I732" s="61" t="s">
        <v>381</v>
      </c>
      <c r="J732" s="67">
        <f t="shared" si="195"/>
        <v>384.99212673807722</v>
      </c>
      <c r="K732" s="67">
        <f t="shared" si="195"/>
        <v>381.55856386485527</v>
      </c>
      <c r="L732" s="67">
        <f t="shared" si="195"/>
        <v>378.1556233165735</v>
      </c>
      <c r="M732" s="67">
        <f t="shared" si="195"/>
        <v>374.78303198718442</v>
      </c>
      <c r="N732" s="67">
        <f t="shared" si="195"/>
        <v>371.44051920634467</v>
      </c>
      <c r="O732" s="67">
        <f t="shared" si="195"/>
        <v>368.12781671769125</v>
      </c>
      <c r="P732" s="67">
        <f t="shared" si="195"/>
        <v>364.84465865731352</v>
      </c>
      <c r="Q732" s="67">
        <f t="shared" si="195"/>
        <v>361.59078153241489</v>
      </c>
      <c r="R732" s="67">
        <f t="shared" si="195"/>
        <v>358.36592420016706</v>
      </c>
      <c r="S732" s="67">
        <f t="shared" si="195"/>
        <v>355.16982784675076</v>
      </c>
      <c r="T732" s="67">
        <f t="shared" si="195"/>
        <v>352.00223596658515</v>
      </c>
      <c r="U732" s="67">
        <f t="shared" si="195"/>
        <v>348.86289434174142</v>
      </c>
      <c r="V732" s="67">
        <f t="shared" si="195"/>
        <v>345.75155102154031</v>
      </c>
      <c r="W732" s="67">
        <f t="shared" si="195"/>
        <v>342.66795630233156</v>
      </c>
      <c r="X732" s="67">
        <f t="shared" si="195"/>
        <v>339.61186270745407</v>
      </c>
      <c r="Y732" s="67">
        <f t="shared" si="195"/>
        <v>336.58302496737383</v>
      </c>
      <c r="Z732" s="67">
        <f t="shared" si="193"/>
        <v>333.58120000000002</v>
      </c>
      <c r="AA732" s="67">
        <f t="shared" si="193"/>
        <v>330.60614689117619</v>
      </c>
      <c r="AB732" s="67">
        <f t="shared" si="193"/>
        <v>327.65762687534539</v>
      </c>
      <c r="AC732" s="67">
        <f t="shared" si="193"/>
        <v>324.73540331638782</v>
      </c>
      <c r="AD732" s="67">
        <f t="shared" si="193"/>
        <v>321.8392416886295</v>
      </c>
      <c r="AE732" s="67">
        <f t="shared" si="193"/>
        <v>318.96890955802007</v>
      </c>
      <c r="AF732" s="67">
        <f t="shared" si="193"/>
        <v>316.12417656347861</v>
      </c>
      <c r="AG732" s="67">
        <f t="shared" si="193"/>
        <v>313.30481439840588</v>
      </c>
      <c r="AH732" s="67">
        <f t="shared" si="193"/>
        <v>310.51059679236135</v>
      </c>
      <c r="AI732" s="67">
        <f t="shared" si="193"/>
        <v>307.74129949290369</v>
      </c>
      <c r="AJ732" s="67">
        <f t="shared" si="193"/>
        <v>304.99670024759297</v>
      </c>
      <c r="AK732" s="67">
        <f t="shared" si="193"/>
        <v>302.27657878615383</v>
      </c>
      <c r="AL732" s="67">
        <f t="shared" si="193"/>
        <v>299.58071680279755</v>
      </c>
      <c r="AM732" s="67">
        <f t="shared" si="193"/>
        <v>296.90889793870144</v>
      </c>
      <c r="AN732" s="67">
        <f t="shared" si="193"/>
        <v>294.26090776464486</v>
      </c>
      <c r="AO732" s="67">
        <f t="shared" si="194"/>
        <v>291.63653376380029</v>
      </c>
      <c r="AP732" s="67">
        <f t="shared" si="194"/>
        <v>289.03556531467729</v>
      </c>
      <c r="AQ732" s="67">
        <f t="shared" si="194"/>
        <v>286.45779367421886</v>
      </c>
      <c r="AR732" s="67">
        <f t="shared" si="194"/>
        <v>283.90301196104889</v>
      </c>
      <c r="AS732" s="67">
        <f t="shared" si="194"/>
        <v>281.37101513886836</v>
      </c>
      <c r="AT732" s="67">
        <f t="shared" si="194"/>
        <v>278.86160000000018</v>
      </c>
      <c r="AU732" s="67">
        <f t="shared" si="194"/>
        <v>276.37456514908058</v>
      </c>
      <c r="AV732" s="67">
        <f t="shared" si="194"/>
        <v>273.90971098689579</v>
      </c>
      <c r="AW732" s="67">
        <f t="shared" si="194"/>
        <v>271.4668396943631</v>
      </c>
      <c r="AX732" s="67">
        <f t="shared" si="194"/>
        <v>269.04575521665481</v>
      </c>
      <c r="AY732" s="67">
        <f t="shared" si="194"/>
        <v>266.64626324746365</v>
      </c>
      <c r="AZ732" s="67">
        <f t="shared" si="194"/>
        <v>264.26817121340832</v>
      </c>
      <c r="BA732" s="67">
        <f t="shared" si="194"/>
        <v>261.91128825857857</v>
      </c>
      <c r="BB732" s="67">
        <f t="shared" si="194"/>
        <v>259.57542522921801</v>
      </c>
      <c r="BC732" s="67">
        <f t="shared" si="194"/>
        <v>257.26039465854302</v>
      </c>
      <c r="BD732" s="67">
        <f t="shared" si="192"/>
        <v>254.96601075169772</v>
      </c>
      <c r="BE732" s="67">
        <f t="shared" si="192"/>
        <v>252.69208937084278</v>
      </c>
      <c r="BF732" s="67">
        <f t="shared" si="192"/>
        <v>250.43844802037722</v>
      </c>
      <c r="BG732" s="67">
        <f t="shared" si="192"/>
        <v>248.20490583229218</v>
      </c>
      <c r="BH732" s="67">
        <f t="shared" si="192"/>
        <v>245.99128355165499</v>
      </c>
      <c r="BI732" s="67">
        <f t="shared" si="192"/>
        <v>243.79740352222314</v>
      </c>
      <c r="BJ732" s="67">
        <f t="shared" si="192"/>
        <v>241.62308967218615</v>
      </c>
      <c r="BK732" s="67">
        <f t="shared" si="192"/>
        <v>239.46816750003478</v>
      </c>
      <c r="BL732" s="67">
        <f t="shared" si="192"/>
        <v>237.33246406055645</v>
      </c>
      <c r="BM732" s="67">
        <f t="shared" si="192"/>
        <v>235.21580795095497</v>
      </c>
      <c r="BN732" s="67">
        <f t="shared" si="192"/>
        <v>233.11802929709498</v>
      </c>
      <c r="BO732" s="67">
        <f t="shared" si="192"/>
        <v>231.03895973986812</v>
      </c>
      <c r="BP732" s="67">
        <f t="shared" si="192"/>
        <v>228.97843242168136</v>
      </c>
      <c r="BQ732" s="67">
        <f t="shared" si="192"/>
        <v>226.93628197306577</v>
      </c>
      <c r="BS732" s="55"/>
    </row>
    <row r="733" spans="2:71">
      <c r="B733" s="56">
        <v>64</v>
      </c>
      <c r="C733" s="212">
        <v>336.03250000000003</v>
      </c>
      <c r="D733" s="212">
        <v>280.65870000000001</v>
      </c>
      <c r="I733" s="61" t="s">
        <v>381</v>
      </c>
      <c r="J733" s="67">
        <f t="shared" si="195"/>
        <v>388.09987424915357</v>
      </c>
      <c r="K733" s="67">
        <f t="shared" si="195"/>
        <v>384.62132825683221</v>
      </c>
      <c r="L733" s="67">
        <f t="shared" si="195"/>
        <v>381.17396053336262</v>
      </c>
      <c r="M733" s="67">
        <f t="shared" si="195"/>
        <v>377.75749162737338</v>
      </c>
      <c r="N733" s="67">
        <f t="shared" si="195"/>
        <v>374.37164459222026</v>
      </c>
      <c r="O733" s="67">
        <f t="shared" si="195"/>
        <v>371.01614496353704</v>
      </c>
      <c r="P733" s="67">
        <f t="shared" si="195"/>
        <v>367.69072073698635</v>
      </c>
      <c r="Q733" s="67">
        <f t="shared" si="195"/>
        <v>364.39510234621025</v>
      </c>
      <c r="R733" s="67">
        <f t="shared" si="195"/>
        <v>361.12902264097897</v>
      </c>
      <c r="S733" s="67">
        <f t="shared" si="195"/>
        <v>357.89221686553503</v>
      </c>
      <c r="T733" s="67">
        <f t="shared" si="195"/>
        <v>354.68442263713143</v>
      </c>
      <c r="U733" s="67">
        <f t="shared" si="195"/>
        <v>351.50537992476211</v>
      </c>
      <c r="V733" s="67">
        <f t="shared" si="195"/>
        <v>348.35483102808377</v>
      </c>
      <c r="W733" s="67">
        <f t="shared" si="195"/>
        <v>345.23252055652563</v>
      </c>
      <c r="X733" s="67">
        <f t="shared" si="195"/>
        <v>342.13819540858714</v>
      </c>
      <c r="Y733" s="67">
        <f t="shared" si="195"/>
        <v>339.07160475132105</v>
      </c>
      <c r="Z733" s="67">
        <f t="shared" si="193"/>
        <v>336.03250000000003</v>
      </c>
      <c r="AA733" s="67">
        <f t="shared" si="193"/>
        <v>333.02063479796618</v>
      </c>
      <c r="AB733" s="67">
        <f t="shared" si="193"/>
        <v>330.03576499666065</v>
      </c>
      <c r="AC733" s="67">
        <f t="shared" si="193"/>
        <v>327.07764863583225</v>
      </c>
      <c r="AD733" s="67">
        <f t="shared" si="193"/>
        <v>324.14604592392402</v>
      </c>
      <c r="AE733" s="67">
        <f t="shared" si="193"/>
        <v>321.24071921863469</v>
      </c>
      <c r="AF733" s="67">
        <f t="shared" si="193"/>
        <v>318.36143300765531</v>
      </c>
      <c r="AG733" s="67">
        <f t="shared" si="193"/>
        <v>315.50795388957778</v>
      </c>
      <c r="AH733" s="67">
        <f t="shared" si="193"/>
        <v>312.68005055497503</v>
      </c>
      <c r="AI733" s="67">
        <f t="shared" si="193"/>
        <v>309.87749376765026</v>
      </c>
      <c r="AJ733" s="67">
        <f t="shared" si="193"/>
        <v>307.10005634605488</v>
      </c>
      <c r="AK733" s="67">
        <f t="shared" si="193"/>
        <v>304.34751314487249</v>
      </c>
      <c r="AL733" s="67">
        <f t="shared" si="193"/>
        <v>301.61964103676814</v>
      </c>
      <c r="AM733" s="67">
        <f t="shared" si="193"/>
        <v>298.91621889430104</v>
      </c>
      <c r="AN733" s="67">
        <f t="shared" si="193"/>
        <v>296.23702757199959</v>
      </c>
      <c r="AO733" s="67">
        <f t="shared" si="194"/>
        <v>293.58184988859676</v>
      </c>
      <c r="AP733" s="67">
        <f t="shared" si="194"/>
        <v>290.95047060942534</v>
      </c>
      <c r="AQ733" s="67">
        <f t="shared" si="194"/>
        <v>288.34267642896987</v>
      </c>
      <c r="AR733" s="67">
        <f t="shared" si="194"/>
        <v>285.75825595357622</v>
      </c>
      <c r="AS733" s="67">
        <f t="shared" si="194"/>
        <v>283.19699968431519</v>
      </c>
      <c r="AT733" s="67">
        <f t="shared" si="194"/>
        <v>280.65870000000018</v>
      </c>
      <c r="AU733" s="67">
        <f t="shared" si="194"/>
        <v>278.14315114035702</v>
      </c>
      <c r="AV733" s="67">
        <f t="shared" si="194"/>
        <v>275.65014918934429</v>
      </c>
      <c r="AW733" s="67">
        <f t="shared" si="194"/>
        <v>273.17949205862385</v>
      </c>
      <c r="AX733" s="67">
        <f t="shared" si="194"/>
        <v>270.73097947117873</v>
      </c>
      <c r="AY733" s="67">
        <f t="shared" si="194"/>
        <v>268.30441294507847</v>
      </c>
      <c r="AZ733" s="67">
        <f t="shared" si="194"/>
        <v>265.89959577738966</v>
      </c>
      <c r="BA733" s="67">
        <f t="shared" si="194"/>
        <v>263.51633302823058</v>
      </c>
      <c r="BB733" s="67">
        <f t="shared" si="194"/>
        <v>261.15443150496935</v>
      </c>
      <c r="BC733" s="67">
        <f t="shared" si="194"/>
        <v>258.81369974656286</v>
      </c>
      <c r="BD733" s="67">
        <f t="shared" si="192"/>
        <v>256.49394800803663</v>
      </c>
      <c r="BE733" s="67">
        <f t="shared" si="192"/>
        <v>254.1949882451039</v>
      </c>
      <c r="BF733" s="67">
        <f t="shared" si="192"/>
        <v>251.91663409892215</v>
      </c>
      <c r="BG733" s="67">
        <f t="shared" si="192"/>
        <v>249.65870088098626</v>
      </c>
      <c r="BH733" s="67">
        <f t="shared" si="192"/>
        <v>247.42100555815765</v>
      </c>
      <c r="BI733" s="67">
        <f t="shared" si="192"/>
        <v>245.20336673782674</v>
      </c>
      <c r="BJ733" s="67">
        <f t="shared" si="192"/>
        <v>243.00560465320933</v>
      </c>
      <c r="BK733" s="67">
        <f t="shared" si="192"/>
        <v>240.82754114877392</v>
      </c>
      <c r="BL733" s="67">
        <f t="shared" si="192"/>
        <v>238.66899966580021</v>
      </c>
      <c r="BM733" s="67">
        <f t="shared" si="192"/>
        <v>236.52980522806681</v>
      </c>
      <c r="BN733" s="67">
        <f t="shared" si="192"/>
        <v>234.40978442766729</v>
      </c>
      <c r="BO733" s="67">
        <f t="shared" si="192"/>
        <v>232.3087654109533</v>
      </c>
      <c r="BP733" s="67">
        <f t="shared" si="192"/>
        <v>230.22657786460377</v>
      </c>
      <c r="BQ733" s="67">
        <f t="shared" si="192"/>
        <v>228.16305300181898</v>
      </c>
      <c r="BS733" s="55"/>
    </row>
    <row r="734" spans="2:71">
      <c r="B734" s="56">
        <v>65</v>
      </c>
      <c r="C734" s="212">
        <v>338.5018</v>
      </c>
      <c r="D734" s="212">
        <v>282.46730000000002</v>
      </c>
      <c r="I734" s="61" t="s">
        <v>381</v>
      </c>
      <c r="J734" s="67">
        <f t="shared" si="195"/>
        <v>391.23277076795131</v>
      </c>
      <c r="K734" s="67">
        <f t="shared" si="195"/>
        <v>387.70873456064845</v>
      </c>
      <c r="L734" s="67">
        <f t="shared" si="195"/>
        <v>384.21644117275707</v>
      </c>
      <c r="M734" s="67">
        <f t="shared" si="195"/>
        <v>380.75560468026163</v>
      </c>
      <c r="N734" s="67">
        <f t="shared" si="195"/>
        <v>377.32594173461172</v>
      </c>
      <c r="O734" s="67">
        <f t="shared" si="195"/>
        <v>373.92717153952469</v>
      </c>
      <c r="P734" s="67">
        <f t="shared" si="195"/>
        <v>370.55901582799504</v>
      </c>
      <c r="Q734" s="67">
        <f t="shared" si="195"/>
        <v>367.22119883951245</v>
      </c>
      <c r="R734" s="67">
        <f t="shared" si="195"/>
        <v>363.91344729748437</v>
      </c>
      <c r="S734" s="67">
        <f t="shared" si="195"/>
        <v>360.63549038686193</v>
      </c>
      <c r="T734" s="67">
        <f t="shared" si="195"/>
        <v>357.3870597319679</v>
      </c>
      <c r="U734" s="67">
        <f t="shared" si="195"/>
        <v>354.16788937452367</v>
      </c>
      <c r="V734" s="67">
        <f t="shared" si="195"/>
        <v>350.97771575187448</v>
      </c>
      <c r="W734" s="67">
        <f t="shared" si="195"/>
        <v>347.81627767541107</v>
      </c>
      <c r="X734" s="67">
        <f t="shared" si="195"/>
        <v>344.68331630918527</v>
      </c>
      <c r="Y734" s="67">
        <f t="shared" si="195"/>
        <v>341.57857514871824</v>
      </c>
      <c r="Z734" s="67">
        <f t="shared" si="193"/>
        <v>338.5018</v>
      </c>
      <c r="AA734" s="67">
        <f t="shared" si="193"/>
        <v>335.45273895867751</v>
      </c>
      <c r="AB734" s="67">
        <f t="shared" si="193"/>
        <v>332.43114238943087</v>
      </c>
      <c r="AC734" s="67">
        <f t="shared" si="193"/>
        <v>329.43676290553464</v>
      </c>
      <c r="AD734" s="67">
        <f t="shared" si="193"/>
        <v>326.46935534860393</v>
      </c>
      <c r="AE734" s="67">
        <f t="shared" si="193"/>
        <v>323.52867676852225</v>
      </c>
      <c r="AF734" s="67">
        <f t="shared" si="193"/>
        <v>320.61448640355076</v>
      </c>
      <c r="AG734" s="67">
        <f t="shared" si="193"/>
        <v>317.72654566061618</v>
      </c>
      <c r="AH734" s="67">
        <f t="shared" si="193"/>
        <v>314.86461809577679</v>
      </c>
      <c r="AI734" s="67">
        <f t="shared" si="193"/>
        <v>312.02846939486381</v>
      </c>
      <c r="AJ734" s="67">
        <f t="shared" si="193"/>
        <v>309.21786735429748</v>
      </c>
      <c r="AK734" s="67">
        <f t="shared" si="193"/>
        <v>306.43258186207618</v>
      </c>
      <c r="AL734" s="67">
        <f t="shared" si="193"/>
        <v>303.67238487893599</v>
      </c>
      <c r="AM734" s="67">
        <f t="shared" si="193"/>
        <v>300.93705041968099</v>
      </c>
      <c r="AN734" s="67">
        <f t="shared" si="193"/>
        <v>298.22635453468087</v>
      </c>
      <c r="AO734" s="67">
        <f t="shared" si="194"/>
        <v>295.54007529153552</v>
      </c>
      <c r="AP734" s="67">
        <f t="shared" si="194"/>
        <v>292.8779927569052</v>
      </c>
      <c r="AQ734" s="67">
        <f t="shared" si="194"/>
        <v>290.23988897850342</v>
      </c>
      <c r="AR734" s="67">
        <f t="shared" si="194"/>
        <v>287.62554796725294</v>
      </c>
      <c r="AS734" s="67">
        <f t="shared" si="194"/>
        <v>285.03475567960191</v>
      </c>
      <c r="AT734" s="67">
        <f t="shared" si="194"/>
        <v>282.4672999999998</v>
      </c>
      <c r="AU734" s="67">
        <f t="shared" si="194"/>
        <v>279.92297072353051</v>
      </c>
      <c r="AV734" s="67">
        <f t="shared" si="194"/>
        <v>277.40155953870266</v>
      </c>
      <c r="AW734" s="67">
        <f t="shared" si="194"/>
        <v>274.90286001039419</v>
      </c>
      <c r="AX734" s="67">
        <f t="shared" si="194"/>
        <v>272.42666756295131</v>
      </c>
      <c r="AY734" s="67">
        <f t="shared" si="194"/>
        <v>269.972779463439</v>
      </c>
      <c r="AZ734" s="67">
        <f t="shared" si="194"/>
        <v>267.54099480504277</v>
      </c>
      <c r="BA734" s="67">
        <f t="shared" si="194"/>
        <v>265.13111449061984</v>
      </c>
      <c r="BB734" s="67">
        <f t="shared" si="194"/>
        <v>262.74294121639872</v>
      </c>
      <c r="BC734" s="67">
        <f t="shared" si="194"/>
        <v>260.37627945582489</v>
      </c>
      <c r="BD734" s="67">
        <f t="shared" si="192"/>
        <v>258.03093544355301</v>
      </c>
      <c r="BE734" s="67">
        <f t="shared" si="192"/>
        <v>255.7067171595825</v>
      </c>
      <c r="BF734" s="67">
        <f t="shared" si="192"/>
        <v>253.40343431353634</v>
      </c>
      <c r="BG734" s="67">
        <f t="shared" si="192"/>
        <v>251.12089832908154</v>
      </c>
      <c r="BH734" s="67">
        <f t="shared" si="192"/>
        <v>248.8589223284898</v>
      </c>
      <c r="BI734" s="67">
        <f t="shared" si="192"/>
        <v>246.6173211173373</v>
      </c>
      <c r="BJ734" s="67">
        <f t="shared" si="192"/>
        <v>244.39591116934241</v>
      </c>
      <c r="BK734" s="67">
        <f t="shared" si="192"/>
        <v>242.19451061133961</v>
      </c>
      <c r="BL734" s="67">
        <f t="shared" si="192"/>
        <v>240.01293920838933</v>
      </c>
      <c r="BM734" s="67">
        <f t="shared" si="192"/>
        <v>237.85101834902133</v>
      </c>
      <c r="BN734" s="67">
        <f t="shared" si="192"/>
        <v>235.70857103061161</v>
      </c>
      <c r="BO734" s="67">
        <f t="shared" si="192"/>
        <v>233.58542184489019</v>
      </c>
      <c r="BP734" s="67">
        <f t="shared" si="192"/>
        <v>231.48139696358047</v>
      </c>
      <c r="BQ734" s="67">
        <f t="shared" si="192"/>
        <v>229.39632412416702</v>
      </c>
      <c r="BS734" s="55"/>
    </row>
    <row r="735" spans="2:71">
      <c r="B735" s="56">
        <v>66</v>
      </c>
      <c r="C735" s="212">
        <v>339.07780000000002</v>
      </c>
      <c r="D735" s="212">
        <v>283.24509999999998</v>
      </c>
      <c r="I735" s="61" t="s">
        <v>381</v>
      </c>
      <c r="J735" s="67">
        <f t="shared" si="195"/>
        <v>391.56955511996819</v>
      </c>
      <c r="K735" s="67">
        <f t="shared" si="195"/>
        <v>388.06285108655186</v>
      </c>
      <c r="L735" s="67">
        <f t="shared" si="195"/>
        <v>384.58755136692139</v>
      </c>
      <c r="M735" s="67">
        <f t="shared" si="195"/>
        <v>381.14337471951353</v>
      </c>
      <c r="N735" s="67">
        <f t="shared" si="195"/>
        <v>377.73004242142582</v>
      </c>
      <c r="O735" s="67">
        <f t="shared" si="195"/>
        <v>374.34727824586088</v>
      </c>
      <c r="P735" s="67">
        <f t="shared" si="195"/>
        <v>370.99480843977244</v>
      </c>
      <c r="Q735" s="67">
        <f t="shared" si="195"/>
        <v>367.67236170171162</v>
      </c>
      <c r="R735" s="67">
        <f t="shared" si="195"/>
        <v>364.3796691598717</v>
      </c>
      <c r="S735" s="67">
        <f t="shared" si="195"/>
        <v>361.11646435032935</v>
      </c>
      <c r="T735" s="67">
        <f t="shared" si="195"/>
        <v>357.88248319548097</v>
      </c>
      <c r="U735" s="67">
        <f t="shared" si="195"/>
        <v>354.67746398267184</v>
      </c>
      <c r="V735" s="67">
        <f t="shared" si="195"/>
        <v>351.50114734301673</v>
      </c>
      <c r="W735" s="67">
        <f t="shared" si="195"/>
        <v>348.35327623041047</v>
      </c>
      <c r="X735" s="67">
        <f t="shared" si="195"/>
        <v>345.23359590072624</v>
      </c>
      <c r="Y735" s="67">
        <f t="shared" si="195"/>
        <v>342.14185389120007</v>
      </c>
      <c r="Z735" s="67">
        <f t="shared" si="193"/>
        <v>339.07780000000002</v>
      </c>
      <c r="AA735" s="67">
        <f t="shared" si="193"/>
        <v>336.04118626597864</v>
      </c>
      <c r="AB735" s="67">
        <f t="shared" si="193"/>
        <v>333.03176694860639</v>
      </c>
      <c r="AC735" s="67">
        <f t="shared" si="193"/>
        <v>330.04929850808463</v>
      </c>
      <c r="AD735" s="67">
        <f t="shared" si="193"/>
        <v>327.09353958563742</v>
      </c>
      <c r="AE735" s="67">
        <f t="shared" si="193"/>
        <v>324.164250983979</v>
      </c>
      <c r="AF735" s="67">
        <f t="shared" si="193"/>
        <v>321.26119564795675</v>
      </c>
      <c r="AG735" s="67">
        <f t="shared" si="193"/>
        <v>318.38413864536705</v>
      </c>
      <c r="AH735" s="67">
        <f t="shared" si="193"/>
        <v>315.53284714794347</v>
      </c>
      <c r="AI735" s="67">
        <f t="shared" si="193"/>
        <v>312.7070904125149</v>
      </c>
      <c r="AJ735" s="67">
        <f t="shared" si="193"/>
        <v>309.90663976233225</v>
      </c>
      <c r="AK735" s="67">
        <f t="shared" si="193"/>
        <v>307.13126856856286</v>
      </c>
      <c r="AL735" s="67">
        <f t="shared" si="193"/>
        <v>304.38075223195011</v>
      </c>
      <c r="AM735" s="67">
        <f t="shared" si="193"/>
        <v>301.65486816463783</v>
      </c>
      <c r="AN735" s="67">
        <f t="shared" si="193"/>
        <v>298.95339577215702</v>
      </c>
      <c r="AO735" s="67">
        <f t="shared" si="194"/>
        <v>296.2761164355739</v>
      </c>
      <c r="AP735" s="67">
        <f t="shared" si="194"/>
        <v>293.62281349379833</v>
      </c>
      <c r="AQ735" s="67">
        <f t="shared" si="194"/>
        <v>290.99327222605018</v>
      </c>
      <c r="AR735" s="67">
        <f t="shared" si="194"/>
        <v>288.38727983448274</v>
      </c>
      <c r="AS735" s="67">
        <f t="shared" si="194"/>
        <v>285.80462542696193</v>
      </c>
      <c r="AT735" s="67">
        <f t="shared" si="194"/>
        <v>283.24509999999992</v>
      </c>
      <c r="AU735" s="67">
        <f t="shared" si="194"/>
        <v>280.70849642184095</v>
      </c>
      <c r="AV735" s="67">
        <f t="shared" si="194"/>
        <v>278.19460941569946</v>
      </c>
      <c r="AW735" s="67">
        <f t="shared" si="194"/>
        <v>275.70323554314746</v>
      </c>
      <c r="AX735" s="67">
        <f t="shared" si="194"/>
        <v>273.23417318765127</v>
      </c>
      <c r="AY735" s="67">
        <f t="shared" si="194"/>
        <v>270.78722253825583</v>
      </c>
      <c r="AZ735" s="67">
        <f t="shared" si="194"/>
        <v>268.36218557341419</v>
      </c>
      <c r="BA735" s="67">
        <f t="shared" si="194"/>
        <v>265.95886604496314</v>
      </c>
      <c r="BB735" s="67">
        <f t="shared" si="194"/>
        <v>263.57706946224118</v>
      </c>
      <c r="BC735" s="67">
        <f t="shared" si="194"/>
        <v>261.21660307634943</v>
      </c>
      <c r="BD735" s="67">
        <f t="shared" si="192"/>
        <v>258.87727586455304</v>
      </c>
      <c r="BE735" s="67">
        <f t="shared" si="192"/>
        <v>256.55889851482289</v>
      </c>
      <c r="BF735" s="67">
        <f t="shared" si="192"/>
        <v>254.26128341051489</v>
      </c>
      <c r="BG735" s="67">
        <f t="shared" si="192"/>
        <v>251.98424461518749</v>
      </c>
      <c r="BH735" s="67">
        <f t="shared" si="192"/>
        <v>249.72759785755409</v>
      </c>
      <c r="BI735" s="67">
        <f t="shared" si="192"/>
        <v>247.49116051657094</v>
      </c>
      <c r="BJ735" s="67">
        <f t="shared" si="192"/>
        <v>245.2747516066585</v>
      </c>
      <c r="BK735" s="67">
        <f t="shared" si="192"/>
        <v>243.07819176305486</v>
      </c>
      <c r="BL735" s="67">
        <f t="shared" si="192"/>
        <v>240.90130322730067</v>
      </c>
      <c r="BM735" s="67">
        <f t="shared" si="192"/>
        <v>238.74390983285352</v>
      </c>
      <c r="BN735" s="67">
        <f t="shared" si="192"/>
        <v>236.60583699083199</v>
      </c>
      <c r="BO735" s="67">
        <f t="shared" si="192"/>
        <v>234.48691167588663</v>
      </c>
      <c r="BP735" s="67">
        <f t="shared" si="192"/>
        <v>232.38696241219773</v>
      </c>
      <c r="BQ735" s="67">
        <f t="shared" si="192"/>
        <v>230.30581925959856</v>
      </c>
      <c r="BS735" s="55"/>
    </row>
    <row r="736" spans="2:71">
      <c r="B736" s="56">
        <v>67</v>
      </c>
      <c r="C736" s="212">
        <v>339.65469999999999</v>
      </c>
      <c r="D736" s="212">
        <v>284.02499999999998</v>
      </c>
      <c r="I736" s="61" t="s">
        <v>381</v>
      </c>
      <c r="J736" s="67">
        <f t="shared" si="195"/>
        <v>391.9065090419856</v>
      </c>
      <c r="K736" s="67">
        <f t="shared" si="195"/>
        <v>388.41717350252361</v>
      </c>
      <c r="L736" s="67">
        <f t="shared" si="195"/>
        <v>384.95890522585529</v>
      </c>
      <c r="M736" s="67">
        <f t="shared" si="195"/>
        <v>381.53142760492858</v>
      </c>
      <c r="N736" s="67">
        <f t="shared" si="195"/>
        <v>378.13446649545921</v>
      </c>
      <c r="O736" s="67">
        <f t="shared" si="195"/>
        <v>374.76775019400395</v>
      </c>
      <c r="P736" s="67">
        <f t="shared" si="195"/>
        <v>371.43100941622811</v>
      </c>
      <c r="Q736" s="67">
        <f t="shared" si="195"/>
        <v>368.12397727536774</v>
      </c>
      <c r="R736" s="67">
        <f t="shared" si="195"/>
        <v>364.84638926088184</v>
      </c>
      <c r="S736" s="67">
        <f t="shared" si="195"/>
        <v>361.59798321729659</v>
      </c>
      <c r="T736" s="67">
        <f t="shared" si="195"/>
        <v>358.37849932323678</v>
      </c>
      <c r="U736" s="67">
        <f t="shared" si="195"/>
        <v>355.18768007064398</v>
      </c>
      <c r="V736" s="67">
        <f t="shared" si="195"/>
        <v>352.02527024418015</v>
      </c>
      <c r="W736" s="67">
        <f t="shared" si="195"/>
        <v>348.89101690081418</v>
      </c>
      <c r="X736" s="67">
        <f t="shared" si="195"/>
        <v>345.7846693495909</v>
      </c>
      <c r="Y736" s="67">
        <f t="shared" si="195"/>
        <v>342.70597913157934</v>
      </c>
      <c r="Z736" s="67">
        <f t="shared" si="193"/>
        <v>339.65469999999999</v>
      </c>
      <c r="AA736" s="67">
        <f t="shared" si="193"/>
        <v>336.63058790052906</v>
      </c>
      <c r="AB736" s="67">
        <f t="shared" si="193"/>
        <v>333.63340095177784</v>
      </c>
      <c r="AC736" s="67">
        <f t="shared" si="193"/>
        <v>330.66289942594614</v>
      </c>
      <c r="AD736" s="67">
        <f t="shared" si="193"/>
        <v>327.71884572964768</v>
      </c>
      <c r="AE736" s="67">
        <f t="shared" si="193"/>
        <v>324.80100438490649</v>
      </c>
      <c r="AF736" s="67">
        <f t="shared" si="193"/>
        <v>321.90914201032217</v>
      </c>
      <c r="AG736" s="67">
        <f t="shared" si="193"/>
        <v>319.04302730240352</v>
      </c>
      <c r="AH736" s="67">
        <f t="shared" si="193"/>
        <v>316.20243101706711</v>
      </c>
      <c r="AI736" s="67">
        <f t="shared" si="193"/>
        <v>313.38712595130227</v>
      </c>
      <c r="AJ736" s="67">
        <f t="shared" si="193"/>
        <v>310.59688692499776</v>
      </c>
      <c r="AK736" s="67">
        <f t="shared" si="193"/>
        <v>307.83149076293114</v>
      </c>
      <c r="AL736" s="67">
        <f t="shared" si="193"/>
        <v>305.09071627691827</v>
      </c>
      <c r="AM736" s="67">
        <f t="shared" si="193"/>
        <v>302.3743442481217</v>
      </c>
      <c r="AN736" s="67">
        <f t="shared" si="193"/>
        <v>299.68215740951672</v>
      </c>
      <c r="AO736" s="67">
        <f t="shared" si="194"/>
        <v>297.01394042851314</v>
      </c>
      <c r="AP736" s="67">
        <f t="shared" si="194"/>
        <v>294.36947988973236</v>
      </c>
      <c r="AQ736" s="67">
        <f t="shared" si="194"/>
        <v>291.74856427793748</v>
      </c>
      <c r="AR736" s="67">
        <f t="shared" si="194"/>
        <v>289.15098396111517</v>
      </c>
      <c r="AS736" s="67">
        <f t="shared" si="194"/>
        <v>286.57653117370864</v>
      </c>
      <c r="AT736" s="67">
        <f t="shared" si="194"/>
        <v>284.02499999999952</v>
      </c>
      <c r="AU736" s="67">
        <f t="shared" si="194"/>
        <v>281.49618635763795</v>
      </c>
      <c r="AV736" s="67">
        <f t="shared" si="194"/>
        <v>278.98988798131916</v>
      </c>
      <c r="AW736" s="67">
        <f t="shared" si="194"/>
        <v>276.50590440660534</v>
      </c>
      <c r="AX736" s="67">
        <f t="shared" si="194"/>
        <v>274.0440369538918</v>
      </c>
      <c r="AY736" s="67">
        <f t="shared" si="194"/>
        <v>271.6040887125157</v>
      </c>
      <c r="AZ736" s="67">
        <f t="shared" si="194"/>
        <v>269.18586452500614</v>
      </c>
      <c r="BA736" s="67">
        <f t="shared" si="194"/>
        <v>266.78917097147485</v>
      </c>
      <c r="BB736" s="67">
        <f t="shared" si="194"/>
        <v>264.41381635414541</v>
      </c>
      <c r="BC736" s="67">
        <f t="shared" si="194"/>
        <v>262.05961068202055</v>
      </c>
      <c r="BD736" s="67">
        <f t="shared" si="194"/>
        <v>259.72636565568604</v>
      </c>
      <c r="BE736" s="67">
        <f t="shared" ref="BD736:BQ739" si="196">$C736*POWER(POWER($D736/$C736,1/($D$672-$C$672)),BE$672-$C$672)</f>
        <v>257.41389465224938</v>
      </c>
      <c r="BF736" s="67">
        <f t="shared" si="196"/>
        <v>255.12201271041317</v>
      </c>
      <c r="BG736" s="67">
        <f t="shared" si="196"/>
        <v>252.85053651568089</v>
      </c>
      <c r="BH736" s="67">
        <f t="shared" si="196"/>
        <v>250.5992843856948</v>
      </c>
      <c r="BI736" s="67">
        <f t="shared" si="196"/>
        <v>248.36807625570412</v>
      </c>
      <c r="BJ736" s="67">
        <f t="shared" si="196"/>
        <v>246.1567336641628</v>
      </c>
      <c r="BK736" s="67">
        <f t="shared" si="196"/>
        <v>243.96507973845519</v>
      </c>
      <c r="BL736" s="67">
        <f t="shared" si="196"/>
        <v>241.79293918074919</v>
      </c>
      <c r="BM736" s="67">
        <f t="shared" si="196"/>
        <v>239.64013825397521</v>
      </c>
      <c r="BN736" s="67">
        <f t="shared" si="196"/>
        <v>237.50650476792973</v>
      </c>
      <c r="BO736" s="67">
        <f t="shared" si="196"/>
        <v>235.39186806550296</v>
      </c>
      <c r="BP736" s="67">
        <f t="shared" si="196"/>
        <v>233.29605900902899</v>
      </c>
      <c r="BQ736" s="67">
        <f t="shared" si="196"/>
        <v>231.21890996675725</v>
      </c>
      <c r="BS736" s="55"/>
    </row>
    <row r="737" spans="1:71">
      <c r="B737" s="56">
        <v>68</v>
      </c>
      <c r="C737" s="212">
        <v>340.23259999999999</v>
      </c>
      <c r="D737" s="212">
        <v>284.80700000000002</v>
      </c>
      <c r="I737" s="61" t="s">
        <v>381</v>
      </c>
      <c r="J737" s="67">
        <f t="shared" si="195"/>
        <v>392.24384349499843</v>
      </c>
      <c r="K737" s="67">
        <f t="shared" si="195"/>
        <v>388.77190491586396</v>
      </c>
      <c r="L737" s="67">
        <f t="shared" si="195"/>
        <v>385.33069813200734</v>
      </c>
      <c r="M737" s="67">
        <f t="shared" si="195"/>
        <v>381.91995112155388</v>
      </c>
      <c r="N737" s="67">
        <f t="shared" si="195"/>
        <v>378.53939427042519</v>
      </c>
      <c r="O737" s="67">
        <f t="shared" si="195"/>
        <v>375.1887603510263</v>
      </c>
      <c r="P737" s="67">
        <f t="shared" si="195"/>
        <v>371.86778450112251</v>
      </c>
      <c r="Q737" s="67">
        <f t="shared" si="195"/>
        <v>368.57620420290129</v>
      </c>
      <c r="R737" s="67">
        <f t="shared" si="195"/>
        <v>365.31375926222159</v>
      </c>
      <c r="S737" s="67">
        <f t="shared" si="195"/>
        <v>362.08019178804579</v>
      </c>
      <c r="T737" s="67">
        <f t="shared" si="195"/>
        <v>358.87524617205327</v>
      </c>
      <c r="U737" s="67">
        <f t="shared" si="195"/>
        <v>355.69866906843578</v>
      </c>
      <c r="V737" s="67">
        <f t="shared" si="195"/>
        <v>352.55020937387019</v>
      </c>
      <c r="W737" s="67">
        <f t="shared" si="195"/>
        <v>349.42961820766959</v>
      </c>
      <c r="X737" s="67">
        <f t="shared" si="195"/>
        <v>346.33664889210934</v>
      </c>
      <c r="Y737" s="67">
        <f t="shared" ref="Y737:AN739" si="197">$C737*POWER(POWER($D737/$C737,1/($D$672-$C$672)),Y$672-$C$672)</f>
        <v>343.27105693292799</v>
      </c>
      <c r="Z737" s="67">
        <f t="shared" si="197"/>
        <v>340.23259999999999</v>
      </c>
      <c r="AA737" s="67">
        <f t="shared" si="197"/>
        <v>337.22103790818022</v>
      </c>
      <c r="AB737" s="67">
        <f t="shared" si="197"/>
        <v>334.23613259831751</v>
      </c>
      <c r="AC737" s="67">
        <f t="shared" si="197"/>
        <v>331.27764811843656</v>
      </c>
      <c r="AD737" s="67">
        <f t="shared" si="197"/>
        <v>328.34535060508625</v>
      </c>
      <c r="AE737" s="67">
        <f t="shared" si="197"/>
        <v>325.43900826485333</v>
      </c>
      <c r="AF737" s="67">
        <f t="shared" si="197"/>
        <v>322.55839135603901</v>
      </c>
      <c r="AG737" s="67">
        <f t="shared" si="197"/>
        <v>319.70327217049879</v>
      </c>
      <c r="AH737" s="67">
        <f t="shared" si="197"/>
        <v>316.87342501564234</v>
      </c>
      <c r="AI737" s="67">
        <f t="shared" si="197"/>
        <v>314.06862619659262</v>
      </c>
      <c r="AJ737" s="67">
        <f t="shared" si="197"/>
        <v>311.28865399850349</v>
      </c>
      <c r="AK737" s="67">
        <f t="shared" si="197"/>
        <v>308.53328866903337</v>
      </c>
      <c r="AL737" s="67">
        <f t="shared" si="197"/>
        <v>305.8023124009739</v>
      </c>
      <c r="AM737" s="67">
        <f t="shared" si="197"/>
        <v>303.09550931503327</v>
      </c>
      <c r="AN737" s="67">
        <f t="shared" si="197"/>
        <v>300.41266544277073</v>
      </c>
      <c r="AO737" s="67">
        <f t="shared" ref="AO737:BD739" si="198">$C737*POWER(POWER($D737/$C737,1/($D$672-$C$672)),AO$672-$C$672)</f>
        <v>297.75356870968284</v>
      </c>
      <c r="AP737" s="67">
        <f t="shared" si="198"/>
        <v>295.11800891843961</v>
      </c>
      <c r="AQ737" s="67">
        <f t="shared" si="198"/>
        <v>292.50577773226843</v>
      </c>
      <c r="AR737" s="67">
        <f t="shared" si="198"/>
        <v>289.91666865848549</v>
      </c>
      <c r="AS737" s="67">
        <f t="shared" si="198"/>
        <v>287.35047703217293</v>
      </c>
      <c r="AT737" s="67">
        <f t="shared" si="198"/>
        <v>284.80700000000013</v>
      </c>
      <c r="AU737" s="67">
        <f t="shared" si="198"/>
        <v>282.28603650418898</v>
      </c>
      <c r="AV737" s="67">
        <f t="shared" si="198"/>
        <v>279.78738726662016</v>
      </c>
      <c r="AW737" s="67">
        <f t="shared" si="198"/>
        <v>277.31085477308056</v>
      </c>
      <c r="AX737" s="67">
        <f t="shared" si="198"/>
        <v>274.85624325765036</v>
      </c>
      <c r="AY737" s="67">
        <f t="shared" si="198"/>
        <v>272.42335868722779</v>
      </c>
      <c r="AZ737" s="67">
        <f t="shared" si="198"/>
        <v>270.01200874619138</v>
      </c>
      <c r="BA737" s="67">
        <f t="shared" si="198"/>
        <v>267.62200282119733</v>
      </c>
      <c r="BB737" s="67">
        <f t="shared" si="198"/>
        <v>265.25315198611207</v>
      </c>
      <c r="BC737" s="67">
        <f t="shared" si="198"/>
        <v>262.90526898707827</v>
      </c>
      <c r="BD737" s="67">
        <f t="shared" si="198"/>
        <v>260.57816822771196</v>
      </c>
      <c r="BE737" s="67">
        <f t="shared" si="196"/>
        <v>258.27166575443215</v>
      </c>
      <c r="BF737" s="67">
        <f t="shared" si="196"/>
        <v>255.98557924191925</v>
      </c>
      <c r="BG737" s="67">
        <f t="shared" si="196"/>
        <v>253.71972797870256</v>
      </c>
      <c r="BH737" s="67">
        <f t="shared" si="196"/>
        <v>251.47393285287546</v>
      </c>
      <c r="BI737" s="67">
        <f t="shared" si="196"/>
        <v>249.24801633793672</v>
      </c>
      <c r="BJ737" s="67">
        <f t="shared" si="196"/>
        <v>247.0418024787574</v>
      </c>
      <c r="BK737" s="67">
        <f t="shared" si="196"/>
        <v>244.85511687767197</v>
      </c>
      <c r="BL737" s="67">
        <f t="shared" si="196"/>
        <v>242.68778668069234</v>
      </c>
      <c r="BM737" s="67">
        <f t="shared" si="196"/>
        <v>240.53964056384399</v>
      </c>
      <c r="BN737" s="67">
        <f t="shared" si="196"/>
        <v>238.41050871962318</v>
      </c>
      <c r="BO737" s="67">
        <f t="shared" si="196"/>
        <v>236.30022284357403</v>
      </c>
      <c r="BP737" s="67">
        <f t="shared" si="196"/>
        <v>234.20861612098403</v>
      </c>
      <c r="BQ737" s="67">
        <f t="shared" si="196"/>
        <v>232.13552321369787</v>
      </c>
      <c r="BS737" s="55"/>
    </row>
    <row r="738" spans="1:71">
      <c r="B738" s="56">
        <v>69</v>
      </c>
      <c r="C738" s="212">
        <v>340.81150000000002</v>
      </c>
      <c r="D738" s="212">
        <v>285.59120000000001</v>
      </c>
      <c r="I738" s="61" t="s">
        <v>381</v>
      </c>
      <c r="J738" s="67">
        <f t="shared" ref="J738:Y739" si="199">$C738*POWER(POWER($D738/$C738,1/($D$672-$C$672)),J$672-$C$672)</f>
        <v>392.58145140580388</v>
      </c>
      <c r="K738" s="67">
        <f t="shared" si="199"/>
        <v>389.12694578324005</v>
      </c>
      <c r="L738" s="67">
        <f t="shared" si="199"/>
        <v>385.70283795215011</v>
      </c>
      <c r="M738" s="67">
        <f t="shared" si="199"/>
        <v>382.30886042831844</v>
      </c>
      <c r="N738" s="67">
        <f t="shared" si="199"/>
        <v>378.94474808124676</v>
      </c>
      <c r="O738" s="67">
        <f t="shared" si="199"/>
        <v>375.61023811344262</v>
      </c>
      <c r="P738" s="67">
        <f t="shared" si="199"/>
        <v>372.30507003988998</v>
      </c>
      <c r="Q738" s="67">
        <f t="shared" si="199"/>
        <v>369.02898566770108</v>
      </c>
      <c r="R738" s="67">
        <f t="shared" si="199"/>
        <v>365.78172907594649</v>
      </c>
      <c r="S738" s="67">
        <f t="shared" si="199"/>
        <v>362.56304659566342</v>
      </c>
      <c r="T738" s="67">
        <f t="shared" si="199"/>
        <v>359.37268679003955</v>
      </c>
      <c r="U738" s="67">
        <f t="shared" si="199"/>
        <v>356.21040043477109</v>
      </c>
      <c r="V738" s="67">
        <f t="shared" si="199"/>
        <v>353.07594049859438</v>
      </c>
      <c r="W738" s="67">
        <f t="shared" si="199"/>
        <v>349.96906212398773</v>
      </c>
      <c r="X738" s="67">
        <f t="shared" si="199"/>
        <v>346.88952260804405</v>
      </c>
      <c r="Y738" s="67">
        <f t="shared" si="199"/>
        <v>343.8370813835113</v>
      </c>
      <c r="Z738" s="67">
        <f t="shared" si="197"/>
        <v>340.81150000000002</v>
      </c>
      <c r="AA738" s="67">
        <f t="shared" si="197"/>
        <v>337.81254210535565</v>
      </c>
      <c r="AB738" s="67">
        <f t="shared" si="197"/>
        <v>334.83997342719556</v>
      </c>
      <c r="AC738" s="67">
        <f t="shared" si="197"/>
        <v>331.89356175460819</v>
      </c>
      <c r="AD738" s="67">
        <f t="shared" si="197"/>
        <v>328.973076920013</v>
      </c>
      <c r="AE738" s="67">
        <f t="shared" si="197"/>
        <v>326.07829078118044</v>
      </c>
      <c r="AF738" s="67">
        <f t="shared" si="197"/>
        <v>323.2089772034098</v>
      </c>
      <c r="AG738" s="67">
        <f t="shared" si="197"/>
        <v>320.36491204186416</v>
      </c>
      <c r="AH738" s="67">
        <f t="shared" si="197"/>
        <v>317.54587312406062</v>
      </c>
      <c r="AI738" s="67">
        <f t="shared" si="197"/>
        <v>314.75164023251455</v>
      </c>
      <c r="AJ738" s="67">
        <f t="shared" si="197"/>
        <v>311.9819950875368</v>
      </c>
      <c r="AK738" s="67">
        <f t="shared" si="197"/>
        <v>309.23672133018215</v>
      </c>
      <c r="AL738" s="67">
        <f t="shared" si="197"/>
        <v>306.5156045053476</v>
      </c>
      <c r="AM738" s="67">
        <f t="shared" si="197"/>
        <v>303.81843204501979</v>
      </c>
      <c r="AN738" s="67">
        <f t="shared" si="197"/>
        <v>301.14499325166952</v>
      </c>
      <c r="AO738" s="67">
        <f t="shared" si="198"/>
        <v>298.49507928179247</v>
      </c>
      <c r="AP738" s="67">
        <f t="shared" si="198"/>
        <v>295.86848312959506</v>
      </c>
      <c r="AQ738" s="67">
        <f t="shared" si="198"/>
        <v>293.26499961082305</v>
      </c>
      <c r="AR738" s="67">
        <f t="shared" si="198"/>
        <v>290.68442534673346</v>
      </c>
      <c r="AS738" s="67">
        <f t="shared" si="198"/>
        <v>288.12655874820683</v>
      </c>
      <c r="AT738" s="67">
        <f t="shared" si="198"/>
        <v>285.5911999999995</v>
      </c>
      <c r="AU738" s="67">
        <f t="shared" si="198"/>
        <v>283.07815104513452</v>
      </c>
      <c r="AV738" s="67">
        <f t="shared" si="198"/>
        <v>280.58721556942976</v>
      </c>
      <c r="AW738" s="67">
        <f t="shared" si="198"/>
        <v>278.11819898616238</v>
      </c>
      <c r="AX738" s="67">
        <f t="shared" si="198"/>
        <v>275.67090842086799</v>
      </c>
      <c r="AY738" s="67">
        <f t="shared" si="198"/>
        <v>273.24515269627375</v>
      </c>
      <c r="AZ738" s="67">
        <f t="shared" si="198"/>
        <v>270.84074231736395</v>
      </c>
      <c r="BA738" s="67">
        <f t="shared" si="198"/>
        <v>268.45748945657721</v>
      </c>
      <c r="BB738" s="67">
        <f t="shared" si="198"/>
        <v>266.09520793913367</v>
      </c>
      <c r="BC738" s="67">
        <f t="shared" si="198"/>
        <v>263.75371322849128</v>
      </c>
      <c r="BD738" s="67">
        <f t="shared" si="196"/>
        <v>261.43282241193032</v>
      </c>
      <c r="BE738" s="67">
        <f t="shared" si="196"/>
        <v>259.13235418626471</v>
      </c>
      <c r="BF738" s="67">
        <f t="shared" si="196"/>
        <v>256.85212884367883</v>
      </c>
      <c r="BG738" s="67">
        <f t="shared" si="196"/>
        <v>254.5919682576893</v>
      </c>
      <c r="BH738" s="67">
        <f t="shared" si="196"/>
        <v>252.35169586922984</v>
      </c>
      <c r="BI738" s="67">
        <f t="shared" si="196"/>
        <v>250.13113667285901</v>
      </c>
      <c r="BJ738" s="67">
        <f t="shared" si="196"/>
        <v>247.93011720308922</v>
      </c>
      <c r="BK738" s="67">
        <f t="shared" si="196"/>
        <v>245.74846552083579</v>
      </c>
      <c r="BL738" s="67">
        <f t="shared" si="196"/>
        <v>243.58601119998553</v>
      </c>
      <c r="BM738" s="67">
        <f t="shared" si="196"/>
        <v>241.44258531408337</v>
      </c>
      <c r="BN738" s="67">
        <f t="shared" si="196"/>
        <v>239.31802042313623</v>
      </c>
      <c r="BO738" s="67">
        <f t="shared" si="196"/>
        <v>237.21215056053296</v>
      </c>
      <c r="BP738" s="67">
        <f t="shared" si="196"/>
        <v>235.1248112200791</v>
      </c>
      <c r="BQ738" s="67">
        <f t="shared" si="196"/>
        <v>233.05583934314643</v>
      </c>
      <c r="BS738" s="55"/>
    </row>
    <row r="739" spans="1:71" ht="15.75" customHeight="1">
      <c r="B739" s="56">
        <v>70</v>
      </c>
      <c r="C739" s="212">
        <v>341.39139999999998</v>
      </c>
      <c r="D739" s="212">
        <v>286.3775</v>
      </c>
      <c r="I739" s="61" t="s">
        <v>381</v>
      </c>
      <c r="J739" s="67">
        <f t="shared" si="199"/>
        <v>392.91944603271395</v>
      </c>
      <c r="K739" s="67">
        <f t="shared" si="199"/>
        <v>389.48240129454871</v>
      </c>
      <c r="L739" s="67">
        <f t="shared" si="199"/>
        <v>386.07542194676171</v>
      </c>
      <c r="M739" s="67">
        <f t="shared" si="199"/>
        <v>382.69824499373658</v>
      </c>
      <c r="N739" s="67">
        <f t="shared" si="199"/>
        <v>379.35060974039948</v>
      </c>
      <c r="O739" s="67">
        <f t="shared" si="199"/>
        <v>376.0322577720944</v>
      </c>
      <c r="P739" s="67">
        <f t="shared" si="199"/>
        <v>372.74293293463558</v>
      </c>
      <c r="Q739" s="67">
        <f t="shared" si="199"/>
        <v>369.48238131453428</v>
      </c>
      <c r="R739" s="67">
        <f t="shared" si="199"/>
        <v>366.25035121939834</v>
      </c>
      <c r="S739" s="67">
        <f t="shared" si="199"/>
        <v>363.04659315850313</v>
      </c>
      <c r="T739" s="67">
        <f t="shared" si="199"/>
        <v>359.87085982353261</v>
      </c>
      <c r="U739" s="67">
        <f t="shared" si="199"/>
        <v>356.72290606948877</v>
      </c>
      <c r="V739" s="67">
        <f t="shared" si="199"/>
        <v>353.60248889576849</v>
      </c>
      <c r="W739" s="67">
        <f t="shared" si="199"/>
        <v>350.50936742740492</v>
      </c>
      <c r="X739" s="67">
        <f t="shared" si="199"/>
        <v>347.44330289647388</v>
      </c>
      <c r="Y739" s="67">
        <f t="shared" si="199"/>
        <v>344.40405862366265</v>
      </c>
      <c r="Z739" s="67">
        <f t="shared" si="197"/>
        <v>341.39139999999998</v>
      </c>
      <c r="AA739" s="67">
        <f t="shared" si="197"/>
        <v>338.40509446874569</v>
      </c>
      <c r="AB739" s="67">
        <f t="shared" si="197"/>
        <v>335.44491150743897</v>
      </c>
      <c r="AC739" s="67">
        <f t="shared" si="197"/>
        <v>332.51062261010367</v>
      </c>
      <c r="AD739" s="67">
        <f t="shared" si="197"/>
        <v>329.60200126960899</v>
      </c>
      <c r="AE739" s="67">
        <f t="shared" si="197"/>
        <v>326.71882296018492</v>
      </c>
      <c r="AF739" s="67">
        <f t="shared" si="197"/>
        <v>323.86086512009024</v>
      </c>
      <c r="AG739" s="67">
        <f t="shared" si="197"/>
        <v>321.02790713443238</v>
      </c>
      <c r="AH739" s="67">
        <f t="shared" si="197"/>
        <v>318.21973031813724</v>
      </c>
      <c r="AI739" s="67">
        <f t="shared" si="197"/>
        <v>315.43611789906839</v>
      </c>
      <c r="AJ739" s="67">
        <f t="shared" si="197"/>
        <v>312.67685500129369</v>
      </c>
      <c r="AK739" s="67">
        <f t="shared" si="197"/>
        <v>309.9417286284982</v>
      </c>
      <c r="AL739" s="67">
        <f t="shared" si="197"/>
        <v>307.23052764754266</v>
      </c>
      <c r="AM739" s="67">
        <f t="shared" si="197"/>
        <v>304.54304277216494</v>
      </c>
      <c r="AN739" s="67">
        <f t="shared" si="197"/>
        <v>301.8790665468249</v>
      </c>
      <c r="AO739" s="67">
        <f t="shared" si="198"/>
        <v>299.23839333069043</v>
      </c>
      <c r="AP739" s="67">
        <f t="shared" si="198"/>
        <v>296.62081928176275</v>
      </c>
      <c r="AQ739" s="67">
        <f t="shared" si="198"/>
        <v>294.02614234114179</v>
      </c>
      <c r="AR739" s="67">
        <f t="shared" si="198"/>
        <v>291.45416221742835</v>
      </c>
      <c r="AS739" s="67">
        <f t="shared" si="198"/>
        <v>288.90468037126294</v>
      </c>
      <c r="AT739" s="67">
        <f t="shared" si="198"/>
        <v>286.37750000000011</v>
      </c>
      <c r="AU739" s="67">
        <f t="shared" si="198"/>
        <v>283.87242602251621</v>
      </c>
      <c r="AV739" s="67">
        <f t="shared" si="198"/>
        <v>281.38926506415112</v>
      </c>
      <c r="AW739" s="67">
        <f t="shared" si="198"/>
        <v>278.92782544178027</v>
      </c>
      <c r="AX739" s="67">
        <f t="shared" si="198"/>
        <v>276.48791714901864</v>
      </c>
      <c r="AY739" s="67">
        <f t="shared" si="198"/>
        <v>274.0693518415531</v>
      </c>
      <c r="AZ739" s="67">
        <f t="shared" si="198"/>
        <v>271.67194282260385</v>
      </c>
      <c r="BA739" s="67">
        <f t="shared" si="198"/>
        <v>269.29550502851254</v>
      </c>
      <c r="BB739" s="67">
        <f t="shared" si="198"/>
        <v>266.93985501445667</v>
      </c>
      <c r="BC739" s="67">
        <f t="shared" si="198"/>
        <v>264.60481094028876</v>
      </c>
      <c r="BD739" s="67">
        <f t="shared" si="196"/>
        <v>262.29019255649968</v>
      </c>
      <c r="BE739" s="67">
        <f t="shared" si="196"/>
        <v>259.9958211903047</v>
      </c>
      <c r="BF739" s="67">
        <f t="shared" si="196"/>
        <v>257.72151973185083</v>
      </c>
      <c r="BG739" s="67">
        <f t="shared" si="196"/>
        <v>255.46711262054546</v>
      </c>
      <c r="BH739" s="67">
        <f t="shared" si="196"/>
        <v>253.23242583150423</v>
      </c>
      <c r="BI739" s="67">
        <f t="shared" si="196"/>
        <v>251.01728686211729</v>
      </c>
      <c r="BJ739" s="67">
        <f t="shared" si="196"/>
        <v>248.82152471873354</v>
      </c>
      <c r="BK739" s="67">
        <f t="shared" si="196"/>
        <v>246.64496990346086</v>
      </c>
      <c r="BL739" s="67">
        <f t="shared" si="196"/>
        <v>244.4874544010822</v>
      </c>
      <c r="BM739" s="67">
        <f t="shared" si="196"/>
        <v>242.34881166608588</v>
      </c>
      <c r="BN739" s="67">
        <f t="shared" si="196"/>
        <v>240.22887660980933</v>
      </c>
      <c r="BO739" s="67">
        <f t="shared" si="196"/>
        <v>238.12748558769547</v>
      </c>
      <c r="BP739" s="67">
        <f t="shared" si="196"/>
        <v>236.04447638666051</v>
      </c>
      <c r="BQ739" s="67">
        <f t="shared" si="196"/>
        <v>233.97968821257203</v>
      </c>
      <c r="BS739" s="55"/>
    </row>
    <row r="740" spans="1:71">
      <c r="A740" s="90" t="s">
        <v>266</v>
      </c>
      <c r="C740" s="213"/>
      <c r="D740" s="213"/>
      <c r="E740" s="135"/>
      <c r="J740" s="67"/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BS740" s="55"/>
    </row>
    <row r="741" spans="1:71">
      <c r="B741" s="55" t="s">
        <v>333</v>
      </c>
      <c r="C741" s="70">
        <v>2024</v>
      </c>
      <c r="D741" s="70">
        <v>2044</v>
      </c>
      <c r="E741" s="135"/>
      <c r="J741" s="236">
        <f t="shared" ref="J741:X741" si="200">K741-1</f>
        <v>2008</v>
      </c>
      <c r="K741" s="236">
        <f t="shared" si="200"/>
        <v>2009</v>
      </c>
      <c r="L741" s="236">
        <f t="shared" si="200"/>
        <v>2010</v>
      </c>
      <c r="M741" s="236">
        <f t="shared" si="200"/>
        <v>2011</v>
      </c>
      <c r="N741" s="236">
        <f t="shared" si="200"/>
        <v>2012</v>
      </c>
      <c r="O741" s="236">
        <f t="shared" si="200"/>
        <v>2013</v>
      </c>
      <c r="P741" s="236">
        <f t="shared" si="200"/>
        <v>2014</v>
      </c>
      <c r="Q741" s="236">
        <f t="shared" si="200"/>
        <v>2015</v>
      </c>
      <c r="R741" s="236">
        <f t="shared" si="200"/>
        <v>2016</v>
      </c>
      <c r="S741" s="236">
        <f t="shared" si="200"/>
        <v>2017</v>
      </c>
      <c r="T741" s="236">
        <f t="shared" si="200"/>
        <v>2018</v>
      </c>
      <c r="U741" s="236">
        <f t="shared" si="200"/>
        <v>2019</v>
      </c>
      <c r="V741" s="236">
        <f t="shared" si="200"/>
        <v>2020</v>
      </c>
      <c r="W741" s="236">
        <f t="shared" si="200"/>
        <v>2021</v>
      </c>
      <c r="X741" s="236">
        <f t="shared" si="200"/>
        <v>2022</v>
      </c>
      <c r="Y741" s="236">
        <f>Z741-1</f>
        <v>2023</v>
      </c>
      <c r="Z741" s="185">
        <f>$Z$6</f>
        <v>2024</v>
      </c>
      <c r="AA741" s="236">
        <f t="shared" ref="AA741:BQ741" si="201">Z741+1</f>
        <v>2025</v>
      </c>
      <c r="AB741" s="236">
        <f t="shared" si="201"/>
        <v>2026</v>
      </c>
      <c r="AC741" s="236">
        <f t="shared" si="201"/>
        <v>2027</v>
      </c>
      <c r="AD741" s="236">
        <f t="shared" si="201"/>
        <v>2028</v>
      </c>
      <c r="AE741" s="236">
        <f t="shared" si="201"/>
        <v>2029</v>
      </c>
      <c r="AF741" s="236">
        <f t="shared" si="201"/>
        <v>2030</v>
      </c>
      <c r="AG741" s="236">
        <f t="shared" si="201"/>
        <v>2031</v>
      </c>
      <c r="AH741" s="236">
        <f t="shared" si="201"/>
        <v>2032</v>
      </c>
      <c r="AI741" s="236">
        <f t="shared" si="201"/>
        <v>2033</v>
      </c>
      <c r="AJ741" s="236">
        <f t="shared" si="201"/>
        <v>2034</v>
      </c>
      <c r="AK741" s="236">
        <f t="shared" si="201"/>
        <v>2035</v>
      </c>
      <c r="AL741" s="236">
        <f t="shared" si="201"/>
        <v>2036</v>
      </c>
      <c r="AM741" s="236">
        <f t="shared" si="201"/>
        <v>2037</v>
      </c>
      <c r="AN741" s="236">
        <f t="shared" si="201"/>
        <v>2038</v>
      </c>
      <c r="AO741" s="236">
        <f t="shared" si="201"/>
        <v>2039</v>
      </c>
      <c r="AP741" s="236">
        <f t="shared" si="201"/>
        <v>2040</v>
      </c>
      <c r="AQ741" s="236">
        <f t="shared" si="201"/>
        <v>2041</v>
      </c>
      <c r="AR741" s="236">
        <f t="shared" si="201"/>
        <v>2042</v>
      </c>
      <c r="AS741" s="236">
        <f t="shared" si="201"/>
        <v>2043</v>
      </c>
      <c r="AT741" s="236">
        <f t="shared" si="201"/>
        <v>2044</v>
      </c>
      <c r="AU741" s="236">
        <f t="shared" si="201"/>
        <v>2045</v>
      </c>
      <c r="AV741" s="236">
        <f t="shared" si="201"/>
        <v>2046</v>
      </c>
      <c r="AW741" s="236">
        <f t="shared" si="201"/>
        <v>2047</v>
      </c>
      <c r="AX741" s="236">
        <f t="shared" si="201"/>
        <v>2048</v>
      </c>
      <c r="AY741" s="236">
        <f t="shared" si="201"/>
        <v>2049</v>
      </c>
      <c r="AZ741" s="236">
        <f t="shared" si="201"/>
        <v>2050</v>
      </c>
      <c r="BA741" s="236">
        <f t="shared" si="201"/>
        <v>2051</v>
      </c>
      <c r="BB741" s="236">
        <f t="shared" si="201"/>
        <v>2052</v>
      </c>
      <c r="BC741" s="236">
        <f t="shared" si="201"/>
        <v>2053</v>
      </c>
      <c r="BD741" s="236">
        <f>BC741+1</f>
        <v>2054</v>
      </c>
      <c r="BE741" s="236">
        <f t="shared" si="201"/>
        <v>2055</v>
      </c>
      <c r="BF741" s="236">
        <f t="shared" si="201"/>
        <v>2056</v>
      </c>
      <c r="BG741" s="236">
        <f t="shared" si="201"/>
        <v>2057</v>
      </c>
      <c r="BH741" s="236">
        <f t="shared" si="201"/>
        <v>2058</v>
      </c>
      <c r="BI741" s="236">
        <f t="shared" si="201"/>
        <v>2059</v>
      </c>
      <c r="BJ741" s="236">
        <f t="shared" si="201"/>
        <v>2060</v>
      </c>
      <c r="BK741" s="236">
        <f t="shared" si="201"/>
        <v>2061</v>
      </c>
      <c r="BL741" s="236">
        <f t="shared" si="201"/>
        <v>2062</v>
      </c>
      <c r="BM741" s="236">
        <f t="shared" si="201"/>
        <v>2063</v>
      </c>
      <c r="BN741" s="236">
        <f t="shared" si="201"/>
        <v>2064</v>
      </c>
      <c r="BO741" s="236">
        <f t="shared" si="201"/>
        <v>2065</v>
      </c>
      <c r="BP741" s="236">
        <f t="shared" si="201"/>
        <v>2066</v>
      </c>
      <c r="BQ741" s="236">
        <f t="shared" si="201"/>
        <v>2067</v>
      </c>
      <c r="BS741" s="55"/>
    </row>
    <row r="742" spans="1:71">
      <c r="B742" s="56">
        <v>0</v>
      </c>
      <c r="C742" s="212">
        <v>11.029400000000001</v>
      </c>
      <c r="D742" s="212">
        <v>5.1022999999999996</v>
      </c>
      <c r="I742" s="61" t="s">
        <v>381</v>
      </c>
      <c r="J742" s="67">
        <f t="shared" ref="J742:Y757" si="202">$C742*POWER(POWER($D742/$C742,1/($D$672-$C$672)),J$672-$C$672)</f>
        <v>20.435280587785844</v>
      </c>
      <c r="K742" s="67">
        <f t="shared" si="202"/>
        <v>19.662616568923696</v>
      </c>
      <c r="L742" s="67">
        <f t="shared" si="202"/>
        <v>18.919167205739001</v>
      </c>
      <c r="M742" s="67">
        <f t="shared" si="202"/>
        <v>18.203827883437331</v>
      </c>
      <c r="N742" s="67">
        <f t="shared" si="202"/>
        <v>17.515535753037209</v>
      </c>
      <c r="O742" s="67">
        <f t="shared" si="202"/>
        <v>16.853268152192307</v>
      </c>
      <c r="P742" s="67">
        <f t="shared" si="202"/>
        <v>16.216041085722889</v>
      </c>
      <c r="Q742" s="67">
        <f t="shared" si="202"/>
        <v>15.602907763598736</v>
      </c>
      <c r="R742" s="67">
        <f t="shared" si="202"/>
        <v>15.012957194201455</v>
      </c>
      <c r="S742" s="67">
        <f>$C742*POWER(POWER($D742/$C742,1/($D$672-$C$672)),S$672-$C$672)</f>
        <v>14.445312830775864</v>
      </c>
      <c r="T742" s="67">
        <f t="shared" si="202"/>
        <v>13.899131269059536</v>
      </c>
      <c r="U742" s="67">
        <f t="shared" si="202"/>
        <v>13.373600994155314</v>
      </c>
      <c r="V742" s="67">
        <f t="shared" si="202"/>
        <v>12.867941174784935</v>
      </c>
      <c r="W742" s="67">
        <f t="shared" si="202"/>
        <v>12.381400503132319</v>
      </c>
      <c r="X742" s="67">
        <f t="shared" si="202"/>
        <v>11.913256078552704</v>
      </c>
      <c r="Y742" s="67">
        <f t="shared" si="202"/>
        <v>11.462812333489072</v>
      </c>
      <c r="Z742" s="67">
        <f t="shared" ref="Z742:AO757" si="203">$C742*POWER(POWER($D742/$C742,1/($D$672-$C$672)),Z$672-$C$672)</f>
        <v>11.029400000000001</v>
      </c>
      <c r="AA742" s="67">
        <f t="shared" si="203"/>
        <v>10.612375115363392</v>
      </c>
      <c r="AB742" s="67">
        <f t="shared" si="203"/>
        <v>10.211118065278633</v>
      </c>
      <c r="AC742" s="67">
        <f t="shared" si="203"/>
        <v>9.8250326632455565</v>
      </c>
      <c r="AD742" s="67">
        <f t="shared" si="203"/>
        <v>9.453545264752357</v>
      </c>
      <c r="AE742" s="67">
        <f t="shared" si="203"/>
        <v>9.0961039149563288</v>
      </c>
      <c r="AF742" s="67">
        <f t="shared" si="203"/>
        <v>8.7521775285910444</v>
      </c>
      <c r="AG742" s="67">
        <f t="shared" si="203"/>
        <v>8.4212551008814867</v>
      </c>
      <c r="AH742" s="67">
        <f t="shared" si="203"/>
        <v>8.1028449482947131</v>
      </c>
      <c r="AI742" s="67">
        <f t="shared" si="203"/>
        <v>7.7964739779979677</v>
      </c>
      <c r="AJ742" s="67">
        <f t="shared" si="203"/>
        <v>7.5016869849387859</v>
      </c>
      <c r="AK742" s="67">
        <f t="shared" si="203"/>
        <v>7.2180459755027302</v>
      </c>
      <c r="AL742" s="67">
        <f t="shared" si="203"/>
        <v>6.9451295167437976</v>
      </c>
      <c r="AM742" s="67">
        <f t="shared" si="203"/>
        <v>6.6825321102206514</v>
      </c>
      <c r="AN742" s="67">
        <f t="shared" si="203"/>
        <v>6.4298635895082645</v>
      </c>
      <c r="AO742" s="67">
        <f t="shared" si="203"/>
        <v>6.1867485404898392</v>
      </c>
      <c r="AP742" s="67">
        <f t="shared" ref="AP742:BE757" si="204">$C742*POWER(POWER($D742/$C742,1/($D$672-$C$672)),AP$672-$C$672)</f>
        <v>5.9528257435676597</v>
      </c>
      <c r="AQ742" s="67">
        <f t="shared" si="204"/>
        <v>5.7277476369641152</v>
      </c>
      <c r="AR742" s="67">
        <f t="shared" si="204"/>
        <v>5.5111798003154693</v>
      </c>
      <c r="AS742" s="67">
        <f t="shared" si="204"/>
        <v>5.3028004577911103</v>
      </c>
      <c r="AT742" s="67">
        <f t="shared" si="204"/>
        <v>5.1022999999999978</v>
      </c>
      <c r="AU742" s="67">
        <f t="shared" si="204"/>
        <v>4.9093805239739794</v>
      </c>
      <c r="AV742" s="67">
        <f t="shared" si="204"/>
        <v>4.7237553905444667</v>
      </c>
      <c r="AW742" s="67">
        <f t="shared" si="204"/>
        <v>4.5451487984548367</v>
      </c>
      <c r="AX742" s="67">
        <f t="shared" si="204"/>
        <v>4.3732953745757639</v>
      </c>
      <c r="AY742" s="67">
        <f t="shared" si="204"/>
        <v>4.2079397796146347</v>
      </c>
      <c r="AZ742" s="67">
        <f t="shared" si="204"/>
        <v>4.0488363287332092</v>
      </c>
      <c r="BA742" s="67">
        <f t="shared" si="204"/>
        <v>3.8957486265098358</v>
      </c>
      <c r="BB742" s="67">
        <f t="shared" si="204"/>
        <v>3.7484492157038547</v>
      </c>
      <c r="BC742" s="67">
        <f t="shared" si="204"/>
        <v>3.6067192393003258</v>
      </c>
      <c r="BD742" s="67">
        <f t="shared" si="204"/>
        <v>3.4703481153329423</v>
      </c>
      <c r="BE742" s="67">
        <f t="shared" si="204"/>
        <v>3.3391332240019906</v>
      </c>
      <c r="BF742" s="67">
        <f t="shared" ref="BF742:BQ756" si="205">$C742*POWER(POWER($D742/$C742,1/($D$672-$C$672)),BF$672-$C$672)</f>
        <v>3.2128796066224687</v>
      </c>
      <c r="BG742" s="67">
        <f t="shared" si="205"/>
        <v>3.0913996759550666</v>
      </c>
      <c r="BH742" s="67">
        <f t="shared" si="205"/>
        <v>2.9745129374896186</v>
      </c>
      <c r="BI742" s="67">
        <f t="shared" si="205"/>
        <v>2.862045721266913</v>
      </c>
      <c r="BJ742" s="67">
        <f t="shared" si="205"/>
        <v>2.7538309238403951</v>
      </c>
      <c r="BK742" s="67">
        <f t="shared" si="205"/>
        <v>2.6497077599943775</v>
      </c>
      <c r="BL742" s="67">
        <f t="shared" si="205"/>
        <v>2.5495215238498563</v>
      </c>
      <c r="BM742" s="67">
        <f t="shared" si="205"/>
        <v>2.4531233590029893</v>
      </c>
      <c r="BN742" s="67">
        <f t="shared" si="205"/>
        <v>2.3603700373547043</v>
      </c>
      <c r="BO742" s="67">
        <f t="shared" si="205"/>
        <v>2.2711237463028291</v>
      </c>
      <c r="BP742" s="67">
        <f t="shared" si="205"/>
        <v>2.1852518839805448</v>
      </c>
      <c r="BQ742" s="67">
        <f t="shared" si="205"/>
        <v>2.1026268622369395</v>
      </c>
      <c r="BS742" s="55"/>
    </row>
    <row r="743" spans="1:71">
      <c r="B743" s="56">
        <v>5</v>
      </c>
      <c r="C743" s="212">
        <v>1696.8925999999999</v>
      </c>
      <c r="D743" s="212">
        <v>865.16229999999996</v>
      </c>
      <c r="I743" s="61" t="s">
        <v>381</v>
      </c>
      <c r="J743" s="67">
        <f t="shared" si="202"/>
        <v>2908.7056273821772</v>
      </c>
      <c r="K743" s="67">
        <f t="shared" si="202"/>
        <v>2812.366607211156</v>
      </c>
      <c r="L743" s="67">
        <f t="shared" si="202"/>
        <v>2719.2184244766008</v>
      </c>
      <c r="M743" s="67">
        <f t="shared" si="202"/>
        <v>2629.155395691927</v>
      </c>
      <c r="N743" s="67">
        <f t="shared" si="202"/>
        <v>2542.0753377053529</v>
      </c>
      <c r="O743" s="67">
        <f t="shared" si="202"/>
        <v>2457.8794517655779</v>
      </c>
      <c r="P743" s="67">
        <f t="shared" si="202"/>
        <v>2376.4722114273063</v>
      </c>
      <c r="Q743" s="67">
        <f t="shared" si="202"/>
        <v>2297.7612541694489</v>
      </c>
      <c r="R743" s="67">
        <f t="shared" si="202"/>
        <v>2221.6572766030258</v>
      </c>
      <c r="S743" s="67">
        <f t="shared" si="202"/>
        <v>2148.0739331498817</v>
      </c>
      <c r="T743" s="67">
        <f t="shared" si="202"/>
        <v>2076.9277380772578</v>
      </c>
      <c r="U743" s="67">
        <f t="shared" si="202"/>
        <v>2008.1379707770657</v>
      </c>
      <c r="V743" s="67">
        <f t="shared" si="202"/>
        <v>1941.6265841824033</v>
      </c>
      <c r="W743" s="67">
        <f t="shared" si="202"/>
        <v>1877.3181162173973</v>
      </c>
      <c r="X743" s="67">
        <f t="shared" si="202"/>
        <v>1815.1396041799092</v>
      </c>
      <c r="Y743" s="67">
        <f t="shared" si="202"/>
        <v>1755.0205019599675</v>
      </c>
      <c r="Z743" s="67">
        <f t="shared" si="203"/>
        <v>1696.8925999999999</v>
      </c>
      <c r="AA743" s="67">
        <f t="shared" si="203"/>
        <v>1640.689947906056</v>
      </c>
      <c r="AB743" s="67">
        <f t="shared" si="203"/>
        <v>1586.3487796222207</v>
      </c>
      <c r="AC743" s="67">
        <f t="shared" si="203"/>
        <v>1533.8074410833174</v>
      </c>
      <c r="AD743" s="67">
        <f t="shared" si="203"/>
        <v>1483.0063202638219</v>
      </c>
      <c r="AE743" s="67">
        <f t="shared" si="203"/>
        <v>1433.887779543621</v>
      </c>
      <c r="AF743" s="67">
        <f t="shared" si="203"/>
        <v>1386.3960903138798</v>
      </c>
      <c r="AG743" s="67">
        <f t="shared" si="203"/>
        <v>1340.4773697488217</v>
      </c>
      <c r="AH743" s="67">
        <f t="shared" si="203"/>
        <v>1296.0795196716876</v>
      </c>
      <c r="AI743" s="67">
        <f t="shared" si="203"/>
        <v>1253.1521674455105</v>
      </c>
      <c r="AJ743" s="67">
        <f t="shared" si="203"/>
        <v>1211.6466088216403</v>
      </c>
      <c r="AK743" s="67">
        <f t="shared" si="203"/>
        <v>1171.5157526811811</v>
      </c>
      <c r="AL743" s="67">
        <f t="shared" si="203"/>
        <v>1132.7140676066424</v>
      </c>
      <c r="AM743" s="67">
        <f t="shared" si="203"/>
        <v>1095.1975302231854</v>
      </c>
      <c r="AN743" s="67">
        <f t="shared" si="203"/>
        <v>1058.923575250855</v>
      </c>
      <c r="AO743" s="67">
        <f t="shared" si="203"/>
        <v>1023.8510472111318</v>
      </c>
      <c r="AP743" s="67">
        <f t="shared" si="204"/>
        <v>989.94015373300169</v>
      </c>
      <c r="AQ743" s="67">
        <f t="shared" si="204"/>
        <v>957.15242040557644</v>
      </c>
      <c r="AR743" s="67">
        <f t="shared" si="204"/>
        <v>925.45064712603551</v>
      </c>
      <c r="AS743" s="67">
        <f t="shared" si="204"/>
        <v>894.79886589336365</v>
      </c>
      <c r="AT743" s="67">
        <f t="shared" si="204"/>
        <v>865.16230000000064</v>
      </c>
      <c r="AU743" s="67">
        <f t="shared" si="204"/>
        <v>836.50732457509969</v>
      </c>
      <c r="AV743" s="67">
        <f t="shared" si="204"/>
        <v>808.80142843463079</v>
      </c>
      <c r="AW743" s="67">
        <f t="shared" si="204"/>
        <v>782.01317719504368</v>
      </c>
      <c r="AX743" s="67">
        <f t="shared" si="204"/>
        <v>756.11217760863929</v>
      </c>
      <c r="AY743" s="67">
        <f t="shared" si="204"/>
        <v>731.06904308018841</v>
      </c>
      <c r="AZ743" s="67">
        <f t="shared" si="204"/>
        <v>706.85536032567109</v>
      </c>
      <c r="BA743" s="67">
        <f t="shared" si="204"/>
        <v>683.44365713530817</v>
      </c>
      <c r="BB743" s="67">
        <f t="shared" si="204"/>
        <v>660.80737120431388</v>
      </c>
      <c r="BC743" s="67">
        <f t="shared" si="204"/>
        <v>638.92081999599964</v>
      </c>
      <c r="BD743" s="67">
        <f t="shared" si="204"/>
        <v>617.75917160304152</v>
      </c>
      <c r="BE743" s="67">
        <f t="shared" si="204"/>
        <v>597.29841657384952</v>
      </c>
      <c r="BF743" s="67">
        <f t="shared" si="205"/>
        <v>577.51534067207263</v>
      </c>
      <c r="BG743" s="67">
        <f t="shared" si="205"/>
        <v>558.38749853833474</v>
      </c>
      <c r="BH743" s="67">
        <f t="shared" si="205"/>
        <v>539.89318822431869</v>
      </c>
      <c r="BI743" s="67">
        <f t="shared" si="205"/>
        <v>522.0114265703038</v>
      </c>
      <c r="BJ743" s="67">
        <f t="shared" si="205"/>
        <v>504.72192539822368</v>
      </c>
      <c r="BK743" s="67">
        <f t="shared" si="205"/>
        <v>488.00506849323057</v>
      </c>
      <c r="BL743" s="67">
        <f t="shared" si="205"/>
        <v>471.84188934765217</v>
      </c>
      <c r="BM743" s="67">
        <f t="shared" si="205"/>
        <v>456.21404964208972</v>
      </c>
      <c r="BN743" s="67">
        <f t="shared" si="205"/>
        <v>441.10381843924068</v>
      </c>
      <c r="BO743" s="67">
        <f t="shared" si="205"/>
        <v>426.49405206684276</v>
      </c>
      <c r="BP743" s="67">
        <f t="shared" si="205"/>
        <v>412.36817466691235</v>
      </c>
      <c r="BQ743" s="67">
        <f t="shared" si="205"/>
        <v>398.71015938921056</v>
      </c>
      <c r="BS743" s="55"/>
    </row>
    <row r="744" spans="1:71">
      <c r="B744" s="56">
        <v>6</v>
      </c>
      <c r="C744" s="212">
        <v>1668.3322000000001</v>
      </c>
      <c r="D744" s="212">
        <v>866.04849999999999</v>
      </c>
      <c r="I744" s="61" t="s">
        <v>381</v>
      </c>
      <c r="J744" s="67">
        <f t="shared" si="202"/>
        <v>2818.8683060600456</v>
      </c>
      <c r="K744" s="67">
        <f t="shared" si="202"/>
        <v>2727.9585726536584</v>
      </c>
      <c r="L744" s="67">
        <f t="shared" si="202"/>
        <v>2639.9807178349479</v>
      </c>
      <c r="M744" s="67">
        <f t="shared" si="202"/>
        <v>2554.8401872395943</v>
      </c>
      <c r="N744" s="67">
        <f t="shared" si="202"/>
        <v>2472.4454759228006</v>
      </c>
      <c r="O744" s="67">
        <f t="shared" si="202"/>
        <v>2392.7080300141861</v>
      </c>
      <c r="P744" s="67">
        <f t="shared" si="202"/>
        <v>2315.5421515443463</v>
      </c>
      <c r="Q744" s="67">
        <f t="shared" si="202"/>
        <v>2240.8649063408006</v>
      </c>
      <c r="R744" s="67">
        <f t="shared" si="202"/>
        <v>2168.5960348943345</v>
      </c>
      <c r="S744" s="67">
        <f t="shared" si="202"/>
        <v>2098.6578660999412</v>
      </c>
      <c r="T744" s="67">
        <f t="shared" si="202"/>
        <v>2030.9752337796572</v>
      </c>
      <c r="U744" s="67">
        <f t="shared" si="202"/>
        <v>1965.4753958975707</v>
      </c>
      <c r="V744" s="67">
        <f t="shared" si="202"/>
        <v>1902.0879563801832</v>
      </c>
      <c r="W744" s="67">
        <f t="shared" si="202"/>
        <v>1840.7447894580962</v>
      </c>
      <c r="X744" s="67">
        <f t="shared" si="202"/>
        <v>1781.3799664477128</v>
      </c>
      <c r="Y744" s="67">
        <f t="shared" si="202"/>
        <v>1723.9296848942649</v>
      </c>
      <c r="Z744" s="67">
        <f t="shared" si="203"/>
        <v>1668.3322000000001</v>
      </c>
      <c r="AA744" s="67">
        <f t="shared" si="203"/>
        <v>1614.5277582638485</v>
      </c>
      <c r="AB744" s="67">
        <f t="shared" si="203"/>
        <v>1562.4585332612342</v>
      </c>
      <c r="AC744" s="67">
        <f t="shared" si="203"/>
        <v>1512.0685634950166</v>
      </c>
      <c r="AD744" s="67">
        <f t="shared" si="203"/>
        <v>1463.3036922507681</v>
      </c>
      <c r="AE744" s="67">
        <f t="shared" si="203"/>
        <v>1416.1115093917417</v>
      </c>
      <c r="AF744" s="67">
        <f t="shared" si="203"/>
        <v>1370.4412950309797</v>
      </c>
      <c r="AG744" s="67">
        <f t="shared" si="203"/>
        <v>1326.2439650200199</v>
      </c>
      <c r="AH744" s="67">
        <f t="shared" si="203"/>
        <v>1283.4720181956152</v>
      </c>
      <c r="AI744" s="67">
        <f t="shared" si="203"/>
        <v>1242.0794853277687</v>
      </c>
      <c r="AJ744" s="67">
        <f t="shared" si="203"/>
        <v>1202.0218797142181</v>
      </c>
      <c r="AK744" s="67">
        <f t="shared" si="203"/>
        <v>1163.2561493682697</v>
      </c>
      <c r="AL744" s="67">
        <f t="shared" si="203"/>
        <v>1125.7406307485935</v>
      </c>
      <c r="AM744" s="67">
        <f t="shared" si="203"/>
        <v>1089.4350039812559</v>
      </c>
      <c r="AN744" s="67">
        <f t="shared" si="203"/>
        <v>1054.3002495258584</v>
      </c>
      <c r="AO744" s="67">
        <f t="shared" si="203"/>
        <v>1020.2986062392129</v>
      </c>
      <c r="AP744" s="67">
        <f t="shared" si="204"/>
        <v>987.39353079148486</v>
      </c>
      <c r="AQ744" s="67">
        <f t="shared" si="204"/>
        <v>955.54965839117779</v>
      </c>
      <c r="AR744" s="67">
        <f t="shared" si="204"/>
        <v>924.73276477676018</v>
      </c>
      <c r="AS744" s="67">
        <f t="shared" si="204"/>
        <v>894.90972943407371</v>
      </c>
      <c r="AT744" s="67">
        <f t="shared" si="204"/>
        <v>866.04850000000135</v>
      </c>
      <c r="AU744" s="67">
        <f t="shared" si="204"/>
        <v>838.1180578141275</v>
      </c>
      <c r="AV744" s="67">
        <f t="shared" si="204"/>
        <v>811.08838458137654</v>
      </c>
      <c r="AW744" s="67">
        <f t="shared" si="204"/>
        <v>784.93043010979227</v>
      </c>
      <c r="AX744" s="67">
        <f t="shared" si="204"/>
        <v>759.61608108879113</v>
      </c>
      <c r="AY744" s="67">
        <f t="shared" si="204"/>
        <v>735.11813087432802</v>
      </c>
      <c r="AZ744" s="67">
        <f t="shared" si="204"/>
        <v>711.41025024850524</v>
      </c>
      <c r="BA744" s="67">
        <f t="shared" si="204"/>
        <v>688.46695912219559</v>
      </c>
      <c r="BB744" s="67">
        <f t="shared" si="204"/>
        <v>666.26359915026933</v>
      </c>
      <c r="BC744" s="67">
        <f t="shared" si="204"/>
        <v>644.77630722999152</v>
      </c>
      <c r="BD744" s="67">
        <f t="shared" si="204"/>
        <v>623.98198985410738</v>
      </c>
      <c r="BE744" s="67">
        <f t="shared" si="204"/>
        <v>603.85829829105217</v>
      </c>
      <c r="BF744" s="67">
        <f t="shared" si="205"/>
        <v>584.38360456561043</v>
      </c>
      <c r="BG744" s="67">
        <f t="shared" si="205"/>
        <v>565.53697821420837</v>
      </c>
      <c r="BH744" s="67">
        <f t="shared" si="205"/>
        <v>547.29816378985959</v>
      </c>
      <c r="BI744" s="67">
        <f t="shared" si="205"/>
        <v>529.64755909258497</v>
      </c>
      <c r="BJ744" s="67">
        <f t="shared" si="205"/>
        <v>512.5661941019124</v>
      </c>
      <c r="BK744" s="67">
        <f t="shared" si="205"/>
        <v>496.03571058881039</v>
      </c>
      <c r="BL744" s="67">
        <f t="shared" si="205"/>
        <v>480.03834238514793</v>
      </c>
      <c r="BM744" s="67">
        <f t="shared" si="205"/>
        <v>464.55689628947192</v>
      </c>
      <c r="BN744" s="67">
        <f t="shared" si="205"/>
        <v>449.57473358858164</v>
      </c>
      <c r="BO744" s="67">
        <f t="shared" si="205"/>
        <v>435.07575217504024</v>
      </c>
      <c r="BP744" s="67">
        <f t="shared" si="205"/>
        <v>421.04436924140481</v>
      </c>
      <c r="BQ744" s="67">
        <f t="shared" si="205"/>
        <v>407.46550453257544</v>
      </c>
      <c r="BS744" s="55"/>
    </row>
    <row r="745" spans="1:71">
      <c r="B745" s="56">
        <v>7</v>
      </c>
      <c r="C745" s="212">
        <v>1640.2524000000001</v>
      </c>
      <c r="D745" s="212">
        <v>866.9357</v>
      </c>
      <c r="I745" s="61" t="s">
        <v>381</v>
      </c>
      <c r="J745" s="67">
        <f t="shared" si="202"/>
        <v>2731.805137923528</v>
      </c>
      <c r="K745" s="67">
        <f t="shared" si="202"/>
        <v>2646.0833969285354</v>
      </c>
      <c r="L745" s="67">
        <f t="shared" si="202"/>
        <v>2563.0515318610755</v>
      </c>
      <c r="M745" s="67">
        <f t="shared" si="202"/>
        <v>2482.6251366834108</v>
      </c>
      <c r="N745" s="67">
        <f t="shared" si="202"/>
        <v>2404.7224539480685</v>
      </c>
      <c r="O745" s="67">
        <f t="shared" si="202"/>
        <v>2329.2642916873201</v>
      </c>
      <c r="P745" s="67">
        <f t="shared" si="202"/>
        <v>2256.173942910586</v>
      </c>
      <c r="Q745" s="67">
        <f t="shared" si="202"/>
        <v>2185.377107627949</v>
      </c>
      <c r="R745" s="67">
        <f t="shared" si="202"/>
        <v>2116.8018173205064</v>
      </c>
      <c r="S745" s="67">
        <f t="shared" si="202"/>
        <v>2050.378361780773</v>
      </c>
      <c r="T745" s="67">
        <f t="shared" si="202"/>
        <v>1986.039218248776</v>
      </c>
      <c r="U745" s="67">
        <f t="shared" si="202"/>
        <v>1923.7189827717955</v>
      </c>
      <c r="V745" s="67">
        <f t="shared" si="202"/>
        <v>1863.3543037179811</v>
      </c>
      <c r="W745" s="67">
        <f t="shared" si="202"/>
        <v>1804.883817376254</v>
      </c>
      <c r="X745" s="67">
        <f t="shared" si="202"/>
        <v>1748.2480855770291</v>
      </c>
      <c r="Y745" s="67">
        <f t="shared" si="202"/>
        <v>1693.3895352703485</v>
      </c>
      <c r="Z745" s="67">
        <f t="shared" si="203"/>
        <v>1640.2524000000001</v>
      </c>
      <c r="AA745" s="67">
        <f t="shared" si="203"/>
        <v>1588.7826632141287</v>
      </c>
      <c r="AB745" s="67">
        <f t="shared" si="203"/>
        <v>1538.928003354715</v>
      </c>
      <c r="AC745" s="67">
        <f t="shared" si="203"/>
        <v>1490.6377406700976</v>
      </c>
      <c r="AD745" s="67">
        <f t="shared" si="203"/>
        <v>1443.8627856964754</v>
      </c>
      <c r="AE745" s="67">
        <f t="shared" si="203"/>
        <v>1398.555589356014</v>
      </c>
      <c r="AF745" s="67">
        <f t="shared" si="203"/>
        <v>1354.6700946208359</v>
      </c>
      <c r="AG745" s="67">
        <f t="shared" si="203"/>
        <v>1312.1616896937492</v>
      </c>
      <c r="AH745" s="67">
        <f t="shared" si="203"/>
        <v>1270.9871626581285</v>
      </c>
      <c r="AI745" s="67">
        <f t="shared" si="203"/>
        <v>1231.1046575508442</v>
      </c>
      <c r="AJ745" s="67">
        <f t="shared" si="203"/>
        <v>1192.4736318135842</v>
      </c>
      <c r="AK745" s="67">
        <f t="shared" si="203"/>
        <v>1155.0548150793197</v>
      </c>
      <c r="AL745" s="67">
        <f t="shared" si="203"/>
        <v>1118.8101692520154</v>
      </c>
      <c r="AM745" s="67">
        <f t="shared" si="203"/>
        <v>1083.7028498390046</v>
      </c>
      <c r="AN745" s="67">
        <f t="shared" si="203"/>
        <v>1049.6971684967234</v>
      </c>
      <c r="AO745" s="67">
        <f t="shared" si="203"/>
        <v>1016.7585567517253</v>
      </c>
      <c r="AP745" s="67">
        <f t="shared" si="204"/>
        <v>984.85353086010412</v>
      </c>
      <c r="AQ745" s="67">
        <f t="shared" si="204"/>
        <v>953.94965776959339</v>
      </c>
      <c r="AR745" s="67">
        <f t="shared" si="204"/>
        <v>924.01552214975027</v>
      </c>
      <c r="AS745" s="67">
        <f t="shared" si="204"/>
        <v>895.02069445670293</v>
      </c>
      <c r="AT745" s="67">
        <f t="shared" si="204"/>
        <v>866.93569999999966</v>
      </c>
      <c r="AU745" s="67">
        <f t="shared" si="204"/>
        <v>839.73198898011321</v>
      </c>
      <c r="AV745" s="67">
        <f t="shared" si="204"/>
        <v>813.38190746614464</v>
      </c>
      <c r="AW745" s="67">
        <f t="shared" si="204"/>
        <v>787.85866928422058</v>
      </c>
      <c r="AX745" s="67">
        <f t="shared" si="204"/>
        <v>763.13632878801047</v>
      </c>
      <c r="AY745" s="67">
        <f t="shared" si="204"/>
        <v>739.18975448368076</v>
      </c>
      <c r="AZ745" s="67">
        <f t="shared" si="204"/>
        <v>715.99460348247635</v>
      </c>
      <c r="BA745" s="67">
        <f t="shared" si="204"/>
        <v>693.52729675495834</v>
      </c>
      <c r="BB745" s="67">
        <f t="shared" si="204"/>
        <v>671.7649951617434</v>
      </c>
      <c r="BC745" s="67">
        <f t="shared" si="204"/>
        <v>650.68557623637719</v>
      </c>
      <c r="BD745" s="67">
        <f t="shared" si="204"/>
        <v>630.26761169674353</v>
      </c>
      <c r="BE745" s="67">
        <f t="shared" si="204"/>
        <v>610.49034566214334</v>
      </c>
      <c r="BF745" s="67">
        <f t="shared" si="205"/>
        <v>591.33367355390794</v>
      </c>
      <c r="BG745" s="67">
        <f t="shared" si="205"/>
        <v>572.77812165808871</v>
      </c>
      <c r="BH745" s="67">
        <f t="shared" si="205"/>
        <v>554.80482732945507</v>
      </c>
      <c r="BI745" s="67">
        <f t="shared" si="205"/>
        <v>537.39551981667353</v>
      </c>
      <c r="BJ745" s="67">
        <f t="shared" si="205"/>
        <v>520.53250168917634</v>
      </c>
      <c r="BK745" s="67">
        <f t="shared" si="205"/>
        <v>504.19863084683954</v>
      </c>
      <c r="BL745" s="67">
        <f t="shared" si="205"/>
        <v>488.37730309418174</v>
      </c>
      <c r="BM745" s="67">
        <f t="shared" si="205"/>
        <v>473.05243526137053</v>
      </c>
      <c r="BN745" s="67">
        <f t="shared" si="205"/>
        <v>458.20844885487708</v>
      </c>
      <c r="BO745" s="67">
        <f t="shared" si="205"/>
        <v>443.83025422115918</v>
      </c>
      <c r="BP745" s="67">
        <f t="shared" si="205"/>
        <v>429.9032352072748</v>
      </c>
      <c r="BQ745" s="67">
        <f t="shared" si="205"/>
        <v>416.41323430283279</v>
      </c>
      <c r="BS745" s="55"/>
    </row>
    <row r="746" spans="1:71">
      <c r="B746" s="56">
        <v>8</v>
      </c>
      <c r="C746" s="212">
        <v>1612.6452999999999</v>
      </c>
      <c r="D746" s="212">
        <v>867.82380000000001</v>
      </c>
      <c r="I746" s="61" t="s">
        <v>381</v>
      </c>
      <c r="J746" s="67">
        <f t="shared" si="202"/>
        <v>2647.4312697857595</v>
      </c>
      <c r="K746" s="67">
        <f t="shared" si="202"/>
        <v>2566.6658320388838</v>
      </c>
      <c r="L746" s="67">
        <f t="shared" si="202"/>
        <v>2488.3643131891254</v>
      </c>
      <c r="M746" s="67">
        <f t="shared" si="202"/>
        <v>2412.4515462281583</v>
      </c>
      <c r="N746" s="67">
        <f t="shared" si="202"/>
        <v>2338.8546572747346</v>
      </c>
      <c r="O746" s="67">
        <f t="shared" si="202"/>
        <v>2267.5029956180379</v>
      </c>
      <c r="P746" s="67">
        <f t="shared" si="202"/>
        <v>2198.3280658952112</v>
      </c>
      <c r="Q746" s="67">
        <f t="shared" si="202"/>
        <v>2131.2634623379536</v>
      </c>
      <c r="R746" s="67">
        <f t="shared" si="202"/>
        <v>2066.2448050250573</v>
      </c>
      <c r="S746" s="67">
        <f t="shared" si="202"/>
        <v>2003.2096780796992</v>
      </c>
      <c r="T746" s="67">
        <f t="shared" si="202"/>
        <v>1942.097569752151</v>
      </c>
      <c r="U746" s="67">
        <f t="shared" si="202"/>
        <v>1882.849814330395</v>
      </c>
      <c r="V746" s="67">
        <f t="shared" si="202"/>
        <v>1825.4095358228726</v>
      </c>
      <c r="W746" s="67">
        <f t="shared" si="202"/>
        <v>1769.7215933593138</v>
      </c>
      <c r="X746" s="67">
        <f t="shared" si="202"/>
        <v>1715.7325282572274</v>
      </c>
      <c r="Y746" s="67">
        <f t="shared" si="202"/>
        <v>1663.390512703236</v>
      </c>
      <c r="Z746" s="67">
        <f t="shared" si="203"/>
        <v>1612.6452999999999</v>
      </c>
      <c r="AA746" s="67">
        <f t="shared" si="203"/>
        <v>1563.4481763309568</v>
      </c>
      <c r="AB746" s="67">
        <f t="shared" si="203"/>
        <v>1515.7519139965837</v>
      </c>
      <c r="AC746" s="67">
        <f t="shared" si="203"/>
        <v>1469.510726077282</v>
      </c>
      <c r="AD746" s="67">
        <f t="shared" si="203"/>
        <v>1424.680222479368</v>
      </c>
      <c r="AE746" s="67">
        <f t="shared" si="203"/>
        <v>1381.2173673219706</v>
      </c>
      <c r="AF746" s="67">
        <f t="shared" si="203"/>
        <v>1339.0804376239341</v>
      </c>
      <c r="AG746" s="67">
        <f t="shared" si="203"/>
        <v>1298.2289832510594</v>
      </c>
      <c r="AH746" s="67">
        <f t="shared" si="203"/>
        <v>1258.623788085242</v>
      </c>
      <c r="AI746" s="67">
        <f t="shared" si="203"/>
        <v>1220.226832378225</v>
      </c>
      <c r="AJ746" s="67">
        <f t="shared" si="203"/>
        <v>1183.0012562538311</v>
      </c>
      <c r="AK746" s="67">
        <f t="shared" si="203"/>
        <v>1146.9113243236334</v>
      </c>
      <c r="AL746" s="67">
        <f t="shared" si="203"/>
        <v>1111.9223913821022</v>
      </c>
      <c r="AM746" s="67">
        <f t="shared" si="203"/>
        <v>1078.0008691482894</v>
      </c>
      <c r="AN746" s="67">
        <f t="shared" si="203"/>
        <v>1045.1141940221323</v>
      </c>
      <c r="AO746" s="67">
        <f t="shared" si="203"/>
        <v>1013.2307958244138</v>
      </c>
      <c r="AP746" s="67">
        <f t="shared" si="204"/>
        <v>982.3200674903801</v>
      </c>
      <c r="AQ746" s="67">
        <f t="shared" si="204"/>
        <v>952.35233568791432</v>
      </c>
      <c r="AR746" s="67">
        <f t="shared" si="204"/>
        <v>923.29883233206772</v>
      </c>
      <c r="AS746" s="67">
        <f t="shared" si="204"/>
        <v>895.13166696859696</v>
      </c>
      <c r="AT746" s="67">
        <f t="shared" si="204"/>
        <v>867.82380000000148</v>
      </c>
      <c r="AU746" s="67">
        <f t="shared" si="204"/>
        <v>841.3490167283552</v>
      </c>
      <c r="AV746" s="67">
        <f t="shared" si="204"/>
        <v>815.68190219001713</v>
      </c>
      <c r="AW746" s="67">
        <f t="shared" si="204"/>
        <v>790.79781675806089</v>
      </c>
      <c r="AX746" s="67">
        <f t="shared" si="204"/>
        <v>766.6728724890047</v>
      </c>
      <c r="AY746" s="67">
        <f t="shared" si="204"/>
        <v>743.28391019113178</v>
      </c>
      <c r="AZ746" s="67">
        <f t="shared" si="204"/>
        <v>720.60847719239177</v>
      </c>
      <c r="BA746" s="67">
        <f t="shared" si="204"/>
        <v>698.62480578653776</v>
      </c>
      <c r="BB746" s="67">
        <f t="shared" si="204"/>
        <v>677.31179233680928</v>
      </c>
      <c r="BC746" s="67">
        <f t="shared" si="204"/>
        <v>656.64897701710117</v>
      </c>
      <c r="BD746" s="67">
        <f t="shared" si="204"/>
        <v>636.61652417117102</v>
      </c>
      <c r="BE746" s="67">
        <f t="shared" si="204"/>
        <v>617.19520327102907</v>
      </c>
      <c r="BF746" s="67">
        <f t="shared" si="205"/>
        <v>598.36637045623411</v>
      </c>
      <c r="BG746" s="67">
        <f t="shared" si="205"/>
        <v>580.11195063636933</v>
      </c>
      <c r="BH746" s="67">
        <f t="shared" si="205"/>
        <v>562.41442013952212</v>
      </c>
      <c r="BI746" s="67">
        <f t="shared" si="205"/>
        <v>545.25678989010703</v>
      </c>
      <c r="BJ746" s="67">
        <f t="shared" si="205"/>
        <v>528.62258909988429</v>
      </c>
      <c r="BK746" s="67">
        <f t="shared" si="205"/>
        <v>512.49584945651895</v>
      </c>
      <c r="BL746" s="67">
        <f t="shared" si="205"/>
        <v>496.86108979450051</v>
      </c>
      <c r="BM746" s="67">
        <f t="shared" si="205"/>
        <v>481.7033012337082</v>
      </c>
      <c r="BN746" s="67">
        <f t="shared" si="205"/>
        <v>467.00793277135568</v>
      </c>
      <c r="BO746" s="67">
        <f t="shared" si="205"/>
        <v>452.76087731348372</v>
      </c>
      <c r="BP746" s="67">
        <f t="shared" si="205"/>
        <v>438.94845813259144</v>
      </c>
      <c r="BQ746" s="67">
        <f t="shared" si="205"/>
        <v>425.55741573840533</v>
      </c>
      <c r="BS746" s="55"/>
    </row>
    <row r="747" spans="1:71">
      <c r="B747" s="56">
        <v>9</v>
      </c>
      <c r="C747" s="212">
        <v>1585.5029</v>
      </c>
      <c r="D747" s="212">
        <v>868.71280000000002</v>
      </c>
      <c r="I747" s="61" t="s">
        <v>381</v>
      </c>
      <c r="J747" s="67">
        <f t="shared" si="202"/>
        <v>2565.6635057007297</v>
      </c>
      <c r="K747" s="67">
        <f t="shared" si="202"/>
        <v>2489.6319903069743</v>
      </c>
      <c r="L747" s="67">
        <f t="shared" si="202"/>
        <v>2415.853611897171</v>
      </c>
      <c r="M747" s="67">
        <f t="shared" si="202"/>
        <v>2344.2616004452052</v>
      </c>
      <c r="N747" s="67">
        <f t="shared" si="202"/>
        <v>2274.7911646046487</v>
      </c>
      <c r="O747" s="67">
        <f t="shared" si="202"/>
        <v>2207.3794330720762</v>
      </c>
      <c r="P747" s="67">
        <f t="shared" si="202"/>
        <v>2141.9653976880245</v>
      </c>
      <c r="Q747" s="67">
        <f t="shared" si="202"/>
        <v>2078.489858224119</v>
      </c>
      <c r="R747" s="67">
        <f t="shared" si="202"/>
        <v>2016.8953688063925</v>
      </c>
      <c r="S747" s="67">
        <f t="shared" si="202"/>
        <v>1957.1261859263036</v>
      </c>
      <c r="T747" s="67">
        <f t="shared" si="202"/>
        <v>1899.1282179924156</v>
      </c>
      <c r="U747" s="67">
        <f t="shared" si="202"/>
        <v>1842.8489763770701</v>
      </c>
      <c r="V747" s="67">
        <f t="shared" si="202"/>
        <v>1788.2375279137568</v>
      </c>
      <c r="W747" s="67">
        <f t="shared" si="202"/>
        <v>1735.2444488021874</v>
      </c>
      <c r="X747" s="67">
        <f t="shared" si="202"/>
        <v>1683.8217798793592</v>
      </c>
      <c r="Y747" s="67">
        <f t="shared" si="202"/>
        <v>1633.9229832161261</v>
      </c>
      <c r="Z747" s="67">
        <f t="shared" si="203"/>
        <v>1585.5029</v>
      </c>
      <c r="AA747" s="67">
        <f t="shared" si="203"/>
        <v>1538.5177096660595</v>
      </c>
      <c r="AB747" s="67">
        <f t="shared" si="203"/>
        <v>1492.9248902389882</v>
      </c>
      <c r="AC747" s="67">
        <f t="shared" si="203"/>
        <v>1448.6831798503438</v>
      </c>
      <c r="AD747" s="67">
        <f t="shared" si="203"/>
        <v>1405.7525393962353</v>
      </c>
      <c r="AE747" s="67">
        <f t="shared" si="203"/>
        <v>1364.0941163016121</v>
      </c>
      <c r="AF747" s="67">
        <f t="shared" si="203"/>
        <v>1323.6702093583706</v>
      </c>
      <c r="AG747" s="67">
        <f t="shared" si="203"/>
        <v>1284.4442346054577</v>
      </c>
      <c r="AH747" s="67">
        <f t="shared" si="203"/>
        <v>1246.3806922200924</v>
      </c>
      <c r="AI747" s="67">
        <f t="shared" si="203"/>
        <v>1209.4451343901387</v>
      </c>
      <c r="AJ747" s="67">
        <f t="shared" si="203"/>
        <v>1173.6041341385599</v>
      </c>
      <c r="AK747" s="67">
        <f t="shared" si="203"/>
        <v>1138.8252550717352</v>
      </c>
      <c r="AL747" s="67">
        <f t="shared" si="203"/>
        <v>1105.0770220242628</v>
      </c>
      <c r="AM747" s="67">
        <f t="shared" si="203"/>
        <v>1072.3288925736802</v>
      </c>
      <c r="AN747" s="67">
        <f t="shared" si="203"/>
        <v>1040.5512293993286</v>
      </c>
      <c r="AO747" s="67">
        <f t="shared" si="203"/>
        <v>1009.7152734603369</v>
      </c>
      <c r="AP747" s="67">
        <f t="shared" si="204"/>
        <v>979.79311796846082</v>
      </c>
      <c r="AQ747" s="67">
        <f t="shared" si="204"/>
        <v>950.75768313221226</v>
      </c>
      <c r="AR747" s="67">
        <f t="shared" si="204"/>
        <v>922.58269164943215</v>
      </c>
      <c r="AS747" s="67">
        <f t="shared" si="204"/>
        <v>895.24264492611962</v>
      </c>
      <c r="AT747" s="67">
        <f t="shared" si="204"/>
        <v>868.71279999999945</v>
      </c>
      <c r="AU747" s="67">
        <f t="shared" si="204"/>
        <v>842.96914714794195</v>
      </c>
      <c r="AV747" s="67">
        <f t="shared" si="204"/>
        <v>817.98838815697115</v>
      </c>
      <c r="AW747" s="67">
        <f t="shared" si="204"/>
        <v>793.74791523919293</v>
      </c>
      <c r="AX747" s="67">
        <f t="shared" si="204"/>
        <v>770.22579057156747</v>
      </c>
      <c r="AY747" s="67">
        <f t="shared" si="204"/>
        <v>747.40072644200029</v>
      </c>
      <c r="AZ747" s="67">
        <f t="shared" si="204"/>
        <v>725.25206598379305</v>
      </c>
      <c r="BA747" s="67">
        <f t="shared" si="204"/>
        <v>703.75976448101312</v>
      </c>
      <c r="BB747" s="67">
        <f t="shared" si="204"/>
        <v>682.90437122786341</v>
      </c>
      <c r="BC747" s="67">
        <f t="shared" si="204"/>
        <v>662.66701192563744</v>
      </c>
      <c r="BD747" s="67">
        <f t="shared" si="204"/>
        <v>643.02937160132808</v>
      </c>
      <c r="BE747" s="67">
        <f t="shared" si="204"/>
        <v>623.97367803242787</v>
      </c>
      <c r="BF747" s="67">
        <f t="shared" si="205"/>
        <v>605.48268566292643</v>
      </c>
      <c r="BG747" s="67">
        <f t="shared" si="205"/>
        <v>587.5396599959422</v>
      </c>
      <c r="BH747" s="67">
        <f t="shared" si="205"/>
        <v>570.12836244886864</v>
      </c>
      <c r="BI747" s="67">
        <f t="shared" si="205"/>
        <v>553.23303565732647</v>
      </c>
      <c r="BJ747" s="67">
        <f t="shared" si="205"/>
        <v>536.83838921462166</v>
      </c>
      <c r="BK747" s="67">
        <f t="shared" si="205"/>
        <v>520.92958583380482</v>
      </c>
      <c r="BL747" s="67">
        <f t="shared" si="205"/>
        <v>505.49222791980657</v>
      </c>
      <c r="BM747" s="67">
        <f t="shared" si="205"/>
        <v>490.51234453949883</v>
      </c>
      <c r="BN747" s="67">
        <f t="shared" si="205"/>
        <v>475.97637877788736</v>
      </c>
      <c r="BO747" s="67">
        <f t="shared" si="205"/>
        <v>461.87117546899481</v>
      </c>
      <c r="BP747" s="67">
        <f t="shared" si="205"/>
        <v>448.18396929032969</v>
      </c>
      <c r="BQ747" s="67">
        <f t="shared" si="205"/>
        <v>434.90237321016673</v>
      </c>
      <c r="BS747" s="55"/>
    </row>
    <row r="748" spans="1:71">
      <c r="B748" s="56">
        <v>10</v>
      </c>
      <c r="C748" s="212">
        <v>1558.8172</v>
      </c>
      <c r="D748" s="212">
        <v>869.60270000000003</v>
      </c>
      <c r="I748" s="61" t="s">
        <v>381</v>
      </c>
      <c r="J748" s="67">
        <f t="shared" si="202"/>
        <v>2486.4208382147986</v>
      </c>
      <c r="K748" s="67">
        <f t="shared" si="202"/>
        <v>2414.9098414898667</v>
      </c>
      <c r="L748" s="67">
        <f t="shared" si="202"/>
        <v>2345.4555451327883</v>
      </c>
      <c r="M748" s="67">
        <f t="shared" si="202"/>
        <v>2277.99879717258</v>
      </c>
      <c r="N748" s="67">
        <f t="shared" si="202"/>
        <v>2212.4821468854275</v>
      </c>
      <c r="O748" s="67">
        <f t="shared" si="202"/>
        <v>2148.8497958657631</v>
      </c>
      <c r="P748" s="67">
        <f t="shared" si="202"/>
        <v>2087.0475505045724</v>
      </c>
      <c r="Q748" s="67">
        <f t="shared" si="202"/>
        <v>2027.0227758344624</v>
      </c>
      <c r="R748" s="67">
        <f t="shared" si="202"/>
        <v>1968.7243507021608</v>
      </c>
      <c r="S748" s="67">
        <f t="shared" si="202"/>
        <v>1912.1026242302914</v>
      </c>
      <c r="T748" s="67">
        <f t="shared" si="202"/>
        <v>1857.1093735313307</v>
      </c>
      <c r="U748" s="67">
        <f t="shared" si="202"/>
        <v>1803.697762637742</v>
      </c>
      <c r="V748" s="67">
        <f t="shared" si="202"/>
        <v>1751.8223026132989</v>
      </c>
      <c r="W748" s="67">
        <f t="shared" si="202"/>
        <v>1701.4388128116343</v>
      </c>
      <c r="X748" s="67">
        <f t="shared" si="202"/>
        <v>1652.5043832490173</v>
      </c>
      <c r="Y748" s="67">
        <f t="shared" si="202"/>
        <v>1604.9773380593135</v>
      </c>
      <c r="Z748" s="67">
        <f t="shared" si="203"/>
        <v>1558.8172</v>
      </c>
      <c r="AA748" s="67">
        <f t="shared" si="203"/>
        <v>1513.9846559790117</v>
      </c>
      <c r="AB748" s="67">
        <f t="shared" si="203"/>
        <v>1470.4415235730569</v>
      </c>
      <c r="AC748" s="67">
        <f t="shared" si="203"/>
        <v>1428.1507185088851</v>
      </c>
      <c r="AD748" s="67">
        <f t="shared" si="203"/>
        <v>1387.0762230798152</v>
      </c>
      <c r="AE748" s="67">
        <f t="shared" si="203"/>
        <v>1347.183055470623</v>
      </c>
      <c r="AF748" s="67">
        <f t="shared" si="203"/>
        <v>1308.4372399646636</v>
      </c>
      <c r="AG748" s="67">
        <f t="shared" si="203"/>
        <v>1270.8057780078568</v>
      </c>
      <c r="AH748" s="67">
        <f t="shared" si="203"/>
        <v>1234.2566201048883</v>
      </c>
      <c r="AI748" s="67">
        <f t="shared" si="203"/>
        <v>1198.7586385236943</v>
      </c>
      <c r="AJ748" s="67">
        <f t="shared" si="203"/>
        <v>1164.2816007849822</v>
      </c>
      <c r="AK748" s="67">
        <f t="shared" si="203"/>
        <v>1130.7961439142091</v>
      </c>
      <c r="AL748" s="67">
        <f t="shared" si="203"/>
        <v>1098.2737494340884</v>
      </c>
      <c r="AM748" s="67">
        <f t="shared" si="203"/>
        <v>1066.6867190763276</v>
      </c>
      <c r="AN748" s="67">
        <f t="shared" si="203"/>
        <v>1036.0081511919129</v>
      </c>
      <c r="AO748" s="67">
        <f t="shared" si="203"/>
        <v>1006.211917839847</v>
      </c>
      <c r="AP748" s="67">
        <f t="shared" si="204"/>
        <v>977.27264253482872</v>
      </c>
      <c r="AQ748" s="67">
        <f t="shared" si="204"/>
        <v>949.16567863492412</v>
      </c>
      <c r="AR748" s="67">
        <f t="shared" si="204"/>
        <v>921.86708835082197</v>
      </c>
      <c r="AS748" s="67">
        <f t="shared" si="204"/>
        <v>895.35362235879393</v>
      </c>
      <c r="AT748" s="67">
        <f t="shared" si="204"/>
        <v>869.60270000000037</v>
      </c>
      <c r="AU748" s="67">
        <f t="shared" si="204"/>
        <v>844.5923900492761</v>
      </c>
      <c r="AV748" s="67">
        <f t="shared" si="204"/>
        <v>820.30139203701651</v>
      </c>
      <c r="AW748" s="67">
        <f t="shared" si="204"/>
        <v>796.7090181082599</v>
      </c>
      <c r="AX748" s="67">
        <f t="shared" si="204"/>
        <v>773.79517540351139</v>
      </c>
      <c r="AY748" s="67">
        <f t="shared" si="204"/>
        <v>751.54034894630638</v>
      </c>
      <c r="AZ748" s="67">
        <f t="shared" si="204"/>
        <v>729.92558502293923</v>
      </c>
      <c r="BA748" s="67">
        <f t="shared" si="204"/>
        <v>708.93247504019939</v>
      </c>
      <c r="BB748" s="67">
        <f t="shared" si="204"/>
        <v>688.54313984737007</v>
      </c>
      <c r="BC748" s="67">
        <f t="shared" si="204"/>
        <v>668.74021450913494</v>
      </c>
      <c r="BD748" s="67">
        <f t="shared" si="204"/>
        <v>649.50683351642715</v>
      </c>
      <c r="BE748" s="67">
        <f t="shared" si="204"/>
        <v>630.82661642262178</v>
      </c>
      <c r="BF748" s="67">
        <f t="shared" si="205"/>
        <v>612.68365389284077</v>
      </c>
      <c r="BG748" s="67">
        <f t="shared" si="205"/>
        <v>595.06249415448872</v>
      </c>
      <c r="BH748" s="67">
        <f t="shared" si="205"/>
        <v>577.94812983747943</v>
      </c>
      <c r="BI748" s="67">
        <f t="shared" si="205"/>
        <v>561.32598519294606</v>
      </c>
      <c r="BJ748" s="67">
        <f t="shared" si="205"/>
        <v>545.18190367954776</v>
      </c>
      <c r="BK748" s="67">
        <f t="shared" si="205"/>
        <v>529.50213590680357</v>
      </c>
      <c r="BL748" s="67">
        <f t="shared" si="205"/>
        <v>514.27332792518177</v>
      </c>
      <c r="BM748" s="67">
        <f t="shared" si="205"/>
        <v>499.48250985297562</v>
      </c>
      <c r="BN748" s="67">
        <f t="shared" si="205"/>
        <v>485.11708483027445</v>
      </c>
      <c r="BO748" s="67">
        <f t="shared" si="205"/>
        <v>471.16481829062707</v>
      </c>
      <c r="BP748" s="67">
        <f t="shared" si="205"/>
        <v>457.61382754125924</v>
      </c>
      <c r="BQ748" s="67">
        <f t="shared" si="205"/>
        <v>444.45257164296891</v>
      </c>
      <c r="BS748" s="55"/>
    </row>
    <row r="749" spans="1:71">
      <c r="B749" s="56">
        <v>11</v>
      </c>
      <c r="C749" s="212">
        <v>1490.2475999999999</v>
      </c>
      <c r="D749" s="212">
        <v>836.53880000000004</v>
      </c>
      <c r="I749" s="61" t="s">
        <v>381</v>
      </c>
      <c r="J749" s="67">
        <f t="shared" si="202"/>
        <v>2365.2459347923241</v>
      </c>
      <c r="K749" s="67">
        <f t="shared" si="202"/>
        <v>2297.9347230780668</v>
      </c>
      <c r="L749" s="67">
        <f t="shared" si="202"/>
        <v>2232.5390835061376</v>
      </c>
      <c r="M749" s="67">
        <f t="shared" si="202"/>
        <v>2169.0045018798801</v>
      </c>
      <c r="N749" s="67">
        <f t="shared" si="202"/>
        <v>2107.278015391686</v>
      </c>
      <c r="O749" s="67">
        <f t="shared" si="202"/>
        <v>2047.3081684728777</v>
      </c>
      <c r="P749" s="67">
        <f t="shared" si="202"/>
        <v>1989.0449699000378</v>
      </c>
      <c r="Q749" s="67">
        <f t="shared" si="202"/>
        <v>1932.4398511220299</v>
      </c>
      <c r="R749" s="67">
        <f t="shared" si="202"/>
        <v>1877.4456257729589</v>
      </c>
      <c r="S749" s="67">
        <f t="shared" si="202"/>
        <v>1824.0164503373373</v>
      </c>
      <c r="T749" s="67">
        <f t="shared" si="202"/>
        <v>1772.1077859346542</v>
      </c>
      <c r="U749" s="67">
        <f t="shared" si="202"/>
        <v>1721.6763611914998</v>
      </c>
      <c r="V749" s="67">
        <f t="shared" si="202"/>
        <v>1672.6801361702871</v>
      </c>
      <c r="W749" s="67">
        <f t="shared" si="202"/>
        <v>1625.0782673245103</v>
      </c>
      <c r="X749" s="67">
        <f t="shared" si="202"/>
        <v>1578.8310734513186</v>
      </c>
      <c r="Y749" s="67">
        <f t="shared" si="202"/>
        <v>1533.9000026130293</v>
      </c>
      <c r="Z749" s="67">
        <f t="shared" si="203"/>
        <v>1490.2475999999999</v>
      </c>
      <c r="AA749" s="67">
        <f t="shared" si="203"/>
        <v>1447.8374767080761</v>
      </c>
      <c r="AB749" s="67">
        <f t="shared" si="203"/>
        <v>1406.6342794045829</v>
      </c>
      <c r="AC749" s="67">
        <f t="shared" si="203"/>
        <v>1366.6036608575746</v>
      </c>
      <c r="AD749" s="67">
        <f t="shared" si="203"/>
        <v>1327.7122513037768</v>
      </c>
      <c r="AE749" s="67">
        <f t="shared" si="203"/>
        <v>1289.9276306313525</v>
      </c>
      <c r="AF749" s="67">
        <f t="shared" si="203"/>
        <v>1253.2183013543015</v>
      </c>
      <c r="AG749" s="67">
        <f t="shared" si="203"/>
        <v>1217.5536623559692</v>
      </c>
      <c r="AH749" s="67">
        <f t="shared" si="203"/>
        <v>1182.9039833797708</v>
      </c>
      <c r="AI749" s="67">
        <f t="shared" si="203"/>
        <v>1149.240380245873</v>
      </c>
      <c r="AJ749" s="67">
        <f t="shared" si="203"/>
        <v>1116.5347907731673</v>
      </c>
      <c r="AK749" s="67">
        <f t="shared" si="203"/>
        <v>1084.7599513864691</v>
      </c>
      <c r="AL749" s="67">
        <f t="shared" si="203"/>
        <v>1053.8893743894378</v>
      </c>
      <c r="AM749" s="67">
        <f t="shared" si="203"/>
        <v>1023.8973258842735</v>
      </c>
      <c r="AN749" s="67">
        <f t="shared" si="203"/>
        <v>994.75880431978771</v>
      </c>
      <c r="AO749" s="67">
        <f t="shared" si="203"/>
        <v>966.44951964995914</v>
      </c>
      <c r="AP749" s="67">
        <f t="shared" si="204"/>
        <v>938.94587308560619</v>
      </c>
      <c r="AQ749" s="67">
        <f t="shared" si="204"/>
        <v>912.22493742229528</v>
      </c>
      <c r="AR749" s="67">
        <f t="shared" si="204"/>
        <v>886.26443792808573</v>
      </c>
      <c r="AS749" s="67">
        <f t="shared" si="204"/>
        <v>861.04273377518007</v>
      </c>
      <c r="AT749" s="67">
        <f t="shared" si="204"/>
        <v>836.53880000000038</v>
      </c>
      <c r="AU749" s="67">
        <f t="shared" si="204"/>
        <v>812.7322099766526</v>
      </c>
      <c r="AV749" s="67">
        <f t="shared" si="204"/>
        <v>789.60311838916903</v>
      </c>
      <c r="AW749" s="67">
        <f t="shared" si="204"/>
        <v>767.13224468833437</v>
      </c>
      <c r="AX749" s="67">
        <f t="shared" si="204"/>
        <v>745.30085701930363</v>
      </c>
      <c r="AY749" s="67">
        <f t="shared" si="204"/>
        <v>724.09075660661711</v>
      </c>
      <c r="AZ749" s="67">
        <f t="shared" si="204"/>
        <v>703.48426258359109</v>
      </c>
      <c r="BA749" s="67">
        <f t="shared" si="204"/>
        <v>683.46419725344163</v>
      </c>
      <c r="BB749" s="67">
        <f t="shared" si="204"/>
        <v>664.01387176985486</v>
      </c>
      <c r="BC749" s="67">
        <f t="shared" si="204"/>
        <v>645.117072225063</v>
      </c>
      <c r="BD749" s="67">
        <f t="shared" si="204"/>
        <v>626.75804613383491</v>
      </c>
      <c r="BE749" s="67">
        <f t="shared" si="204"/>
        <v>608.92148930211044</v>
      </c>
      <c r="BF749" s="67">
        <f t="shared" si="205"/>
        <v>591.59253306933113</v>
      </c>
      <c r="BG749" s="67">
        <f t="shared" si="205"/>
        <v>574.75673191383748</v>
      </c>
      <c r="BH749" s="67">
        <f t="shared" si="205"/>
        <v>558.40005141099414</v>
      </c>
      <c r="BI749" s="67">
        <f t="shared" si="205"/>
        <v>542.50885653401065</v>
      </c>
      <c r="BJ749" s="67">
        <f t="shared" si="205"/>
        <v>527.06990028770099</v>
      </c>
      <c r="BK749" s="67">
        <f t="shared" si="205"/>
        <v>512.07031266570891</v>
      </c>
      <c r="BL749" s="67">
        <f t="shared" si="205"/>
        <v>497.49758992199395</v>
      </c>
      <c r="BM749" s="67">
        <f t="shared" si="205"/>
        <v>483.33958414763362</v>
      </c>
      <c r="BN749" s="67">
        <f t="shared" si="205"/>
        <v>469.58449314425383</v>
      </c>
      <c r="BO749" s="67">
        <f t="shared" si="205"/>
        <v>456.22085058564591</v>
      </c>
      <c r="BP749" s="67">
        <f t="shared" si="205"/>
        <v>443.23751645936807</v>
      </c>
      <c r="BQ749" s="67">
        <f t="shared" si="205"/>
        <v>430.62366778036471</v>
      </c>
      <c r="BS749" s="55"/>
    </row>
    <row r="750" spans="1:71">
      <c r="B750" s="56">
        <v>12</v>
      </c>
      <c r="C750" s="212">
        <v>1424.6943000000001</v>
      </c>
      <c r="D750" s="212">
        <v>804.73209999999995</v>
      </c>
      <c r="I750" s="61" t="s">
        <v>381</v>
      </c>
      <c r="J750" s="67">
        <f t="shared" si="202"/>
        <v>2249.9764679886416</v>
      </c>
      <c r="K750" s="67">
        <f t="shared" si="202"/>
        <v>2186.6257487944031</v>
      </c>
      <c r="L750" s="67">
        <f t="shared" si="202"/>
        <v>2125.0587431987406</v>
      </c>
      <c r="M750" s="67">
        <f t="shared" si="202"/>
        <v>2065.2252286589237</v>
      </c>
      <c r="N750" s="67">
        <f t="shared" si="202"/>
        <v>2007.0763967066564</v>
      </c>
      <c r="O750" s="67">
        <f t="shared" si="202"/>
        <v>1950.564813133157</v>
      </c>
      <c r="P750" s="67">
        <f t="shared" si="202"/>
        <v>1895.6443792952755</v>
      </c>
      <c r="Q750" s="67">
        <f t="shared" si="202"/>
        <v>1842.2702945110798</v>
      </c>
      <c r="R750" s="67">
        <f t="shared" si="202"/>
        <v>1790.3990195142396</v>
      </c>
      <c r="S750" s="67">
        <f t="shared" si="202"/>
        <v>1739.9882409373952</v>
      </c>
      <c r="T750" s="67">
        <f t="shared" si="202"/>
        <v>1690.9968367955373</v>
      </c>
      <c r="U750" s="67">
        <f t="shared" si="202"/>
        <v>1643.3848429412437</v>
      </c>
      <c r="V750" s="67">
        <f t="shared" si="202"/>
        <v>1597.1134204644095</v>
      </c>
      <c r="W750" s="67">
        <f t="shared" si="202"/>
        <v>1552.1448240098705</v>
      </c>
      <c r="X750" s="67">
        <f t="shared" si="202"/>
        <v>1508.4423709870882</v>
      </c>
      <c r="Y750" s="67">
        <f t="shared" si="202"/>
        <v>1465.9704116467663</v>
      </c>
      <c r="Z750" s="67">
        <f t="shared" si="203"/>
        <v>1424.6943000000001</v>
      </c>
      <c r="AA750" s="67">
        <f t="shared" si="203"/>
        <v>1384.5803655562256</v>
      </c>
      <c r="AB750" s="67">
        <f t="shared" si="203"/>
        <v>1345.5958858569245</v>
      </c>
      <c r="AC750" s="67">
        <f t="shared" si="203"/>
        <v>1307.709059782673</v>
      </c>
      <c r="AD750" s="67">
        <f t="shared" si="203"/>
        <v>1270.8889816117614</v>
      </c>
      <c r="AE750" s="67">
        <f t="shared" si="203"/>
        <v>1235.1056158092242</v>
      </c>
      <c r="AF750" s="67">
        <f t="shared" si="203"/>
        <v>1200.3297725257148</v>
      </c>
      <c r="AG750" s="67">
        <f t="shared" si="203"/>
        <v>1166.5330837862375</v>
      </c>
      <c r="AH750" s="67">
        <f t="shared" si="203"/>
        <v>1133.6879803493141</v>
      </c>
      <c r="AI750" s="67">
        <f t="shared" si="203"/>
        <v>1101.7676692177067</v>
      </c>
      <c r="AJ750" s="67">
        <f t="shared" si="203"/>
        <v>1070.7461117823541</v>
      </c>
      <c r="AK750" s="67">
        <f t="shared" si="203"/>
        <v>1040.5980025816898</v>
      </c>
      <c r="AL750" s="67">
        <f t="shared" si="203"/>
        <v>1011.298748659017</v>
      </c>
      <c r="AM750" s="67">
        <f t="shared" si="203"/>
        <v>982.82444950110005</v>
      </c>
      <c r="AN750" s="67">
        <f t="shared" si="203"/>
        <v>955.15187754160945</v>
      </c>
      <c r="AO750" s="67">
        <f t="shared" si="203"/>
        <v>928.25845921351458</v>
      </c>
      <c r="AP750" s="67">
        <f t="shared" si="204"/>
        <v>902.12225653496785</v>
      </c>
      <c r="AQ750" s="67">
        <f t="shared" si="204"/>
        <v>876.72194921366133</v>
      </c>
      <c r="AR750" s="67">
        <f t="shared" si="204"/>
        <v>852.03681725505442</v>
      </c>
      <c r="AS750" s="67">
        <f t="shared" si="204"/>
        <v>828.04672406028862</v>
      </c>
      <c r="AT750" s="67">
        <f t="shared" si="204"/>
        <v>804.7320999999996</v>
      </c>
      <c r="AU750" s="67">
        <f t="shared" si="204"/>
        <v>782.0739264506276</v>
      </c>
      <c r="AV750" s="67">
        <f t="shared" si="204"/>
        <v>760.05372028020497</v>
      </c>
      <c r="AW750" s="67">
        <f t="shared" si="204"/>
        <v>738.65351877096384</v>
      </c>
      <c r="AX750" s="67">
        <f t="shared" si="204"/>
        <v>717.85586496646579</v>
      </c>
      <c r="AY750" s="67">
        <f t="shared" si="204"/>
        <v>697.64379343129929</v>
      </c>
      <c r="AZ750" s="67">
        <f t="shared" si="204"/>
        <v>678.00081641173142</v>
      </c>
      <c r="BA750" s="67">
        <f t="shared" si="204"/>
        <v>658.91091038602053</v>
      </c>
      <c r="BB750" s="67">
        <f t="shared" si="204"/>
        <v>640.35850299342223</v>
      </c>
      <c r="BC750" s="67">
        <f t="shared" si="204"/>
        <v>622.32846033122325</v>
      </c>
      <c r="BD750" s="67">
        <f t="shared" si="204"/>
        <v>604.80607460944293</v>
      </c>
      <c r="BE750" s="67">
        <f t="shared" si="204"/>
        <v>587.77705215313074</v>
      </c>
      <c r="BF750" s="67">
        <f t="shared" si="205"/>
        <v>571.22750174247369</v>
      </c>
      <c r="BG750" s="67">
        <f t="shared" si="205"/>
        <v>555.1439232812005</v>
      </c>
      <c r="BH750" s="67">
        <f t="shared" si="205"/>
        <v>539.51319678404116</v>
      </c>
      <c r="BI750" s="67">
        <f t="shared" si="205"/>
        <v>524.32257167425701</v>
      </c>
      <c r="BJ750" s="67">
        <f t="shared" si="205"/>
        <v>509.55965638251172</v>
      </c>
      <c r="BK750" s="67">
        <f t="shared" si="205"/>
        <v>495.21240823859728</v>
      </c>
      <c r="BL750" s="67">
        <f t="shared" si="205"/>
        <v>481.26912364777183</v>
      </c>
      <c r="BM750" s="67">
        <f t="shared" si="205"/>
        <v>467.71842854369254</v>
      </c>
      <c r="BN750" s="67">
        <f t="shared" si="205"/>
        <v>454.54926911015872</v>
      </c>
      <c r="BO750" s="67">
        <f t="shared" si="205"/>
        <v>441.75090276409384</v>
      </c>
      <c r="BP750" s="67">
        <f t="shared" si="205"/>
        <v>429.31288939241324</v>
      </c>
      <c r="BQ750" s="67">
        <f t="shared" si="205"/>
        <v>417.22508283562786</v>
      </c>
      <c r="BS750" s="55"/>
    </row>
    <row r="751" spans="1:71">
      <c r="B751" s="56">
        <v>13</v>
      </c>
      <c r="C751" s="212">
        <v>1362.0246</v>
      </c>
      <c r="D751" s="212">
        <v>774.13480000000004</v>
      </c>
      <c r="I751" s="61" t="s">
        <v>381</v>
      </c>
      <c r="J751" s="67">
        <f t="shared" si="202"/>
        <v>2140.3245853055773</v>
      </c>
      <c r="K751" s="67">
        <f t="shared" si="202"/>
        <v>2080.7084078569651</v>
      </c>
      <c r="L751" s="67">
        <f t="shared" si="202"/>
        <v>2022.7527676175157</v>
      </c>
      <c r="M751" s="67">
        <f t="shared" si="202"/>
        <v>1966.4114123124089</v>
      </c>
      <c r="N751" s="67">
        <f t="shared" si="202"/>
        <v>1911.6393779685363</v>
      </c>
      <c r="O751" s="67">
        <f t="shared" si="202"/>
        <v>1858.3929530303976</v>
      </c>
      <c r="P751" s="67">
        <f t="shared" si="202"/>
        <v>1806.6296434755095</v>
      </c>
      <c r="Q751" s="67">
        <f t="shared" si="202"/>
        <v>1756.3081389014819</v>
      </c>
      <c r="R751" s="67">
        <f t="shared" si="202"/>
        <v>1707.3882795576976</v>
      </c>
      <c r="S751" s="67">
        <f t="shared" si="202"/>
        <v>1659.8310242952862</v>
      </c>
      <c r="T751" s="67">
        <f t="shared" si="202"/>
        <v>1613.5984194098123</v>
      </c>
      <c r="U751" s="67">
        <f t="shared" si="202"/>
        <v>1568.6535683518123</v>
      </c>
      <c r="V751" s="67">
        <f t="shared" si="202"/>
        <v>1524.9606022810103</v>
      </c>
      <c r="W751" s="67">
        <f t="shared" si="202"/>
        <v>1482.4846514407095</v>
      </c>
      <c r="X751" s="67">
        <f t="shared" si="202"/>
        <v>1441.1918173295155</v>
      </c>
      <c r="Y751" s="67">
        <f t="shared" si="202"/>
        <v>1401.0491456481839</v>
      </c>
      <c r="Z751" s="67">
        <f t="shared" si="203"/>
        <v>1362.0246</v>
      </c>
      <c r="AA751" s="67">
        <f t="shared" si="203"/>
        <v>1324.0870363237027</v>
      </c>
      <c r="AB751" s="67">
        <f t="shared" si="203"/>
        <v>1287.2061780385513</v>
      </c>
      <c r="AC751" s="67">
        <f t="shared" si="203"/>
        <v>1251.3525918816929</v>
      </c>
      <c r="AD751" s="67">
        <f t="shared" si="203"/>
        <v>1216.4976644185538</v>
      </c>
      <c r="AE751" s="67">
        <f t="shared" si="203"/>
        <v>1182.6135792075042</v>
      </c>
      <c r="AF751" s="67">
        <f t="shared" si="203"/>
        <v>1149.6732946005754</v>
      </c>
      <c r="AG751" s="67">
        <f t="shared" si="203"/>
        <v>1117.6505221625096</v>
      </c>
      <c r="AH751" s="67">
        <f t="shared" si="203"/>
        <v>1086.5197056909224</v>
      </c>
      <c r="AI751" s="67">
        <f t="shared" si="203"/>
        <v>1056.2560008208334</v>
      </c>
      <c r="AJ751" s="67">
        <f t="shared" si="203"/>
        <v>1026.835255197288</v>
      </c>
      <c r="AK751" s="67">
        <f t="shared" si="203"/>
        <v>998.23398920024647</v>
      </c>
      <c r="AL751" s="67">
        <f t="shared" si="203"/>
        <v>970.42937720635985</v>
      </c>
      <c r="AM751" s="67">
        <f t="shared" si="203"/>
        <v>943.39922937267499</v>
      </c>
      <c r="AN751" s="67">
        <f t="shared" si="203"/>
        <v>917.12197392773248</v>
      </c>
      <c r="AO751" s="67">
        <f t="shared" si="203"/>
        <v>891.57663995592725</v>
      </c>
      <c r="AP751" s="67">
        <f t="shared" si="204"/>
        <v>866.74284066138648</v>
      </c>
      <c r="AQ751" s="67">
        <f t="shared" si="204"/>
        <v>842.60075709801606</v>
      </c>
      <c r="AR751" s="67">
        <f t="shared" si="204"/>
        <v>819.13112235272433</v>
      </c>
      <c r="AS751" s="67">
        <f t="shared" si="204"/>
        <v>796.31520616920375</v>
      </c>
      <c r="AT751" s="67">
        <f t="shared" si="204"/>
        <v>774.13479999999947</v>
      </c>
      <c r="AU751" s="67">
        <f t="shared" si="204"/>
        <v>752.57220247493456</v>
      </c>
      <c r="AV751" s="67">
        <f t="shared" si="204"/>
        <v>731.61020527429366</v>
      </c>
      <c r="AW751" s="67">
        <f t="shared" si="204"/>
        <v>711.23207939549354</v>
      </c>
      <c r="AX751" s="67">
        <f t="shared" si="204"/>
        <v>691.42156180227846</v>
      </c>
      <c r="AY751" s="67">
        <f t="shared" si="204"/>
        <v>672.16284244578605</v>
      </c>
      <c r="AZ751" s="67">
        <f t="shared" si="204"/>
        <v>653.44055164712665</v>
      </c>
      <c r="BA751" s="67">
        <f t="shared" si="204"/>
        <v>635.23974783140432</v>
      </c>
      <c r="BB751" s="67">
        <f t="shared" si="204"/>
        <v>617.54590560339398</v>
      </c>
      <c r="BC751" s="67">
        <f t="shared" si="204"/>
        <v>600.34490415535458</v>
      </c>
      <c r="BD751" s="67">
        <f t="shared" si="204"/>
        <v>583.62301599772934</v>
      </c>
      <c r="BE751" s="67">
        <f t="shared" si="204"/>
        <v>567.36689600373927</v>
      </c>
      <c r="BF751" s="67">
        <f t="shared" si="205"/>
        <v>551.56357075912547</v>
      </c>
      <c r="BG751" s="67">
        <f t="shared" si="205"/>
        <v>536.20042820854292</v>
      </c>
      <c r="BH751" s="67">
        <f t="shared" si="205"/>
        <v>521.2652075903402</v>
      </c>
      <c r="BI751" s="67">
        <f t="shared" si="205"/>
        <v>506.7459896516944</v>
      </c>
      <c r="BJ751" s="67">
        <f t="shared" si="205"/>
        <v>492.6311871362924</v>
      </c>
      <c r="BK751" s="67">
        <f t="shared" si="205"/>
        <v>478.90953553696528</v>
      </c>
      <c r="BL751" s="67">
        <f t="shared" si="205"/>
        <v>465.57008410589748</v>
      </c>
      <c r="BM751" s="67">
        <f t="shared" si="205"/>
        <v>452.60218711523635</v>
      </c>
      <c r="BN751" s="67">
        <f t="shared" si="205"/>
        <v>439.99549536112585</v>
      </c>
      <c r="BO751" s="67">
        <f t="shared" si="205"/>
        <v>427.73994790438633</v>
      </c>
      <c r="BP751" s="67">
        <f t="shared" si="205"/>
        <v>415.82576404124711</v>
      </c>
      <c r="BQ751" s="67">
        <f t="shared" si="205"/>
        <v>404.24343549772465</v>
      </c>
      <c r="BS751" s="55"/>
    </row>
    <row r="752" spans="1:71">
      <c r="B752" s="56">
        <v>14</v>
      </c>
      <c r="C752" s="212">
        <v>1302.1116</v>
      </c>
      <c r="D752" s="212">
        <v>744.70079999999996</v>
      </c>
      <c r="I752" s="61" t="s">
        <v>381</v>
      </c>
      <c r="J752" s="67">
        <f t="shared" si="202"/>
        <v>2036.0166155299776</v>
      </c>
      <c r="K752" s="67">
        <f t="shared" si="202"/>
        <v>1979.9216222564321</v>
      </c>
      <c r="L752" s="67">
        <f t="shared" si="202"/>
        <v>1925.3721214147051</v>
      </c>
      <c r="M752" s="67">
        <f t="shared" si="202"/>
        <v>1872.3255326118353</v>
      </c>
      <c r="N752" s="67">
        <f t="shared" si="202"/>
        <v>1820.7404486018943</v>
      </c>
      <c r="O752" s="67">
        <f t="shared" si="202"/>
        <v>1770.5766029642152</v>
      </c>
      <c r="P752" s="67">
        <f t="shared" si="202"/>
        <v>1721.7948386721189</v>
      </c>
      <c r="Q752" s="67">
        <f t="shared" si="202"/>
        <v>1674.3570775276223</v>
      </c>
      <c r="R752" s="67">
        <f t="shared" si="202"/>
        <v>1628.2262904382558</v>
      </c>
      <c r="S752" s="67">
        <f t="shared" si="202"/>
        <v>1583.3664685128001</v>
      </c>
      <c r="T752" s="67">
        <f t="shared" si="202"/>
        <v>1539.7425949533676</v>
      </c>
      <c r="U752" s="67">
        <f t="shared" si="202"/>
        <v>1497.320617721901</v>
      </c>
      <c r="V752" s="67">
        <f t="shared" si="202"/>
        <v>1456.0674229597412</v>
      </c>
      <c r="W752" s="67">
        <f t="shared" si="202"/>
        <v>1415.9508091395271</v>
      </c>
      <c r="X752" s="67">
        <f t="shared" si="202"/>
        <v>1376.93946192924</v>
      </c>
      <c r="Y752" s="67">
        <f t="shared" si="202"/>
        <v>1339.002929748782</v>
      </c>
      <c r="Z752" s="67">
        <f t="shared" si="203"/>
        <v>1302.1116</v>
      </c>
      <c r="AA752" s="67">
        <f t="shared" si="203"/>
        <v>1266.2366759516062</v>
      </c>
      <c r="AB752" s="67">
        <f t="shared" si="203"/>
        <v>1231.3501542609504</v>
      </c>
      <c r="AC752" s="67">
        <f t="shared" si="203"/>
        <v>1197.4248031150967</v>
      </c>
      <c r="AD752" s="67">
        <f t="shared" si="203"/>
        <v>1164.4341409741426</v>
      </c>
      <c r="AE752" s="67">
        <f t="shared" si="203"/>
        <v>1132.3524159001904</v>
      </c>
      <c r="AF752" s="67">
        <f t="shared" si="203"/>
        <v>1101.1545854558303</v>
      </c>
      <c r="AG752" s="67">
        <f t="shared" si="203"/>
        <v>1070.8162971564491</v>
      </c>
      <c r="AH752" s="67">
        <f t="shared" si="203"/>
        <v>1041.3138694611041</v>
      </c>
      <c r="AI752" s="67">
        <f t="shared" si="203"/>
        <v>1012.6242732871232</v>
      </c>
      <c r="AJ752" s="67">
        <f t="shared" si="203"/>
        <v>984.72511403400279</v>
      </c>
      <c r="AK752" s="67">
        <f t="shared" si="203"/>
        <v>957.59461410257154</v>
      </c>
      <c r="AL752" s="67">
        <f t="shared" si="203"/>
        <v>931.2115958957753</v>
      </c>
      <c r="AM752" s="67">
        <f t="shared" si="203"/>
        <v>905.55546528781156</v>
      </c>
      <c r="AN752" s="67">
        <f t="shared" si="203"/>
        <v>880.60619554871391</v>
      </c>
      <c r="AO752" s="67">
        <f t="shared" si="203"/>
        <v>856.34431171183292</v>
      </c>
      <c r="AP752" s="67">
        <f t="shared" si="204"/>
        <v>832.75087537201694</v>
      </c>
      <c r="AQ752" s="67">
        <f t="shared" si="204"/>
        <v>809.80746990262048</v>
      </c>
      <c r="AR752" s="67">
        <f t="shared" si="204"/>
        <v>787.49618607980653</v>
      </c>
      <c r="AS752" s="67">
        <f t="shared" si="204"/>
        <v>765.79960810291652</v>
      </c>
      <c r="AT752" s="67">
        <f t="shared" si="204"/>
        <v>744.70079999999996</v>
      </c>
      <c r="AU752" s="67">
        <f t="shared" si="204"/>
        <v>724.18329240788705</v>
      </c>
      <c r="AV752" s="67">
        <f t="shared" si="204"/>
        <v>704.23106971649202</v>
      </c>
      <c r="AW752" s="67">
        <f t="shared" si="204"/>
        <v>684.82855756730441</v>
      </c>
      <c r="AX752" s="67">
        <f t="shared" si="204"/>
        <v>665.96061069631571</v>
      </c>
      <c r="AY752" s="67">
        <f t="shared" si="204"/>
        <v>647.61250111188963</v>
      </c>
      <c r="AZ752" s="67">
        <f t="shared" si="204"/>
        <v>629.76990659834769</v>
      </c>
      <c r="BA752" s="67">
        <f t="shared" si="204"/>
        <v>612.41889953629573</v>
      </c>
      <c r="BB752" s="67">
        <f t="shared" si="204"/>
        <v>595.54593603096669</v>
      </c>
      <c r="BC752" s="67">
        <f t="shared" si="204"/>
        <v>579.13784534009153</v>
      </c>
      <c r="BD752" s="67">
        <f t="shared" si="204"/>
        <v>563.18181959304638</v>
      </c>
      <c r="BE752" s="67">
        <f t="shared" si="204"/>
        <v>547.66540379325102</v>
      </c>
      <c r="BF752" s="67">
        <f t="shared" si="205"/>
        <v>532.57648609601551</v>
      </c>
      <c r="BG752" s="67">
        <f t="shared" si="205"/>
        <v>517.90328835424361</v>
      </c>
      <c r="BH752" s="67">
        <f t="shared" si="205"/>
        <v>503.63435692461661</v>
      </c>
      <c r="BI752" s="67">
        <f t="shared" si="205"/>
        <v>489.75855372707787</v>
      </c>
      <c r="BJ752" s="67">
        <f t="shared" si="205"/>
        <v>476.26504755064099</v>
      </c>
      <c r="BK752" s="67">
        <f t="shared" si="205"/>
        <v>463.14330559873468</v>
      </c>
      <c r="BL752" s="67">
        <f t="shared" si="205"/>
        <v>450.38308526748455</v>
      </c>
      <c r="BM752" s="67">
        <f t="shared" si="205"/>
        <v>437.9744261505146</v>
      </c>
      <c r="BN752" s="67">
        <f t="shared" si="205"/>
        <v>425.907642264027</v>
      </c>
      <c r="BO752" s="67">
        <f t="shared" si="205"/>
        <v>414.17331448609121</v>
      </c>
      <c r="BP752" s="67">
        <f t="shared" si="205"/>
        <v>402.76228320424099</v>
      </c>
      <c r="BQ752" s="67">
        <f t="shared" si="205"/>
        <v>391.66564116564018</v>
      </c>
      <c r="BS752" s="55"/>
    </row>
    <row r="753" spans="2:71">
      <c r="B753" s="56">
        <v>15</v>
      </c>
      <c r="C753" s="212">
        <v>1244.8340000000001</v>
      </c>
      <c r="D753" s="212">
        <v>716.38599999999997</v>
      </c>
      <c r="I753" s="61" t="s">
        <v>381</v>
      </c>
      <c r="J753" s="67">
        <f t="shared" si="202"/>
        <v>1936.7917339881888</v>
      </c>
      <c r="K753" s="67">
        <f t="shared" si="202"/>
        <v>1884.0165145872102</v>
      </c>
      <c r="L753" s="67">
        <f t="shared" si="202"/>
        <v>1832.6793557344793</v>
      </c>
      <c r="M753" s="67">
        <f t="shared" si="202"/>
        <v>1782.7410720288954</v>
      </c>
      <c r="N753" s="67">
        <f t="shared" si="202"/>
        <v>1734.1635458238841</v>
      </c>
      <c r="O753" s="67">
        <f t="shared" si="202"/>
        <v>1686.9096981323837</v>
      </c>
      <c r="P753" s="67">
        <f t="shared" si="202"/>
        <v>1640.9434603246389</v>
      </c>
      <c r="Q753" s="67">
        <f t="shared" si="202"/>
        <v>1596.2297465971913</v>
      </c>
      <c r="R753" s="67">
        <f t="shared" si="202"/>
        <v>1552.7344271920597</v>
      </c>
      <c r="S753" s="67">
        <f t="shared" si="202"/>
        <v>1510.4243023456604</v>
      </c>
      <c r="T753" s="67">
        <f t="shared" si="202"/>
        <v>1469.2670769475944</v>
      </c>
      <c r="U753" s="67">
        <f t="shared" si="202"/>
        <v>1429.2313358899466</v>
      </c>
      <c r="V753" s="67">
        <f t="shared" si="202"/>
        <v>1390.2865200882875</v>
      </c>
      <c r="W753" s="67">
        <f t="shared" si="202"/>
        <v>1352.4029031560758</v>
      </c>
      <c r="X753" s="67">
        <f t="shared" si="202"/>
        <v>1315.5515687146526</v>
      </c>
      <c r="Y753" s="67">
        <f t="shared" si="202"/>
        <v>1279.7043883215122</v>
      </c>
      <c r="Z753" s="67">
        <f t="shared" si="203"/>
        <v>1244.8340000000001</v>
      </c>
      <c r="AA753" s="67">
        <f t="shared" si="203"/>
        <v>1210.9137873540499</v>
      </c>
      <c r="AB753" s="67">
        <f t="shared" si="203"/>
        <v>1177.91785925202</v>
      </c>
      <c r="AC753" s="67">
        <f t="shared" si="203"/>
        <v>1145.8210300641192</v>
      </c>
      <c r="AD753" s="67">
        <f t="shared" si="203"/>
        <v>1114.5988004383405</v>
      </c>
      <c r="AE753" s="67">
        <f t="shared" si="203"/>
        <v>1084.2273386002244</v>
      </c>
      <c r="AF753" s="67">
        <f t="shared" si="203"/>
        <v>1054.6834621621833</v>
      </c>
      <c r="AG753" s="67">
        <f t="shared" si="203"/>
        <v>1025.9446204284998</v>
      </c>
      <c r="AH753" s="67">
        <f t="shared" si="203"/>
        <v>997.98887718248989</v>
      </c>
      <c r="AI753" s="67">
        <f t="shared" si="203"/>
        <v>970.79489394269797</v>
      </c>
      <c r="AJ753" s="67">
        <f t="shared" si="203"/>
        <v>944.34191367533776</v>
      </c>
      <c r="AK753" s="67">
        <f t="shared" si="203"/>
        <v>918.60974495055109</v>
      </c>
      <c r="AL753" s="67">
        <f t="shared" si="203"/>
        <v>893.57874653038846</v>
      </c>
      <c r="AM753" s="67">
        <f t="shared" si="203"/>
        <v>869.22981237674844</v>
      </c>
      <c r="AN753" s="67">
        <f t="shared" si="203"/>
        <v>845.54435706783272</v>
      </c>
      <c r="AO753" s="67">
        <f t="shared" si="203"/>
        <v>822.50430161198551</v>
      </c>
      <c r="AP753" s="67">
        <f t="shared" si="204"/>
        <v>800.09205964808723</v>
      </c>
      <c r="AQ753" s="67">
        <f t="shared" si="204"/>
        <v>778.29052402197203</v>
      </c>
      <c r="AR753" s="67">
        <f t="shared" si="204"/>
        <v>757.08305372862105</v>
      </c>
      <c r="AS753" s="67">
        <f t="shared" si="204"/>
        <v>736.45346121016462</v>
      </c>
      <c r="AT753" s="67">
        <f t="shared" si="204"/>
        <v>716.38599999999929</v>
      </c>
      <c r="AU753" s="67">
        <f t="shared" si="204"/>
        <v>696.8653527035874</v>
      </c>
      <c r="AV753" s="67">
        <f t="shared" si="204"/>
        <v>677.87661930676438</v>
      </c>
      <c r="AW753" s="67">
        <f t="shared" si="204"/>
        <v>659.4053058026318</v>
      </c>
      <c r="AX753" s="67">
        <f t="shared" si="204"/>
        <v>641.43731312835303</v>
      </c>
      <c r="AY753" s="67">
        <f t="shared" si="204"/>
        <v>623.95892640340765</v>
      </c>
      <c r="AZ753" s="67">
        <f t="shared" si="204"/>
        <v>606.95680446109043</v>
      </c>
      <c r="BA753" s="67">
        <f t="shared" si="204"/>
        <v>590.41796966526499</v>
      </c>
      <c r="BB753" s="67">
        <f t="shared" si="204"/>
        <v>574.32979800459702</v>
      </c>
      <c r="BC753" s="67">
        <f t="shared" si="204"/>
        <v>558.68000945670906</v>
      </c>
      <c r="BD753" s="67">
        <f t="shared" si="204"/>
        <v>543.45665861489965</v>
      </c>
      <c r="BE753" s="67">
        <f t="shared" si="204"/>
        <v>528.64812557027278</v>
      </c>
      <c r="BF753" s="67">
        <f t="shared" si="205"/>
        <v>514.24310704231902</v>
      </c>
      <c r="BG753" s="67">
        <f t="shared" si="205"/>
        <v>500.23060775117693</v>
      </c>
      <c r="BH753" s="67">
        <f t="shared" si="205"/>
        <v>486.59993202498947</v>
      </c>
      <c r="BI753" s="67">
        <f t="shared" si="205"/>
        <v>473.34067563595079</v>
      </c>
      <c r="BJ753" s="67">
        <f t="shared" si="205"/>
        <v>460.44271785881006</v>
      </c>
      <c r="BK753" s="67">
        <f t="shared" si="205"/>
        <v>447.89621374577166</v>
      </c>
      <c r="BL753" s="67">
        <f t="shared" si="205"/>
        <v>435.69158661189471</v>
      </c>
      <c r="BM753" s="67">
        <f t="shared" si="205"/>
        <v>423.81952072525684</v>
      </c>
      <c r="BN753" s="67">
        <f t="shared" si="205"/>
        <v>412.27095419630166</v>
      </c>
      <c r="BO753" s="67">
        <f t="shared" si="205"/>
        <v>401.03707206094276</v>
      </c>
      <c r="BP753" s="67">
        <f t="shared" si="205"/>
        <v>390.10929955214522</v>
      </c>
      <c r="BQ753" s="67">
        <f t="shared" si="205"/>
        <v>379.47929555484802</v>
      </c>
      <c r="BS753" s="55"/>
    </row>
    <row r="754" spans="2:71">
      <c r="B754" s="56">
        <v>16</v>
      </c>
      <c r="C754" s="212">
        <v>1231.6228000000001</v>
      </c>
      <c r="D754" s="212">
        <v>707.56700000000001</v>
      </c>
      <c r="I754" s="61" t="s">
        <v>381</v>
      </c>
      <c r="J754" s="67">
        <f t="shared" si="202"/>
        <v>1918.8712688507433</v>
      </c>
      <c r="K754" s="67">
        <f t="shared" si="202"/>
        <v>1866.4240962248186</v>
      </c>
      <c r="L754" s="67">
        <f t="shared" si="202"/>
        <v>1815.4104256587279</v>
      </c>
      <c r="M754" s="67">
        <f t="shared" si="202"/>
        <v>1765.7910762385595</v>
      </c>
      <c r="N754" s="67">
        <f t="shared" si="202"/>
        <v>1717.5279379550479</v>
      </c>
      <c r="O754" s="67">
        <f t="shared" si="202"/>
        <v>1670.583942433281</v>
      </c>
      <c r="P754" s="67">
        <f t="shared" si="202"/>
        <v>1624.9230344624339</v>
      </c>
      <c r="Q754" s="67">
        <f t="shared" si="202"/>
        <v>1580.5101443036615</v>
      </c>
      <c r="R754" s="67">
        <f t="shared" si="202"/>
        <v>1537.3111607548765</v>
      </c>
      <c r="S754" s="67">
        <f t="shared" si="202"/>
        <v>1495.2929049517336</v>
      </c>
      <c r="T754" s="67">
        <f t="shared" si="202"/>
        <v>1454.4231048846902</v>
      </c>
      <c r="U754" s="67">
        <f t="shared" si="202"/>
        <v>1414.6703706125745</v>
      </c>
      <c r="V754" s="67">
        <f t="shared" si="202"/>
        <v>1376.0041701536268</v>
      </c>
      <c r="W754" s="67">
        <f t="shared" si="202"/>
        <v>1338.3948060354896</v>
      </c>
      <c r="X754" s="67">
        <f t="shared" si="202"/>
        <v>1301.8133924861452</v>
      </c>
      <c r="Y754" s="67">
        <f t="shared" si="202"/>
        <v>1266.2318332482741</v>
      </c>
      <c r="Z754" s="67">
        <f t="shared" si="203"/>
        <v>1231.6228000000001</v>
      </c>
      <c r="AA754" s="67">
        <f t="shared" si="203"/>
        <v>1197.9597113654445</v>
      </c>
      <c r="AB754" s="67">
        <f t="shared" si="203"/>
        <v>1165.2167124989721</v>
      </c>
      <c r="AC754" s="67">
        <f t="shared" si="203"/>
        <v>1133.3686552274453</v>
      </c>
      <c r="AD754" s="67">
        <f t="shared" si="203"/>
        <v>1102.3910787352363</v>
      </c>
      <c r="AE754" s="67">
        <f t="shared" si="203"/>
        <v>1072.2601907771639</v>
      </c>
      <c r="AF754" s="67">
        <f t="shared" si="203"/>
        <v>1042.9528494049212</v>
      </c>
      <c r="AG754" s="67">
        <f t="shared" si="203"/>
        <v>1014.4465451929659</v>
      </c>
      <c r="AH754" s="67">
        <f t="shared" si="203"/>
        <v>986.71938395021414</v>
      </c>
      <c r="AI754" s="67">
        <f t="shared" si="203"/>
        <v>959.75006990426584</v>
      </c>
      <c r="AJ754" s="67">
        <f t="shared" si="203"/>
        <v>933.51788934524382</v>
      </c>
      <c r="AK754" s="67">
        <f t="shared" si="203"/>
        <v>908.00269471668378</v>
      </c>
      <c r="AL754" s="67">
        <f t="shared" si="203"/>
        <v>883.18488914125669</v>
      </c>
      <c r="AM754" s="67">
        <f t="shared" si="203"/>
        <v>859.04541136944033</v>
      </c>
      <c r="AN754" s="67">
        <f t="shared" si="203"/>
        <v>835.56572113957623</v>
      </c>
      <c r="AO754" s="67">
        <f t="shared" si="203"/>
        <v>812.7277849380722</v>
      </c>
      <c r="AP754" s="67">
        <f t="shared" si="204"/>
        <v>790.51406214880888</v>
      </c>
      <c r="AQ754" s="67">
        <f t="shared" si="204"/>
        <v>768.90749158111726</v>
      </c>
      <c r="AR754" s="67">
        <f t="shared" si="204"/>
        <v>747.89147836597635</v>
      </c>
      <c r="AS754" s="67">
        <f t="shared" si="204"/>
        <v>727.44988121036772</v>
      </c>
      <c r="AT754" s="67">
        <f t="shared" si="204"/>
        <v>707.5669999999991</v>
      </c>
      <c r="AU754" s="67">
        <f t="shared" si="204"/>
        <v>688.22756374087294</v>
      </c>
      <c r="AV754" s="67">
        <f t="shared" si="204"/>
        <v>669.41671883043989</v>
      </c>
      <c r="AW754" s="67">
        <f t="shared" si="204"/>
        <v>651.1200176493295</v>
      </c>
      <c r="AX754" s="67">
        <f t="shared" si="204"/>
        <v>633.3234074648941</v>
      </c>
      <c r="AY754" s="67">
        <f t="shared" si="204"/>
        <v>616.01321963804537</v>
      </c>
      <c r="AZ754" s="67">
        <f t="shared" si="204"/>
        <v>599.17615912509166</v>
      </c>
      <c r="BA754" s="67">
        <f t="shared" si="204"/>
        <v>582.79929426651597</v>
      </c>
      <c r="BB754" s="67">
        <f t="shared" si="204"/>
        <v>566.87004685484885</v>
      </c>
      <c r="BC754" s="67">
        <f t="shared" si="204"/>
        <v>551.37618247400974</v>
      </c>
      <c r="BD754" s="67">
        <f t="shared" si="204"/>
        <v>536.30580110269568</v>
      </c>
      <c r="BE754" s="67">
        <f t="shared" si="204"/>
        <v>521.64732797460306</v>
      </c>
      <c r="BF754" s="67">
        <f t="shared" si="205"/>
        <v>507.38950468845718</v>
      </c>
      <c r="BG754" s="67">
        <f t="shared" si="205"/>
        <v>493.52138056102893</v>
      </c>
      <c r="BH754" s="67">
        <f t="shared" si="205"/>
        <v>480.0323042164905</v>
      </c>
      <c r="BI754" s="67">
        <f t="shared" si="205"/>
        <v>466.91191540565524</v>
      </c>
      <c r="BJ754" s="67">
        <f t="shared" si="205"/>
        <v>454.15013704881517</v>
      </c>
      <c r="BK754" s="67">
        <f t="shared" si="205"/>
        <v>441.73716749606757</v>
      </c>
      <c r="BL754" s="67">
        <f t="shared" si="205"/>
        <v>429.66347299918289</v>
      </c>
      <c r="BM754" s="67">
        <f t="shared" si="205"/>
        <v>417.91978038923571</v>
      </c>
      <c r="BN754" s="67">
        <f t="shared" si="205"/>
        <v>406.49706995437134</v>
      </c>
      <c r="BO754" s="67">
        <f t="shared" si="205"/>
        <v>395.38656851224056</v>
      </c>
      <c r="BP754" s="67">
        <f t="shared" si="205"/>
        <v>384.57974267178002</v>
      </c>
      <c r="BQ754" s="67">
        <f t="shared" si="205"/>
        <v>374.06829227916415</v>
      </c>
      <c r="BS754" s="55"/>
    </row>
    <row r="755" spans="2:71">
      <c r="B755" s="56">
        <v>17</v>
      </c>
      <c r="C755" s="212">
        <v>1218.5517</v>
      </c>
      <c r="D755" s="212">
        <v>698.85659999999996</v>
      </c>
      <c r="I755" s="61" t="s">
        <v>381</v>
      </c>
      <c r="J755" s="67">
        <f t="shared" si="202"/>
        <v>1901.1162368141461</v>
      </c>
      <c r="K755" s="67">
        <f t="shared" si="202"/>
        <v>1848.9955953185151</v>
      </c>
      <c r="L755" s="67">
        <f t="shared" si="202"/>
        <v>1798.3038834260883</v>
      </c>
      <c r="M755" s="67">
        <f t="shared" si="202"/>
        <v>1749.0019258743916</v>
      </c>
      <c r="N755" s="67">
        <f t="shared" si="202"/>
        <v>1701.0516214225026</v>
      </c>
      <c r="O755" s="67">
        <f t="shared" si="202"/>
        <v>1654.4159134058807</v>
      </c>
      <c r="P755" s="67">
        <f t="shared" si="202"/>
        <v>1609.0587610984571</v>
      </c>
      <c r="Q755" s="67">
        <f t="shared" si="202"/>
        <v>1564.945111859862</v>
      </c>
      <c r="R755" s="67">
        <f t="shared" si="202"/>
        <v>1522.0408740462526</v>
      </c>
      <c r="S755" s="67">
        <f t="shared" si="202"/>
        <v>1480.3128906638158</v>
      </c>
      <c r="T755" s="67">
        <f t="shared" si="202"/>
        <v>1439.7289137445794</v>
      </c>
      <c r="U755" s="67">
        <f t="shared" si="202"/>
        <v>1400.2575794247352</v>
      </c>
      <c r="V755" s="67">
        <f t="shared" si="202"/>
        <v>1361.8683837062035</v>
      </c>
      <c r="W755" s="67">
        <f t="shared" si="202"/>
        <v>1324.5316588827204</v>
      </c>
      <c r="X755" s="67">
        <f t="shared" si="202"/>
        <v>1288.2185506122191</v>
      </c>
      <c r="Y755" s="67">
        <f t="shared" si="202"/>
        <v>1252.9009956177924</v>
      </c>
      <c r="Z755" s="67">
        <f t="shared" si="203"/>
        <v>1218.5517</v>
      </c>
      <c r="AA755" s="67">
        <f t="shared" si="203"/>
        <v>1185.1441181437619</v>
      </c>
      <c r="AB755" s="67">
        <f t="shared" si="203"/>
        <v>1152.6524322035373</v>
      </c>
      <c r="AC755" s="67">
        <f t="shared" si="203"/>
        <v>1121.0515321509324</v>
      </c>
      <c r="AD755" s="67">
        <f t="shared" si="203"/>
        <v>1090.3169963693213</v>
      </c>
      <c r="AE755" s="67">
        <f t="shared" si="203"/>
        <v>1060.4250727804774</v>
      </c>
      <c r="AF755" s="67">
        <f t="shared" si="203"/>
        <v>1031.3526604886388</v>
      </c>
      <c r="AG755" s="67">
        <f t="shared" si="203"/>
        <v>1003.077291927811</v>
      </c>
      <c r="AH755" s="67">
        <f t="shared" si="203"/>
        <v>975.57711549852047</v>
      </c>
      <c r="AI755" s="67">
        <f t="shared" si="203"/>
        <v>948.83087868059192</v>
      </c>
      <c r="AJ755" s="67">
        <f t="shared" si="203"/>
        <v>922.81791160890486</v>
      </c>
      <c r="AK755" s="67">
        <f t="shared" si="203"/>
        <v>897.51811109943355</v>
      </c>
      <c r="AL755" s="67">
        <f t="shared" si="203"/>
        <v>872.91192511322515</v>
      </c>
      <c r="AM755" s="67">
        <f t="shared" si="203"/>
        <v>848.98033764631145</v>
      </c>
      <c r="AN755" s="67">
        <f t="shared" si="203"/>
        <v>825.70485403387568</v>
      </c>
      <c r="AO755" s="67">
        <f t="shared" si="203"/>
        <v>803.0674866573172</v>
      </c>
      <c r="AP755" s="67">
        <f t="shared" si="204"/>
        <v>781.05074104316918</v>
      </c>
      <c r="AQ755" s="67">
        <f t="shared" si="204"/>
        <v>759.63760234312463</v>
      </c>
      <c r="AR755" s="67">
        <f t="shared" si="204"/>
        <v>738.81152218472471</v>
      </c>
      <c r="AS755" s="67">
        <f t="shared" si="204"/>
        <v>718.55640588254573</v>
      </c>
      <c r="AT755" s="67">
        <f t="shared" si="204"/>
        <v>698.85660000000053</v>
      </c>
      <c r="AU755" s="67">
        <f t="shared" si="204"/>
        <v>679.69688025214566</v>
      </c>
      <c r="AV755" s="67">
        <f t="shared" si="204"/>
        <v>661.06243974014023</v>
      </c>
      <c r="AW755" s="67">
        <f t="shared" si="204"/>
        <v>642.93887750826832</v>
      </c>
      <c r="AX755" s="67">
        <f t="shared" si="204"/>
        <v>625.3121874146799</v>
      </c>
      <c r="AY755" s="67">
        <f t="shared" si="204"/>
        <v>608.16874730724817</v>
      </c>
      <c r="AZ755" s="67">
        <f t="shared" si="204"/>
        <v>591.49530849618031</v>
      </c>
      <c r="BA755" s="67">
        <f t="shared" si="204"/>
        <v>575.27898551524572</v>
      </c>
      <c r="BB755" s="67">
        <f t="shared" si="204"/>
        <v>559.50724616370724</v>
      </c>
      <c r="BC755" s="67">
        <f t="shared" si="204"/>
        <v>544.16790182126169</v>
      </c>
      <c r="BD755" s="67">
        <f t="shared" si="204"/>
        <v>529.24909802850414</v>
      </c>
      <c r="BE755" s="67">
        <f t="shared" si="204"/>
        <v>514.73930532563611</v>
      </c>
      <c r="BF755" s="67">
        <f t="shared" si="205"/>
        <v>500.62731034233815</v>
      </c>
      <c r="BG755" s="67">
        <f t="shared" si="205"/>
        <v>486.90220713192042</v>
      </c>
      <c r="BH755" s="67">
        <f t="shared" si="205"/>
        <v>473.55338874305551</v>
      </c>
      <c r="BI755" s="67">
        <f t="shared" si="205"/>
        <v>460.57053902257786</v>
      </c>
      <c r="BJ755" s="67">
        <f t="shared" si="205"/>
        <v>447.94362464301696</v>
      </c>
      <c r="BK755" s="67">
        <f t="shared" si="205"/>
        <v>435.66288734870142</v>
      </c>
      <c r="BL755" s="67">
        <f t="shared" si="205"/>
        <v>423.71883641444333</v>
      </c>
      <c r="BM755" s="67">
        <f t="shared" si="205"/>
        <v>412.10224131097294</v>
      </c>
      <c r="BN755" s="67">
        <f t="shared" si="205"/>
        <v>400.80412457145712</v>
      </c>
      <c r="BO755" s="67">
        <f t="shared" si="205"/>
        <v>389.81575485358729</v>
      </c>
      <c r="BP755" s="67">
        <f t="shared" si="205"/>
        <v>379.12864019187668</v>
      </c>
      <c r="BQ755" s="67">
        <f t="shared" si="205"/>
        <v>368.73452143495047</v>
      </c>
      <c r="BS755" s="55"/>
    </row>
    <row r="756" spans="2:71">
      <c r="B756" s="56">
        <v>18</v>
      </c>
      <c r="C756" s="212">
        <v>1205.6194</v>
      </c>
      <c r="D756" s="212">
        <v>690.25340000000006</v>
      </c>
      <c r="I756" s="61" t="s">
        <v>381</v>
      </c>
      <c r="J756" s="67">
        <f t="shared" si="202"/>
        <v>1883.5257690706294</v>
      </c>
      <c r="K756" s="67">
        <f t="shared" si="202"/>
        <v>1831.7301024851286</v>
      </c>
      <c r="L756" s="67">
        <f t="shared" si="202"/>
        <v>1781.358781199857</v>
      </c>
      <c r="M756" s="67">
        <f t="shared" si="202"/>
        <v>1732.3726366961334</v>
      </c>
      <c r="N756" s="67">
        <f t="shared" si="202"/>
        <v>1684.7335775626702</v>
      </c>
      <c r="O756" s="67">
        <f t="shared" si="202"/>
        <v>1638.4045598758612</v>
      </c>
      <c r="P756" s="67">
        <f t="shared" si="202"/>
        <v>1593.3495583945876</v>
      </c>
      <c r="Q756" s="67">
        <f t="shared" si="202"/>
        <v>1549.533538547149</v>
      </c>
      <c r="R756" s="67">
        <f t="shared" si="202"/>
        <v>1506.9224291885337</v>
      </c>
      <c r="S756" s="67">
        <f t="shared" si="202"/>
        <v>1465.4830961068444</v>
      </c>
      <c r="T756" s="67">
        <f t="shared" si="202"/>
        <v>1425.1833162582839</v>
      </c>
      <c r="U756" s="67">
        <f t="shared" si="202"/>
        <v>1385.9917527106529</v>
      </c>
      <c r="V756" s="67">
        <f t="shared" si="202"/>
        <v>1347.8779302758919</v>
      </c>
      <c r="W756" s="67">
        <f t="shared" si="202"/>
        <v>1310.8122118127076</v>
      </c>
      <c r="X756" s="67">
        <f t="shared" si="202"/>
        <v>1274.7657751808615</v>
      </c>
      <c r="Y756" s="67">
        <f t="shared" si="202"/>
        <v>1239.7105908292003</v>
      </c>
      <c r="Z756" s="67">
        <f t="shared" si="203"/>
        <v>1205.6194</v>
      </c>
      <c r="AA756" s="67">
        <f t="shared" si="203"/>
        <v>1172.4656935326745</v>
      </c>
      <c r="AB756" s="67">
        <f t="shared" si="203"/>
        <v>1140.2236912503693</v>
      </c>
      <c r="AC756" s="67">
        <f t="shared" si="203"/>
        <v>1108.8683219134082</v>
      </c>
      <c r="AD756" s="67">
        <f t="shared" si="203"/>
        <v>1078.3752037240085</v>
      </c>
      <c r="AE756" s="67">
        <f t="shared" si="203"/>
        <v>1048.7206253671009</v>
      </c>
      <c r="AF756" s="67">
        <f t="shared" si="203"/>
        <v>1019.8815275725141</v>
      </c>
      <c r="AG756" s="67">
        <f t="shared" si="203"/>
        <v>991.83548518418934</v>
      </c>
      <c r="AH756" s="67">
        <f t="shared" si="203"/>
        <v>964.56068972247544</v>
      </c>
      <c r="AI756" s="67">
        <f t="shared" si="203"/>
        <v>938.03593242595218</v>
      </c>
      <c r="AJ756" s="67">
        <f t="shared" si="203"/>
        <v>912.24058775958895</v>
      </c>
      <c r="AK756" s="67">
        <f t="shared" si="203"/>
        <v>887.15459737641993</v>
      </c>
      <c r="AL756" s="67">
        <f t="shared" si="203"/>
        <v>862.75845452026135</v>
      </c>
      <c r="AM756" s="67">
        <f t="shared" si="203"/>
        <v>839.03318885734302</v>
      </c>
      <c r="AN756" s="67">
        <f t="shared" si="203"/>
        <v>815.96035172506026</v>
      </c>
      <c r="AO756" s="67">
        <f t="shared" si="203"/>
        <v>793.5220017863744</v>
      </c>
      <c r="AP756" s="67">
        <f t="shared" si="204"/>
        <v>771.70069107870813</v>
      </c>
      <c r="AQ756" s="67">
        <f t="shared" si="204"/>
        <v>750.47945144648611</v>
      </c>
      <c r="AR756" s="67">
        <f t="shared" si="204"/>
        <v>729.8417813467712</v>
      </c>
      <c r="AS756" s="67">
        <f t="shared" si="204"/>
        <v>709.77163301773714</v>
      </c>
      <c r="AT756" s="67">
        <f t="shared" si="204"/>
        <v>690.25340000000017</v>
      </c>
      <c r="AU756" s="67">
        <f t="shared" si="204"/>
        <v>671.27190500110294</v>
      </c>
      <c r="AV756" s="67">
        <f t="shared" si="204"/>
        <v>652.81238809371996</v>
      </c>
      <c r="AW756" s="67">
        <f t="shared" si="204"/>
        <v>634.86049523840177</v>
      </c>
      <c r="AX756" s="67">
        <f t="shared" si="204"/>
        <v>617.40226712193726</v>
      </c>
      <c r="AY756" s="67">
        <f t="shared" si="204"/>
        <v>600.42412830265312</v>
      </c>
      <c r="AZ756" s="67">
        <f t="shared" si="204"/>
        <v>583.91287665420919</v>
      </c>
      <c r="BA756" s="67">
        <f t="shared" si="204"/>
        <v>567.85567309968326</v>
      </c>
      <c r="BB756" s="67">
        <f t="shared" si="204"/>
        <v>552.24003162796134</v>
      </c>
      <c r="BC756" s="67">
        <f t="shared" si="204"/>
        <v>537.05380958466981</v>
      </c>
      <c r="BD756" s="67">
        <f t="shared" si="204"/>
        <v>522.28519823010049</v>
      </c>
      <c r="BE756" s="67">
        <f t="shared" si="204"/>
        <v>507.92271355678668</v>
      </c>
      <c r="BF756" s="67">
        <f t="shared" si="205"/>
        <v>493.95518735958939</v>
      </c>
      <c r="BG756" s="67">
        <f t="shared" si="205"/>
        <v>480.37175855134973</v>
      </c>
      <c r="BH756" s="67">
        <f t="shared" si="205"/>
        <v>467.161864717355</v>
      </c>
      <c r="BI756" s="67">
        <f t="shared" si="205"/>
        <v>454.31523390205155</v>
      </c>
      <c r="BJ756" s="67">
        <f t="shared" si="205"/>
        <v>441.82187662161715</v>
      </c>
      <c r="BK756" s="67">
        <f t="shared" si="205"/>
        <v>429.67207809618196</v>
      </c>
      <c r="BL756" s="67">
        <f t="shared" si="205"/>
        <v>417.85639069565855</v>
      </c>
      <c r="BM756" s="67">
        <f t="shared" si="205"/>
        <v>406.36562659330588</v>
      </c>
      <c r="BN756" s="67">
        <f t="shared" si="205"/>
        <v>395.19085062131563</v>
      </c>
      <c r="BO756" s="67">
        <f t="shared" si="205"/>
        <v>384.32337332286488</v>
      </c>
      <c r="BP756" s="67">
        <f t="shared" si="205"/>
        <v>373.75474419523255</v>
      </c>
      <c r="BQ756" s="67">
        <f t="shared" si="205"/>
        <v>363.47674511872532</v>
      </c>
      <c r="BS756" s="55"/>
    </row>
    <row r="757" spans="2:71">
      <c r="B757" s="56">
        <v>19</v>
      </c>
      <c r="C757" s="212">
        <v>1192.8244</v>
      </c>
      <c r="D757" s="212">
        <v>681.75620000000004</v>
      </c>
      <c r="I757" s="61" t="s">
        <v>381</v>
      </c>
      <c r="J757" s="67">
        <f t="shared" si="202"/>
        <v>1866.0980060336444</v>
      </c>
      <c r="K757" s="67">
        <f t="shared" si="202"/>
        <v>1814.6257858551564</v>
      </c>
      <c r="L757" s="67">
        <f t="shared" si="202"/>
        <v>1764.5733139650958</v>
      </c>
      <c r="M757" s="67">
        <f t="shared" si="202"/>
        <v>1715.9014297211675</v>
      </c>
      <c r="N757" s="67">
        <f t="shared" si="202"/>
        <v>1668.5720526414962</v>
      </c>
      <c r="O757" s="67">
        <f t="shared" si="202"/>
        <v>1622.5481526107676</v>
      </c>
      <c r="P757" s="67">
        <f t="shared" si="202"/>
        <v>1577.7937209081738</v>
      </c>
      <c r="Q757" s="67">
        <f t="shared" si="202"/>
        <v>1534.2737420344831</v>
      </c>
      <c r="R757" s="67">
        <f t="shared" si="202"/>
        <v>1491.9541663162036</v>
      </c>
      <c r="S757" s="67">
        <f t="shared" si="202"/>
        <v>1450.8018832653984</v>
      </c>
      <c r="T757" s="67">
        <f t="shared" si="202"/>
        <v>1410.7846956743119</v>
      </c>
      <c r="U757" s="67">
        <f t="shared" si="202"/>
        <v>1371.8712944245387</v>
      </c>
      <c r="V757" s="67">
        <f t="shared" si="202"/>
        <v>1334.0312339910281</v>
      </c>
      <c r="W757" s="67">
        <f t="shared" si="202"/>
        <v>1297.2349086217553</v>
      </c>
      <c r="X757" s="67">
        <f t="shared" si="202"/>
        <v>1261.4535291744235</v>
      </c>
      <c r="Y757" s="67">
        <f t="shared" si="202"/>
        <v>1226.6591005920773</v>
      </c>
      <c r="Z757" s="67">
        <f t="shared" si="203"/>
        <v>1192.8244</v>
      </c>
      <c r="AA757" s="67">
        <f t="shared" si="203"/>
        <v>1159.9229554067597</v>
      </c>
      <c r="AB757" s="67">
        <f t="shared" si="203"/>
        <v>1127.9290249927412</v>
      </c>
      <c r="AC757" s="67">
        <f t="shared" si="203"/>
        <v>1096.8175769699592</v>
      </c>
      <c r="AD757" s="67">
        <f t="shared" si="203"/>
        <v>1066.5642699973912</v>
      </c>
      <c r="AE757" s="67">
        <f t="shared" si="203"/>
        <v>1037.145434136514</v>
      </c>
      <c r="AF757" s="67">
        <f t="shared" si="203"/>
        <v>1008.5380523321389</v>
      </c>
      <c r="AG757" s="67">
        <f t="shared" si="203"/>
        <v>980.7197424040553</v>
      </c>
      <c r="AH757" s="67">
        <f t="shared" si="203"/>
        <v>953.66873953539834</v>
      </c>
      <c r="AI757" s="67">
        <f t="shared" si="203"/>
        <v>927.36387924403505</v>
      </c>
      <c r="AJ757" s="67">
        <f t="shared" si="203"/>
        <v>901.78458082364716</v>
      </c>
      <c r="AK757" s="67">
        <f t="shared" si="203"/>
        <v>876.91083124155637</v>
      </c>
      <c r="AL757" s="67">
        <f t="shared" si="203"/>
        <v>852.72316948069158</v>
      </c>
      <c r="AM757" s="67">
        <f t="shared" si="203"/>
        <v>829.20267131344986</v>
      </c>
      <c r="AN757" s="67">
        <f t="shared" si="203"/>
        <v>806.33093449553564</v>
      </c>
      <c r="AO757" s="67">
        <f>$C757*POWER(POWER($D757/$C757,1/($D$672-$C$672)),AO$672-$C$672)</f>
        <v>784.09006436819709</v>
      </c>
      <c r="AP757" s="67">
        <f t="shared" si="204"/>
        <v>762.46265985759123</v>
      </c>
      <c r="AQ757" s="67">
        <f t="shared" si="204"/>
        <v>741.43179986032828</v>
      </c>
      <c r="AR757" s="67">
        <f t="shared" si="204"/>
        <v>720.98103000453807</v>
      </c>
      <c r="AS757" s="67">
        <f t="shared" si="204"/>
        <v>701.09434977610567</v>
      </c>
      <c r="AT757" s="67">
        <f t="shared" si="204"/>
        <v>681.75620000000094</v>
      </c>
      <c r="AU757" s="67">
        <f t="shared" si="204"/>
        <v>662.95145066690691</v>
      </c>
      <c r="AV757" s="67">
        <f t="shared" si="204"/>
        <v>644.66538909562655</v>
      </c>
      <c r="AW757" s="67">
        <f t="shared" si="204"/>
        <v>626.88370842200061</v>
      </c>
      <c r="AX757" s="67">
        <f t="shared" si="204"/>
        <v>609.59249640533528</v>
      </c>
      <c r="AY757" s="67">
        <f t="shared" si="204"/>
        <v>592.77822454358</v>
      </c>
      <c r="AZ757" s="67">
        <f t="shared" si="204"/>
        <v>576.42773748873765</v>
      </c>
      <c r="BA757" s="67">
        <f t="shared" si="204"/>
        <v>560.52824275422972</v>
      </c>
      <c r="BB757" s="67">
        <f t="shared" si="204"/>
        <v>545.06730070615913</v>
      </c>
      <c r="BC757" s="67">
        <f t="shared" si="204"/>
        <v>530.03281483064313</v>
      </c>
      <c r="BD757" s="67">
        <f t="shared" si="204"/>
        <v>515.4130222696009</v>
      </c>
      <c r="BE757" s="67">
        <f t="shared" ref="BE757:BQ772" si="206">$C757*POWER(POWER($D757/$C757,1/($D$672-$C$672)),BE$672-$C$672)</f>
        <v>501.19648461758959</v>
      </c>
      <c r="BF757" s="67">
        <f t="shared" si="206"/>
        <v>487.37207897248999</v>
      </c>
      <c r="BG757" s="67">
        <f t="shared" si="206"/>
        <v>473.92898923303989</v>
      </c>
      <c r="BH757" s="67">
        <f t="shared" si="206"/>
        <v>460.85669763640476</v>
      </c>
      <c r="BI757" s="67">
        <f t="shared" si="206"/>
        <v>448.14497652916731</v>
      </c>
      <c r="BJ757" s="67">
        <f t="shared" si="206"/>
        <v>435.78388036529486</v>
      </c>
      <c r="BK757" s="67">
        <f t="shared" si="206"/>
        <v>423.76373792482667</v>
      </c>
      <c r="BL757" s="67">
        <f t="shared" si="206"/>
        <v>412.07514474719034</v>
      </c>
      <c r="BM757" s="67">
        <f t="shared" si="206"/>
        <v>400.70895577322972</v>
      </c>
      <c r="BN757" s="67">
        <f t="shared" si="206"/>
        <v>389.65627819018556</v>
      </c>
      <c r="BO757" s="67">
        <f t="shared" si="206"/>
        <v>378.90846447403197</v>
      </c>
      <c r="BP757" s="67">
        <f t="shared" si="206"/>
        <v>368.457105623725</v>
      </c>
      <c r="BQ757" s="67">
        <f t="shared" si="206"/>
        <v>358.29402458206891</v>
      </c>
      <c r="BS757" s="55"/>
    </row>
    <row r="758" spans="2:71">
      <c r="B758" s="56">
        <v>20</v>
      </c>
      <c r="C758" s="212">
        <v>1180.1650999999999</v>
      </c>
      <c r="D758" s="212">
        <v>673.36350000000004</v>
      </c>
      <c r="I758" s="61" t="s">
        <v>381</v>
      </c>
      <c r="J758" s="67">
        <f t="shared" ref="J758:Y773" si="207">$C758*POWER(POWER($D758/$C758,1/($D$672-$C$672)),J$672-$C$672)</f>
        <v>1848.8314671117128</v>
      </c>
      <c r="K758" s="67">
        <f t="shared" si="207"/>
        <v>1797.6811494913663</v>
      </c>
      <c r="L758" s="67">
        <f t="shared" si="207"/>
        <v>1747.9459716710523</v>
      </c>
      <c r="M758" s="67">
        <f t="shared" si="207"/>
        <v>1699.5867819749492</v>
      </c>
      <c r="N758" s="67">
        <f t="shared" si="207"/>
        <v>1652.5655119090666</v>
      </c>
      <c r="O758" s="67">
        <f t="shared" si="207"/>
        <v>1606.8451461936168</v>
      </c>
      <c r="P758" s="67">
        <f t="shared" si="207"/>
        <v>1562.3896936244778</v>
      </c>
      <c r="Q758" s="67">
        <f t="shared" si="207"/>
        <v>1519.1641587408162</v>
      </c>
      <c r="R758" s="67">
        <f t="shared" si="207"/>
        <v>1477.1345142765574</v>
      </c>
      <c r="S758" s="67">
        <f t="shared" si="207"/>
        <v>1436.267674374023</v>
      </c>
      <c r="T758" s="67">
        <f t="shared" si="207"/>
        <v>1396.5314685386488</v>
      </c>
      <c r="U758" s="67">
        <f t="shared" si="207"/>
        <v>1357.8946163142782</v>
      </c>
      <c r="V758" s="67">
        <f t="shared" si="207"/>
        <v>1320.3267026590975</v>
      </c>
      <c r="W758" s="67">
        <f t="shared" si="207"/>
        <v>1283.798154002825</v>
      </c>
      <c r="X758" s="67">
        <f t="shared" si="207"/>
        <v>1248.2802149663128</v>
      </c>
      <c r="Y758" s="67">
        <f t="shared" si="207"/>
        <v>1213.7449257252283</v>
      </c>
      <c r="Z758" s="67">
        <f t="shared" ref="Z758:AO773" si="208">$C758*POWER(POWER($D758/$C758,1/($D$672-$C$672)),Z$672-$C$672)</f>
        <v>1180.1650999999999</v>
      </c>
      <c r="AA758" s="67">
        <f t="shared" si="208"/>
        <v>1147.5143036546992</v>
      </c>
      <c r="AB758" s="67">
        <f t="shared" si="208"/>
        <v>1115.7668338880121</v>
      </c>
      <c r="AC758" s="67">
        <f t="shared" si="208"/>
        <v>1084.8976989999201</v>
      </c>
      <c r="AD758" s="67">
        <f t="shared" si="208"/>
        <v>1054.8825987181613</v>
      </c>
      <c r="AE758" s="67">
        <f t="shared" si="208"/>
        <v>1025.6979050689861</v>
      </c>
      <c r="AF758" s="67">
        <f t="shared" si="208"/>
        <v>997.3206437771471</v>
      </c>
      <c r="AG758" s="67">
        <f t="shared" si="208"/>
        <v>969.72847618048468</v>
      </c>
      <c r="AH758" s="67">
        <f t="shared" si="208"/>
        <v>942.89968164486606</v>
      </c>
      <c r="AI758" s="67">
        <f t="shared" si="208"/>
        <v>916.81314046564</v>
      </c>
      <c r="AJ758" s="67">
        <f t="shared" si="208"/>
        <v>891.44831724214419</v>
      </c>
      <c r="AK758" s="67">
        <f t="shared" si="208"/>
        <v>866.78524471217827</v>
      </c>
      <c r="AL758" s="67">
        <f t="shared" si="208"/>
        <v>842.80450803371775</v>
      </c>
      <c r="AM758" s="67">
        <f t="shared" si="208"/>
        <v>819.48722950149352</v>
      </c>
      <c r="AN758" s="67">
        <f t="shared" si="208"/>
        <v>796.81505368640785</v>
      </c>
      <c r="AO758" s="67">
        <f t="shared" si="208"/>
        <v>774.77013298608824</v>
      </c>
      <c r="AP758" s="67">
        <f t="shared" ref="AP758:BE773" si="209">$C758*POWER(POWER($D758/$C758,1/($D$672-$C$672)),AP$672-$C$672)</f>
        <v>753.33511357520217</v>
      </c>
      <c r="AQ758" s="67">
        <f t="shared" si="209"/>
        <v>732.49312174447618</v>
      </c>
      <c r="AR758" s="67">
        <f t="shared" si="209"/>
        <v>712.22775061766299</v>
      </c>
      <c r="AS758" s="67">
        <f t="shared" si="209"/>
        <v>692.52304723600139</v>
      </c>
      <c r="AT758" s="67">
        <f t="shared" si="209"/>
        <v>673.36350000000039</v>
      </c>
      <c r="AU758" s="67">
        <f t="shared" si="209"/>
        <v>654.73402645866372</v>
      </c>
      <c r="AV758" s="67">
        <f t="shared" si="209"/>
        <v>636.61996143654051</v>
      </c>
      <c r="AW758" s="67">
        <f t="shared" si="209"/>
        <v>619.0070454892566</v>
      </c>
      <c r="AX758" s="67">
        <f t="shared" si="209"/>
        <v>601.88141367843969</v>
      </c>
      <c r="AY758" s="67">
        <f t="shared" si="209"/>
        <v>585.22958465719807</v>
      </c>
      <c r="AZ758" s="67">
        <f t="shared" si="209"/>
        <v>569.03845005756693</v>
      </c>
      <c r="BA758" s="67">
        <f t="shared" si="209"/>
        <v>553.29526417156228</v>
      </c>
      <c r="BB758" s="67">
        <f t="shared" si="209"/>
        <v>537.9876339177232</v>
      </c>
      <c r="BC758" s="67">
        <f t="shared" si="209"/>
        <v>523.10350908524185</v>
      </c>
      <c r="BD758" s="67">
        <f t="shared" si="209"/>
        <v>508.63117284800308</v>
      </c>
      <c r="BE758" s="67">
        <f t="shared" si="209"/>
        <v>494.55923254106506</v>
      </c>
      <c r="BF758" s="67">
        <f t="shared" si="206"/>
        <v>480.8766106923199</v>
      </c>
      <c r="BG758" s="67">
        <f t="shared" si="206"/>
        <v>467.57253630227609</v>
      </c>
      <c r="BH758" s="67">
        <f t="shared" si="206"/>
        <v>454.63653636509662</v>
      </c>
      <c r="BI758" s="67">
        <f t="shared" si="206"/>
        <v>442.05842762421821</v>
      </c>
      <c r="BJ758" s="67">
        <f t="shared" si="206"/>
        <v>429.82830855606215</v>
      </c>
      <c r="BK758" s="67">
        <f t="shared" si="206"/>
        <v>417.93655157552695</v>
      </c>
      <c r="BL758" s="67">
        <f t="shared" si="206"/>
        <v>406.37379545712463</v>
      </c>
      <c r="BM758" s="67">
        <f t="shared" si="206"/>
        <v>395.13093796579773</v>
      </c>
      <c r="BN758" s="67">
        <f t="shared" si="206"/>
        <v>384.19912869161323</v>
      </c>
      <c r="BO758" s="67">
        <f t="shared" si="206"/>
        <v>373.56976208269401</v>
      </c>
      <c r="BP758" s="67">
        <f t="shared" si="206"/>
        <v>363.23447067090382</v>
      </c>
      <c r="BQ758" s="67">
        <f t="shared" si="206"/>
        <v>353.18511848495217</v>
      </c>
      <c r="BS758" s="55"/>
    </row>
    <row r="759" spans="2:71">
      <c r="B759" s="56">
        <v>21</v>
      </c>
      <c r="C759" s="212">
        <v>1138.1322</v>
      </c>
      <c r="D759" s="212">
        <v>654.89210000000003</v>
      </c>
      <c r="I759" s="61" t="s">
        <v>381</v>
      </c>
      <c r="J759" s="67">
        <f t="shared" si="207"/>
        <v>1770.9694838178623</v>
      </c>
      <c r="K759" s="67">
        <f t="shared" si="207"/>
        <v>1722.7010952335238</v>
      </c>
      <c r="L759" s="67">
        <f t="shared" si="207"/>
        <v>1675.7482783503458</v>
      </c>
      <c r="M759" s="67">
        <f t="shared" si="207"/>
        <v>1630.075176804532</v>
      </c>
      <c r="N759" s="67">
        <f t="shared" si="207"/>
        <v>1585.6469115099408</v>
      </c>
      <c r="O759" s="67">
        <f t="shared" si="207"/>
        <v>1542.429554022041</v>
      </c>
      <c r="P759" s="67">
        <f t="shared" si="207"/>
        <v>1500.3901006278456</v>
      </c>
      <c r="Q759" s="67">
        <f t="shared" si="207"/>
        <v>1459.4964471420312</v>
      </c>
      <c r="R759" s="67">
        <f t="shared" si="207"/>
        <v>1419.7173643899998</v>
      </c>
      <c r="S759" s="67">
        <f t="shared" si="207"/>
        <v>1381.0224743591582</v>
      </c>
      <c r="T759" s="67">
        <f t="shared" si="207"/>
        <v>1343.382227000199</v>
      </c>
      <c r="U759" s="67">
        <f t="shared" si="207"/>
        <v>1306.7678776606776</v>
      </c>
      <c r="V759" s="67">
        <f t="shared" si="207"/>
        <v>1271.151465133637</v>
      </c>
      <c r="W759" s="67">
        <f t="shared" si="207"/>
        <v>1236.5057903045324</v>
      </c>
      <c r="X759" s="67">
        <f t="shared" si="207"/>
        <v>1202.8043953801341</v>
      </c>
      <c r="Y759" s="67">
        <f t="shared" si="207"/>
        <v>1170.0215436835604</v>
      </c>
      <c r="Z759" s="67">
        <f t="shared" si="208"/>
        <v>1138.1322</v>
      </c>
      <c r="AA759" s="67">
        <f t="shared" si="208"/>
        <v>1107.112011458119</v>
      </c>
      <c r="AB759" s="67">
        <f t="shared" si="208"/>
        <v>1076.937288932553</v>
      </c>
      <c r="AC759" s="67">
        <f t="shared" si="208"/>
        <v>1047.5849889532799</v>
      </c>
      <c r="AD759" s="67">
        <f t="shared" si="208"/>
        <v>1019.0326961080593</v>
      </c>
      <c r="AE759" s="67">
        <f t="shared" si="208"/>
        <v>991.25860592449942</v>
      </c>
      <c r="AF759" s="67">
        <f t="shared" si="208"/>
        <v>964.2415082186792</v>
      </c>
      <c r="AG759" s="67">
        <f t="shared" si="208"/>
        <v>937.96077089760956</v>
      </c>
      <c r="AH759" s="67">
        <f t="shared" si="208"/>
        <v>912.39632420316411</v>
      </c>
      <c r="AI759" s="67">
        <f t="shared" si="208"/>
        <v>887.52864538544725</v>
      </c>
      <c r="AJ759" s="67">
        <f t="shared" si="208"/>
        <v>863.33874379389499</v>
      </c>
      <c r="AK759" s="67">
        <f t="shared" si="208"/>
        <v>839.80814637472236</v>
      </c>
      <c r="AL759" s="67">
        <f t="shared" si="208"/>
        <v>816.91888356364336</v>
      </c>
      <c r="AM759" s="67">
        <f t="shared" si="208"/>
        <v>794.65347556309018</v>
      </c>
      <c r="AN759" s="67">
        <f t="shared" si="208"/>
        <v>772.99491899345071</v>
      </c>
      <c r="AO759" s="67">
        <f t="shared" si="208"/>
        <v>751.9266739081321</v>
      </c>
      <c r="AP759" s="67">
        <f t="shared" si="209"/>
        <v>731.43265116253212</v>
      </c>
      <c r="AQ759" s="67">
        <f t="shared" si="209"/>
        <v>711.49720012727482</v>
      </c>
      <c r="AR759" s="67">
        <f t="shared" si="209"/>
        <v>692.10509673632555</v>
      </c>
      <c r="AS759" s="67">
        <f t="shared" si="209"/>
        <v>673.24153186085891</v>
      </c>
      <c r="AT759" s="67">
        <f t="shared" si="209"/>
        <v>654.8921000000006</v>
      </c>
      <c r="AU759" s="67">
        <f t="shared" si="209"/>
        <v>637.04278827980818</v>
      </c>
      <c r="AV759" s="67">
        <f t="shared" si="209"/>
        <v>619.67996575208656</v>
      </c>
      <c r="AW759" s="67">
        <f t="shared" si="209"/>
        <v>602.79037298487015</v>
      </c>
      <c r="AX759" s="67">
        <f t="shared" si="209"/>
        <v>586.36111193661804</v>
      </c>
      <c r="AY759" s="67">
        <f t="shared" si="209"/>
        <v>570.37963610639304</v>
      </c>
      <c r="AZ759" s="67">
        <f t="shared" si="209"/>
        <v>554.83374095249985</v>
      </c>
      <c r="BA759" s="67">
        <f t="shared" si="209"/>
        <v>539.71155457226757</v>
      </c>
      <c r="BB759" s="67">
        <f t="shared" si="209"/>
        <v>525.00152863585754</v>
      </c>
      <c r="BC759" s="67">
        <f t="shared" si="209"/>
        <v>510.69242956717278</v>
      </c>
      <c r="BD759" s="67">
        <f t="shared" si="209"/>
        <v>496.77332996513621</v>
      </c>
      <c r="BE759" s="67">
        <f t="shared" si="209"/>
        <v>483.2336002587835</v>
      </c>
      <c r="BF759" s="67">
        <f t="shared" si="206"/>
        <v>470.06290058980005</v>
      </c>
      <c r="BG759" s="67">
        <f t="shared" si="206"/>
        <v>457.2511729163021</v>
      </c>
      <c r="BH759" s="67">
        <f t="shared" si="206"/>
        <v>444.7886333318321</v>
      </c>
      <c r="BI759" s="67">
        <f t="shared" si="206"/>
        <v>432.66576459370214</v>
      </c>
      <c r="BJ759" s="67">
        <f t="shared" si="206"/>
        <v>420.87330885498068</v>
      </c>
      <c r="BK759" s="67">
        <f t="shared" si="206"/>
        <v>409.40226059457041</v>
      </c>
      <c r="BL759" s="67">
        <f t="shared" si="206"/>
        <v>398.24385973998085</v>
      </c>
      <c r="BM759" s="67">
        <f t="shared" si="206"/>
        <v>387.38958497754055</v>
      </c>
      <c r="BN759" s="67">
        <f t="shared" si="206"/>
        <v>376.83114724494294</v>
      </c>
      <c r="BO759" s="67">
        <f t="shared" si="206"/>
        <v>366.56048340115444</v>
      </c>
      <c r="BP759" s="67">
        <f t="shared" si="206"/>
        <v>356.56975006885187</v>
      </c>
      <c r="BQ759" s="67">
        <f t="shared" si="206"/>
        <v>346.85131764468605</v>
      </c>
      <c r="BS759" s="55"/>
    </row>
    <row r="760" spans="2:71">
      <c r="B760" s="56">
        <v>22</v>
      </c>
      <c r="C760" s="212">
        <v>1097.5963999999999</v>
      </c>
      <c r="D760" s="212">
        <v>636.92740000000003</v>
      </c>
      <c r="I760" s="61" t="s">
        <v>381</v>
      </c>
      <c r="J760" s="67">
        <f t="shared" si="207"/>
        <v>1696.3867329845655</v>
      </c>
      <c r="K760" s="67">
        <f t="shared" si="207"/>
        <v>1650.848540862957</v>
      </c>
      <c r="L760" s="67">
        <f t="shared" si="207"/>
        <v>1606.5327863502869</v>
      </c>
      <c r="M760" s="67">
        <f t="shared" si="207"/>
        <v>1563.4066540527476</v>
      </c>
      <c r="N760" s="67">
        <f t="shared" si="207"/>
        <v>1521.4382094804434</v>
      </c>
      <c r="O760" s="67">
        <f t="shared" si="207"/>
        <v>1480.5963754002032</v>
      </c>
      <c r="P760" s="67">
        <f t="shared" si="207"/>
        <v>1440.8509088231872</v>
      </c>
      <c r="Q760" s="67">
        <f t="shared" si="207"/>
        <v>1402.1723786102411</v>
      </c>
      <c r="R760" s="67">
        <f t="shared" si="207"/>
        <v>1364.5321436784186</v>
      </c>
      <c r="S760" s="67">
        <f t="shared" si="207"/>
        <v>1327.9023317925321</v>
      </c>
      <c r="T760" s="67">
        <f t="shared" si="207"/>
        <v>1292.2558189260285</v>
      </c>
      <c r="U760" s="67">
        <f t="shared" si="207"/>
        <v>1257.5662091759059</v>
      </c>
      <c r="V760" s="67">
        <f t="shared" si="207"/>
        <v>1223.8078152167991</v>
      </c>
      <c r="W760" s="67">
        <f t="shared" si="207"/>
        <v>1190.9556392797597</v>
      </c>
      <c r="X760" s="67">
        <f t="shared" si="207"/>
        <v>1158.9853546416466</v>
      </c>
      <c r="Y760" s="67">
        <f t="shared" si="207"/>
        <v>1127.8732876114207</v>
      </c>
      <c r="Z760" s="67">
        <f t="shared" si="208"/>
        <v>1097.5963999999999</v>
      </c>
      <c r="AA760" s="67">
        <f t="shared" si="208"/>
        <v>1068.1322720607013</v>
      </c>
      <c r="AB760" s="67">
        <f t="shared" si="208"/>
        <v>1039.4590858876327</v>
      </c>
      <c r="AC760" s="67">
        <f t="shared" si="208"/>
        <v>1011.5556092597395</v>
      </c>
      <c r="AD760" s="67">
        <f t="shared" si="208"/>
        <v>984.40117991855004</v>
      </c>
      <c r="AE760" s="67">
        <f t="shared" si="208"/>
        <v>957.97569026796759</v>
      </c>
      <c r="AF760" s="67">
        <f t="shared" si="208"/>
        <v>932.25957248478869</v>
      </c>
      <c r="AG760" s="67">
        <f t="shared" si="208"/>
        <v>907.23378402891581</v>
      </c>
      <c r="AH760" s="67">
        <f t="shared" si="208"/>
        <v>882.87979354253866</v>
      </c>
      <c r="AI760" s="67">
        <f t="shared" si="208"/>
        <v>859.17956712783939</v>
      </c>
      <c r="AJ760" s="67">
        <f t="shared" si="208"/>
        <v>836.11555499306394</v>
      </c>
      <c r="AK760" s="67">
        <f t="shared" si="208"/>
        <v>813.67067845706845</v>
      </c>
      <c r="AL760" s="67">
        <f t="shared" si="208"/>
        <v>791.82831730271801</v>
      </c>
      <c r="AM760" s="67">
        <f t="shared" si="208"/>
        <v>770.57229746977509</v>
      </c>
      <c r="AN760" s="67">
        <f t="shared" si="208"/>
        <v>749.88687907816166</v>
      </c>
      <c r="AO760" s="67">
        <f t="shared" si="208"/>
        <v>729.75674477272833</v>
      </c>
      <c r="AP760" s="67">
        <f t="shared" si="209"/>
        <v>710.16698838089826</v>
      </c>
      <c r="AQ760" s="67">
        <f t="shared" si="209"/>
        <v>691.1031038747891</v>
      </c>
      <c r="AR760" s="67">
        <f t="shared" si="209"/>
        <v>672.55097462963761</v>
      </c>
      <c r="AS760" s="67">
        <f t="shared" si="209"/>
        <v>654.49686297057281</v>
      </c>
      <c r="AT760" s="67">
        <f t="shared" si="209"/>
        <v>636.92739999999958</v>
      </c>
      <c r="AU760" s="67">
        <f t="shared" si="209"/>
        <v>619.82957569805694</v>
      </c>
      <c r="AV760" s="67">
        <f t="shared" si="209"/>
        <v>603.19072928882247</v>
      </c>
      <c r="AW760" s="67">
        <f t="shared" si="209"/>
        <v>586.99853986512846</v>
      </c>
      <c r="AX760" s="67">
        <f t="shared" si="209"/>
        <v>571.24101726504739</v>
      </c>
      <c r="AY760" s="67">
        <f t="shared" si="209"/>
        <v>555.90649319329179</v>
      </c>
      <c r="AZ760" s="67">
        <f t="shared" si="209"/>
        <v>540.98361258095201</v>
      </c>
      <c r="BA760" s="67">
        <f t="shared" si="209"/>
        <v>526.46132517717672</v>
      </c>
      <c r="BB760" s="67">
        <f t="shared" si="209"/>
        <v>512.32887736656721</v>
      </c>
      <c r="BC760" s="67">
        <f t="shared" si="209"/>
        <v>498.57580420622725</v>
      </c>
      <c r="BD760" s="67">
        <f t="shared" si="209"/>
        <v>485.19192167657337</v>
      </c>
      <c r="BE760" s="67">
        <f t="shared" si="209"/>
        <v>472.16731914016509</v>
      </c>
      <c r="BF760" s="67">
        <f t="shared" si="206"/>
        <v>459.49235200297204</v>
      </c>
      <c r="BG760" s="67">
        <f t="shared" si="206"/>
        <v>447.1576345726445</v>
      </c>
      <c r="BH760" s="67">
        <f t="shared" si="206"/>
        <v>435.15403310849757</v>
      </c>
      <c r="BI760" s="67">
        <f t="shared" si="206"/>
        <v>423.47265905806285</v>
      </c>
      <c r="BJ760" s="67">
        <f t="shared" si="206"/>
        <v>412.10486247520078</v>
      </c>
      <c r="BK760" s="67">
        <f t="shared" si="206"/>
        <v>401.0422256148974</v>
      </c>
      <c r="BL760" s="67">
        <f t="shared" si="206"/>
        <v>390.27655670000445</v>
      </c>
      <c r="BM760" s="67">
        <f t="shared" si="206"/>
        <v>379.79988385530692</v>
      </c>
      <c r="BN760" s="67">
        <f t="shared" si="206"/>
        <v>369.60444920442478</v>
      </c>
      <c r="BO760" s="67">
        <f t="shared" si="206"/>
        <v>359.68270312518001</v>
      </c>
      <c r="BP760" s="67">
        <f t="shared" si="206"/>
        <v>350.0272986591732</v>
      </c>
      <c r="BQ760" s="67">
        <f t="shared" si="206"/>
        <v>340.63108607143062</v>
      </c>
      <c r="BS760" s="55"/>
    </row>
    <row r="761" spans="2:71">
      <c r="B761" s="56">
        <v>23</v>
      </c>
      <c r="C761" s="212">
        <v>1058.5043000000001</v>
      </c>
      <c r="D761" s="212">
        <v>619.45550000000003</v>
      </c>
      <c r="I761" s="61" t="s">
        <v>381</v>
      </c>
      <c r="J761" s="67">
        <f t="shared" si="207"/>
        <v>1624.9448929550069</v>
      </c>
      <c r="K761" s="67">
        <f t="shared" si="207"/>
        <v>1581.992832774562</v>
      </c>
      <c r="L761" s="67">
        <f t="shared" si="207"/>
        <v>1540.1761215414838</v>
      </c>
      <c r="M761" s="67">
        <f t="shared" si="207"/>
        <v>1499.4647486526273</v>
      </c>
      <c r="N761" s="67">
        <f t="shared" si="207"/>
        <v>1459.8294967731249</v>
      </c>
      <c r="O761" s="67">
        <f t="shared" si="207"/>
        <v>1421.2419208679744</v>
      </c>
      <c r="P761" s="67">
        <f t="shared" si="207"/>
        <v>1383.674327787892</v>
      </c>
      <c r="Q761" s="67">
        <f t="shared" si="207"/>
        <v>1347.0997563947635</v>
      </c>
      <c r="R761" s="67">
        <f t="shared" si="207"/>
        <v>1311.4919582124453</v>
      </c>
      <c r="S761" s="67">
        <f t="shared" si="207"/>
        <v>1276.8253785890154</v>
      </c>
      <c r="T761" s="67">
        <f t="shared" si="207"/>
        <v>1243.0751383569655</v>
      </c>
      <c r="U761" s="67">
        <f t="shared" si="207"/>
        <v>1210.2170159781645</v>
      </c>
      <c r="V761" s="67">
        <f t="shared" si="207"/>
        <v>1178.2274301607877</v>
      </c>
      <c r="W761" s="67">
        <f t="shared" si="207"/>
        <v>1147.0834229357265</v>
      </c>
      <c r="X761" s="67">
        <f t="shared" si="207"/>
        <v>1116.7626431803419</v>
      </c>
      <c r="Y761" s="67">
        <f t="shared" si="207"/>
        <v>1087.2433305777313</v>
      </c>
      <c r="Z761" s="67">
        <f t="shared" si="208"/>
        <v>1058.5043000000001</v>
      </c>
      <c r="AA761" s="67">
        <f t="shared" si="208"/>
        <v>1030.5249263043295</v>
      </c>
      <c r="AB761" s="67">
        <f t="shared" si="208"/>
        <v>1003.2851295309274</v>
      </c>
      <c r="AC761" s="67">
        <f t="shared" si="208"/>
        <v>976.76536049224228</v>
      </c>
      <c r="AD761" s="67">
        <f t="shared" si="208"/>
        <v>950.94658674309562</v>
      </c>
      <c r="AE761" s="67">
        <f t="shared" si="208"/>
        <v>925.81027892166537</v>
      </c>
      <c r="AF761" s="67">
        <f t="shared" si="208"/>
        <v>901.33839745151704</v>
      </c>
      <c r="AG761" s="67">
        <f t="shared" si="208"/>
        <v>877.51337959513921</v>
      </c>
      <c r="AH761" s="67">
        <f t="shared" si="208"/>
        <v>854.31812684969134</v>
      </c>
      <c r="AI761" s="67">
        <f t="shared" si="208"/>
        <v>831.73599267592112</v>
      </c>
      <c r="AJ761" s="67">
        <f t="shared" si="208"/>
        <v>809.75077055143925</v>
      </c>
      <c r="AK761" s="67">
        <f t="shared" si="208"/>
        <v>788.34668233978448</v>
      </c>
      <c r="AL761" s="67">
        <f t="shared" si="208"/>
        <v>767.50836696692579</v>
      </c>
      <c r="AM761" s="67">
        <f t="shared" si="208"/>
        <v>747.22086939707992</v>
      </c>
      <c r="AN761" s="67">
        <f t="shared" si="208"/>
        <v>727.46962989992824</v>
      </c>
      <c r="AO761" s="67">
        <f t="shared" si="208"/>
        <v>708.2404736015352</v>
      </c>
      <c r="AP761" s="67">
        <f t="shared" si="209"/>
        <v>689.51960031146336</v>
      </c>
      <c r="AQ761" s="67">
        <f t="shared" si="209"/>
        <v>671.29357461879135</v>
      </c>
      <c r="AR761" s="67">
        <f t="shared" si="209"/>
        <v>653.54931624991957</v>
      </c>
      <c r="AS761" s="67">
        <f t="shared" si="209"/>
        <v>636.2740906812503</v>
      </c>
      <c r="AT761" s="67">
        <f t="shared" si="209"/>
        <v>619.45549999999957</v>
      </c>
      <c r="AU761" s="67">
        <f t="shared" si="209"/>
        <v>603.08147400658754</v>
      </c>
      <c r="AV761" s="67">
        <f t="shared" si="209"/>
        <v>587.14026155221575</v>
      </c>
      <c r="AW761" s="67">
        <f t="shared" si="209"/>
        <v>571.62042210541972</v>
      </c>
      <c r="AX761" s="67">
        <f t="shared" si="209"/>
        <v>556.51081754154166</v>
      </c>
      <c r="AY761" s="67">
        <f t="shared" si="209"/>
        <v>541.8006041492315</v>
      </c>
      <c r="AZ761" s="67">
        <f t="shared" si="209"/>
        <v>527.47922484823903</v>
      </c>
      <c r="BA761" s="67">
        <f t="shared" si="209"/>
        <v>513.53640161291389</v>
      </c>
      <c r="BB761" s="67">
        <f t="shared" si="209"/>
        <v>499.96212809597336</v>
      </c>
      <c r="BC761" s="67">
        <f t="shared" si="209"/>
        <v>486.74666244724631</v>
      </c>
      <c r="BD761" s="67">
        <f t="shared" si="209"/>
        <v>473.8805203222384</v>
      </c>
      <c r="BE761" s="67">
        <f t="shared" si="209"/>
        <v>461.3544680755025</v>
      </c>
      <c r="BF761" s="67">
        <f t="shared" si="206"/>
        <v>449.15951613392616</v>
      </c>
      <c r="BG761" s="67">
        <f t="shared" si="206"/>
        <v>437.28691254518526</v>
      </c>
      <c r="BH761" s="67">
        <f t="shared" si="206"/>
        <v>425.72813669672837</v>
      </c>
      <c r="BI761" s="67">
        <f t="shared" si="206"/>
        <v>414.47489320078859</v>
      </c>
      <c r="BJ761" s="67">
        <f t="shared" si="206"/>
        <v>403.51910594103157</v>
      </c>
      <c r="BK761" s="67">
        <f t="shared" si="206"/>
        <v>392.85291227656842</v>
      </c>
      <c r="BL761" s="67">
        <f t="shared" si="206"/>
        <v>382.46865739917337</v>
      </c>
      <c r="BM761" s="67">
        <f t="shared" si="206"/>
        <v>372.35888883965703</v>
      </c>
      <c r="BN761" s="67">
        <f t="shared" si="206"/>
        <v>362.51635111945177</v>
      </c>
      <c r="BO761" s="67">
        <f t="shared" si="206"/>
        <v>352.93398054357215</v>
      </c>
      <c r="BP761" s="67">
        <f t="shared" si="206"/>
        <v>343.60490013121188</v>
      </c>
      <c r="BQ761" s="67">
        <f t="shared" si="206"/>
        <v>334.52241468034055</v>
      </c>
      <c r="BS761" s="55"/>
    </row>
    <row r="762" spans="2:71">
      <c r="B762" s="56">
        <v>24</v>
      </c>
      <c r="C762" s="212">
        <v>1020.8046000000001</v>
      </c>
      <c r="D762" s="212">
        <v>602.46289999999999</v>
      </c>
      <c r="I762" s="61" t="s">
        <v>381</v>
      </c>
      <c r="J762" s="67">
        <f t="shared" si="207"/>
        <v>1556.511976821655</v>
      </c>
      <c r="K762" s="67">
        <f t="shared" si="207"/>
        <v>1516.0092502904279</v>
      </c>
      <c r="L762" s="67">
        <f t="shared" si="207"/>
        <v>1476.5604641598475</v>
      </c>
      <c r="M762" s="67">
        <f t="shared" si="207"/>
        <v>1438.1381933535492</v>
      </c>
      <c r="N762" s="67">
        <f t="shared" si="207"/>
        <v>1400.7157264359134</v>
      </c>
      <c r="O762" s="67">
        <f t="shared" si="207"/>
        <v>1364.2670470420871</v>
      </c>
      <c r="P762" s="67">
        <f t="shared" si="207"/>
        <v>1328.7668157912215</v>
      </c>
      <c r="Q762" s="67">
        <f t="shared" si="207"/>
        <v>1294.1903526703545</v>
      </c>
      <c r="R762" s="67">
        <f t="shared" si="207"/>
        <v>1260.5136198766909</v>
      </c>
      <c r="S762" s="67">
        <f t="shared" si="207"/>
        <v>1227.7132051063504</v>
      </c>
      <c r="T762" s="67">
        <f t="shared" si="207"/>
        <v>1195.7663052779678</v>
      </c>
      <c r="U762" s="67">
        <f t="shared" si="207"/>
        <v>1164.6507106798294</v>
      </c>
      <c r="V762" s="67">
        <f t="shared" si="207"/>
        <v>1134.344789529523</v>
      </c>
      <c r="W762" s="67">
        <f t="shared" si="207"/>
        <v>1104.8274729353691</v>
      </c>
      <c r="X762" s="67">
        <f t="shared" si="207"/>
        <v>1076.0782402491786</v>
      </c>
      <c r="Y762" s="67">
        <f t="shared" si="207"/>
        <v>1048.0771048001509</v>
      </c>
      <c r="Z762" s="67">
        <f t="shared" si="208"/>
        <v>1020.8046000000001</v>
      </c>
      <c r="AA762" s="67">
        <f t="shared" si="208"/>
        <v>994.24176580964274</v>
      </c>
      <c r="AB762" s="67">
        <f t="shared" si="208"/>
        <v>968.37013555804549</v>
      </c>
      <c r="AC762" s="67">
        <f t="shared" si="208"/>
        <v>943.1717231040634</v>
      </c>
      <c r="AD762" s="67">
        <f t="shared" si="208"/>
        <v>918.62901033234698</v>
      </c>
      <c r="AE762" s="67">
        <f t="shared" si="208"/>
        <v>894.72493497462403</v>
      </c>
      <c r="AF762" s="67">
        <f t="shared" si="208"/>
        <v>871.44287874788972</v>
      </c>
      <c r="AG762" s="67">
        <f t="shared" si="208"/>
        <v>848.76665580125723</v>
      </c>
      <c r="AH762" s="67">
        <f t="shared" si="208"/>
        <v>826.68050146344092</v>
      </c>
      <c r="AI762" s="67">
        <f t="shared" si="208"/>
        <v>805.16906128304333</v>
      </c>
      <c r="AJ762" s="67">
        <f t="shared" si="208"/>
        <v>784.21738035403177</v>
      </c>
      <c r="AK762" s="67">
        <f t="shared" si="208"/>
        <v>763.81089291898252</v>
      </c>
      <c r="AL762" s="67">
        <f t="shared" si="208"/>
        <v>743.93541224286116</v>
      </c>
      <c r="AM762" s="67">
        <f t="shared" si="208"/>
        <v>724.57712075030497</v>
      </c>
      <c r="AN762" s="67">
        <f t="shared" si="208"/>
        <v>705.72256041954552</v>
      </c>
      <c r="AO762" s="67">
        <f t="shared" si="208"/>
        <v>687.35862342629639</v>
      </c>
      <c r="AP762" s="67">
        <f t="shared" si="209"/>
        <v>669.47254303110128</v>
      </c>
      <c r="AQ762" s="67">
        <f t="shared" si="209"/>
        <v>652.0518847038054</v>
      </c>
      <c r="AR762" s="67">
        <f t="shared" si="209"/>
        <v>635.08453747898182</v>
      </c>
      <c r="AS762" s="67">
        <f t="shared" si="209"/>
        <v>618.55870553630245</v>
      </c>
      <c r="AT762" s="67">
        <f t="shared" si="209"/>
        <v>602.4629000000001</v>
      </c>
      <c r="AU762" s="67">
        <f t="shared" si="209"/>
        <v>586.78593095172016</v>
      </c>
      <c r="AV762" s="67">
        <f t="shared" si="209"/>
        <v>571.51689965120988</v>
      </c>
      <c r="AW762" s="67">
        <f t="shared" si="209"/>
        <v>556.64519095943649</v>
      </c>
      <c r="AX762" s="67">
        <f t="shared" si="209"/>
        <v>542.16046595886803</v>
      </c>
      <c r="AY762" s="67">
        <f t="shared" si="209"/>
        <v>528.05265476578336</v>
      </c>
      <c r="AZ762" s="67">
        <f t="shared" si="209"/>
        <v>514.31194952961823</v>
      </c>
      <c r="BA762" s="67">
        <f t="shared" si="209"/>
        <v>500.92879761447728</v>
      </c>
      <c r="BB762" s="67">
        <f t="shared" si="209"/>
        <v>487.89389495807421</v>
      </c>
      <c r="BC762" s="67">
        <f t="shared" si="209"/>
        <v>475.19817960348144</v>
      </c>
      <c r="BD762" s="67">
        <f t="shared" si="209"/>
        <v>462.8328253991931</v>
      </c>
      <c r="BE762" s="67">
        <f t="shared" si="209"/>
        <v>450.78923586312186</v>
      </c>
      <c r="BF762" s="67">
        <f t="shared" si="206"/>
        <v>439.05903820626378</v>
      </c>
      <c r="BG762" s="67">
        <f t="shared" si="206"/>
        <v>427.63407751187549</v>
      </c>
      <c r="BH762" s="67">
        <f t="shared" si="206"/>
        <v>416.50641106611857</v>
      </c>
      <c r="BI762" s="67">
        <f t="shared" si="206"/>
        <v>405.66830283622801</v>
      </c>
      <c r="BJ762" s="67">
        <f t="shared" si="206"/>
        <v>395.11221809236775</v>
      </c>
      <c r="BK762" s="67">
        <f t="shared" si="206"/>
        <v>384.83081816943258</v>
      </c>
      <c r="BL762" s="67">
        <f t="shared" si="206"/>
        <v>374.81695536515628</v>
      </c>
      <c r="BM762" s="67">
        <f t="shared" si="206"/>
        <v>365.06366797097792</v>
      </c>
      <c r="BN762" s="67">
        <f t="shared" si="206"/>
        <v>355.56417543221318</v>
      </c>
      <c r="BO762" s="67">
        <f t="shared" si="206"/>
        <v>346.31187363416393</v>
      </c>
      <c r="BP762" s="67">
        <f t="shared" si="206"/>
        <v>337.30033031089101</v>
      </c>
      <c r="BQ762" s="67">
        <f t="shared" si="206"/>
        <v>328.52328057345744</v>
      </c>
      <c r="BS762" s="55"/>
    </row>
    <row r="763" spans="2:71">
      <c r="B763" s="56">
        <v>25</v>
      </c>
      <c r="C763" s="212">
        <v>984.44749999999999</v>
      </c>
      <c r="D763" s="212">
        <v>585.93640000000005</v>
      </c>
      <c r="I763" s="61" t="s">
        <v>381</v>
      </c>
      <c r="J763" s="67">
        <f t="shared" si="207"/>
        <v>1490.9608027161048</v>
      </c>
      <c r="K763" s="67">
        <f t="shared" si="207"/>
        <v>1452.7775564071901</v>
      </c>
      <c r="L763" s="67">
        <f t="shared" si="207"/>
        <v>1415.5721763815684</v>
      </c>
      <c r="M763" s="67">
        <f t="shared" si="207"/>
        <v>1379.3196196541494</v>
      </c>
      <c r="N763" s="67">
        <f t="shared" si="207"/>
        <v>1343.9954845863267</v>
      </c>
      <c r="O763" s="67">
        <f t="shared" si="207"/>
        <v>1309.5759944612062</v>
      </c>
      <c r="P763" s="67">
        <f t="shared" si="207"/>
        <v>1276.0379814794692</v>
      </c>
      <c r="Q763" s="67">
        <f t="shared" si="207"/>
        <v>1243.3588711650993</v>
      </c>
      <c r="R763" s="67">
        <f t="shared" si="207"/>
        <v>1211.5166671704778</v>
      </c>
      <c r="S763" s="67">
        <f t="shared" si="207"/>
        <v>1180.4899364706139</v>
      </c>
      <c r="T763" s="67">
        <f t="shared" si="207"/>
        <v>1150.2577949365516</v>
      </c>
      <c r="U763" s="67">
        <f t="shared" si="207"/>
        <v>1120.799893278238</v>
      </c>
      <c r="V763" s="67">
        <f t="shared" si="207"/>
        <v>1092.0964033473917</v>
      </c>
      <c r="W763" s="67">
        <f t="shared" si="207"/>
        <v>1064.1280047911532</v>
      </c>
      <c r="X763" s="67">
        <f t="shared" si="207"/>
        <v>1036.8758720475328</v>
      </c>
      <c r="Y763" s="67">
        <f t="shared" si="207"/>
        <v>1010.3216616739015</v>
      </c>
      <c r="Z763" s="67">
        <f t="shared" si="208"/>
        <v>984.44749999999999</v>
      </c>
      <c r="AA763" s="67">
        <f t="shared" si="208"/>
        <v>959.23597109714888</v>
      </c>
      <c r="AB763" s="67">
        <f t="shared" si="208"/>
        <v>934.67010505556698</v>
      </c>
      <c r="AC763" s="67">
        <f t="shared" si="208"/>
        <v>910.73336656190497</v>
      </c>
      <c r="AD763" s="67">
        <f t="shared" si="208"/>
        <v>887.40964376930674</v>
      </c>
      <c r="AE763" s="67">
        <f t="shared" si="208"/>
        <v>864.68323745250598</v>
      </c>
      <c r="AF763" s="67">
        <f t="shared" si="208"/>
        <v>842.53885044065942</v>
      </c>
      <c r="AG763" s="67">
        <f t="shared" si="208"/>
        <v>820.96157732080326</v>
      </c>
      <c r="AH763" s="67">
        <f t="shared" si="208"/>
        <v>799.93689440500157</v>
      </c>
      <c r="AI763" s="67">
        <f t="shared" si="208"/>
        <v>779.45064995443545</v>
      </c>
      <c r="AJ763" s="67">
        <f t="shared" si="208"/>
        <v>759.48905465385076</v>
      </c>
      <c r="AK763" s="67">
        <f t="shared" si="208"/>
        <v>740.03867232995378</v>
      </c>
      <c r="AL763" s="67">
        <f t="shared" si="208"/>
        <v>721.086410907507</v>
      </c>
      <c r="AM763" s="67">
        <f t="shared" si="208"/>
        <v>702.61951359703812</v>
      </c>
      <c r="AN763" s="67">
        <f t="shared" si="208"/>
        <v>684.62555030823</v>
      </c>
      <c r="AO763" s="67">
        <f t="shared" si="208"/>
        <v>667.09240928321208</v>
      </c>
      <c r="AP763" s="67">
        <f t="shared" si="209"/>
        <v>650.008288944122</v>
      </c>
      <c r="AQ763" s="67">
        <f t="shared" si="209"/>
        <v>633.36168994944978</v>
      </c>
      <c r="AR763" s="67">
        <f t="shared" si="209"/>
        <v>617.14140745381735</v>
      </c>
      <c r="AS763" s="67">
        <f t="shared" si="209"/>
        <v>601.33652356598373</v>
      </c>
      <c r="AT763" s="67">
        <f t="shared" si="209"/>
        <v>585.93639999999994</v>
      </c>
      <c r="AU763" s="67">
        <f t="shared" si="209"/>
        <v>570.93067091456624</v>
      </c>
      <c r="AV763" s="67">
        <f t="shared" si="209"/>
        <v>556.30923593577165</v>
      </c>
      <c r="AW763" s="67">
        <f t="shared" si="209"/>
        <v>542.06225335852139</v>
      </c>
      <c r="AX763" s="67">
        <f t="shared" si="209"/>
        <v>528.18013352207197</v>
      </c>
      <c r="AY763" s="67">
        <f t="shared" si="209"/>
        <v>514.65353235522093</v>
      </c>
      <c r="AZ763" s="67">
        <f t="shared" si="209"/>
        <v>501.4733450868008</v>
      </c>
      <c r="BA763" s="67">
        <f t="shared" si="209"/>
        <v>488.63070011724653</v>
      </c>
      <c r="BB763" s="67">
        <f t="shared" si="209"/>
        <v>476.11695304711191</v>
      </c>
      <c r="BC763" s="67">
        <f t="shared" si="209"/>
        <v>463.9236808585141</v>
      </c>
      <c r="BD763" s="67">
        <f t="shared" si="209"/>
        <v>452.04267624559003</v>
      </c>
      <c r="BE763" s="67">
        <f t="shared" si="209"/>
        <v>440.46594209014972</v>
      </c>
      <c r="BF763" s="67">
        <f t="shared" si="206"/>
        <v>429.18568607880587</v>
      </c>
      <c r="BG763" s="67">
        <f t="shared" si="206"/>
        <v>418.19431545795936</v>
      </c>
      <c r="BH763" s="67">
        <f t="shared" si="206"/>
        <v>407.48443192310714</v>
      </c>
      <c r="BI763" s="67">
        <f t="shared" si="206"/>
        <v>397.04882663903538</v>
      </c>
      <c r="BJ763" s="67">
        <f t="shared" si="206"/>
        <v>386.88047538754341</v>
      </c>
      <c r="BK763" s="67">
        <f t="shared" si="206"/>
        <v>376.97253383943462</v>
      </c>
      <c r="BL763" s="67">
        <f t="shared" si="206"/>
        <v>367.31833294759025</v>
      </c>
      <c r="BM763" s="67">
        <f t="shared" si="206"/>
        <v>357.91137445802605</v>
      </c>
      <c r="BN763" s="67">
        <f t="shared" si="206"/>
        <v>348.74532653590961</v>
      </c>
      <c r="BO763" s="67">
        <f t="shared" si="206"/>
        <v>339.8140195035952</v>
      </c>
      <c r="BP763" s="67">
        <f t="shared" si="206"/>
        <v>331.11144168780623</v>
      </c>
      <c r="BQ763" s="67">
        <f t="shared" si="206"/>
        <v>322.63173537317107</v>
      </c>
      <c r="BS763" s="55"/>
    </row>
    <row r="764" spans="2:71">
      <c r="B764" s="56">
        <v>26</v>
      </c>
      <c r="C764" s="212">
        <v>974.59040000000005</v>
      </c>
      <c r="D764" s="212">
        <v>579.66480000000001</v>
      </c>
      <c r="I764" s="61" t="s">
        <v>381</v>
      </c>
      <c r="J764" s="67">
        <f t="shared" si="207"/>
        <v>1476.8564682975475</v>
      </c>
      <c r="K764" s="67">
        <f t="shared" si="207"/>
        <v>1438.9842132830049</v>
      </c>
      <c r="L764" s="67">
        <f t="shared" si="207"/>
        <v>1402.0831479071821</v>
      </c>
      <c r="M764" s="67">
        <f t="shared" si="207"/>
        <v>1366.12836714887</v>
      </c>
      <c r="N764" s="67">
        <f t="shared" si="207"/>
        <v>1331.0956046469701</v>
      </c>
      <c r="O764" s="67">
        <f t="shared" si="207"/>
        <v>1296.9612163228028</v>
      </c>
      <c r="P764" s="67">
        <f t="shared" si="207"/>
        <v>1263.7021644224037</v>
      </c>
      <c r="Q764" s="67">
        <f t="shared" si="207"/>
        <v>1231.2960019680356</v>
      </c>
      <c r="R764" s="67">
        <f t="shared" si="207"/>
        <v>1199.7208576084247</v>
      </c>
      <c r="S764" s="67">
        <f t="shared" si="207"/>
        <v>1168.9554208574934</v>
      </c>
      <c r="T764" s="67">
        <f t="shared" si="207"/>
        <v>1138.978927711629</v>
      </c>
      <c r="U764" s="67">
        <f t="shared" si="207"/>
        <v>1109.771146635781</v>
      </c>
      <c r="V764" s="67">
        <f t="shared" si="207"/>
        <v>1081.3123649089275</v>
      </c>
      <c r="W764" s="67">
        <f t="shared" si="207"/>
        <v>1053.583375319698</v>
      </c>
      <c r="X764" s="67">
        <f t="shared" si="207"/>
        <v>1026.5654632031692</v>
      </c>
      <c r="Y764" s="67">
        <f t="shared" si="207"/>
        <v>1000.2403938100891</v>
      </c>
      <c r="Z764" s="67">
        <f t="shared" si="208"/>
        <v>974.59040000000005</v>
      </c>
      <c r="AA764" s="67">
        <f t="shared" si="208"/>
        <v>949.59817024996005</v>
      </c>
      <c r="AB764" s="67">
        <f t="shared" si="208"/>
        <v>925.24683697076443</v>
      </c>
      <c r="AC764" s="67">
        <f t="shared" si="208"/>
        <v>901.51996512278481</v>
      </c>
      <c r="AD764" s="67">
        <f t="shared" si="208"/>
        <v>878.40154112374205</v>
      </c>
      <c r="AE764" s="67">
        <f t="shared" si="208"/>
        <v>855.87596204092551</v>
      </c>
      <c r="AF764" s="67">
        <f t="shared" si="208"/>
        <v>833.92802506056603</v>
      </c>
      <c r="AG764" s="67">
        <f t="shared" si="208"/>
        <v>812.54291722725395</v>
      </c>
      <c r="AH764" s="67">
        <f t="shared" si="208"/>
        <v>791.70620544647784</v>
      </c>
      <c r="AI764" s="67">
        <f t="shared" si="208"/>
        <v>771.4038267435368</v>
      </c>
      <c r="AJ764" s="67">
        <f t="shared" si="208"/>
        <v>751.62207877225114</v>
      </c>
      <c r="AK764" s="67">
        <f t="shared" si="208"/>
        <v>732.34761056706589</v>
      </c>
      <c r="AL764" s="67">
        <f t="shared" si="208"/>
        <v>713.56741353230655</v>
      </c>
      <c r="AM764" s="67">
        <f t="shared" si="208"/>
        <v>695.26881266250405</v>
      </c>
      <c r="AN764" s="67">
        <f t="shared" si="208"/>
        <v>677.43945798786433</v>
      </c>
      <c r="AO764" s="67">
        <f t="shared" si="208"/>
        <v>660.06731623911003</v>
      </c>
      <c r="AP764" s="67">
        <f t="shared" si="209"/>
        <v>643.14066272606476</v>
      </c>
      <c r="AQ764" s="67">
        <f t="shared" si="209"/>
        <v>626.64807342450501</v>
      </c>
      <c r="AR764" s="67">
        <f t="shared" si="209"/>
        <v>610.57841726593301</v>
      </c>
      <c r="AS764" s="67">
        <f t="shared" si="209"/>
        <v>594.92084862507022</v>
      </c>
      <c r="AT764" s="67">
        <f t="shared" si="209"/>
        <v>579.66480000000001</v>
      </c>
      <c r="AU764" s="67">
        <f t="shared" si="209"/>
        <v>564.79997488002039</v>
      </c>
      <c r="AV764" s="67">
        <f t="shared" si="209"/>
        <v>550.3163407963907</v>
      </c>
      <c r="AW764" s="67">
        <f t="shared" si="209"/>
        <v>536.20412255128508</v>
      </c>
      <c r="AX764" s="67">
        <f t="shared" si="209"/>
        <v>522.45379562038124</v>
      </c>
      <c r="AY764" s="67">
        <f t="shared" si="209"/>
        <v>509.05607972463167</v>
      </c>
      <c r="AZ764" s="67">
        <f t="shared" si="209"/>
        <v>496.0019325668793</v>
      </c>
      <c r="BA764" s="67">
        <f t="shared" si="209"/>
        <v>483.2825437290914</v>
      </c>
      <c r="BB764" s="67">
        <f t="shared" si="209"/>
        <v>470.8893287260899</v>
      </c>
      <c r="BC764" s="67">
        <f t="shared" si="209"/>
        <v>458.81392321176872</v>
      </c>
      <c r="BD764" s="67">
        <f t="shared" si="209"/>
        <v>447.04817733388421</v>
      </c>
      <c r="BE764" s="67">
        <f t="shared" si="209"/>
        <v>435.58415023361209</v>
      </c>
      <c r="BF764" s="67">
        <f t="shared" si="206"/>
        <v>424.41410468615499</v>
      </c>
      <c r="BG764" s="67">
        <f t="shared" si="206"/>
        <v>413.53050187878699</v>
      </c>
      <c r="BH764" s="67">
        <f t="shared" si="206"/>
        <v>402.9259963228078</v>
      </c>
      <c r="BI764" s="67">
        <f t="shared" si="206"/>
        <v>392.59343089597473</v>
      </c>
      <c r="BJ764" s="67">
        <f t="shared" si="206"/>
        <v>382.52583201206551</v>
      </c>
      <c r="BK764" s="67">
        <f t="shared" si="206"/>
        <v>372.71640491431168</v>
      </c>
      <c r="BL764" s="67">
        <f t="shared" si="206"/>
        <v>363.15852908952684</v>
      </c>
      <c r="BM764" s="67">
        <f t="shared" si="206"/>
        <v>353.8457537998338</v>
      </c>
      <c r="BN764" s="67">
        <f t="shared" si="206"/>
        <v>344.77179372897575</v>
      </c>
      <c r="BO764" s="67">
        <f t="shared" si="206"/>
        <v>335.93052474027246</v>
      </c>
      <c r="BP764" s="67">
        <f t="shared" si="206"/>
        <v>327.31597974335847</v>
      </c>
      <c r="BQ764" s="67">
        <f t="shared" si="206"/>
        <v>318.92234466691463</v>
      </c>
      <c r="BS764" s="55"/>
    </row>
    <row r="765" spans="2:71">
      <c r="B765" s="56">
        <v>27</v>
      </c>
      <c r="C765" s="212">
        <v>964.83190000000002</v>
      </c>
      <c r="D765" s="212">
        <v>573.46029999999996</v>
      </c>
      <c r="I765" s="61" t="s">
        <v>381</v>
      </c>
      <c r="J765" s="67">
        <f t="shared" si="207"/>
        <v>1462.8853515001344</v>
      </c>
      <c r="K765" s="67">
        <f t="shared" si="207"/>
        <v>1425.3216316360456</v>
      </c>
      <c r="L765" s="67">
        <f t="shared" si="207"/>
        <v>1388.7224665462466</v>
      </c>
      <c r="M765" s="67">
        <f t="shared" si="207"/>
        <v>1353.0630885582073</v>
      </c>
      <c r="N765" s="67">
        <f t="shared" si="207"/>
        <v>1318.3193659794563</v>
      </c>
      <c r="O765" s="67">
        <f t="shared" si="207"/>
        <v>1284.4677867669955</v>
      </c>
      <c r="P765" s="67">
        <f t="shared" si="207"/>
        <v>1251.4854426160452</v>
      </c>
      <c r="Q765" s="67">
        <f t="shared" si="207"/>
        <v>1219.3500134573578</v>
      </c>
      <c r="R765" s="67">
        <f t="shared" si="207"/>
        <v>1188.0397523526065</v>
      </c>
      <c r="S765" s="67">
        <f t="shared" si="207"/>
        <v>1157.5334707776278</v>
      </c>
      <c r="T765" s="67">
        <f t="shared" si="207"/>
        <v>1127.8105242835579</v>
      </c>
      <c r="U765" s="67">
        <f t="shared" si="207"/>
        <v>1098.8507985261601</v>
      </c>
      <c r="V765" s="67">
        <f t="shared" si="207"/>
        <v>1070.6346956538885</v>
      </c>
      <c r="W765" s="67">
        <f t="shared" si="207"/>
        <v>1043.1431210454782</v>
      </c>
      <c r="X765" s="67">
        <f t="shared" si="207"/>
        <v>1016.357470388083</v>
      </c>
      <c r="Y765" s="67">
        <f t="shared" si="207"/>
        <v>990.25961708722014</v>
      </c>
      <c r="Z765" s="67">
        <f t="shared" si="208"/>
        <v>964.83190000000002</v>
      </c>
      <c r="AA765" s="67">
        <f t="shared" si="208"/>
        <v>940.05711148333955</v>
      </c>
      <c r="AB765" s="67">
        <f t="shared" si="208"/>
        <v>915.91848574907169</v>
      </c>
      <c r="AC765" s="67">
        <f t="shared" si="208"/>
        <v>892.39968751807089</v>
      </c>
      <c r="AD765" s="67">
        <f t="shared" si="208"/>
        <v>869.48480096571484</v>
      </c>
      <c r="AE765" s="67">
        <f t="shared" si="208"/>
        <v>847.15831895120402</v>
      </c>
      <c r="AF765" s="67">
        <f t="shared" si="208"/>
        <v>825.4051325234484</v>
      </c>
      <c r="AG765" s="67">
        <f t="shared" si="208"/>
        <v>804.21052069641974</v>
      </c>
      <c r="AH765" s="67">
        <f t="shared" si="208"/>
        <v>783.5601404870514</v>
      </c>
      <c r="AI765" s="67">
        <f t="shared" si="208"/>
        <v>763.440017208943</v>
      </c>
      <c r="AJ765" s="67">
        <f t="shared" si="208"/>
        <v>743.83653501530148</v>
      </c>
      <c r="AK765" s="67">
        <f t="shared" si="208"/>
        <v>724.73642768471927</v>
      </c>
      <c r="AL765" s="67">
        <f t="shared" si="208"/>
        <v>706.12676964355285</v>
      </c>
      <c r="AM765" s="67">
        <f t="shared" si="208"/>
        <v>687.99496721882804</v>
      </c>
      <c r="AN765" s="67">
        <f t="shared" si="208"/>
        <v>670.3287501157522</v>
      </c>
      <c r="AO765" s="67">
        <f t="shared" si="208"/>
        <v>653.11616311406306</v>
      </c>
      <c r="AP765" s="67">
        <f t="shared" si="209"/>
        <v>636.34555797759958</v>
      </c>
      <c r="AQ765" s="67">
        <f t="shared" si="209"/>
        <v>620.00558557161753</v>
      </c>
      <c r="AR765" s="67">
        <f t="shared" si="209"/>
        <v>604.08518818251264</v>
      </c>
      <c r="AS765" s="67">
        <f t="shared" si="209"/>
        <v>588.57359203476005</v>
      </c>
      <c r="AT765" s="67">
        <f t="shared" si="209"/>
        <v>573.46029999999996</v>
      </c>
      <c r="AU765" s="67">
        <f t="shared" si="209"/>
        <v>558.73508449333951</v>
      </c>
      <c r="AV765" s="67">
        <f t="shared" si="209"/>
        <v>544.38798055206132</v>
      </c>
      <c r="AW765" s="67">
        <f t="shared" si="209"/>
        <v>530.40927909205641</v>
      </c>
      <c r="AX765" s="67">
        <f t="shared" si="209"/>
        <v>516.78952033741734</v>
      </c>
      <c r="AY765" s="67">
        <f t="shared" si="209"/>
        <v>503.51948741874418</v>
      </c>
      <c r="AZ765" s="67">
        <f t="shared" si="209"/>
        <v>490.59020013583336</v>
      </c>
      <c r="BA765" s="67">
        <f t="shared" si="209"/>
        <v>477.99290888052616</v>
      </c>
      <c r="BB765" s="67">
        <f t="shared" si="209"/>
        <v>465.71908871560589</v>
      </c>
      <c r="BC765" s="67">
        <f t="shared" si="209"/>
        <v>453.76043360573539</v>
      </c>
      <c r="BD765" s="67">
        <f t="shared" si="209"/>
        <v>442.10885079653286</v>
      </c>
      <c r="BE765" s="67">
        <f t="shared" si="209"/>
        <v>430.75645533797899</v>
      </c>
      <c r="BF765" s="67">
        <f t="shared" si="206"/>
        <v>419.69556474845268</v>
      </c>
      <c r="BG765" s="67">
        <f t="shared" si="206"/>
        <v>408.91869381578215</v>
      </c>
      <c r="BH765" s="67">
        <f t="shared" si="206"/>
        <v>398.4185495317933</v>
      </c>
      <c r="BI765" s="67">
        <f t="shared" si="206"/>
        <v>388.18802615692891</v>
      </c>
      <c r="BJ765" s="67">
        <f t="shared" si="206"/>
        <v>378.22020041159669</v>
      </c>
      <c r="BK765" s="67">
        <f t="shared" si="206"/>
        <v>368.50832679099375</v>
      </c>
      <c r="BL765" s="67">
        <f t="shared" si="206"/>
        <v>359.04583300023569</v>
      </c>
      <c r="BM765" s="67">
        <f t="shared" si="206"/>
        <v>349.82631550670231</v>
      </c>
      <c r="BN765" s="67">
        <f t="shared" si="206"/>
        <v>340.8435352065888</v>
      </c>
      <c r="BO765" s="67">
        <f t="shared" si="206"/>
        <v>332.09141320273068</v>
      </c>
      <c r="BP765" s="67">
        <f t="shared" si="206"/>
        <v>323.56402669084548</v>
      </c>
      <c r="BQ765" s="67">
        <f t="shared" si="206"/>
        <v>315.25560495140593</v>
      </c>
      <c r="BS765" s="55"/>
    </row>
    <row r="766" spans="2:71">
      <c r="B766" s="56">
        <v>28</v>
      </c>
      <c r="C766" s="212">
        <v>955.1712</v>
      </c>
      <c r="D766" s="212">
        <v>567.32219999999995</v>
      </c>
      <c r="I766" s="61" t="s">
        <v>381</v>
      </c>
      <c r="J766" s="67">
        <f t="shared" si="207"/>
        <v>1449.0466661046107</v>
      </c>
      <c r="K766" s="67">
        <f t="shared" si="207"/>
        <v>1411.78902021366</v>
      </c>
      <c r="L766" s="67">
        <f t="shared" si="207"/>
        <v>1375.4893366919041</v>
      </c>
      <c r="M766" s="67">
        <f t="shared" si="207"/>
        <v>1340.122984570884</v>
      </c>
      <c r="N766" s="67">
        <f t="shared" si="207"/>
        <v>1305.6659661894889</v>
      </c>
      <c r="O766" s="67">
        <f t="shared" si="207"/>
        <v>1272.0949009104622</v>
      </c>
      <c r="P766" s="67">
        <f t="shared" si="207"/>
        <v>1239.3870092555883</v>
      </c>
      <c r="Q766" s="67">
        <f t="shared" si="207"/>
        <v>1207.5200974487909</v>
      </c>
      <c r="R766" s="67">
        <f t="shared" si="207"/>
        <v>1176.4725423566588</v>
      </c>
      <c r="S766" s="67">
        <f t="shared" si="207"/>
        <v>1146.223276816175</v>
      </c>
      <c r="T766" s="67">
        <f t="shared" si="207"/>
        <v>1116.7517753397008</v>
      </c>
      <c r="U766" s="67">
        <f t="shared" si="207"/>
        <v>1088.038040187507</v>
      </c>
      <c r="V766" s="67">
        <f t="shared" si="207"/>
        <v>1060.0625877984096</v>
      </c>
      <c r="W766" s="67">
        <f t="shared" si="207"/>
        <v>1032.806435569295</v>
      </c>
      <c r="X766" s="67">
        <f t="shared" si="207"/>
        <v>1006.251088974572</v>
      </c>
      <c r="Y766" s="67">
        <f t="shared" si="207"/>
        <v>980.37852901680208</v>
      </c>
      <c r="Z766" s="67">
        <f t="shared" si="208"/>
        <v>955.1712</v>
      </c>
      <c r="AA766" s="67">
        <f t="shared" si="208"/>
        <v>930.6119976173037</v>
      </c>
      <c r="AB766" s="67">
        <f t="shared" si="208"/>
        <v>906.68425734493303</v>
      </c>
      <c r="AC766" s="67">
        <f t="shared" si="208"/>
        <v>883.37174313456023</v>
      </c>
      <c r="AD766" s="67">
        <f t="shared" si="208"/>
        <v>860.65863639642066</v>
      </c>
      <c r="AE766" s="67">
        <f t="shared" si="208"/>
        <v>838.52952526568811</v>
      </c>
      <c r="AF766" s="67">
        <f t="shared" si="208"/>
        <v>816.9693941448312</v>
      </c>
      <c r="AG766" s="67">
        <f t="shared" si="208"/>
        <v>795.96361351485439</v>
      </c>
      <c r="AH766" s="67">
        <f t="shared" si="208"/>
        <v>775.49793000851173</v>
      </c>
      <c r="AI766" s="67">
        <f t="shared" si="208"/>
        <v>755.55845673875535</v>
      </c>
      <c r="AJ766" s="67">
        <f t="shared" si="208"/>
        <v>736.13166387585841</v>
      </c>
      <c r="AK766" s="67">
        <f t="shared" si="208"/>
        <v>717.20436946681616</v>
      </c>
      <c r="AL766" s="67">
        <f t="shared" si="208"/>
        <v>698.76373049079848</v>
      </c>
      <c r="AM766" s="67">
        <f t="shared" si="208"/>
        <v>680.79723414458181</v>
      </c>
      <c r="AN766" s="67">
        <f t="shared" si="208"/>
        <v>663.29268935204971</v>
      </c>
      <c r="AO766" s="67">
        <f t="shared" si="208"/>
        <v>646.23821849199874</v>
      </c>
      <c r="AP766" s="67">
        <f t="shared" si="209"/>
        <v>629.62224933863843</v>
      </c>
      <c r="AQ766" s="67">
        <f t="shared" si="209"/>
        <v>613.43350720931539</v>
      </c>
      <c r="AR766" s="67">
        <f t="shared" si="209"/>
        <v>597.66100731413349</v>
      </c>
      <c r="AS766" s="67">
        <f t="shared" si="209"/>
        <v>582.29404730228021</v>
      </c>
      <c r="AT766" s="67">
        <f t="shared" si="209"/>
        <v>567.32219999999973</v>
      </c>
      <c r="AU766" s="67">
        <f t="shared" si="209"/>
        <v>552.73530633528651</v>
      </c>
      <c r="AV766" s="67">
        <f t="shared" si="209"/>
        <v>538.52346844449801</v>
      </c>
      <c r="AW766" s="67">
        <f t="shared" si="209"/>
        <v>524.67704295620854</v>
      </c>
      <c r="AX766" s="67">
        <f t="shared" si="209"/>
        <v>511.18663444774842</v>
      </c>
      <c r="AY766" s="67">
        <f t="shared" si="209"/>
        <v>498.04308906998608</v>
      </c>
      <c r="AZ766" s="67">
        <f t="shared" si="209"/>
        <v>485.23748833603082</v>
      </c>
      <c r="BA766" s="67">
        <f t="shared" si="209"/>
        <v>472.76114306963677</v>
      </c>
      <c r="BB766" s="67">
        <f t="shared" si="209"/>
        <v>460.6055875092074</v>
      </c>
      <c r="BC766" s="67">
        <f t="shared" si="209"/>
        <v>448.76257356339397</v>
      </c>
      <c r="BD766" s="67">
        <f t="shared" si="209"/>
        <v>437.22406521439541</v>
      </c>
      <c r="BE766" s="67">
        <f t="shared" si="209"/>
        <v>425.98223306515808</v>
      </c>
      <c r="BF766" s="67">
        <f t="shared" si="206"/>
        <v>415.02944902677825</v>
      </c>
      <c r="BG766" s="67">
        <f t="shared" si="206"/>
        <v>404.35828114249995</v>
      </c>
      <c r="BH766" s="67">
        <f t="shared" si="206"/>
        <v>393.96148854479821</v>
      </c>
      <c r="BI766" s="67">
        <f t="shared" si="206"/>
        <v>383.83201654212485</v>
      </c>
      <c r="BJ766" s="67">
        <f t="shared" si="206"/>
        <v>373.96299183198227</v>
      </c>
      <c r="BK766" s="67">
        <f t="shared" si="206"/>
        <v>364.3477178370793</v>
      </c>
      <c r="BL766" s="67">
        <f t="shared" si="206"/>
        <v>354.97967016140154</v>
      </c>
      <c r="BM766" s="67">
        <f t="shared" si="206"/>
        <v>345.85249216311536</v>
      </c>
      <c r="BN766" s="67">
        <f t="shared" si="206"/>
        <v>336.95999064130035</v>
      </c>
      <c r="BO766" s="67">
        <f t="shared" si="206"/>
        <v>328.29613163358414</v>
      </c>
      <c r="BP766" s="67">
        <f t="shared" si="206"/>
        <v>319.85503632182696</v>
      </c>
      <c r="BQ766" s="67">
        <f t="shared" si="206"/>
        <v>311.63097704307938</v>
      </c>
      <c r="BS766" s="55"/>
    </row>
    <row r="767" spans="2:71">
      <c r="B767" s="56">
        <v>29</v>
      </c>
      <c r="C767" s="212">
        <v>945.60720000000003</v>
      </c>
      <c r="D767" s="212">
        <v>561.24980000000005</v>
      </c>
      <c r="I767" s="61" t="s">
        <v>381</v>
      </c>
      <c r="J767" s="67">
        <f t="shared" si="207"/>
        <v>1435.3388078221017</v>
      </c>
      <c r="K767" s="67">
        <f t="shared" si="207"/>
        <v>1398.3848128013399</v>
      </c>
      <c r="L767" s="67">
        <f t="shared" si="207"/>
        <v>1362.3822292107941</v>
      </c>
      <c r="M767" s="67">
        <f t="shared" si="207"/>
        <v>1327.30656216949</v>
      </c>
      <c r="N767" s="67">
        <f t="shared" si="207"/>
        <v>1293.1339474375998</v>
      </c>
      <c r="O767" s="67">
        <f t="shared" si="207"/>
        <v>1259.8411351800564</v>
      </c>
      <c r="P767" s="67">
        <f t="shared" si="207"/>
        <v>1227.4054741481946</v>
      </c>
      <c r="Q767" s="67">
        <f t="shared" si="207"/>
        <v>1195.804896268641</v>
      </c>
      <c r="R767" s="67">
        <f t="shared" si="207"/>
        <v>1165.0179016289815</v>
      </c>
      <c r="S767" s="67">
        <f t="shared" si="207"/>
        <v>1135.0235438499842</v>
      </c>
      <c r="T767" s="67">
        <f t="shared" si="207"/>
        <v>1105.8014158344238</v>
      </c>
      <c r="U767" s="67">
        <f t="shared" si="207"/>
        <v>1077.3316358828172</v>
      </c>
      <c r="V767" s="67">
        <f t="shared" si="207"/>
        <v>1049.594834166621</v>
      </c>
      <c r="W767" s="67">
        <f t="shared" si="207"/>
        <v>1022.5721395496871</v>
      </c>
      <c r="X767" s="67">
        <f t="shared" si="207"/>
        <v>996.24516674900997</v>
      </c>
      <c r="Y767" s="67">
        <f t="shared" si="207"/>
        <v>970.59600382603287</v>
      </c>
      <c r="Z767" s="67">
        <f t="shared" si="208"/>
        <v>945.60720000000003</v>
      </c>
      <c r="AA767" s="67">
        <f t="shared" si="208"/>
        <v>921.26175377506422</v>
      </c>
      <c r="AB767" s="67">
        <f t="shared" si="208"/>
        <v>897.54310137307232</v>
      </c>
      <c r="AC767" s="67">
        <f t="shared" si="208"/>
        <v>874.43510546415757</v>
      </c>
      <c r="AD767" s="67">
        <f t="shared" si="208"/>
        <v>851.92204418747349</v>
      </c>
      <c r="AE767" s="67">
        <f t="shared" si="208"/>
        <v>829.98860045459639</v>
      </c>
      <c r="AF767" s="67">
        <f t="shared" si="208"/>
        <v>808.61985152832222</v>
      </c>
      <c r="AG767" s="67">
        <f t="shared" si="208"/>
        <v>787.80125886976543</v>
      </c>
      <c r="AH767" s="67">
        <f t="shared" si="208"/>
        <v>767.51865824685285</v>
      </c>
      <c r="AI767" s="67">
        <f t="shared" si="208"/>
        <v>747.75825009748212</v>
      </c>
      <c r="AJ767" s="67">
        <f t="shared" si="208"/>
        <v>728.5065901407894</v>
      </c>
      <c r="AK767" s="67">
        <f t="shared" si="208"/>
        <v>709.75058023013742</v>
      </c>
      <c r="AL767" s="67">
        <f t="shared" si="208"/>
        <v>691.47745944160079</v>
      </c>
      <c r="AM767" s="67">
        <f t="shared" si="208"/>
        <v>673.67479539188685</v>
      </c>
      <c r="AN767" s="67">
        <f t="shared" si="208"/>
        <v>656.33047577978175</v>
      </c>
      <c r="AO767" s="67">
        <f t="shared" si="208"/>
        <v>639.43270014537109</v>
      </c>
      <c r="AP767" s="67">
        <f t="shared" si="209"/>
        <v>622.9699718414256</v>
      </c>
      <c r="AQ767" s="67">
        <f t="shared" si="209"/>
        <v>606.93109021148962</v>
      </c>
      <c r="AR767" s="67">
        <f t="shared" si="209"/>
        <v>591.305142969352</v>
      </c>
      <c r="AS767" s="67">
        <f t="shared" si="209"/>
        <v>576.08149877471351</v>
      </c>
      <c r="AT767" s="67">
        <f t="shared" si="209"/>
        <v>561.24980000000005</v>
      </c>
      <c r="AU767" s="67">
        <f t="shared" si="209"/>
        <v>546.79995568340019</v>
      </c>
      <c r="AV767" s="67">
        <f t="shared" si="209"/>
        <v>532.72213466333233</v>
      </c>
      <c r="AW767" s="67">
        <f t="shared" si="209"/>
        <v>519.00675888967146</v>
      </c>
      <c r="AX767" s="67">
        <f t="shared" si="209"/>
        <v>505.64449690718379</v>
      </c>
      <c r="AY767" s="67">
        <f t="shared" si="209"/>
        <v>492.62625750673442</v>
      </c>
      <c r="AZ767" s="67">
        <f t="shared" si="209"/>
        <v>479.94318353995243</v>
      </c>
      <c r="BA767" s="67">
        <f t="shared" si="209"/>
        <v>467.58664589314054</v>
      </c>
      <c r="BB767" s="67">
        <f t="shared" si="209"/>
        <v>455.54823761633224</v>
      </c>
      <c r="BC767" s="67">
        <f t="shared" si="209"/>
        <v>443.81976820350133</v>
      </c>
      <c r="BD767" s="67">
        <f t="shared" si="209"/>
        <v>432.39325802003208</v>
      </c>
      <c r="BE767" s="67">
        <f t="shared" si="209"/>
        <v>421.26093287365893</v>
      </c>
      <c r="BF767" s="67">
        <f t="shared" si="206"/>
        <v>410.41521872518166</v>
      </c>
      <c r="BG767" s="67">
        <f t="shared" si="206"/>
        <v>399.84873653535783</v>
      </c>
      <c r="BH767" s="67">
        <f t="shared" si="206"/>
        <v>389.55429724446617</v>
      </c>
      <c r="BI767" s="67">
        <f t="shared" si="206"/>
        <v>379.52489688112519</v>
      </c>
      <c r="BJ767" s="67">
        <f t="shared" si="206"/>
        <v>369.75371179703978</v>
      </c>
      <c r="BK767" s="67">
        <f t="shared" si="206"/>
        <v>360.23409402443275</v>
      </c>
      <c r="BL767" s="67">
        <f t="shared" si="206"/>
        <v>350.95956675300295</v>
      </c>
      <c r="BM767" s="67">
        <f t="shared" si="206"/>
        <v>341.92381992333418</v>
      </c>
      <c r="BN767" s="67">
        <f t="shared" si="206"/>
        <v>333.12070593375353</v>
      </c>
      <c r="BO767" s="67">
        <f t="shared" si="206"/>
        <v>324.54423545772204</v>
      </c>
      <c r="BP767" s="67">
        <f t="shared" si="206"/>
        <v>316.18857336890869</v>
      </c>
      <c r="BQ767" s="67">
        <f t="shared" si="206"/>
        <v>308.04803477117815</v>
      </c>
      <c r="BS767" s="55"/>
    </row>
    <row r="768" spans="2:71">
      <c r="B768" s="56">
        <v>30</v>
      </c>
      <c r="C768" s="212">
        <v>936.13890000000004</v>
      </c>
      <c r="D768" s="212">
        <v>555.24239999999998</v>
      </c>
      <c r="I768" s="61" t="s">
        <v>381</v>
      </c>
      <c r="J768" s="67">
        <f t="shared" si="207"/>
        <v>1421.7604455183775</v>
      </c>
      <c r="K768" s="67">
        <f t="shared" si="207"/>
        <v>1385.1077019196109</v>
      </c>
      <c r="L768" s="67">
        <f t="shared" si="207"/>
        <v>1349.3998598459582</v>
      </c>
      <c r="M768" s="67">
        <f t="shared" si="207"/>
        <v>1314.6125598960623</v>
      </c>
      <c r="N768" s="67">
        <f t="shared" si="207"/>
        <v>1280.7220706498092</v>
      </c>
      <c r="O768" s="67">
        <f t="shared" si="207"/>
        <v>1247.7052724790781</v>
      </c>
      <c r="P768" s="67">
        <f t="shared" si="207"/>
        <v>1215.5396417758473</v>
      </c>
      <c r="Q768" s="67">
        <f t="shared" si="207"/>
        <v>1184.2032355868969</v>
      </c>
      <c r="R768" s="67">
        <f t="shared" si="207"/>
        <v>1153.6746766446267</v>
      </c>
      <c r="S768" s="67">
        <f t="shared" si="207"/>
        <v>1123.9331387837756</v>
      </c>
      <c r="T768" s="67">
        <f t="shared" si="207"/>
        <v>1094.9583327340977</v>
      </c>
      <c r="U768" s="67">
        <f t="shared" si="207"/>
        <v>1066.7304922792991</v>
      </c>
      <c r="V768" s="67">
        <f t="shared" si="207"/>
        <v>1039.2303607727965</v>
      </c>
      <c r="W768" s="67">
        <f t="shared" si="207"/>
        <v>1012.4391780010947</v>
      </c>
      <c r="X768" s="67">
        <f t="shared" si="207"/>
        <v>986.33866738582697</v>
      </c>
      <c r="Y768" s="67">
        <f t="shared" si="207"/>
        <v>960.91102351572283</v>
      </c>
      <c r="Z768" s="67">
        <f t="shared" si="208"/>
        <v>936.13890000000004</v>
      </c>
      <c r="AA768" s="67">
        <f t="shared" si="208"/>
        <v>912.00539763489439</v>
      </c>
      <c r="AB768" s="67">
        <f t="shared" si="208"/>
        <v>888.4940528752536</v>
      </c>
      <c r="AC768" s="67">
        <f t="shared" si="208"/>
        <v>865.58882660333256</v>
      </c>
      <c r="AD768" s="67">
        <f t="shared" si="208"/>
        <v>843.27409318712637</v>
      </c>
      <c r="AE768" s="67">
        <f t="shared" si="208"/>
        <v>821.5346298207777</v>
      </c>
      <c r="AF768" s="67">
        <f t="shared" si="208"/>
        <v>800.35560613978771</v>
      </c>
      <c r="AG768" s="67">
        <f t="shared" si="208"/>
        <v>779.72257410394332</v>
      </c>
      <c r="AH768" s="67">
        <f t="shared" si="208"/>
        <v>759.62145814106248</v>
      </c>
      <c r="AI768" s="67">
        <f t="shared" si="208"/>
        <v>740.03854554483098</v>
      </c>
      <c r="AJ768" s="67">
        <f t="shared" si="208"/>
        <v>720.96047712018196</v>
      </c>
      <c r="AK768" s="67">
        <f t="shared" si="208"/>
        <v>702.37423806983634</v>
      </c>
      <c r="AL768" s="67">
        <f t="shared" si="208"/>
        <v>684.26714911578517</v>
      </c>
      <c r="AM768" s="67">
        <f t="shared" si="208"/>
        <v>666.62685784966004</v>
      </c>
      <c r="AN768" s="67">
        <f t="shared" si="208"/>
        <v>649.44133030608964</v>
      </c>
      <c r="AO768" s="67">
        <f t="shared" si="208"/>
        <v>632.6988427532923</v>
      </c>
      <c r="AP768" s="67">
        <f t="shared" si="209"/>
        <v>616.38797369530721</v>
      </c>
      <c r="AQ768" s="67">
        <f t="shared" si="209"/>
        <v>600.49759608040586</v>
      </c>
      <c r="AR768" s="67">
        <f t="shared" si="209"/>
        <v>585.01686971036963</v>
      </c>
      <c r="AS768" s="67">
        <f t="shared" si="209"/>
        <v>569.93523384545472</v>
      </c>
      <c r="AT768" s="67">
        <f t="shared" si="209"/>
        <v>555.24240000000054</v>
      </c>
      <c r="AU768" s="67">
        <f t="shared" si="209"/>
        <v>540.92834492376448</v>
      </c>
      <c r="AV768" s="67">
        <f t="shared" si="209"/>
        <v>526.98330376419904</v>
      </c>
      <c r="AW768" s="67">
        <f t="shared" si="209"/>
        <v>513.3977634050018</v>
      </c>
      <c r="AX768" s="67">
        <f t="shared" si="209"/>
        <v>500.16245597639852</v>
      </c>
      <c r="AY768" s="67">
        <f t="shared" si="209"/>
        <v>487.26835253272856</v>
      </c>
      <c r="AZ768" s="67">
        <f t="shared" si="209"/>
        <v>474.70665689302183</v>
      </c>
      <c r="BA768" s="67">
        <f t="shared" si="209"/>
        <v>462.46879964036509</v>
      </c>
      <c r="BB768" s="67">
        <f t="shared" si="209"/>
        <v>450.54643227596188</v>
      </c>
      <c r="BC768" s="67">
        <f t="shared" si="209"/>
        <v>438.93142152390163</v>
      </c>
      <c r="BD768" s="67">
        <f t="shared" si="209"/>
        <v>427.61584378274995</v>
      </c>
      <c r="BE768" s="67">
        <f t="shared" si="209"/>
        <v>416.59197972017586</v>
      </c>
      <c r="BF768" s="67">
        <f t="shared" si="206"/>
        <v>405.8523090069292</v>
      </c>
      <c r="BG768" s="67">
        <f t="shared" si="206"/>
        <v>395.38950518657487</v>
      </c>
      <c r="BH768" s="67">
        <f t="shared" si="206"/>
        <v>385.19643067748422</v>
      </c>
      <c r="BI768" s="67">
        <f t="shared" si="206"/>
        <v>375.26613190367476</v>
      </c>
      <c r="BJ768" s="67">
        <f t="shared" si="206"/>
        <v>365.59183455117568</v>
      </c>
      <c r="BK768" s="67">
        <f t="shared" si="206"/>
        <v>356.1669389466835</v>
      </c>
      <c r="BL768" s="67">
        <f t="shared" si="206"/>
        <v>346.9850155553554</v>
      </c>
      <c r="BM768" s="67">
        <f t="shared" si="206"/>
        <v>338.03980059466801</v>
      </c>
      <c r="BN768" s="67">
        <f t="shared" si="206"/>
        <v>329.32519176135145</v>
      </c>
      <c r="BO768" s="67">
        <f t="shared" si="206"/>
        <v>320.83524406848085</v>
      </c>
      <c r="BP768" s="67">
        <f t="shared" si="206"/>
        <v>312.56416578988785</v>
      </c>
      <c r="BQ768" s="67">
        <f t="shared" si="206"/>
        <v>304.50631450912437</v>
      </c>
      <c r="BS768" s="55"/>
    </row>
    <row r="769" spans="2:71">
      <c r="B769" s="56">
        <v>31</v>
      </c>
      <c r="C769" s="212">
        <v>941.27160000000003</v>
      </c>
      <c r="D769" s="212">
        <v>559.83029999999997</v>
      </c>
      <c r="I769" s="61" t="s">
        <v>381</v>
      </c>
      <c r="J769" s="67">
        <f t="shared" si="207"/>
        <v>1426.4015412020192</v>
      </c>
      <c r="K769" s="67">
        <f t="shared" si="207"/>
        <v>1389.8210068516221</v>
      </c>
      <c r="L769" s="67">
        <f t="shared" si="207"/>
        <v>1354.1785922765539</v>
      </c>
      <c r="M769" s="67">
        <f t="shared" si="207"/>
        <v>1319.4502390881521</v>
      </c>
      <c r="N769" s="67">
        <f t="shared" si="207"/>
        <v>1285.6125058830057</v>
      </c>
      <c r="O769" s="67">
        <f t="shared" si="207"/>
        <v>1252.6425524201661</v>
      </c>
      <c r="P769" s="67">
        <f t="shared" si="207"/>
        <v>1220.518124204139</v>
      </c>
      <c r="Q769" s="67">
        <f t="shared" si="207"/>
        <v>1189.2175374632502</v>
      </c>
      <c r="R769" s="67">
        <f t="shared" si="207"/>
        <v>1158.7196645132465</v>
      </c>
      <c r="S769" s="67">
        <f t="shared" si="207"/>
        <v>1129.0039194962519</v>
      </c>
      <c r="T769" s="67">
        <f t="shared" si="207"/>
        <v>1100.0502444854535</v>
      </c>
      <c r="U769" s="67">
        <f t="shared" si="207"/>
        <v>1071.8390959461353</v>
      </c>
      <c r="V769" s="67">
        <f t="shared" si="207"/>
        <v>1044.3514315439256</v>
      </c>
      <c r="W769" s="67">
        <f t="shared" si="207"/>
        <v>1017.5686972913495</v>
      </c>
      <c r="X769" s="67">
        <f t="shared" si="207"/>
        <v>991.47281502401324</v>
      </c>
      <c r="Y769" s="67">
        <f t="shared" si="207"/>
        <v>966.04617019796592</v>
      </c>
      <c r="Z769" s="67">
        <f t="shared" si="208"/>
        <v>941.27160000000003</v>
      </c>
      <c r="AA769" s="67">
        <f t="shared" si="208"/>
        <v>917.13238176287086</v>
      </c>
      <c r="AB769" s="67">
        <f t="shared" si="208"/>
        <v>893.61222167760741</v>
      </c>
      <c r="AC769" s="67">
        <f t="shared" si="208"/>
        <v>870.69524379530264</v>
      </c>
      <c r="AD769" s="67">
        <f t="shared" si="208"/>
        <v>848.3659793109548</v>
      </c>
      <c r="AE769" s="67">
        <f t="shared" si="208"/>
        <v>826.60935612212916</v>
      </c>
      <c r="AF769" s="67">
        <f t="shared" si="208"/>
        <v>805.41068865539069</v>
      </c>
      <c r="AG769" s="67">
        <f t="shared" si="208"/>
        <v>784.75566795364114</v>
      </c>
      <c r="AH769" s="67">
        <f t="shared" si="208"/>
        <v>764.63035201766991</v>
      </c>
      <c r="AI769" s="67">
        <f t="shared" si="208"/>
        <v>745.02115639539954</v>
      </c>
      <c r="AJ769" s="67">
        <f t="shared" si="208"/>
        <v>725.91484501247146</v>
      </c>
      <c r="AK769" s="67">
        <f t="shared" si="208"/>
        <v>707.29852123798617</v>
      </c>
      <c r="AL769" s="67">
        <f t="shared" si="208"/>
        <v>689.15961917936397</v>
      </c>
      <c r="AM769" s="67">
        <f t="shared" si="208"/>
        <v>671.48589520045334</v>
      </c>
      <c r="AN769" s="67">
        <f t="shared" si="208"/>
        <v>654.26541965715887</v>
      </c>
      <c r="AO769" s="67">
        <f t="shared" si="208"/>
        <v>637.48656884501167</v>
      </c>
      <c r="AP769" s="67">
        <f t="shared" si="209"/>
        <v>621.13801715324871</v>
      </c>
      <c r="AQ769" s="67">
        <f t="shared" si="209"/>
        <v>605.20872942010135</v>
      </c>
      <c r="AR769" s="67">
        <f t="shared" si="209"/>
        <v>589.68795348413607</v>
      </c>
      <c r="AS769" s="67">
        <f t="shared" si="209"/>
        <v>574.56521292661841</v>
      </c>
      <c r="AT769" s="67">
        <f t="shared" si="209"/>
        <v>559.83030000000042</v>
      </c>
      <c r="AU769" s="67">
        <f t="shared" si="209"/>
        <v>545.47326873776171</v>
      </c>
      <c r="AV769" s="67">
        <f t="shared" si="209"/>
        <v>531.48442824094764</v>
      </c>
      <c r="AW769" s="67">
        <f t="shared" si="209"/>
        <v>517.85433613687894</v>
      </c>
      <c r="AX769" s="67">
        <f t="shared" si="209"/>
        <v>504.57379220561427</v>
      </c>
      <c r="AY769" s="67">
        <f t="shared" si="209"/>
        <v>491.63383216986341</v>
      </c>
      <c r="AZ769" s="67">
        <f t="shared" si="209"/>
        <v>479.02572164416131</v>
      </c>
      <c r="BA769" s="67">
        <f t="shared" si="209"/>
        <v>466.74095023921649</v>
      </c>
      <c r="BB769" s="67">
        <f t="shared" si="209"/>
        <v>454.77122581745596</v>
      </c>
      <c r="BC769" s="67">
        <f t="shared" si="209"/>
        <v>443.10846889588908</v>
      </c>
      <c r="BD769" s="67">
        <f t="shared" si="209"/>
        <v>431.74480719251039</v>
      </c>
      <c r="BE769" s="67">
        <f t="shared" si="209"/>
        <v>420.67257031256281</v>
      </c>
      <c r="BF769" s="67">
        <f t="shared" si="206"/>
        <v>409.88428457107324</v>
      </c>
      <c r="BG769" s="67">
        <f t="shared" si="206"/>
        <v>399.37266794816577</v>
      </c>
      <c r="BH769" s="67">
        <f t="shared" si="206"/>
        <v>389.13062517374732</v>
      </c>
      <c r="BI769" s="67">
        <f t="shared" si="206"/>
        <v>379.15124293824846</v>
      </c>
      <c r="BJ769" s="67">
        <f t="shared" si="206"/>
        <v>369.42778522618619</v>
      </c>
      <c r="BK769" s="67">
        <f t="shared" si="206"/>
        <v>359.95368876939921</v>
      </c>
      <c r="BL769" s="67">
        <f t="shared" si="206"/>
        <v>350.72255861688615</v>
      </c>
      <c r="BM769" s="67">
        <f t="shared" si="206"/>
        <v>341.72816381825697</v>
      </c>
      <c r="BN769" s="67">
        <f t="shared" si="206"/>
        <v>332.96443321788365</v>
      </c>
      <c r="BO769" s="67">
        <f t="shared" si="206"/>
        <v>324.42545135691125</v>
      </c>
      <c r="BP769" s="67">
        <f t="shared" si="206"/>
        <v>316.10545448036294</v>
      </c>
      <c r="BQ769" s="67">
        <f t="shared" si="206"/>
        <v>307.99882664664483</v>
      </c>
      <c r="BS769" s="55"/>
    </row>
    <row r="770" spans="2:71">
      <c r="B770" s="56">
        <v>32</v>
      </c>
      <c r="C770" s="212">
        <v>946.43230000000005</v>
      </c>
      <c r="D770" s="212">
        <v>564.45609999999999</v>
      </c>
      <c r="I770" s="61" t="s">
        <v>381</v>
      </c>
      <c r="J770" s="67">
        <f t="shared" si="207"/>
        <v>1431.0574198627066</v>
      </c>
      <c r="K770" s="67">
        <f t="shared" si="207"/>
        <v>1394.5500019976266</v>
      </c>
      <c r="L770" s="67">
        <f t="shared" si="207"/>
        <v>1358.9739175232801</v>
      </c>
      <c r="M770" s="67">
        <f t="shared" si="207"/>
        <v>1324.3054073809499</v>
      </c>
      <c r="N770" s="67">
        <f t="shared" si="207"/>
        <v>1290.5213186244832</v>
      </c>
      <c r="O770" s="67">
        <f t="shared" si="207"/>
        <v>1257.5990889578788</v>
      </c>
      <c r="P770" s="67">
        <f t="shared" si="207"/>
        <v>1225.5167316673278</v>
      </c>
      <c r="Q770" s="67">
        <f t="shared" si="207"/>
        <v>1194.252820937653</v>
      </c>
      <c r="R770" s="67">
        <f t="shared" si="207"/>
        <v>1163.7864775433368</v>
      </c>
      <c r="S770" s="67">
        <f t="shared" si="207"/>
        <v>1134.0973549045816</v>
      </c>
      <c r="T770" s="67">
        <f t="shared" si="207"/>
        <v>1105.1656254990935</v>
      </c>
      <c r="U770" s="67">
        <f t="shared" si="207"/>
        <v>1076.9719676205098</v>
      </c>
      <c r="V770" s="67">
        <f t="shared" si="207"/>
        <v>1049.4975524746301</v>
      </c>
      <c r="W770" s="67">
        <f t="shared" si="207"/>
        <v>1022.7240316048342</v>
      </c>
      <c r="X770" s="67">
        <f t="shared" si="207"/>
        <v>996.63352463828699</v>
      </c>
      <c r="Y770" s="67">
        <f t="shared" si="207"/>
        <v>971.2086073447457</v>
      </c>
      <c r="Z770" s="67">
        <f t="shared" si="208"/>
        <v>946.43230000000005</v>
      </c>
      <c r="AA770" s="67">
        <f t="shared" si="208"/>
        <v>922.28805604616639</v>
      </c>
      <c r="AB770" s="67">
        <f t="shared" si="208"/>
        <v>898.75975104126996</v>
      </c>
      <c r="AC770" s="67">
        <f t="shared" si="208"/>
        <v>875.83167189073049</v>
      </c>
      <c r="AD770" s="67">
        <f t="shared" si="208"/>
        <v>853.48850635356121</v>
      </c>
      <c r="AE770" s="67">
        <f t="shared" si="208"/>
        <v>831.71533281627444</v>
      </c>
      <c r="AF770" s="67">
        <f t="shared" si="208"/>
        <v>810.49761032766105</v>
      </c>
      <c r="AG770" s="67">
        <f t="shared" si="208"/>
        <v>789.82116888779228</v>
      </c>
      <c r="AH770" s="67">
        <f t="shared" si="208"/>
        <v>769.67219998475628</v>
      </c>
      <c r="AI770" s="67">
        <f t="shared" si="208"/>
        <v>750.03724737280959</v>
      </c>
      <c r="AJ770" s="67">
        <f t="shared" si="208"/>
        <v>730.90319808578602</v>
      </c>
      <c r="AK770" s="67">
        <f t="shared" si="208"/>
        <v>712.25727367976106</v>
      </c>
      <c r="AL770" s="67">
        <f t="shared" si="208"/>
        <v>694.08702169912101</v>
      </c>
      <c r="AM770" s="67">
        <f t="shared" si="208"/>
        <v>676.38030736034227</v>
      </c>
      <c r="AN770" s="67">
        <f t="shared" si="208"/>
        <v>659.12530544792128</v>
      </c>
      <c r="AO770" s="67">
        <f t="shared" si="208"/>
        <v>642.3104924170475</v>
      </c>
      <c r="AP770" s="67">
        <f t="shared" si="209"/>
        <v>625.92463869774383</v>
      </c>
      <c r="AQ770" s="67">
        <f t="shared" si="209"/>
        <v>609.95680119533245</v>
      </c>
      <c r="AR770" s="67">
        <f t="shared" si="209"/>
        <v>594.39631598222195</v>
      </c>
      <c r="AS770" s="67">
        <f t="shared" si="209"/>
        <v>579.23279117613197</v>
      </c>
      <c r="AT770" s="67">
        <f t="shared" si="209"/>
        <v>564.45609999999976</v>
      </c>
      <c r="AU770" s="67">
        <f t="shared" si="209"/>
        <v>550.05637401893432</v>
      </c>
      <c r="AV770" s="67">
        <f t="shared" si="209"/>
        <v>536.02399654970145</v>
      </c>
      <c r="AW770" s="67">
        <f t="shared" si="209"/>
        <v>522.34959623833754</v>
      </c>
      <c r="AX770" s="67">
        <f t="shared" si="209"/>
        <v>509.02404080160426</v>
      </c>
      <c r="AY770" s="67">
        <f t="shared" si="209"/>
        <v>496.03843092810342</v>
      </c>
      <c r="AZ770" s="67">
        <f t="shared" si="209"/>
        <v>483.3840943349789</v>
      </c>
      <c r="BA770" s="67">
        <f t="shared" si="209"/>
        <v>471.05257997623755</v>
      </c>
      <c r="BB770" s="67">
        <f t="shared" si="209"/>
        <v>459.03565239881965</v>
      </c>
      <c r="BC770" s="67">
        <f t="shared" si="209"/>
        <v>447.3252862426516</v>
      </c>
      <c r="BD770" s="67">
        <f t="shared" si="209"/>
        <v>435.91366088100557</v>
      </c>
      <c r="BE770" s="67">
        <f t="shared" si="209"/>
        <v>424.79315519758825</v>
      </c>
      <c r="BF770" s="67">
        <f t="shared" si="206"/>
        <v>413.95634249687072</v>
      </c>
      <c r="BG770" s="67">
        <f t="shared" si="206"/>
        <v>403.39598554425919</v>
      </c>
      <c r="BH770" s="67">
        <f t="shared" si="206"/>
        <v>393.10503173279506</v>
      </c>
      <c r="BI770" s="67">
        <f t="shared" si="206"/>
        <v>383.07660837315683</v>
      </c>
      <c r="BJ770" s="67">
        <f t="shared" si="206"/>
        <v>373.30401810381721</v>
      </c>
      <c r="BK770" s="67">
        <f t="shared" si="206"/>
        <v>363.78073441829122</v>
      </c>
      <c r="BL770" s="67">
        <f t="shared" si="206"/>
        <v>354.50039730648729</v>
      </c>
      <c r="BM770" s="67">
        <f t="shared" si="206"/>
        <v>345.45680900725148</v>
      </c>
      <c r="BN770" s="67">
        <f t="shared" si="206"/>
        <v>336.64392986926771</v>
      </c>
      <c r="BO770" s="67">
        <f t="shared" si="206"/>
        <v>328.05587431754907</v>
      </c>
      <c r="BP770" s="67">
        <f t="shared" si="206"/>
        <v>319.68690692282775</v>
      </c>
      <c r="BQ770" s="67">
        <f t="shared" si="206"/>
        <v>311.53143857121796</v>
      </c>
      <c r="BS770" s="55"/>
    </row>
    <row r="771" spans="2:71">
      <c r="B771" s="56">
        <v>33</v>
      </c>
      <c r="C771" s="212">
        <v>951.62139999999999</v>
      </c>
      <c r="D771" s="212">
        <v>569.12009999999998</v>
      </c>
      <c r="I771" s="61" t="s">
        <v>381</v>
      </c>
      <c r="J771" s="67">
        <f t="shared" si="207"/>
        <v>1435.7288272043188</v>
      </c>
      <c r="K771" s="67">
        <f t="shared" si="207"/>
        <v>1399.2954006269008</v>
      </c>
      <c r="L771" s="67">
        <f t="shared" si="207"/>
        <v>1363.7865181186835</v>
      </c>
      <c r="M771" s="67">
        <f t="shared" si="207"/>
        <v>1329.1787182099072</v>
      </c>
      <c r="N771" s="67">
        <f t="shared" si="207"/>
        <v>1295.4491347951446</v>
      </c>
      <c r="O771" s="67">
        <f t="shared" si="207"/>
        <v>1262.5754820251832</v>
      </c>
      <c r="P771" s="67">
        <f t="shared" si="207"/>
        <v>1230.536039582292</v>
      </c>
      <c r="Q771" s="67">
        <f t="shared" si="207"/>
        <v>1199.3096383291479</v>
      </c>
      <c r="R771" s="67">
        <f t="shared" si="207"/>
        <v>1168.8756463219397</v>
      </c>
      <c r="S771" s="67">
        <f t="shared" si="207"/>
        <v>1139.2139551784057</v>
      </c>
      <c r="T771" s="67">
        <f t="shared" si="207"/>
        <v>1110.3049667918019</v>
      </c>
      <c r="U771" s="67">
        <f t="shared" si="207"/>
        <v>1082.1295803820151</v>
      </c>
      <c r="V771" s="67">
        <f t="shared" si="207"/>
        <v>1054.6691798752768</v>
      </c>
      <c r="W771" s="67">
        <f t="shared" si="207"/>
        <v>1027.9056216041276</v>
      </c>
      <c r="X771" s="67">
        <f t="shared" si="207"/>
        <v>1001.8212223195128</v>
      </c>
      <c r="Y771" s="67">
        <f t="shared" si="207"/>
        <v>976.39874750708589</v>
      </c>
      <c r="Z771" s="67">
        <f t="shared" si="208"/>
        <v>951.62139999999999</v>
      </c>
      <c r="AA771" s="67">
        <f t="shared" si="208"/>
        <v>927.47280888066484</v>
      </c>
      <c r="AB771" s="67">
        <f t="shared" si="208"/>
        <v>903.93701866413494</v>
      </c>
      <c r="AC771" s="67">
        <f t="shared" si="208"/>
        <v>880.99847875598346</v>
      </c>
      <c r="AD771" s="67">
        <f t="shared" si="208"/>
        <v>858.64203317769511</v>
      </c>
      <c r="AE771" s="67">
        <f t="shared" si="208"/>
        <v>836.85291055279129</v>
      </c>
      <c r="AF771" s="67">
        <f t="shared" si="208"/>
        <v>815.61671434706807</v>
      </c>
      <c r="AG771" s="67">
        <f t="shared" si="208"/>
        <v>794.91941335650301</v>
      </c>
      <c r="AH771" s="67">
        <f t="shared" si="208"/>
        <v>774.74733243654055</v>
      </c>
      <c r="AI771" s="67">
        <f t="shared" si="208"/>
        <v>755.08714346663544</v>
      </c>
      <c r="AJ771" s="67">
        <f t="shared" si="208"/>
        <v>735.92585654408151</v>
      </c>
      <c r="AK771" s="67">
        <f t="shared" si="208"/>
        <v>717.25081140130783</v>
      </c>
      <c r="AL771" s="67">
        <f t="shared" si="208"/>
        <v>699.0496690409725</v>
      </c>
      <c r="AM771" s="67">
        <f t="shared" si="208"/>
        <v>681.31040358332621</v>
      </c>
      <c r="AN771" s="67">
        <f t="shared" si="208"/>
        <v>664.02129432045865</v>
      </c>
      <c r="AO771" s="67">
        <f t="shared" si="208"/>
        <v>647.17091797217938</v>
      </c>
      <c r="AP771" s="67">
        <f t="shared" si="209"/>
        <v>630.74814113841444</v>
      </c>
      <c r="AQ771" s="67">
        <f t="shared" si="209"/>
        <v>614.74211294313398</v>
      </c>
      <c r="AR771" s="67">
        <f t="shared" si="209"/>
        <v>599.14225786494853</v>
      </c>
      <c r="AS771" s="67">
        <f t="shared" si="209"/>
        <v>583.93826874963872</v>
      </c>
      <c r="AT771" s="67">
        <f t="shared" si="209"/>
        <v>569.12009999999998</v>
      </c>
      <c r="AU771" s="67">
        <f t="shared" si="209"/>
        <v>554.67796093850438</v>
      </c>
      <c r="AV771" s="67">
        <f t="shared" si="209"/>
        <v>540.60230933839273</v>
      </c>
      <c r="AW771" s="67">
        <f t="shared" si="209"/>
        <v>526.88384511892355</v>
      </c>
      <c r="AX771" s="67">
        <f t="shared" si="209"/>
        <v>513.51350420061294</v>
      </c>
      <c r="AY771" s="67">
        <f t="shared" si="209"/>
        <v>500.48245251640577</v>
      </c>
      <c r="AZ771" s="67">
        <f t="shared" si="209"/>
        <v>487.78208017482041</v>
      </c>
      <c r="BA771" s="67">
        <f t="shared" si="209"/>
        <v>475.4039957712115</v>
      </c>
      <c r="BB771" s="67">
        <f t="shared" si="209"/>
        <v>463.3400208433913</v>
      </c>
      <c r="BC771" s="67">
        <f t="shared" si="209"/>
        <v>451.58218446794695</v>
      </c>
      <c r="BD771" s="67">
        <f t="shared" si="209"/>
        <v>440.1227179936825</v>
      </c>
      <c r="BE771" s="67">
        <f t="shared" si="209"/>
        <v>428.95404990870679</v>
      </c>
      <c r="BF771" s="67">
        <f t="shared" si="206"/>
        <v>418.0688008377756</v>
      </c>
      <c r="BG771" s="67">
        <f t="shared" si="206"/>
        <v>407.45977866658205</v>
      </c>
      <c r="BH771" s="67">
        <f t="shared" si="206"/>
        <v>397.11997378977486</v>
      </c>
      <c r="BI771" s="67">
        <f t="shared" si="206"/>
        <v>387.04255447956353</v>
      </c>
      <c r="BJ771" s="67">
        <f t="shared" si="206"/>
        <v>377.22086237185135</v>
      </c>
      <c r="BK771" s="67">
        <f t="shared" si="206"/>
        <v>367.6484080669137</v>
      </c>
      <c r="BL771" s="67">
        <f t="shared" si="206"/>
        <v>358.31886684171383</v>
      </c>
      <c r="BM771" s="67">
        <f t="shared" si="206"/>
        <v>349.22607447102519</v>
      </c>
      <c r="BN771" s="67">
        <f t="shared" si="206"/>
        <v>340.36402315459696</v>
      </c>
      <c r="BO771" s="67">
        <f t="shared" si="206"/>
        <v>331.7268575476736</v>
      </c>
      <c r="BP771" s="67">
        <f t="shared" si="206"/>
        <v>323.3088708922445</v>
      </c>
      <c r="BQ771" s="67">
        <f t="shared" si="206"/>
        <v>315.10450124646871</v>
      </c>
      <c r="BS771" s="55"/>
    </row>
    <row r="772" spans="2:71">
      <c r="B772" s="56">
        <v>34</v>
      </c>
      <c r="C772" s="212">
        <v>956.83889999999997</v>
      </c>
      <c r="D772" s="212">
        <v>573.82259999999997</v>
      </c>
      <c r="I772" s="61" t="s">
        <v>381</v>
      </c>
      <c r="J772" s="67">
        <f t="shared" si="207"/>
        <v>1440.4154216895608</v>
      </c>
      <c r="K772" s="67">
        <f t="shared" si="207"/>
        <v>1404.0568858886327</v>
      </c>
      <c r="L772" s="67">
        <f t="shared" si="207"/>
        <v>1368.6161013875599</v>
      </c>
      <c r="M772" s="67">
        <f t="shared" si="207"/>
        <v>1334.0699025821773</v>
      </c>
      <c r="N772" s="67">
        <f t="shared" si="207"/>
        <v>1300.3957086075807</v>
      </c>
      <c r="O772" s="67">
        <f t="shared" si="207"/>
        <v>1267.5715085783115</v>
      </c>
      <c r="P772" s="67">
        <f t="shared" si="207"/>
        <v>1235.575847201108</v>
      </c>
      <c r="Q772" s="67">
        <f t="shared" si="207"/>
        <v>1204.3878107508112</v>
      </c>
      <c r="R772" s="67">
        <f t="shared" si="207"/>
        <v>1173.9870134002656</v>
      </c>
      <c r="S772" s="67">
        <f t="shared" si="207"/>
        <v>1144.3535838952755</v>
      </c>
      <c r="T772" s="67">
        <f t="shared" si="207"/>
        <v>1115.4681525659071</v>
      </c>
      <c r="U772" s="67">
        <f t="shared" si="207"/>
        <v>1087.3118386656497</v>
      </c>
      <c r="V772" s="67">
        <f t="shared" si="207"/>
        <v>1059.8662380301562</v>
      </c>
      <c r="W772" s="67">
        <f t="shared" si="207"/>
        <v>1033.113411047497</v>
      </c>
      <c r="X772" s="67">
        <f t="shared" si="207"/>
        <v>1007.0358709320699</v>
      </c>
      <c r="Y772" s="67">
        <f t="shared" si="207"/>
        <v>981.61657229448997</v>
      </c>
      <c r="Z772" s="67">
        <f t="shared" si="208"/>
        <v>956.83889999999997</v>
      </c>
      <c r="AA772" s="67">
        <f t="shared" si="208"/>
        <v>932.68665830811074</v>
      </c>
      <c r="AB772" s="67">
        <f t="shared" si="208"/>
        <v>909.144060286377</v>
      </c>
      <c r="AC772" s="67">
        <f t="shared" si="208"/>
        <v>886.19571749138606</v>
      </c>
      <c r="AD772" s="67">
        <f t="shared" si="208"/>
        <v>863.82662991021732</v>
      </c>
      <c r="AE772" s="67">
        <f t="shared" si="208"/>
        <v>842.02217615579571</v>
      </c>
      <c r="AF772" s="67">
        <f t="shared" si="208"/>
        <v>820.76810390973083</v>
      </c>
      <c r="AG772" s="67">
        <f t="shared" si="208"/>
        <v>800.05052060639582</v>
      </c>
      <c r="AH772" s="67">
        <f t="shared" si="208"/>
        <v>779.85588435215539</v>
      </c>
      <c r="AI772" s="67">
        <f t="shared" si="208"/>
        <v>760.17099507380851</v>
      </c>
      <c r="AJ772" s="67">
        <f t="shared" si="208"/>
        <v>740.98298589045851</v>
      </c>
      <c r="AK772" s="67">
        <f t="shared" si="208"/>
        <v>722.27931470317287</v>
      </c>
      <c r="AL772" s="67">
        <f t="shared" si="208"/>
        <v>704.04775599693392</v>
      </c>
      <c r="AM772" s="67">
        <f t="shared" si="208"/>
        <v>686.27639284952204</v>
      </c>
      <c r="AN772" s="67">
        <f t="shared" si="208"/>
        <v>668.95360914210835</v>
      </c>
      <c r="AO772" s="67">
        <f t="shared" si="208"/>
        <v>652.06808196646602</v>
      </c>
      <c r="AP772" s="67">
        <f t="shared" si="209"/>
        <v>635.60877422383476</v>
      </c>
      <c r="AQ772" s="67">
        <f t="shared" si="209"/>
        <v>619.56492741060481</v>
      </c>
      <c r="AR772" s="67">
        <f t="shared" si="209"/>
        <v>603.92605458610035</v>
      </c>
      <c r="AS772" s="67">
        <f t="shared" si="209"/>
        <v>588.68193351786977</v>
      </c>
      <c r="AT772" s="67">
        <f t="shared" si="209"/>
        <v>573.8225999999994</v>
      </c>
      <c r="AU772" s="67">
        <f t="shared" si="209"/>
        <v>559.33834134008475</v>
      </c>
      <c r="AV772" s="67">
        <f t="shared" si="209"/>
        <v>545.21969001060177</v>
      </c>
      <c r="AW772" s="67">
        <f t="shared" si="209"/>
        <v>531.45741746052772</v>
      </c>
      <c r="AX772" s="67">
        <f t="shared" si="209"/>
        <v>518.04252808316869</v>
      </c>
      <c r="AY772" s="67">
        <f t="shared" si="209"/>
        <v>504.96625333624729</v>
      </c>
      <c r="AZ772" s="67">
        <f t="shared" si="209"/>
        <v>492.22004601041135</v>
      </c>
      <c r="BA772" s="67">
        <f t="shared" si="209"/>
        <v>479.79557464241384</v>
      </c>
      <c r="BB772" s="67">
        <f t="shared" si="209"/>
        <v>467.68471806931416</v>
      </c>
      <c r="BC772" s="67">
        <f t="shared" si="209"/>
        <v>455.87956012014098</v>
      </c>
      <c r="BD772" s="67">
        <f t="shared" si="209"/>
        <v>444.37238444154576</v>
      </c>
      <c r="BE772" s="67">
        <f t="shared" si="209"/>
        <v>433.15566945406647</v>
      </c>
      <c r="BF772" s="67">
        <f t="shared" si="206"/>
        <v>422.22208343570253</v>
      </c>
      <c r="BG772" s="67">
        <f t="shared" si="206"/>
        <v>411.56447972959057</v>
      </c>
      <c r="BH772" s="67">
        <f t="shared" si="206"/>
        <v>401.17589207264467</v>
      </c>
      <c r="BI772" s="67">
        <f t="shared" si="206"/>
        <v>391.04953004211086</v>
      </c>
      <c r="BJ772" s="67">
        <f t="shared" si="206"/>
        <v>381.1787746170578</v>
      </c>
      <c r="BK772" s="67">
        <f t="shared" si="206"/>
        <v>371.5571738519036</v>
      </c>
      <c r="BL772" s="67">
        <f t="shared" si="206"/>
        <v>362.17843865914909</v>
      </c>
      <c r="BM772" s="67">
        <f t="shared" si="206"/>
        <v>353.03643869856347</v>
      </c>
      <c r="BN772" s="67">
        <f t="shared" si="206"/>
        <v>344.12519837013252</v>
      </c>
      <c r="BO772" s="67">
        <f t="shared" si="206"/>
        <v>335.43889290815264</v>
      </c>
      <c r="BP772" s="67">
        <f t="shared" si="206"/>
        <v>326.97184457391643</v>
      </c>
      <c r="BQ772" s="67">
        <f t="shared" si="206"/>
        <v>318.7185189445006</v>
      </c>
      <c r="BS772" s="55"/>
    </row>
    <row r="773" spans="2:71">
      <c r="B773" s="56">
        <v>35</v>
      </c>
      <c r="C773" s="212">
        <v>962.08500000000004</v>
      </c>
      <c r="D773" s="212">
        <v>578.56399999999996</v>
      </c>
      <c r="I773" s="61" t="s">
        <v>381</v>
      </c>
      <c r="J773" s="67">
        <f t="shared" si="207"/>
        <v>1445.11720887603</v>
      </c>
      <c r="K773" s="67">
        <f t="shared" si="207"/>
        <v>1408.8344763491023</v>
      </c>
      <c r="L773" s="67">
        <f t="shared" si="207"/>
        <v>1373.462698775541</v>
      </c>
      <c r="M773" s="67">
        <f t="shared" si="207"/>
        <v>1338.9790046991664</v>
      </c>
      <c r="N773" s="67">
        <f t="shared" si="207"/>
        <v>1305.3610969002152</v>
      </c>
      <c r="O773" s="67">
        <f t="shared" si="207"/>
        <v>1272.5872379779173</v>
      </c>
      <c r="P773" s="67">
        <f t="shared" si="207"/>
        <v>1240.6362362950526</v>
      </c>
      <c r="Q773" s="67">
        <f t="shared" si="207"/>
        <v>1209.4874322753994</v>
      </c>
      <c r="R773" s="67">
        <f t="shared" si="207"/>
        <v>1179.1206850452145</v>
      </c>
      <c r="S773" s="67">
        <f t="shared" si="207"/>
        <v>1149.5163594101068</v>
      </c>
      <c r="T773" s="67">
        <f t="shared" si="207"/>
        <v>1120.6553131588871</v>
      </c>
      <c r="U773" s="67">
        <f t="shared" si="207"/>
        <v>1092.5188846861761</v>
      </c>
      <c r="V773" s="67">
        <f t="shared" si="207"/>
        <v>1065.0888809257774</v>
      </c>
      <c r="W773" s="67">
        <f t="shared" si="207"/>
        <v>1038.3475655870091</v>
      </c>
      <c r="X773" s="67">
        <f t="shared" si="207"/>
        <v>1012.2776476863829</v>
      </c>
      <c r="Y773" s="67">
        <f>$C773*POWER(POWER($D773/$C773,1/($D$672-$C$672)),Y$672-$C$672)</f>
        <v>986.86227036722494</v>
      </c>
      <c r="Z773" s="67">
        <f t="shared" si="208"/>
        <v>962.08500000000004</v>
      </c>
      <c r="AA773" s="67">
        <f t="shared" si="208"/>
        <v>937.92981555629729</v>
      </c>
      <c r="AB773" s="67">
        <f t="shared" si="208"/>
        <v>914.38109824960361</v>
      </c>
      <c r="AC773" s="67">
        <f t="shared" si="208"/>
        <v>891.42362143616754</v>
      </c>
      <c r="AD773" s="67">
        <f t="shared" si="208"/>
        <v>869.04254076942391</v>
      </c>
      <c r="AE773" s="67">
        <f t="shared" si="208"/>
        <v>847.22338460161177</v>
      </c>
      <c r="AF773" s="67">
        <f t="shared" si="208"/>
        <v>825.95204462638094</v>
      </c>
      <c r="AG773" s="67">
        <f t="shared" si="208"/>
        <v>805.21476675633448</v>
      </c>
      <c r="AH773" s="67">
        <f t="shared" si="208"/>
        <v>784.99814222961152</v>
      </c>
      <c r="AI773" s="67">
        <f t="shared" si="208"/>
        <v>765.2890989397564</v>
      </c>
      <c r="AJ773" s="67">
        <f t="shared" si="208"/>
        <v>746.07489298327141</v>
      </c>
      <c r="AK773" s="67">
        <f t="shared" si="208"/>
        <v>727.34310041938488</v>
      </c>
      <c r="AL773" s="67">
        <f t="shared" si="208"/>
        <v>709.08160923670891</v>
      </c>
      <c r="AM773" s="67">
        <f t="shared" si="208"/>
        <v>691.27861152158994</v>
      </c>
      <c r="AN773" s="67">
        <f t="shared" si="208"/>
        <v>673.92259582309066</v>
      </c>
      <c r="AO773" s="67">
        <f t="shared" ref="AO773:BD788" si="210">$C773*POWER(POWER($D773/$C773,1/($D$672-$C$672)),AO$672-$C$672)</f>
        <v>657.0023397096644</v>
      </c>
      <c r="AP773" s="67">
        <f t="shared" si="210"/>
        <v>640.50690251271078</v>
      </c>
      <c r="AQ773" s="67">
        <f t="shared" si="210"/>
        <v>624.42561825231883</v>
      </c>
      <c r="AR773" s="67">
        <f t="shared" si="210"/>
        <v>608.74808874062501</v>
      </c>
      <c r="AS773" s="67">
        <f t="shared" si="210"/>
        <v>593.46417685832637</v>
      </c>
      <c r="AT773" s="67">
        <f t="shared" si="210"/>
        <v>578.56399999999985</v>
      </c>
      <c r="AU773" s="67">
        <f t="shared" si="210"/>
        <v>564.03792368399195</v>
      </c>
      <c r="AV773" s="67">
        <f t="shared" si="210"/>
        <v>549.87655532274539</v>
      </c>
      <c r="AW773" s="67">
        <f t="shared" si="210"/>
        <v>536.07073814953424</v>
      </c>
      <c r="AX773" s="67">
        <f t="shared" si="210"/>
        <v>522.61154529768248</v>
      </c>
      <c r="AY773" s="67">
        <f t="shared" si="210"/>
        <v>509.4902740284349</v>
      </c>
      <c r="AZ773" s="67">
        <f t="shared" si="209"/>
        <v>496.69844010375101</v>
      </c>
      <c r="BA773" s="67">
        <f t="shared" si="209"/>
        <v>484.22777230038071</v>
      </c>
      <c r="BB773" s="67">
        <f t="shared" si="209"/>
        <v>472.07020706167623</v>
      </c>
      <c r="BC773" s="67">
        <f t="shared" si="209"/>
        <v>460.21788328368183</v>
      </c>
      <c r="BD773" s="67">
        <f t="shared" si="209"/>
        <v>448.66313723212943</v>
      </c>
      <c r="BE773" s="67">
        <f t="shared" si="209"/>
        <v>437.39849758705407</v>
      </c>
      <c r="BF773" s="67">
        <f t="shared" ref="BF773:BQ773" si="211">$C773*POWER(POWER($D773/$C773,1/($D$672-$C$672)),BF$672-$C$672)</f>
        <v>426.41668061182446</v>
      </c>
      <c r="BG773" s="67">
        <f t="shared" si="211"/>
        <v>415.71058544346607</v>
      </c>
      <c r="BH773" s="67">
        <f t="shared" si="211"/>
        <v>405.27328950122961</v>
      </c>
      <c r="BI773" s="67">
        <f t="shared" si="211"/>
        <v>395.09804401043795</v>
      </c>
      <c r="BJ773" s="67">
        <f t="shared" si="211"/>
        <v>385.17826963871579</v>
      </c>
      <c r="BK773" s="67">
        <f t="shared" si="211"/>
        <v>375.50755224178158</v>
      </c>
      <c r="BL773" s="67">
        <f t="shared" si="211"/>
        <v>366.07963871604989</v>
      </c>
      <c r="BM773" s="67">
        <f t="shared" si="211"/>
        <v>356.88843295536321</v>
      </c>
      <c r="BN773" s="67">
        <f t="shared" si="211"/>
        <v>347.92799190923859</v>
      </c>
      <c r="BO773" s="67">
        <f t="shared" si="211"/>
        <v>339.19252174008017</v>
      </c>
      <c r="BP773" s="67">
        <f t="shared" si="211"/>
        <v>330.6763740768734</v>
      </c>
      <c r="BQ773" s="67">
        <f t="shared" si="211"/>
        <v>322.37404236293781</v>
      </c>
      <c r="BS773" s="55"/>
    </row>
    <row r="774" spans="2:71">
      <c r="B774" s="56">
        <v>36</v>
      </c>
      <c r="C774" s="212">
        <v>967.41949999999997</v>
      </c>
      <c r="D774" s="212">
        <v>584.06709999999998</v>
      </c>
      <c r="I774" s="61" t="s">
        <v>381</v>
      </c>
      <c r="J774" s="67">
        <f t="shared" ref="J774:Y789" si="212">$C774*POWER(POWER($D774/$C774,1/($D$672-$C$672)),J$672-$C$672)</f>
        <v>1448.5600780067043</v>
      </c>
      <c r="K774" s="67">
        <f t="shared" si="212"/>
        <v>1412.4689425061686</v>
      </c>
      <c r="L774" s="67">
        <f t="shared" si="212"/>
        <v>1377.2770241534024</v>
      </c>
      <c r="M774" s="67">
        <f t="shared" si="212"/>
        <v>1342.9619187910516</v>
      </c>
      <c r="N774" s="67">
        <f t="shared" si="212"/>
        <v>1309.5017804653819</v>
      </c>
      <c r="O774" s="67">
        <f t="shared" si="212"/>
        <v>1276.8753075185343</v>
      </c>
      <c r="P774" s="67">
        <f t="shared" si="212"/>
        <v>1245.0617290272969</v>
      </c>
      <c r="Q774" s="67">
        <f t="shared" si="212"/>
        <v>1214.0407915797527</v>
      </c>
      <c r="R774" s="67">
        <f t="shared" si="212"/>
        <v>1183.7927463813955</v>
      </c>
      <c r="S774" s="67">
        <f t="shared" si="212"/>
        <v>1154.298336682494</v>
      </c>
      <c r="T774" s="67">
        <f t="shared" si="212"/>
        <v>1125.5387855187084</v>
      </c>
      <c r="U774" s="67">
        <f t="shared" si="212"/>
        <v>1097.4957837571508</v>
      </c>
      <c r="V774" s="67">
        <f t="shared" si="212"/>
        <v>1070.1514784402798</v>
      </c>
      <c r="W774" s="67">
        <f t="shared" si="212"/>
        <v>1043.4884614202094</v>
      </c>
      <c r="X774" s="67">
        <f t="shared" si="212"/>
        <v>1017.4897582761981</v>
      </c>
      <c r="Y774" s="67">
        <f t="shared" si="212"/>
        <v>992.1388175082559</v>
      </c>
      <c r="Z774" s="67">
        <f t="shared" ref="Z774:AO789" si="213">$C774*POWER(POWER($D774/$C774,1/($D$672-$C$672)),Z$672-$C$672)</f>
        <v>967.41949999999997</v>
      </c>
      <c r="AA774" s="67">
        <f t="shared" si="213"/>
        <v>943.31606874404144</v>
      </c>
      <c r="AB774" s="67">
        <f t="shared" si="213"/>
        <v>919.81317882336782</v>
      </c>
      <c r="AC774" s="67">
        <f t="shared" si="213"/>
        <v>896.89586764234059</v>
      </c>
      <c r="AD774" s="67">
        <f t="shared" si="213"/>
        <v>874.54954540108895</v>
      </c>
      <c r="AE774" s="67">
        <f t="shared" si="213"/>
        <v>852.75998580723649</v>
      </c>
      <c r="AF774" s="67">
        <f t="shared" si="213"/>
        <v>831.51331701904599</v>
      </c>
      <c r="AG774" s="67">
        <f t="shared" si="213"/>
        <v>810.79601281421799</v>
      </c>
      <c r="AH774" s="67">
        <f t="shared" si="213"/>
        <v>790.59488397872019</v>
      </c>
      <c r="AI774" s="67">
        <f t="shared" si="213"/>
        <v>770.89706991016612</v>
      </c>
      <c r="AJ774" s="67">
        <f t="shared" si="213"/>
        <v>751.69003043039584</v>
      </c>
      <c r="AK774" s="67">
        <f t="shared" si="213"/>
        <v>732.96153780204963</v>
      </c>
      <c r="AL774" s="67">
        <f t="shared" si="213"/>
        <v>714.69966894404808</v>
      </c>
      <c r="AM774" s="67">
        <f t="shared" si="213"/>
        <v>696.89279784102689</v>
      </c>
      <c r="AN774" s="67">
        <f t="shared" si="213"/>
        <v>679.52958814189037</v>
      </c>
      <c r="AO774" s="67">
        <f t="shared" si="213"/>
        <v>662.59898594277422</v>
      </c>
      <c r="AP774" s="67">
        <f t="shared" si="210"/>
        <v>646.09021274982172</v>
      </c>
      <c r="AQ774" s="67">
        <f t="shared" si="210"/>
        <v>629.99275861729382</v>
      </c>
      <c r="AR774" s="67">
        <f t="shared" si="210"/>
        <v>614.29637545664468</v>
      </c>
      <c r="AS774" s="67">
        <f t="shared" si="210"/>
        <v>598.99107051230192</v>
      </c>
      <c r="AT774" s="67">
        <f t="shared" si="210"/>
        <v>584.06709999999941</v>
      </c>
      <c r="AU774" s="67">
        <f t="shared" si="210"/>
        <v>569.51496290361354</v>
      </c>
      <c r="AV774" s="67">
        <f t="shared" si="210"/>
        <v>555.32539492654985</v>
      </c>
      <c r="AW774" s="67">
        <f t="shared" si="210"/>
        <v>541.48936259383368</v>
      </c>
      <c r="AX774" s="67">
        <f t="shared" si="210"/>
        <v>527.99805750114808</v>
      </c>
      <c r="AY774" s="67">
        <f t="shared" si="210"/>
        <v>514.84289070715795</v>
      </c>
      <c r="AZ774" s="67">
        <f t="shared" si="210"/>
        <v>502.01548726554955</v>
      </c>
      <c r="BA774" s="67">
        <f t="shared" si="210"/>
        <v>489.50768089330717</v>
      </c>
      <c r="BB774" s="67">
        <f t="shared" si="210"/>
        <v>477.31150877182768</v>
      </c>
      <c r="BC774" s="67">
        <f t="shared" si="210"/>
        <v>465.41920647757001</v>
      </c>
      <c r="BD774" s="67">
        <f t="shared" si="210"/>
        <v>453.82320303900491</v>
      </c>
      <c r="BE774" s="67">
        <f t="shared" ref="BD774:BQ789" si="214">$C774*POWER(POWER($D774/$C774,1/($D$672-$C$672)),BE$672-$C$672)</f>
        <v>442.51611611672405</v>
      </c>
      <c r="BF774" s="67">
        <f t="shared" si="214"/>
        <v>431.49074730363594</v>
      </c>
      <c r="BG774" s="67">
        <f t="shared" si="214"/>
        <v>420.74007754226005</v>
      </c>
      <c r="BH774" s="67">
        <f t="shared" si="214"/>
        <v>410.25726265619818</v>
      </c>
      <c r="BI774" s="67">
        <f t="shared" si="214"/>
        <v>400.0356289929411</v>
      </c>
      <c r="BJ774" s="67">
        <f t="shared" si="214"/>
        <v>390.06866917523473</v>
      </c>
      <c r="BK774" s="67">
        <f t="shared" si="214"/>
        <v>380.35003795830301</v>
      </c>
      <c r="BL774" s="67">
        <f t="shared" si="214"/>
        <v>370.87354819028701</v>
      </c>
      <c r="BM774" s="67">
        <f t="shared" si="214"/>
        <v>361.6331668733319</v>
      </c>
      <c r="BN774" s="67">
        <f t="shared" si="214"/>
        <v>352.62301132281226</v>
      </c>
      <c r="BO774" s="67">
        <f t="shared" si="214"/>
        <v>343.83734542225051</v>
      </c>
      <c r="BP774" s="67">
        <f t="shared" si="214"/>
        <v>335.27057597154533</v>
      </c>
      <c r="BQ774" s="67">
        <f t="shared" si="214"/>
        <v>326.91724912618423</v>
      </c>
      <c r="BS774" s="55"/>
    </row>
    <row r="775" spans="2:71">
      <c r="B775" s="56">
        <v>37</v>
      </c>
      <c r="C775" s="212">
        <v>972.78359999999998</v>
      </c>
      <c r="D775" s="212">
        <v>589.62249999999995</v>
      </c>
      <c r="I775" s="61" t="s">
        <v>381</v>
      </c>
      <c r="J775" s="67">
        <f t="shared" si="212"/>
        <v>1452.0112934911745</v>
      </c>
      <c r="K775" s="67">
        <f t="shared" si="212"/>
        <v>1416.1129183840544</v>
      </c>
      <c r="L775" s="67">
        <f t="shared" si="212"/>
        <v>1381.1020662191515</v>
      </c>
      <c r="M775" s="67">
        <f t="shared" si="212"/>
        <v>1346.9567945834563</v>
      </c>
      <c r="N775" s="67">
        <f t="shared" si="212"/>
        <v>1313.6557035507685</v>
      </c>
      <c r="O775" s="67">
        <f t="shared" si="212"/>
        <v>1281.1779222696825</v>
      </c>
      <c r="P775" s="67">
        <f t="shared" si="212"/>
        <v>1249.5030958831637</v>
      </c>
      <c r="Q775" s="67">
        <f t="shared" si="212"/>
        <v>1218.6113727715115</v>
      </c>
      <c r="R775" s="67">
        <f t="shared" si="212"/>
        <v>1188.4833921107193</v>
      </c>
      <c r="S775" s="67">
        <f t="shared" si="212"/>
        <v>1159.100271738431</v>
      </c>
      <c r="T775" s="67">
        <f t="shared" si="212"/>
        <v>1130.4435963198912</v>
      </c>
      <c r="U775" s="67">
        <f t="shared" si="212"/>
        <v>1102.4954058064682</v>
      </c>
      <c r="V775" s="67">
        <f t="shared" si="212"/>
        <v>1075.2381841795227</v>
      </c>
      <c r="W775" s="67">
        <f t="shared" si="212"/>
        <v>1048.6548484725613</v>
      </c>
      <c r="X775" s="67">
        <f t="shared" si="212"/>
        <v>1022.7287380648004</v>
      </c>
      <c r="Y775" s="67">
        <f t="shared" si="212"/>
        <v>997.44360423942442</v>
      </c>
      <c r="Z775" s="67">
        <f t="shared" si="213"/>
        <v>972.78359999999998</v>
      </c>
      <c r="AA775" s="67">
        <f t="shared" si="213"/>
        <v>948.73327013865946</v>
      </c>
      <c r="AB775" s="67">
        <f t="shared" si="213"/>
        <v>925.27754154983143</v>
      </c>
      <c r="AC775" s="67">
        <f t="shared" si="213"/>
        <v>902.40171378344667</v>
      </c>
      <c r="AD775" s="67">
        <f t="shared" si="213"/>
        <v>880.09144983169949</v>
      </c>
      <c r="AE775" s="67">
        <f t="shared" si="213"/>
        <v>858.33276714358897</v>
      </c>
      <c r="AF775" s="67">
        <f t="shared" si="213"/>
        <v>837.11202886161095</v>
      </c>
      <c r="AG775" s="67">
        <f t="shared" si="213"/>
        <v>816.41593527510543</v>
      </c>
      <c r="AH775" s="67">
        <f t="shared" si="213"/>
        <v>796.23151548490625</v>
      </c>
      <c r="AI775" s="67">
        <f t="shared" si="213"/>
        <v>776.54611927406643</v>
      </c>
      <c r="AJ775" s="67">
        <f t="shared" si="213"/>
        <v>757.34740917956537</v>
      </c>
      <c r="AK775" s="67">
        <f t="shared" si="213"/>
        <v>738.62335276002841</v>
      </c>
      <c r="AL775" s="67">
        <f t="shared" si="213"/>
        <v>720.36221505461481</v>
      </c>
      <c r="AM775" s="67">
        <f t="shared" si="213"/>
        <v>702.5525512283441</v>
      </c>
      <c r="AN775" s="67">
        <f t="shared" si="213"/>
        <v>685.18319939925493</v>
      </c>
      <c r="AO775" s="67">
        <f t="shared" si="213"/>
        <v>668.24327364289888</v>
      </c>
      <c r="AP775" s="67">
        <f t="shared" si="210"/>
        <v>651.72215716978621</v>
      </c>
      <c r="AQ775" s="67">
        <f t="shared" si="210"/>
        <v>635.60949567150669</v>
      </c>
      <c r="AR775" s="67">
        <f t="shared" si="210"/>
        <v>619.89519083135519</v>
      </c>
      <c r="AS775" s="67">
        <f t="shared" si="210"/>
        <v>604.56939399539624</v>
      </c>
      <c r="AT775" s="67">
        <f t="shared" si="210"/>
        <v>589.62249999999995</v>
      </c>
      <c r="AU775" s="67">
        <f t="shared" si="210"/>
        <v>575.04514115198049</v>
      </c>
      <c r="AV775" s="67">
        <f t="shared" si="210"/>
        <v>560.82818135756543</v>
      </c>
      <c r="AW775" s="67">
        <f t="shared" si="210"/>
        <v>546.96271039651606</v>
      </c>
      <c r="AX775" s="67">
        <f t="shared" si="210"/>
        <v>533.44003833780835</v>
      </c>
      <c r="AY775" s="67">
        <f t="shared" si="210"/>
        <v>520.2516900933781</v>
      </c>
      <c r="AZ775" s="67">
        <f t="shared" si="210"/>
        <v>507.38940010651402</v>
      </c>
      <c r="BA775" s="67">
        <f t="shared" si="210"/>
        <v>494.84510717157008</v>
      </c>
      <c r="BB775" s="67">
        <f t="shared" si="210"/>
        <v>482.61094938175256</v>
      </c>
      <c r="BC775" s="67">
        <f t="shared" si="210"/>
        <v>470.67925920181341</v>
      </c>
      <c r="BD775" s="67">
        <f t="shared" si="214"/>
        <v>459.04255866256204</v>
      </c>
      <c r="BE775" s="67">
        <f t="shared" si="214"/>
        <v>447.69355467418433</v>
      </c>
      <c r="BF775" s="67">
        <f t="shared" si="214"/>
        <v>436.62513445543243</v>
      </c>
      <c r="BG775" s="67">
        <f t="shared" si="214"/>
        <v>425.83036107581819</v>
      </c>
      <c r="BH775" s="67">
        <f t="shared" si="214"/>
        <v>415.30246910801856</v>
      </c>
      <c r="BI775" s="67">
        <f t="shared" si="214"/>
        <v>405.03486038776771</v>
      </c>
      <c r="BJ775" s="67">
        <f t="shared" si="214"/>
        <v>395.02109987857756</v>
      </c>
      <c r="BK775" s="67">
        <f t="shared" si="214"/>
        <v>385.25491163869634</v>
      </c>
      <c r="BL775" s="67">
        <f t="shared" si="214"/>
        <v>375.73017488777634</v>
      </c>
      <c r="BM775" s="67">
        <f t="shared" si="214"/>
        <v>366.44092017078674</v>
      </c>
      <c r="BN775" s="67">
        <f t="shared" si="214"/>
        <v>357.38132561676605</v>
      </c>
      <c r="BO775" s="67">
        <f t="shared" si="214"/>
        <v>348.54571329007143</v>
      </c>
      <c r="BP775" s="67">
        <f t="shared" si="214"/>
        <v>339.92854563183539</v>
      </c>
      <c r="BQ775" s="67">
        <f t="shared" si="214"/>
        <v>331.52442198940207</v>
      </c>
      <c r="BS775" s="55"/>
    </row>
    <row r="776" spans="2:71">
      <c r="B776" s="56">
        <v>38</v>
      </c>
      <c r="C776" s="212">
        <v>978.17750000000001</v>
      </c>
      <c r="D776" s="212">
        <v>595.23080000000004</v>
      </c>
      <c r="I776" s="61" t="s">
        <v>381</v>
      </c>
      <c r="J776" s="67">
        <f t="shared" si="212"/>
        <v>1455.4707691347467</v>
      </c>
      <c r="K776" s="67">
        <f t="shared" si="212"/>
        <v>1419.7663348007454</v>
      </c>
      <c r="L776" s="67">
        <f t="shared" si="212"/>
        <v>1384.9377728361144</v>
      </c>
      <c r="M776" s="67">
        <f t="shared" si="212"/>
        <v>1350.963597046723</v>
      </c>
      <c r="N776" s="67">
        <f t="shared" si="212"/>
        <v>1317.8228483204152</v>
      </c>
      <c r="O776" s="67">
        <f t="shared" si="212"/>
        <v>1285.4950816970606</v>
      </c>
      <c r="P776" s="67">
        <f t="shared" si="212"/>
        <v>1253.9603537557914</v>
      </c>
      <c r="Q776" s="67">
        <f t="shared" si="212"/>
        <v>1223.1992103116463</v>
      </c>
      <c r="R776" s="67">
        <f t="shared" si="212"/>
        <v>1193.1926744140292</v>
      </c>
      <c r="S776" s="67">
        <f t="shared" si="212"/>
        <v>1163.922234639582</v>
      </c>
      <c r="T776" s="67">
        <f t="shared" si="212"/>
        <v>1135.3698336722457</v>
      </c>
      <c r="U776" s="67">
        <f t="shared" si="212"/>
        <v>1107.517857163466</v>
      </c>
      <c r="V776" s="67">
        <f t="shared" si="212"/>
        <v>1080.3491228656731</v>
      </c>
      <c r="W776" s="67">
        <f t="shared" si="212"/>
        <v>1053.8468700323274</v>
      </c>
      <c r="X776" s="67">
        <f t="shared" si="212"/>
        <v>1027.9947490779984</v>
      </c>
      <c r="Y776" s="67">
        <f t="shared" si="212"/>
        <v>1002.7768114920906</v>
      </c>
      <c r="Z776" s="67">
        <f t="shared" si="213"/>
        <v>978.17750000000001</v>
      </c>
      <c r="AA776" s="67">
        <f t="shared" si="213"/>
        <v>954.18163896562839</v>
      </c>
      <c r="AB776" s="67">
        <f t="shared" si="213"/>
        <v>930.77442502933559</v>
      </c>
      <c r="AC776" s="67">
        <f t="shared" si="213"/>
        <v>907.94141797555335</v>
      </c>
      <c r="AD776" s="67">
        <f t="shared" si="213"/>
        <v>885.66853182442878</v>
      </c>
      <c r="AE776" s="67">
        <f t="shared" si="213"/>
        <v>863.94202614199912</v>
      </c>
      <c r="AF776" s="67">
        <f t="shared" si="213"/>
        <v>842.74849756353888</v>
      </c>
      <c r="AG776" s="67">
        <f t="shared" si="213"/>
        <v>822.07487152484941</v>
      </c>
      <c r="AH776" s="67">
        <f t="shared" si="213"/>
        <v>801.90839419638985</v>
      </c>
      <c r="AI776" s="67">
        <f t="shared" si="213"/>
        <v>782.2366246152734</v>
      </c>
      <c r="AJ776" s="67">
        <f t="shared" si="213"/>
        <v>763.0474270102743</v>
      </c>
      <c r="AK776" s="67">
        <f t="shared" si="213"/>
        <v>744.32896331511324</v>
      </c>
      <c r="AL776" s="67">
        <f t="shared" si="213"/>
        <v>726.06968586539961</v>
      </c>
      <c r="AM776" s="67">
        <f t="shared" si="213"/>
        <v>708.25833027472618</v>
      </c>
      <c r="AN776" s="67">
        <f t="shared" si="213"/>
        <v>690.88390848552285</v>
      </c>
      <c r="AO776" s="67">
        <f t="shared" si="213"/>
        <v>673.93570199038049</v>
      </c>
      <c r="AP776" s="67">
        <f t="shared" si="210"/>
        <v>657.40325521966372</v>
      </c>
      <c r="AQ776" s="67">
        <f t="shared" si="210"/>
        <v>641.27636909133366</v>
      </c>
      <c r="AR776" s="67">
        <f t="shared" si="210"/>
        <v>625.54509471900144</v>
      </c>
      <c r="AS776" s="67">
        <f t="shared" si="210"/>
        <v>610.19972727433014</v>
      </c>
      <c r="AT776" s="67">
        <f t="shared" si="210"/>
        <v>595.23079999999982</v>
      </c>
      <c r="AU776" s="67">
        <f t="shared" si="210"/>
        <v>580.62907836954128</v>
      </c>
      <c r="AV776" s="67">
        <f t="shared" si="210"/>
        <v>566.3855543904366</v>
      </c>
      <c r="AW776" s="67">
        <f t="shared" si="210"/>
        <v>552.49144104697029</v>
      </c>
      <c r="AX776" s="67">
        <f t="shared" si="210"/>
        <v>538.9381668794058</v>
      </c>
      <c r="AY776" s="67">
        <f t="shared" si="210"/>
        <v>525.71737069613937</v>
      </c>
      <c r="AZ776" s="67">
        <f t="shared" si="210"/>
        <v>512.82089641557184</v>
      </c>
      <c r="BA776" s="67">
        <f t="shared" si="210"/>
        <v>500.24078803451636</v>
      </c>
      <c r="BB776" s="67">
        <f t="shared" si="210"/>
        <v>487.96928472003532</v>
      </c>
      <c r="BC776" s="67">
        <f t="shared" si="210"/>
        <v>475.99881602168188</v>
      </c>
      <c r="BD776" s="67">
        <f t="shared" si="214"/>
        <v>464.32199720118996</v>
      </c>
      <c r="BE776" s="67">
        <f t="shared" si="214"/>
        <v>452.93162467673341</v>
      </c>
      <c r="BF776" s="67">
        <f t="shared" si="214"/>
        <v>441.82067157894176</v>
      </c>
      <c r="BG776" s="67">
        <f t="shared" si="214"/>
        <v>430.98228341593352</v>
      </c>
      <c r="BH776" s="67">
        <f t="shared" si="214"/>
        <v>420.40977384469022</v>
      </c>
      <c r="BI776" s="67">
        <f t="shared" si="214"/>
        <v>410.09662054616433</v>
      </c>
      <c r="BJ776" s="67">
        <f t="shared" si="214"/>
        <v>400.03646120157589</v>
      </c>
      <c r="BK776" s="67">
        <f t="shared" si="214"/>
        <v>390.2230895674146</v>
      </c>
      <c r="BL776" s="67">
        <f t="shared" si="214"/>
        <v>380.65045164672762</v>
      </c>
      <c r="BM776" s="67">
        <f t="shared" si="214"/>
        <v>371.31264195432959</v>
      </c>
      <c r="BN776" s="67">
        <f t="shared" si="214"/>
        <v>362.20389987363205</v>
      </c>
      <c r="BO776" s="67">
        <f t="shared" si="214"/>
        <v>353.31860610284394</v>
      </c>
      <c r="BP776" s="67">
        <f t="shared" si="214"/>
        <v>344.65127918835077</v>
      </c>
      <c r="BQ776" s="67">
        <f t="shared" si="214"/>
        <v>336.1965721431344</v>
      </c>
      <c r="BS776" s="55"/>
    </row>
    <row r="777" spans="2:71">
      <c r="B777" s="56">
        <v>39</v>
      </c>
      <c r="C777" s="212">
        <v>983.60130000000004</v>
      </c>
      <c r="D777" s="212">
        <v>600.89239999999995</v>
      </c>
      <c r="I777" s="61" t="s">
        <v>381</v>
      </c>
      <c r="J777" s="67">
        <f t="shared" si="212"/>
        <v>1458.9385515045997</v>
      </c>
      <c r="K777" s="67">
        <f t="shared" si="212"/>
        <v>1423.429234787412</v>
      </c>
      <c r="L777" s="67">
        <f t="shared" si="212"/>
        <v>1388.7841844729601</v>
      </c>
      <c r="M777" s="67">
        <f t="shared" si="212"/>
        <v>1354.9823650560882</v>
      </c>
      <c r="N777" s="67">
        <f t="shared" si="212"/>
        <v>1322.0032530178462</v>
      </c>
      <c r="O777" s="67">
        <f t="shared" si="212"/>
        <v>1289.8268243641853</v>
      </c>
      <c r="P777" s="67">
        <f t="shared" si="212"/>
        <v>1258.433542467948</v>
      </c>
      <c r="Q777" s="67">
        <f t="shared" si="212"/>
        <v>1227.8043462067742</v>
      </c>
      <c r="R777" s="67">
        <f t="shared" si="212"/>
        <v>1197.9206383897229</v>
      </c>
      <c r="S777" s="67">
        <f t="shared" si="212"/>
        <v>1168.7642744655757</v>
      </c>
      <c r="T777" s="67">
        <f t="shared" si="212"/>
        <v>1140.3175515059752</v>
      </c>
      <c r="U777" s="67">
        <f t="shared" si="212"/>
        <v>1112.5631974567013</v>
      </c>
      <c r="V777" s="67">
        <f t="shared" si="212"/>
        <v>1085.4843606505628</v>
      </c>
      <c r="W777" s="67">
        <f t="shared" si="212"/>
        <v>1059.0645995755378</v>
      </c>
      <c r="X777" s="67">
        <f t="shared" si="212"/>
        <v>1033.2878728919461</v>
      </c>
      <c r="Y777" s="67">
        <f t="shared" si="212"/>
        <v>1008.138529692598</v>
      </c>
      <c r="Z777" s="67">
        <f t="shared" si="213"/>
        <v>983.60130000000004</v>
      </c>
      <c r="AA777" s="67">
        <f t="shared" si="213"/>
        <v>959.66128549485359</v>
      </c>
      <c r="AB777" s="67">
        <f t="shared" si="213"/>
        <v>936.30395047021068</v>
      </c>
      <c r="AC777" s="67">
        <f t="shared" si="213"/>
        <v>913.51511300580034</v>
      </c>
      <c r="AD777" s="67">
        <f t="shared" si="213"/>
        <v>891.280936357163</v>
      </c>
      <c r="AE777" s="67">
        <f t="shared" si="213"/>
        <v>869.58792055436663</v>
      </c>
      <c r="AF777" s="67">
        <f t="shared" si="213"/>
        <v>848.42289420520297</v>
      </c>
      <c r="AG777" s="67">
        <f t="shared" si="213"/>
        <v>827.77300649788606</v>
      </c>
      <c r="AH777" s="67">
        <f t="shared" si="213"/>
        <v>807.62571939839961</v>
      </c>
      <c r="AI777" s="67">
        <f t="shared" si="213"/>
        <v>787.96880003775323</v>
      </c>
      <c r="AJ777" s="67">
        <f t="shared" si="213"/>
        <v>768.79031328452641</v>
      </c>
      <c r="AK777" s="67">
        <f t="shared" si="213"/>
        <v>750.07861449819131</v>
      </c>
      <c r="AL777" s="67">
        <f t="shared" si="213"/>
        <v>731.82234245881227</v>
      </c>
      <c r="AM777" s="67">
        <f t="shared" si="213"/>
        <v>714.0104124688313</v>
      </c>
      <c r="AN777" s="67">
        <f t="shared" si="213"/>
        <v>696.63200962274993</v>
      </c>
      <c r="AO777" s="67">
        <f t="shared" si="213"/>
        <v>679.67658224062063</v>
      </c>
      <c r="AP777" s="67">
        <f t="shared" si="210"/>
        <v>663.13383546136276</v>
      </c>
      <c r="AQ777" s="67">
        <f t="shared" si="210"/>
        <v>646.99372499201047</v>
      </c>
      <c r="AR777" s="67">
        <f t="shared" si="210"/>
        <v>631.24645100909959</v>
      </c>
      <c r="AS777" s="67">
        <f t="shared" si="210"/>
        <v>615.88245220848785</v>
      </c>
      <c r="AT777" s="67">
        <f t="shared" si="210"/>
        <v>600.89240000000029</v>
      </c>
      <c r="AU777" s="67">
        <f t="shared" si="210"/>
        <v>586.26719284336843</v>
      </c>
      <c r="AV777" s="67">
        <f t="shared" si="210"/>
        <v>571.99795072203165</v>
      </c>
      <c r="AW777" s="67">
        <f t="shared" si="210"/>
        <v>558.0760097514376</v>
      </c>
      <c r="AX777" s="67">
        <f t="shared" si="210"/>
        <v>544.4929169185757</v>
      </c>
      <c r="AY777" s="67">
        <f t="shared" si="210"/>
        <v>531.2404249495429</v>
      </c>
      <c r="AZ777" s="67">
        <f t="shared" si="210"/>
        <v>518.31048730203042</v>
      </c>
      <c r="BA777" s="67">
        <f t="shared" si="210"/>
        <v>505.69525327968819</v>
      </c>
      <c r="BB777" s="67">
        <f t="shared" si="210"/>
        <v>493.38706326540148</v>
      </c>
      <c r="BC777" s="67">
        <f t="shared" si="210"/>
        <v>481.37844407058606</v>
      </c>
      <c r="BD777" s="67">
        <f t="shared" si="214"/>
        <v>469.6621043976773</v>
      </c>
      <c r="BE777" s="67">
        <f t="shared" si="214"/>
        <v>458.23093041305776</v>
      </c>
      <c r="BF777" s="67">
        <f t="shared" si="214"/>
        <v>447.07798142773674</v>
      </c>
      <c r="BG777" s="67">
        <f t="shared" si="214"/>
        <v>436.19648568315853</v>
      </c>
      <c r="BH777" s="67">
        <f t="shared" si="214"/>
        <v>425.57983623957938</v>
      </c>
      <c r="BI777" s="67">
        <f t="shared" si="214"/>
        <v>415.22158696451908</v>
      </c>
      <c r="BJ777" s="67">
        <f t="shared" si="214"/>
        <v>405.11544861884943</v>
      </c>
      <c r="BK777" s="67">
        <f t="shared" si="214"/>
        <v>395.25528503814434</v>
      </c>
      <c r="BL777" s="67">
        <f t="shared" si="214"/>
        <v>385.63510940697245</v>
      </c>
      <c r="BM777" s="67">
        <f t="shared" si="214"/>
        <v>376.24908062387033</v>
      </c>
      <c r="BN777" s="67">
        <f t="shared" si="214"/>
        <v>367.09149975478903</v>
      </c>
      <c r="BO777" s="67">
        <f t="shared" si="214"/>
        <v>358.156806572861</v>
      </c>
      <c r="BP777" s="67">
        <f t="shared" si="214"/>
        <v>349.43957618238545</v>
      </c>
      <c r="BQ777" s="67">
        <f t="shared" si="214"/>
        <v>340.93451572498412</v>
      </c>
      <c r="BS777" s="55"/>
    </row>
    <row r="778" spans="2:71">
      <c r="B778" s="56">
        <v>40</v>
      </c>
      <c r="C778" s="212">
        <v>989.05510000000004</v>
      </c>
      <c r="D778" s="212">
        <v>606.60789999999997</v>
      </c>
      <c r="I778" s="61" t="s">
        <v>381</v>
      </c>
      <c r="J778" s="67">
        <f t="shared" si="212"/>
        <v>1462.4143047969717</v>
      </c>
      <c r="K778" s="67">
        <f t="shared" si="212"/>
        <v>1427.1013115848959</v>
      </c>
      <c r="L778" s="67">
        <f t="shared" si="212"/>
        <v>1392.6410230307999</v>
      </c>
      <c r="M778" s="67">
        <f t="shared" si="212"/>
        <v>1359.0128488315795</v>
      </c>
      <c r="N778" s="67">
        <f t="shared" si="212"/>
        <v>1326.1966958792357</v>
      </c>
      <c r="O778" s="67">
        <f t="shared" si="212"/>
        <v>1294.1729562550788</v>
      </c>
      <c r="P778" s="67">
        <f t="shared" si="212"/>
        <v>1262.9224955138377</v>
      </c>
      <c r="Q778" s="67">
        <f t="shared" si="212"/>
        <v>1232.4266412506715</v>
      </c>
      <c r="R778" s="67">
        <f t="shared" si="212"/>
        <v>1202.6671719442579</v>
      </c>
      <c r="S778" s="67">
        <f t="shared" si="212"/>
        <v>1173.6263060692829</v>
      </c>
      <c r="T778" s="67">
        <f t="shared" si="212"/>
        <v>1145.286691471837</v>
      </c>
      <c r="U778" s="67">
        <f t="shared" si="212"/>
        <v>1117.6313950013612</v>
      </c>
      <c r="V778" s="67">
        <f t="shared" si="212"/>
        <v>1090.6438923929504</v>
      </c>
      <c r="W778" s="67">
        <f t="shared" si="212"/>
        <v>1064.3080583939723</v>
      </c>
      <c r="X778" s="67">
        <f t="shared" si="212"/>
        <v>1038.6081571290968</v>
      </c>
      <c r="Y778" s="67">
        <f t="shared" si="212"/>
        <v>1013.5288326979824</v>
      </c>
      <c r="Z778" s="67">
        <f t="shared" si="213"/>
        <v>989.05510000000004</v>
      </c>
      <c r="AA778" s="67">
        <f t="shared" si="213"/>
        <v>965.17233578051469</v>
      </c>
      <c r="AB778" s="67">
        <f t="shared" si="213"/>
        <v>941.86626989337049</v>
      </c>
      <c r="AC778" s="67">
        <f t="shared" si="213"/>
        <v>919.12297677436277</v>
      </c>
      <c r="AD778" s="67">
        <f t="shared" si="213"/>
        <v>896.92886712059965</v>
      </c>
      <c r="AE778" s="67">
        <f t="shared" si="213"/>
        <v>875.2706797707832</v>
      </c>
      <c r="AF778" s="67">
        <f t="shared" si="213"/>
        <v>854.13547378155749</v>
      </c>
      <c r="AG778" s="67">
        <f t="shared" si="213"/>
        <v>833.51062069518923</v>
      </c>
      <c r="AH778" s="67">
        <f t="shared" si="213"/>
        <v>813.38379699396148</v>
      </c>
      <c r="AI778" s="67">
        <f t="shared" si="213"/>
        <v>793.74297673677211</v>
      </c>
      <c r="AJ778" s="67">
        <f t="shared" si="213"/>
        <v>774.57642437353491</v>
      </c>
      <c r="AK778" s="67">
        <f t="shared" si="213"/>
        <v>755.87268773309381</v>
      </c>
      <c r="AL778" s="67">
        <f t="shared" si="213"/>
        <v>737.62059118045659</v>
      </c>
      <c r="AM778" s="67">
        <f t="shared" si="213"/>
        <v>719.80922893926277</v>
      </c>
      <c r="AN778" s="67">
        <f t="shared" si="213"/>
        <v>702.42795857549243</v>
      </c>
      <c r="AO778" s="67">
        <f t="shared" si="213"/>
        <v>685.46639463852591</v>
      </c>
      <c r="AP778" s="67">
        <f t="shared" si="210"/>
        <v>668.91440245575188</v>
      </c>
      <c r="AQ778" s="67">
        <f t="shared" si="210"/>
        <v>652.76209207701902</v>
      </c>
      <c r="AR778" s="67">
        <f t="shared" si="210"/>
        <v>636.99981236530891</v>
      </c>
      <c r="AS778" s="67">
        <f t="shared" si="210"/>
        <v>621.61814523010378</v>
      </c>
      <c r="AT778" s="67">
        <f t="shared" si="210"/>
        <v>606.60790000000031</v>
      </c>
      <c r="AU778" s="67">
        <f t="shared" si="210"/>
        <v>591.96010793120956</v>
      </c>
      <c r="AV778" s="67">
        <f t="shared" si="210"/>
        <v>577.66601684865793</v>
      </c>
      <c r="AW778" s="67">
        <f t="shared" si="210"/>
        <v>563.71708591649281</v>
      </c>
      <c r="AX778" s="67">
        <f t="shared" si="210"/>
        <v>550.10498053486242</v>
      </c>
      <c r="AY778" s="67">
        <f t="shared" si="210"/>
        <v>536.82156735992521</v>
      </c>
      <c r="AZ778" s="67">
        <f t="shared" si="210"/>
        <v>523.85890944411085</v>
      </c>
      <c r="BA778" s="67">
        <f t="shared" si="210"/>
        <v>511.20926149372832</v>
      </c>
      <c r="BB778" s="67">
        <f t="shared" si="210"/>
        <v>498.86506524109075</v>
      </c>
      <c r="BC778" s="67">
        <f t="shared" si="210"/>
        <v>486.81894492838916</v>
      </c>
      <c r="BD778" s="67">
        <f t="shared" si="214"/>
        <v>475.06370290061608</v>
      </c>
      <c r="BE778" s="67">
        <f t="shared" si="214"/>
        <v>463.59231530490882</v>
      </c>
      <c r="BF778" s="67">
        <f t="shared" si="214"/>
        <v>452.39792789373973</v>
      </c>
      <c r="BG778" s="67">
        <f t="shared" si="214"/>
        <v>441.47385192944824</v>
      </c>
      <c r="BH778" s="67">
        <f t="shared" si="214"/>
        <v>430.81356018766462</v>
      </c>
      <c r="BI778" s="67">
        <f t="shared" si="214"/>
        <v>420.41068305724082</v>
      </c>
      <c r="BJ778" s="67">
        <f t="shared" si="214"/>
        <v>410.25900473435576</v>
      </c>
      <c r="BK778" s="67">
        <f t="shared" si="214"/>
        <v>400.3524595085222</v>
      </c>
      <c r="BL778" s="67">
        <f t="shared" si="214"/>
        <v>390.68512813827488</v>
      </c>
      <c r="BM778" s="67">
        <f t="shared" si="214"/>
        <v>381.25123431437589</v>
      </c>
      <c r="BN778" s="67">
        <f t="shared" si="214"/>
        <v>372.04514120842254</v>
      </c>
      <c r="BO778" s="67">
        <f t="shared" si="214"/>
        <v>363.06134810479676</v>
      </c>
      <c r="BP778" s="67">
        <f t="shared" si="214"/>
        <v>354.29448711394258</v>
      </c>
      <c r="BQ778" s="67">
        <f t="shared" si="214"/>
        <v>345.73931996500846</v>
      </c>
      <c r="BS778" s="55"/>
    </row>
    <row r="779" spans="2:71">
      <c r="B779" s="56">
        <v>41</v>
      </c>
      <c r="C779" s="212">
        <v>984.5077</v>
      </c>
      <c r="D779" s="212">
        <v>611.86289999999997</v>
      </c>
      <c r="I779" s="61" t="s">
        <v>381</v>
      </c>
      <c r="J779" s="67">
        <f t="shared" si="212"/>
        <v>1440.3602061556194</v>
      </c>
      <c r="K779" s="67">
        <f t="shared" si="212"/>
        <v>1406.510130281998</v>
      </c>
      <c r="L779" s="67">
        <f t="shared" si="212"/>
        <v>1373.4555690523889</v>
      </c>
      <c r="M779" s="67">
        <f t="shared" si="212"/>
        <v>1341.1778269828826</v>
      </c>
      <c r="N779" s="67">
        <f t="shared" si="212"/>
        <v>1309.6586479543525</v>
      </c>
      <c r="O779" s="67">
        <f t="shared" si="212"/>
        <v>1278.8802048868899</v>
      </c>
      <c r="P779" s="67">
        <f t="shared" si="212"/>
        <v>1248.8250896569034</v>
      </c>
      <c r="Q779" s="67">
        <f t="shared" si="212"/>
        <v>1219.4763032511776</v>
      </c>
      <c r="R779" s="67">
        <f t="shared" si="212"/>
        <v>1190.81724615232</v>
      </c>
      <c r="S779" s="67">
        <f t="shared" si="212"/>
        <v>1162.8317089501641</v>
      </c>
      <c r="T779" s="67">
        <f t="shared" si="212"/>
        <v>1135.5038631738114</v>
      </c>
      <c r="U779" s="67">
        <f t="shared" si="212"/>
        <v>1108.818252339134</v>
      </c>
      <c r="V779" s="67">
        <f t="shared" si="212"/>
        <v>1082.7597832066697</v>
      </c>
      <c r="W779" s="67">
        <f t="shared" si="212"/>
        <v>1057.313717244964</v>
      </c>
      <c r="X779" s="67">
        <f t="shared" si="212"/>
        <v>1032.465662294537</v>
      </c>
      <c r="Y779" s="67">
        <f t="shared" si="212"/>
        <v>1008.2015644277543</v>
      </c>
      <c r="Z779" s="67">
        <f t="shared" si="213"/>
        <v>984.5077</v>
      </c>
      <c r="AA779" s="67">
        <f t="shared" si="213"/>
        <v>961.37066788765617</v>
      </c>
      <c r="AB779" s="67">
        <f t="shared" si="213"/>
        <v>938.77738190849902</v>
      </c>
      <c r="AC779" s="67">
        <f t="shared" si="213"/>
        <v>916.71506342022406</v>
      </c>
      <c r="AD779" s="67">
        <f t="shared" si="213"/>
        <v>895.17123409291355</v>
      </c>
      <c r="AE779" s="67">
        <f t="shared" si="213"/>
        <v>874.13370885135953</v>
      </c>
      <c r="AF779" s="67">
        <f t="shared" si="213"/>
        <v>853.59058898325065</v>
      </c>
      <c r="AG779" s="67">
        <f t="shared" si="213"/>
        <v>833.53025540932322</v>
      </c>
      <c r="AH779" s="67">
        <f t="shared" si="213"/>
        <v>813.94136211167245</v>
      </c>
      <c r="AI779" s="67">
        <f t="shared" si="213"/>
        <v>794.8128297165041</v>
      </c>
      <c r="AJ779" s="67">
        <f t="shared" si="213"/>
        <v>776.13383922770061</v>
      </c>
      <c r="AK779" s="67">
        <f t="shared" si="213"/>
        <v>757.89382590765445</v>
      </c>
      <c r="AL779" s="67">
        <f t="shared" si="213"/>
        <v>740.08247330190795</v>
      </c>
      <c r="AM779" s="67">
        <f t="shared" si="213"/>
        <v>722.68970740422208</v>
      </c>
      <c r="AN779" s="67">
        <f t="shared" si="213"/>
        <v>705.70569095877227</v>
      </c>
      <c r="AO779" s="67">
        <f t="shared" si="213"/>
        <v>689.12081789624881</v>
      </c>
      <c r="AP779" s="67">
        <f t="shared" si="210"/>
        <v>672.92570790071488</v>
      </c>
      <c r="AQ779" s="67">
        <f t="shared" si="210"/>
        <v>657.11120110414993</v>
      </c>
      <c r="AR779" s="67">
        <f t="shared" si="210"/>
        <v>641.66835290567712</v>
      </c>
      <c r="AS779" s="67">
        <f t="shared" si="210"/>
        <v>626.58842891254483</v>
      </c>
      <c r="AT779" s="67">
        <f t="shared" si="210"/>
        <v>611.86290000000042</v>
      </c>
      <c r="AU779" s="67">
        <f t="shared" si="210"/>
        <v>597.48343748726245</v>
      </c>
      <c r="AV779" s="67">
        <f t="shared" si="210"/>
        <v>583.44190842686362</v>
      </c>
      <c r="AW779" s="67">
        <f t="shared" si="210"/>
        <v>569.73037100469867</v>
      </c>
      <c r="AX779" s="67">
        <f t="shared" si="210"/>
        <v>556.34107004817668</v>
      </c>
      <c r="AY779" s="67">
        <f t="shared" si="210"/>
        <v>543.26643263993662</v>
      </c>
      <c r="AZ779" s="67">
        <f t="shared" si="210"/>
        <v>530.49906383464565</v>
      </c>
      <c r="BA779" s="67">
        <f t="shared" si="210"/>
        <v>518.03174247645757</v>
      </c>
      <c r="BB779" s="67">
        <f t="shared" si="210"/>
        <v>505.85741711476544</v>
      </c>
      <c r="BC779" s="67">
        <f t="shared" si="210"/>
        <v>493.96920201593821</v>
      </c>
      <c r="BD779" s="67">
        <f t="shared" si="214"/>
        <v>482.36037326878704</v>
      </c>
      <c r="BE779" s="67">
        <f t="shared" si="214"/>
        <v>471.02436498155663</v>
      </c>
      <c r="BF779" s="67">
        <f t="shared" si="214"/>
        <v>459.95476556829198</v>
      </c>
      <c r="BG779" s="67">
        <f t="shared" si="214"/>
        <v>449.14531412247885</v>
      </c>
      <c r="BH779" s="67">
        <f t="shared" si="214"/>
        <v>438.58989687590918</v>
      </c>
      <c r="BI779" s="67">
        <f t="shared" si="214"/>
        <v>428.28254374076607</v>
      </c>
      <c r="BJ779" s="67">
        <f t="shared" si="214"/>
        <v>418.21742493297376</v>
      </c>
      <c r="BK779" s="67">
        <f t="shared" si="214"/>
        <v>408.38884767490254</v>
      </c>
      <c r="BL779" s="67">
        <f t="shared" si="214"/>
        <v>398.79125297556465</v>
      </c>
      <c r="BM779" s="67">
        <f t="shared" si="214"/>
        <v>389.41921248647805</v>
      </c>
      <c r="BN779" s="67">
        <f t="shared" si="214"/>
        <v>380.26742543142177</v>
      </c>
      <c r="BO779" s="67">
        <f t="shared" si="214"/>
        <v>371.33071560834452</v>
      </c>
      <c r="BP779" s="67">
        <f t="shared" si="214"/>
        <v>362.60402846173321</v>
      </c>
      <c r="BQ779" s="67">
        <f t="shared" si="214"/>
        <v>354.08242822378241</v>
      </c>
      <c r="BS779" s="55"/>
    </row>
    <row r="780" spans="2:71">
      <c r="B780" s="56">
        <v>42</v>
      </c>
      <c r="C780" s="212">
        <v>979.98119999999994</v>
      </c>
      <c r="D780" s="212">
        <v>617.16330000000005</v>
      </c>
      <c r="I780" s="61" t="s">
        <v>381</v>
      </c>
      <c r="J780" s="67">
        <f t="shared" si="212"/>
        <v>1418.6389041879138</v>
      </c>
      <c r="K780" s="67">
        <f t="shared" si="212"/>
        <v>1386.2162417887691</v>
      </c>
      <c r="L780" s="67">
        <f t="shared" si="212"/>
        <v>1354.5345918022588</v>
      </c>
      <c r="M780" s="67">
        <f t="shared" si="212"/>
        <v>1323.5770185619363</v>
      </c>
      <c r="N780" s="67">
        <f t="shared" si="212"/>
        <v>1293.3269734620767</v>
      </c>
      <c r="O780" s="67">
        <f t="shared" si="212"/>
        <v>1263.7682861114906</v>
      </c>
      <c r="P780" s="67">
        <f t="shared" si="212"/>
        <v>1234.885155689522</v>
      </c>
      <c r="Q780" s="67">
        <f t="shared" si="212"/>
        <v>1206.6621424995967</v>
      </c>
      <c r="R780" s="67">
        <f t="shared" si="212"/>
        <v>1179.084159715818</v>
      </c>
      <c r="S780" s="67">
        <f t="shared" si="212"/>
        <v>1152.1364653181877</v>
      </c>
      <c r="T780" s="67">
        <f t="shared" si="212"/>
        <v>1125.8046542121481</v>
      </c>
      <c r="U780" s="67">
        <f t="shared" si="212"/>
        <v>1100.0746505282286</v>
      </c>
      <c r="V780" s="67">
        <f t="shared" si="212"/>
        <v>1074.9327000976848</v>
      </c>
      <c r="W780" s="67">
        <f t="shared" si="212"/>
        <v>1050.3653631001005</v>
      </c>
      <c r="X780" s="67">
        <f t="shared" si="212"/>
        <v>1026.3595068790316</v>
      </c>
      <c r="Y780" s="67">
        <f t="shared" si="212"/>
        <v>1002.9022989218449</v>
      </c>
      <c r="Z780" s="67">
        <f t="shared" si="213"/>
        <v>979.98119999999994</v>
      </c>
      <c r="AA780" s="67">
        <f t="shared" si="213"/>
        <v>957.58395746610995</v>
      </c>
      <c r="AB780" s="67">
        <f t="shared" si="213"/>
        <v>935.69859870419634</v>
      </c>
      <c r="AC780" s="67">
        <f t="shared" si="213"/>
        <v>914.31342472963547</v>
      </c>
      <c r="AD780" s="67">
        <f t="shared" si="213"/>
        <v>893.41700393537826</v>
      </c>
      <c r="AE780" s="67">
        <f t="shared" si="213"/>
        <v>872.99816598109715</v>
      </c>
      <c r="AF780" s="67">
        <f t="shared" si="213"/>
        <v>853.04599582199626</v>
      </c>
      <c r="AG780" s="67">
        <f t="shared" si="213"/>
        <v>833.54982787409187</v>
      </c>
      <c r="AH780" s="67">
        <f t="shared" si="213"/>
        <v>814.4992403128424</v>
      </c>
      <c r="AI780" s="67">
        <f t="shared" si="213"/>
        <v>795.88404950208405</v>
      </c>
      <c r="AJ780" s="67">
        <f t="shared" si="213"/>
        <v>777.69430455029044</v>
      </c>
      <c r="AK780" s="67">
        <f t="shared" si="213"/>
        <v>759.92028199124775</v>
      </c>
      <c r="AL780" s="67">
        <f t="shared" si="213"/>
        <v>742.55248058630241</v>
      </c>
      <c r="AM780" s="67">
        <f t="shared" si="213"/>
        <v>725.58161624540173</v>
      </c>
      <c r="AN780" s="67">
        <f t="shared" si="213"/>
        <v>708.99861706421314</v>
      </c>
      <c r="AO780" s="67">
        <f t="shared" si="213"/>
        <v>692.79461847466905</v>
      </c>
      <c r="AP780" s="67">
        <f t="shared" si="210"/>
        <v>676.96095850634424</v>
      </c>
      <c r="AQ780" s="67">
        <f t="shared" si="210"/>
        <v>661.48917315613414</v>
      </c>
      <c r="AR780" s="67">
        <f t="shared" si="210"/>
        <v>646.37099186375804</v>
      </c>
      <c r="AS780" s="67">
        <f t="shared" si="210"/>
        <v>631.59833309066778</v>
      </c>
      <c r="AT780" s="67">
        <f t="shared" si="210"/>
        <v>617.16329999999994</v>
      </c>
      <c r="AU780" s="67">
        <f t="shared" si="210"/>
        <v>603.05817623526252</v>
      </c>
      <c r="AV780" s="67">
        <f t="shared" si="210"/>
        <v>589.27542179549721</v>
      </c>
      <c r="AW780" s="67">
        <f t="shared" si="210"/>
        <v>575.80766900471508</v>
      </c>
      <c r="AX780" s="67">
        <f t="shared" si="210"/>
        <v>562.6477185734492</v>
      </c>
      <c r="AY780" s="67">
        <f t="shared" si="210"/>
        <v>549.78853575032008</v>
      </c>
      <c r="AZ780" s="67">
        <f t="shared" si="210"/>
        <v>537.22324656155592</v>
      </c>
      <c r="BA780" s="67">
        <f t="shared" si="210"/>
        <v>524.94513413645745</v>
      </c>
      <c r="BB780" s="67">
        <f t="shared" si="210"/>
        <v>512.94763511684391</v>
      </c>
      <c r="BC780" s="67">
        <f t="shared" si="210"/>
        <v>501.22433614856033</v>
      </c>
      <c r="BD780" s="67">
        <f t="shared" si="214"/>
        <v>489.7689704531702</v>
      </c>
      <c r="BE780" s="67">
        <f t="shared" si="214"/>
        <v>478.57541447800122</v>
      </c>
      <c r="BF780" s="67">
        <f t="shared" si="214"/>
        <v>467.63768462275431</v>
      </c>
      <c r="BG780" s="67">
        <f t="shared" si="214"/>
        <v>456.94993404092418</v>
      </c>
      <c r="BH780" s="67">
        <f t="shared" si="214"/>
        <v>446.50644951432349</v>
      </c>
      <c r="BI780" s="67">
        <f t="shared" si="214"/>
        <v>436.30164839903836</v>
      </c>
      <c r="BJ780" s="67">
        <f t="shared" si="214"/>
        <v>426.33007564118418</v>
      </c>
      <c r="BK780" s="67">
        <f t="shared" si="214"/>
        <v>416.58640086086473</v>
      </c>
      <c r="BL780" s="67">
        <f t="shared" si="214"/>
        <v>407.06541550277706</v>
      </c>
      <c r="BM780" s="67">
        <f t="shared" si="214"/>
        <v>397.76203005193946</v>
      </c>
      <c r="BN780" s="67">
        <f t="shared" si="214"/>
        <v>388.6712713130517</v>
      </c>
      <c r="BO780" s="67">
        <f t="shared" si="214"/>
        <v>379.78827975203626</v>
      </c>
      <c r="BP780" s="67">
        <f t="shared" si="214"/>
        <v>371.10830689833745</v>
      </c>
      <c r="BQ780" s="67">
        <f t="shared" si="214"/>
        <v>362.62671280659026</v>
      </c>
      <c r="BS780" s="55"/>
    </row>
    <row r="781" spans="2:71">
      <c r="B781" s="56">
        <v>43</v>
      </c>
      <c r="C781" s="212">
        <v>975.47540000000004</v>
      </c>
      <c r="D781" s="212">
        <v>622.50959999999998</v>
      </c>
      <c r="I781" s="61" t="s">
        <v>381</v>
      </c>
      <c r="J781" s="67">
        <f t="shared" si="212"/>
        <v>1397.2449103299234</v>
      </c>
      <c r="K781" s="67">
        <f t="shared" si="212"/>
        <v>1366.2149170885366</v>
      </c>
      <c r="L781" s="67">
        <f t="shared" si="212"/>
        <v>1335.8740374545371</v>
      </c>
      <c r="M781" s="67">
        <f t="shared" si="212"/>
        <v>1306.2069676036472</v>
      </c>
      <c r="N781" s="67">
        <f t="shared" si="212"/>
        <v>1277.1987435786814</v>
      </c>
      <c r="O781" s="67">
        <f t="shared" si="212"/>
        <v>1248.8347337417831</v>
      </c>
      <c r="P781" s="67">
        <f t="shared" si="212"/>
        <v>1221.1006313942808</v>
      </c>
      <c r="Q781" s="67">
        <f t="shared" si="212"/>
        <v>1193.9824475604455</v>
      </c>
      <c r="R781" s="67">
        <f t="shared" si="212"/>
        <v>1167.466503931503</v>
      </c>
      <c r="S781" s="67">
        <f t="shared" si="212"/>
        <v>1141.5394259663481</v>
      </c>
      <c r="T781" s="67">
        <f t="shared" si="212"/>
        <v>1116.1881361454762</v>
      </c>
      <c r="U781" s="67">
        <f t="shared" si="212"/>
        <v>1091.3998473747322</v>
      </c>
      <c r="V781" s="67">
        <f t="shared" si="212"/>
        <v>1067.1620565355502</v>
      </c>
      <c r="W781" s="67">
        <f t="shared" si="212"/>
        <v>1043.4625381784258</v>
      </c>
      <c r="X781" s="67">
        <f t="shared" si="212"/>
        <v>1020.2893383564478</v>
      </c>
      <c r="Y781" s="67">
        <f t="shared" si="212"/>
        <v>997.63076859577234</v>
      </c>
      <c r="Z781" s="67">
        <f t="shared" si="213"/>
        <v>975.47540000000004</v>
      </c>
      <c r="AA781" s="67">
        <f t="shared" si="213"/>
        <v>953.81205748548564</v>
      </c>
      <c r="AB781" s="67">
        <f t="shared" si="213"/>
        <v>932.62981414466776</v>
      </c>
      <c r="AC781" s="67">
        <f t="shared" si="213"/>
        <v>911.91798573457788</v>
      </c>
      <c r="AD781" s="67">
        <f t="shared" si="213"/>
        <v>891.66612528774942</v>
      </c>
      <c r="AE781" s="67">
        <f t="shared" si="213"/>
        <v>871.86401784280679</v>
      </c>
      <c r="AF781" s="67">
        <f t="shared" si="213"/>
        <v>852.50167529207772</v>
      </c>
      <c r="AG781" s="67">
        <f t="shared" si="213"/>
        <v>833.5693313436301</v>
      </c>
      <c r="AH781" s="67">
        <f t="shared" si="213"/>
        <v>815.05743659519078</v>
      </c>
      <c r="AI781" s="67">
        <f t="shared" si="213"/>
        <v>796.95665371746395</v>
      </c>
      <c r="AJ781" s="67">
        <f t="shared" si="213"/>
        <v>779.25785274441773</v>
      </c>
      <c r="AK781" s="67">
        <f t="shared" si="213"/>
        <v>761.95210646816383</v>
      </c>
      <c r="AL781" s="67">
        <f t="shared" si="213"/>
        <v>745.03068593610783</v>
      </c>
      <c r="AM781" s="67">
        <f t="shared" si="213"/>
        <v>728.48505604809884</v>
      </c>
      <c r="AN781" s="67">
        <f t="shared" si="213"/>
        <v>712.30687125135751</v>
      </c>
      <c r="AO781" s="67">
        <f t="shared" si="213"/>
        <v>696.48797133101084</v>
      </c>
      <c r="AP781" s="67">
        <f t="shared" si="210"/>
        <v>681.02037729411052</v>
      </c>
      <c r="AQ781" s="67">
        <f t="shared" si="210"/>
        <v>665.89628734505982</v>
      </c>
      <c r="AR781" s="67">
        <f t="shared" si="210"/>
        <v>651.10807295041752</v>
      </c>
      <c r="AS781" s="67">
        <f t="shared" si="210"/>
        <v>636.64827499109401</v>
      </c>
      <c r="AT781" s="67">
        <f t="shared" si="210"/>
        <v>622.50960000000077</v>
      </c>
      <c r="AU781" s="67">
        <f t="shared" si="210"/>
        <v>608.68491648325255</v>
      </c>
      <c r="AV781" s="67">
        <f t="shared" si="210"/>
        <v>595.16725132306976</v>
      </c>
      <c r="AW781" s="67">
        <f t="shared" si="210"/>
        <v>581.94978626056422</v>
      </c>
      <c r="AX781" s="67">
        <f t="shared" si="210"/>
        <v>569.02585445663453</v>
      </c>
      <c r="AY781" s="67">
        <f t="shared" si="210"/>
        <v>556.3889371292388</v>
      </c>
      <c r="AZ781" s="67">
        <f t="shared" si="210"/>
        <v>544.03266026534527</v>
      </c>
      <c r="BA781" s="67">
        <f t="shared" si="210"/>
        <v>531.95079140590451</v>
      </c>
      <c r="BB781" s="67">
        <f t="shared" si="210"/>
        <v>520.1372365022205</v>
      </c>
      <c r="BC781" s="67">
        <f t="shared" si="210"/>
        <v>508.58603684213614</v>
      </c>
      <c r="BD781" s="67">
        <f t="shared" si="214"/>
        <v>497.29136604448138</v>
      </c>
      <c r="BE781" s="67">
        <f t="shared" si="214"/>
        <v>486.24752712026833</v>
      </c>
      <c r="BF781" s="67">
        <f t="shared" si="214"/>
        <v>475.448949599152</v>
      </c>
      <c r="BG781" s="67">
        <f t="shared" si="214"/>
        <v>464.89018671970621</v>
      </c>
      <c r="BH781" s="67">
        <f t="shared" si="214"/>
        <v>454.56591268209797</v>
      </c>
      <c r="BI781" s="67">
        <f t="shared" si="214"/>
        <v>444.47091996177403</v>
      </c>
      <c r="BJ781" s="67">
        <f t="shared" si="214"/>
        <v>434.60011668280538</v>
      </c>
      <c r="BK781" s="67">
        <f t="shared" si="214"/>
        <v>424.9485240495647</v>
      </c>
      <c r="BL781" s="67">
        <f t="shared" si="214"/>
        <v>415.51127383544031</v>
      </c>
      <c r="BM781" s="67">
        <f t="shared" si="214"/>
        <v>406.28360592732162</v>
      </c>
      <c r="BN781" s="67">
        <f t="shared" si="214"/>
        <v>397.26086592461564</v>
      </c>
      <c r="BO781" s="67">
        <f t="shared" si="214"/>
        <v>388.43850279158585</v>
      </c>
      <c r="BP781" s="67">
        <f t="shared" si="214"/>
        <v>379.81206656182621</v>
      </c>
      <c r="BQ781" s="67">
        <f t="shared" si="214"/>
        <v>371.37720609371564</v>
      </c>
      <c r="BS781" s="55"/>
    </row>
    <row r="782" spans="2:71">
      <c r="B782" s="56">
        <v>44</v>
      </c>
      <c r="C782" s="212">
        <v>970.99040000000002</v>
      </c>
      <c r="D782" s="212">
        <v>627.90229999999997</v>
      </c>
      <c r="I782" s="61" t="s">
        <v>381</v>
      </c>
      <c r="J782" s="67">
        <f t="shared" si="212"/>
        <v>1376.1736117389773</v>
      </c>
      <c r="K782" s="67">
        <f t="shared" si="212"/>
        <v>1346.5022480968667</v>
      </c>
      <c r="L782" s="67">
        <f t="shared" si="212"/>
        <v>1317.4706219216514</v>
      </c>
      <c r="M782" s="67">
        <f t="shared" si="212"/>
        <v>1289.0649399805204</v>
      </c>
      <c r="N782" s="67">
        <f t="shared" si="212"/>
        <v>1261.2717064333913</v>
      </c>
      <c r="O782" s="67">
        <f t="shared" si="212"/>
        <v>1234.0777164208951</v>
      </c>
      <c r="P782" s="67">
        <f t="shared" si="212"/>
        <v>1207.4700497906074</v>
      </c>
      <c r="Q782" s="67">
        <f t="shared" si="212"/>
        <v>1181.4360649585467</v>
      </c>
      <c r="R782" s="67">
        <f t="shared" si="212"/>
        <v>1155.9633929030254</v>
      </c>
      <c r="S782" s="67">
        <f t="shared" si="212"/>
        <v>1131.0399312879952</v>
      </c>
      <c r="T782" s="67">
        <f t="shared" si="212"/>
        <v>1106.6538387131004</v>
      </c>
      <c r="U782" s="67">
        <f t="shared" si="212"/>
        <v>1082.7935290877028</v>
      </c>
      <c r="V782" s="67">
        <f t="shared" si="212"/>
        <v>1059.4476661262065</v>
      </c>
      <c r="W782" s="67">
        <f t="shared" si="212"/>
        <v>1036.6051579620705</v>
      </c>
      <c r="X782" s="67">
        <f t="shared" si="212"/>
        <v>1014.2551518779442</v>
      </c>
      <c r="Y782" s="67">
        <f t="shared" si="212"/>
        <v>992.38702914942701</v>
      </c>
      <c r="Z782" s="67">
        <f t="shared" si="213"/>
        <v>970.99040000000002</v>
      </c>
      <c r="AA782" s="67">
        <f t="shared" si="213"/>
        <v>950.05509866473278</v>
      </c>
      <c r="AB782" s="67">
        <f t="shared" si="213"/>
        <v>929.57117856042169</v>
      </c>
      <c r="AC782" s="67">
        <f t="shared" si="213"/>
        <v>909.52890755986186</v>
      </c>
      <c r="AD782" s="67">
        <f t="shared" si="213"/>
        <v>889.91876336801192</v>
      </c>
      <c r="AE782" s="67">
        <f t="shared" si="213"/>
        <v>870.73142899784955</v>
      </c>
      <c r="AF782" s="67">
        <f t="shared" si="213"/>
        <v>851.95778834377336</v>
      </c>
      <c r="AG782" s="67">
        <f t="shared" si="213"/>
        <v>833.58892185044374</v>
      </c>
      <c r="AH782" s="67">
        <f t="shared" si="213"/>
        <v>815.61610227500876</v>
      </c>
      <c r="AI782" s="67">
        <f t="shared" si="213"/>
        <v>798.03079054069758</v>
      </c>
      <c r="AJ782" s="67">
        <f t="shared" si="213"/>
        <v>780.82463167981598</v>
      </c>
      <c r="AK782" s="67">
        <f t="shared" si="213"/>
        <v>763.98945086421179</v>
      </c>
      <c r="AL782" s="67">
        <f t="shared" si="213"/>
        <v>747.51724952132759</v>
      </c>
      <c r="AM782" s="67">
        <f t="shared" si="213"/>
        <v>731.40020153399519</v>
      </c>
      <c r="AN782" s="67">
        <f t="shared" si="213"/>
        <v>715.63064952216348</v>
      </c>
      <c r="AO782" s="67">
        <f t="shared" si="213"/>
        <v>700.20110120479649</v>
      </c>
      <c r="AP782" s="67">
        <f t="shared" si="210"/>
        <v>685.1042258402116</v>
      </c>
      <c r="AQ782" s="67">
        <f t="shared" si="210"/>
        <v>670.33285074316655</v>
      </c>
      <c r="AR782" s="67">
        <f t="shared" si="210"/>
        <v>655.87995787704051</v>
      </c>
      <c r="AS782" s="67">
        <f t="shared" si="210"/>
        <v>641.7386805194908</v>
      </c>
      <c r="AT782" s="67">
        <f t="shared" si="210"/>
        <v>627.90230000000031</v>
      </c>
      <c r="AU782" s="67">
        <f t="shared" si="210"/>
        <v>614.36424250776622</v>
      </c>
      <c r="AV782" s="67">
        <f t="shared" si="210"/>
        <v>601.118075968413</v>
      </c>
      <c r="AW782" s="67">
        <f t="shared" si="210"/>
        <v>588.15750698804527</v>
      </c>
      <c r="AX782" s="67">
        <f t="shared" si="210"/>
        <v>575.47637786319069</v>
      </c>
      <c r="AY782" s="67">
        <f t="shared" si="210"/>
        <v>563.06866365520887</v>
      </c>
      <c r="AZ782" s="67">
        <f t="shared" si="210"/>
        <v>550.92846932777991</v>
      </c>
      <c r="BA782" s="67">
        <f t="shared" si="210"/>
        <v>539.05002694611005</v>
      </c>
      <c r="BB782" s="67">
        <f t="shared" si="210"/>
        <v>527.42769293652486</v>
      </c>
      <c r="BC782" s="67">
        <f t="shared" si="210"/>
        <v>516.05594540514767</v>
      </c>
      <c r="BD782" s="67">
        <f t="shared" si="214"/>
        <v>504.92938151438938</v>
      </c>
      <c r="BE782" s="67">
        <f t="shared" si="214"/>
        <v>494.04271491600298</v>
      </c>
      <c r="BF782" s="67">
        <f t="shared" si="214"/>
        <v>483.39077323948385</v>
      </c>
      <c r="BG782" s="67">
        <f t="shared" si="214"/>
        <v>472.96849563462143</v>
      </c>
      <c r="BH782" s="67">
        <f t="shared" si="214"/>
        <v>462.77093036703604</v>
      </c>
      <c r="BI782" s="67">
        <f t="shared" si="214"/>
        <v>452.79323246555748</v>
      </c>
      <c r="BJ782" s="67">
        <f t="shared" si="214"/>
        <v>443.03066142032765</v>
      </c>
      <c r="BK782" s="67">
        <f t="shared" si="214"/>
        <v>433.47857893053447</v>
      </c>
      <c r="BL782" s="67">
        <f t="shared" si="214"/>
        <v>424.13244670070588</v>
      </c>
      <c r="BM782" s="67">
        <f t="shared" si="214"/>
        <v>414.98782428451779</v>
      </c>
      <c r="BN782" s="67">
        <f t="shared" si="214"/>
        <v>406.04036697509099</v>
      </c>
      <c r="BO782" s="67">
        <f t="shared" si="214"/>
        <v>397.28582374077473</v>
      </c>
      <c r="BP782" s="67">
        <f t="shared" si="214"/>
        <v>388.72003520543706</v>
      </c>
      <c r="BQ782" s="67">
        <f t="shared" si="214"/>
        <v>380.3389316723007</v>
      </c>
      <c r="BS782" s="55"/>
    </row>
    <row r="783" spans="2:71">
      <c r="B783" s="56">
        <v>45</v>
      </c>
      <c r="C783" s="212">
        <v>966.52610000000004</v>
      </c>
      <c r="D783" s="212">
        <v>633.34169999999995</v>
      </c>
      <c r="I783" s="61" t="s">
        <v>381</v>
      </c>
      <c r="J783" s="67">
        <f t="shared" si="212"/>
        <v>1355.4203081769401</v>
      </c>
      <c r="K783" s="67">
        <f t="shared" si="212"/>
        <v>1327.0742220060131</v>
      </c>
      <c r="L783" s="67">
        <f t="shared" si="212"/>
        <v>1299.320941326019</v>
      </c>
      <c r="M783" s="67">
        <f t="shared" si="212"/>
        <v>1272.1480687164478</v>
      </c>
      <c r="N783" s="67">
        <f t="shared" si="212"/>
        <v>1245.5434660257024</v>
      </c>
      <c r="O783" s="67">
        <f t="shared" si="212"/>
        <v>1219.4952489489735</v>
      </c>
      <c r="P783" s="67">
        <f t="shared" si="212"/>
        <v>1193.9917817195069</v>
      </c>
      <c r="Q783" s="67">
        <f t="shared" si="212"/>
        <v>1169.0216719108955</v>
      </c>
      <c r="R783" s="67">
        <f t="shared" si="212"/>
        <v>1144.5737653480689</v>
      </c>
      <c r="S783" s="67">
        <f t="shared" si="212"/>
        <v>1120.637141124711</v>
      </c>
      <c r="T783" s="67">
        <f t="shared" si="212"/>
        <v>1097.2011067248814</v>
      </c>
      <c r="U783" s="67">
        <f t="shared" si="212"/>
        <v>1074.2551932466542</v>
      </c>
      <c r="V783" s="67">
        <f t="shared" si="212"/>
        <v>1051.78915072565</v>
      </c>
      <c r="W783" s="67">
        <f t="shared" si="212"/>
        <v>1029.7929435563656</v>
      </c>
      <c r="X783" s="67">
        <f t="shared" si="212"/>
        <v>1008.2567460092567</v>
      </c>
      <c r="Y783" s="67">
        <f t="shared" si="212"/>
        <v>987.17093784157635</v>
      </c>
      <c r="Z783" s="67">
        <f t="shared" si="213"/>
        <v>966.52610000000004</v>
      </c>
      <c r="AA783" s="67">
        <f t="shared" si="213"/>
        <v>946.31301041312497</v>
      </c>
      <c r="AB783" s="67">
        <f t="shared" si="213"/>
        <v>926.52263987196125</v>
      </c>
      <c r="AC783" s="67">
        <f t="shared" si="213"/>
        <v>907.14614799657386</v>
      </c>
      <c r="AD783" s="67">
        <f t="shared" si="213"/>
        <v>888.17487928707567</v>
      </c>
      <c r="AE783" s="67">
        <f t="shared" si="213"/>
        <v>869.60035925720626</v>
      </c>
      <c r="AF783" s="67">
        <f t="shared" si="213"/>
        <v>851.41429064876979</v>
      </c>
      <c r="AG783" s="67">
        <f t="shared" si="213"/>
        <v>833.60854972524044</v>
      </c>
      <c r="AH783" s="67">
        <f t="shared" si="213"/>
        <v>816.17518264288094</v>
      </c>
      <c r="AI783" s="67">
        <f t="shared" si="213"/>
        <v>799.10640189775199</v>
      </c>
      <c r="AJ783" s="67">
        <f t="shared" si="213"/>
        <v>782.39458284702528</v>
      </c>
      <c r="AK783" s="67">
        <f t="shared" si="213"/>
        <v>766.03226030304779</v>
      </c>
      <c r="AL783" s="67">
        <f t="shared" si="213"/>
        <v>750.01212519863429</v>
      </c>
      <c r="AM783" s="67">
        <f t="shared" si="213"/>
        <v>734.32702132209897</v>
      </c>
      <c r="AN783" s="67">
        <f t="shared" si="213"/>
        <v>718.96994212056825</v>
      </c>
      <c r="AO783" s="67">
        <f t="shared" si="213"/>
        <v>703.93402757014542</v>
      </c>
      <c r="AP783" s="67">
        <f t="shared" si="210"/>
        <v>689.21256111153139</v>
      </c>
      <c r="AQ783" s="67">
        <f t="shared" si="210"/>
        <v>674.79896664972944</v>
      </c>
      <c r="AR783" s="67">
        <f t="shared" si="210"/>
        <v>660.68680561649751</v>
      </c>
      <c r="AS783" s="67">
        <f t="shared" si="210"/>
        <v>646.86977409423184</v>
      </c>
      <c r="AT783" s="67">
        <f t="shared" si="210"/>
        <v>633.34170000000063</v>
      </c>
      <c r="AU783" s="67">
        <f t="shared" si="210"/>
        <v>620.096540328468</v>
      </c>
      <c r="AV783" s="67">
        <f t="shared" si="210"/>
        <v>607.12837845247668</v>
      </c>
      <c r="AW783" s="67">
        <f t="shared" si="210"/>
        <v>594.43142148008451</v>
      </c>
      <c r="AX783" s="67">
        <f t="shared" si="210"/>
        <v>581.99999766687301</v>
      </c>
      <c r="AY783" s="67">
        <f t="shared" si="210"/>
        <v>569.82855388237351</v>
      </c>
      <c r="AZ783" s="67">
        <f t="shared" si="210"/>
        <v>557.91165312947726</v>
      </c>
      <c r="BA783" s="67">
        <f t="shared" si="210"/>
        <v>546.2439721157233</v>
      </c>
      <c r="BB783" s="67">
        <f t="shared" si="210"/>
        <v>534.82029887537772</v>
      </c>
      <c r="BC783" s="67">
        <f t="shared" si="210"/>
        <v>523.63553044124308</v>
      </c>
      <c r="BD783" s="67">
        <f t="shared" si="214"/>
        <v>512.68467056515738</v>
      </c>
      <c r="BE783" s="67">
        <f t="shared" si="214"/>
        <v>501.96282748616437</v>
      </c>
      <c r="BF783" s="67">
        <f t="shared" si="214"/>
        <v>491.46521174535928</v>
      </c>
      <c r="BG783" s="67">
        <f t="shared" si="214"/>
        <v>481.18713404643177</v>
      </c>
      <c r="BH783" s="67">
        <f t="shared" si="214"/>
        <v>471.1240031609521</v>
      </c>
      <c r="BI783" s="67">
        <f t="shared" si="214"/>
        <v>461.27132387746508</v>
      </c>
      <c r="BJ783" s="67">
        <f t="shared" si="214"/>
        <v>451.62469499347361</v>
      </c>
      <c r="BK783" s="67">
        <f t="shared" si="214"/>
        <v>442.17980734941705</v>
      </c>
      <c r="BL783" s="67">
        <f t="shared" si="214"/>
        <v>432.93244190376492</v>
      </c>
      <c r="BM783" s="67">
        <f t="shared" si="214"/>
        <v>423.8784678483666</v>
      </c>
      <c r="BN783" s="67">
        <f t="shared" si="214"/>
        <v>415.01384076321455</v>
      </c>
      <c r="BO783" s="67">
        <f t="shared" si="214"/>
        <v>406.33460080979796</v>
      </c>
      <c r="BP783" s="67">
        <f t="shared" si="214"/>
        <v>397.83687096223815</v>
      </c>
      <c r="BQ783" s="67">
        <f t="shared" si="214"/>
        <v>389.51685527541736</v>
      </c>
      <c r="BS783" s="55"/>
    </row>
    <row r="784" spans="2:71">
      <c r="B784" s="56">
        <v>46</v>
      </c>
      <c r="C784" s="212">
        <v>930.22239999999999</v>
      </c>
      <c r="D784" s="212">
        <v>609.35320000000002</v>
      </c>
      <c r="I784" s="61" t="s">
        <v>381</v>
      </c>
      <c r="J784" s="67">
        <f t="shared" si="212"/>
        <v>1304.8510845825867</v>
      </c>
      <c r="K784" s="67">
        <f t="shared" si="212"/>
        <v>1277.5416448885687</v>
      </c>
      <c r="L784" s="67">
        <f t="shared" si="212"/>
        <v>1250.803768881176</v>
      </c>
      <c r="M784" s="67">
        <f t="shared" si="212"/>
        <v>1224.6254942114358</v>
      </c>
      <c r="N784" s="67">
        <f t="shared" si="212"/>
        <v>1198.9951088923151</v>
      </c>
      <c r="O784" s="67">
        <f t="shared" si="212"/>
        <v>1173.9011460588538</v>
      </c>
      <c r="P784" s="67">
        <f t="shared" si="212"/>
        <v>1149.3323788379655</v>
      </c>
      <c r="Q784" s="67">
        <f t="shared" si="212"/>
        <v>1125.2778153256097</v>
      </c>
      <c r="R784" s="67">
        <f t="shared" si="212"/>
        <v>1101.7266936690864</v>
      </c>
      <c r="S784" s="67">
        <f t="shared" si="212"/>
        <v>1078.6684772522524</v>
      </c>
      <c r="T784" s="67">
        <f t="shared" si="212"/>
        <v>1056.0928499815113</v>
      </c>
      <c r="U784" s="67">
        <f t="shared" si="212"/>
        <v>1033.9897116704601</v>
      </c>
      <c r="V784" s="67">
        <f t="shared" si="212"/>
        <v>1012.3491735211337</v>
      </c>
      <c r="W784" s="67">
        <f t="shared" si="212"/>
        <v>991.16155369982016</v>
      </c>
      <c r="X784" s="67">
        <f t="shared" si="212"/>
        <v>970.41737300547402</v>
      </c>
      <c r="Y784" s="67">
        <f t="shared" si="212"/>
        <v>950.10735062878416</v>
      </c>
      <c r="Z784" s="67">
        <f t="shared" si="213"/>
        <v>930.22239999999999</v>
      </c>
      <c r="AA784" s="67">
        <f t="shared" si="213"/>
        <v>910.75362472366157</v>
      </c>
      <c r="AB784" s="67">
        <f t="shared" si="213"/>
        <v>891.69231459841023</v>
      </c>
      <c r="AC784" s="67">
        <f t="shared" si="213"/>
        <v>873.02994172010233</v>
      </c>
      <c r="AD784" s="67">
        <f t="shared" si="213"/>
        <v>854.75815666648134</v>
      </c>
      <c r="AE784" s="67">
        <f t="shared" si="213"/>
        <v>836.86878476170136</v>
      </c>
      <c r="AF784" s="67">
        <f t="shared" si="213"/>
        <v>819.35382241903153</v>
      </c>
      <c r="AG784" s="67">
        <f t="shared" si="213"/>
        <v>802.20543356010376</v>
      </c>
      <c r="AH784" s="67">
        <f t="shared" si="213"/>
        <v>785.41594610910363</v>
      </c>
      <c r="AI784" s="67">
        <f t="shared" si="213"/>
        <v>768.97784856033377</v>
      </c>
      <c r="AJ784" s="67">
        <f t="shared" si="213"/>
        <v>752.88378661761612</v>
      </c>
      <c r="AK784" s="67">
        <f t="shared" si="213"/>
        <v>737.12655990402902</v>
      </c>
      <c r="AL784" s="67">
        <f t="shared" si="213"/>
        <v>721.69911874050524</v>
      </c>
      <c r="AM784" s="67">
        <f t="shared" si="213"/>
        <v>706.59456099185252</v>
      </c>
      <c r="AN784" s="67">
        <f t="shared" si="213"/>
        <v>691.80612897878405</v>
      </c>
      <c r="AO784" s="67">
        <f t="shared" si="213"/>
        <v>677.32720645457744</v>
      </c>
      <c r="AP784" s="67">
        <f t="shared" si="210"/>
        <v>663.1513156450095</v>
      </c>
      <c r="AQ784" s="67">
        <f t="shared" si="210"/>
        <v>649.27211435024299</v>
      </c>
      <c r="AR784" s="67">
        <f t="shared" si="210"/>
        <v>635.68339310736815</v>
      </c>
      <c r="AS784" s="67">
        <f t="shared" si="210"/>
        <v>622.37907241233052</v>
      </c>
      <c r="AT784" s="67">
        <f t="shared" si="210"/>
        <v>609.35320000000024</v>
      </c>
      <c r="AU784" s="67">
        <f t="shared" si="210"/>
        <v>596.59994818116877</v>
      </c>
      <c r="AV784" s="67">
        <f t="shared" si="210"/>
        <v>584.113611235279</v>
      </c>
      <c r="AW784" s="67">
        <f t="shared" si="210"/>
        <v>571.88860285772307</v>
      </c>
      <c r="AX784" s="67">
        <f t="shared" si="210"/>
        <v>559.91945366056757</v>
      </c>
      <c r="AY784" s="67">
        <f t="shared" si="210"/>
        <v>548.20080872558458</v>
      </c>
      <c r="AZ784" s="67">
        <f t="shared" si="210"/>
        <v>536.72742520849715</v>
      </c>
      <c r="BA784" s="67">
        <f t="shared" si="210"/>
        <v>525.49416999336586</v>
      </c>
      <c r="BB784" s="67">
        <f t="shared" si="210"/>
        <v>514.49601739606567</v>
      </c>
      <c r="BC784" s="67">
        <f t="shared" si="210"/>
        <v>503.72804691582883</v>
      </c>
      <c r="BD784" s="67">
        <f t="shared" si="214"/>
        <v>493.18544103384505</v>
      </c>
      <c r="BE784" s="67">
        <f t="shared" si="214"/>
        <v>482.86348305793541</v>
      </c>
      <c r="BF784" s="67">
        <f t="shared" si="214"/>
        <v>472.75755501233579</v>
      </c>
      <c r="BG784" s="67">
        <f t="shared" si="214"/>
        <v>462.86313557164465</v>
      </c>
      <c r="BH784" s="67">
        <f t="shared" si="214"/>
        <v>453.17579803801215</v>
      </c>
      <c r="BI784" s="67">
        <f t="shared" si="214"/>
        <v>443.69120836066469</v>
      </c>
      <c r="BJ784" s="67">
        <f t="shared" si="214"/>
        <v>434.40512319687934</v>
      </c>
      <c r="BK784" s="67">
        <f t="shared" si="214"/>
        <v>425.31338801354025</v>
      </c>
      <c r="BL784" s="67">
        <f t="shared" si="214"/>
        <v>416.41193522842804</v>
      </c>
      <c r="BM784" s="67">
        <f t="shared" si="214"/>
        <v>407.69678239041053</v>
      </c>
      <c r="BN784" s="67">
        <f t="shared" si="214"/>
        <v>399.16403039772024</v>
      </c>
      <c r="BO784" s="67">
        <f t="shared" si="214"/>
        <v>390.80986175352217</v>
      </c>
      <c r="BP784" s="67">
        <f t="shared" si="214"/>
        <v>382.6305388579907</v>
      </c>
      <c r="BQ784" s="67">
        <f t="shared" si="214"/>
        <v>374.62240233613255</v>
      </c>
      <c r="BS784" s="55"/>
    </row>
    <row r="785" spans="2:71">
      <c r="B785" s="56">
        <v>47</v>
      </c>
      <c r="C785" s="212">
        <v>895.28229999999996</v>
      </c>
      <c r="D785" s="212">
        <v>586.27319999999997</v>
      </c>
      <c r="I785" s="61" t="s">
        <v>381</v>
      </c>
      <c r="J785" s="67">
        <f t="shared" si="212"/>
        <v>1256.1686877365373</v>
      </c>
      <c r="K785" s="67">
        <f t="shared" si="212"/>
        <v>1229.8579867610508</v>
      </c>
      <c r="L785" s="67">
        <f t="shared" si="212"/>
        <v>1204.098368607943</v>
      </c>
      <c r="M785" s="67">
        <f t="shared" si="212"/>
        <v>1178.8782907387842</v>
      </c>
      <c r="N785" s="67">
        <f t="shared" si="212"/>
        <v>1154.1864523758891</v>
      </c>
      <c r="O785" s="67">
        <f t="shared" si="212"/>
        <v>1130.0117894385903</v>
      </c>
      <c r="P785" s="67">
        <f t="shared" si="212"/>
        <v>1106.3434695855735</v>
      </c>
      <c r="Q785" s="67">
        <f t="shared" si="212"/>
        <v>1083.1708873610487</v>
      </c>
      <c r="R785" s="67">
        <f t="shared" si="212"/>
        <v>1060.4836594425908</v>
      </c>
      <c r="S785" s="67">
        <f t="shared" si="212"/>
        <v>1038.271619988511</v>
      </c>
      <c r="T785" s="67">
        <f t="shared" si="212"/>
        <v>1016.52481608268</v>
      </c>
      <c r="U785" s="67">
        <f t="shared" si="212"/>
        <v>995.2335032747601</v>
      </c>
      <c r="V785" s="67">
        <f t="shared" si="212"/>
        <v>974.38814121384883</v>
      </c>
      <c r="W785" s="67">
        <f t="shared" si="212"/>
        <v>953.97938937357492</v>
      </c>
      <c r="X785" s="67">
        <f t="shared" si="212"/>
        <v>933.9981028667346</v>
      </c>
      <c r="Y785" s="67">
        <f t="shared" si="212"/>
        <v>914.43532834759117</v>
      </c>
      <c r="Z785" s="67">
        <f t="shared" si="213"/>
        <v>895.28229999999996</v>
      </c>
      <c r="AA785" s="67">
        <f t="shared" si="213"/>
        <v>876.53043560956542</v>
      </c>
      <c r="AB785" s="67">
        <f t="shared" si="213"/>
        <v>858.17133271806495</v>
      </c>
      <c r="AC785" s="67">
        <f t="shared" si="213"/>
        <v>840.19676485842149</v>
      </c>
      <c r="AD785" s="67">
        <f t="shared" si="213"/>
        <v>822.59867786853351</v>
      </c>
      <c r="AE785" s="67">
        <f t="shared" si="213"/>
        <v>805.36918628231365</v>
      </c>
      <c r="AF785" s="67">
        <f t="shared" si="213"/>
        <v>788.50056979631745</v>
      </c>
      <c r="AG785" s="67">
        <f t="shared" si="213"/>
        <v>771.98526981037901</v>
      </c>
      <c r="AH785" s="67">
        <f t="shared" si="213"/>
        <v>755.81588604070396</v>
      </c>
      <c r="AI785" s="67">
        <f t="shared" si="213"/>
        <v>739.98517320390215</v>
      </c>
      <c r="AJ785" s="67">
        <f t="shared" si="213"/>
        <v>724.4860377704731</v>
      </c>
      <c r="AK785" s="67">
        <f t="shared" si="213"/>
        <v>709.3115347862913</v>
      </c>
      <c r="AL785" s="67">
        <f t="shared" si="213"/>
        <v>694.45486476066515</v>
      </c>
      <c r="AM785" s="67">
        <f t="shared" si="213"/>
        <v>679.90937061957732</v>
      </c>
      <c r="AN785" s="67">
        <f t="shared" si="213"/>
        <v>665.66853472273897</v>
      </c>
      <c r="AO785" s="67">
        <f t="shared" si="213"/>
        <v>651.72597594312265</v>
      </c>
      <c r="AP785" s="67">
        <f t="shared" si="210"/>
        <v>638.07544680766546</v>
      </c>
      <c r="AQ785" s="67">
        <f t="shared" si="210"/>
        <v>624.7108306978605</v>
      </c>
      <c r="AR785" s="67">
        <f t="shared" si="210"/>
        <v>611.62613910898176</v>
      </c>
      <c r="AS785" s="67">
        <f t="shared" si="210"/>
        <v>598.81550896671627</v>
      </c>
      <c r="AT785" s="67">
        <f t="shared" si="210"/>
        <v>586.27319999999941</v>
      </c>
      <c r="AU785" s="67">
        <f t="shared" si="210"/>
        <v>573.99359216887603</v>
      </c>
      <c r="AV785" s="67">
        <f t="shared" si="210"/>
        <v>561.97118314623674</v>
      </c>
      <c r="AW785" s="67">
        <f t="shared" si="210"/>
        <v>550.20058585229901</v>
      </c>
      <c r="AX785" s="67">
        <f t="shared" si="210"/>
        <v>538.67652604072907</v>
      </c>
      <c r="AY785" s="67">
        <f t="shared" si="210"/>
        <v>527.39383993532283</v>
      </c>
      <c r="AZ785" s="67">
        <f t="shared" si="210"/>
        <v>516.34747191618771</v>
      </c>
      <c r="BA785" s="67">
        <f t="shared" si="210"/>
        <v>505.53247225438702</v>
      </c>
      <c r="BB785" s="67">
        <f t="shared" si="210"/>
        <v>494.94399489403327</v>
      </c>
      <c r="BC785" s="67">
        <f t="shared" si="210"/>
        <v>484.57729528083547</v>
      </c>
      <c r="BD785" s="67">
        <f t="shared" si="214"/>
        <v>474.42772823612808</v>
      </c>
      <c r="BE785" s="67">
        <f t="shared" si="214"/>
        <v>464.4907458754293</v>
      </c>
      <c r="BF785" s="67">
        <f t="shared" si="214"/>
        <v>454.76189557059485</v>
      </c>
      <c r="BG785" s="67">
        <f t="shared" si="214"/>
        <v>445.23681795465541</v>
      </c>
      <c r="BH785" s="67">
        <f t="shared" si="214"/>
        <v>435.91124496844282</v>
      </c>
      <c r="BI785" s="67">
        <f t="shared" si="214"/>
        <v>426.78099794812999</v>
      </c>
      <c r="BJ785" s="67">
        <f t="shared" si="214"/>
        <v>417.84198575282841</v>
      </c>
      <c r="BK785" s="67">
        <f t="shared" si="214"/>
        <v>409.09020293140219</v>
      </c>
      <c r="BL785" s="67">
        <f t="shared" si="214"/>
        <v>400.52172792767988</v>
      </c>
      <c r="BM785" s="67">
        <f t="shared" si="214"/>
        <v>392.1327213232575</v>
      </c>
      <c r="BN785" s="67">
        <f t="shared" si="214"/>
        <v>383.91942411710721</v>
      </c>
      <c r="BO785" s="67">
        <f t="shared" si="214"/>
        <v>375.87815604121903</v>
      </c>
      <c r="BP785" s="67">
        <f t="shared" si="214"/>
        <v>368.00531391152259</v>
      </c>
      <c r="BQ785" s="67">
        <f t="shared" si="214"/>
        <v>360.2973700133486</v>
      </c>
      <c r="BS785" s="55"/>
    </row>
    <row r="786" spans="2:71">
      <c r="B786" s="56">
        <v>48</v>
      </c>
      <c r="C786" s="212">
        <v>861.65459999999996</v>
      </c>
      <c r="D786" s="212">
        <v>564.06740000000002</v>
      </c>
      <c r="I786" s="61" t="s">
        <v>381</v>
      </c>
      <c r="J786" s="67">
        <f t="shared" si="212"/>
        <v>1209.3025790038605</v>
      </c>
      <c r="K786" s="67">
        <f t="shared" si="212"/>
        <v>1183.9541074708395</v>
      </c>
      <c r="L786" s="67">
        <f t="shared" si="212"/>
        <v>1159.1369711224252</v>
      </c>
      <c r="M786" s="67">
        <f t="shared" si="212"/>
        <v>1134.8400325187117</v>
      </c>
      <c r="N786" s="67">
        <f t="shared" si="212"/>
        <v>1111.0523876742518</v>
      </c>
      <c r="O786" s="67">
        <f t="shared" si="212"/>
        <v>1087.7633611645631</v>
      </c>
      <c r="P786" s="67">
        <f t="shared" si="212"/>
        <v>1064.962501335209</v>
      </c>
      <c r="Q786" s="67">
        <f t="shared" si="212"/>
        <v>1042.6395756113036</v>
      </c>
      <c r="R786" s="67">
        <f t="shared" si="212"/>
        <v>1020.7845659053335</v>
      </c>
      <c r="S786" s="67">
        <f t="shared" si="212"/>
        <v>999.38766412123812</v>
      </c>
      <c r="T786" s="67">
        <f t="shared" si="212"/>
        <v>978.43926775273189</v>
      </c>
      <c r="U786" s="67">
        <f t="shared" si="212"/>
        <v>957.92997557388765</v>
      </c>
      <c r="V786" s="67">
        <f t="shared" si="212"/>
        <v>937.850583420053</v>
      </c>
      <c r="W786" s="67">
        <f t="shared" si="212"/>
        <v>918.19208005720293</v>
      </c>
      <c r="X786" s="67">
        <f t="shared" si="212"/>
        <v>898.9456431378776</v>
      </c>
      <c r="Y786" s="67">
        <f t="shared" si="212"/>
        <v>880.10263524188497</v>
      </c>
      <c r="Z786" s="67">
        <f t="shared" si="213"/>
        <v>861.65459999999996</v>
      </c>
      <c r="AA786" s="67">
        <f t="shared" si="213"/>
        <v>843.59325829891111</v>
      </c>
      <c r="AB786" s="67">
        <f t="shared" si="213"/>
        <v>825.91050456571986</v>
      </c>
      <c r="AC786" s="67">
        <f t="shared" si="213"/>
        <v>808.5984031303185</v>
      </c>
      <c r="AD786" s="67">
        <f t="shared" si="213"/>
        <v>791.64918466401957</v>
      </c>
      <c r="AE786" s="67">
        <f t="shared" si="213"/>
        <v>775.05524269283387</v>
      </c>
      <c r="AF786" s="67">
        <f t="shared" si="213"/>
        <v>758.80913018383592</v>
      </c>
      <c r="AG786" s="67">
        <f t="shared" si="213"/>
        <v>742.90355620308287</v>
      </c>
      <c r="AH786" s="67">
        <f t="shared" si="213"/>
        <v>727.33138264358706</v>
      </c>
      <c r="AI786" s="67">
        <f t="shared" si="213"/>
        <v>712.08562102187545</v>
      </c>
      <c r="AJ786" s="67">
        <f t="shared" si="213"/>
        <v>697.15942934169641</v>
      </c>
      <c r="AK786" s="67">
        <f t="shared" si="213"/>
        <v>682.54610902346622</v>
      </c>
      <c r="AL786" s="67">
        <f t="shared" si="213"/>
        <v>668.23910189808043</v>
      </c>
      <c r="AM786" s="67">
        <f t="shared" si="213"/>
        <v>654.2319872637363</v>
      </c>
      <c r="AN786" s="67">
        <f t="shared" si="213"/>
        <v>640.5184790044492</v>
      </c>
      <c r="AO786" s="67">
        <f t="shared" si="213"/>
        <v>627.09242276896805</v>
      </c>
      <c r="AP786" s="67">
        <f t="shared" si="210"/>
        <v>613.94779320882412</v>
      </c>
      <c r="AQ786" s="67">
        <f t="shared" si="210"/>
        <v>601.07869127427398</v>
      </c>
      <c r="AR786" s="67">
        <f t="shared" si="210"/>
        <v>588.47934156692281</v>
      </c>
      <c r="AS786" s="67">
        <f t="shared" si="210"/>
        <v>576.14408974783885</v>
      </c>
      <c r="AT786" s="67">
        <f t="shared" si="210"/>
        <v>564.06739999999968</v>
      </c>
      <c r="AU786" s="67">
        <f t="shared" si="210"/>
        <v>552.2438525439253</v>
      </c>
      <c r="AV786" s="67">
        <f t="shared" si="210"/>
        <v>540.66814120538959</v>
      </c>
      <c r="AW786" s="67">
        <f t="shared" si="210"/>
        <v>529.33507103411318</v>
      </c>
      <c r="AX786" s="67">
        <f t="shared" si="210"/>
        <v>518.23955597237352</v>
      </c>
      <c r="AY786" s="67">
        <f t="shared" si="210"/>
        <v>507.37661657248225</v>
      </c>
      <c r="AZ786" s="67">
        <f t="shared" si="210"/>
        <v>496.74137776210756</v>
      </c>
      <c r="BA786" s="67">
        <f t="shared" si="210"/>
        <v>486.32906665643821</v>
      </c>
      <c r="BB786" s="67">
        <f t="shared" si="210"/>
        <v>476.13501041620748</v>
      </c>
      <c r="BC786" s="67">
        <f t="shared" si="210"/>
        <v>466.15463415061498</v>
      </c>
      <c r="BD786" s="67">
        <f t="shared" si="214"/>
        <v>456.38345886420637</v>
      </c>
      <c r="BE786" s="67">
        <f t="shared" si="214"/>
        <v>446.81709944678875</v>
      </c>
      <c r="BF786" s="67">
        <f t="shared" si="214"/>
        <v>437.45126270547973</v>
      </c>
      <c r="BG786" s="67">
        <f t="shared" si="214"/>
        <v>428.28174543800804</v>
      </c>
      <c r="BH786" s="67">
        <f t="shared" si="214"/>
        <v>419.30443254639857</v>
      </c>
      <c r="BI786" s="67">
        <f t="shared" si="214"/>
        <v>410.51529519019846</v>
      </c>
      <c r="BJ786" s="67">
        <f t="shared" si="214"/>
        <v>401.91038897841298</v>
      </c>
      <c r="BK786" s="67">
        <f t="shared" si="214"/>
        <v>393.48585219934097</v>
      </c>
      <c r="BL786" s="67">
        <f t="shared" si="214"/>
        <v>385.23790408751466</v>
      </c>
      <c r="BM786" s="67">
        <f t="shared" si="214"/>
        <v>377.16284312696752</v>
      </c>
      <c r="BN786" s="67">
        <f t="shared" si="214"/>
        <v>369.25704539006654</v>
      </c>
      <c r="BO786" s="67">
        <f t="shared" si="214"/>
        <v>361.51696291116554</v>
      </c>
      <c r="BP786" s="67">
        <f t="shared" si="214"/>
        <v>353.93912209434819</v>
      </c>
      <c r="BQ786" s="67">
        <f t="shared" si="214"/>
        <v>346.52012215454704</v>
      </c>
      <c r="BS786" s="55"/>
    </row>
    <row r="787" spans="2:71">
      <c r="B787" s="56">
        <v>49</v>
      </c>
      <c r="C787" s="212">
        <v>829.28989999999999</v>
      </c>
      <c r="D787" s="212">
        <v>542.70270000000005</v>
      </c>
      <c r="I787" s="61" t="s">
        <v>381</v>
      </c>
      <c r="J787" s="67">
        <f t="shared" si="212"/>
        <v>1164.1847102004162</v>
      </c>
      <c r="K787" s="67">
        <f t="shared" si="212"/>
        <v>1139.7633072686949</v>
      </c>
      <c r="L787" s="67">
        <f t="shared" si="212"/>
        <v>1115.8541984050262</v>
      </c>
      <c r="M787" s="67">
        <f t="shared" si="212"/>
        <v>1092.4466370846144</v>
      </c>
      <c r="N787" s="67">
        <f t="shared" si="212"/>
        <v>1069.5301022152858</v>
      </c>
      <c r="O787" s="67">
        <f t="shared" si="212"/>
        <v>1047.0942934085301</v>
      </c>
      <c r="P787" s="67">
        <f t="shared" si="212"/>
        <v>1025.1291263497446</v>
      </c>
      <c r="Q787" s="67">
        <f t="shared" si="212"/>
        <v>1003.6247282655944</v>
      </c>
      <c r="R787" s="67">
        <f t="shared" si="212"/>
        <v>982.57143348645764</v>
      </c>
      <c r="S787" s="67">
        <f t="shared" si="212"/>
        <v>961.95977910195631</v>
      </c>
      <c r="T787" s="67">
        <f t="shared" si="212"/>
        <v>941.78050070762447</v>
      </c>
      <c r="U787" s="67">
        <f t="shared" si="212"/>
        <v>922.02452824079842</v>
      </c>
      <c r="V787" s="67">
        <f t="shared" si="212"/>
        <v>902.68298190385815</v>
      </c>
      <c r="W787" s="67">
        <f t="shared" si="212"/>
        <v>883.74716817298815</v>
      </c>
      <c r="X787" s="67">
        <f t="shared" si="212"/>
        <v>865.20857589066486</v>
      </c>
      <c r="Y787" s="67">
        <f t="shared" si="212"/>
        <v>847.0588724401108</v>
      </c>
      <c r="Z787" s="67">
        <f t="shared" si="213"/>
        <v>829.28989999999999</v>
      </c>
      <c r="AA787" s="67">
        <f t="shared" si="213"/>
        <v>811.89367187772848</v>
      </c>
      <c r="AB787" s="67">
        <f t="shared" si="213"/>
        <v>794.862368919603</v>
      </c>
      <c r="AC787" s="67">
        <f t="shared" si="213"/>
        <v>778.18833599633388</v>
      </c>
      <c r="AD787" s="67">
        <f t="shared" si="213"/>
        <v>761.86407856225321</v>
      </c>
      <c r="AE787" s="67">
        <f t="shared" si="213"/>
        <v>745.88225928671034</v>
      </c>
      <c r="AF787" s="67">
        <f t="shared" si="213"/>
        <v>730.23569475613192</v>
      </c>
      <c r="AG787" s="67">
        <f t="shared" si="213"/>
        <v>714.9173522452644</v>
      </c>
      <c r="AH787" s="67">
        <f t="shared" si="213"/>
        <v>699.92034655614543</v>
      </c>
      <c r="AI787" s="67">
        <f t="shared" si="213"/>
        <v>685.23793692338609</v>
      </c>
      <c r="AJ787" s="67">
        <f t="shared" si="213"/>
        <v>670.8635239843718</v>
      </c>
      <c r="AK787" s="67">
        <f t="shared" si="213"/>
        <v>656.79064681301941</v>
      </c>
      <c r="AL787" s="67">
        <f t="shared" si="213"/>
        <v>643.0129800157589</v>
      </c>
      <c r="AM787" s="67">
        <f t="shared" si="213"/>
        <v>629.52433088843236</v>
      </c>
      <c r="AN787" s="67">
        <f t="shared" si="213"/>
        <v>616.31863663283423</v>
      </c>
      <c r="AO787" s="67">
        <f t="shared" si="213"/>
        <v>603.38996163164086</v>
      </c>
      <c r="AP787" s="67">
        <f t="shared" si="210"/>
        <v>590.73249478050411</v>
      </c>
      <c r="AQ787" s="67">
        <f t="shared" si="210"/>
        <v>578.3405468761099</v>
      </c>
      <c r="AR787" s="67">
        <f t="shared" si="210"/>
        <v>566.20854805903036</v>
      </c>
      <c r="AS787" s="67">
        <f t="shared" si="210"/>
        <v>554.33104531021479</v>
      </c>
      <c r="AT787" s="67">
        <f t="shared" si="210"/>
        <v>542.70269999999982</v>
      </c>
      <c r="AU787" s="67">
        <f t="shared" si="210"/>
        <v>531.31828548853321</v>
      </c>
      <c r="AV787" s="67">
        <f t="shared" si="210"/>
        <v>520.17268477653533</v>
      </c>
      <c r="AW787" s="67">
        <f t="shared" si="210"/>
        <v>509.26088820533977</v>
      </c>
      <c r="AX787" s="67">
        <f t="shared" si="210"/>
        <v>498.57799120518263</v>
      </c>
      <c r="AY787" s="67">
        <f t="shared" si="210"/>
        <v>488.11919209072431</v>
      </c>
      <c r="AZ787" s="67">
        <f t="shared" si="210"/>
        <v>477.87978990281744</v>
      </c>
      <c r="BA787" s="67">
        <f t="shared" si="210"/>
        <v>467.85518229554697</v>
      </c>
      <c r="BB787" s="67">
        <f t="shared" si="210"/>
        <v>458.04086346759516</v>
      </c>
      <c r="BC787" s="67">
        <f t="shared" si="210"/>
        <v>448.43242213700086</v>
      </c>
      <c r="BD787" s="67">
        <f t="shared" si="214"/>
        <v>439.02553955840193</v>
      </c>
      <c r="BE787" s="67">
        <f t="shared" si="214"/>
        <v>429.81598758187198</v>
      </c>
      <c r="BF787" s="67">
        <f t="shared" si="214"/>
        <v>420.79962675247617</v>
      </c>
      <c r="BG787" s="67">
        <f t="shared" si="214"/>
        <v>411.9724044496931</v>
      </c>
      <c r="BH787" s="67">
        <f t="shared" si="214"/>
        <v>403.33035306586754</v>
      </c>
      <c r="BI787" s="67">
        <f t="shared" si="214"/>
        <v>394.8695882228734</v>
      </c>
      <c r="BJ787" s="67">
        <f t="shared" si="214"/>
        <v>386.58630702618632</v>
      </c>
      <c r="BK787" s="67">
        <f t="shared" si="214"/>
        <v>378.47678635558128</v>
      </c>
      <c r="BL787" s="67">
        <f t="shared" si="214"/>
        <v>370.53738119168634</v>
      </c>
      <c r="BM787" s="67">
        <f t="shared" si="214"/>
        <v>362.76452297764126</v>
      </c>
      <c r="BN787" s="67">
        <f t="shared" si="214"/>
        <v>355.15471801512325</v>
      </c>
      <c r="BO787" s="67">
        <f t="shared" si="214"/>
        <v>347.70454589402055</v>
      </c>
      <c r="BP787" s="67">
        <f t="shared" si="214"/>
        <v>340.41065795504625</v>
      </c>
      <c r="BQ787" s="67">
        <f t="shared" si="214"/>
        <v>333.26977578460315</v>
      </c>
      <c r="BS787" s="55"/>
    </row>
    <row r="788" spans="2:71">
      <c r="B788" s="56">
        <v>50</v>
      </c>
      <c r="C788" s="212">
        <v>798.14099999999996</v>
      </c>
      <c r="D788" s="212">
        <v>522.1472</v>
      </c>
      <c r="I788" s="61" t="s">
        <v>381</v>
      </c>
      <c r="J788" s="67">
        <f t="shared" si="212"/>
        <v>1120.7505346183623</v>
      </c>
      <c r="K788" s="67">
        <f t="shared" si="212"/>
        <v>1097.2222891149759</v>
      </c>
      <c r="L788" s="67">
        <f t="shared" si="212"/>
        <v>1074.1879789873656</v>
      </c>
      <c r="M788" s="67">
        <f t="shared" si="212"/>
        <v>1051.637234904957</v>
      </c>
      <c r="N788" s="67">
        <f t="shared" si="212"/>
        <v>1029.5599052235827</v>
      </c>
      <c r="O788" s="67">
        <f t="shared" si="212"/>
        <v>1007.9460514155253</v>
      </c>
      <c r="P788" s="67">
        <f t="shared" si="212"/>
        <v>986.78594359550198</v>
      </c>
      <c r="Q788" s="67">
        <f t="shared" si="212"/>
        <v>966.070056140573</v>
      </c>
      <c r="R788" s="67">
        <f t="shared" si="212"/>
        <v>945.78906340200103</v>
      </c>
      <c r="S788" s="67">
        <f t="shared" si="212"/>
        <v>925.93383550713531</v>
      </c>
      <c r="T788" s="67">
        <f t="shared" si="212"/>
        <v>906.49543424942601</v>
      </c>
      <c r="U788" s="67">
        <f t="shared" si="212"/>
        <v>887.46510906472122</v>
      </c>
      <c r="V788" s="67">
        <f t="shared" si="212"/>
        <v>868.83429309203518</v>
      </c>
      <c r="W788" s="67">
        <f t="shared" si="212"/>
        <v>850.59459931701372</v>
      </c>
      <c r="X788" s="67">
        <f t="shared" si="212"/>
        <v>832.73781679636124</v>
      </c>
      <c r="Y788" s="67">
        <f t="shared" si="212"/>
        <v>815.25590696152858</v>
      </c>
      <c r="Z788" s="67">
        <f t="shared" si="213"/>
        <v>798.14099999999996</v>
      </c>
      <c r="AA788" s="67">
        <f t="shared" si="213"/>
        <v>781.38539131254765</v>
      </c>
      <c r="AB788" s="67">
        <f t="shared" si="213"/>
        <v>764.98153804486083</v>
      </c>
      <c r="AC788" s="67">
        <f t="shared" si="213"/>
        <v>748.922055691987</v>
      </c>
      <c r="AD788" s="67">
        <f t="shared" si="213"/>
        <v>733.19971477405738</v>
      </c>
      <c r="AE788" s="67">
        <f t="shared" si="213"/>
        <v>717.80743758179972</v>
      </c>
      <c r="AF788" s="67">
        <f t="shared" si="213"/>
        <v>702.73829499037356</v>
      </c>
      <c r="AG788" s="67">
        <f t="shared" si="213"/>
        <v>687.9855033400936</v>
      </c>
      <c r="AH788" s="67">
        <f t="shared" si="213"/>
        <v>673.5424213826368</v>
      </c>
      <c r="AI788" s="67">
        <f t="shared" si="213"/>
        <v>659.40254729135893</v>
      </c>
      <c r="AJ788" s="67">
        <f t="shared" si="213"/>
        <v>645.55951573437437</v>
      </c>
      <c r="AK788" s="67">
        <f t="shared" si="213"/>
        <v>632.00709500908101</v>
      </c>
      <c r="AL788" s="67">
        <f t="shared" si="213"/>
        <v>618.73918423684199</v>
      </c>
      <c r="AM788" s="67">
        <f t="shared" si="213"/>
        <v>605.74981061655933</v>
      </c>
      <c r="AN788" s="67">
        <f t="shared" si="213"/>
        <v>593.03312673590494</v>
      </c>
      <c r="AO788" s="67">
        <f t="shared" si="213"/>
        <v>580.58340793899674</v>
      </c>
      <c r="AP788" s="67">
        <f t="shared" si="210"/>
        <v>568.39504974933686</v>
      </c>
      <c r="AQ788" s="67">
        <f t="shared" si="210"/>
        <v>556.4625653468504</v>
      </c>
      <c r="AR788" s="67">
        <f t="shared" si="210"/>
        <v>544.7805830978898</v>
      </c>
      <c r="AS788" s="67">
        <f t="shared" si="210"/>
        <v>533.34384413709176</v>
      </c>
      <c r="AT788" s="67">
        <f t="shared" si="210"/>
        <v>522.14719999999988</v>
      </c>
      <c r="AU788" s="67">
        <f t="shared" si="210"/>
        <v>511.18561030538592</v>
      </c>
      <c r="AV788" s="67">
        <f t="shared" si="210"/>
        <v>500.45414048622678</v>
      </c>
      <c r="AW788" s="67">
        <f t="shared" si="210"/>
        <v>489.9479595683157</v>
      </c>
      <c r="AX788" s="67">
        <f t="shared" si="210"/>
        <v>479.66233799550787</v>
      </c>
      <c r="AY788" s="67">
        <f t="shared" si="210"/>
        <v>469.59264550062136</v>
      </c>
      <c r="AZ788" s="67">
        <f t="shared" si="210"/>
        <v>459.73434902103452</v>
      </c>
      <c r="BA788" s="67">
        <f t="shared" si="210"/>
        <v>450.08301065804216</v>
      </c>
      <c r="BB788" s="67">
        <f t="shared" si="210"/>
        <v>440.63428567905157</v>
      </c>
      <c r="BC788" s="67">
        <f t="shared" si="210"/>
        <v>431.38392056171858</v>
      </c>
      <c r="BD788" s="67">
        <f t="shared" si="214"/>
        <v>422.32775107914449</v>
      </c>
      <c r="BE788" s="67">
        <f t="shared" si="214"/>
        <v>413.46170042527018</v>
      </c>
      <c r="BF788" s="67">
        <f t="shared" si="214"/>
        <v>404.78177737962471</v>
      </c>
      <c r="BG788" s="67">
        <f t="shared" si="214"/>
        <v>396.2840745106023</v>
      </c>
      <c r="BH788" s="67">
        <f t="shared" si="214"/>
        <v>387.96476641645751</v>
      </c>
      <c r="BI788" s="67">
        <f t="shared" si="214"/>
        <v>379.82010800322854</v>
      </c>
      <c r="BJ788" s="67">
        <f t="shared" si="214"/>
        <v>371.84643279881226</v>
      </c>
      <c r="BK788" s="67">
        <f t="shared" si="214"/>
        <v>364.04015130243272</v>
      </c>
      <c r="BL788" s="67">
        <f t="shared" si="214"/>
        <v>356.39774936875875</v>
      </c>
      <c r="BM788" s="67">
        <f t="shared" si="214"/>
        <v>348.91578662594554</v>
      </c>
      <c r="BN788" s="67">
        <f t="shared" si="214"/>
        <v>341.59089492688616</v>
      </c>
      <c r="BO788" s="67">
        <f t="shared" si="214"/>
        <v>334.41977683297603</v>
      </c>
      <c r="BP788" s="67">
        <f t="shared" si="214"/>
        <v>327.39920412970878</v>
      </c>
      <c r="BQ788" s="67">
        <f t="shared" si="214"/>
        <v>320.52601637343423</v>
      </c>
      <c r="BS788" s="55"/>
    </row>
    <row r="789" spans="2:71">
      <c r="B789" s="56">
        <v>51</v>
      </c>
      <c r="C789" s="212">
        <v>830.70860000000005</v>
      </c>
      <c r="D789" s="212">
        <v>546.12260000000003</v>
      </c>
      <c r="I789" s="61" t="s">
        <v>381</v>
      </c>
      <c r="J789" s="67">
        <f t="shared" si="212"/>
        <v>1161.9181947889786</v>
      </c>
      <c r="K789" s="67">
        <f t="shared" si="212"/>
        <v>1137.8044412075865</v>
      </c>
      <c r="L789" s="67">
        <f t="shared" si="212"/>
        <v>1114.1911300105139</v>
      </c>
      <c r="M789" s="67">
        <f t="shared" si="212"/>
        <v>1091.0678753165587</v>
      </c>
      <c r="N789" s="67">
        <f t="shared" si="212"/>
        <v>1068.4245067868708</v>
      </c>
      <c r="O789" s="67">
        <f t="shared" si="212"/>
        <v>1046.251065151715</v>
      </c>
      <c r="P789" s="67">
        <f t="shared" si="212"/>
        <v>1024.5377978300689</v>
      </c>
      <c r="Q789" s="67">
        <f t="shared" si="212"/>
        <v>1003.2751546401299</v>
      </c>
      <c r="R789" s="67">
        <f t="shared" si="212"/>
        <v>982.45378359884171</v>
      </c>
      <c r="S789" s="67">
        <f t="shared" si="212"/>
        <v>962.0645268085982</v>
      </c>
      <c r="T789" s="67">
        <f t="shared" si="212"/>
        <v>942.09841642930917</v>
      </c>
      <c r="U789" s="67">
        <f t="shared" si="212"/>
        <v>922.54667073406097</v>
      </c>
      <c r="V789" s="67">
        <f t="shared" si="212"/>
        <v>903.40069024663524</v>
      </c>
      <c r="W789" s="67">
        <f t="shared" si="212"/>
        <v>884.65205395918701</v>
      </c>
      <c r="X789" s="67">
        <f t="shared" si="212"/>
        <v>866.29251562841978</v>
      </c>
      <c r="Y789" s="67">
        <f t="shared" ref="Y789:AN804" si="215">$C789*POWER(POWER($D789/$C789,1/($D$672-$C$672)),Y$672-$C$672)</f>
        <v>848.31400014862584</v>
      </c>
      <c r="Z789" s="67">
        <f t="shared" si="215"/>
        <v>830.70860000000005</v>
      </c>
      <c r="AA789" s="67">
        <f t="shared" si="215"/>
        <v>813.46857177066227</v>
      </c>
      <c r="AB789" s="67">
        <f t="shared" si="215"/>
        <v>796.58633275086015</v>
      </c>
      <c r="AC789" s="67">
        <f t="shared" si="215"/>
        <v>780.05445759785289</v>
      </c>
      <c r="AD789" s="67">
        <f t="shared" si="215"/>
        <v>763.86567507001121</v>
      </c>
      <c r="AE789" s="67">
        <f t="shared" si="215"/>
        <v>748.01286482869546</v>
      </c>
      <c r="AF789" s="67">
        <f t="shared" si="215"/>
        <v>732.48905430650439</v>
      </c>
      <c r="AG789" s="67">
        <f t="shared" si="215"/>
        <v>717.28741564052098</v>
      </c>
      <c r="AH789" s="67">
        <f t="shared" si="215"/>
        <v>702.40126266920072</v>
      </c>
      <c r="AI789" s="67">
        <f t="shared" si="215"/>
        <v>687.82404799158746</v>
      </c>
      <c r="AJ789" s="67">
        <f t="shared" si="215"/>
        <v>673.54936008755919</v>
      </c>
      <c r="AK789" s="67">
        <f t="shared" si="215"/>
        <v>659.57092049783796</v>
      </c>
      <c r="AL789" s="67">
        <f t="shared" si="215"/>
        <v>645.88258106252567</v>
      </c>
      <c r="AM789" s="67">
        <f t="shared" si="215"/>
        <v>632.47832121694864</v>
      </c>
      <c r="AN789" s="67">
        <f t="shared" si="215"/>
        <v>619.35224534362271</v>
      </c>
      <c r="AO789" s="67">
        <f t="shared" si="213"/>
        <v>606.49858017917438</v>
      </c>
      <c r="AP789" s="67">
        <f t="shared" ref="AP789:BC789" si="216">$C789*POWER(POWER($D789/$C789,1/($D$672-$C$672)),AP$672-$C$672)</f>
        <v>593.91167227507628</v>
      </c>
      <c r="AQ789" s="67">
        <f t="shared" si="216"/>
        <v>581.58598551108275</v>
      </c>
      <c r="AR789" s="67">
        <f t="shared" si="216"/>
        <v>569.51609866026865</v>
      </c>
      <c r="AS789" s="67">
        <f t="shared" si="216"/>
        <v>557.69670300460155</v>
      </c>
      <c r="AT789" s="67">
        <f t="shared" si="216"/>
        <v>546.12260000000049</v>
      </c>
      <c r="AU789" s="67">
        <f t="shared" si="216"/>
        <v>534.78869898985158</v>
      </c>
      <c r="AV789" s="67">
        <f t="shared" si="216"/>
        <v>523.69001496597627</v>
      </c>
      <c r="AW789" s="67">
        <f t="shared" si="216"/>
        <v>512.82166637606679</v>
      </c>
      <c r="AX789" s="67">
        <f t="shared" si="216"/>
        <v>502.17887297662509</v>
      </c>
      <c r="AY789" s="67">
        <f t="shared" si="216"/>
        <v>491.75695373046102</v>
      </c>
      <c r="AZ789" s="67">
        <f t="shared" si="216"/>
        <v>481.5513247478234</v>
      </c>
      <c r="BA789" s="67">
        <f t="shared" si="216"/>
        <v>471.55749727026091</v>
      </c>
      <c r="BB789" s="67">
        <f t="shared" si="216"/>
        <v>461.77107569632375</v>
      </c>
      <c r="BC789" s="67">
        <f t="shared" si="216"/>
        <v>452.18775564823909</v>
      </c>
      <c r="BD789" s="67">
        <f t="shared" si="214"/>
        <v>442.80332207870993</v>
      </c>
      <c r="BE789" s="67">
        <f t="shared" si="214"/>
        <v>433.61364741700373</v>
      </c>
      <c r="BF789" s="67">
        <f t="shared" si="214"/>
        <v>424.6146897535159</v>
      </c>
      <c r="BG789" s="67">
        <f t="shared" si="214"/>
        <v>415.80249106201074</v>
      </c>
      <c r="BH789" s="67">
        <f t="shared" si="214"/>
        <v>407.17317545875585</v>
      </c>
      <c r="BI789" s="67">
        <f t="shared" si="214"/>
        <v>398.72294749778609</v>
      </c>
      <c r="BJ789" s="67">
        <f t="shared" si="214"/>
        <v>390.44809050154623</v>
      </c>
      <c r="BK789" s="67">
        <f t="shared" si="214"/>
        <v>382.34496492617882</v>
      </c>
      <c r="BL789" s="67">
        <f t="shared" si="214"/>
        <v>374.4100067607373</v>
      </c>
      <c r="BM789" s="67">
        <f t="shared" si="214"/>
        <v>366.63972595962173</v>
      </c>
      <c r="BN789" s="67">
        <f t="shared" si="214"/>
        <v>359.03070490754578</v>
      </c>
      <c r="BO789" s="67">
        <f t="shared" si="214"/>
        <v>351.57959691636194</v>
      </c>
      <c r="BP789" s="67">
        <f t="shared" si="214"/>
        <v>344.28312475308201</v>
      </c>
      <c r="BQ789" s="67">
        <f t="shared" si="214"/>
        <v>337.13807919844618</v>
      </c>
      <c r="BS789" s="55"/>
    </row>
    <row r="790" spans="2:71">
      <c r="B790" s="56">
        <v>52</v>
      </c>
      <c r="C790" s="212">
        <v>864.60519999999997</v>
      </c>
      <c r="D790" s="212">
        <v>571.19889999999998</v>
      </c>
      <c r="I790" s="61" t="s">
        <v>381</v>
      </c>
      <c r="J790" s="67">
        <f t="shared" ref="J790:Y805" si="217">$C790*POWER(POWER($D790/$C790,1/($D$672-$C$672)),J$672-$C$672)</f>
        <v>1204.5982497066514</v>
      </c>
      <c r="K790" s="67">
        <f t="shared" si="217"/>
        <v>1179.8877815257008</v>
      </c>
      <c r="L790" s="67">
        <f t="shared" si="217"/>
        <v>1155.6842103437041</v>
      </c>
      <c r="M790" s="67">
        <f t="shared" si="217"/>
        <v>1131.9771379534866</v>
      </c>
      <c r="N790" s="67">
        <f t="shared" si="217"/>
        <v>1108.756379450994</v>
      </c>
      <c r="O790" s="67">
        <f t="shared" si="217"/>
        <v>1086.0119588597126</v>
      </c>
      <c r="P790" s="67">
        <f t="shared" si="217"/>
        <v>1063.7341048448407</v>
      </c>
      <c r="Q790" s="67">
        <f t="shared" si="217"/>
        <v>1041.9132465153839</v>
      </c>
      <c r="R790" s="67">
        <f t="shared" si="217"/>
        <v>1020.5400093123587</v>
      </c>
      <c r="S790" s="67">
        <f t="shared" si="217"/>
        <v>999.60521098134575</v>
      </c>
      <c r="T790" s="67">
        <f t="shared" si="217"/>
        <v>979.09985762765928</v>
      </c>
      <c r="U790" s="67">
        <f t="shared" si="217"/>
        <v>959.01513985243969</v>
      </c>
      <c r="V790" s="67">
        <f t="shared" si="217"/>
        <v>939.34242896800606</v>
      </c>
      <c r="W790" s="67">
        <f t="shared" si="217"/>
        <v>920.07327329084717</v>
      </c>
      <c r="X790" s="67">
        <f t="shared" si="217"/>
        <v>901.19939451065363</v>
      </c>
      <c r="Y790" s="67">
        <f t="shared" si="217"/>
        <v>882.71268413383666</v>
      </c>
      <c r="Z790" s="67">
        <f t="shared" si="215"/>
        <v>864.60519999999997</v>
      </c>
      <c r="AA790" s="67">
        <f t="shared" si="215"/>
        <v>846.86916286987184</v>
      </c>
      <c r="AB790" s="67">
        <f t="shared" si="215"/>
        <v>829.49695308323112</v>
      </c>
      <c r="AC790" s="67">
        <f t="shared" si="215"/>
        <v>812.48110728538916</v>
      </c>
      <c r="AD790" s="67">
        <f t="shared" si="215"/>
        <v>795.81431522082471</v>
      </c>
      <c r="AE790" s="67">
        <f t="shared" si="215"/>
        <v>779.48941659259071</v>
      </c>
      <c r="AF790" s="67">
        <f t="shared" si="215"/>
        <v>763.49939798614685</v>
      </c>
      <c r="AG790" s="67">
        <f t="shared" si="215"/>
        <v>747.83738985629429</v>
      </c>
      <c r="AH790" s="67">
        <f t="shared" si="215"/>
        <v>732.49666357591889</v>
      </c>
      <c r="AI790" s="67">
        <f t="shared" si="215"/>
        <v>717.47062854527439</v>
      </c>
      <c r="AJ790" s="67">
        <f t="shared" si="215"/>
        <v>702.75282936056522</v>
      </c>
      <c r="AK790" s="67">
        <f t="shared" si="215"/>
        <v>688.33694304061066</v>
      </c>
      <c r="AL790" s="67">
        <f t="shared" si="215"/>
        <v>674.21677631040006</v>
      </c>
      <c r="AM790" s="67">
        <f t="shared" si="215"/>
        <v>660.38626294037124</v>
      </c>
      <c r="AN790" s="67">
        <f t="shared" si="215"/>
        <v>646.83946114026992</v>
      </c>
      <c r="AO790" s="67">
        <f t="shared" ref="AO790:BD805" si="218">$C790*POWER(POWER($D790/$C790,1/($D$672-$C$672)),AO$672-$C$672)</f>
        <v>633.57055100647017</v>
      </c>
      <c r="AP790" s="67">
        <f t="shared" si="218"/>
        <v>620.57383202165909</v>
      </c>
      <c r="AQ790" s="67">
        <f t="shared" si="218"/>
        <v>607.84372060581052</v>
      </c>
      <c r="AR790" s="67">
        <f t="shared" si="218"/>
        <v>595.37474771739869</v>
      </c>
      <c r="AS790" s="67">
        <f t="shared" si="218"/>
        <v>583.16155650381779</v>
      </c>
      <c r="AT790" s="67">
        <f t="shared" si="218"/>
        <v>571.19889999999964</v>
      </c>
      <c r="AU790" s="67">
        <f t="shared" si="218"/>
        <v>559.48163887424164</v>
      </c>
      <c r="AV790" s="67">
        <f t="shared" si="218"/>
        <v>548.00473922027413</v>
      </c>
      <c r="AW790" s="67">
        <f t="shared" si="218"/>
        <v>536.76327039462171</v>
      </c>
      <c r="AX790" s="67">
        <f t="shared" si="218"/>
        <v>525.75240289832641</v>
      </c>
      <c r="AY790" s="67">
        <f t="shared" si="218"/>
        <v>514.96740630212412</v>
      </c>
      <c r="AZ790" s="67">
        <f t="shared" si="218"/>
        <v>504.4036472141841</v>
      </c>
      <c r="BA790" s="67">
        <f t="shared" si="218"/>
        <v>494.0565872895354</v>
      </c>
      <c r="BB790" s="67">
        <f t="shared" si="218"/>
        <v>483.92178128032856</v>
      </c>
      <c r="BC790" s="67">
        <f t="shared" si="218"/>
        <v>473.99487512609119</v>
      </c>
      <c r="BD790" s="67">
        <f t="shared" si="218"/>
        <v>464.27160408316109</v>
      </c>
      <c r="BE790" s="67">
        <f t="shared" ref="BD790:BQ805" si="219">$C790*POWER(POWER($D790/$C790,1/($D$672-$C$672)),BE$672-$C$672)</f>
        <v>454.74779089248966</v>
      </c>
      <c r="BF790" s="67">
        <f t="shared" si="219"/>
        <v>445.41934398503076</v>
      </c>
      <c r="BG790" s="67">
        <f t="shared" si="219"/>
        <v>436.28225572394263</v>
      </c>
      <c r="BH790" s="67">
        <f t="shared" si="219"/>
        <v>427.33260068284881</v>
      </c>
      <c r="BI790" s="67">
        <f t="shared" si="219"/>
        <v>418.56653395941805</v>
      </c>
      <c r="BJ790" s="67">
        <f t="shared" si="219"/>
        <v>409.98028952353775</v>
      </c>
      <c r="BK790" s="67">
        <f t="shared" si="219"/>
        <v>401.57017859937241</v>
      </c>
      <c r="BL790" s="67">
        <f t="shared" si="219"/>
        <v>393.33258808061237</v>
      </c>
      <c r="BM790" s="67">
        <f t="shared" si="219"/>
        <v>385.26397897822994</v>
      </c>
      <c r="BN790" s="67">
        <f t="shared" si="219"/>
        <v>377.36088490007876</v>
      </c>
      <c r="BO790" s="67">
        <f t="shared" si="219"/>
        <v>369.6199105616804</v>
      </c>
      <c r="BP790" s="67">
        <f t="shared" si="219"/>
        <v>362.03773032756135</v>
      </c>
      <c r="BQ790" s="67">
        <f t="shared" si="219"/>
        <v>354.61108678251105</v>
      </c>
      <c r="BS790" s="55"/>
    </row>
    <row r="791" spans="2:71">
      <c r="B791" s="56">
        <v>53</v>
      </c>
      <c r="C791" s="212">
        <v>899.88480000000004</v>
      </c>
      <c r="D791" s="212">
        <v>597.42660000000001</v>
      </c>
      <c r="I791" s="61" t="s">
        <v>381</v>
      </c>
      <c r="J791" s="67">
        <f t="shared" si="217"/>
        <v>1248.845763337589</v>
      </c>
      <c r="K791" s="67">
        <f t="shared" si="217"/>
        <v>1223.5273642433649</v>
      </c>
      <c r="L791" s="67">
        <f t="shared" si="217"/>
        <v>1198.72225618276</v>
      </c>
      <c r="M791" s="67">
        <f t="shared" si="217"/>
        <v>1174.4200329810308</v>
      </c>
      <c r="N791" s="67">
        <f t="shared" si="217"/>
        <v>1150.6104994323889</v>
      </c>
      <c r="O791" s="67">
        <f t="shared" si="217"/>
        <v>1127.2836670229342</v>
      </c>
      <c r="P791" s="67">
        <f t="shared" si="217"/>
        <v>1104.4297497402986</v>
      </c>
      <c r="Q791" s="67">
        <f t="shared" si="217"/>
        <v>1082.0391599682453</v>
      </c>
      <c r="R791" s="67">
        <f t="shared" si="217"/>
        <v>1060.1025044644944</v>
      </c>
      <c r="S791" s="67">
        <f t="shared" si="217"/>
        <v>1038.6105804200974</v>
      </c>
      <c r="T791" s="67">
        <f t="shared" si="217"/>
        <v>1017.5543715986952</v>
      </c>
      <c r="U791" s="67">
        <f t="shared" si="217"/>
        <v>996.92504455405208</v>
      </c>
      <c r="V791" s="67">
        <f t="shared" si="217"/>
        <v>976.71394492427044</v>
      </c>
      <c r="W791" s="67">
        <f t="shared" si="217"/>
        <v>956.91259380113593</v>
      </c>
      <c r="X791" s="67">
        <f t="shared" si="217"/>
        <v>937.51268417306665</v>
      </c>
      <c r="Y791" s="67">
        <f t="shared" si="217"/>
        <v>918.50607744017861</v>
      </c>
      <c r="Z791" s="67">
        <f t="shared" si="215"/>
        <v>899.88480000000004</v>
      </c>
      <c r="AA791" s="67">
        <f t="shared" si="215"/>
        <v>881.64103990240733</v>
      </c>
      <c r="AB791" s="67">
        <f t="shared" si="215"/>
        <v>863.76714357237518</v>
      </c>
      <c r="AC791" s="67">
        <f t="shared" si="215"/>
        <v>846.25561259916913</v>
      </c>
      <c r="AD791" s="67">
        <f t="shared" si="215"/>
        <v>829.09910059063134</v>
      </c>
      <c r="AE791" s="67">
        <f t="shared" si="215"/>
        <v>812.29041009124137</v>
      </c>
      <c r="AF791" s="67">
        <f t="shared" si="215"/>
        <v>795.82248956265846</v>
      </c>
      <c r="AG791" s="67">
        <f t="shared" si="215"/>
        <v>779.68843042547758</v>
      </c>
      <c r="AH791" s="67">
        <f t="shared" si="215"/>
        <v>763.88146416096129</v>
      </c>
      <c r="AI791" s="67">
        <f t="shared" si="215"/>
        <v>748.39495947152716</v>
      </c>
      <c r="AJ791" s="67">
        <f t="shared" si="215"/>
        <v>733.22241949880379</v>
      </c>
      <c r="AK791" s="67">
        <f t="shared" si="215"/>
        <v>718.35747909808515</v>
      </c>
      <c r="AL791" s="67">
        <f t="shared" si="215"/>
        <v>703.79390216804154</v>
      </c>
      <c r="AM791" s="67">
        <f t="shared" si="215"/>
        <v>689.52557903456659</v>
      </c>
      <c r="AN791" s="67">
        <f t="shared" si="215"/>
        <v>675.54652388766294</v>
      </c>
      <c r="AO791" s="67">
        <f t="shared" si="218"/>
        <v>661.8508722702901</v>
      </c>
      <c r="AP791" s="67">
        <f t="shared" si="218"/>
        <v>648.43287861812303</v>
      </c>
      <c r="AQ791" s="67">
        <f t="shared" si="218"/>
        <v>635.28691384918761</v>
      </c>
      <c r="AR791" s="67">
        <f t="shared" si="218"/>
        <v>622.40746300236299</v>
      </c>
      <c r="AS791" s="67">
        <f t="shared" si="218"/>
        <v>609.78912292375901</v>
      </c>
      <c r="AT791" s="67">
        <f t="shared" si="218"/>
        <v>597.42659999999978</v>
      </c>
      <c r="AU791" s="67">
        <f t="shared" si="218"/>
        <v>585.31470793745973</v>
      </c>
      <c r="AV791" s="67">
        <f t="shared" si="218"/>
        <v>573.44836558652366</v>
      </c>
      <c r="AW791" s="67">
        <f t="shared" si="218"/>
        <v>561.82259480995629</v>
      </c>
      <c r="AX791" s="67">
        <f t="shared" si="218"/>
        <v>550.43251839448635</v>
      </c>
      <c r="AY791" s="67">
        <f t="shared" si="218"/>
        <v>539.27335800473111</v>
      </c>
      <c r="AZ791" s="67">
        <f t="shared" si="218"/>
        <v>528.34043217860142</v>
      </c>
      <c r="BA791" s="67">
        <f t="shared" si="218"/>
        <v>517.62915436334686</v>
      </c>
      <c r="BB791" s="67">
        <f t="shared" si="218"/>
        <v>507.13503099141673</v>
      </c>
      <c r="BC791" s="67">
        <f t="shared" si="218"/>
        <v>496.8536595953305</v>
      </c>
      <c r="BD791" s="67">
        <f t="shared" si="219"/>
        <v>486.78072696076646</v>
      </c>
      <c r="BE791" s="67">
        <f t="shared" si="219"/>
        <v>476.91200731709205</v>
      </c>
      <c r="BF791" s="67">
        <f t="shared" si="219"/>
        <v>467.2433605645806</v>
      </c>
      <c r="BG791" s="67">
        <f t="shared" si="219"/>
        <v>457.77073053756686</v>
      </c>
      <c r="BH791" s="67">
        <f t="shared" si="219"/>
        <v>448.49014330281506</v>
      </c>
      <c r="BI791" s="67">
        <f t="shared" si="219"/>
        <v>439.39770549238477</v>
      </c>
      <c r="BJ791" s="67">
        <f t="shared" si="219"/>
        <v>430.48960267029491</v>
      </c>
      <c r="BK791" s="67">
        <f t="shared" si="219"/>
        <v>421.76209773230187</v>
      </c>
      <c r="BL791" s="67">
        <f t="shared" si="219"/>
        <v>413.21152933811902</v>
      </c>
      <c r="BM791" s="67">
        <f t="shared" si="219"/>
        <v>404.83431037542061</v>
      </c>
      <c r="BN791" s="67">
        <f t="shared" si="219"/>
        <v>396.62692645498601</v>
      </c>
      <c r="BO791" s="67">
        <f t="shared" si="219"/>
        <v>388.58593443635164</v>
      </c>
      <c r="BP791" s="67">
        <f t="shared" si="219"/>
        <v>380.70796098335444</v>
      </c>
      <c r="BQ791" s="67">
        <f t="shared" si="219"/>
        <v>372.98970114895786</v>
      </c>
      <c r="BS791" s="55"/>
    </row>
    <row r="792" spans="2:71">
      <c r="B792" s="56">
        <v>54</v>
      </c>
      <c r="C792" s="212">
        <v>936.60400000000004</v>
      </c>
      <c r="D792" s="212">
        <v>624.85850000000005</v>
      </c>
      <c r="I792" s="61" t="s">
        <v>381</v>
      </c>
      <c r="J792" s="67">
        <f t="shared" si="217"/>
        <v>1294.7188447087756</v>
      </c>
      <c r="K792" s="67">
        <f t="shared" si="217"/>
        <v>1268.7812525761772</v>
      </c>
      <c r="L792" s="67">
        <f t="shared" si="217"/>
        <v>1243.3632780334408</v>
      </c>
      <c r="M792" s="67">
        <f t="shared" si="217"/>
        <v>1218.4545113849288</v>
      </c>
      <c r="N792" s="67">
        <f t="shared" si="217"/>
        <v>1194.0447514763707</v>
      </c>
      <c r="O792" s="67">
        <f t="shared" si="217"/>
        <v>1170.124001517077</v>
      </c>
      <c r="P792" s="67">
        <f t="shared" si="217"/>
        <v>1146.6824649858459</v>
      </c>
      <c r="Q792" s="67">
        <f t="shared" si="217"/>
        <v>1123.7105416188886</v>
      </c>
      <c r="R792" s="67">
        <f t="shared" si="217"/>
        <v>1101.1988234781302</v>
      </c>
      <c r="S792" s="67">
        <f t="shared" si="217"/>
        <v>1079.1380910982768</v>
      </c>
      <c r="T792" s="67">
        <f t="shared" si="217"/>
        <v>1057.5193097110684</v>
      </c>
      <c r="U792" s="67">
        <f t="shared" si="217"/>
        <v>1036.3336255451732</v>
      </c>
      <c r="V792" s="67">
        <f t="shared" si="217"/>
        <v>1015.5723622002081</v>
      </c>
      <c r="W792" s="67">
        <f t="shared" si="217"/>
        <v>995.22701709339947</v>
      </c>
      <c r="X792" s="67">
        <f t="shared" si="217"/>
        <v>975.28925797742886</v>
      </c>
      <c r="Y792" s="67">
        <f t="shared" si="217"/>
        <v>955.75091952803893</v>
      </c>
      <c r="Z792" s="67">
        <f t="shared" si="215"/>
        <v>936.60400000000004</v>
      </c>
      <c r="AA792" s="67">
        <f t="shared" si="215"/>
        <v>917.84065795007052</v>
      </c>
      <c r="AB792" s="67">
        <f t="shared" si="215"/>
        <v>899.45320902560559</v>
      </c>
      <c r="AC792" s="67">
        <f t="shared" si="215"/>
        <v>881.4341228175025</v>
      </c>
      <c r="AD792" s="67">
        <f t="shared" si="215"/>
        <v>863.77601977619111</v>
      </c>
      <c r="AE792" s="67">
        <f t="shared" si="215"/>
        <v>846.47166818940798</v>
      </c>
      <c r="AF792" s="67">
        <f t="shared" si="215"/>
        <v>829.51398122051592</v>
      </c>
      <c r="AG792" s="67">
        <f t="shared" si="215"/>
        <v>812.89601400615481</v>
      </c>
      <c r="AH792" s="67">
        <f t="shared" si="215"/>
        <v>796.6109608120388</v>
      </c>
      <c r="AI792" s="67">
        <f t="shared" si="215"/>
        <v>780.65215224572978</v>
      </c>
      <c r="AJ792" s="67">
        <f t="shared" si="215"/>
        <v>765.01305252525003</v>
      </c>
      <c r="AK792" s="67">
        <f t="shared" si="215"/>
        <v>749.687256802413</v>
      </c>
      <c r="AL792" s="67">
        <f t="shared" si="215"/>
        <v>734.66848853977797</v>
      </c>
      <c r="AM792" s="67">
        <f t="shared" si="215"/>
        <v>719.95059694015151</v>
      </c>
      <c r="AN792" s="67">
        <f t="shared" si="215"/>
        <v>705.52755442758587</v>
      </c>
      <c r="AO792" s="67">
        <f t="shared" si="218"/>
        <v>691.39345417884135</v>
      </c>
      <c r="AP792" s="67">
        <f t="shared" si="218"/>
        <v>677.54250770430156</v>
      </c>
      <c r="AQ792" s="67">
        <f t="shared" si="218"/>
        <v>663.96904247735097</v>
      </c>
      <c r="AR792" s="67">
        <f t="shared" si="218"/>
        <v>650.66749961124458</v>
      </c>
      <c r="AS792" s="67">
        <f t="shared" si="218"/>
        <v>637.63243158251714</v>
      </c>
      <c r="AT792" s="67">
        <f t="shared" si="218"/>
        <v>624.85850000000096</v>
      </c>
      <c r="AU792" s="67">
        <f t="shared" si="218"/>
        <v>612.34047341853648</v>
      </c>
      <c r="AV792" s="67">
        <f t="shared" si="218"/>
        <v>600.07322519648346</v>
      </c>
      <c r="AW792" s="67">
        <f t="shared" si="218"/>
        <v>588.05173139615158</v>
      </c>
      <c r="AX792" s="67">
        <f t="shared" si="218"/>
        <v>576.27106872629406</v>
      </c>
      <c r="AY792" s="67">
        <f t="shared" si="218"/>
        <v>564.72641252581877</v>
      </c>
      <c r="AZ792" s="67">
        <f t="shared" si="218"/>
        <v>553.41303478789371</v>
      </c>
      <c r="BA792" s="67">
        <f t="shared" si="218"/>
        <v>542.32630222363514</v>
      </c>
      <c r="BB792" s="67">
        <f t="shared" si="218"/>
        <v>531.46167436458757</v>
      </c>
      <c r="BC792" s="67">
        <f t="shared" si="218"/>
        <v>520.8147017032162</v>
      </c>
      <c r="BD792" s="67">
        <f t="shared" si="219"/>
        <v>510.38102387065368</v>
      </c>
      <c r="BE792" s="67">
        <f t="shared" si="219"/>
        <v>500.15636785095018</v>
      </c>
      <c r="BF792" s="67">
        <f t="shared" si="219"/>
        <v>490.13654623110034</v>
      </c>
      <c r="BG792" s="67">
        <f t="shared" si="219"/>
        <v>480.31745548612673</v>
      </c>
      <c r="BH792" s="67">
        <f t="shared" si="219"/>
        <v>470.69507429851922</v>
      </c>
      <c r="BI792" s="67">
        <f t="shared" si="219"/>
        <v>461.26546191134162</v>
      </c>
      <c r="BJ792" s="67">
        <f t="shared" si="219"/>
        <v>452.0247565143315</v>
      </c>
      <c r="BK792" s="67">
        <f t="shared" si="219"/>
        <v>442.96917366233157</v>
      </c>
      <c r="BL792" s="67">
        <f t="shared" si="219"/>
        <v>434.09500472540526</v>
      </c>
      <c r="BM792" s="67">
        <f t="shared" si="219"/>
        <v>425.39861537000155</v>
      </c>
      <c r="BN792" s="67">
        <f t="shared" si="219"/>
        <v>416.87644407054756</v>
      </c>
      <c r="BO792" s="67">
        <f t="shared" si="219"/>
        <v>408.52500065085894</v>
      </c>
      <c r="BP792" s="67">
        <f t="shared" si="219"/>
        <v>400.34086485477042</v>
      </c>
      <c r="BQ792" s="67">
        <f t="shared" si="219"/>
        <v>392.32068494540141</v>
      </c>
      <c r="BS792" s="55"/>
    </row>
    <row r="793" spans="2:71">
      <c r="B793" s="56">
        <v>55</v>
      </c>
      <c r="C793" s="212">
        <v>974.82159999999999</v>
      </c>
      <c r="D793" s="212">
        <v>653.55010000000004</v>
      </c>
      <c r="I793" s="61" t="s">
        <v>381</v>
      </c>
      <c r="J793" s="67">
        <f t="shared" si="217"/>
        <v>1342.2770051582472</v>
      </c>
      <c r="K793" s="67">
        <f t="shared" si="217"/>
        <v>1315.708975428764</v>
      </c>
      <c r="L793" s="67">
        <f t="shared" si="217"/>
        <v>1289.6668134605507</v>
      </c>
      <c r="M793" s="67">
        <f t="shared" si="217"/>
        <v>1264.1401106194269</v>
      </c>
      <c r="N793" s="67">
        <f t="shared" si="217"/>
        <v>1239.1186642919531</v>
      </c>
      <c r="O793" s="67">
        <f t="shared" si="217"/>
        <v>1214.5924738076089</v>
      </c>
      <c r="P793" s="67">
        <f t="shared" si="217"/>
        <v>1190.551736441686</v>
      </c>
      <c r="Q793" s="67">
        <f t="shared" si="217"/>
        <v>1166.9868434972959</v>
      </c>
      <c r="R793" s="67">
        <f t="shared" si="217"/>
        <v>1143.8883764649288</v>
      </c>
      <c r="S793" s="67">
        <f t="shared" si="217"/>
        <v>1121.2471032580265</v>
      </c>
      <c r="T793" s="67">
        <f t="shared" si="217"/>
        <v>1099.0539745230644</v>
      </c>
      <c r="U793" s="67">
        <f t="shared" si="217"/>
        <v>1077.3001200226715</v>
      </c>
      <c r="V793" s="67">
        <f t="shared" si="217"/>
        <v>1055.9768450903384</v>
      </c>
      <c r="W793" s="67">
        <f t="shared" si="217"/>
        <v>1035.0756271552978</v>
      </c>
      <c r="X793" s="67">
        <f t="shared" si="217"/>
        <v>1014.5881123361912</v>
      </c>
      <c r="Y793" s="67">
        <f t="shared" si="217"/>
        <v>994.50611210215584</v>
      </c>
      <c r="Z793" s="67">
        <f t="shared" si="215"/>
        <v>974.82159999999999</v>
      </c>
      <c r="AA793" s="67">
        <f t="shared" si="215"/>
        <v>955.5267084461592</v>
      </c>
      <c r="AB793" s="67">
        <f t="shared" si="215"/>
        <v>936.61372558214907</v>
      </c>
      <c r="AC793" s="67">
        <f t="shared" si="215"/>
        <v>918.07509219225869</v>
      </c>
      <c r="AD793" s="67">
        <f t="shared" si="215"/>
        <v>899.90339868225453</v>
      </c>
      <c r="AE793" s="67">
        <f t="shared" si="215"/>
        <v>882.09138211788331</v>
      </c>
      <c r="AF793" s="67">
        <f t="shared" si="215"/>
        <v>864.63192332199492</v>
      </c>
      <c r="AG793" s="67">
        <f t="shared" si="215"/>
        <v>847.51804402912057</v>
      </c>
      <c r="AH793" s="67">
        <f t="shared" si="215"/>
        <v>830.74290409637285</v>
      </c>
      <c r="AI793" s="67">
        <f t="shared" si="215"/>
        <v>814.29979876954974</v>
      </c>
      <c r="AJ793" s="67">
        <f t="shared" si="215"/>
        <v>798.18215600335247</v>
      </c>
      <c r="AK793" s="67">
        <f t="shared" si="215"/>
        <v>782.38353383464448</v>
      </c>
      <c r="AL793" s="67">
        <f t="shared" si="215"/>
        <v>766.89761780770152</v>
      </c>
      <c r="AM793" s="67">
        <f t="shared" si="215"/>
        <v>751.71821845042587</v>
      </c>
      <c r="AN793" s="67">
        <f t="shared" si="215"/>
        <v>736.8392688005132</v>
      </c>
      <c r="AO793" s="67">
        <f t="shared" si="218"/>
        <v>722.25482198058512</v>
      </c>
      <c r="AP793" s="67">
        <f t="shared" si="218"/>
        <v>707.95904882131788</v>
      </c>
      <c r="AQ793" s="67">
        <f t="shared" si="218"/>
        <v>693.94623553161694</v>
      </c>
      <c r="AR793" s="67">
        <f t="shared" si="218"/>
        <v>680.21078141490625</v>
      </c>
      <c r="AS793" s="67">
        <f t="shared" si="218"/>
        <v>666.74719663061967</v>
      </c>
      <c r="AT793" s="67">
        <f t="shared" si="218"/>
        <v>653.55010000000016</v>
      </c>
      <c r="AU793" s="67">
        <f t="shared" si="218"/>
        <v>640.61421685532855</v>
      </c>
      <c r="AV793" s="67">
        <f t="shared" si="218"/>
        <v>627.93437693172393</v>
      </c>
      <c r="AW793" s="67">
        <f t="shared" si="218"/>
        <v>615.50551230067117</v>
      </c>
      <c r="AX793" s="67">
        <f t="shared" si="218"/>
        <v>603.32265534445219</v>
      </c>
      <c r="AY793" s="67">
        <f t="shared" si="218"/>
        <v>591.38093677066752</v>
      </c>
      <c r="AZ793" s="67">
        <f t="shared" si="218"/>
        <v>579.67558366605965</v>
      </c>
      <c r="BA793" s="67">
        <f t="shared" si="218"/>
        <v>568.20191758885551</v>
      </c>
      <c r="BB793" s="67">
        <f t="shared" si="218"/>
        <v>556.95535269886818</v>
      </c>
      <c r="BC793" s="67">
        <f t="shared" si="218"/>
        <v>545.93139392461057</v>
      </c>
      <c r="BD793" s="67">
        <f t="shared" si="219"/>
        <v>535.12563516668763</v>
      </c>
      <c r="BE793" s="67">
        <f t="shared" si="219"/>
        <v>524.53375753674857</v>
      </c>
      <c r="BF793" s="67">
        <f t="shared" si="219"/>
        <v>514.15152763129697</v>
      </c>
      <c r="BG793" s="67">
        <f t="shared" si="219"/>
        <v>503.97479583966725</v>
      </c>
      <c r="BH793" s="67">
        <f t="shared" si="219"/>
        <v>493.99949468549158</v>
      </c>
      <c r="BI793" s="67">
        <f t="shared" si="219"/>
        <v>484.22163720099525</v>
      </c>
      <c r="BJ793" s="67">
        <f t="shared" si="219"/>
        <v>474.63731533346947</v>
      </c>
      <c r="BK793" s="67">
        <f t="shared" si="219"/>
        <v>465.24269838328559</v>
      </c>
      <c r="BL793" s="67">
        <f t="shared" si="219"/>
        <v>456.03403147282552</v>
      </c>
      <c r="BM793" s="67">
        <f t="shared" si="219"/>
        <v>447.00763404571791</v>
      </c>
      <c r="BN793" s="67">
        <f t="shared" si="219"/>
        <v>438.15989839577844</v>
      </c>
      <c r="BO793" s="67">
        <f t="shared" si="219"/>
        <v>429.4872882250678</v>
      </c>
      <c r="BP793" s="67">
        <f t="shared" si="219"/>
        <v>420.98633723049005</v>
      </c>
      <c r="BQ793" s="67">
        <f t="shared" si="219"/>
        <v>412.6536477183671</v>
      </c>
      <c r="BS793" s="55"/>
    </row>
    <row r="794" spans="2:71">
      <c r="B794" s="56">
        <v>56</v>
      </c>
      <c r="C794" s="212">
        <v>1022.8646</v>
      </c>
      <c r="D794" s="212">
        <v>686.27470000000005</v>
      </c>
      <c r="I794" s="61" t="s">
        <v>381</v>
      </c>
      <c r="J794" s="67">
        <f t="shared" si="217"/>
        <v>1407.5838536771444</v>
      </c>
      <c r="K794" s="67">
        <f t="shared" si="217"/>
        <v>1379.7749894582485</v>
      </c>
      <c r="L794" s="67">
        <f t="shared" si="217"/>
        <v>1352.5155297576875</v>
      </c>
      <c r="M794" s="67">
        <f t="shared" si="217"/>
        <v>1325.7946202909279</v>
      </c>
      <c r="N794" s="67">
        <f t="shared" si="217"/>
        <v>1299.6016212155996</v>
      </c>
      <c r="O794" s="67">
        <f t="shared" si="217"/>
        <v>1273.9261028948765</v>
      </c>
      <c r="P794" s="67">
        <f t="shared" si="217"/>
        <v>1248.7578417445638</v>
      </c>
      <c r="Q794" s="67">
        <f t="shared" si="217"/>
        <v>1224.086816162225</v>
      </c>
      <c r="R794" s="67">
        <f t="shared" si="217"/>
        <v>1199.9032025367424</v>
      </c>
      <c r="S794" s="67">
        <f t="shared" si="217"/>
        <v>1176.1973713367095</v>
      </c>
      <c r="T794" s="67">
        <f t="shared" si="217"/>
        <v>1152.9598832761035</v>
      </c>
      <c r="U794" s="67">
        <f t="shared" si="217"/>
        <v>1130.181485555712</v>
      </c>
      <c r="V794" s="67">
        <f t="shared" si="217"/>
        <v>1107.8531081788162</v>
      </c>
      <c r="W794" s="67">
        <f t="shared" si="217"/>
        <v>1085.9658603396601</v>
      </c>
      <c r="X794" s="67">
        <f t="shared" si="217"/>
        <v>1064.5110268832736</v>
      </c>
      <c r="Y794" s="67">
        <f t="shared" si="217"/>
        <v>1043.4800648352364</v>
      </c>
      <c r="Z794" s="67">
        <f t="shared" si="215"/>
        <v>1022.8646</v>
      </c>
      <c r="AA794" s="67">
        <f t="shared" si="215"/>
        <v>1002.6564236264172</v>
      </c>
      <c r="AB794" s="67">
        <f t="shared" si="215"/>
        <v>982.84748913914655</v>
      </c>
      <c r="AC794" s="67">
        <f t="shared" si="215"/>
        <v>963.42990893463377</v>
      </c>
      <c r="AD794" s="67">
        <f t="shared" si="215"/>
        <v>944.39595124039363</v>
      </c>
      <c r="AE794" s="67">
        <f t="shared" si="215"/>
        <v>925.73803703634042</v>
      </c>
      <c r="AF794" s="67">
        <f t="shared" si="215"/>
        <v>907.44873703694191</v>
      </c>
      <c r="AG794" s="67">
        <f t="shared" si="215"/>
        <v>889.52076873299688</v>
      </c>
      <c r="AH794" s="67">
        <f t="shared" si="215"/>
        <v>871.94699349185419</v>
      </c>
      <c r="AI794" s="67">
        <f t="shared" si="215"/>
        <v>854.72041371492332</v>
      </c>
      <c r="AJ794" s="67">
        <f t="shared" si="215"/>
        <v>837.83417005134072</v>
      </c>
      <c r="AK794" s="67">
        <f t="shared" si="215"/>
        <v>821.28153866668652</v>
      </c>
      <c r="AL794" s="67">
        <f t="shared" si="215"/>
        <v>805.05592856565863</v>
      </c>
      <c r="AM794" s="67">
        <f t="shared" si="215"/>
        <v>789.15087896764419</v>
      </c>
      <c r="AN794" s="67">
        <f t="shared" si="215"/>
        <v>773.56005673413836</v>
      </c>
      <c r="AO794" s="67">
        <f t="shared" si="218"/>
        <v>758.27725384698977</v>
      </c>
      <c r="AP794" s="67">
        <f t="shared" si="218"/>
        <v>743.2963849364653</v>
      </c>
      <c r="AQ794" s="67">
        <f t="shared" si="218"/>
        <v>728.6114848581534</v>
      </c>
      <c r="AR794" s="67">
        <f t="shared" si="218"/>
        <v>714.21670631773702</v>
      </c>
      <c r="AS794" s="67">
        <f t="shared" si="218"/>
        <v>700.10631754269457</v>
      </c>
      <c r="AT794" s="67">
        <f t="shared" si="218"/>
        <v>686.27469999999903</v>
      </c>
      <c r="AU794" s="67">
        <f t="shared" si="218"/>
        <v>672.7163461589065</v>
      </c>
      <c r="AV794" s="67">
        <f t="shared" si="218"/>
        <v>659.42585729794553</v>
      </c>
      <c r="AW794" s="67">
        <f t="shared" si="218"/>
        <v>646.3979413552313</v>
      </c>
      <c r="AX794" s="67">
        <f t="shared" si="218"/>
        <v>633.62741082125126</v>
      </c>
      <c r="AY794" s="67">
        <f t="shared" si="218"/>
        <v>621.10918067328021</v>
      </c>
      <c r="AZ794" s="67">
        <f t="shared" si="218"/>
        <v>608.83826635060518</v>
      </c>
      <c r="BA794" s="67">
        <f t="shared" si="218"/>
        <v>596.80978176975327</v>
      </c>
      <c r="BB794" s="67">
        <f t="shared" si="218"/>
        <v>585.01893737892908</v>
      </c>
      <c r="BC794" s="67">
        <f t="shared" si="218"/>
        <v>573.46103825089267</v>
      </c>
      <c r="BD794" s="67">
        <f t="shared" si="219"/>
        <v>562.13148221351298</v>
      </c>
      <c r="BE794" s="67">
        <f t="shared" si="219"/>
        <v>551.02575801725652</v>
      </c>
      <c r="BF794" s="67">
        <f t="shared" si="219"/>
        <v>540.13944353887894</v>
      </c>
      <c r="BG794" s="67">
        <f t="shared" si="219"/>
        <v>529.46820402060598</v>
      </c>
      <c r="BH794" s="67">
        <f t="shared" si="219"/>
        <v>519.00779034410118</v>
      </c>
      <c r="BI794" s="67">
        <f t="shared" si="219"/>
        <v>508.75403733853523</v>
      </c>
      <c r="BJ794" s="67">
        <f t="shared" si="219"/>
        <v>498.70286212207998</v>
      </c>
      <c r="BK794" s="67">
        <f t="shared" si="219"/>
        <v>488.85026247617037</v>
      </c>
      <c r="BL794" s="67">
        <f t="shared" si="219"/>
        <v>479.19231525188405</v>
      </c>
      <c r="BM794" s="67">
        <f t="shared" si="219"/>
        <v>469.72517480780624</v>
      </c>
      <c r="BN794" s="67">
        <f t="shared" si="219"/>
        <v>460.44507147875549</v>
      </c>
      <c r="BO794" s="67">
        <f t="shared" si="219"/>
        <v>451.34831007476362</v>
      </c>
      <c r="BP794" s="67">
        <f t="shared" si="219"/>
        <v>442.43126840970905</v>
      </c>
      <c r="BQ794" s="67">
        <f t="shared" si="219"/>
        <v>433.69039585902021</v>
      </c>
      <c r="BS794" s="55"/>
    </row>
    <row r="795" spans="2:71">
      <c r="B795" s="56">
        <v>57</v>
      </c>
      <c r="C795" s="212">
        <v>1073.2754</v>
      </c>
      <c r="D795" s="212">
        <v>720.63789999999995</v>
      </c>
      <c r="I795" s="61" t="s">
        <v>381</v>
      </c>
      <c r="J795" s="67">
        <f t="shared" si="217"/>
        <v>1476.0682416510253</v>
      </c>
      <c r="K795" s="67">
        <f t="shared" si="217"/>
        <v>1446.9606892739059</v>
      </c>
      <c r="L795" s="67">
        <f t="shared" si="217"/>
        <v>1418.4271277066152</v>
      </c>
      <c r="M795" s="67">
        <f t="shared" si="217"/>
        <v>1390.4562380500051</v>
      </c>
      <c r="N795" s="67">
        <f t="shared" si="217"/>
        <v>1363.0369246096845</v>
      </c>
      <c r="O795" s="67">
        <f t="shared" si="217"/>
        <v>1336.1583104944953</v>
      </c>
      <c r="P795" s="67">
        <f t="shared" si="217"/>
        <v>1309.8097333017909</v>
      </c>
      <c r="Q795" s="67">
        <f t="shared" si="217"/>
        <v>1283.9807408877964</v>
      </c>
      <c r="R795" s="67">
        <f t="shared" si="217"/>
        <v>1258.6610872213778</v>
      </c>
      <c r="S795" s="67">
        <f t="shared" si="217"/>
        <v>1233.8407283195704</v>
      </c>
      <c r="T795" s="67">
        <f t="shared" si="217"/>
        <v>1209.5098182632619</v>
      </c>
      <c r="U795" s="67">
        <f t="shared" si="217"/>
        <v>1185.6587052914397</v>
      </c>
      <c r="V795" s="67">
        <f t="shared" si="217"/>
        <v>1162.2779279724616</v>
      </c>
      <c r="W795" s="67">
        <f t="shared" si="217"/>
        <v>1139.3582114508281</v>
      </c>
      <c r="X795" s="67">
        <f t="shared" si="217"/>
        <v>1116.8904637679627</v>
      </c>
      <c r="Y795" s="67">
        <f t="shared" si="217"/>
        <v>1094.8657722555517</v>
      </c>
      <c r="Z795" s="67">
        <f t="shared" si="215"/>
        <v>1073.2754</v>
      </c>
      <c r="AA795" s="67">
        <f t="shared" si="215"/>
        <v>1052.1107823766101</v>
      </c>
      <c r="AB795" s="67">
        <f t="shared" si="215"/>
        <v>1031.3635236521052</v>
      </c>
      <c r="AC795" s="67">
        <f t="shared" si="215"/>
        <v>1011.0253936541485</v>
      </c>
      <c r="AD795" s="67">
        <f t="shared" si="215"/>
        <v>991.08832450653983</v>
      </c>
      <c r="AE795" s="67">
        <f t="shared" si="215"/>
        <v>971.5444074287916</v>
      </c>
      <c r="AF795" s="67">
        <f t="shared" si="215"/>
        <v>952.38588959881679</v>
      </c>
      <c r="AG795" s="67">
        <f t="shared" si="215"/>
        <v>933.60517107748387</v>
      </c>
      <c r="AH795" s="67">
        <f t="shared" si="215"/>
        <v>915.19480179381776</v>
      </c>
      <c r="AI795" s="67">
        <f t="shared" si="215"/>
        <v>897.147478589652</v>
      </c>
      <c r="AJ795" s="67">
        <f t="shared" si="215"/>
        <v>879.45604232255937</v>
      </c>
      <c r="AK795" s="67">
        <f t="shared" si="215"/>
        <v>862.11347502591138</v>
      </c>
      <c r="AL795" s="67">
        <f t="shared" si="215"/>
        <v>845.11289712494079</v>
      </c>
      <c r="AM795" s="67">
        <f t="shared" si="215"/>
        <v>828.44756470770221</v>
      </c>
      <c r="AN795" s="67">
        <f t="shared" si="215"/>
        <v>812.11086684984843</v>
      </c>
      <c r="AO795" s="67">
        <f t="shared" si="218"/>
        <v>796.09632299216139</v>
      </c>
      <c r="AP795" s="67">
        <f t="shared" si="218"/>
        <v>780.3975803697964</v>
      </c>
      <c r="AQ795" s="67">
        <f t="shared" si="218"/>
        <v>765.00841149222276</v>
      </c>
      <c r="AR795" s="67">
        <f t="shared" si="218"/>
        <v>749.92271167285685</v>
      </c>
      <c r="AS795" s="67">
        <f t="shared" si="218"/>
        <v>735.13449660741173</v>
      </c>
      <c r="AT795" s="67">
        <f t="shared" si="218"/>
        <v>720.63789999999938</v>
      </c>
      <c r="AU795" s="67">
        <f t="shared" si="218"/>
        <v>706.42717123604677</v>
      </c>
      <c r="AV795" s="67">
        <f t="shared" si="218"/>
        <v>692.49667310110021</v>
      </c>
      <c r="AW795" s="67">
        <f t="shared" si="218"/>
        <v>678.84087954461472</v>
      </c>
      <c r="AX795" s="67">
        <f t="shared" si="218"/>
        <v>665.45437348783992</v>
      </c>
      <c r="AY795" s="67">
        <f t="shared" si="218"/>
        <v>652.33184467493436</v>
      </c>
      <c r="AZ795" s="67">
        <f t="shared" si="218"/>
        <v>639.46808756645555</v>
      </c>
      <c r="BA795" s="67">
        <f t="shared" si="218"/>
        <v>626.85799927438768</v>
      </c>
      <c r="BB795" s="67">
        <f t="shared" si="218"/>
        <v>614.49657753789245</v>
      </c>
      <c r="BC795" s="67">
        <f t="shared" si="218"/>
        <v>602.37891873897536</v>
      </c>
      <c r="BD795" s="67">
        <f t="shared" si="219"/>
        <v>590.50021595728322</v>
      </c>
      <c r="BE795" s="67">
        <f t="shared" si="219"/>
        <v>578.85575706326142</v>
      </c>
      <c r="BF795" s="67">
        <f t="shared" si="219"/>
        <v>567.44092284890974</v>
      </c>
      <c r="BG795" s="67">
        <f t="shared" si="219"/>
        <v>556.25118519540467</v>
      </c>
      <c r="BH795" s="67">
        <f t="shared" si="219"/>
        <v>545.28210527685053</v>
      </c>
      <c r="BI795" s="67">
        <f t="shared" si="219"/>
        <v>534.52933179945455</v>
      </c>
      <c r="BJ795" s="67">
        <f t="shared" si="219"/>
        <v>523.98859927542424</v>
      </c>
      <c r="BK795" s="67">
        <f t="shared" si="219"/>
        <v>513.65572633090312</v>
      </c>
      <c r="BL795" s="67">
        <f t="shared" si="219"/>
        <v>503.52661404727291</v>
      </c>
      <c r="BM795" s="67">
        <f t="shared" si="219"/>
        <v>493.59724433516482</v>
      </c>
      <c r="BN795" s="67">
        <f t="shared" si="219"/>
        <v>483.86367834053493</v>
      </c>
      <c r="BO795" s="67">
        <f t="shared" si="219"/>
        <v>474.32205488217153</v>
      </c>
      <c r="BP795" s="67">
        <f t="shared" si="219"/>
        <v>464.96858892001336</v>
      </c>
      <c r="BQ795" s="67">
        <f t="shared" si="219"/>
        <v>455.79957005367277</v>
      </c>
      <c r="BS795" s="55"/>
    </row>
    <row r="796" spans="2:71">
      <c r="B796" s="56">
        <v>58</v>
      </c>
      <c r="C796" s="212">
        <v>1126.1706999999999</v>
      </c>
      <c r="D796" s="212">
        <v>756.72170000000006</v>
      </c>
      <c r="I796" s="61" t="s">
        <v>381</v>
      </c>
      <c r="J796" s="67">
        <f t="shared" si="217"/>
        <v>1547.8848608193468</v>
      </c>
      <c r="K796" s="67">
        <f t="shared" si="217"/>
        <v>1517.4180676320361</v>
      </c>
      <c r="L796" s="67">
        <f t="shared" si="217"/>
        <v>1487.5509479156765</v>
      </c>
      <c r="M796" s="67">
        <f t="shared" si="217"/>
        <v>1458.2716983843227</v>
      </c>
      <c r="N796" s="67">
        <f t="shared" si="217"/>
        <v>1429.5687480743979</v>
      </c>
      <c r="O796" s="67">
        <f t="shared" si="217"/>
        <v>1401.430753771921</v>
      </c>
      <c r="P796" s="67">
        <f t="shared" si="217"/>
        <v>1373.8465955297477</v>
      </c>
      <c r="Q796" s="67">
        <f t="shared" si="217"/>
        <v>1346.8053722730394</v>
      </c>
      <c r="R796" s="67">
        <f t="shared" si="217"/>
        <v>1320.2963974912323</v>
      </c>
      <c r="S796" s="67">
        <f t="shared" si="217"/>
        <v>1294.3091950148003</v>
      </c>
      <c r="T796" s="67">
        <f t="shared" si="217"/>
        <v>1268.8334948751424</v>
      </c>
      <c r="U796" s="67">
        <f t="shared" si="217"/>
        <v>1243.8592292459593</v>
      </c>
      <c r="V796" s="67">
        <f t="shared" si="217"/>
        <v>1219.3765284645178</v>
      </c>
      <c r="W796" s="67">
        <f t="shared" si="217"/>
        <v>1195.3757171312227</v>
      </c>
      <c r="X796" s="67">
        <f t="shared" si="217"/>
        <v>1171.8473102859671</v>
      </c>
      <c r="Y796" s="67">
        <f t="shared" si="217"/>
        <v>1148.7820096597372</v>
      </c>
      <c r="Z796" s="67">
        <f t="shared" si="215"/>
        <v>1126.1706999999999</v>
      </c>
      <c r="AA796" s="67">
        <f t="shared" si="215"/>
        <v>1104.004445468415</v>
      </c>
      <c r="AB796" s="67">
        <f t="shared" si="215"/>
        <v>1082.2744861094529</v>
      </c>
      <c r="AC796" s="67">
        <f t="shared" si="215"/>
        <v>1060.9722343885173</v>
      </c>
      <c r="AD796" s="67">
        <f t="shared" si="215"/>
        <v>1040.0892717982101</v>
      </c>
      <c r="AE796" s="67">
        <f t="shared" si="215"/>
        <v>1019.6173455313931</v>
      </c>
      <c r="AF796" s="67">
        <f t="shared" si="215"/>
        <v>999.54836521973357</v>
      </c>
      <c r="AG796" s="67">
        <f t="shared" si="215"/>
        <v>979.87439973644575</v>
      </c>
      <c r="AH796" s="67">
        <f t="shared" si="215"/>
        <v>960.58767406196148</v>
      </c>
      <c r="AI796" s="67">
        <f t="shared" si="215"/>
        <v>941.68056621129506</v>
      </c>
      <c r="AJ796" s="67">
        <f t="shared" si="215"/>
        <v>923.14560422188583</v>
      </c>
      <c r="AK796" s="67">
        <f t="shared" si="215"/>
        <v>904.97546320072809</v>
      </c>
      <c r="AL796" s="67">
        <f t="shared" si="215"/>
        <v>887.16296242962278</v>
      </c>
      <c r="AM796" s="67">
        <f t="shared" si="215"/>
        <v>869.70106252740561</v>
      </c>
      <c r="AN796" s="67">
        <f t="shared" si="215"/>
        <v>852.58286266803054</v>
      </c>
      <c r="AO796" s="67">
        <f t="shared" si="218"/>
        <v>835.80159785341004</v>
      </c>
      <c r="AP796" s="67">
        <f t="shared" si="218"/>
        <v>819.35063623993165</v>
      </c>
      <c r="AQ796" s="67">
        <f t="shared" si="218"/>
        <v>803.22347651759981</v>
      </c>
      <c r="AR796" s="67">
        <f t="shared" si="218"/>
        <v>787.41374534075999</v>
      </c>
      <c r="AS796" s="67">
        <f t="shared" si="218"/>
        <v>771.91519480939587</v>
      </c>
      <c r="AT796" s="67">
        <f t="shared" si="218"/>
        <v>756.72170000000062</v>
      </c>
      <c r="AU796" s="67">
        <f t="shared" si="218"/>
        <v>741.82725654504884</v>
      </c>
      <c r="AV796" s="67">
        <f t="shared" si="218"/>
        <v>727.22597826010963</v>
      </c>
      <c r="AW796" s="67">
        <f t="shared" si="218"/>
        <v>712.91209481766668</v>
      </c>
      <c r="AX796" s="67">
        <f t="shared" si="218"/>
        <v>698.87994946672325</v>
      </c>
      <c r="AY796" s="67">
        <f t="shared" si="218"/>
        <v>685.12399679729174</v>
      </c>
      <c r="AZ796" s="67">
        <f t="shared" si="218"/>
        <v>671.63880054888511</v>
      </c>
      <c r="BA796" s="67">
        <f t="shared" si="218"/>
        <v>658.41903146214293</v>
      </c>
      <c r="BB796" s="67">
        <f t="shared" si="218"/>
        <v>645.45946517274331</v>
      </c>
      <c r="BC796" s="67">
        <f t="shared" si="218"/>
        <v>632.75498014677044</v>
      </c>
      <c r="BD796" s="67">
        <f t="shared" si="219"/>
        <v>620.30055565671637</v>
      </c>
      <c r="BE796" s="67">
        <f t="shared" si="219"/>
        <v>608.09126979732571</v>
      </c>
      <c r="BF796" s="67">
        <f t="shared" si="219"/>
        <v>596.12229754048906</v>
      </c>
      <c r="BG796" s="67">
        <f t="shared" si="219"/>
        <v>584.38890882842657</v>
      </c>
      <c r="BH796" s="67">
        <f t="shared" si="219"/>
        <v>572.88646670439857</v>
      </c>
      <c r="BI796" s="67">
        <f t="shared" si="219"/>
        <v>561.61042548021305</v>
      </c>
      <c r="BJ796" s="67">
        <f t="shared" si="219"/>
        <v>550.5563289397985</v>
      </c>
      <c r="BK796" s="67">
        <f t="shared" si="219"/>
        <v>539.7198085781389</v>
      </c>
      <c r="BL796" s="67">
        <f t="shared" si="219"/>
        <v>529.09658187486809</v>
      </c>
      <c r="BM796" s="67">
        <f t="shared" si="219"/>
        <v>518.68245060184722</v>
      </c>
      <c r="BN796" s="67">
        <f t="shared" si="219"/>
        <v>508.473299164053</v>
      </c>
      <c r="BO796" s="67">
        <f t="shared" si="219"/>
        <v>498.46509297312195</v>
      </c>
      <c r="BP796" s="67">
        <f t="shared" si="219"/>
        <v>488.65387685290835</v>
      </c>
      <c r="BQ796" s="67">
        <f t="shared" si="219"/>
        <v>479.03577347642442</v>
      </c>
      <c r="BS796" s="55"/>
    </row>
    <row r="797" spans="2:71">
      <c r="B797" s="56">
        <v>59</v>
      </c>
      <c r="C797" s="212">
        <v>1181.6728000000001</v>
      </c>
      <c r="D797" s="212">
        <v>794.6123</v>
      </c>
      <c r="I797" s="61" t="s">
        <v>381</v>
      </c>
      <c r="J797" s="67">
        <f t="shared" si="217"/>
        <v>1623.1954007329905</v>
      </c>
      <c r="K797" s="67">
        <f t="shared" si="217"/>
        <v>1591.3060197996265</v>
      </c>
      <c r="L797" s="67">
        <f t="shared" si="217"/>
        <v>1560.043139296127</v>
      </c>
      <c r="M797" s="67">
        <f t="shared" si="217"/>
        <v>1529.3944509625908</v>
      </c>
      <c r="N797" s="67">
        <f t="shared" si="217"/>
        <v>1499.3478883478283</v>
      </c>
      <c r="O797" s="67">
        <f t="shared" si="217"/>
        <v>1469.8916220587741</v>
      </c>
      <c r="P797" s="67">
        <f t="shared" si="217"/>
        <v>1441.0140551032339</v>
      </c>
      <c r="Q797" s="67">
        <f t="shared" si="217"/>
        <v>1412.7038183241207</v>
      </c>
      <c r="R797" s="67">
        <f t="shared" si="217"/>
        <v>1384.949765923398</v>
      </c>
      <c r="S797" s="67">
        <f t="shared" si="217"/>
        <v>1357.7409710739544</v>
      </c>
      <c r="T797" s="67">
        <f t="shared" si="217"/>
        <v>1331.0667216176901</v>
      </c>
      <c r="U797" s="67">
        <f t="shared" si="217"/>
        <v>1304.9165158481183</v>
      </c>
      <c r="V797" s="67">
        <f t="shared" si="217"/>
        <v>1279.2800583758219</v>
      </c>
      <c r="W797" s="67">
        <f t="shared" si="217"/>
        <v>1254.1472560751374</v>
      </c>
      <c r="X797" s="67">
        <f t="shared" si="217"/>
        <v>1229.5082141104715</v>
      </c>
      <c r="Y797" s="67">
        <f t="shared" si="217"/>
        <v>1205.353232040683</v>
      </c>
      <c r="Z797" s="67">
        <f t="shared" si="215"/>
        <v>1181.6728000000001</v>
      </c>
      <c r="AA797" s="67">
        <f t="shared" si="215"/>
        <v>1158.4575949539667</v>
      </c>
      <c r="AB797" s="67">
        <f t="shared" si="215"/>
        <v>1135.6984770289446</v>
      </c>
      <c r="AC797" s="67">
        <f t="shared" si="215"/>
        <v>1113.3864859137268</v>
      </c>
      <c r="AD797" s="67">
        <f t="shared" si="215"/>
        <v>1091.5128373318439</v>
      </c>
      <c r="AE797" s="67">
        <f t="shared" si="215"/>
        <v>1070.0689195831774</v>
      </c>
      <c r="AF797" s="67">
        <f t="shared" si="215"/>
        <v>1049.0462901535157</v>
      </c>
      <c r="AG797" s="67">
        <f t="shared" si="215"/>
        <v>1028.4366723907183</v>
      </c>
      <c r="AH797" s="67">
        <f t="shared" si="215"/>
        <v>1008.2319522461819</v>
      </c>
      <c r="AI797" s="67">
        <f t="shared" si="215"/>
        <v>988.42417508032202</v>
      </c>
      <c r="AJ797" s="67">
        <f t="shared" si="215"/>
        <v>969.00554253081589</v>
      </c>
      <c r="AK797" s="67">
        <f t="shared" si="215"/>
        <v>949.96840944237067</v>
      </c>
      <c r="AL797" s="67">
        <f t="shared" si="215"/>
        <v>931.30528085681078</v>
      </c>
      <c r="AM797" s="67">
        <f t="shared" si="215"/>
        <v>913.00880906229668</v>
      </c>
      <c r="AN797" s="67">
        <f t="shared" si="215"/>
        <v>895.07179070051677</v>
      </c>
      <c r="AO797" s="67">
        <f t="shared" si="218"/>
        <v>877.4871639307097</v>
      </c>
      <c r="AP797" s="67">
        <f t="shared" si="218"/>
        <v>860.24800564940404</v>
      </c>
      <c r="AQ797" s="67">
        <f t="shared" si="218"/>
        <v>843.34752876477728</v>
      </c>
      <c r="AR797" s="67">
        <f t="shared" si="218"/>
        <v>826.77907952456474</v>
      </c>
      <c r="AS797" s="67">
        <f t="shared" si="218"/>
        <v>810.53613489646341</v>
      </c>
      <c r="AT797" s="67">
        <f t="shared" si="218"/>
        <v>794.6123000000008</v>
      </c>
      <c r="AU797" s="67">
        <f t="shared" si="218"/>
        <v>779.00130558885746</v>
      </c>
      <c r="AV797" s="67">
        <f t="shared" si="218"/>
        <v>763.69700558265185</v>
      </c>
      <c r="AW797" s="67">
        <f t="shared" si="218"/>
        <v>748.69337464721605</v>
      </c>
      <c r="AX797" s="67">
        <f t="shared" si="218"/>
        <v>733.98450582240957</v>
      </c>
      <c r="AY797" s="67">
        <f t="shared" si="218"/>
        <v>719.5646081965366</v>
      </c>
      <c r="AZ797" s="67">
        <f t="shared" si="218"/>
        <v>705.42800462645255</v>
      </c>
      <c r="BA797" s="67">
        <f t="shared" si="218"/>
        <v>691.56912950246112</v>
      </c>
      <c r="BB797" s="67">
        <f t="shared" si="218"/>
        <v>677.98252655712258</v>
      </c>
      <c r="BC797" s="67">
        <f t="shared" si="218"/>
        <v>664.66284671711003</v>
      </c>
      <c r="BD797" s="67">
        <f t="shared" si="219"/>
        <v>651.60484599726772</v>
      </c>
      <c r="BE797" s="67">
        <f t="shared" si="219"/>
        <v>638.80338343604478</v>
      </c>
      <c r="BF797" s="67">
        <f t="shared" si="219"/>
        <v>626.25341907148663</v>
      </c>
      <c r="BG797" s="67">
        <f t="shared" si="219"/>
        <v>613.95001195699263</v>
      </c>
      <c r="BH797" s="67">
        <f t="shared" si="219"/>
        <v>601.88831821605504</v>
      </c>
      <c r="BI797" s="67">
        <f t="shared" si="219"/>
        <v>590.06358913521478</v>
      </c>
      <c r="BJ797" s="67">
        <f t="shared" si="219"/>
        <v>578.47116929448362</v>
      </c>
      <c r="BK797" s="67">
        <f t="shared" si="219"/>
        <v>567.10649473449541</v>
      </c>
      <c r="BL797" s="67">
        <f t="shared" si="219"/>
        <v>555.96509115966614</v>
      </c>
      <c r="BM797" s="67">
        <f t="shared" si="219"/>
        <v>545.04257217665474</v>
      </c>
      <c r="BN797" s="67">
        <f t="shared" si="219"/>
        <v>534.33463756743083</v>
      </c>
      <c r="BO797" s="67">
        <f t="shared" si="219"/>
        <v>523.83707159627045</v>
      </c>
      <c r="BP797" s="67">
        <f t="shared" si="219"/>
        <v>513.54574135001189</v>
      </c>
      <c r="BQ797" s="67">
        <f t="shared" si="219"/>
        <v>503.45659511091947</v>
      </c>
      <c r="BS797" s="55"/>
    </row>
    <row r="798" spans="2:71">
      <c r="B798" s="56">
        <v>60</v>
      </c>
      <c r="C798" s="212">
        <v>1239.9103</v>
      </c>
      <c r="D798" s="212">
        <v>834.40020000000004</v>
      </c>
      <c r="I798" s="61" t="s">
        <v>381</v>
      </c>
      <c r="J798" s="67">
        <f t="shared" si="217"/>
        <v>1702.1701187276203</v>
      </c>
      <c r="K798" s="67">
        <f t="shared" si="217"/>
        <v>1668.7918453388729</v>
      </c>
      <c r="L798" s="67">
        <f t="shared" si="217"/>
        <v>1636.068094739685</v>
      </c>
      <c r="M798" s="67">
        <f t="shared" si="217"/>
        <v>1603.9860322313568</v>
      </c>
      <c r="N798" s="67">
        <f t="shared" si="217"/>
        <v>1572.5330747939597</v>
      </c>
      <c r="O798" s="67">
        <f t="shared" si="217"/>
        <v>1541.696886151102</v>
      </c>
      <c r="P798" s="67">
        <f t="shared" si="217"/>
        <v>1511.465371931479</v>
      </c>
      <c r="Q798" s="67">
        <f t="shared" si="217"/>
        <v>1481.8266749252921</v>
      </c>
      <c r="R798" s="67">
        <f t="shared" si="217"/>
        <v>1452.7691704336926</v>
      </c>
      <c r="S798" s="67">
        <f t="shared" si="217"/>
        <v>1424.2814617094164</v>
      </c>
      <c r="T798" s="67">
        <f t="shared" si="217"/>
        <v>1396.3523754868254</v>
      </c>
      <c r="U798" s="67">
        <f t="shared" si="217"/>
        <v>1368.9709575996019</v>
      </c>
      <c r="V798" s="67">
        <f t="shared" si="217"/>
        <v>1342.1264686843751</v>
      </c>
      <c r="W798" s="67">
        <f t="shared" si="217"/>
        <v>1315.8083799685967</v>
      </c>
      <c r="X798" s="67">
        <f t="shared" si="217"/>
        <v>1290.0063691410146</v>
      </c>
      <c r="Y798" s="67">
        <f t="shared" si="217"/>
        <v>1264.7103163031234</v>
      </c>
      <c r="Z798" s="67">
        <f t="shared" si="215"/>
        <v>1239.9103</v>
      </c>
      <c r="AA798" s="67">
        <f t="shared" si="215"/>
        <v>1215.5965933289772</v>
      </c>
      <c r="AB798" s="67">
        <f t="shared" si="215"/>
        <v>1191.7596601246194</v>
      </c>
      <c r="AC798" s="67">
        <f t="shared" si="215"/>
        <v>1168.3901512185091</v>
      </c>
      <c r="AD798" s="67">
        <f t="shared" si="215"/>
        <v>1145.4789007723771</v>
      </c>
      <c r="AE798" s="67">
        <f t="shared" si="215"/>
        <v>1123.0169226831354</v>
      </c>
      <c r="AF798" s="67">
        <f t="shared" si="215"/>
        <v>1100.9954070584063</v>
      </c>
      <c r="AG798" s="67">
        <f t="shared" si="215"/>
        <v>1079.4057167611634</v>
      </c>
      <c r="AH798" s="67">
        <f t="shared" si="215"/>
        <v>1058.2393840221289</v>
      </c>
      <c r="AI798" s="67">
        <f t="shared" si="215"/>
        <v>1037.4881071185998</v>
      </c>
      <c r="AJ798" s="67">
        <f t="shared" si="215"/>
        <v>1017.1437471183995</v>
      </c>
      <c r="AK798" s="67">
        <f t="shared" si="215"/>
        <v>997.19832468767868</v>
      </c>
      <c r="AL798" s="67">
        <f t="shared" si="215"/>
        <v>977.6440169613121</v>
      </c>
      <c r="AM798" s="67">
        <f t="shared" si="215"/>
        <v>958.47315447466485</v>
      </c>
      <c r="AN798" s="67">
        <f t="shared" si="215"/>
        <v>939.67821815552384</v>
      </c>
      <c r="AO798" s="67">
        <f t="shared" si="218"/>
        <v>921.25183637501698</v>
      </c>
      <c r="AP798" s="67">
        <f t="shared" si="218"/>
        <v>903.18678205635911</v>
      </c>
      <c r="AQ798" s="67">
        <f t="shared" si="218"/>
        <v>885.47596984029531</v>
      </c>
      <c r="AR798" s="67">
        <f t="shared" si="218"/>
        <v>868.11245330612644</v>
      </c>
      <c r="AS798" s="67">
        <f t="shared" si="218"/>
        <v>851.08942224722864</v>
      </c>
      <c r="AT798" s="67">
        <f t="shared" si="218"/>
        <v>834.4001999999989</v>
      </c>
      <c r="AU798" s="67">
        <f t="shared" si="218"/>
        <v>818.03824082517576</v>
      </c>
      <c r="AV798" s="67">
        <f t="shared" si="218"/>
        <v>801.99712734051252</v>
      </c>
      <c r="AW798" s="67">
        <f t="shared" si="218"/>
        <v>786.27056800379273</v>
      </c>
      <c r="AX798" s="67">
        <f t="shared" si="218"/>
        <v>770.85239464520146</v>
      </c>
      <c r="AY798" s="67">
        <f t="shared" si="218"/>
        <v>755.73656004808697</v>
      </c>
      <c r="AZ798" s="67">
        <f t="shared" si="218"/>
        <v>740.91713557715775</v>
      </c>
      <c r="BA798" s="67">
        <f t="shared" si="218"/>
        <v>726.3883088531943</v>
      </c>
      <c r="BB798" s="67">
        <f t="shared" si="218"/>
        <v>712.14438147335329</v>
      </c>
      <c r="BC798" s="67">
        <f t="shared" si="218"/>
        <v>698.17976677617742</v>
      </c>
      <c r="BD798" s="67">
        <f t="shared" si="219"/>
        <v>684.48898765042998</v>
      </c>
      <c r="BE798" s="67">
        <f t="shared" si="219"/>
        <v>671.06667438689965</v>
      </c>
      <c r="BF798" s="67">
        <f t="shared" si="219"/>
        <v>657.90756257232567</v>
      </c>
      <c r="BG798" s="67">
        <f t="shared" si="219"/>
        <v>645.00649102462489</v>
      </c>
      <c r="BH798" s="67">
        <f t="shared" si="219"/>
        <v>632.35839976860541</v>
      </c>
      <c r="BI798" s="67">
        <f t="shared" si="219"/>
        <v>619.95832805137616</v>
      </c>
      <c r="BJ798" s="67">
        <f t="shared" si="219"/>
        <v>607.80141239667216</v>
      </c>
      <c r="BK798" s="67">
        <f t="shared" si="219"/>
        <v>595.88288469733288</v>
      </c>
      <c r="BL798" s="67">
        <f t="shared" si="219"/>
        <v>584.19807034518669</v>
      </c>
      <c r="BM798" s="67">
        <f t="shared" si="219"/>
        <v>572.74238639760563</v>
      </c>
      <c r="BN798" s="67">
        <f t="shared" si="219"/>
        <v>561.51133978001326</v>
      </c>
      <c r="BO798" s="67">
        <f t="shared" si="219"/>
        <v>550.50052552363991</v>
      </c>
      <c r="BP798" s="67">
        <f t="shared" si="219"/>
        <v>539.70562503783401</v>
      </c>
      <c r="BQ798" s="67">
        <f t="shared" si="219"/>
        <v>529.12240441625272</v>
      </c>
      <c r="BS798" s="55"/>
    </row>
    <row r="799" spans="2:71">
      <c r="B799" s="56">
        <v>61</v>
      </c>
      <c r="C799" s="212">
        <v>1264.0963999999999</v>
      </c>
      <c r="D799" s="212">
        <v>852.48789999999997</v>
      </c>
      <c r="I799" s="61" t="s">
        <v>381</v>
      </c>
      <c r="J799" s="67">
        <f t="shared" si="217"/>
        <v>1732.4223238006516</v>
      </c>
      <c r="K799" s="67">
        <f t="shared" si="217"/>
        <v>1698.6314971945224</v>
      </c>
      <c r="L799" s="67">
        <f t="shared" si="217"/>
        <v>1665.4997592800123</v>
      </c>
      <c r="M799" s="67">
        <f t="shared" si="217"/>
        <v>1633.0142545591341</v>
      </c>
      <c r="N799" s="67">
        <f t="shared" si="217"/>
        <v>1601.1623782798633</v>
      </c>
      <c r="O799" s="67">
        <f t="shared" si="217"/>
        <v>1569.9317715453483</v>
      </c>
      <c r="P799" s="67">
        <f t="shared" si="217"/>
        <v>1539.3103165185157</v>
      </c>
      <c r="Q799" s="67">
        <f t="shared" si="217"/>
        <v>1509.2861317202087</v>
      </c>
      <c r="R799" s="67">
        <f t="shared" si="217"/>
        <v>1479.8475674190358</v>
      </c>
      <c r="S799" s="67">
        <f t="shared" si="217"/>
        <v>1450.9832011111396</v>
      </c>
      <c r="T799" s="67">
        <f t="shared" si="217"/>
        <v>1422.681833088134</v>
      </c>
      <c r="U799" s="67">
        <f t="shared" si="217"/>
        <v>1394.9324820914869</v>
      </c>
      <c r="V799" s="67">
        <f t="shared" si="217"/>
        <v>1367.724381051665</v>
      </c>
      <c r="W799" s="67">
        <f t="shared" si="217"/>
        <v>1341.0469729103863</v>
      </c>
      <c r="X799" s="67">
        <f t="shared" si="217"/>
        <v>1314.889906524359</v>
      </c>
      <c r="Y799" s="67">
        <f t="shared" si="217"/>
        <v>1289.2430326489177</v>
      </c>
      <c r="Z799" s="67">
        <f t="shared" si="215"/>
        <v>1264.0963999999999</v>
      </c>
      <c r="AA799" s="67">
        <f t="shared" si="215"/>
        <v>1239.4402513929313</v>
      </c>
      <c r="AB799" s="67">
        <f t="shared" si="215"/>
        <v>1215.265019956526</v>
      </c>
      <c r="AC799" s="67">
        <f t="shared" si="215"/>
        <v>1191.5613254210296</v>
      </c>
      <c r="AD799" s="67">
        <f t="shared" si="215"/>
        <v>1168.3199704784661</v>
      </c>
      <c r="AE799" s="67">
        <f t="shared" si="215"/>
        <v>1145.5319372139752</v>
      </c>
      <c r="AF799" s="67">
        <f t="shared" si="215"/>
        <v>1123.1883836067573</v>
      </c>
      <c r="AG799" s="67">
        <f t="shared" si="215"/>
        <v>1101.2806400992674</v>
      </c>
      <c r="AH799" s="67">
        <f t="shared" si="215"/>
        <v>1079.8002062333253</v>
      </c>
      <c r="AI799" s="67">
        <f t="shared" si="215"/>
        <v>1058.7387473518411</v>
      </c>
      <c r="AJ799" s="67">
        <f t="shared" si="215"/>
        <v>1038.0880913648698</v>
      </c>
      <c r="AK799" s="67">
        <f t="shared" si="215"/>
        <v>1017.8402255787473</v>
      </c>
      <c r="AL799" s="67">
        <f t="shared" si="215"/>
        <v>997.98729358707169</v>
      </c>
      <c r="AM799" s="67">
        <f t="shared" si="215"/>
        <v>978.5215922223266</v>
      </c>
      <c r="AN799" s="67">
        <f t="shared" si="215"/>
        <v>959.43556856696375</v>
      </c>
      <c r="AO799" s="67">
        <f t="shared" si="218"/>
        <v>940.72181702278203</v>
      </c>
      <c r="AP799" s="67">
        <f t="shared" si="218"/>
        <v>922.37307643747113</v>
      </c>
      <c r="AQ799" s="67">
        <f t="shared" si="218"/>
        <v>904.3822272871995</v>
      </c>
      <c r="AR799" s="67">
        <f t="shared" si="218"/>
        <v>886.7422889141568</v>
      </c>
      <c r="AS799" s="67">
        <f t="shared" si="218"/>
        <v>869.44641681797839</v>
      </c>
      <c r="AT799" s="67">
        <f t="shared" si="218"/>
        <v>852.48789999999872</v>
      </c>
      <c r="AU799" s="67">
        <f t="shared" si="218"/>
        <v>835.86015835930732</v>
      </c>
      <c r="AV799" s="67">
        <f t="shared" si="218"/>
        <v>819.55674013959322</v>
      </c>
      <c r="AW799" s="67">
        <f t="shared" si="218"/>
        <v>803.57131942578803</v>
      </c>
      <c r="AX799" s="67">
        <f t="shared" si="218"/>
        <v>787.89769368953841</v>
      </c>
      <c r="AY799" s="67">
        <f t="shared" si="218"/>
        <v>772.52978138255298</v>
      </c>
      <c r="AZ799" s="67">
        <f t="shared" si="218"/>
        <v>757.46161957689117</v>
      </c>
      <c r="BA799" s="67">
        <f t="shared" si="218"/>
        <v>742.68736165127825</v>
      </c>
      <c r="BB799" s="67">
        <f t="shared" si="218"/>
        <v>728.2012750225482</v>
      </c>
      <c r="BC799" s="67">
        <f t="shared" si="218"/>
        <v>713.99773892133544</v>
      </c>
      <c r="BD799" s="67">
        <f t="shared" si="219"/>
        <v>700.07124221115157</v>
      </c>
      <c r="BE799" s="67">
        <f t="shared" si="219"/>
        <v>686.41638124999906</v>
      </c>
      <c r="BF799" s="67">
        <f t="shared" si="219"/>
        <v>673.02785779369754</v>
      </c>
      <c r="BG799" s="67">
        <f t="shared" si="219"/>
        <v>659.90047694010241</v>
      </c>
      <c r="BH799" s="67">
        <f t="shared" si="219"/>
        <v>647.02914511342306</v>
      </c>
      <c r="BI799" s="67">
        <f t="shared" si="219"/>
        <v>634.4088680878566</v>
      </c>
      <c r="BJ799" s="67">
        <f t="shared" si="219"/>
        <v>622.03474904977031</v>
      </c>
      <c r="BK799" s="67">
        <f t="shared" si="219"/>
        <v>609.90198669768074</v>
      </c>
      <c r="BL799" s="67">
        <f t="shared" si="219"/>
        <v>598.00587337929414</v>
      </c>
      <c r="BM799" s="67">
        <f t="shared" si="219"/>
        <v>586.34179326488231</v>
      </c>
      <c r="BN799" s="67">
        <f t="shared" si="219"/>
        <v>574.90522055628651</v>
      </c>
      <c r="BO799" s="67">
        <f t="shared" si="219"/>
        <v>563.69171773085691</v>
      </c>
      <c r="BP799" s="67">
        <f t="shared" si="219"/>
        <v>552.696933819641</v>
      </c>
      <c r="BQ799" s="67">
        <f t="shared" si="219"/>
        <v>541.91660271915828</v>
      </c>
      <c r="BS799" s="55"/>
    </row>
    <row r="800" spans="2:71">
      <c r="B800" s="56">
        <v>62</v>
      </c>
      <c r="C800" s="212">
        <v>1288.7544</v>
      </c>
      <c r="D800" s="212">
        <v>870.96770000000004</v>
      </c>
      <c r="I800" s="61" t="s">
        <v>381</v>
      </c>
      <c r="J800" s="67">
        <f t="shared" si="217"/>
        <v>1763.2124768604581</v>
      </c>
      <c r="K800" s="67">
        <f t="shared" si="217"/>
        <v>1729.0049823851182</v>
      </c>
      <c r="L800" s="67">
        <f t="shared" si="217"/>
        <v>1695.4611360484096</v>
      </c>
      <c r="M800" s="67">
        <f t="shared" si="217"/>
        <v>1662.5680626351595</v>
      </c>
      <c r="N800" s="67">
        <f t="shared" si="217"/>
        <v>1630.3131367179299</v>
      </c>
      <c r="O800" s="67">
        <f t="shared" si="217"/>
        <v>1598.6839778109706</v>
      </c>
      <c r="P800" s="67">
        <f t="shared" si="217"/>
        <v>1567.668445618187</v>
      </c>
      <c r="Q800" s="67">
        <f t="shared" si="217"/>
        <v>1537.2546353733012</v>
      </c>
      <c r="R800" s="67">
        <f t="shared" si="217"/>
        <v>1507.4308732704174</v>
      </c>
      <c r="S800" s="67">
        <f t="shared" si="217"/>
        <v>1478.1857119832362</v>
      </c>
      <c r="T800" s="67">
        <f t="shared" si="217"/>
        <v>1449.5079262711997</v>
      </c>
      <c r="U800" s="67">
        <f t="shared" si="217"/>
        <v>1421.386508670882</v>
      </c>
      <c r="V800" s="67">
        <f t="shared" si="217"/>
        <v>1393.810665270966</v>
      </c>
      <c r="W800" s="67">
        <f t="shared" si="217"/>
        <v>1366.7698115691919</v>
      </c>
      <c r="X800" s="67">
        <f t="shared" si="217"/>
        <v>1340.2535684096815</v>
      </c>
      <c r="Y800" s="67">
        <f t="shared" si="217"/>
        <v>1314.2517579990822</v>
      </c>
      <c r="Z800" s="67">
        <f t="shared" si="215"/>
        <v>1288.7544</v>
      </c>
      <c r="AA800" s="67">
        <f t="shared" si="215"/>
        <v>1263.7517077002228</v>
      </c>
      <c r="AB800" s="67">
        <f t="shared" si="215"/>
        <v>1239.2340842562628</v>
      </c>
      <c r="AC800" s="67">
        <f t="shared" si="215"/>
        <v>1215.1921190097771</v>
      </c>
      <c r="AD800" s="67">
        <f t="shared" si="215"/>
        <v>1191.6165838754523</v>
      </c>
      <c r="AE800" s="67">
        <f t="shared" si="215"/>
        <v>1168.4984297989661</v>
      </c>
      <c r="AF800" s="67">
        <f t="shared" si="215"/>
        <v>1145.828783283667</v>
      </c>
      <c r="AG800" s="67">
        <f t="shared" si="215"/>
        <v>1123.5989429846391</v>
      </c>
      <c r="AH800" s="67">
        <f t="shared" si="215"/>
        <v>1101.8003763688432</v>
      </c>
      <c r="AI800" s="67">
        <f t="shared" si="215"/>
        <v>1080.4247164400556</v>
      </c>
      <c r="AJ800" s="67">
        <f t="shared" si="215"/>
        <v>1059.4637585273417</v>
      </c>
      <c r="AK800" s="67">
        <f t="shared" si="215"/>
        <v>1038.9094571358396</v>
      </c>
      <c r="AL800" s="67">
        <f t="shared" si="215"/>
        <v>1018.7539228586368</v>
      </c>
      <c r="AM800" s="67">
        <f t="shared" si="215"/>
        <v>998.98941934856111</v>
      </c>
      <c r="AN800" s="67">
        <f t="shared" si="215"/>
        <v>979.60836034871977</v>
      </c>
      <c r="AO800" s="67">
        <f t="shared" si="218"/>
        <v>960.60330678064781</v>
      </c>
      <c r="AP800" s="67">
        <f t="shared" si="218"/>
        <v>941.96696388894941</v>
      </c>
      <c r="AQ800" s="67">
        <f t="shared" si="218"/>
        <v>923.69217844133379</v>
      </c>
      <c r="AR800" s="67">
        <f t="shared" si="218"/>
        <v>905.77193598297276</v>
      </c>
      <c r="AS800" s="67">
        <f t="shared" si="218"/>
        <v>888.19935814412634</v>
      </c>
      <c r="AT800" s="67">
        <f t="shared" si="218"/>
        <v>870.96770000000117</v>
      </c>
      <c r="AU800" s="67">
        <f t="shared" si="218"/>
        <v>854.07034748182946</v>
      </c>
      <c r="AV800" s="67">
        <f t="shared" si="218"/>
        <v>837.5008148381761</v>
      </c>
      <c r="AW800" s="67">
        <f t="shared" si="218"/>
        <v>821.25274214549586</v>
      </c>
      <c r="AX800" s="67">
        <f t="shared" si="218"/>
        <v>805.31989286698933</v>
      </c>
      <c r="AY800" s="67">
        <f t="shared" si="218"/>
        <v>789.69615145881812</v>
      </c>
      <c r="AZ800" s="67">
        <f t="shared" si="218"/>
        <v>774.37552102276061</v>
      </c>
      <c r="BA800" s="67">
        <f t="shared" si="218"/>
        <v>759.35212100440799</v>
      </c>
      <c r="BB800" s="67">
        <f t="shared" si="218"/>
        <v>744.62018493601806</v>
      </c>
      <c r="BC800" s="67">
        <f t="shared" si="218"/>
        <v>730.17405822315607</v>
      </c>
      <c r="BD800" s="67">
        <f t="shared" si="219"/>
        <v>716.00819597427983</v>
      </c>
      <c r="BE800" s="67">
        <f t="shared" si="219"/>
        <v>702.11716087242985</v>
      </c>
      <c r="BF800" s="67">
        <f t="shared" si="219"/>
        <v>688.49562108821146</v>
      </c>
      <c r="BG800" s="67">
        <f t="shared" si="219"/>
        <v>675.13834823326522</v>
      </c>
      <c r="BH800" s="67">
        <f t="shared" si="219"/>
        <v>662.04021535344259</v>
      </c>
      <c r="BI800" s="67">
        <f t="shared" si="219"/>
        <v>649.19619496091445</v>
      </c>
      <c r="BJ800" s="67">
        <f t="shared" si="219"/>
        <v>636.60135710445877</v>
      </c>
      <c r="BK800" s="67">
        <f t="shared" si="219"/>
        <v>624.25086747718501</v>
      </c>
      <c r="BL800" s="67">
        <f t="shared" si="219"/>
        <v>612.13998556097113</v>
      </c>
      <c r="BM800" s="67">
        <f t="shared" si="219"/>
        <v>600.26406280689866</v>
      </c>
      <c r="BN800" s="67">
        <f t="shared" si="219"/>
        <v>588.61854085098912</v>
      </c>
      <c r="BO800" s="67">
        <f t="shared" si="219"/>
        <v>577.19894976455635</v>
      </c>
      <c r="BP800" s="67">
        <f t="shared" si="219"/>
        <v>566.00090633850266</v>
      </c>
      <c r="BQ800" s="67">
        <f t="shared" si="219"/>
        <v>555.02011240090155</v>
      </c>
      <c r="BS800" s="55"/>
    </row>
    <row r="801" spans="1:71">
      <c r="B801" s="56">
        <v>63</v>
      </c>
      <c r="C801" s="212">
        <v>1313.8933</v>
      </c>
      <c r="D801" s="212">
        <v>889.84810000000004</v>
      </c>
      <c r="I801" s="61" t="s">
        <v>381</v>
      </c>
      <c r="J801" s="67">
        <f t="shared" si="217"/>
        <v>1794.549633276554</v>
      </c>
      <c r="K801" s="67">
        <f t="shared" si="217"/>
        <v>1759.9213645383281</v>
      </c>
      <c r="L801" s="67">
        <f t="shared" si="217"/>
        <v>1725.9612952043267</v>
      </c>
      <c r="M801" s="67">
        <f t="shared" si="217"/>
        <v>1692.656531460909</v>
      </c>
      <c r="N801" s="67">
        <f t="shared" si="217"/>
        <v>1659.9944282980543</v>
      </c>
      <c r="O801" s="67">
        <f t="shared" si="217"/>
        <v>1627.9625847083576</v>
      </c>
      <c r="P801" s="67">
        <f t="shared" si="217"/>
        <v>1596.5488389786672</v>
      </c>
      <c r="Q801" s="67">
        <f t="shared" si="217"/>
        <v>1565.7412640725818</v>
      </c>
      <c r="R801" s="67">
        <f t="shared" si="217"/>
        <v>1535.5281631020389</v>
      </c>
      <c r="S801" s="67">
        <f t="shared" si="217"/>
        <v>1505.8980648862948</v>
      </c>
      <c r="T801" s="67">
        <f t="shared" si="217"/>
        <v>1476.8397195965933</v>
      </c>
      <c r="U801" s="67">
        <f t="shared" si="217"/>
        <v>1448.3420944848804</v>
      </c>
      <c r="V801" s="67">
        <f t="shared" si="217"/>
        <v>1420.3943696949364</v>
      </c>
      <c r="W801" s="67">
        <f t="shared" si="217"/>
        <v>1392.9859341543411</v>
      </c>
      <c r="X801" s="67">
        <f t="shared" si="217"/>
        <v>1366.1063815457053</v>
      </c>
      <c r="Y801" s="67">
        <f t="shared" si="217"/>
        <v>1339.7455063556461</v>
      </c>
      <c r="Z801" s="67">
        <f t="shared" si="215"/>
        <v>1313.8933</v>
      </c>
      <c r="AA801" s="67">
        <f t="shared" si="215"/>
        <v>1288.539947023809</v>
      </c>
      <c r="AB801" s="67">
        <f t="shared" si="215"/>
        <v>1263.675821374628</v>
      </c>
      <c r="AC801" s="67">
        <f t="shared" si="215"/>
        <v>1239.2914827477478</v>
      </c>
      <c r="AD801" s="67">
        <f t="shared" si="215"/>
        <v>1215.3776730019404</v>
      </c>
      <c r="AE801" s="67">
        <f t="shared" si="215"/>
        <v>1191.9253126443682</v>
      </c>
      <c r="AF801" s="67">
        <f t="shared" si="215"/>
        <v>1168.9254973833195</v>
      </c>
      <c r="AG801" s="67">
        <f t="shared" si="215"/>
        <v>1146.3694947474669</v>
      </c>
      <c r="AH801" s="67">
        <f t="shared" si="215"/>
        <v>1124.2487407703593</v>
      </c>
      <c r="AI801" s="67">
        <f t="shared" si="215"/>
        <v>1102.554836738891</v>
      </c>
      <c r="AJ801" s="67">
        <f t="shared" si="215"/>
        <v>1081.2795460045156</v>
      </c>
      <c r="AK801" s="67">
        <f t="shared" si="215"/>
        <v>1060.4147908559901</v>
      </c>
      <c r="AL801" s="67">
        <f t="shared" si="215"/>
        <v>1039.9526494524639</v>
      </c>
      <c r="AM801" s="67">
        <f t="shared" si="215"/>
        <v>1019.8853528157482</v>
      </c>
      <c r="AN801" s="67">
        <f t="shared" si="215"/>
        <v>1000.2052818806237</v>
      </c>
      <c r="AO801" s="67">
        <f t="shared" si="218"/>
        <v>980.9049646020668</v>
      </c>
      <c r="AP801" s="67">
        <f t="shared" si="218"/>
        <v>961.97707311829549</v>
      </c>
      <c r="AQ801" s="67">
        <f t="shared" si="218"/>
        <v>943.41442096855747</v>
      </c>
      <c r="AR801" s="67">
        <f t="shared" si="218"/>
        <v>925.20996036460679</v>
      </c>
      <c r="AS801" s="67">
        <f t="shared" si="218"/>
        <v>907.35677951482887</v>
      </c>
      <c r="AT801" s="67">
        <f t="shared" si="218"/>
        <v>889.84810000000118</v>
      </c>
      <c r="AU801" s="67">
        <f t="shared" si="218"/>
        <v>872.67727419969231</v>
      </c>
      <c r="AV801" s="67">
        <f t="shared" si="218"/>
        <v>855.83778276832174</v>
      </c>
      <c r="AW801" s="67">
        <f t="shared" si="218"/>
        <v>839.32323215992312</v>
      </c>
      <c r="AX801" s="67">
        <f t="shared" si="218"/>
        <v>823.12735220066918</v>
      </c>
      <c r="AY801" s="67">
        <f t="shared" si="218"/>
        <v>807.24399370823983</v>
      </c>
      <c r="AZ801" s="67">
        <f t="shared" si="218"/>
        <v>791.66712615712652</v>
      </c>
      <c r="BA801" s="67">
        <f t="shared" si="218"/>
        <v>776.39083538898853</v>
      </c>
      <c r="BB801" s="67">
        <f t="shared" si="218"/>
        <v>761.40932136719016</v>
      </c>
      <c r="BC801" s="67">
        <f t="shared" si="218"/>
        <v>746.71689597466832</v>
      </c>
      <c r="BD801" s="67">
        <f t="shared" si="219"/>
        <v>732.30798085429171</v>
      </c>
      <c r="BE801" s="67">
        <f t="shared" si="219"/>
        <v>718.17710529089493</v>
      </c>
      <c r="BF801" s="67">
        <f t="shared" si="219"/>
        <v>704.3189041341808</v>
      </c>
      <c r="BG801" s="67">
        <f t="shared" si="219"/>
        <v>690.72811576170182</v>
      </c>
      <c r="BH801" s="67">
        <f t="shared" si="219"/>
        <v>677.39958008115173</v>
      </c>
      <c r="BI801" s="67">
        <f t="shared" si="219"/>
        <v>664.3282365712023</v>
      </c>
      <c r="BJ801" s="67">
        <f t="shared" si="219"/>
        <v>651.5091223601471</v>
      </c>
      <c r="BK801" s="67">
        <f t="shared" si="219"/>
        <v>638.93737034161916</v>
      </c>
      <c r="BL801" s="67">
        <f t="shared" si="219"/>
        <v>626.60820732666946</v>
      </c>
      <c r="BM801" s="67">
        <f t="shared" si="219"/>
        <v>614.51695223150193</v>
      </c>
      <c r="BN801" s="67">
        <f t="shared" si="219"/>
        <v>602.65901430018107</v>
      </c>
      <c r="BO801" s="67">
        <f t="shared" si="219"/>
        <v>591.02989136163205</v>
      </c>
      <c r="BP801" s="67">
        <f t="shared" si="219"/>
        <v>579.62516812027661</v>
      </c>
      <c r="BQ801" s="67">
        <f t="shared" si="219"/>
        <v>568.44051447965182</v>
      </c>
      <c r="BS801" s="55"/>
    </row>
    <row r="802" spans="1:71">
      <c r="B802" s="56">
        <v>64</v>
      </c>
      <c r="C802" s="212">
        <v>1339.5226</v>
      </c>
      <c r="D802" s="212">
        <v>909.1377</v>
      </c>
      <c r="I802" s="61" t="s">
        <v>381</v>
      </c>
      <c r="J802" s="67">
        <f t="shared" si="217"/>
        <v>1826.4439436375123</v>
      </c>
      <c r="K802" s="67">
        <f t="shared" si="217"/>
        <v>1791.3907554782618</v>
      </c>
      <c r="L802" s="67">
        <f t="shared" si="217"/>
        <v>1757.0103095646236</v>
      </c>
      <c r="M802" s="67">
        <f t="shared" si="217"/>
        <v>1723.2896945994289</v>
      </c>
      <c r="N802" s="67">
        <f t="shared" si="217"/>
        <v>1690.216247079662</v>
      </c>
      <c r="O802" s="67">
        <f t="shared" si="217"/>
        <v>1657.7775465407833</v>
      </c>
      <c r="P802" s="67">
        <f t="shared" si="217"/>
        <v>1625.9614108923256</v>
      </c>
      <c r="Q802" s="67">
        <f t="shared" si="217"/>
        <v>1594.7558918430088</v>
      </c>
      <c r="R802" s="67">
        <f t="shared" si="217"/>
        <v>1564.1492704136565</v>
      </c>
      <c r="S802" s="67">
        <f t="shared" si="217"/>
        <v>1534.1300525362278</v>
      </c>
      <c r="T802" s="67">
        <f t="shared" si="217"/>
        <v>1504.6869647373139</v>
      </c>
      <c r="U802" s="67">
        <f t="shared" si="217"/>
        <v>1475.8089499044775</v>
      </c>
      <c r="V802" s="67">
        <f t="shared" si="217"/>
        <v>1447.4851631338415</v>
      </c>
      <c r="W802" s="67">
        <f t="shared" si="217"/>
        <v>1419.7049676573777</v>
      </c>
      <c r="X802" s="67">
        <f t="shared" si="217"/>
        <v>1392.4579308483499</v>
      </c>
      <c r="Y802" s="67">
        <f t="shared" si="217"/>
        <v>1365.7338203034301</v>
      </c>
      <c r="Z802" s="67">
        <f t="shared" si="215"/>
        <v>1339.5226</v>
      </c>
      <c r="AA802" s="67">
        <f t="shared" si="215"/>
        <v>1313.8144265272051</v>
      </c>
      <c r="AB802" s="67">
        <f t="shared" si="215"/>
        <v>1288.5996453893417</v>
      </c>
      <c r="AC802" s="67">
        <f t="shared" si="215"/>
        <v>1263.8687873801889</v>
      </c>
      <c r="AD802" s="67">
        <f t="shared" si="215"/>
        <v>1239.6125650269262</v>
      </c>
      <c r="AE802" s="67">
        <f t="shared" si="215"/>
        <v>1215.8218691022971</v>
      </c>
      <c r="AF802" s="67">
        <f t="shared" si="215"/>
        <v>1192.4877652037144</v>
      </c>
      <c r="AG802" s="67">
        <f t="shared" si="215"/>
        <v>1169.6014903980169</v>
      </c>
      <c r="AH802" s="67">
        <f t="shared" si="215"/>
        <v>1147.1544499306208</v>
      </c>
      <c r="AI802" s="67">
        <f t="shared" si="215"/>
        <v>1125.1382139978302</v>
      </c>
      <c r="AJ802" s="67">
        <f t="shared" si="215"/>
        <v>1103.5445145810927</v>
      </c>
      <c r="AK802" s="67">
        <f t="shared" si="215"/>
        <v>1082.3652423420115</v>
      </c>
      <c r="AL802" s="67">
        <f t="shared" si="215"/>
        <v>1061.5924435769498</v>
      </c>
      <c r="AM802" s="67">
        <f t="shared" si="215"/>
        <v>1041.2183172300824</v>
      </c>
      <c r="AN802" s="67">
        <f t="shared" si="215"/>
        <v>1021.2352119637715</v>
      </c>
      <c r="AO802" s="67">
        <f t="shared" si="218"/>
        <v>1001.6356232851699</v>
      </c>
      <c r="AP802" s="67">
        <f t="shared" si="218"/>
        <v>982.41219072796923</v>
      </c>
      <c r="AQ802" s="67">
        <f t="shared" si="218"/>
        <v>963.55769508823676</v>
      </c>
      <c r="AR802" s="67">
        <f t="shared" si="218"/>
        <v>945.06505571330229</v>
      </c>
      <c r="AS802" s="67">
        <f t="shared" si="218"/>
        <v>926.9273278426756</v>
      </c>
      <c r="AT802" s="67">
        <f t="shared" si="218"/>
        <v>909.13769999999965</v>
      </c>
      <c r="AU802" s="67">
        <f t="shared" si="218"/>
        <v>891.68949143505449</v>
      </c>
      <c r="AV802" s="67">
        <f t="shared" si="218"/>
        <v>874.57614961485626</v>
      </c>
      <c r="AW802" s="67">
        <f t="shared" si="218"/>
        <v>857.79124776290712</v>
      </c>
      <c r="AX802" s="67">
        <f t="shared" si="218"/>
        <v>841.32848244567106</v>
      </c>
      <c r="AY802" s="67">
        <f t="shared" si="218"/>
        <v>825.18167120537055</v>
      </c>
      <c r="AZ802" s="67">
        <f t="shared" si="218"/>
        <v>809.34475023821517</v>
      </c>
      <c r="BA802" s="67">
        <f t="shared" si="218"/>
        <v>793.81177211718909</v>
      </c>
      <c r="BB802" s="67">
        <f t="shared" si="218"/>
        <v>778.57690355854345</v>
      </c>
      <c r="BC802" s="67">
        <f t="shared" si="218"/>
        <v>763.63442323115328</v>
      </c>
      <c r="BD802" s="67">
        <f t="shared" si="219"/>
        <v>748.97871960791906</v>
      </c>
      <c r="BE802" s="67">
        <f t="shared" si="219"/>
        <v>734.6042888584027</v>
      </c>
      <c r="BF802" s="67">
        <f t="shared" si="219"/>
        <v>720.50573278190882</v>
      </c>
      <c r="BG802" s="67">
        <f t="shared" si="219"/>
        <v>706.6777567802344</v>
      </c>
      <c r="BH802" s="67">
        <f t="shared" si="219"/>
        <v>693.11516786932543</v>
      </c>
      <c r="BI802" s="67">
        <f t="shared" si="219"/>
        <v>679.81287272909424</v>
      </c>
      <c r="BJ802" s="67">
        <f t="shared" si="219"/>
        <v>666.7658757906637</v>
      </c>
      <c r="BK802" s="67">
        <f t="shared" si="219"/>
        <v>653.96927736032262</v>
      </c>
      <c r="BL802" s="67">
        <f t="shared" si="219"/>
        <v>641.41827177948562</v>
      </c>
      <c r="BM802" s="67">
        <f t="shared" si="219"/>
        <v>629.10814561996631</v>
      </c>
      <c r="BN802" s="67">
        <f t="shared" si="219"/>
        <v>617.03427591388856</v>
      </c>
      <c r="BO802" s="67">
        <f t="shared" si="219"/>
        <v>605.19212841756826</v>
      </c>
      <c r="BP802" s="67">
        <f t="shared" si="219"/>
        <v>593.57725590871405</v>
      </c>
      <c r="BQ802" s="67">
        <f t="shared" si="219"/>
        <v>582.18529651631047</v>
      </c>
      <c r="BS802" s="55"/>
    </row>
    <row r="803" spans="1:71">
      <c r="B803" s="56">
        <v>65</v>
      </c>
      <c r="C803" s="212">
        <v>1365.6518000000001</v>
      </c>
      <c r="D803" s="212">
        <v>928.84559999999999</v>
      </c>
      <c r="I803" s="61" t="s">
        <v>381</v>
      </c>
      <c r="J803" s="67">
        <f t="shared" si="217"/>
        <v>1858.9047798104398</v>
      </c>
      <c r="K803" s="67">
        <f t="shared" si="217"/>
        <v>1823.4225504358305</v>
      </c>
      <c r="L803" s="67">
        <f t="shared" si="217"/>
        <v>1788.6175954515322</v>
      </c>
      <c r="M803" s="67">
        <f t="shared" si="217"/>
        <v>1754.4769872425711</v>
      </c>
      <c r="N803" s="67">
        <f t="shared" si="217"/>
        <v>1720.9880449524974</v>
      </c>
      <c r="O803" s="67">
        <f t="shared" si="217"/>
        <v>1688.138329773331</v>
      </c>
      <c r="P803" s="67">
        <f t="shared" si="217"/>
        <v>1655.9156403254101</v>
      </c>
      <c r="Q803" s="67">
        <f t="shared" si="217"/>
        <v>1624.3080081254325</v>
      </c>
      <c r="R803" s="67">
        <f t="shared" si="217"/>
        <v>1593.303693140994</v>
      </c>
      <c r="S803" s="67">
        <f t="shared" si="217"/>
        <v>1562.8911794299872</v>
      </c>
      <c r="T803" s="67">
        <f t="shared" si="217"/>
        <v>1533.0591708632317</v>
      </c>
      <c r="U803" s="67">
        <f t="shared" si="217"/>
        <v>1503.7965869287473</v>
      </c>
      <c r="V803" s="67">
        <f t="shared" si="217"/>
        <v>1475.0925586161181</v>
      </c>
      <c r="W803" s="67">
        <f t="shared" si="217"/>
        <v>1446.936424379413</v>
      </c>
      <c r="X803" s="67">
        <f t="shared" si="217"/>
        <v>1419.3177261771614</v>
      </c>
      <c r="Y803" s="67">
        <f t="shared" si="217"/>
        <v>1392.2262055879237</v>
      </c>
      <c r="Z803" s="67">
        <f t="shared" si="215"/>
        <v>1365.6518000000001</v>
      </c>
      <c r="AA803" s="67">
        <f t="shared" si="215"/>
        <v>1339.5846388738723</v>
      </c>
      <c r="AB803" s="67">
        <f t="shared" si="215"/>
        <v>1314.0150400759862</v>
      </c>
      <c r="AC803" s="67">
        <f t="shared" si="215"/>
        <v>1288.9335062825139</v>
      </c>
      <c r="AD803" s="67">
        <f t="shared" si="215"/>
        <v>1264.3307214517606</v>
      </c>
      <c r="AE803" s="67">
        <f t="shared" si="215"/>
        <v>1240.1975473639029</v>
      </c>
      <c r="AF803" s="67">
        <f t="shared" si="215"/>
        <v>1216.525020226778</v>
      </c>
      <c r="AG803" s="67">
        <f t="shared" si="215"/>
        <v>1193.30434734646</v>
      </c>
      <c r="AH803" s="67">
        <f t="shared" si="215"/>
        <v>1170.5269038613865</v>
      </c>
      <c r="AI803" s="67">
        <f t="shared" si="215"/>
        <v>1148.1842295388233</v>
      </c>
      <c r="AJ803" s="67">
        <f t="shared" si="215"/>
        <v>1126.2680256324779</v>
      </c>
      <c r="AK803" s="67">
        <f t="shared" si="215"/>
        <v>1104.7701518000943</v>
      </c>
      <c r="AL803" s="67">
        <f t="shared" si="215"/>
        <v>1083.682623079882</v>
      </c>
      <c r="AM803" s="67">
        <f t="shared" si="215"/>
        <v>1062.99760692466</v>
      </c>
      <c r="AN803" s="67">
        <f t="shared" si="215"/>
        <v>1042.7074202926112</v>
      </c>
      <c r="AO803" s="67">
        <f t="shared" si="218"/>
        <v>1022.8045267935678</v>
      </c>
      <c r="AP803" s="67">
        <f t="shared" si="218"/>
        <v>1003.2815338897684</v>
      </c>
      <c r="AQ803" s="67">
        <f t="shared" si="218"/>
        <v>984.13119015004406</v>
      </c>
      <c r="AR803" s="67">
        <f t="shared" si="218"/>
        <v>965.34638255641812</v>
      </c>
      <c r="AS803" s="67">
        <f t="shared" si="218"/>
        <v>946.92013386211477</v>
      </c>
      <c r="AT803" s="67">
        <f t="shared" si="218"/>
        <v>928.84559999999988</v>
      </c>
      <c r="AU803" s="67">
        <f t="shared" si="218"/>
        <v>911.11606754048501</v>
      </c>
      <c r="AV803" s="67">
        <f t="shared" si="218"/>
        <v>893.72495119795781</v>
      </c>
      <c r="AW803" s="67">
        <f t="shared" si="218"/>
        <v>876.66579138480631</v>
      </c>
      <c r="AX803" s="67">
        <f t="shared" si="218"/>
        <v>859.93225181213347</v>
      </c>
      <c r="AY803" s="67">
        <f t="shared" si="218"/>
        <v>843.51811713626591</v>
      </c>
      <c r="AZ803" s="67">
        <f t="shared" si="218"/>
        <v>827.41729065018876</v>
      </c>
      <c r="BA803" s="67">
        <f t="shared" si="218"/>
        <v>811.6237920190423</v>
      </c>
      <c r="BB803" s="67">
        <f t="shared" si="218"/>
        <v>796.13175505884567</v>
      </c>
      <c r="BC803" s="67">
        <f t="shared" si="218"/>
        <v>780.93542555761712</v>
      </c>
      <c r="BD803" s="67">
        <f t="shared" si="219"/>
        <v>766.02915913808647</v>
      </c>
      <c r="BE803" s="67">
        <f t="shared" si="219"/>
        <v>751.40741916120157</v>
      </c>
      <c r="BF803" s="67">
        <f t="shared" si="219"/>
        <v>737.06477466965339</v>
      </c>
      <c r="BG803" s="67">
        <f t="shared" si="219"/>
        <v>722.99589837065321</v>
      </c>
      <c r="BH803" s="67">
        <f t="shared" si="219"/>
        <v>709.1955646572153</v>
      </c>
      <c r="BI803" s="67">
        <f t="shared" si="219"/>
        <v>695.65864766720722</v>
      </c>
      <c r="BJ803" s="67">
        <f t="shared" si="219"/>
        <v>682.38011937945112</v>
      </c>
      <c r="BK803" s="67">
        <f t="shared" si="219"/>
        <v>669.35504774616174</v>
      </c>
      <c r="BL803" s="67">
        <f t="shared" si="219"/>
        <v>656.57859486103666</v>
      </c>
      <c r="BM803" s="67">
        <f t="shared" si="219"/>
        <v>644.04601516231025</v>
      </c>
      <c r="BN803" s="67">
        <f t="shared" si="219"/>
        <v>631.75265367010809</v>
      </c>
      <c r="BO803" s="67">
        <f t="shared" si="219"/>
        <v>619.69394425744701</v>
      </c>
      <c r="BP803" s="67">
        <f t="shared" si="219"/>
        <v>607.86540795423673</v>
      </c>
      <c r="BQ803" s="67">
        <f t="shared" si="219"/>
        <v>596.26265128365458</v>
      </c>
      <c r="BS803" s="55"/>
    </row>
    <row r="804" spans="1:71">
      <c r="B804" s="56">
        <v>66</v>
      </c>
      <c r="C804" s="212">
        <v>1350.2911999999999</v>
      </c>
      <c r="D804" s="212">
        <v>929.4837</v>
      </c>
      <c r="I804" s="61" t="s">
        <v>381</v>
      </c>
      <c r="J804" s="67">
        <f t="shared" si="217"/>
        <v>1820.4383028478417</v>
      </c>
      <c r="K804" s="67">
        <f t="shared" si="217"/>
        <v>1786.7618938243079</v>
      </c>
      <c r="L804" s="67">
        <f t="shared" si="217"/>
        <v>1753.7084669270819</v>
      </c>
      <c r="M804" s="67">
        <f t="shared" si="217"/>
        <v>1721.2664975684495</v>
      </c>
      <c r="N804" s="67">
        <f t="shared" si="217"/>
        <v>1689.424674354809</v>
      </c>
      <c r="O804" s="67">
        <f t="shared" si="217"/>
        <v>1658.1718951427808</v>
      </c>
      <c r="P804" s="67">
        <f t="shared" si="217"/>
        <v>1627.4972631682722</v>
      </c>
      <c r="Q804" s="67">
        <f t="shared" si="217"/>
        <v>1597.3900832471534</v>
      </c>
      <c r="R804" s="67">
        <f t="shared" si="217"/>
        <v>1567.8398580462151</v>
      </c>
      <c r="S804" s="67">
        <f t="shared" si="217"/>
        <v>1538.8362844231121</v>
      </c>
      <c r="T804" s="67">
        <f t="shared" si="217"/>
        <v>1510.3692498340147</v>
      </c>
      <c r="U804" s="67">
        <f t="shared" si="217"/>
        <v>1482.4288288077112</v>
      </c>
      <c r="V804" s="67">
        <f t="shared" si="217"/>
        <v>1455.0052794849416</v>
      </c>
      <c r="W804" s="67">
        <f t="shared" si="217"/>
        <v>1428.0890402217472</v>
      </c>
      <c r="X804" s="67">
        <f t="shared" si="217"/>
        <v>1401.6707262556556</v>
      </c>
      <c r="Y804" s="67">
        <f t="shared" si="217"/>
        <v>1375.7411264335383</v>
      </c>
      <c r="Z804" s="67">
        <f t="shared" si="215"/>
        <v>1350.2911999999999</v>
      </c>
      <c r="AA804" s="67">
        <f t="shared" si="215"/>
        <v>1325.3120734451797</v>
      </c>
      <c r="AB804" s="67">
        <f t="shared" si="215"/>
        <v>1300.7950374108648</v>
      </c>
      <c r="AC804" s="67">
        <f t="shared" si="215"/>
        <v>1276.7315436538383</v>
      </c>
      <c r="AD804" s="67">
        <f t="shared" si="215"/>
        <v>1253.1132020654015</v>
      </c>
      <c r="AE804" s="67">
        <f t="shared" si="215"/>
        <v>1229.9317777460342</v>
      </c>
      <c r="AF804" s="67">
        <f t="shared" si="215"/>
        <v>1207.179188134169</v>
      </c>
      <c r="AG804" s="67">
        <f t="shared" si="215"/>
        <v>1184.8475001880813</v>
      </c>
      <c r="AH804" s="67">
        <f t="shared" si="215"/>
        <v>1162.928927619912</v>
      </c>
      <c r="AI804" s="67">
        <f t="shared" si="215"/>
        <v>1141.4158281808582</v>
      </c>
      <c r="AJ804" s="67">
        <f t="shared" si="215"/>
        <v>1120.3007009965854</v>
      </c>
      <c r="AK804" s="67">
        <f t="shared" si="215"/>
        <v>1099.5761839519305</v>
      </c>
      <c r="AL804" s="67">
        <f t="shared" si="215"/>
        <v>1079.2350511239883</v>
      </c>
      <c r="AM804" s="67">
        <f t="shared" si="215"/>
        <v>1059.2702102626808</v>
      </c>
      <c r="AN804" s="67">
        <f t="shared" si="215"/>
        <v>1039.6747003179353</v>
      </c>
      <c r="AO804" s="67">
        <f t="shared" si="218"/>
        <v>1020.4416890126062</v>
      </c>
      <c r="AP804" s="67">
        <f t="shared" si="218"/>
        <v>1001.5644704602967</v>
      </c>
      <c r="AQ804" s="67">
        <f t="shared" si="218"/>
        <v>983.03646282724742</v>
      </c>
      <c r="AR804" s="67">
        <f t="shared" si="218"/>
        <v>964.85120603747896</v>
      </c>
      <c r="AS804" s="67">
        <f t="shared" si="218"/>
        <v>947.00235952038611</v>
      </c>
      <c r="AT804" s="67">
        <f t="shared" si="218"/>
        <v>929.48370000000057</v>
      </c>
      <c r="AU804" s="67">
        <f t="shared" si="218"/>
        <v>912.28911932514859</v>
      </c>
      <c r="AV804" s="67">
        <f t="shared" si="218"/>
        <v>895.41262233975147</v>
      </c>
      <c r="AW804" s="67">
        <f t="shared" si="218"/>
        <v>878.84832479252032</v>
      </c>
      <c r="AX804" s="67">
        <f t="shared" si="218"/>
        <v>862.59045128532114</v>
      </c>
      <c r="AY804" s="67">
        <f t="shared" si="218"/>
        <v>846.63333325949418</v>
      </c>
      <c r="AZ804" s="67">
        <f t="shared" si="218"/>
        <v>830.97140701942237</v>
      </c>
      <c r="BA804" s="67">
        <f t="shared" si="218"/>
        <v>815.59921179266303</v>
      </c>
      <c r="BB804" s="67">
        <f t="shared" si="218"/>
        <v>800.5113878259657</v>
      </c>
      <c r="BC804" s="67">
        <f t="shared" si="218"/>
        <v>785.70267451651091</v>
      </c>
      <c r="BD804" s="67">
        <f t="shared" si="219"/>
        <v>771.16790857772048</v>
      </c>
      <c r="BE804" s="67">
        <f t="shared" si="219"/>
        <v>756.90202223899678</v>
      </c>
      <c r="BF804" s="67">
        <f t="shared" si="219"/>
        <v>742.90004147876732</v>
      </c>
      <c r="BG804" s="67">
        <f t="shared" si="219"/>
        <v>729.15708429021481</v>
      </c>
      <c r="BH804" s="67">
        <f t="shared" si="219"/>
        <v>715.66835897909004</v>
      </c>
      <c r="BI804" s="67">
        <f t="shared" si="219"/>
        <v>702.42916249301425</v>
      </c>
      <c r="BJ804" s="67">
        <f t="shared" si="219"/>
        <v>689.43487878168639</v>
      </c>
      <c r="BK804" s="67">
        <f t="shared" si="219"/>
        <v>676.68097718742672</v>
      </c>
      <c r="BL804" s="67">
        <f t="shared" si="219"/>
        <v>664.16301086549254</v>
      </c>
      <c r="BM804" s="67">
        <f t="shared" si="219"/>
        <v>651.87661523361737</v>
      </c>
      <c r="BN804" s="67">
        <f t="shared" si="219"/>
        <v>639.81750645023169</v>
      </c>
      <c r="BO804" s="67">
        <f t="shared" si="219"/>
        <v>627.9814799208358</v>
      </c>
      <c r="BP804" s="67">
        <f t="shared" si="219"/>
        <v>616.36440883200271</v>
      </c>
      <c r="BQ804" s="67">
        <f t="shared" si="219"/>
        <v>604.96224271250082</v>
      </c>
      <c r="BS804" s="55"/>
    </row>
    <row r="805" spans="1:71">
      <c r="B805" s="56">
        <v>67</v>
      </c>
      <c r="C805" s="212">
        <v>1335.1033</v>
      </c>
      <c r="D805" s="212">
        <v>930.12239999999997</v>
      </c>
      <c r="I805" s="61" t="s">
        <v>381</v>
      </c>
      <c r="J805" s="67">
        <f t="shared" si="217"/>
        <v>1782.7673922224278</v>
      </c>
      <c r="K805" s="67">
        <f t="shared" si="217"/>
        <v>1750.8379185313597</v>
      </c>
      <c r="L805" s="67">
        <f t="shared" si="217"/>
        <v>1719.4803036787673</v>
      </c>
      <c r="M805" s="67">
        <f t="shared" si="217"/>
        <v>1688.6843056376661</v>
      </c>
      <c r="N805" s="67">
        <f t="shared" si="217"/>
        <v>1658.4398658164052</v>
      </c>
      <c r="O805" s="67">
        <f t="shared" si="217"/>
        <v>1628.7371057733292</v>
      </c>
      <c r="P805" s="67">
        <f t="shared" si="217"/>
        <v>1599.5663239902797</v>
      </c>
      <c r="Q805" s="67">
        <f t="shared" si="217"/>
        <v>1570.9179927038876</v>
      </c>
      <c r="R805" s="67">
        <f t="shared" si="217"/>
        <v>1542.7827547936092</v>
      </c>
      <c r="S805" s="67">
        <f t="shared" si="217"/>
        <v>1515.1514207255075</v>
      </c>
      <c r="T805" s="67">
        <f t="shared" si="217"/>
        <v>1488.0149655507637</v>
      </c>
      <c r="U805" s="67">
        <f t="shared" si="217"/>
        <v>1461.3645259579457</v>
      </c>
      <c r="V805" s="67">
        <f t="shared" si="217"/>
        <v>1435.1913973780775</v>
      </c>
      <c r="W805" s="67">
        <f t="shared" si="217"/>
        <v>1409.4870311415464</v>
      </c>
      <c r="X805" s="67">
        <f t="shared" si="217"/>
        <v>1384.2430316859402</v>
      </c>
      <c r="Y805" s="67">
        <f t="shared" ref="Y805:AN808" si="220">$C805*POWER(POWER($D805/$C805,1/($D$672-$C$672)),Y$672-$C$672)</f>
        <v>1359.451153813885</v>
      </c>
      <c r="Z805" s="67">
        <f t="shared" si="220"/>
        <v>1335.1033</v>
      </c>
      <c r="AA805" s="67">
        <f t="shared" si="220"/>
        <v>1311.1915177460819</v>
      </c>
      <c r="AB805" s="67">
        <f t="shared" si="220"/>
        <v>1287.7079969836593</v>
      </c>
      <c r="AC805" s="67">
        <f t="shared" si="220"/>
        <v>1264.6450675230683</v>
      </c>
      <c r="AD805" s="67">
        <f t="shared" si="220"/>
        <v>1241.9951965482132</v>
      </c>
      <c r="AE805" s="67">
        <f t="shared" si="220"/>
        <v>1219.7509861561985</v>
      </c>
      <c r="AF805" s="67">
        <f t="shared" si="220"/>
        <v>1197.9051709410244</v>
      </c>
      <c r="AG805" s="67">
        <f t="shared" si="220"/>
        <v>1176.4506156205603</v>
      </c>
      <c r="AH805" s="67">
        <f t="shared" si="220"/>
        <v>1155.3803127060166</v>
      </c>
      <c r="AI805" s="67">
        <f t="shared" si="220"/>
        <v>1134.6873802131599</v>
      </c>
      <c r="AJ805" s="67">
        <f t="shared" si="220"/>
        <v>1114.3650594145179</v>
      </c>
      <c r="AK805" s="67">
        <f t="shared" si="220"/>
        <v>1094.4067126318421</v>
      </c>
      <c r="AL805" s="67">
        <f t="shared" si="220"/>
        <v>1074.8058210681115</v>
      </c>
      <c r="AM805" s="67">
        <f t="shared" si="220"/>
        <v>1055.5559826783597</v>
      </c>
      <c r="AN805" s="67">
        <f t="shared" si="220"/>
        <v>1036.6509100786398</v>
      </c>
      <c r="AO805" s="67">
        <f t="shared" si="218"/>
        <v>1018.0844284924385</v>
      </c>
      <c r="AP805" s="67">
        <f t="shared" si="218"/>
        <v>999.85047373386965</v>
      </c>
      <c r="AQ805" s="67">
        <f t="shared" si="218"/>
        <v>981.94309022698963</v>
      </c>
      <c r="AR805" s="67">
        <f t="shared" si="218"/>
        <v>964.35642906058604</v>
      </c>
      <c r="AS805" s="67">
        <f t="shared" si="218"/>
        <v>947.08474607780636</v>
      </c>
      <c r="AT805" s="67">
        <f t="shared" si="218"/>
        <v>930.12240000000122</v>
      </c>
      <c r="AU805" s="67">
        <f t="shared" si="218"/>
        <v>913.4638505841682</v>
      </c>
      <c r="AV805" s="67">
        <f t="shared" si="218"/>
        <v>897.10365681339829</v>
      </c>
      <c r="AW805" s="67">
        <f t="shared" si="218"/>
        <v>881.03647511973031</v>
      </c>
      <c r="AX805" s="67">
        <f t="shared" si="218"/>
        <v>865.25705763883388</v>
      </c>
      <c r="AY805" s="67">
        <f t="shared" si="218"/>
        <v>849.7602504959516</v>
      </c>
      <c r="AZ805" s="67">
        <f t="shared" si="218"/>
        <v>834.54099212254027</v>
      </c>
      <c r="BA805" s="67">
        <f t="shared" si="218"/>
        <v>819.59431160306053</v>
      </c>
      <c r="BB805" s="67">
        <f t="shared" si="218"/>
        <v>804.91532705137649</v>
      </c>
      <c r="BC805" s="67">
        <f t="shared" si="218"/>
        <v>790.49924401623321</v>
      </c>
      <c r="BD805" s="67">
        <f t="shared" si="219"/>
        <v>776.34135391529264</v>
      </c>
      <c r="BE805" s="67">
        <f t="shared" si="219"/>
        <v>762.43703249721614</v>
      </c>
      <c r="BF805" s="67">
        <f t="shared" si="219"/>
        <v>748.78173833129142</v>
      </c>
      <c r="BG805" s="67">
        <f t="shared" si="219"/>
        <v>735.37101132410908</v>
      </c>
      <c r="BH805" s="67">
        <f t="shared" si="219"/>
        <v>722.20047126280781</v>
      </c>
      <c r="BI805" s="67">
        <f t="shared" si="219"/>
        <v>709.26581638440746</v>
      </c>
      <c r="BJ805" s="67">
        <f t="shared" si="219"/>
        <v>696.56282197076814</v>
      </c>
      <c r="BK805" s="67">
        <f t="shared" si="219"/>
        <v>684.08733896871149</v>
      </c>
      <c r="BL805" s="67">
        <f t="shared" si="219"/>
        <v>671.83529263485696</v>
      </c>
      <c r="BM805" s="67">
        <f t="shared" si="219"/>
        <v>659.80268120472851</v>
      </c>
      <c r="BN805" s="67">
        <f t="shared" si="219"/>
        <v>647.9855745856986</v>
      </c>
      <c r="BO805" s="67">
        <f t="shared" si="219"/>
        <v>636.38011307333966</v>
      </c>
      <c r="BP805" s="67">
        <f t="shared" si="219"/>
        <v>624.98250609076877</v>
      </c>
      <c r="BQ805" s="67">
        <f t="shared" si="219"/>
        <v>613.78903095056751</v>
      </c>
      <c r="BS805" s="55"/>
    </row>
    <row r="806" spans="1:71">
      <c r="B806" s="56">
        <v>68</v>
      </c>
      <c r="C806" s="212">
        <v>1320.0862</v>
      </c>
      <c r="D806" s="212">
        <v>930.76139999999998</v>
      </c>
      <c r="I806" s="61" t="s">
        <v>381</v>
      </c>
      <c r="J806" s="67">
        <f t="shared" ref="J806:Y808" si="221">$C806*POWER(POWER($D806/$C806,1/($D$672-$C$672)),J$672-$C$672)</f>
        <v>1745.8761511320229</v>
      </c>
      <c r="K806" s="67">
        <f t="shared" si="221"/>
        <v>1715.6363377298817</v>
      </c>
      <c r="L806" s="67">
        <f t="shared" si="221"/>
        <v>1685.9202993469496</v>
      </c>
      <c r="M806" s="67">
        <f t="shared" si="221"/>
        <v>1656.7189638283467</v>
      </c>
      <c r="N806" s="67">
        <f t="shared" si="221"/>
        <v>1628.023416155349</v>
      </c>
      <c r="O806" s="67">
        <f t="shared" si="221"/>
        <v>1599.8248957236833</v>
      </c>
      <c r="P806" s="67">
        <f t="shared" si="221"/>
        <v>1572.1147936689551</v>
      </c>
      <c r="Q806" s="67">
        <f t="shared" si="221"/>
        <v>1544.884650238409</v>
      </c>
      <c r="R806" s="67">
        <f t="shared" si="221"/>
        <v>1518.1261522082077</v>
      </c>
      <c r="S806" s="67">
        <f t="shared" si="221"/>
        <v>1491.8311303454482</v>
      </c>
      <c r="T806" s="67">
        <f t="shared" si="221"/>
        <v>1465.9915569141363</v>
      </c>
      <c r="U806" s="67">
        <f t="shared" si="221"/>
        <v>1440.5995432243603</v>
      </c>
      <c r="V806" s="67">
        <f t="shared" si="221"/>
        <v>1415.6473372239127</v>
      </c>
      <c r="W806" s="67">
        <f t="shared" si="221"/>
        <v>1391.1273211316304</v>
      </c>
      <c r="X806" s="67">
        <f t="shared" si="221"/>
        <v>1367.0320091117228</v>
      </c>
      <c r="Y806" s="67">
        <f t="shared" si="221"/>
        <v>1343.3540449883865</v>
      </c>
      <c r="Z806" s="67">
        <f t="shared" si="220"/>
        <v>1320.0862</v>
      </c>
      <c r="AA806" s="67">
        <f t="shared" si="220"/>
        <v>1297.221370592222</v>
      </c>
      <c r="AB806" s="67">
        <f t="shared" si="220"/>
        <v>1274.7525762493108</v>
      </c>
      <c r="AC806" s="67">
        <f t="shared" si="220"/>
        <v>1252.6729573630091</v>
      </c>
      <c r="AD806" s="67">
        <f t="shared" si="220"/>
        <v>1230.9757731383411</v>
      </c>
      <c r="AE806" s="67">
        <f t="shared" si="220"/>
        <v>1209.654399535681</v>
      </c>
      <c r="AF806" s="67">
        <f t="shared" si="220"/>
        <v>1188.7023272484687</v>
      </c>
      <c r="AG806" s="67">
        <f t="shared" si="220"/>
        <v>1168.1131597159508</v>
      </c>
      <c r="AH806" s="67">
        <f t="shared" si="220"/>
        <v>1147.8806111703439</v>
      </c>
      <c r="AI806" s="67">
        <f t="shared" si="220"/>
        <v>1127.9985047178216</v>
      </c>
      <c r="AJ806" s="67">
        <f t="shared" si="220"/>
        <v>1108.4607704527396</v>
      </c>
      <c r="AK806" s="67">
        <f t="shared" si="220"/>
        <v>1089.2614436045262</v>
      </c>
      <c r="AL806" s="67">
        <f t="shared" si="220"/>
        <v>1070.3946627166663</v>
      </c>
      <c r="AM806" s="67">
        <f t="shared" si="220"/>
        <v>1051.8546678572302</v>
      </c>
      <c r="AN806" s="67">
        <f t="shared" si="220"/>
        <v>1033.6357988603945</v>
      </c>
      <c r="AO806" s="67">
        <f t="shared" ref="AO806:BD808" si="222">$C806*POWER(POWER($D806/$C806,1/($D$672-$C$672)),AO$672-$C$672)</f>
        <v>1015.7324935984235</v>
      </c>
      <c r="AP806" s="67">
        <f t="shared" si="222"/>
        <v>998.13928628357939</v>
      </c>
      <c r="AQ806" s="67">
        <f t="shared" si="222"/>
        <v>980.85080579944474</v>
      </c>
      <c r="AR806" s="67">
        <f t="shared" si="222"/>
        <v>963.86177406114928</v>
      </c>
      <c r="AS806" s="67">
        <f t="shared" si="222"/>
        <v>947.1670044039962</v>
      </c>
      <c r="AT806" s="67">
        <f t="shared" si="222"/>
        <v>930.76140000000089</v>
      </c>
      <c r="AU806" s="67">
        <f t="shared" si="222"/>
        <v>914.63995230185446</v>
      </c>
      <c r="AV806" s="67">
        <f t="shared" si="222"/>
        <v>898.79773951384118</v>
      </c>
      <c r="AW806" s="67">
        <f t="shared" si="222"/>
        <v>883.22992508923733</v>
      </c>
      <c r="AX806" s="67">
        <f t="shared" si="222"/>
        <v>867.9317562537401</v>
      </c>
      <c r="AY806" s="67">
        <f t="shared" si="222"/>
        <v>852.89856255446887</v>
      </c>
      <c r="AZ806" s="67">
        <f t="shared" si="222"/>
        <v>838.1257544340998</v>
      </c>
      <c r="BA806" s="67">
        <f t="shared" si="222"/>
        <v>823.60882182969794</v>
      </c>
      <c r="BB806" s="67">
        <f t="shared" si="222"/>
        <v>809.34333279581733</v>
      </c>
      <c r="BC806" s="67">
        <f t="shared" si="222"/>
        <v>795.32493215145121</v>
      </c>
      <c r="BD806" s="67">
        <f t="shared" si="222"/>
        <v>781.54934015041727</v>
      </c>
      <c r="BE806" s="67">
        <f t="shared" ref="BD806:BQ808" si="223">$C806*POWER(POWER($D806/$C806,1/($D$672-$C$672)),BE$672-$C$672)</f>
        <v>768.01235117477233</v>
      </c>
      <c r="BF806" s="67">
        <f t="shared" si="223"/>
        <v>754.70983245086052</v>
      </c>
      <c r="BG806" s="67">
        <f t="shared" si="223"/>
        <v>741.63772278759632</v>
      </c>
      <c r="BH806" s="67">
        <f t="shared" si="223"/>
        <v>728.79203133660531</v>
      </c>
      <c r="BI806" s="67">
        <f t="shared" si="223"/>
        <v>716.16883637383717</v>
      </c>
      <c r="BJ806" s="67">
        <f t="shared" si="223"/>
        <v>703.76428410228505</v>
      </c>
      <c r="BK806" s="67">
        <f t="shared" si="223"/>
        <v>691.5745874754391</v>
      </c>
      <c r="BL806" s="67">
        <f t="shared" si="223"/>
        <v>679.59602504112218</v>
      </c>
      <c r="BM806" s="67">
        <f t="shared" si="223"/>
        <v>667.82493980534798</v>
      </c>
      <c r="BN806" s="67">
        <f t="shared" si="223"/>
        <v>656.25773811586066</v>
      </c>
      <c r="BO806" s="67">
        <f t="shared" si="223"/>
        <v>644.89088856501053</v>
      </c>
      <c r="BP806" s="67">
        <f t="shared" si="223"/>
        <v>633.72092091163358</v>
      </c>
      <c r="BQ806" s="67">
        <f t="shared" si="223"/>
        <v>622.74442502160423</v>
      </c>
      <c r="BS806" s="55"/>
    </row>
    <row r="807" spans="1:71">
      <c r="B807" s="56">
        <v>69</v>
      </c>
      <c r="C807" s="212">
        <v>1305.2381</v>
      </c>
      <c r="D807" s="212">
        <v>931.40089999999998</v>
      </c>
      <c r="I807" s="61" t="s">
        <v>381</v>
      </c>
      <c r="J807" s="67">
        <f t="shared" si="221"/>
        <v>1709.7484303694871</v>
      </c>
      <c r="K807" s="67">
        <f t="shared" si="221"/>
        <v>1681.1426231037412</v>
      </c>
      <c r="L807" s="67">
        <f t="shared" si="221"/>
        <v>1653.0154197043828</v>
      </c>
      <c r="M807" s="67">
        <f t="shared" si="221"/>
        <v>1625.3588126483664</v>
      </c>
      <c r="N807" s="67">
        <f t="shared" si="221"/>
        <v>1598.1649283865436</v>
      </c>
      <c r="O807" s="67">
        <f t="shared" si="221"/>
        <v>1571.4260251021462</v>
      </c>
      <c r="P807" s="67">
        <f t="shared" si="221"/>
        <v>1545.1344905067699</v>
      </c>
      <c r="Q807" s="67">
        <f t="shared" si="221"/>
        <v>1519.2828396732368</v>
      </c>
      <c r="R807" s="67">
        <f t="shared" si="221"/>
        <v>1493.863712904712</v>
      </c>
      <c r="S807" s="67">
        <f t="shared" si="221"/>
        <v>1468.8698736394763</v>
      </c>
      <c r="T807" s="67">
        <f t="shared" si="221"/>
        <v>1444.2942063907506</v>
      </c>
      <c r="U807" s="67">
        <f t="shared" si="221"/>
        <v>1420.1297147209914</v>
      </c>
      <c r="V807" s="67">
        <f t="shared" si="221"/>
        <v>1396.3695192500772</v>
      </c>
      <c r="W807" s="67">
        <f t="shared" si="221"/>
        <v>1373.0068556968213</v>
      </c>
      <c r="X807" s="67">
        <f t="shared" si="221"/>
        <v>1350.035072953249</v>
      </c>
      <c r="Y807" s="67">
        <f t="shared" si="221"/>
        <v>1327.4476311910992</v>
      </c>
      <c r="Z807" s="67">
        <f t="shared" si="220"/>
        <v>1305.2381</v>
      </c>
      <c r="AA807" s="67">
        <f t="shared" si="220"/>
        <v>1283.4001565568001</v>
      </c>
      <c r="AB807" s="67">
        <f t="shared" si="220"/>
        <v>1261.9275838255251</v>
      </c>
      <c r="AC807" s="67">
        <f t="shared" si="220"/>
        <v>1240.8142687874522</v>
      </c>
      <c r="AD807" s="67">
        <f t="shared" si="220"/>
        <v>1220.0542007007978</v>
      </c>
      <c r="AE807" s="67">
        <f t="shared" si="220"/>
        <v>1199.6414693895201</v>
      </c>
      <c r="AF807" s="67">
        <f t="shared" si="220"/>
        <v>1179.5702635607556</v>
      </c>
      <c r="AG807" s="67">
        <f t="shared" si="220"/>
        <v>1159.8348691504023</v>
      </c>
      <c r="AH807" s="67">
        <f t="shared" si="220"/>
        <v>1140.4296676963859</v>
      </c>
      <c r="AI807" s="67">
        <f t="shared" si="220"/>
        <v>1121.3491347391416</v>
      </c>
      <c r="AJ807" s="67">
        <f t="shared" si="220"/>
        <v>1102.5878382488581</v>
      </c>
      <c r="AK807" s="67">
        <f t="shared" si="220"/>
        <v>1084.1404370790342</v>
      </c>
      <c r="AL807" s="67">
        <f t="shared" si="220"/>
        <v>1066.0016794459113</v>
      </c>
      <c r="AM807" s="67">
        <f t="shared" si="220"/>
        <v>1048.1664014333435</v>
      </c>
      <c r="AN807" s="67">
        <f t="shared" si="220"/>
        <v>1030.6295255226851</v>
      </c>
      <c r="AO807" s="67">
        <f t="shared" si="222"/>
        <v>1013.3860591472733</v>
      </c>
      <c r="AP807" s="67">
        <f t="shared" si="222"/>
        <v>996.43109327109687</v>
      </c>
      <c r="AQ807" s="67">
        <f t="shared" si="222"/>
        <v>979.75980099124388</v>
      </c>
      <c r="AR807" s="67">
        <f t="shared" si="222"/>
        <v>963.36743616373258</v>
      </c>
      <c r="AS807" s="67">
        <f t="shared" si="222"/>
        <v>947.24933205233413</v>
      </c>
      <c r="AT807" s="67">
        <f t="shared" si="222"/>
        <v>931.40090000000009</v>
      </c>
      <c r="AU807" s="67">
        <f t="shared" si="222"/>
        <v>915.81762812251986</v>
      </c>
      <c r="AV807" s="67">
        <f t="shared" si="222"/>
        <v>900.49508002403513</v>
      </c>
      <c r="AW807" s="67">
        <f t="shared" si="222"/>
        <v>885.42889353404178</v>
      </c>
      <c r="AX807" s="67">
        <f t="shared" si="222"/>
        <v>870.61477946552702</v>
      </c>
      <c r="AY807" s="67">
        <f t="shared" si="222"/>
        <v>856.04852039388174</v>
      </c>
      <c r="AZ807" s="67">
        <f t="shared" si="222"/>
        <v>841.72596945624321</v>
      </c>
      <c r="BA807" s="67">
        <f t="shared" si="222"/>
        <v>827.6430491709267</v>
      </c>
      <c r="BB807" s="67">
        <f t="shared" si="222"/>
        <v>813.79575027660837</v>
      </c>
      <c r="BC807" s="67">
        <f t="shared" si="222"/>
        <v>800.18013059093028</v>
      </c>
      <c r="BD807" s="67">
        <f t="shared" si="223"/>
        <v>786.79231388820244</v>
      </c>
      <c r="BE807" s="67">
        <f t="shared" si="223"/>
        <v>773.62848879588023</v>
      </c>
      <c r="BF807" s="67">
        <f t="shared" si="223"/>
        <v>760.6849077095078</v>
      </c>
      <c r="BG807" s="67">
        <f t="shared" si="223"/>
        <v>747.95788572581307</v>
      </c>
      <c r="BH807" s="67">
        <f t="shared" si="223"/>
        <v>735.44379959365403</v>
      </c>
      <c r="BI807" s="67">
        <f t="shared" si="223"/>
        <v>723.13908668251679</v>
      </c>
      <c r="BJ807" s="67">
        <f t="shared" si="223"/>
        <v>711.04024396827185</v>
      </c>
      <c r="BK807" s="67">
        <f t="shared" si="223"/>
        <v>699.14382703589899</v>
      </c>
      <c r="BL807" s="67">
        <f t="shared" si="223"/>
        <v>687.44644909889871</v>
      </c>
      <c r="BM807" s="67">
        <f t="shared" si="223"/>
        <v>675.94478003510847</v>
      </c>
      <c r="BN807" s="67">
        <f t="shared" si="223"/>
        <v>664.63554543865223</v>
      </c>
      <c r="BO807" s="67">
        <f t="shared" si="223"/>
        <v>653.51552568775037</v>
      </c>
      <c r="BP807" s="67">
        <f t="shared" si="223"/>
        <v>642.58155502812735</v>
      </c>
      <c r="BQ807" s="67">
        <f t="shared" si="223"/>
        <v>631.83052067175379</v>
      </c>
      <c r="BS807" s="55"/>
    </row>
    <row r="808" spans="1:71">
      <c r="B808" s="56">
        <v>70</v>
      </c>
      <c r="C808" s="212">
        <v>1290.5569</v>
      </c>
      <c r="D808" s="212">
        <v>932.04079999999999</v>
      </c>
      <c r="I808" s="61" t="s">
        <v>381</v>
      </c>
      <c r="J808" s="67">
        <f t="shared" si="221"/>
        <v>1674.3681092634154</v>
      </c>
      <c r="K808" s="67">
        <f t="shared" si="221"/>
        <v>1647.3422306839943</v>
      </c>
      <c r="L808" s="67">
        <f t="shared" si="221"/>
        <v>1620.7525752438876</v>
      </c>
      <c r="M808" s="67">
        <f t="shared" si="221"/>
        <v>1594.5921018906931</v>
      </c>
      <c r="N808" s="67">
        <f t="shared" si="221"/>
        <v>1568.8538832212275</v>
      </c>
      <c r="O808" s="67">
        <f t="shared" si="221"/>
        <v>1543.5311036471221</v>
      </c>
      <c r="P808" s="67">
        <f t="shared" si="221"/>
        <v>1518.6170575900233</v>
      </c>
      <c r="Q808" s="67">
        <f t="shared" si="221"/>
        <v>1494.1051477059298</v>
      </c>
      <c r="R808" s="67">
        <f t="shared" si="221"/>
        <v>1469.988883138187</v>
      </c>
      <c r="S808" s="67">
        <f t="shared" si="221"/>
        <v>1446.2618777986816</v>
      </c>
      <c r="T808" s="67">
        <f t="shared" si="221"/>
        <v>1422.9178486767778</v>
      </c>
      <c r="U808" s="67">
        <f t="shared" si="221"/>
        <v>1399.9506141755505</v>
      </c>
      <c r="V808" s="67">
        <f t="shared" si="221"/>
        <v>1377.3540924748729</v>
      </c>
      <c r="W808" s="67">
        <f t="shared" si="221"/>
        <v>1355.1222999209228</v>
      </c>
      <c r="X808" s="67">
        <f t="shared" si="221"/>
        <v>1333.2493494416885</v>
      </c>
      <c r="Y808" s="67">
        <f t="shared" si="221"/>
        <v>1311.7294489880458</v>
      </c>
      <c r="Z808" s="67">
        <f t="shared" si="220"/>
        <v>1290.5569</v>
      </c>
      <c r="AA808" s="67">
        <f t="shared" si="220"/>
        <v>1269.7260958976829</v>
      </c>
      <c r="AB808" s="67">
        <f t="shared" si="220"/>
        <v>1249.2315205967066</v>
      </c>
      <c r="AC808" s="67">
        <f t="shared" si="220"/>
        <v>1229.0677470474816</v>
      </c>
      <c r="AD808" s="67">
        <f t="shared" si="220"/>
        <v>1209.2294357981111</v>
      </c>
      <c r="AE808" s="67">
        <f t="shared" si="220"/>
        <v>1189.7113335804825</v>
      </c>
      <c r="AF808" s="67">
        <f t="shared" si="220"/>
        <v>1170.5082719191785</v>
      </c>
      <c r="AG808" s="67">
        <f t="shared" si="220"/>
        <v>1151.6151657628436</v>
      </c>
      <c r="AH808" s="67">
        <f t="shared" si="220"/>
        <v>1133.0270121376425</v>
      </c>
      <c r="AI808" s="67">
        <f t="shared" si="220"/>
        <v>1114.7388888224496</v>
      </c>
      <c r="AJ808" s="67">
        <f t="shared" si="220"/>
        <v>1096.7459530454257</v>
      </c>
      <c r="AK808" s="67">
        <f t="shared" si="220"/>
        <v>1079.0434402016306</v>
      </c>
      <c r="AL808" s="67">
        <f t="shared" si="220"/>
        <v>1061.6266625913363</v>
      </c>
      <c r="AM808" s="67">
        <f t="shared" si="220"/>
        <v>1044.491008178705</v>
      </c>
      <c r="AN808" s="67">
        <f t="shared" si="220"/>
        <v>1027.631939370501</v>
      </c>
      <c r="AO808" s="67">
        <f t="shared" si="222"/>
        <v>1011.0449918145187</v>
      </c>
      <c r="AP808" s="67">
        <f t="shared" si="222"/>
        <v>994.72577321740187</v>
      </c>
      <c r="AQ808" s="67">
        <f t="shared" si="222"/>
        <v>978.66996218154782</v>
      </c>
      <c r="AR808" s="67">
        <f t="shared" si="222"/>
        <v>962.87330706078103</v>
      </c>
      <c r="AS808" s="67">
        <f t="shared" si="222"/>
        <v>947.33162483450064</v>
      </c>
      <c r="AT808" s="67">
        <f t="shared" si="222"/>
        <v>932.04079999999908</v>
      </c>
      <c r="AU808" s="67">
        <f t="shared" si="222"/>
        <v>916.99678348265923</v>
      </c>
      <c r="AV808" s="67">
        <f t="shared" si="222"/>
        <v>902.19559156374237</v>
      </c>
      <c r="AW808" s="67">
        <f t="shared" si="222"/>
        <v>887.63330482548361</v>
      </c>
      <c r="AX808" s="67">
        <f t="shared" si="222"/>
        <v>873.30606711321218</v>
      </c>
      <c r="AY808" s="67">
        <f t="shared" si="222"/>
        <v>859.21008451422676</v>
      </c>
      <c r="AZ808" s="67">
        <f t="shared" si="222"/>
        <v>845.34162435315113</v>
      </c>
      <c r="BA808" s="67">
        <f t="shared" si="222"/>
        <v>831.69701420350566</v>
      </c>
      <c r="BB808" s="67">
        <f t="shared" si="222"/>
        <v>818.27264091523352</v>
      </c>
      <c r="BC808" s="67">
        <f t="shared" si="222"/>
        <v>805.06494965792353</v>
      </c>
      <c r="BD808" s="67">
        <f t="shared" si="223"/>
        <v>792.07044297947652</v>
      </c>
      <c r="BE808" s="67">
        <f t="shared" si="223"/>
        <v>779.28567987996405</v>
      </c>
      <c r="BF808" s="67">
        <f t="shared" si="223"/>
        <v>766.70727490043873</v>
      </c>
      <c r="BG808" s="67">
        <f t="shared" si="223"/>
        <v>754.33189722644977</v>
      </c>
      <c r="BH808" s="67">
        <f t="shared" si="223"/>
        <v>742.15626980602883</v>
      </c>
      <c r="BI808" s="67">
        <f t="shared" si="223"/>
        <v>730.17716848191378</v>
      </c>
      <c r="BJ808" s="67">
        <f t="shared" si="223"/>
        <v>718.39142113777768</v>
      </c>
      <c r="BK808" s="67">
        <f t="shared" si="223"/>
        <v>706.79590685823973</v>
      </c>
      <c r="BL808" s="67">
        <f t="shared" si="223"/>
        <v>695.38755510243288</v>
      </c>
      <c r="BM808" s="67">
        <f t="shared" si="223"/>
        <v>684.16334489091253</v>
      </c>
      <c r="BN808" s="67">
        <f t="shared" si="223"/>
        <v>673.12030400568801</v>
      </c>
      <c r="BO808" s="67">
        <f t="shared" si="223"/>
        <v>662.25550820316676</v>
      </c>
      <c r="BP808" s="67">
        <f t="shared" si="223"/>
        <v>651.56608043980305</v>
      </c>
      <c r="BQ808" s="67">
        <f t="shared" si="223"/>
        <v>641.04919011024356</v>
      </c>
      <c r="BS808" s="55"/>
    </row>
    <row r="809" spans="1:71">
      <c r="B809" s="56"/>
      <c r="BS809" s="55"/>
    </row>
    <row r="810" spans="1:71" s="62" customFormat="1" ht="18">
      <c r="A810" s="209" t="s">
        <v>382</v>
      </c>
      <c r="B810" s="209"/>
      <c r="C810" s="209"/>
      <c r="D810" s="209"/>
      <c r="E810" s="209"/>
      <c r="F810" s="210"/>
      <c r="G810" s="209"/>
    </row>
    <row r="811" spans="1:71">
      <c r="A811" s="90" t="s">
        <v>380</v>
      </c>
      <c r="C811" s="135"/>
      <c r="D811" s="135"/>
      <c r="E811" s="135"/>
      <c r="BS811" s="55"/>
    </row>
    <row r="812" spans="1:71">
      <c r="B812" s="55" t="s">
        <v>333</v>
      </c>
      <c r="C812" s="70">
        <v>2024</v>
      </c>
      <c r="D812" s="70">
        <v>2044</v>
      </c>
      <c r="E812" s="135"/>
      <c r="J812" s="236">
        <f t="shared" ref="J812:X812" si="224">K812-1</f>
        <v>2008</v>
      </c>
      <c r="K812" s="236">
        <f t="shared" si="224"/>
        <v>2009</v>
      </c>
      <c r="L812" s="236">
        <f t="shared" si="224"/>
        <v>2010</v>
      </c>
      <c r="M812" s="236">
        <f t="shared" si="224"/>
        <v>2011</v>
      </c>
      <c r="N812" s="236">
        <f t="shared" si="224"/>
        <v>2012</v>
      </c>
      <c r="O812" s="236">
        <f t="shared" si="224"/>
        <v>2013</v>
      </c>
      <c r="P812" s="236">
        <f t="shared" si="224"/>
        <v>2014</v>
      </c>
      <c r="Q812" s="236">
        <f t="shared" si="224"/>
        <v>2015</v>
      </c>
      <c r="R812" s="236">
        <f t="shared" si="224"/>
        <v>2016</v>
      </c>
      <c r="S812" s="236">
        <f t="shared" si="224"/>
        <v>2017</v>
      </c>
      <c r="T812" s="236">
        <f t="shared" si="224"/>
        <v>2018</v>
      </c>
      <c r="U812" s="236">
        <f t="shared" si="224"/>
        <v>2019</v>
      </c>
      <c r="V812" s="236">
        <f t="shared" si="224"/>
        <v>2020</v>
      </c>
      <c r="W812" s="236">
        <f t="shared" si="224"/>
        <v>2021</v>
      </c>
      <c r="X812" s="236">
        <f t="shared" si="224"/>
        <v>2022</v>
      </c>
      <c r="Y812" s="236">
        <f>Z812-1</f>
        <v>2023</v>
      </c>
      <c r="Z812" s="185">
        <f>$Z$6</f>
        <v>2024</v>
      </c>
      <c r="AA812" s="236">
        <f t="shared" ref="AA812:BQ812" si="225">Z812+1</f>
        <v>2025</v>
      </c>
      <c r="AB812" s="236">
        <f t="shared" si="225"/>
        <v>2026</v>
      </c>
      <c r="AC812" s="236">
        <f t="shared" si="225"/>
        <v>2027</v>
      </c>
      <c r="AD812" s="236">
        <f t="shared" si="225"/>
        <v>2028</v>
      </c>
      <c r="AE812" s="236">
        <f t="shared" si="225"/>
        <v>2029</v>
      </c>
      <c r="AF812" s="236">
        <f t="shared" si="225"/>
        <v>2030</v>
      </c>
      <c r="AG812" s="236">
        <f t="shared" si="225"/>
        <v>2031</v>
      </c>
      <c r="AH812" s="236">
        <f t="shared" si="225"/>
        <v>2032</v>
      </c>
      <c r="AI812" s="236">
        <f t="shared" si="225"/>
        <v>2033</v>
      </c>
      <c r="AJ812" s="236">
        <f t="shared" si="225"/>
        <v>2034</v>
      </c>
      <c r="AK812" s="236">
        <f t="shared" si="225"/>
        <v>2035</v>
      </c>
      <c r="AL812" s="236">
        <f t="shared" si="225"/>
        <v>2036</v>
      </c>
      <c r="AM812" s="236">
        <f t="shared" si="225"/>
        <v>2037</v>
      </c>
      <c r="AN812" s="236">
        <f t="shared" si="225"/>
        <v>2038</v>
      </c>
      <c r="AO812" s="236">
        <f t="shared" si="225"/>
        <v>2039</v>
      </c>
      <c r="AP812" s="236">
        <f t="shared" si="225"/>
        <v>2040</v>
      </c>
      <c r="AQ812" s="236">
        <f t="shared" si="225"/>
        <v>2041</v>
      </c>
      <c r="AR812" s="236">
        <f t="shared" si="225"/>
        <v>2042</v>
      </c>
      <c r="AS812" s="236">
        <f t="shared" si="225"/>
        <v>2043</v>
      </c>
      <c r="AT812" s="236">
        <f t="shared" si="225"/>
        <v>2044</v>
      </c>
      <c r="AU812" s="236">
        <f t="shared" si="225"/>
        <v>2045</v>
      </c>
      <c r="AV812" s="236">
        <f t="shared" si="225"/>
        <v>2046</v>
      </c>
      <c r="AW812" s="236">
        <f t="shared" si="225"/>
        <v>2047</v>
      </c>
      <c r="AX812" s="236">
        <f t="shared" si="225"/>
        <v>2048</v>
      </c>
      <c r="AY812" s="236">
        <f t="shared" si="225"/>
        <v>2049</v>
      </c>
      <c r="AZ812" s="236">
        <f t="shared" si="225"/>
        <v>2050</v>
      </c>
      <c r="BA812" s="236">
        <f t="shared" si="225"/>
        <v>2051</v>
      </c>
      <c r="BB812" s="236">
        <f t="shared" si="225"/>
        <v>2052</v>
      </c>
      <c r="BC812" s="236">
        <f t="shared" si="225"/>
        <v>2053</v>
      </c>
      <c r="BD812" s="236">
        <f>BC812+1</f>
        <v>2054</v>
      </c>
      <c r="BE812" s="236">
        <f t="shared" si="225"/>
        <v>2055</v>
      </c>
      <c r="BF812" s="236">
        <f t="shared" si="225"/>
        <v>2056</v>
      </c>
      <c r="BG812" s="236">
        <f t="shared" si="225"/>
        <v>2057</v>
      </c>
      <c r="BH812" s="236">
        <f t="shared" si="225"/>
        <v>2058</v>
      </c>
      <c r="BI812" s="236">
        <f t="shared" si="225"/>
        <v>2059</v>
      </c>
      <c r="BJ812" s="236">
        <f t="shared" si="225"/>
        <v>2060</v>
      </c>
      <c r="BK812" s="236">
        <f t="shared" si="225"/>
        <v>2061</v>
      </c>
      <c r="BL812" s="236">
        <f t="shared" si="225"/>
        <v>2062</v>
      </c>
      <c r="BM812" s="236">
        <f t="shared" si="225"/>
        <v>2063</v>
      </c>
      <c r="BN812" s="236">
        <f t="shared" si="225"/>
        <v>2064</v>
      </c>
      <c r="BO812" s="236">
        <f t="shared" si="225"/>
        <v>2065</v>
      </c>
      <c r="BP812" s="236">
        <f t="shared" si="225"/>
        <v>2066</v>
      </c>
      <c r="BQ812" s="236">
        <f t="shared" si="225"/>
        <v>2067</v>
      </c>
      <c r="BS812" s="55"/>
    </row>
    <row r="813" spans="1:71">
      <c r="B813" s="56">
        <v>0</v>
      </c>
      <c r="C813" s="212">
        <v>0.30559999999999998</v>
      </c>
      <c r="D813" s="212">
        <v>0.1686</v>
      </c>
      <c r="I813" s="61" t="s">
        <v>381</v>
      </c>
      <c r="J813" s="67">
        <f t="shared" ref="J813:Y828" si="226">$C813*POWER(POWER($D813/$C813,1/($D$672-$C$672)),J$672-$C$672)</f>
        <v>0.4918016410852209</v>
      </c>
      <c r="K813" s="67">
        <f t="shared" si="226"/>
        <v>0.47739205239740906</v>
      </c>
      <c r="L813" s="67">
        <f t="shared" si="226"/>
        <v>0.46340465881592874</v>
      </c>
      <c r="M813" s="67">
        <f t="shared" si="226"/>
        <v>0.44982709019533884</v>
      </c>
      <c r="N813" s="67">
        <f t="shared" si="226"/>
        <v>0.43664733883044488</v>
      </c>
      <c r="O813" s="67">
        <f t="shared" si="226"/>
        <v>0.42385374883694588</v>
      </c>
      <c r="P813" s="67">
        <f t="shared" si="226"/>
        <v>0.41143500584322501</v>
      </c>
      <c r="Q813" s="67">
        <f t="shared" si="226"/>
        <v>0.39938012698416692</v>
      </c>
      <c r="R813" s="67">
        <f t="shared" si="226"/>
        <v>0.38767845118815092</v>
      </c>
      <c r="S813" s="67">
        <f t="shared" si="226"/>
        <v>0.37631962974863242</v>
      </c>
      <c r="T813" s="67">
        <f t="shared" si="226"/>
        <v>0.36529361717197301</v>
      </c>
      <c r="U813" s="67">
        <f t="shared" si="226"/>
        <v>0.35459066229342467</v>
      </c>
      <c r="V813" s="67">
        <f t="shared" si="226"/>
        <v>0.3442012996534134</v>
      </c>
      <c r="W813" s="67">
        <f t="shared" si="226"/>
        <v>0.33411634112649286</v>
      </c>
      <c r="X813" s="67">
        <f t="shared" si="226"/>
        <v>0.32432686779556691</v>
      </c>
      <c r="Y813" s="67">
        <f t="shared" si="226"/>
        <v>0.31482422206419453</v>
      </c>
      <c r="Z813" s="67">
        <f t="shared" ref="Z813:AO828" si="227">$C813*POWER(POWER($D813/$C813,1/($D$672-$C$672)),Z$672-$C$672)</f>
        <v>0.30559999999999998</v>
      </c>
      <c r="AA813" s="67">
        <f t="shared" si="227"/>
        <v>0.29664604390241911</v>
      </c>
      <c r="AB813" s="67">
        <f t="shared" si="227"/>
        <v>0.28795443508820678</v>
      </c>
      <c r="AC813" s="67">
        <f t="shared" si="227"/>
        <v>0.27951748688832623</v>
      </c>
      <c r="AD813" s="67">
        <f t="shared" si="227"/>
        <v>0.27132773785002712</v>
      </c>
      <c r="AE813" s="67">
        <f t="shared" si="227"/>
        <v>0.26337794513809953</v>
      </c>
      <c r="AF813" s="67">
        <f t="shared" si="227"/>
        <v>0.25566107812946864</v>
      </c>
      <c r="AG813" s="67">
        <f t="shared" si="227"/>
        <v>0.24817031219546523</v>
      </c>
      <c r="AH813" s="67">
        <f t="shared" si="227"/>
        <v>0.24089902266627303</v>
      </c>
      <c r="AI813" s="67">
        <f t="shared" si="227"/>
        <v>0.23384077897221564</v>
      </c>
      <c r="AJ813" s="67">
        <f t="shared" si="227"/>
        <v>0.22698933895670084</v>
      </c>
      <c r="AK813" s="67">
        <f t="shared" si="227"/>
        <v>0.22033864335579376</v>
      </c>
      <c r="AL813" s="67">
        <f t="shared" si="227"/>
        <v>0.21388281043953622</v>
      </c>
      <c r="AM813" s="67">
        <f t="shared" si="227"/>
        <v>0.20761613081027311</v>
      </c>
      <c r="AN813" s="67">
        <f t="shared" si="227"/>
        <v>0.20153306235338569</v>
      </c>
      <c r="AO813" s="67">
        <f t="shared" si="227"/>
        <v>0.19562822533596674</v>
      </c>
      <c r="AP813" s="67">
        <f t="shared" ref="AP813:BE828" si="228">$C813*POWER(POWER($D813/$C813,1/($D$672-$C$672)),AP$672-$C$672)</f>
        <v>0.18989639764910188</v>
      </c>
      <c r="AQ813" s="67">
        <f t="shared" si="228"/>
        <v>0.18433251018955082</v>
      </c>
      <c r="AR813" s="67">
        <f t="shared" si="228"/>
        <v>0.17893164237674283</v>
      </c>
      <c r="AS813" s="67">
        <f t="shared" si="228"/>
        <v>0.17368901780112309</v>
      </c>
      <c r="AT813" s="67">
        <f t="shared" si="228"/>
        <v>0.16860000000000006</v>
      </c>
      <c r="AU813" s="67">
        <f t="shared" si="228"/>
        <v>0.16366008835715931</v>
      </c>
      <c r="AV813" s="67">
        <f t="shared" si="228"/>
        <v>0.15886491412261677</v>
      </c>
      <c r="AW813" s="67">
        <f t="shared" si="228"/>
        <v>0.15421023654899157</v>
      </c>
      <c r="AX813" s="67">
        <f t="shared" si="228"/>
        <v>0.14969193914108178</v>
      </c>
      <c r="AY813" s="67">
        <f t="shared" si="228"/>
        <v>0.14530602601532594</v>
      </c>
      <c r="AZ813" s="67">
        <f t="shared" si="228"/>
        <v>0.14104861836593074</v>
      </c>
      <c r="BA813" s="67">
        <f t="shared" si="228"/>
        <v>0.1369159510345401</v>
      </c>
      <c r="BB813" s="67">
        <f t="shared" si="228"/>
        <v>0.13290436918041118</v>
      </c>
      <c r="BC813" s="67">
        <f t="shared" si="228"/>
        <v>0.12901032504815307</v>
      </c>
      <c r="BD813" s="67">
        <f t="shared" si="228"/>
        <v>0.12523037483016944</v>
      </c>
      <c r="BE813" s="67">
        <f t="shared" si="228"/>
        <v>0.12156117562103028</v>
      </c>
      <c r="BF813" s="67">
        <f t="shared" ref="BF813:BQ827" si="229">$C813*POWER(POWER($D813/$C813,1/($D$672-$C$672)),BF$672-$C$672)</f>
        <v>0.11799948246107929</v>
      </c>
      <c r="BG813" s="67">
        <f t="shared" si="229"/>
        <v>0.11454214546666253</v>
      </c>
      <c r="BH813" s="67">
        <f t="shared" si="229"/>
        <v>0.11118610704443997</v>
      </c>
      <c r="BI813" s="67">
        <f t="shared" si="229"/>
        <v>0.10792839918731681</v>
      </c>
      <c r="BJ813" s="67">
        <f t="shared" si="229"/>
        <v>0.10476614084960274</v>
      </c>
      <c r="BK813" s="67">
        <f t="shared" si="229"/>
        <v>0.10169653539907815</v>
      </c>
      <c r="BL813" s="67">
        <f t="shared" si="229"/>
        <v>9.871686814371354E-2</v>
      </c>
      <c r="BM813" s="67">
        <f t="shared" si="229"/>
        <v>9.5824503930855287E-2</v>
      </c>
      <c r="BN813" s="67">
        <f t="shared" si="229"/>
        <v>9.3016884816754034E-2</v>
      </c>
      <c r="BO813" s="67">
        <f t="shared" si="229"/>
        <v>9.0291527804375257E-2</v>
      </c>
      <c r="BP813" s="67">
        <f t="shared" si="229"/>
        <v>8.7646022647490857E-2</v>
      </c>
      <c r="BQ813" s="67">
        <f t="shared" si="229"/>
        <v>8.5078029719109924E-2</v>
      </c>
      <c r="BS813" s="55"/>
    </row>
    <row r="814" spans="1:71">
      <c r="B814" s="56">
        <v>5</v>
      </c>
      <c r="C814" s="212">
        <v>9.5899999999999999E-2</v>
      </c>
      <c r="D814" s="212">
        <v>2.23E-2</v>
      </c>
      <c r="I814" s="61" t="s">
        <v>381</v>
      </c>
      <c r="J814" s="67">
        <f t="shared" si="226"/>
        <v>0.30805595071091402</v>
      </c>
      <c r="K814" s="67">
        <f t="shared" si="226"/>
        <v>0.28638740565660442</v>
      </c>
      <c r="L814" s="67">
        <f t="shared" si="226"/>
        <v>0.26624301828756952</v>
      </c>
      <c r="M814" s="67">
        <f t="shared" si="226"/>
        <v>0.24751557989903653</v>
      </c>
      <c r="N814" s="67">
        <f t="shared" si="226"/>
        <v>0.23010542280806418</v>
      </c>
      <c r="O814" s="67">
        <f t="shared" si="226"/>
        <v>0.21391988992077213</v>
      </c>
      <c r="P814" s="67">
        <f t="shared" si="226"/>
        <v>0.19887284161002197</v>
      </c>
      <c r="Q814" s="67">
        <f t="shared" si="226"/>
        <v>0.18488419727914429</v>
      </c>
      <c r="R814" s="67">
        <f t="shared" si="226"/>
        <v>0.17187950917190992</v>
      </c>
      <c r="S814" s="67">
        <f t="shared" si="226"/>
        <v>0.15978956616055354</v>
      </c>
      <c r="T814" s="67">
        <f t="shared" si="226"/>
        <v>0.14855002540320669</v>
      </c>
      <c r="U814" s="67">
        <f t="shared" si="226"/>
        <v>0.13810106991041418</v>
      </c>
      <c r="V814" s="67">
        <f t="shared" si="226"/>
        <v>0.12838709019829897</v>
      </c>
      <c r="W814" s="67">
        <f t="shared" si="226"/>
        <v>0.1193563883341295</v>
      </c>
      <c r="X814" s="67">
        <f t="shared" si="226"/>
        <v>0.11096090279921514</v>
      </c>
      <c r="Y814" s="67">
        <f t="shared" si="226"/>
        <v>0.1031559527048475</v>
      </c>
      <c r="Z814" s="67">
        <f t="shared" si="227"/>
        <v>9.5899999999999999E-2</v>
      </c>
      <c r="AA814" s="67">
        <f t="shared" si="227"/>
        <v>8.9154428405253089E-2</v>
      </c>
      <c r="AB814" s="67">
        <f t="shared" si="227"/>
        <v>8.2883337896427517E-2</v>
      </c>
      <c r="AC814" s="67">
        <f t="shared" si="227"/>
        <v>7.7053353644165254E-2</v>
      </c>
      <c r="AD814" s="67">
        <f t="shared" si="227"/>
        <v>7.1633448392631693E-2</v>
      </c>
      <c r="AE814" s="67">
        <f t="shared" si="227"/>
        <v>6.6594777332036226E-2</v>
      </c>
      <c r="AF814" s="67">
        <f t="shared" si="227"/>
        <v>6.1910524586160531E-2</v>
      </c>
      <c r="AG814" s="67">
        <f t="shared" si="227"/>
        <v>5.755576049789897E-2</v>
      </c>
      <c r="AH814" s="67">
        <f t="shared" si="227"/>
        <v>5.3507308953282873E-2</v>
      </c>
      <c r="AI814" s="67">
        <f t="shared" si="227"/>
        <v>4.9743624037885459E-2</v>
      </c>
      <c r="AJ814" s="67">
        <f t="shared" si="227"/>
        <v>4.624467536917086E-2</v>
      </c>
      <c r="AK814" s="67">
        <f t="shared" si="227"/>
        <v>4.299184149452466E-2</v>
      </c>
      <c r="AL814" s="67">
        <f t="shared" si="227"/>
        <v>3.9967810787628656E-2</v>
      </c>
      <c r="AM814" s="67">
        <f t="shared" si="227"/>
        <v>3.7156489315749129E-2</v>
      </c>
      <c r="AN814" s="67">
        <f t="shared" si="227"/>
        <v>3.4542915187606951E-2</v>
      </c>
      <c r="AO814" s="67">
        <f t="shared" si="227"/>
        <v>3.2113178925987841E-2</v>
      </c>
      <c r="AP814" s="67">
        <f t="shared" si="228"/>
        <v>2.985434944131455E-2</v>
      </c>
      <c r="AQ814" s="67">
        <f t="shared" si="228"/>
        <v>2.7754405212211532E-2</v>
      </c>
      <c r="AR814" s="67">
        <f t="shared" si="228"/>
        <v>2.5802170306803922E-2</v>
      </c>
      <c r="AS814" s="67">
        <f t="shared" si="228"/>
        <v>2.3987254904255444E-2</v>
      </c>
      <c r="AT814" s="67">
        <f t="shared" si="228"/>
        <v>2.2299999999999986E-2</v>
      </c>
      <c r="AU814" s="67">
        <f t="shared" si="228"/>
        <v>2.0731426000387305E-2</v>
      </c>
      <c r="AV814" s="67">
        <f t="shared" si="228"/>
        <v>1.9273184933163007E-2</v>
      </c>
      <c r="AW814" s="67">
        <f t="shared" si="228"/>
        <v>1.7917516019446134E-2</v>
      </c>
      <c r="AX814" s="67">
        <f t="shared" si="228"/>
        <v>1.665720437075793E-2</v>
      </c>
      <c r="AY814" s="67">
        <f t="shared" si="228"/>
        <v>1.5485542591286828E-2</v>
      </c>
      <c r="AZ814" s="67">
        <f t="shared" si="228"/>
        <v>1.4396295081036277E-2</v>
      </c>
      <c r="BA814" s="67">
        <f t="shared" si="228"/>
        <v>1.3383664849876393E-2</v>
      </c>
      <c r="BB814" s="67">
        <f t="shared" si="228"/>
        <v>1.2442262665883287E-2</v>
      </c>
      <c r="BC814" s="67">
        <f t="shared" si="228"/>
        <v>1.1567078373773149E-2</v>
      </c>
      <c r="BD814" s="67">
        <f t="shared" si="228"/>
        <v>1.0753454230787378E-2</v>
      </c>
      <c r="BE814" s="67">
        <f t="shared" si="228"/>
        <v>9.9970601181219951E-3</v>
      </c>
      <c r="BF814" s="67">
        <f t="shared" si="229"/>
        <v>9.293870495976209E-3</v>
      </c>
      <c r="BG814" s="67">
        <f t="shared" si="229"/>
        <v>8.6401429795746089E-3</v>
      </c>
      <c r="BH814" s="67">
        <f t="shared" si="229"/>
        <v>8.0323984221442619E-3</v>
      </c>
      <c r="BI814" s="67">
        <f t="shared" si="229"/>
        <v>7.467402398848055E-3</v>
      </c>
      <c r="BJ814" s="67">
        <f t="shared" si="229"/>
        <v>6.9421479931315337E-3</v>
      </c>
      <c r="BK814" s="67">
        <f t="shared" si="229"/>
        <v>6.4538397938719155E-3</v>
      </c>
      <c r="BL814" s="67">
        <f t="shared" si="229"/>
        <v>5.99987901816191E-3</v>
      </c>
      <c r="BM814" s="67">
        <f t="shared" si="229"/>
        <v>5.5778496805515762E-3</v>
      </c>
      <c r="BN814" s="67">
        <f t="shared" si="229"/>
        <v>5.1855057351407651E-3</v>
      </c>
      <c r="BO814" s="67">
        <f t="shared" si="229"/>
        <v>4.8207591220921445E-3</v>
      </c>
      <c r="BP814" s="67">
        <f t="shared" si="229"/>
        <v>4.4816686549482253E-3</v>
      </c>
      <c r="BQ814" s="67">
        <f t="shared" si="229"/>
        <v>4.1664296896105164E-3</v>
      </c>
      <c r="BS814" s="55"/>
    </row>
    <row r="815" spans="1:71">
      <c r="B815" s="56">
        <v>6</v>
      </c>
      <c r="C815" s="212">
        <v>9.3299999999999994E-2</v>
      </c>
      <c r="D815" s="212">
        <v>2.2100000000000002E-2</v>
      </c>
      <c r="I815" s="61" t="s">
        <v>381</v>
      </c>
      <c r="J815" s="67">
        <f t="shared" si="226"/>
        <v>0.29530659074641052</v>
      </c>
      <c r="K815" s="67">
        <f t="shared" si="226"/>
        <v>0.27478857460375533</v>
      </c>
      <c r="L815" s="67">
        <f t="shared" si="226"/>
        <v>0.2556961581585746</v>
      </c>
      <c r="M815" s="67">
        <f t="shared" si="226"/>
        <v>0.23793029019249942</v>
      </c>
      <c r="N815" s="67">
        <f t="shared" si="226"/>
        <v>0.22139880160412401</v>
      </c>
      <c r="O815" s="67">
        <f t="shared" si="226"/>
        <v>0.20601592723685719</v>
      </c>
      <c r="P815" s="67">
        <f t="shared" si="226"/>
        <v>0.19170186093035946</v>
      </c>
      <c r="Q815" s="67">
        <f t="shared" si="226"/>
        <v>0.17838234148717905</v>
      </c>
      <c r="R815" s="67">
        <f t="shared" si="226"/>
        <v>0.1659882674065854</v>
      </c>
      <c r="S815" s="67">
        <f t="shared" si="226"/>
        <v>0.15445533838684566</v>
      </c>
      <c r="T815" s="67">
        <f t="shared" si="226"/>
        <v>0.14372372173606127</v>
      </c>
      <c r="U815" s="67">
        <f t="shared" si="226"/>
        <v>0.13373774196090848</v>
      </c>
      <c r="V815" s="67">
        <f t="shared" si="226"/>
        <v>0.12444559192287374</v>
      </c>
      <c r="W815" s="67">
        <f t="shared" si="226"/>
        <v>0.1157990640634652</v>
      </c>
      <c r="X815" s="67">
        <f t="shared" si="226"/>
        <v>0.10775330030400052</v>
      </c>
      <c r="Y815" s="67">
        <f t="shared" si="226"/>
        <v>0.1002665593224543</v>
      </c>
      <c r="Z815" s="67">
        <f t="shared" si="227"/>
        <v>9.3299999999999994E-2</v>
      </c>
      <c r="AA815" s="67">
        <f t="shared" si="227"/>
        <v>8.6817479913769938E-2</v>
      </c>
      <c r="AB815" s="67">
        <f t="shared" si="227"/>
        <v>8.0785367830416385E-2</v>
      </c>
      <c r="AC815" s="67">
        <f t="shared" si="227"/>
        <v>7.5172369227692284E-2</v>
      </c>
      <c r="AD815" s="67">
        <f t="shared" si="227"/>
        <v>6.9949363938860379E-2</v>
      </c>
      <c r="AE815" s="67">
        <f t="shared" si="227"/>
        <v>6.5089255077631247E-2</v>
      </c>
      <c r="AF815" s="67">
        <f t="shared" si="227"/>
        <v>6.0566828459855296E-2</v>
      </c>
      <c r="AG815" s="67">
        <f t="shared" si="227"/>
        <v>5.6358621792649922E-2</v>
      </c>
      <c r="AH815" s="67">
        <f t="shared" si="227"/>
        <v>5.2442802952316632E-2</v>
      </c>
      <c r="AI815" s="67">
        <f t="shared" si="227"/>
        <v>4.8799056719555672E-2</v>
      </c>
      <c r="AJ815" s="67">
        <f t="shared" si="227"/>
        <v>4.5408479384361683E-2</v>
      </c>
      <c r="AK815" s="67">
        <f t="shared" si="227"/>
        <v>4.2253480673811974E-2</v>
      </c>
      <c r="AL815" s="67">
        <f t="shared" si="227"/>
        <v>3.9317692493950035E-2</v>
      </c>
      <c r="AM815" s="67">
        <f t="shared" si="227"/>
        <v>3.6585884012318222E-2</v>
      </c>
      <c r="AN815" s="67">
        <f t="shared" si="227"/>
        <v>3.404388264058901E-2</v>
      </c>
      <c r="AO815" s="67">
        <f t="shared" si="227"/>
        <v>3.1678500507353463E-2</v>
      </c>
      <c r="AP815" s="67">
        <f t="shared" si="228"/>
        <v>2.9477466039608897E-2</v>
      </c>
      <c r="AQ815" s="67">
        <f t="shared" si="228"/>
        <v>2.7429360297991225E-2</v>
      </c>
      <c r="AR815" s="67">
        <f t="shared" si="228"/>
        <v>2.5523557735459938E-2</v>
      </c>
      <c r="AS815" s="67">
        <f t="shared" si="228"/>
        <v>2.375017107209261E-2</v>
      </c>
      <c r="AT815" s="67">
        <f t="shared" si="228"/>
        <v>2.2100000000000002E-2</v>
      </c>
      <c r="AU815" s="67">
        <f t="shared" si="228"/>
        <v>2.0564483452243473E-2</v>
      </c>
      <c r="AV815" s="67">
        <f t="shared" si="228"/>
        <v>1.9135655188126498E-2</v>
      </c>
      <c r="AW815" s="67">
        <f t="shared" si="228"/>
        <v>1.7806102464437298E-2</v>
      </c>
      <c r="AX815" s="67">
        <f t="shared" si="228"/>
        <v>1.6568927578229524E-2</v>
      </c>
      <c r="AY815" s="67">
        <f t="shared" si="228"/>
        <v>1.5417712081625408E-2</v>
      </c>
      <c r="AZ815" s="67">
        <f t="shared" si="228"/>
        <v>1.4346483482988233E-2</v>
      </c>
      <c r="BA815" s="67">
        <f t="shared" si="228"/>
        <v>1.3349684261710217E-2</v>
      </c>
      <c r="BB815" s="67">
        <f t="shared" si="228"/>
        <v>1.2422143035864927E-2</v>
      </c>
      <c r="BC815" s="67">
        <f t="shared" si="228"/>
        <v>1.1559047733142341E-2</v>
      </c>
      <c r="BD815" s="67">
        <f t="shared" si="228"/>
        <v>1.0755920625877742E-2</v>
      </c>
      <c r="BE815" s="67">
        <f t="shared" si="228"/>
        <v>1.000859510065643E-2</v>
      </c>
      <c r="BF815" s="67">
        <f t="shared" si="229"/>
        <v>9.313194041975302E-3</v>
      </c>
      <c r="BG815" s="67">
        <f t="shared" si="229"/>
        <v>8.6661097178159993E-3</v>
      </c>
      <c r="BH815" s="67">
        <f t="shared" si="229"/>
        <v>8.0639850627761758E-3</v>
      </c>
      <c r="BI815" s="67">
        <f t="shared" si="229"/>
        <v>7.5036962616560725E-3</v>
      </c>
      <c r="BJ815" s="67">
        <f t="shared" si="229"/>
        <v>6.9823365431442297E-3</v>
      </c>
      <c r="BK815" s="67">
        <f t="shared" si="229"/>
        <v>6.4972010995241799E-3</v>
      </c>
      <c r="BL815" s="67">
        <f t="shared" si="229"/>
        <v>6.0457730541657517E-3</v>
      </c>
      <c r="BM815" s="67">
        <f t="shared" si="229"/>
        <v>5.6257104040005014E-3</v>
      </c>
      <c r="BN815" s="67">
        <f t="shared" si="229"/>
        <v>5.2348338692390153E-3</v>
      </c>
      <c r="BO815" s="67">
        <f t="shared" si="229"/>
        <v>4.8711155872945425E-3</v>
      </c>
      <c r="BP815" s="67">
        <f t="shared" si="229"/>
        <v>4.5326685922571879E-3</v>
      </c>
      <c r="BQ815" s="67">
        <f t="shared" si="229"/>
        <v>4.2177370253383096E-3</v>
      </c>
      <c r="BS815" s="55"/>
    </row>
    <row r="816" spans="1:71">
      <c r="B816" s="56">
        <v>7</v>
      </c>
      <c r="C816" s="212">
        <v>9.0700000000000003E-2</v>
      </c>
      <c r="D816" s="212">
        <v>2.1899999999999999E-2</v>
      </c>
      <c r="I816" s="61" t="s">
        <v>381</v>
      </c>
      <c r="J816" s="67">
        <f t="shared" si="226"/>
        <v>0.28270782203852263</v>
      </c>
      <c r="K816" s="67">
        <f t="shared" si="226"/>
        <v>0.26331746549015406</v>
      </c>
      <c r="L816" s="67">
        <f t="shared" si="226"/>
        <v>0.24525705419891267</v>
      </c>
      <c r="M816" s="67">
        <f t="shared" si="226"/>
        <v>0.22843536991501817</v>
      </c>
      <c r="N816" s="67">
        <f t="shared" si="226"/>
        <v>0.21276745086357049</v>
      </c>
      <c r="O816" s="67">
        <f t="shared" si="226"/>
        <v>0.19817416262561738</v>
      </c>
      <c r="P816" s="67">
        <f t="shared" si="226"/>
        <v>0.18458179845162057</v>
      </c>
      <c r="Q816" s="67">
        <f t="shared" si="226"/>
        <v>0.1719217069886107</v>
      </c>
      <c r="R816" s="67">
        <f t="shared" si="226"/>
        <v>0.16012994554078261</v>
      </c>
      <c r="S816" s="67">
        <f t="shared" si="226"/>
        <v>0.14914695711224343</v>
      </c>
      <c r="T816" s="67">
        <f t="shared" si="226"/>
        <v>0.13891726960074419</v>
      </c>
      <c r="U816" s="67">
        <f t="shared" si="226"/>
        <v>0.12938921562310354</v>
      </c>
      <c r="V816" s="67">
        <f t="shared" si="226"/>
        <v>0.12051467155723813</v>
      </c>
      <c r="W816" s="67">
        <f t="shared" si="226"/>
        <v>0.1122488144827708</v>
      </c>
      <c r="X816" s="67">
        <f t="shared" si="226"/>
        <v>0.10454989579259034</v>
      </c>
      <c r="Y816" s="67">
        <f t="shared" si="226"/>
        <v>9.7379030331935151E-2</v>
      </c>
      <c r="Z816" s="67">
        <f t="shared" si="227"/>
        <v>9.0700000000000003E-2</v>
      </c>
      <c r="AA816" s="67">
        <f t="shared" si="227"/>
        <v>8.447907082211055E-2</v>
      </c>
      <c r="AB816" s="67">
        <f t="shared" si="227"/>
        <v>7.8684822568546531E-2</v>
      </c>
      <c r="AC816" s="67">
        <f t="shared" si="227"/>
        <v>7.3287990059464667E-2</v>
      </c>
      <c r="AD816" s="67">
        <f t="shared" si="227"/>
        <v>6.8261315354395252E-2</v>
      </c>
      <c r="AE816" s="67">
        <f t="shared" si="227"/>
        <v>6.3579410079761631E-2</v>
      </c>
      <c r="AF816" s="67">
        <f t="shared" si="227"/>
        <v>5.9218627199075981E-2</v>
      </c>
      <c r="AG816" s="67">
        <f t="shared" si="227"/>
        <v>5.5156941578157689E-2</v>
      </c>
      <c r="AH816" s="67">
        <f t="shared" si="227"/>
        <v>5.1373838742141097E-2</v>
      </c>
      <c r="AI816" s="67">
        <f t="shared" si="227"/>
        <v>4.7850211262414823E-2</v>
      </c>
      <c r="AJ816" s="67">
        <f t="shared" si="227"/>
        <v>4.4568262250170826E-2</v>
      </c>
      <c r="AK816" s="67">
        <f t="shared" si="227"/>
        <v>4.1511415469135365E-2</v>
      </c>
      <c r="AL816" s="67">
        <f t="shared" si="227"/>
        <v>3.8664231613485575E-2</v>
      </c>
      <c r="AM816" s="67">
        <f t="shared" si="227"/>
        <v>3.6012330328094089E-2</v>
      </c>
      <c r="AN816" s="67">
        <f t="shared" si="227"/>
        <v>3.3542317577246968E-2</v>
      </c>
      <c r="AO816" s="67">
        <f t="shared" si="227"/>
        <v>3.1241717994994159E-2</v>
      </c>
      <c r="AP816" s="67">
        <f t="shared" si="228"/>
        <v>2.9098911875452226E-2</v>
      </c>
      <c r="AQ816" s="67">
        <f t="shared" si="228"/>
        <v>2.7103076484814581E-2</v>
      </c>
      <c r="AR816" s="67">
        <f t="shared" si="228"/>
        <v>2.5244131398651927E-2</v>
      </c>
      <c r="AS816" s="67">
        <f t="shared" si="228"/>
        <v>2.3512687588416552E-2</v>
      </c>
      <c r="AT816" s="67">
        <f t="shared" si="228"/>
        <v>2.1900000000000017E-2</v>
      </c>
      <c r="AU816" s="67">
        <f t="shared" si="228"/>
        <v>2.0397923384831561E-2</v>
      </c>
      <c r="AV816" s="67">
        <f t="shared" si="228"/>
        <v>1.8998871160431866E-2</v>
      </c>
      <c r="AW816" s="67">
        <f t="shared" si="228"/>
        <v>1.7695777092638119E-2</v>
      </c>
      <c r="AX816" s="67">
        <f t="shared" si="228"/>
        <v>1.6482059605967554E-2</v>
      </c>
      <c r="AY816" s="67">
        <f t="shared" si="228"/>
        <v>1.5351588541860866E-2</v>
      </c>
      <c r="AZ816" s="67">
        <f t="shared" si="228"/>
        <v>1.4298654196910308E-2</v>
      </c>
      <c r="BA816" s="67">
        <f t="shared" si="228"/>
        <v>1.331793848469299E-2</v>
      </c>
      <c r="BB816" s="67">
        <f t="shared" si="228"/>
        <v>1.2404488075555576E-2</v>
      </c>
      <c r="BC816" s="67">
        <f t="shared" si="228"/>
        <v>1.1553689378686718E-2</v>
      </c>
      <c r="BD816" s="67">
        <f t="shared" si="228"/>
        <v>1.0761245240118431E-2</v>
      </c>
      <c r="BE816" s="67">
        <f t="shared" si="228"/>
        <v>1.0023153238964334E-2</v>
      </c>
      <c r="BF816" s="67">
        <f t="shared" si="229"/>
        <v>9.3356854722749117E-3</v>
      </c>
      <c r="BG816" s="67">
        <f t="shared" si="229"/>
        <v>8.69536972640861E-3</v>
      </c>
      <c r="BH816" s="67">
        <f t="shared" si="229"/>
        <v>8.0989719398203864E-3</v>
      </c>
      <c r="BI816" s="67">
        <f t="shared" si="229"/>
        <v>7.5434798686920884E-3</v>
      </c>
      <c r="BJ816" s="67">
        <f t="shared" si="229"/>
        <v>7.0260878729041252E-3</v>
      </c>
      <c r="BK816" s="67">
        <f t="shared" si="229"/>
        <v>6.544182745506502E-3</v>
      </c>
      <c r="BL816" s="67">
        <f t="shared" si="229"/>
        <v>6.0953305141177253E-3</v>
      </c>
      <c r="BM816" s="67">
        <f t="shared" si="229"/>
        <v>5.6772641475890048E-3</v>
      </c>
      <c r="BN816" s="67">
        <f t="shared" si="229"/>
        <v>5.2878721058434467E-3</v>
      </c>
      <c r="BO816" s="67">
        <f t="shared" si="229"/>
        <v>4.9251876750585604E-3</v>
      </c>
      <c r="BP816" s="67">
        <f t="shared" si="229"/>
        <v>4.5873790343269917E-3</v>
      </c>
      <c r="BQ816" s="67">
        <f t="shared" si="229"/>
        <v>4.2727400036248631E-3</v>
      </c>
      <c r="BS816" s="55"/>
    </row>
    <row r="817" spans="2:71">
      <c r="B817" s="56">
        <v>8</v>
      </c>
      <c r="C817" s="212">
        <v>8.8099999999999998E-2</v>
      </c>
      <c r="D817" s="212">
        <v>2.18E-2</v>
      </c>
      <c r="I817" s="61" t="s">
        <v>381</v>
      </c>
      <c r="J817" s="67">
        <f t="shared" si="226"/>
        <v>0.26927215141488331</v>
      </c>
      <c r="K817" s="67">
        <f t="shared" si="226"/>
        <v>0.25111084502697306</v>
      </c>
      <c r="L817" s="67">
        <f t="shared" si="226"/>
        <v>0.23417444454924491</v>
      </c>
      <c r="M817" s="67">
        <f t="shared" si="226"/>
        <v>0.21838033508292717</v>
      </c>
      <c r="N817" s="67">
        <f t="shared" si="226"/>
        <v>0.2036514737666123</v>
      </c>
      <c r="O817" s="67">
        <f t="shared" si="226"/>
        <v>0.18991601396510349</v>
      </c>
      <c r="P817" s="67">
        <f t="shared" si="226"/>
        <v>0.17710695480518826</v>
      </c>
      <c r="Q817" s="67">
        <f t="shared" si="226"/>
        <v>0.1651618143487919</v>
      </c>
      <c r="R817" s="67">
        <f t="shared" si="226"/>
        <v>0.15402232480926659</v>
      </c>
      <c r="S817" s="67">
        <f t="shared" si="226"/>
        <v>0.14363414832409624</v>
      </c>
      <c r="T817" s="67">
        <f t="shared" si="226"/>
        <v>0.13394661189757112</v>
      </c>
      <c r="U817" s="67">
        <f t="shared" si="226"/>
        <v>0.12491246022049636</v>
      </c>
      <c r="V817" s="67">
        <f t="shared" si="226"/>
        <v>0.11648762516120066</v>
      </c>
      <c r="W817" s="67">
        <f t="shared" si="226"/>
        <v>0.10863101080343503</v>
      </c>
      <c r="X817" s="67">
        <f t="shared" si="226"/>
        <v>0.10130429298258677</v>
      </c>
      <c r="Y817" s="67">
        <f t="shared" si="226"/>
        <v>9.4471732342356743E-2</v>
      </c>
      <c r="Z817" s="67">
        <f t="shared" si="227"/>
        <v>8.8099999999999998E-2</v>
      </c>
      <c r="AA817" s="67">
        <f t="shared" si="227"/>
        <v>8.2158014969733476E-2</v>
      </c>
      <c r="AB817" s="67">
        <f t="shared" si="227"/>
        <v>7.6616792551270713E-2</v>
      </c>
      <c r="AC817" s="67">
        <f t="shared" si="227"/>
        <v>7.1449302943930357E-2</v>
      </c>
      <c r="AD817" s="67">
        <f t="shared" si="227"/>
        <v>6.6630339396645311E-2</v>
      </c>
      <c r="AE817" s="67">
        <f t="shared" si="227"/>
        <v>6.2136395250715189E-2</v>
      </c>
      <c r="AF817" s="67">
        <f t="shared" si="227"/>
        <v>5.7945549275522527E-2</v>
      </c>
      <c r="AG817" s="67">
        <f t="shared" si="227"/>
        <v>5.4037358737886586E-2</v>
      </c>
      <c r="AH817" s="67">
        <f t="shared" si="227"/>
        <v>5.0392759683452262E-2</v>
      </c>
      <c r="AI817" s="67">
        <f t="shared" si="227"/>
        <v>4.6993973943691862E-2</v>
      </c>
      <c r="AJ817" s="67">
        <f t="shared" si="227"/>
        <v>4.3824422414904668E-2</v>
      </c>
      <c r="AK817" s="67">
        <f t="shared" si="227"/>
        <v>4.0868644186193653E-2</v>
      </c>
      <c r="AL817" s="67">
        <f t="shared" si="227"/>
        <v>3.8112221121929732E-2</v>
      </c>
      <c r="AM817" s="67">
        <f t="shared" si="227"/>
        <v>3.5541707530820602E-2</v>
      </c>
      <c r="AN817" s="67">
        <f t="shared" si="227"/>
        <v>3.3144564578513599E-2</v>
      </c>
      <c r="AO817" s="67">
        <f t="shared" si="227"/>
        <v>3.0909099123800434E-2</v>
      </c>
      <c r="AP817" s="67">
        <f t="shared" si="228"/>
        <v>2.882440668007006E-2</v>
      </c>
      <c r="AQ817" s="67">
        <f t="shared" si="228"/>
        <v>2.6880318223778447E-2</v>
      </c>
      <c r="AR817" s="67">
        <f t="shared" si="228"/>
        <v>2.5067350590469804E-2</v>
      </c>
      <c r="AS817" s="67">
        <f t="shared" si="228"/>
        <v>2.3376660216383377E-2</v>
      </c>
      <c r="AT817" s="67">
        <f t="shared" si="228"/>
        <v>2.1799999999999983E-2</v>
      </c>
      <c r="AU817" s="67">
        <f t="shared" si="228"/>
        <v>2.032967907310089E-2</v>
      </c>
      <c r="AV817" s="67">
        <f t="shared" si="228"/>
        <v>1.895852528510443E-2</v>
      </c>
      <c r="AW817" s="67">
        <f t="shared" si="228"/>
        <v>1.7679850217680822E-2</v>
      </c>
      <c r="AX817" s="67">
        <f t="shared" si="228"/>
        <v>1.648741655898827E-2</v>
      </c>
      <c r="AY817" s="67">
        <f t="shared" si="228"/>
        <v>1.5375407678383539E-2</v>
      </c>
      <c r="AZ817" s="67">
        <f t="shared" si="228"/>
        <v>1.4338399253193985E-2</v>
      </c>
      <c r="BA817" s="67">
        <f t="shared" si="228"/>
        <v>1.3371332809147861E-2</v>
      </c>
      <c r="BB817" s="67">
        <f t="shared" si="228"/>
        <v>1.2469491045394533E-2</v>
      </c>
      <c r="BC817" s="67">
        <f t="shared" si="228"/>
        <v>1.1628474823751213E-2</v>
      </c>
      <c r="BD817" s="67">
        <f t="shared" si="228"/>
        <v>1.0844181709930996E-2</v>
      </c>
      <c r="BE817" s="67">
        <f t="shared" si="228"/>
        <v>1.0112785962077422E-2</v>
      </c>
      <c r="BF817" s="67">
        <f t="shared" si="229"/>
        <v>9.4307198689905503E-3</v>
      </c>
      <c r="BG817" s="67">
        <f t="shared" si="229"/>
        <v>8.7946563470134905E-3</v>
      </c>
      <c r="BH817" s="67">
        <f t="shared" si="229"/>
        <v>8.2014927106878084E-3</v>
      </c>
      <c r="BI817" s="67">
        <f t="shared" si="229"/>
        <v>7.6483355380119068E-3</v>
      </c>
      <c r="BJ817" s="67">
        <f t="shared" si="229"/>
        <v>7.1324865564759005E-3</v>
      </c>
      <c r="BK817" s="67">
        <f t="shared" si="229"/>
        <v>6.6514294810257639E-3</v>
      </c>
      <c r="BL817" s="67">
        <f t="shared" si="229"/>
        <v>6.2028177397530221E-3</v>
      </c>
      <c r="BM817" s="67">
        <f t="shared" si="229"/>
        <v>5.7844630274365167E-3</v>
      </c>
      <c r="BN817" s="67">
        <f t="shared" si="229"/>
        <v>5.3943246311010124E-3</v>
      </c>
      <c r="BO817" s="67">
        <f t="shared" si="229"/>
        <v>5.0304994755232578E-3</v>
      </c>
      <c r="BP817" s="67">
        <f t="shared" si="229"/>
        <v>4.6912128401279942E-3</v>
      </c>
      <c r="BQ817" s="67">
        <f t="shared" si="229"/>
        <v>4.3748097019913916E-3</v>
      </c>
      <c r="BS817" s="55"/>
    </row>
    <row r="818" spans="2:71">
      <c r="B818" s="56">
        <v>9</v>
      </c>
      <c r="C818" s="212">
        <v>8.5699999999999998E-2</v>
      </c>
      <c r="D818" s="212">
        <v>2.1600000000000001E-2</v>
      </c>
      <c r="I818" s="61" t="s">
        <v>381</v>
      </c>
      <c r="J818" s="67">
        <f t="shared" si="226"/>
        <v>0.25810860199949714</v>
      </c>
      <c r="K818" s="67">
        <f t="shared" si="226"/>
        <v>0.24092181428221759</v>
      </c>
      <c r="L818" s="67">
        <f t="shared" si="226"/>
        <v>0.22487945053899616</v>
      </c>
      <c r="M818" s="67">
        <f t="shared" si="226"/>
        <v>0.20990530652189859</v>
      </c>
      <c r="N818" s="67">
        <f t="shared" si="226"/>
        <v>0.19592825222779417</v>
      </c>
      <c r="O818" s="67">
        <f t="shared" si="226"/>
        <v>0.18288189401744961</v>
      </c>
      <c r="P818" s="67">
        <f t="shared" si="226"/>
        <v>0.17070425923324339</v>
      </c>
      <c r="Q818" s="67">
        <f t="shared" si="226"/>
        <v>0.15933750181737502</v>
      </c>
      <c r="R818" s="67">
        <f t="shared" si="226"/>
        <v>0.14872762753220031</v>
      </c>
      <c r="S818" s="67">
        <f t="shared" si="226"/>
        <v>0.13882423747743752</v>
      </c>
      <c r="T818" s="67">
        <f t="shared" si="226"/>
        <v>0.12958028868590302</v>
      </c>
      <c r="U818" s="67">
        <f t="shared" si="226"/>
        <v>0.12095187066056053</v>
      </c>
      <c r="V818" s="67">
        <f t="shared" si="226"/>
        <v>0.1128979967913938</v>
      </c>
      <c r="W818" s="67">
        <f t="shared" si="226"/>
        <v>0.10538040966129275</v>
      </c>
      <c r="X818" s="67">
        <f t="shared" si="226"/>
        <v>9.8363399316119843E-2</v>
      </c>
      <c r="Y818" s="67">
        <f t="shared" si="226"/>
        <v>9.1813633635705064E-2</v>
      </c>
      <c r="Z818" s="67">
        <f t="shared" si="227"/>
        <v>8.5699999999999998E-2</v>
      </c>
      <c r="AA818" s="67">
        <f t="shared" si="227"/>
        <v>7.9993457498275383E-2</v>
      </c>
      <c r="AB818" s="67">
        <f t="shared" si="227"/>
        <v>7.4666898979327767E-2</v>
      </c>
      <c r="AC818" s="67">
        <f t="shared" si="227"/>
        <v>6.9695022287408148E-2</v>
      </c>
      <c r="AD818" s="67">
        <f t="shared" si="227"/>
        <v>6.5054210072218649E-2</v>
      </c>
      <c r="AE818" s="67">
        <f t="shared" si="227"/>
        <v>6.072241760205252E-2</v>
      </c>
      <c r="AF818" s="67">
        <f t="shared" si="227"/>
        <v>5.6679068047168234E-2</v>
      </c>
      <c r="AG818" s="67">
        <f t="shared" si="227"/>
        <v>5.2904954735974452E-2</v>
      </c>
      <c r="AH818" s="67">
        <f t="shared" si="227"/>
        <v>4.9382149919724096E-2</v>
      </c>
      <c r="AI818" s="67">
        <f t="shared" si="227"/>
        <v>4.6093919612332702E-2</v>
      </c>
      <c r="AJ818" s="67">
        <f t="shared" si="227"/>
        <v>4.3024644100794145E-2</v>
      </c>
      <c r="AK818" s="67">
        <f t="shared" si="227"/>
        <v>4.0159743748603281E-2</v>
      </c>
      <c r="AL818" s="67">
        <f t="shared" si="227"/>
        <v>3.7485609739737767E-2</v>
      </c>
      <c r="AM818" s="67">
        <f t="shared" si="227"/>
        <v>3.4989539434219966E-2</v>
      </c>
      <c r="AN818" s="67">
        <f t="shared" si="227"/>
        <v>3.2659676028185591E-2</v>
      </c>
      <c r="AO818" s="67">
        <f t="shared" si="227"/>
        <v>3.0484952231833229E-2</v>
      </c>
      <c r="AP818" s="67">
        <f t="shared" si="228"/>
        <v>2.8455037697714191E-2</v>
      </c>
      <c r="AQ818" s="67">
        <f t="shared" si="228"/>
        <v>2.6560289949637383E-2</v>
      </c>
      <c r="AR818" s="67">
        <f t="shared" si="228"/>
        <v>2.4791708579092055E-2</v>
      </c>
      <c r="AS818" s="67">
        <f t="shared" si="228"/>
        <v>2.3140892491612945E-2</v>
      </c>
      <c r="AT818" s="67">
        <f t="shared" si="228"/>
        <v>2.1599999999999998E-2</v>
      </c>
      <c r="AU818" s="67">
        <f t="shared" si="228"/>
        <v>2.0161711574827868E-2</v>
      </c>
      <c r="AV818" s="67">
        <f t="shared" si="228"/>
        <v>1.8819195075303146E-2</v>
      </c>
      <c r="AW818" s="67">
        <f t="shared" si="228"/>
        <v>1.7566073295309403E-2</v>
      </c>
      <c r="AX818" s="67">
        <f t="shared" si="228"/>
        <v>1.6396393670477512E-2</v>
      </c>
      <c r="AY818" s="67">
        <f t="shared" si="228"/>
        <v>1.5304600002384299E-2</v>
      </c>
      <c r="AZ818" s="67">
        <f t="shared" si="228"/>
        <v>1.4285506065563988E-2</v>
      </c>
      <c r="BA818" s="67">
        <f t="shared" si="228"/>
        <v>1.3334270971960889E-2</v>
      </c>
      <c r="BB818" s="67">
        <f t="shared" si="228"/>
        <v>1.2446376175799771E-2</v>
      </c>
      <c r="BC818" s="67">
        <f t="shared" si="228"/>
        <v>1.1617604009642781E-2</v>
      </c>
      <c r="BD818" s="67">
        <f t="shared" si="228"/>
        <v>1.0844017649675068E-2</v>
      </c>
      <c r="BE818" s="67">
        <f t="shared" si="228"/>
        <v>1.0121942415050536E-2</v>
      </c>
      <c r="BF818" s="67">
        <f t="shared" si="229"/>
        <v>9.4479483124659935E-3</v>
      </c>
      <c r="BG818" s="67">
        <f t="shared" si="229"/>
        <v>8.8188337430472712E-3</v>
      </c>
      <c r="BH818" s="67">
        <f t="shared" si="229"/>
        <v>8.2316102941517918E-3</v>
      </c>
      <c r="BI818" s="67">
        <f t="shared" si="229"/>
        <v>7.6834885438459462E-3</v>
      </c>
      <c r="BJ818" s="67">
        <f t="shared" si="229"/>
        <v>7.1718648106257462E-3</v>
      </c>
      <c r="BK818" s="67">
        <f t="shared" si="229"/>
        <v>6.6943087854395263E-3</v>
      </c>
      <c r="BL818" s="67">
        <f t="shared" si="229"/>
        <v>6.248551987262407E-3</v>
      </c>
      <c r="BM818" s="67">
        <f t="shared" si="229"/>
        <v>5.8324769873843597E-3</v>
      </c>
      <c r="BN818" s="67">
        <f t="shared" si="229"/>
        <v>5.4441073512252035E-3</v>
      </c>
      <c r="BO818" s="67">
        <f t="shared" si="229"/>
        <v>5.0815982498982719E-3</v>
      </c>
      <c r="BP818" s="67">
        <f t="shared" si="229"/>
        <v>4.7432276969258808E-3</v>
      </c>
      <c r="BQ818" s="67">
        <f t="shared" si="229"/>
        <v>4.4273883684793824E-3</v>
      </c>
      <c r="BS818" s="55"/>
    </row>
    <row r="819" spans="2:71">
      <c r="B819" s="56">
        <v>10</v>
      </c>
      <c r="C819" s="212">
        <v>8.3299999999999999E-2</v>
      </c>
      <c r="D819" s="212">
        <v>2.1399999999999999E-2</v>
      </c>
      <c r="I819" s="61" t="s">
        <v>381</v>
      </c>
      <c r="J819" s="67">
        <f t="shared" si="226"/>
        <v>0.2470756712114146</v>
      </c>
      <c r="K819" s="67">
        <f t="shared" si="226"/>
        <v>0.23084391039087701</v>
      </c>
      <c r="L819" s="67">
        <f t="shared" si="226"/>
        <v>0.21567850328312443</v>
      </c>
      <c r="M819" s="67">
        <f t="shared" si="226"/>
        <v>0.20150939524323305</v>
      </c>
      <c r="N819" s="67">
        <f t="shared" si="226"/>
        <v>0.18827113390150602</v>
      </c>
      <c r="O819" s="67">
        <f t="shared" si="226"/>
        <v>0.17590256681468117</v>
      </c>
      <c r="P819" s="67">
        <f t="shared" si="226"/>
        <v>0.16434655898009584</v>
      </c>
      <c r="Q819" s="67">
        <f t="shared" si="226"/>
        <v>0.15354972890790031</v>
      </c>
      <c r="R819" s="67">
        <f t="shared" si="226"/>
        <v>0.14346220203214097</v>
      </c>
      <c r="S819" s="67">
        <f t="shared" si="226"/>
        <v>0.13403738032162621</v>
      </c>
      <c r="T819" s="67">
        <f t="shared" si="226"/>
        <v>0.1252317270263229</v>
      </c>
      <c r="U819" s="67">
        <f t="shared" si="226"/>
        <v>0.117004565564947</v>
      </c>
      <c r="V819" s="67">
        <f t="shared" si="226"/>
        <v>0.10931789162473517</v>
      </c>
      <c r="W819" s="67">
        <f t="shared" si="226"/>
        <v>0.10213619760541653</v>
      </c>
      <c r="X819" s="67">
        <f t="shared" si="226"/>
        <v>9.542630859642659E-2</v>
      </c>
      <c r="Y819" s="67">
        <f t="shared" si="226"/>
        <v>8.9157229129680424E-2</v>
      </c>
      <c r="Z819" s="67">
        <f t="shared" si="227"/>
        <v>8.3299999999999999E-2</v>
      </c>
      <c r="AA819" s="67">
        <f t="shared" si="227"/>
        <v>7.7827564491795592E-2</v>
      </c>
      <c r="AB819" s="67">
        <f t="shared" si="227"/>
        <v>7.2714643394052855E-2</v>
      </c>
      <c r="AC819" s="67">
        <f t="shared" si="227"/>
        <v>6.7937618226273311E-2</v>
      </c>
      <c r="AD819" s="67">
        <f t="shared" si="227"/>
        <v>6.3474422135945674E-2</v>
      </c>
      <c r="AE819" s="67">
        <f t="shared" si="227"/>
        <v>5.9304437963562662E-2</v>
      </c>
      <c r="AF819" s="67">
        <f t="shared" si="227"/>
        <v>5.5408403004308091E-2</v>
      </c>
      <c r="AG819" s="67">
        <f t="shared" si="227"/>
        <v>5.1768320026472858E-2</v>
      </c>
      <c r="AH819" s="67">
        <f t="shared" si="227"/>
        <v>4.8367374135560984E-2</v>
      </c>
      <c r="AI819" s="67">
        <f t="shared" si="227"/>
        <v>4.5189855100050164E-2</v>
      </c>
      <c r="AJ819" s="67">
        <f t="shared" si="227"/>
        <v>4.2221084780000626E-2</v>
      </c>
      <c r="AK819" s="67">
        <f t="shared" si="227"/>
        <v>3.9447349323278133E-2</v>
      </c>
      <c r="AL819" s="67">
        <f t="shared" si="227"/>
        <v>3.6855835816180287E-2</v>
      </c>
      <c r="AM819" s="67">
        <f t="shared" si="227"/>
        <v>3.443457309583195E-2</v>
      </c>
      <c r="AN819" s="67">
        <f t="shared" si="227"/>
        <v>3.2172376450940107E-2</v>
      </c>
      <c r="AO819" s="67">
        <f t="shared" si="227"/>
        <v>3.0058795955460588E-2</v>
      </c>
      <c r="AP819" s="67">
        <f t="shared" si="228"/>
        <v>2.8084068196510607E-2</v>
      </c>
      <c r="AQ819" s="67">
        <f t="shared" si="228"/>
        <v>2.6239071173540397E-2</v>
      </c>
      <c r="AR819" s="67">
        <f t="shared" si="228"/>
        <v>2.4515282160426529E-2</v>
      </c>
      <c r="AS819" s="67">
        <f t="shared" si="228"/>
        <v>2.2904738335836276E-2</v>
      </c>
      <c r="AT819" s="67">
        <f t="shared" si="228"/>
        <v>2.1400000000000009E-2</v>
      </c>
      <c r="AU819" s="67">
        <f t="shared" si="228"/>
        <v>1.9994116207976309E-2</v>
      </c>
      <c r="AV819" s="67">
        <f t="shared" si="228"/>
        <v>1.8680592660657042E-2</v>
      </c>
      <c r="AW819" s="67">
        <f t="shared" si="228"/>
        <v>1.7453361705189067E-2</v>
      </c>
      <c r="AX819" s="67">
        <f t="shared" si="228"/>
        <v>1.6306754306233347E-2</v>
      </c>
      <c r="AY819" s="67">
        <f t="shared" si="228"/>
        <v>1.5235473858586333E-2</v>
      </c>
      <c r="AZ819" s="67">
        <f t="shared" si="228"/>
        <v>1.4234571720194402E-2</v>
      </c>
      <c r="BA819" s="67">
        <f t="shared" si="228"/>
        <v>1.3299424352539252E-2</v>
      </c>
      <c r="BB819" s="67">
        <f t="shared" si="228"/>
        <v>1.2425711962797183E-2</v>
      </c>
      <c r="BC819" s="67">
        <f t="shared" si="228"/>
        <v>1.1609398549112533E-2</v>
      </c>
      <c r="BD819" s="67">
        <f t="shared" si="228"/>
        <v>1.0846713256806887E-2</v>
      </c>
      <c r="BE819" s="67">
        <f t="shared" si="228"/>
        <v>1.0134132959401588E-2</v>
      </c>
      <c r="BF819" s="67">
        <f t="shared" si="229"/>
        <v>9.468365983988699E-3</v>
      </c>
      <c r="BG819" s="67">
        <f t="shared" si="229"/>
        <v>8.8463369057719572E-3</v>
      </c>
      <c r="BH819" s="67">
        <f t="shared" si="229"/>
        <v>8.2651723415380369E-3</v>
      </c>
      <c r="BI819" s="67">
        <f t="shared" si="229"/>
        <v>7.7221876764328552E-3</v>
      </c>
      <c r="BJ819" s="67">
        <f t="shared" si="229"/>
        <v>7.214874662729018E-3</v>
      </c>
      <c r="BK819" s="67">
        <f t="shared" si="229"/>
        <v>6.7408898332984961E-3</v>
      </c>
      <c r="BL819" s="67">
        <f t="shared" si="229"/>
        <v>6.2980436762680421E-3</v>
      </c>
      <c r="BM819" s="67">
        <f t="shared" si="229"/>
        <v>5.8842905208510987E-3</v>
      </c>
      <c r="BN819" s="67">
        <f t="shared" si="229"/>
        <v>5.4977190876350579E-3</v>
      </c>
      <c r="BO819" s="67">
        <f t="shared" si="229"/>
        <v>5.136543659672187E-3</v>
      </c>
      <c r="BP819" s="67">
        <f t="shared" si="229"/>
        <v>4.7990958335901671E-3</v>
      </c>
      <c r="BQ819" s="67">
        <f t="shared" si="229"/>
        <v>4.4838168126176024E-3</v>
      </c>
      <c r="BS819" s="55"/>
    </row>
    <row r="820" spans="2:71">
      <c r="B820" s="56">
        <v>11</v>
      </c>
      <c r="C820" s="212">
        <v>8.0399999999999999E-2</v>
      </c>
      <c r="D820" s="212">
        <v>2.06E-2</v>
      </c>
      <c r="I820" s="61" t="s">
        <v>381</v>
      </c>
      <c r="J820" s="67">
        <f t="shared" si="226"/>
        <v>0.2389830565916278</v>
      </c>
      <c r="K820" s="67">
        <f t="shared" si="226"/>
        <v>0.22325318841683647</v>
      </c>
      <c r="L820" s="67">
        <f t="shared" si="226"/>
        <v>0.20855866038843518</v>
      </c>
      <c r="M820" s="67">
        <f t="shared" si="226"/>
        <v>0.19483132640330239</v>
      </c>
      <c r="N820" s="67">
        <f t="shared" si="226"/>
        <v>0.18200752573579074</v>
      </c>
      <c r="O820" s="67">
        <f t="shared" si="226"/>
        <v>0.17002778781011799</v>
      </c>
      <c r="P820" s="67">
        <f t="shared" si="226"/>
        <v>0.15883655640464334</v>
      </c>
      <c r="Q820" s="67">
        <f t="shared" si="226"/>
        <v>0.14838193200902258</v>
      </c>
      <c r="R820" s="67">
        <f t="shared" si="226"/>
        <v>0.13861543113941849</v>
      </c>
      <c r="S820" s="67">
        <f t="shared" si="226"/>
        <v>0.12949176149558778</v>
      </c>
      <c r="T820" s="67">
        <f t="shared" si="226"/>
        <v>0.12096861191713155</v>
      </c>
      <c r="U820" s="67">
        <f t="shared" si="226"/>
        <v>0.1130064561648286</v>
      </c>
      <c r="V820" s="67">
        <f t="shared" si="226"/>
        <v>0.10556836961708392</v>
      </c>
      <c r="W820" s="67">
        <f t="shared" si="226"/>
        <v>9.8619858031419691E-2</v>
      </c>
      <c r="X820" s="67">
        <f t="shared" si="226"/>
        <v>9.2128697576887228E-2</v>
      </c>
      <c r="Y820" s="67">
        <f t="shared" si="226"/>
        <v>8.6064785395548016E-2</v>
      </c>
      <c r="Z820" s="67">
        <f t="shared" si="227"/>
        <v>8.0399999999999999E-2</v>
      </c>
      <c r="AA820" s="67">
        <f t="shared" si="227"/>
        <v>7.5108070859540896E-2</v>
      </c>
      <c r="AB820" s="67">
        <f t="shared" si="227"/>
        <v>7.016445657017184E-2</v>
      </c>
      <c r="AC820" s="67">
        <f t="shared" si="227"/>
        <v>6.5546231043453307E-2</v>
      </c>
      <c r="AD820" s="67">
        <f t="shared" si="227"/>
        <v>6.1231977186412066E-2</v>
      </c>
      <c r="AE820" s="67">
        <f t="shared" si="227"/>
        <v>5.7201687579438172E-2</v>
      </c>
      <c r="AF820" s="67">
        <f t="shared" si="227"/>
        <v>5.3436671691564207E-2</v>
      </c>
      <c r="AG820" s="67">
        <f t="shared" si="227"/>
        <v>4.9919469202836173E-2</v>
      </c>
      <c r="AH820" s="67">
        <f t="shared" si="227"/>
        <v>4.6633769031807069E-2</v>
      </c>
      <c r="AI820" s="67">
        <f t="shared" si="227"/>
        <v>4.3564333692642156E-2</v>
      </c>
      <c r="AJ820" s="67">
        <f t="shared" si="227"/>
        <v>4.0696928631040442E-2</v>
      </c>
      <c r="AK820" s="67">
        <f t="shared" si="227"/>
        <v>3.8018256211266969E-2</v>
      </c>
      <c r="AL820" s="67">
        <f t="shared" si="227"/>
        <v>3.5515894048159455E-2</v>
      </c>
      <c r="AM820" s="67">
        <f t="shared" si="227"/>
        <v>3.3178237398123221E-2</v>
      </c>
      <c r="AN820" s="67">
        <f t="shared" si="227"/>
        <v>3.0994445341951598E-2</v>
      </c>
      <c r="AO820" s="67">
        <f t="shared" si="227"/>
        <v>2.8954390509893881E-2</v>
      </c>
      <c r="AP820" s="67">
        <f t="shared" si="228"/>
        <v>2.7048612115819999E-2</v>
      </c>
      <c r="AQ820" s="67">
        <f t="shared" si="228"/>
        <v>2.5268272082677175E-2</v>
      </c>
      <c r="AR820" s="67">
        <f t="shared" si="228"/>
        <v>2.3605114055769608E-2</v>
      </c>
      <c r="AS820" s="67">
        <f t="shared" si="228"/>
        <v>2.2051425113784683E-2</v>
      </c>
      <c r="AT820" s="67">
        <f t="shared" si="228"/>
        <v>2.059999999999999E-2</v>
      </c>
      <c r="AU820" s="67">
        <f t="shared" si="228"/>
        <v>1.9244107707792807E-2</v>
      </c>
      <c r="AV820" s="67">
        <f t="shared" si="228"/>
        <v>1.7977460265491782E-2</v>
      </c>
      <c r="AW820" s="67">
        <f t="shared" si="228"/>
        <v>1.6794183575810171E-2</v>
      </c>
      <c r="AX820" s="67">
        <f t="shared" si="228"/>
        <v>1.5688790174627962E-2</v>
      </c>
      <c r="AY820" s="67">
        <f t="shared" si="228"/>
        <v>1.4656153782791368E-2</v>
      </c>
      <c r="AZ820" s="67">
        <f t="shared" si="228"/>
        <v>1.3691485532913213E-2</v>
      </c>
      <c r="BA820" s="67">
        <f t="shared" si="228"/>
        <v>1.279031176092568E-2</v>
      </c>
      <c r="BB820" s="67">
        <f t="shared" si="228"/>
        <v>1.1948453259393348E-2</v>
      </c>
      <c r="BC820" s="67">
        <f t="shared" si="228"/>
        <v>1.1162005896373483E-2</v>
      </c>
      <c r="BD820" s="67">
        <f t="shared" si="228"/>
        <v>1.0427322509943195E-2</v>
      </c>
      <c r="BE820" s="67">
        <f t="shared" si="228"/>
        <v>9.7409959944290952E-3</v>
      </c>
      <c r="BF820" s="67">
        <f t="shared" si="229"/>
        <v>9.0998434999015488E-3</v>
      </c>
      <c r="BG820" s="67">
        <f t="shared" si="229"/>
        <v>8.5008916716584337E-3</v>
      </c>
      <c r="BH820" s="67">
        <f t="shared" si="229"/>
        <v>7.9413628612463021E-3</v>
      </c>
      <c r="BI820" s="67">
        <f t="shared" si="229"/>
        <v>7.4186622450723091E-3</v>
      </c>
      <c r="BJ820" s="67">
        <f t="shared" si="229"/>
        <v>6.9303657908693014E-3</v>
      </c>
      <c r="BK820" s="67">
        <f t="shared" si="229"/>
        <v>6.4742090162083288E-3</v>
      </c>
      <c r="BL820" s="67">
        <f t="shared" si="229"/>
        <v>6.0480764869260406E-3</v>
      </c>
      <c r="BM820" s="67">
        <f t="shared" si="229"/>
        <v>5.6499920067657246E-3</v>
      </c>
      <c r="BN820" s="67">
        <f t="shared" si="229"/>
        <v>5.2781094527363142E-3</v>
      </c>
      <c r="BO820" s="67">
        <f t="shared" si="229"/>
        <v>4.9307042136882053E-3</v>
      </c>
      <c r="BP820" s="67">
        <f t="shared" si="229"/>
        <v>4.6061651924021218E-3</v>
      </c>
      <c r="BQ820" s="67">
        <f t="shared" si="229"/>
        <v>4.3029873341006147E-3</v>
      </c>
      <c r="BS820" s="55"/>
    </row>
    <row r="821" spans="2:71">
      <c r="B821" s="56">
        <v>12</v>
      </c>
      <c r="C821" s="212">
        <v>7.7499999999999999E-2</v>
      </c>
      <c r="D821" s="212">
        <v>1.9900000000000001E-2</v>
      </c>
      <c r="I821" s="61" t="s">
        <v>381</v>
      </c>
      <c r="J821" s="67">
        <f t="shared" si="226"/>
        <v>0.22996439671793664</v>
      </c>
      <c r="K821" s="67">
        <f t="shared" si="226"/>
        <v>0.21485139214870563</v>
      </c>
      <c r="L821" s="67">
        <f t="shared" si="226"/>
        <v>0.20073159744312905</v>
      </c>
      <c r="M821" s="67">
        <f t="shared" si="226"/>
        <v>0.18753973995282375</v>
      </c>
      <c r="N821" s="67">
        <f t="shared" si="226"/>
        <v>0.17521483667531412</v>
      </c>
      <c r="O821" s="67">
        <f t="shared" si="226"/>
        <v>0.16369991234327058</v>
      </c>
      <c r="P821" s="67">
        <f t="shared" si="226"/>
        <v>0.15294173604060993</v>
      </c>
      <c r="Q821" s="67">
        <f t="shared" si="226"/>
        <v>0.14289057512789294</v>
      </c>
      <c r="R821" s="67">
        <f t="shared" si="226"/>
        <v>0.13349996533947148</v>
      </c>
      <c r="S821" s="67">
        <f t="shared" si="226"/>
        <v>0.12472649598959518</v>
      </c>
      <c r="T821" s="67">
        <f t="shared" si="226"/>
        <v>0.11652960929453443</v>
      </c>
      <c r="U821" s="67">
        <f t="shared" si="226"/>
        <v>0.10887141288303036</v>
      </c>
      <c r="V821" s="67">
        <f t="shared" si="226"/>
        <v>0.10171650462834948</v>
      </c>
      <c r="W821" s="67">
        <f t="shared" si="226"/>
        <v>9.5031808992181235E-2</v>
      </c>
      <c r="X821" s="67">
        <f t="shared" si="226"/>
        <v>8.8786424123832614E-2</v>
      </c>
      <c r="Y821" s="67">
        <f t="shared" si="226"/>
        <v>8.2951479007893694E-2</v>
      </c>
      <c r="Z821" s="67">
        <f t="shared" si="227"/>
        <v>7.7499999999999999E-2</v>
      </c>
      <c r="AA821" s="67">
        <f t="shared" si="227"/>
        <v>7.2406786133716108E-2</v>
      </c>
      <c r="AB821" s="67">
        <f t="shared" si="227"/>
        <v>6.7648292622112319E-2</v>
      </c>
      <c r="AC821" s="67">
        <f t="shared" si="227"/>
        <v>6.320252201548815E-2</v>
      </c>
      <c r="AD821" s="67">
        <f t="shared" si="227"/>
        <v>5.9048922512089486E-2</v>
      </c>
      <c r="AE821" s="67">
        <f t="shared" si="227"/>
        <v>5.5168292951732111E-2</v>
      </c>
      <c r="AF821" s="67">
        <f t="shared" si="227"/>
        <v>5.1542694053138903E-2</v>
      </c>
      <c r="AG821" s="67">
        <f t="shared" si="227"/>
        <v>4.8155365484660519E-2</v>
      </c>
      <c r="AH821" s="67">
        <f t="shared" si="227"/>
        <v>4.4990648385016117E-2</v>
      </c>
      <c r="AI821" s="67">
        <f t="shared" si="227"/>
        <v>4.2033912975884935E-2</v>
      </c>
      <c r="AJ821" s="67">
        <f t="shared" si="227"/>
        <v>3.9271490931717869E-2</v>
      </c>
      <c r="AK821" s="67">
        <f t="shared" si="227"/>
        <v>3.6690612194129904E-2</v>
      </c>
      <c r="AL821" s="67">
        <f t="shared" si="227"/>
        <v>3.4279345938780396E-2</v>
      </c>
      <c r="AM821" s="67">
        <f t="shared" si="227"/>
        <v>3.2026545421844417E-2</v>
      </c>
      <c r="AN821" s="67">
        <f t="shared" si="227"/>
        <v>2.9921796451112689E-2</v>
      </c>
      <c r="AO821" s="67">
        <f t="shared" si="227"/>
        <v>2.7955369243513582E-2</v>
      </c>
      <c r="AP821" s="67">
        <f t="shared" si="228"/>
        <v>2.6118173446505199E-2</v>
      </c>
      <c r="AQ821" s="67">
        <f t="shared" si="228"/>
        <v>2.4401716115411677E-2</v>
      </c>
      <c r="AR821" s="67">
        <f t="shared" si="228"/>
        <v>2.2798062452442161E-2</v>
      </c>
      <c r="AS821" s="67">
        <f t="shared" si="228"/>
        <v>2.1299799125897849E-2</v>
      </c>
      <c r="AT821" s="67">
        <f t="shared" si="228"/>
        <v>1.9899999999999984E-2</v>
      </c>
      <c r="AU821" s="67">
        <f t="shared" si="228"/>
        <v>1.859219411691548E-2</v>
      </c>
      <c r="AV821" s="67">
        <f t="shared" si="228"/>
        <v>1.7370335782968181E-2</v>
      </c>
      <c r="AW821" s="67">
        <f t="shared" si="228"/>
        <v>1.6228776620751138E-2</v>
      </c>
      <c r="AX821" s="67">
        <f t="shared" si="228"/>
        <v>1.5162239457942967E-2</v>
      </c>
      <c r="AY821" s="67">
        <f t="shared" si="228"/>
        <v>1.4165793932122171E-2</v>
      </c>
      <c r="AZ821" s="67">
        <f t="shared" si="228"/>
        <v>1.323483369880598E-2</v>
      </c>
      <c r="BA821" s="67">
        <f t="shared" si="228"/>
        <v>1.2365055137351531E-2</v>
      </c>
      <c r="BB821" s="67">
        <f t="shared" si="228"/>
        <v>1.1552437456281548E-2</v>
      </c>
      <c r="BC821" s="67">
        <f t="shared" si="228"/>
        <v>1.0793224106065927E-2</v>
      </c>
      <c r="BD821" s="67">
        <f t="shared" si="228"/>
        <v>1.0083905413434645E-2</v>
      </c>
      <c r="BE821" s="67">
        <f t="shared" si="228"/>
        <v>9.4212023569443179E-3</v>
      </c>
      <c r="BF821" s="67">
        <f t="shared" si="229"/>
        <v>8.802051408796507E-3</v>
      </c>
      <c r="BG821" s="67">
        <f t="shared" si="229"/>
        <v>8.2235903728348821E-3</v>
      </c>
      <c r="BH821" s="67">
        <f t="shared" si="229"/>
        <v>7.6831451532534461E-3</v>
      </c>
      <c r="BI821" s="67">
        <f t="shared" si="229"/>
        <v>7.1782173928505782E-3</v>
      </c>
      <c r="BJ821" s="67">
        <f t="shared" si="229"/>
        <v>6.7064729236832659E-3</v>
      </c>
      <c r="BK821" s="67">
        <f t="shared" si="229"/>
        <v>6.2657309767315105E-3</v>
      </c>
      <c r="BL821" s="67">
        <f t="shared" si="229"/>
        <v>5.8539541006915954E-3</v>
      </c>
      <c r="BM821" s="67">
        <f t="shared" si="229"/>
        <v>5.4692387432950561E-3</v>
      </c>
      <c r="BN821" s="67">
        <f t="shared" si="229"/>
        <v>5.1098064516128952E-3</v>
      </c>
      <c r="BO821" s="67">
        <f t="shared" si="229"/>
        <v>4.7739956506660363E-3</v>
      </c>
      <c r="BP821" s="67">
        <f t="shared" si="229"/>
        <v>4.4602539623363425E-3</v>
      </c>
      <c r="BQ821" s="67">
        <f t="shared" si="229"/>
        <v>4.1671310290702897E-3</v>
      </c>
      <c r="BS821" s="55"/>
    </row>
    <row r="822" spans="2:71">
      <c r="B822" s="56">
        <v>13</v>
      </c>
      <c r="C822" s="212">
        <v>7.4800000000000005E-2</v>
      </c>
      <c r="D822" s="212">
        <v>1.9199999999999998E-2</v>
      </c>
      <c r="I822" s="61" t="s">
        <v>381</v>
      </c>
      <c r="J822" s="67">
        <f t="shared" si="226"/>
        <v>0.22201478299832142</v>
      </c>
      <c r="K822" s="67">
        <f t="shared" si="226"/>
        <v>0.20742059452441405</v>
      </c>
      <c r="L822" s="67">
        <f t="shared" si="226"/>
        <v>0.19378575810056162</v>
      </c>
      <c r="M822" s="67">
        <f t="shared" si="226"/>
        <v>0.18104721051789907</v>
      </c>
      <c r="N822" s="67">
        <f t="shared" si="226"/>
        <v>0.16914603404086523</v>
      </c>
      <c r="O822" s="67">
        <f t="shared" si="226"/>
        <v>0.15802718390364262</v>
      </c>
      <c r="P822" s="67">
        <f t="shared" si="226"/>
        <v>0.14763923371967669</v>
      </c>
      <c r="Q822" s="67">
        <f t="shared" si="226"/>
        <v>0.13793413762675338</v>
      </c>
      <c r="R822" s="67">
        <f t="shared" si="226"/>
        <v>0.12886700806752069</v>
      </c>
      <c r="S822" s="67">
        <f t="shared" si="226"/>
        <v>0.12039590817765365</v>
      </c>
      <c r="T822" s="67">
        <f t="shared" si="226"/>
        <v>0.11248165782142758</v>
      </c>
      <c r="U822" s="67">
        <f t="shared" si="226"/>
        <v>0.10508765237758343</v>
      </c>
      <c r="V822" s="67">
        <f t="shared" si="226"/>
        <v>9.817969343734248E-2</v>
      </c>
      <c r="W822" s="67">
        <f t="shared" si="226"/>
        <v>9.172583063152269E-2</v>
      </c>
      <c r="X822" s="67">
        <f t="shared" si="226"/>
        <v>8.5696213855182765E-2</v>
      </c>
      <c r="Y822" s="67">
        <f t="shared" si="226"/>
        <v>8.0062955206310446E-2</v>
      </c>
      <c r="Z822" s="67">
        <f t="shared" si="227"/>
        <v>7.4800000000000005E-2</v>
      </c>
      <c r="AA822" s="67">
        <f t="shared" si="227"/>
        <v>6.9883006261540148E-2</v>
      </c>
      <c r="AB822" s="67">
        <f t="shared" si="227"/>
        <v>6.5289232141048925E-2</v>
      </c>
      <c r="AC822" s="67">
        <f t="shared" si="227"/>
        <v>6.099743072893142E-2</v>
      </c>
      <c r="AD822" s="67">
        <f t="shared" si="227"/>
        <v>5.6987751785665459E-2</v>
      </c>
      <c r="AE822" s="67">
        <f t="shared" si="227"/>
        <v>5.3241649931400466E-2</v>
      </c>
      <c r="AF822" s="67">
        <f t="shared" si="227"/>
        <v>4.9741798870732448E-2</v>
      </c>
      <c r="AG822" s="67">
        <f t="shared" si="227"/>
        <v>4.6472011255931374E-2</v>
      </c>
      <c r="AH822" s="67">
        <f t="shared" si="227"/>
        <v>4.3417163817976154E-2</v>
      </c>
      <c r="AI822" s="67">
        <f t="shared" si="227"/>
        <v>4.0563127419116871E-2</v>
      </c>
      <c r="AJ822" s="67">
        <f t="shared" si="227"/>
        <v>3.7896701703446459E-2</v>
      </c>
      <c r="AK822" s="67">
        <f t="shared" si="227"/>
        <v>3.5405554043230855E-2</v>
      </c>
      <c r="AL822" s="67">
        <f t="shared" si="227"/>
        <v>3.3078162498614977E-2</v>
      </c>
      <c r="AM822" s="67">
        <f t="shared" si="227"/>
        <v>3.0903762526884399E-2</v>
      </c>
      <c r="AN822" s="67">
        <f t="shared" si="227"/>
        <v>2.8872297194804972E-2</v>
      </c>
      <c r="AO822" s="67">
        <f t="shared" si="227"/>
        <v>2.6974370663764763E-2</v>
      </c>
      <c r="AP822" s="67">
        <f t="shared" si="228"/>
        <v>2.5201204732579915E-2</v>
      </c>
      <c r="AQ822" s="67">
        <f t="shared" si="228"/>
        <v>2.3544598236968414E-2</v>
      </c>
      <c r="AR822" s="67">
        <f t="shared" si="228"/>
        <v>2.1996889117907897E-2</v>
      </c>
      <c r="AS822" s="67">
        <f t="shared" si="228"/>
        <v>2.0550918983437992E-2</v>
      </c>
      <c r="AT822" s="67">
        <f t="shared" si="228"/>
        <v>1.9200000000000023E-2</v>
      </c>
      <c r="AU822" s="67">
        <f t="shared" si="228"/>
        <v>1.793788396018145E-2</v>
      </c>
      <c r="AV822" s="67">
        <f t="shared" si="228"/>
        <v>1.6758733383798675E-2</v>
      </c>
      <c r="AW822" s="67">
        <f t="shared" si="228"/>
        <v>1.5657094518656212E-2</v>
      </c>
      <c r="AX822" s="67">
        <f t="shared" si="228"/>
        <v>1.4627872116106661E-2</v>
      </c>
      <c r="AY822" s="67">
        <f t="shared" si="228"/>
        <v>1.3666305864744521E-2</v>
      </c>
      <c r="AZ822" s="67">
        <f t="shared" si="228"/>
        <v>1.2767948373236153E-2</v>
      </c>
      <c r="BA822" s="67">
        <f t="shared" si="228"/>
        <v>1.1928644600452988E-2</v>
      </c>
      <c r="BB822" s="67">
        <f t="shared" si="228"/>
        <v>1.1144512637769293E-2</v>
      </c>
      <c r="BC822" s="67">
        <f t="shared" si="228"/>
        <v>1.0411925754639638E-2</v>
      </c>
      <c r="BD822" s="67">
        <f t="shared" si="228"/>
        <v>9.7274956244140752E-3</v>
      </c>
      <c r="BE822" s="67">
        <f t="shared" si="228"/>
        <v>9.0880566528079316E-3</v>
      </c>
      <c r="BF822" s="67">
        <f t="shared" si="229"/>
        <v>8.4906513365428909E-3</v>
      </c>
      <c r="BG822" s="67">
        <f t="shared" si="229"/>
        <v>7.9325165844409233E-3</v>
      </c>
      <c r="BH822" s="67">
        <f t="shared" si="229"/>
        <v>7.4110709377039593E-3</v>
      </c>
      <c r="BI822" s="67">
        <f t="shared" si="229"/>
        <v>6.9239026302711755E-3</v>
      </c>
      <c r="BJ822" s="67">
        <f t="shared" si="229"/>
        <v>6.4687584340312153E-3</v>
      </c>
      <c r="BK822" s="67">
        <f t="shared" si="229"/>
        <v>6.0435332372967129E-3</v>
      </c>
      <c r="BL822" s="67">
        <f t="shared" si="229"/>
        <v>5.6462603083400021E-3</v>
      </c>
      <c r="BM822" s="67">
        <f t="shared" si="229"/>
        <v>5.2751021989573526E-3</v>
      </c>
      <c r="BN822" s="67">
        <f t="shared" si="229"/>
        <v>4.9283422459893171E-3</v>
      </c>
      <c r="BO822" s="67">
        <f t="shared" si="229"/>
        <v>4.6043766314904314E-3</v>
      </c>
      <c r="BP822" s="67">
        <f t="shared" si="229"/>
        <v>4.3017069648253331E-3</v>
      </c>
      <c r="BQ822" s="67">
        <f t="shared" si="229"/>
        <v>4.0189333523823478E-3</v>
      </c>
      <c r="BS822" s="55"/>
    </row>
    <row r="823" spans="2:71">
      <c r="B823" s="56">
        <v>14</v>
      </c>
      <c r="C823" s="212">
        <v>7.2099999999999997E-2</v>
      </c>
      <c r="D823" s="212">
        <v>1.8499999999999999E-2</v>
      </c>
      <c r="I823" s="61" t="s">
        <v>381</v>
      </c>
      <c r="J823" s="67">
        <f t="shared" si="226"/>
        <v>0.21406521124709685</v>
      </c>
      <c r="K823" s="67">
        <f t="shared" si="226"/>
        <v>0.19998983263801406</v>
      </c>
      <c r="L823" s="67">
        <f t="shared" si="226"/>
        <v>0.18683994903036025</v>
      </c>
      <c r="M823" s="67">
        <f t="shared" si="226"/>
        <v>0.17455470657277847</v>
      </c>
      <c r="N823" s="67">
        <f t="shared" si="226"/>
        <v>0.16307725272263762</v>
      </c>
      <c r="O823" s="67">
        <f t="shared" si="226"/>
        <v>0.15235447314893732</v>
      </c>
      <c r="P823" s="67">
        <f t="shared" si="226"/>
        <v>0.14233674593457329</v>
      </c>
      <c r="Q823" s="67">
        <f t="shared" si="226"/>
        <v>0.13297771194048189</v>
      </c>
      <c r="R823" s="67">
        <f t="shared" si="226"/>
        <v>0.12423406026897649</v>
      </c>
      <c r="S823" s="67">
        <f t="shared" si="226"/>
        <v>0.11606532783346184</v>
      </c>
      <c r="T823" s="67">
        <f t="shared" si="226"/>
        <v>0.10843371210699268</v>
      </c>
      <c r="U823" s="67">
        <f t="shared" si="226"/>
        <v>0.10130389618313175</v>
      </c>
      <c r="V823" s="67">
        <f t="shared" si="226"/>
        <v>9.464288533953942E-2</v>
      </c>
      <c r="W823" s="67">
        <f t="shared" si="226"/>
        <v>8.8419854347958363E-2</v>
      </c>
      <c r="X823" s="67">
        <f t="shared" si="226"/>
        <v>8.2606004823988388E-2</v>
      </c>
      <c r="Y823" s="67">
        <f t="shared" si="226"/>
        <v>7.7174431956507208E-2</v>
      </c>
      <c r="Z823" s="67">
        <f t="shared" si="227"/>
        <v>7.2099999999999997E-2</v>
      </c>
      <c r="AA823" s="67">
        <f t="shared" si="227"/>
        <v>6.7359225953611684E-2</v>
      </c>
      <c r="AB823" s="67">
        <f t="shared" si="227"/>
        <v>6.2930170888622947E-2</v>
      </c>
      <c r="AC823" s="67">
        <f t="shared" si="227"/>
        <v>5.8792338421444511E-2</v>
      </c>
      <c r="AD823" s="67">
        <f t="shared" si="227"/>
        <v>5.4926579862292456E-2</v>
      </c>
      <c r="AE823" s="67">
        <f t="shared" si="227"/>
        <v>5.1315005600599928E-2</v>
      </c>
      <c r="AF823" s="67">
        <f t="shared" si="227"/>
        <v>4.7940902317082666E-2</v>
      </c>
      <c r="AG823" s="67">
        <f t="shared" si="227"/>
        <v>4.4788655639339765E-2</v>
      </c>
      <c r="AH823" s="67">
        <f t="shared" si="227"/>
        <v>4.1843677883062293E-2</v>
      </c>
      <c r="AI823" s="67">
        <f t="shared" si="227"/>
        <v>3.9092340544456823E-2</v>
      </c>
      <c r="AJ823" s="67">
        <f t="shared" si="227"/>
        <v>3.6521911231478542E-2</v>
      </c>
      <c r="AK823" s="67">
        <f t="shared" si="227"/>
        <v>3.4120494742009864E-2</v>
      </c>
      <c r="AL823" s="67">
        <f t="shared" si="227"/>
        <v>3.1876978016311536E-2</v>
      </c>
      <c r="AM823" s="67">
        <f t="shared" si="227"/>
        <v>2.9780978709001957E-2</v>
      </c>
      <c r="AN823" s="67">
        <f t="shared" si="227"/>
        <v>2.7822797142570899E-2</v>
      </c>
      <c r="AO823" s="67">
        <f t="shared" si="227"/>
        <v>2.5993371420082314E-2</v>
      </c>
      <c r="AP823" s="67">
        <f t="shared" si="228"/>
        <v>2.4284235489340871E-2</v>
      </c>
      <c r="AQ823" s="67">
        <f t="shared" si="228"/>
        <v>2.2687479964455304E-2</v>
      </c>
      <c r="AR823" s="67">
        <f t="shared" si="228"/>
        <v>2.1195715523492135E-2</v>
      </c>
      <c r="AS823" s="67">
        <f t="shared" si="228"/>
        <v>1.9802038712834698E-2</v>
      </c>
      <c r="AT823" s="67">
        <f t="shared" si="228"/>
        <v>1.8499999999999975E-2</v>
      </c>
      <c r="AU823" s="67">
        <f t="shared" si="228"/>
        <v>1.7283573927070934E-2</v>
      </c>
      <c r="AV823" s="67">
        <f t="shared" si="228"/>
        <v>1.6147131226623063E-2</v>
      </c>
      <c r="AW823" s="67">
        <f t="shared" si="228"/>
        <v>1.5085412771105713E-2</v>
      </c>
      <c r="AX823" s="67">
        <f t="shared" si="228"/>
        <v>1.4093505235123566E-2</v>
      </c>
      <c r="AY823" s="67">
        <f t="shared" si="228"/>
        <v>1.3166818357990256E-2</v>
      </c>
      <c r="AZ823" s="67">
        <f t="shared" si="228"/>
        <v>1.2301063701331872E-2</v>
      </c>
      <c r="BA823" s="67">
        <f t="shared" si="228"/>
        <v>1.1492234803436679E-2</v>
      </c>
      <c r="BB823" s="67">
        <f t="shared" si="228"/>
        <v>1.0736588638511114E-2</v>
      </c>
      <c r="BC823" s="67">
        <f t="shared" si="228"/>
        <v>1.0030628295040919E-2</v>
      </c>
      <c r="BD823" s="67">
        <f t="shared" si="228"/>
        <v>9.3710867930978086E-3</v>
      </c>
      <c r="BE823" s="67">
        <f t="shared" si="228"/>
        <v>8.7549119657029349E-3</v>
      </c>
      <c r="BF823" s="67">
        <f t="shared" si="229"/>
        <v>8.1792523342824226E-3</v>
      </c>
      <c r="BG823" s="67">
        <f t="shared" si="229"/>
        <v>7.6414439128507008E-3</v>
      </c>
      <c r="BH823" s="67">
        <f t="shared" si="229"/>
        <v>7.1389978798552141E-3</v>
      </c>
      <c r="BI823" s="67">
        <f t="shared" si="229"/>
        <v>6.669589060631375E-3</v>
      </c>
      <c r="BJ823" s="67">
        <f t="shared" si="229"/>
        <v>6.2310451671678986E-3</v>
      </c>
      <c r="BK823" s="67">
        <f t="shared" si="229"/>
        <v>5.8213367453872761E-3</v>
      </c>
      <c r="BL823" s="67">
        <f t="shared" si="229"/>
        <v>5.4385677834203044E-3</v>
      </c>
      <c r="BM823" s="67">
        <f t="shared" si="229"/>
        <v>5.0809669374125019E-3</v>
      </c>
      <c r="BN823" s="67">
        <f t="shared" si="229"/>
        <v>4.7468793342579614E-3</v>
      </c>
      <c r="BO823" s="67">
        <f t="shared" si="229"/>
        <v>4.4347589133261001E-3</v>
      </c>
      <c r="BP823" s="67">
        <f t="shared" si="229"/>
        <v>4.1431612717410023E-3</v>
      </c>
      <c r="BQ823" s="67">
        <f t="shared" si="229"/>
        <v>3.8707369801034021E-3</v>
      </c>
      <c r="BS823" s="55"/>
    </row>
    <row r="824" spans="2:71">
      <c r="B824" s="56">
        <v>15</v>
      </c>
      <c r="C824" s="212">
        <v>6.9599999999999995E-2</v>
      </c>
      <c r="D824" s="212">
        <v>1.78E-2</v>
      </c>
      <c r="I824" s="61" t="s">
        <v>381</v>
      </c>
      <c r="J824" s="67">
        <f t="shared" si="226"/>
        <v>0.20718610666751694</v>
      </c>
      <c r="K824" s="67">
        <f t="shared" si="226"/>
        <v>0.19353127936523243</v>
      </c>
      <c r="L824" s="67">
        <f t="shared" si="226"/>
        <v>0.18077638841318985</v>
      </c>
      <c r="M824" s="67">
        <f t="shared" si="226"/>
        <v>0.16886212252047678</v>
      </c>
      <c r="N824" s="67">
        <f t="shared" si="226"/>
        <v>0.15773307937177503</v>
      </c>
      <c r="O824" s="67">
        <f t="shared" si="226"/>
        <v>0.14733750800204276</v>
      </c>
      <c r="P824" s="67">
        <f t="shared" si="226"/>
        <v>0.13762706815027506</v>
      </c>
      <c r="Q824" s="67">
        <f t="shared" si="226"/>
        <v>0.12855660547331801</v>
      </c>
      <c r="R824" s="67">
        <f t="shared" si="226"/>
        <v>0.12008394157446356</v>
      </c>
      <c r="S824" s="67">
        <f t="shared" si="226"/>
        <v>0.11216967787043884</v>
      </c>
      <c r="T824" s="67">
        <f t="shared" si="226"/>
        <v>0.10477701238475709</v>
      </c>
      <c r="U824" s="67">
        <f t="shared" si="226"/>
        <v>9.7871568615503168E-2</v>
      </c>
      <c r="V824" s="67">
        <f t="shared" si="226"/>
        <v>9.142123568177507E-2</v>
      </c>
      <c r="W824" s="67">
        <f t="shared" si="226"/>
        <v>8.5396019005449506E-2</v>
      </c>
      <c r="X824" s="67">
        <f t="shared" si="226"/>
        <v>7.9767900833929081E-2</v>
      </c>
      <c r="Y824" s="67">
        <f t="shared" si="226"/>
        <v>7.4510709955290744E-2</v>
      </c>
      <c r="Z824" s="67">
        <f t="shared" si="227"/>
        <v>6.9599999999999995E-2</v>
      </c>
      <c r="AA824" s="67">
        <f t="shared" si="227"/>
        <v>6.5012935763283944E-2</v>
      </c>
      <c r="AB824" s="67">
        <f t="shared" si="227"/>
        <v>6.0728187019552952E-2</v>
      </c>
      <c r="AC824" s="67">
        <f t="shared" si="227"/>
        <v>5.6725829335099003E-2</v>
      </c>
      <c r="AD824" s="67">
        <f t="shared" si="227"/>
        <v>5.2987251417841948E-2</v>
      </c>
      <c r="AE824" s="67">
        <f t="shared" si="227"/>
        <v>4.9495068573292174E-2</v>
      </c>
      <c r="AF824" s="67">
        <f t="shared" si="227"/>
        <v>4.6233041864292793E-2</v>
      </c>
      <c r="AG824" s="67">
        <f t="shared" si="227"/>
        <v>4.3186002598627662E-2</v>
      </c>
      <c r="AH824" s="67">
        <f t="shared" si="227"/>
        <v>4.033978179335624E-2</v>
      </c>
      <c r="AI824" s="67">
        <f t="shared" si="227"/>
        <v>3.7681144287878748E-2</v>
      </c>
      <c r="AJ824" s="67">
        <f t="shared" si="227"/>
        <v>3.5197727199351943E-2</v>
      </c>
      <c r="AK824" s="67">
        <f t="shared" si="227"/>
        <v>3.2877982434268108E-2</v>
      </c>
      <c r="AL824" s="67">
        <f t="shared" si="227"/>
        <v>3.0711122988871412E-2</v>
      </c>
      <c r="AM824" s="67">
        <f t="shared" si="227"/>
        <v>2.8687072788704172E-2</v>
      </c>
      <c r="AN824" s="67">
        <f t="shared" si="227"/>
        <v>2.6796419834032695E-2</v>
      </c>
      <c r="AO824" s="67">
        <f t="shared" si="227"/>
        <v>2.5030372433275223E-2</v>
      </c>
      <c r="AP824" s="67">
        <f t="shared" si="228"/>
        <v>2.3380718320913731E-2</v>
      </c>
      <c r="AQ824" s="67">
        <f t="shared" si="228"/>
        <v>2.1839786469784492E-2</v>
      </c>
      <c r="AR824" s="67">
        <f t="shared" si="228"/>
        <v>2.0400411420171512E-2</v>
      </c>
      <c r="AS824" s="67">
        <f t="shared" si="228"/>
        <v>1.9055899959830098E-2</v>
      </c>
      <c r="AT824" s="67">
        <f t="shared" si="228"/>
        <v>1.7799999999999989E-2</v>
      </c>
      <c r="AU824" s="67">
        <f t="shared" si="228"/>
        <v>1.6626871502678935E-2</v>
      </c>
      <c r="AV824" s="67">
        <f t="shared" si="228"/>
        <v>1.5531059323966123E-2</v>
      </c>
      <c r="AW824" s="67">
        <f t="shared" si="228"/>
        <v>1.4507467847194854E-2</v>
      </c>
      <c r="AX824" s="67">
        <f t="shared" si="228"/>
        <v>1.3551337287896358E-2</v>
      </c>
      <c r="AY824" s="67">
        <f t="shared" si="228"/>
        <v>1.2658221560410928E-2</v>
      </c>
      <c r="AZ824" s="67">
        <f t="shared" si="228"/>
        <v>1.1823967603224303E-2</v>
      </c>
      <c r="BA824" s="67">
        <f t="shared" si="228"/>
        <v>1.1044696066890404E-2</v>
      </c>
      <c r="BB824" s="67">
        <f t="shared" si="228"/>
        <v>1.0316783274737654E-2</v>
      </c>
      <c r="BC824" s="67">
        <f t="shared" si="228"/>
        <v>9.6368443724747337E-3</v>
      </c>
      <c r="BD824" s="67">
        <f t="shared" si="228"/>
        <v>9.0017175883400045E-3</v>
      </c>
      <c r="BE824" s="67">
        <f t="shared" si="228"/>
        <v>8.408449530603046E-3</v>
      </c>
      <c r="BF824" s="67">
        <f t="shared" si="229"/>
        <v>7.854281454050446E-3</v>
      </c>
      <c r="BG824" s="67">
        <f t="shared" si="229"/>
        <v>7.336636431593881E-3</v>
      </c>
      <c r="BH824" s="67">
        <f t="shared" si="229"/>
        <v>6.8531073713474404E-3</v>
      </c>
      <c r="BI824" s="67">
        <f t="shared" si="229"/>
        <v>6.4014458234525696E-3</v>
      </c>
      <c r="BJ824" s="67">
        <f t="shared" si="229"/>
        <v>5.9795515246014981E-3</v>
      </c>
      <c r="BK824" s="67">
        <f t="shared" si="229"/>
        <v>5.5854626316402846E-3</v>
      </c>
      <c r="BL824" s="67">
        <f t="shared" si="229"/>
        <v>5.2173465988369656E-3</v>
      </c>
      <c r="BM824" s="67">
        <f t="shared" si="229"/>
        <v>4.8734916563933275E-3</v>
      </c>
      <c r="BN824" s="67">
        <f t="shared" si="229"/>
        <v>4.5522988505747094E-3</v>
      </c>
      <c r="BO824" s="67">
        <f t="shared" si="229"/>
        <v>4.2522746084437497E-3</v>
      </c>
      <c r="BP824" s="67">
        <f t="shared" si="229"/>
        <v>3.9720237926235188E-3</v>
      </c>
      <c r="BQ824" s="67">
        <f t="shared" si="229"/>
        <v>3.7102432137940855E-3</v>
      </c>
      <c r="BS824" s="55"/>
    </row>
    <row r="825" spans="2:71">
      <c r="B825" s="56">
        <v>16</v>
      </c>
      <c r="C825" s="212">
        <v>7.0199999999999999E-2</v>
      </c>
      <c r="D825" s="212">
        <v>1.84E-2</v>
      </c>
      <c r="I825" s="61" t="s">
        <v>381</v>
      </c>
      <c r="J825" s="67">
        <f t="shared" si="226"/>
        <v>0.20490499407224405</v>
      </c>
      <c r="K825" s="67">
        <f t="shared" si="226"/>
        <v>0.19163577128573434</v>
      </c>
      <c r="L825" s="67">
        <f t="shared" si="226"/>
        <v>0.17922583586874546</v>
      </c>
      <c r="M825" s="67">
        <f t="shared" si="226"/>
        <v>0.16761954215194944</v>
      </c>
      <c r="N825" s="67">
        <f t="shared" si="226"/>
        <v>0.15676484796424806</v>
      </c>
      <c r="O825" s="67">
        <f t="shared" si="226"/>
        <v>0.1466130812776951</v>
      </c>
      <c r="P825" s="67">
        <f t="shared" si="226"/>
        <v>0.13711872196401004</v>
      </c>
      <c r="Q825" s="67">
        <f t="shared" si="226"/>
        <v>0.1282391976840872</v>
      </c>
      <c r="R825" s="67">
        <f t="shared" si="226"/>
        <v>0.11993469299527777</v>
      </c>
      <c r="S825" s="67">
        <f t="shared" si="226"/>
        <v>0.11216797082048836</v>
      </c>
      <c r="T825" s="67">
        <f t="shared" si="226"/>
        <v>0.10490420547857085</v>
      </c>
      <c r="U825" s="67">
        <f t="shared" si="226"/>
        <v>9.811082652731809E-2</v>
      </c>
      <c r="V825" s="67">
        <f t="shared" si="226"/>
        <v>9.1757372718863847E-2</v>
      </c>
      <c r="W825" s="67">
        <f t="shared" si="226"/>
        <v>8.5815355412628067E-2</v>
      </c>
      <c r="X825" s="67">
        <f t="shared" si="226"/>
        <v>8.0258130833356964E-2</v>
      </c>
      <c r="Y825" s="67">
        <f t="shared" si="226"/>
        <v>7.5060780601467619E-2</v>
      </c>
      <c r="Z825" s="67">
        <f t="shared" si="227"/>
        <v>7.0199999999999999E-2</v>
      </c>
      <c r="AA825" s="67">
        <f t="shared" si="227"/>
        <v>6.5653993477169409E-2</v>
      </c>
      <c r="AB825" s="67">
        <f t="shared" si="227"/>
        <v>6.1402376915957325E-2</v>
      </c>
      <c r="AC825" s="67">
        <f t="shared" si="227"/>
        <v>5.7426086232520795E-2</v>
      </c>
      <c r="AD825" s="67">
        <f t="shared" si="227"/>
        <v>5.3707291893579617E-2</v>
      </c>
      <c r="AE825" s="67">
        <f t="shared" si="227"/>
        <v>5.0229318969480199E-2</v>
      </c>
      <c r="AF825" s="67">
        <f t="shared" si="227"/>
        <v>4.6976572364457479E-2</v>
      </c>
      <c r="AG825" s="67">
        <f t="shared" si="227"/>
        <v>4.3934466888830036E-2</v>
      </c>
      <c r="AH825" s="67">
        <f t="shared" si="227"/>
        <v>4.1089361859574972E-2</v>
      </c>
      <c r="AI825" s="67">
        <f t="shared" si="227"/>
        <v>3.8428499936034026E-2</v>
      </c>
      <c r="AJ825" s="67">
        <f t="shared" si="227"/>
        <v>3.5939949916492638E-2</v>
      </c>
      <c r="AK825" s="67">
        <f t="shared" si="227"/>
        <v>3.3612553239133952E-2</v>
      </c>
      <c r="AL825" s="67">
        <f t="shared" si="227"/>
        <v>3.1435873947480202E-2</v>
      </c>
      <c r="AM825" s="67">
        <f t="shared" si="227"/>
        <v>2.9400151895968452E-2</v>
      </c>
      <c r="AN825" s="67">
        <f t="shared" si="227"/>
        <v>2.7496258985836221E-2</v>
      </c>
      <c r="AO825" s="67">
        <f t="shared" si="227"/>
        <v>2.5715658235080516E-2</v>
      </c>
      <c r="AP825" s="67">
        <f t="shared" si="228"/>
        <v>2.4050365498961456E-2</v>
      </c>
      <c r="AQ825" s="67">
        <f t="shared" si="228"/>
        <v>2.2492913669406776E-2</v>
      </c>
      <c r="AR825" s="67">
        <f t="shared" si="228"/>
        <v>2.103631919278871E-2</v>
      </c>
      <c r="AS825" s="67">
        <f t="shared" si="228"/>
        <v>1.9674050755940226E-2</v>
      </c>
      <c r="AT825" s="67">
        <f t="shared" si="228"/>
        <v>1.8399999999999996E-2</v>
      </c>
      <c r="AU825" s="67">
        <f t="shared" si="228"/>
        <v>1.7208454130768047E-2</v>
      </c>
      <c r="AV825" s="67">
        <f t="shared" si="228"/>
        <v>1.6094070302758039E-2</v>
      </c>
      <c r="AW825" s="67">
        <f t="shared" si="228"/>
        <v>1.505185166208522E-2</v>
      </c>
      <c r="AX825" s="67">
        <f t="shared" si="228"/>
        <v>1.4077124940767302E-2</v>
      </c>
      <c r="AY825" s="67">
        <f t="shared" si="228"/>
        <v>1.3165519501972015E-2</v>
      </c>
      <c r="AZ825" s="67">
        <f t="shared" si="228"/>
        <v>1.2312947742250958E-2</v>
      </c>
      <c r="BA825" s="67">
        <f t="shared" si="228"/>
        <v>1.1515586762884221E-2</v>
      </c>
      <c r="BB825" s="67">
        <f t="shared" si="228"/>
        <v>1.07698612281507E-2</v>
      </c>
      <c r="BC825" s="67">
        <f t="shared" si="228"/>
        <v>1.0072427333661338E-2</v>
      </c>
      <c r="BD825" s="67">
        <f t="shared" si="228"/>
        <v>9.4201578128698636E-3</v>
      </c>
      <c r="BE825" s="67">
        <f t="shared" si="228"/>
        <v>8.8101279145308339E-3</v>
      </c>
      <c r="BF825" s="67">
        <f t="shared" si="229"/>
        <v>8.2396022882284259E-3</v>
      </c>
      <c r="BG825" s="67">
        <f t="shared" si="229"/>
        <v>7.7060227191712155E-3</v>
      </c>
      <c r="BH825" s="67">
        <f t="shared" si="229"/>
        <v>7.206996657256215E-3</v>
      </c>
      <c r="BI825" s="67">
        <f t="shared" si="229"/>
        <v>6.7402864889669709E-3</v>
      </c>
      <c r="BJ825" s="67">
        <f t="shared" si="229"/>
        <v>6.3037995040012909E-3</v>
      </c>
      <c r="BK825" s="67">
        <f t="shared" si="229"/>
        <v>5.8955785116393813E-3</v>
      </c>
      <c r="BL825" s="67">
        <f t="shared" si="229"/>
        <v>5.5137930647765256E-3</v>
      </c>
      <c r="BM825" s="67">
        <f t="shared" si="229"/>
        <v>5.156731252269231E-3</v>
      </c>
      <c r="BN825" s="67">
        <f t="shared" si="229"/>
        <v>4.8227920227920194E-3</v>
      </c>
      <c r="BO825" s="67">
        <f t="shared" si="229"/>
        <v>4.5104780057853549E-3</v>
      </c>
      <c r="BP825" s="67">
        <f t="shared" si="229"/>
        <v>4.2183887973040995E-3</v>
      </c>
      <c r="BQ825" s="67">
        <f t="shared" si="229"/>
        <v>3.9452146806605122E-3</v>
      </c>
      <c r="BS825" s="55"/>
    </row>
    <row r="826" spans="2:71">
      <c r="B826" s="56">
        <v>17</v>
      </c>
      <c r="C826" s="212">
        <v>7.0800000000000002E-2</v>
      </c>
      <c r="D826" s="212">
        <v>1.9E-2</v>
      </c>
      <c r="I826" s="61" t="s">
        <v>381</v>
      </c>
      <c r="J826" s="67">
        <f t="shared" si="226"/>
        <v>0.20279487859589992</v>
      </c>
      <c r="K826" s="67">
        <f t="shared" si="226"/>
        <v>0.18988602369039623</v>
      </c>
      <c r="L826" s="67">
        <f t="shared" si="226"/>
        <v>0.1777988785643756</v>
      </c>
      <c r="M826" s="67">
        <f t="shared" si="226"/>
        <v>0.16648113749694801</v>
      </c>
      <c r="N826" s="67">
        <f t="shared" si="226"/>
        <v>0.15588382427419303</v>
      </c>
      <c r="O826" s="67">
        <f t="shared" si="226"/>
        <v>0.14596108025026541</v>
      </c>
      <c r="P826" s="67">
        <f t="shared" si="226"/>
        <v>0.13666996589941532</v>
      </c>
      <c r="Q826" s="67">
        <f t="shared" si="226"/>
        <v>0.12797027500016317</v>
      </c>
      <c r="R826" s="67">
        <f t="shared" si="226"/>
        <v>0.11982436064753159</v>
      </c>
      <c r="S826" s="67">
        <f t="shared" si="226"/>
        <v>0.11219697234042367</v>
      </c>
      <c r="T826" s="67">
        <f t="shared" si="226"/>
        <v>0.10505510343916125</v>
      </c>
      <c r="U826" s="67">
        <f t="shared" si="226"/>
        <v>9.8367848333073785E-2</v>
      </c>
      <c r="V826" s="67">
        <f t="shared" si="226"/>
        <v>9.2106268700046873E-2</v>
      </c>
      <c r="W826" s="67">
        <f t="shared" si="226"/>
        <v>8.6243268279284371E-2</v>
      </c>
      <c r="X826" s="67">
        <f t="shared" si="226"/>
        <v>8.0753475615377199E-2</v>
      </c>
      <c r="Y826" s="67">
        <f t="shared" si="226"/>
        <v>7.5613134266268228E-2</v>
      </c>
      <c r="Z826" s="67">
        <f t="shared" si="227"/>
        <v>7.0800000000000002E-2</v>
      </c>
      <c r="AA826" s="67">
        <f t="shared" si="227"/>
        <v>6.6293244535376827E-2</v>
      </c>
      <c r="AB826" s="67">
        <f t="shared" si="227"/>
        <v>6.2073365409989679E-2</v>
      </c>
      <c r="AC826" s="67">
        <f t="shared" si="227"/>
        <v>5.8122101585568464E-2</v>
      </c>
      <c r="AD826" s="67">
        <f t="shared" si="227"/>
        <v>5.4422354425453436E-2</v>
      </c>
      <c r="AE826" s="67">
        <f t="shared" si="227"/>
        <v>5.0958113702225027E-2</v>
      </c>
      <c r="AF826" s="67">
        <f t="shared" si="227"/>
        <v>4.7714388315298596E-2</v>
      </c>
      <c r="AG826" s="67">
        <f t="shared" si="227"/>
        <v>4.4677141418672545E-2</v>
      </c>
      <c r="AH826" s="67">
        <f t="shared" si="227"/>
        <v>4.1833229678102705E-2</v>
      </c>
      <c r="AI826" s="67">
        <f t="shared" si="227"/>
        <v>3.9170346394845276E-2</v>
      </c>
      <c r="AJ826" s="67">
        <f t="shared" si="227"/>
        <v>3.6676968249843137E-2</v>
      </c>
      <c r="AK826" s="67">
        <f t="shared" si="227"/>
        <v>3.4342305437896931E-2</v>
      </c>
      <c r="AL826" s="67">
        <f t="shared" si="227"/>
        <v>3.2156254976032528E-2</v>
      </c>
      <c r="AM826" s="67">
        <f t="shared" si="227"/>
        <v>3.0109356984012035E-2</v>
      </c>
      <c r="AN826" s="67">
        <f t="shared" si="227"/>
        <v>2.8192753747797544E-2</v>
      </c>
      <c r="AO826" s="67">
        <f t="shared" si="227"/>
        <v>2.6398151388819263E-2</v>
      </c>
      <c r="AP826" s="67">
        <f t="shared" si="228"/>
        <v>2.4717783973176456E-2</v>
      </c>
      <c r="AQ826" s="67">
        <f t="shared" si="228"/>
        <v>2.3144379905457698E-2</v>
      </c>
      <c r="AR826" s="67">
        <f t="shared" si="228"/>
        <v>2.1671130461753795E-2</v>
      </c>
      <c r="AS826" s="67">
        <f t="shared" si="228"/>
        <v>2.0291660325693475E-2</v>
      </c>
      <c r="AT826" s="67">
        <f t="shared" si="228"/>
        <v>1.900000000000002E-2</v>
      </c>
      <c r="AU826" s="67">
        <f t="shared" si="228"/>
        <v>1.7790559974183068E-2</v>
      </c>
      <c r="AV826" s="67">
        <f t="shared" si="228"/>
        <v>1.6658106536579172E-2</v>
      </c>
      <c r="AW826" s="67">
        <f t="shared" si="228"/>
        <v>1.5597739126070653E-2</v>
      </c>
      <c r="AX826" s="67">
        <f t="shared" si="228"/>
        <v>1.4604869125474812E-2</v>
      </c>
      <c r="AY826" s="67">
        <f t="shared" si="228"/>
        <v>1.3675200004834416E-2</v>
      </c>
      <c r="AZ826" s="67">
        <f t="shared" si="228"/>
        <v>1.2804708728681842E-2</v>
      </c>
      <c r="BA826" s="67">
        <f t="shared" si="228"/>
        <v>1.1989628346818918E-2</v>
      </c>
      <c r="BB826" s="67">
        <f t="shared" si="228"/>
        <v>1.1226431693276164E-2</v>
      </c>
      <c r="BC826" s="67">
        <f t="shared" si="228"/>
        <v>1.0511816122910468E-2</v>
      </c>
      <c r="BD826" s="67">
        <f t="shared" si="228"/>
        <v>9.8426892195906841E-3</v>
      </c>
      <c r="BE826" s="67">
        <f t="shared" si="228"/>
        <v>9.2161554141248943E-3</v>
      </c>
      <c r="BF826" s="67">
        <f t="shared" si="229"/>
        <v>8.6295034540200388E-3</v>
      </c>
      <c r="BG826" s="67">
        <f t="shared" si="229"/>
        <v>8.0801946708506985E-3</v>
      </c>
      <c r="BH826" s="67">
        <f t="shared" si="229"/>
        <v>7.565851994465452E-3</v>
      </c>
      <c r="BI826" s="67">
        <f t="shared" si="229"/>
        <v>7.084249666491055E-3</v>
      </c>
      <c r="BJ826" s="67">
        <f t="shared" si="229"/>
        <v>6.6333036086208075E-3</v>
      </c>
      <c r="BK826" s="67">
        <f t="shared" si="229"/>
        <v>6.211062404007016E-3</v>
      </c>
      <c r="BL826" s="67">
        <f t="shared" si="229"/>
        <v>5.8156988527305453E-3</v>
      </c>
      <c r="BM826" s="67">
        <f t="shared" si="229"/>
        <v>5.4455020648047523E-3</v>
      </c>
      <c r="BN826" s="67">
        <f t="shared" si="229"/>
        <v>5.0988700564971881E-3</v>
      </c>
      <c r="BO826" s="67">
        <f t="shared" si="229"/>
        <v>4.7743028179304901E-3</v>
      </c>
      <c r="BP826" s="67">
        <f t="shared" si="229"/>
        <v>4.4703958219633431E-3</v>
      </c>
      <c r="BQ826" s="67">
        <f t="shared" si="229"/>
        <v>4.185833946261903E-3</v>
      </c>
      <c r="BS826" s="55"/>
    </row>
    <row r="827" spans="2:71">
      <c r="B827" s="56">
        <v>18</v>
      </c>
      <c r="C827" s="212">
        <v>7.1400000000000005E-2</v>
      </c>
      <c r="D827" s="212">
        <v>1.9699999999999999E-2</v>
      </c>
      <c r="I827" s="61" t="s">
        <v>381</v>
      </c>
      <c r="J827" s="67">
        <f t="shared" si="226"/>
        <v>0.20002477947068439</v>
      </c>
      <c r="K827" s="67">
        <f t="shared" si="226"/>
        <v>0.18755221648253048</v>
      </c>
      <c r="L827" s="67">
        <f t="shared" si="226"/>
        <v>0.17585738127343042</v>
      </c>
      <c r="M827" s="67">
        <f t="shared" si="226"/>
        <v>0.16489177855826223</v>
      </c>
      <c r="N827" s="67">
        <f t="shared" si="226"/>
        <v>0.15460993697973888</v>
      </c>
      <c r="O827" s="67">
        <f t="shared" si="226"/>
        <v>0.14496922055111799</v>
      </c>
      <c r="P827" s="67">
        <f t="shared" si="226"/>
        <v>0.13592965185641839</v>
      </c>
      <c r="Q827" s="67">
        <f t="shared" si="226"/>
        <v>0.12745374627500275</v>
      </c>
      <c r="R827" s="67">
        <f t="shared" si="226"/>
        <v>0.11950635654310136</v>
      </c>
      <c r="S827" s="67">
        <f t="shared" si="226"/>
        <v>0.1120545270077159</v>
      </c>
      <c r="T827" s="67">
        <f t="shared" si="226"/>
        <v>0.10506735696853403</v>
      </c>
      <c r="U827" s="67">
        <f t="shared" si="226"/>
        <v>9.8515872541171112E-2</v>
      </c>
      <c r="V827" s="67">
        <f t="shared" si="226"/>
        <v>9.2372906510391012E-2</v>
      </c>
      <c r="W827" s="67">
        <f t="shared" si="226"/>
        <v>8.6612985675089904E-2</v>
      </c>
      <c r="X827" s="67">
        <f t="shared" si="226"/>
        <v>8.1212225217893869E-2</v>
      </c>
      <c r="Y827" s="67">
        <f t="shared" si="226"/>
        <v>7.6148229661349473E-2</v>
      </c>
      <c r="Z827" s="67">
        <f t="shared" si="227"/>
        <v>7.1400000000000005E-2</v>
      </c>
      <c r="AA827" s="67">
        <f t="shared" si="227"/>
        <v>6.6947846623249471E-2</v>
      </c>
      <c r="AB827" s="67">
        <f t="shared" si="227"/>
        <v>6.2773307667929074E-2</v>
      </c>
      <c r="AC827" s="67">
        <f t="shared" si="227"/>
        <v>5.8859072461996717E-2</v>
      </c>
      <c r="AD827" s="67">
        <f t="shared" si="227"/>
        <v>5.5188909741911527E-2</v>
      </c>
      <c r="AE827" s="67">
        <f t="shared" si="227"/>
        <v>5.1747600346020328E-2</v>
      </c>
      <c r="AF827" s="67">
        <f t="shared" si="227"/>
        <v>4.8520874104854061E-2</v>
      </c>
      <c r="AG827" s="67">
        <f t="shared" si="227"/>
        <v>4.549535066663539E-2</v>
      </c>
      <c r="AH827" s="67">
        <f t="shared" si="227"/>
        <v>4.2658484012617036E-2</v>
      </c>
      <c r="AI827" s="67">
        <f t="shared" si="227"/>
        <v>3.9998510432171216E-2</v>
      </c>
      <c r="AJ827" s="67">
        <f t="shared" si="227"/>
        <v>3.7504399741896954E-2</v>
      </c>
      <c r="AK827" s="67">
        <f t="shared" si="227"/>
        <v>3.5165809546464352E-2</v>
      </c>
      <c r="AL827" s="67">
        <f t="shared" si="227"/>
        <v>3.2973042351527974E-2</v>
      </c>
      <c r="AM827" s="67">
        <f t="shared" si="227"/>
        <v>3.0917005350868401E-2</v>
      </c>
      <c r="AN827" s="67">
        <f t="shared" si="227"/>
        <v>2.8989172721010096E-2</v>
      </c>
      <c r="AO827" s="67">
        <f t="shared" si="227"/>
        <v>2.7181550266961788E-2</v>
      </c>
      <c r="AP827" s="67">
        <f t="shared" si="228"/>
        <v>2.5486642272474831E-2</v>
      </c>
      <c r="AQ827" s="67">
        <f t="shared" si="228"/>
        <v>2.3897420417356742E-2</v>
      </c>
      <c r="AR827" s="67">
        <f t="shared" si="228"/>
        <v>2.2407294632948313E-2</v>
      </c>
      <c r="AS827" s="67">
        <f t="shared" si="228"/>
        <v>2.1010085774910151E-2</v>
      </c>
      <c r="AT827" s="67">
        <f t="shared" si="228"/>
        <v>1.9700000000000002E-2</v>
      </c>
      <c r="AU827" s="67">
        <f t="shared" si="228"/>
        <v>1.8471604740588444E-2</v>
      </c>
      <c r="AV827" s="67">
        <f t="shared" si="228"/>
        <v>1.7319806177285756E-2</v>
      </c>
      <c r="AW827" s="67">
        <f t="shared" si="228"/>
        <v>1.6239828116265204E-2</v>
      </c>
      <c r="AX827" s="67">
        <f t="shared" si="228"/>
        <v>1.5227192183692676E-2</v>
      </c>
      <c r="AY827" s="67">
        <f t="shared" si="228"/>
        <v>1.427769925513446E-2</v>
      </c>
      <c r="AZ827" s="67">
        <f t="shared" si="228"/>
        <v>1.3387412042935925E-2</v>
      </c>
      <c r="BA827" s="67">
        <f t="shared" si="228"/>
        <v>1.2552638769365788E-2</v>
      </c>
      <c r="BB827" s="67">
        <f t="shared" si="228"/>
        <v>1.1769917857822909E-2</v>
      </c>
      <c r="BC827" s="67">
        <f t="shared" si="228"/>
        <v>1.1036003578624273E-2</v>
      </c>
      <c r="BD827" s="67">
        <f t="shared" si="228"/>
        <v>1.0347852589851122E-2</v>
      </c>
      <c r="BE827" s="67">
        <f t="shared" si="228"/>
        <v>9.7026113174418453E-3</v>
      </c>
      <c r="BF827" s="67">
        <f t="shared" si="229"/>
        <v>9.0976041222002955E-3</v>
      </c>
      <c r="BG827" s="67">
        <f t="shared" si="229"/>
        <v>8.5303222046513669E-3</v>
      </c>
      <c r="BH827" s="67">
        <f t="shared" si="229"/>
        <v>7.9984132017352806E-3</v>
      </c>
      <c r="BI827" s="67">
        <f t="shared" si="229"/>
        <v>7.4996714322009411E-3</v>
      </c>
      <c r="BJ827" s="67">
        <f t="shared" si="229"/>
        <v>7.0320287502486593E-3</v>
      </c>
      <c r="BK827" s="67">
        <f t="shared" si="229"/>
        <v>6.5935459694947893E-3</v>
      </c>
      <c r="BL827" s="67">
        <f t="shared" si="229"/>
        <v>6.1824048216958241E-3</v>
      </c>
      <c r="BM827" s="67">
        <f t="shared" si="229"/>
        <v>5.7969004168869761E-3</v>
      </c>
      <c r="BN827" s="67">
        <f t="shared" si="229"/>
        <v>5.4354341736694697E-3</v>
      </c>
      <c r="BO827" s="67">
        <f t="shared" si="229"/>
        <v>5.0965071903304252E-3</v>
      </c>
      <c r="BP827" s="67">
        <f t="shared" si="229"/>
        <v>4.7787140293071347E-3</v>
      </c>
      <c r="BQ827" s="67">
        <f t="shared" si="229"/>
        <v>4.4807368892216329E-3</v>
      </c>
      <c r="BS827" s="55"/>
    </row>
    <row r="828" spans="2:71">
      <c r="B828" s="56">
        <v>19</v>
      </c>
      <c r="C828" s="212">
        <v>7.1999999999999995E-2</v>
      </c>
      <c r="D828" s="212">
        <v>2.0299999999999999E-2</v>
      </c>
      <c r="I828" s="61" t="s">
        <v>381</v>
      </c>
      <c r="J828" s="67">
        <f t="shared" si="226"/>
        <v>0.19824473551651689</v>
      </c>
      <c r="K828" s="67">
        <f t="shared" si="226"/>
        <v>0.18608434594392731</v>
      </c>
      <c r="L828" s="67">
        <f t="shared" si="226"/>
        <v>0.17466987819454205</v>
      </c>
      <c r="M828" s="67">
        <f t="shared" si="226"/>
        <v>0.16395557720738951</v>
      </c>
      <c r="N828" s="67">
        <f t="shared" si="226"/>
        <v>0.15389849455020824</v>
      </c>
      <c r="O828" s="67">
        <f t="shared" si="226"/>
        <v>0.14445831626002778</v>
      </c>
      <c r="P828" s="67">
        <f t="shared" si="226"/>
        <v>0.13559720124405836</v>
      </c>
      <c r="Q828" s="67">
        <f t="shared" si="226"/>
        <v>0.12727962959311684</v>
      </c>
      <c r="R828" s="67">
        <f t="shared" si="226"/>
        <v>0.119472260199551</v>
      </c>
      <c r="S828" s="67">
        <f t="shared" si="226"/>
        <v>0.11214379710892183</v>
      </c>
      <c r="T828" s="67">
        <f t="shared" si="226"/>
        <v>0.10526486406971224</v>
      </c>
      <c r="U828" s="67">
        <f t="shared" si="226"/>
        <v>9.8807886778192966E-2</v>
      </c>
      <c r="V828" s="67">
        <f t="shared" si="226"/>
        <v>9.274698234642284E-2</v>
      </c>
      <c r="W828" s="67">
        <f t="shared" si="226"/>
        <v>8.7057855550313673E-2</v>
      </c>
      <c r="X828" s="67">
        <f t="shared" si="226"/>
        <v>8.1717701441869031E-2</v>
      </c>
      <c r="Y828" s="67">
        <f t="shared" ref="Y828:AN843" si="230">$C828*POWER(POWER($D828/$C828,1/($D$672-$C$672)),Y$672-$C$672)</f>
        <v>7.6705113935216659E-2</v>
      </c>
      <c r="Z828" s="67">
        <f t="shared" si="230"/>
        <v>7.1999999999999995E-2</v>
      </c>
      <c r="AA828" s="67">
        <f t="shared" si="230"/>
        <v>6.7583499118172005E-2</v>
      </c>
      <c r="AB828" s="67">
        <f t="shared" si="230"/>
        <v>6.3437907681332742E-2</v>
      </c>
      <c r="AC828" s="67">
        <f t="shared" si="230"/>
        <v>5.9546608025555954E-2</v>
      </c>
      <c r="AD828" s="67">
        <f t="shared" si="227"/>
        <v>5.5894001819240223E-2</v>
      </c>
      <c r="AE828" s="67">
        <f t="shared" si="227"/>
        <v>5.2465447536968426E-2</v>
      </c>
      <c r="AF828" s="67">
        <f t="shared" si="227"/>
        <v>4.9247201768738966E-2</v>
      </c>
      <c r="AG828" s="67">
        <f t="shared" si="227"/>
        <v>4.6226364129305683E-2</v>
      </c>
      <c r="AH828" s="67">
        <f t="shared" si="227"/>
        <v>4.3390825546794853E-2</v>
      </c>
      <c r="AI828" s="67">
        <f t="shared" si="227"/>
        <v>4.0729219723313413E-2</v>
      </c>
      <c r="AJ828" s="67">
        <f t="shared" si="227"/>
        <v>3.8230877572977585E-2</v>
      </c>
      <c r="AK828" s="67">
        <f t="shared" si="227"/>
        <v>3.5885784454726018E-2</v>
      </c>
      <c r="AL828" s="67">
        <f t="shared" si="227"/>
        <v>3.368454002848454E-2</v>
      </c>
      <c r="AM828" s="67">
        <f t="shared" si="227"/>
        <v>3.1618320573765485E-2</v>
      </c>
      <c r="AN828" s="67">
        <f t="shared" si="227"/>
        <v>2.9678843619654994E-2</v>
      </c>
      <c r="AO828" s="67">
        <f t="shared" si="227"/>
        <v>2.7858334744407201E-2</v>
      </c>
      <c r="AP828" s="67">
        <f t="shared" si="228"/>
        <v>2.6149496411560905E-2</v>
      </c>
      <c r="AQ828" s="67">
        <f t="shared" si="228"/>
        <v>2.4545478717657897E-2</v>
      </c>
      <c r="AR828" s="67">
        <f t="shared" si="228"/>
        <v>2.3039851934304759E-2</v>
      </c>
      <c r="AS828" s="67">
        <f t="shared" si="228"/>
        <v>2.1626580734512492E-2</v>
      </c>
      <c r="AT828" s="67">
        <f t="shared" si="228"/>
        <v>2.0300000000000009E-2</v>
      </c>
      <c r="AU828" s="67">
        <f t="shared" si="228"/>
        <v>1.905479211248462E-2</v>
      </c>
      <c r="AV828" s="67">
        <f t="shared" si="228"/>
        <v>1.7885965637931326E-2</v>
      </c>
      <c r="AW828" s="67">
        <f t="shared" si="228"/>
        <v>1.6788835318316483E-2</v>
      </c>
      <c r="AX828" s="67">
        <f t="shared" si="228"/>
        <v>1.5759003290702463E-2</v>
      </c>
      <c r="AY828" s="67">
        <f t="shared" si="228"/>
        <v>1.4792341458339717E-2</v>
      </c>
      <c r="AZ828" s="67">
        <f t="shared" si="228"/>
        <v>1.3884974943130578E-2</v>
      </c>
      <c r="BA828" s="67">
        <f t="shared" si="228"/>
        <v>1.3033266553123696E-2</v>
      </c>
      <c r="BB828" s="67">
        <f t="shared" si="228"/>
        <v>1.2233802202776891E-2</v>
      </c>
      <c r="BC828" s="67">
        <f t="shared" si="228"/>
        <v>1.1483377227545317E-2</v>
      </c>
      <c r="BD828" s="67">
        <f t="shared" si="228"/>
        <v>1.0778983537936743E-2</v>
      </c>
      <c r="BE828" s="67">
        <f t="shared" ref="BE828:BQ843" si="231">$C828*POWER(POWER($D828/$C828,1/($D$672-$C$672)),BE$672-$C$672)</f>
        <v>1.0117797561540813E-2</v>
      </c>
      <c r="BF828" s="67">
        <f t="shared" si="231"/>
        <v>9.4971689246977319E-3</v>
      </c>
      <c r="BG828" s="67">
        <f t="shared" si="231"/>
        <v>8.9146098284366634E-3</v>
      </c>
      <c r="BH828" s="67">
        <f t="shared" si="231"/>
        <v>8.367785076097178E-3</v>
      </c>
      <c r="BI828" s="67">
        <f t="shared" si="231"/>
        <v>7.854502712659259E-3</v>
      </c>
      <c r="BJ828" s="67">
        <f t="shared" si="231"/>
        <v>7.3727052382595382E-3</v>
      </c>
      <c r="BK828" s="67">
        <f t="shared" si="231"/>
        <v>6.920461360672996E-3</v>
      </c>
      <c r="BL828" s="67">
        <f t="shared" si="231"/>
        <v>6.4959582536998186E-3</v>
      </c>
      <c r="BM828" s="67">
        <f t="shared" si="231"/>
        <v>6.0974942904250548E-3</v>
      </c>
      <c r="BN828" s="67">
        <f t="shared" si="231"/>
        <v>5.7234722222222305E-3</v>
      </c>
      <c r="BO828" s="67">
        <f t="shared" si="231"/>
        <v>5.3723927761588621E-3</v>
      </c>
      <c r="BP828" s="67">
        <f t="shared" si="231"/>
        <v>5.0428486451389743E-3</v>
      </c>
      <c r="BQ828" s="67">
        <f t="shared" si="231"/>
        <v>4.7335188466920124E-3</v>
      </c>
      <c r="BS828" s="55"/>
    </row>
    <row r="829" spans="2:71">
      <c r="B829" s="56">
        <v>20</v>
      </c>
      <c r="C829" s="212">
        <v>7.2599999999999998E-2</v>
      </c>
      <c r="D829" s="212">
        <v>2.1000000000000001E-2</v>
      </c>
      <c r="I829" s="61" t="s">
        <v>381</v>
      </c>
      <c r="J829" s="67">
        <f t="shared" ref="J829:Y844" si="232">$C829*POWER(POWER($D829/$C829,1/($D$672-$C$672)),J$672-$C$672)</f>
        <v>0.19584409501660549</v>
      </c>
      <c r="K829" s="67">
        <f t="shared" si="232"/>
        <v>0.18406644101640462</v>
      </c>
      <c r="L829" s="67">
        <f t="shared" si="232"/>
        <v>0.17299707047880533</v>
      </c>
      <c r="M829" s="67">
        <f t="shared" si="232"/>
        <v>0.16259338871870438</v>
      </c>
      <c r="N829" s="67">
        <f t="shared" si="232"/>
        <v>0.15281536260621575</v>
      </c>
      <c r="O829" s="67">
        <f t="shared" si="232"/>
        <v>0.14362536652010122</v>
      </c>
      <c r="P829" s="67">
        <f t="shared" si="232"/>
        <v>0.13498803756523864</v>
      </c>
      <c r="Q829" s="67">
        <f t="shared" si="232"/>
        <v>0.12687013949700887</v>
      </c>
      <c r="R829" s="67">
        <f t="shared" si="232"/>
        <v>0.11924043482898558</v>
      </c>
      <c r="S829" s="67">
        <f t="shared" si="232"/>
        <v>0.11206956463180032</v>
      </c>
      <c r="T829" s="67">
        <f t="shared" si="232"/>
        <v>0.10532993556065276</v>
      </c>
      <c r="U829" s="67">
        <f t="shared" si="232"/>
        <v>9.8995613676749958E-2</v>
      </c>
      <c r="V829" s="67">
        <f t="shared" si="232"/>
        <v>9.3042224654101821E-2</v>
      </c>
      <c r="W829" s="67">
        <f t="shared" si="232"/>
        <v>8.7446859987671322E-2</v>
      </c>
      <c r="X829" s="67">
        <f t="shared" si="232"/>
        <v>8.2187988841970039E-2</v>
      </c>
      <c r="Y829" s="67">
        <f t="shared" si="232"/>
        <v>7.7245375200894875E-2</v>
      </c>
      <c r="Z829" s="67">
        <f t="shared" si="230"/>
        <v>7.2599999999999998E-2</v>
      </c>
      <c r="AA829" s="67">
        <f t="shared" si="230"/>
        <v>6.823398794157115E-2</v>
      </c>
      <c r="AB829" s="67">
        <f t="shared" si="230"/>
        <v>6.4130538710888113E-2</v>
      </c>
      <c r="AC829" s="67">
        <f t="shared" si="230"/>
        <v>6.0273862328997257E-2</v>
      </c>
      <c r="AD829" s="67">
        <f t="shared" si="230"/>
        <v>5.6649118393233035E-2</v>
      </c>
      <c r="AE829" s="67">
        <f t="shared" si="230"/>
        <v>5.3242358971687317E-2</v>
      </c>
      <c r="AF829" s="67">
        <f t="shared" si="230"/>
        <v>5.0040474931885882E-2</v>
      </c>
      <c r="AG829" s="67">
        <f t="shared" si="230"/>
        <v>4.7031145497145925E-2</v>
      </c>
      <c r="AH829" s="67">
        <f t="shared" si="230"/>
        <v>4.4202790836508722E-2</v>
      </c>
      <c r="AI829" s="67">
        <f t="shared" si="230"/>
        <v>4.1544527505814437E-2</v>
      </c>
      <c r="AJ829" s="67">
        <f t="shared" si="230"/>
        <v>3.9046126568457476E-2</v>
      </c>
      <c r="AK829" s="67">
        <f t="shared" si="230"/>
        <v>3.6697974234672019E-2</v>
      </c>
      <c r="AL829" s="67">
        <f t="shared" si="230"/>
        <v>3.4491034867888418E-2</v>
      </c>
      <c r="AM829" s="67">
        <f t="shared" si="230"/>
        <v>3.2416816215810031E-2</v>
      </c>
      <c r="AN829" s="67">
        <f t="shared" si="230"/>
        <v>3.0467336732420247E-2</v>
      </c>
      <c r="AO829" s="67">
        <f t="shared" ref="AO829:BD844" si="233">$C829*POWER(POWER($D829/$C829,1/($D$672-$C$672)),AO$672-$C$672)</f>
        <v>2.8635094865175625E-2</v>
      </c>
      <c r="AP829" s="67">
        <f t="shared" si="233"/>
        <v>2.6913040189203024E-2</v>
      </c>
      <c r="AQ829" s="67">
        <f t="shared" si="233"/>
        <v>2.5294546277425604E-2</v>
      </c>
      <c r="AR829" s="67">
        <f t="shared" si="233"/>
        <v>2.3773385202222757E-2</v>
      </c>
      <c r="AS829" s="67">
        <f t="shared" si="233"/>
        <v>2.2343703570506801E-2</v>
      </c>
      <c r="AT829" s="67">
        <f t="shared" si="233"/>
        <v>2.1000000000000015E-2</v>
      </c>
      <c r="AU829" s="67">
        <f t="shared" si="233"/>
        <v>1.9737103950041256E-2</v>
      </c>
      <c r="AV829" s="67">
        <f t="shared" si="233"/>
        <v>1.8550155825463516E-2</v>
      </c>
      <c r="AW829" s="67">
        <f t="shared" si="233"/>
        <v>1.7434588276982688E-2</v>
      </c>
      <c r="AX829" s="67">
        <f t="shared" si="233"/>
        <v>1.6386108626141798E-2</v>
      </c>
      <c r="AY829" s="67">
        <f t="shared" si="233"/>
        <v>1.5400682347182292E-2</v>
      </c>
      <c r="AZ829" s="67">
        <f t="shared" si="233"/>
        <v>1.4474517542281047E-2</v>
      </c>
      <c r="BA829" s="67">
        <f t="shared" si="233"/>
        <v>1.3604050350414121E-2</v>
      </c>
      <c r="BB829" s="67">
        <f t="shared" si="233"/>
        <v>1.2785931233700878E-2</v>
      </c>
      <c r="BC829" s="67">
        <f t="shared" si="233"/>
        <v>1.2017012088458729E-2</v>
      </c>
      <c r="BD829" s="67">
        <f t="shared" si="233"/>
        <v>1.1294334131372007E-2</v>
      </c>
      <c r="BE829" s="67">
        <f t="shared" si="231"/>
        <v>1.0615116514161334E-2</v>
      </c>
      <c r="BF829" s="67">
        <f t="shared" si="231"/>
        <v>9.9767456229429372E-3</v>
      </c>
      <c r="BG829" s="67">
        <f t="shared" si="231"/>
        <v>9.3767650211020823E-3</v>
      </c>
      <c r="BH829" s="67">
        <f t="shared" si="231"/>
        <v>8.8128659969810685E-3</v>
      </c>
      <c r="BI829" s="67">
        <f t="shared" si="231"/>
        <v>8.2828786800094849E-3</v>
      </c>
      <c r="BJ829" s="67">
        <f t="shared" si="231"/>
        <v>7.7847636910917907E-3</v>
      </c>
      <c r="BK829" s="67">
        <f t="shared" si="231"/>
        <v>7.3166042951231143E-3</v>
      </c>
      <c r="BL829" s="67">
        <f t="shared" si="231"/>
        <v>6.8765990254363403E-3</v>
      </c>
      <c r="BM829" s="67">
        <f t="shared" si="231"/>
        <v>6.4630547517994918E-3</v>
      </c>
      <c r="BN829" s="67">
        <f t="shared" si="231"/>
        <v>6.0743801652892639E-3</v>
      </c>
      <c r="BO829" s="67">
        <f t="shared" si="231"/>
        <v>5.7090796549706148E-3</v>
      </c>
      <c r="BP829" s="67">
        <f t="shared" si="231"/>
        <v>5.3657475528200282E-3</v>
      </c>
      <c r="BQ829" s="67">
        <f t="shared" si="231"/>
        <v>5.0430627247470628E-3</v>
      </c>
      <c r="BS829" s="55"/>
    </row>
    <row r="830" spans="2:71">
      <c r="B830" s="56">
        <v>21</v>
      </c>
      <c r="C830" s="212">
        <v>7.2400000000000006E-2</v>
      </c>
      <c r="D830" s="212">
        <v>2.1100000000000001E-2</v>
      </c>
      <c r="I830" s="61" t="s">
        <v>381</v>
      </c>
      <c r="J830" s="67">
        <f t="shared" si="232"/>
        <v>0.19413482783670105</v>
      </c>
      <c r="K830" s="67">
        <f t="shared" si="232"/>
        <v>0.18252848509840805</v>
      </c>
      <c r="L830" s="67">
        <f t="shared" si="232"/>
        <v>0.17161602708579674</v>
      </c>
      <c r="M830" s="67">
        <f t="shared" si="232"/>
        <v>0.16135596992893572</v>
      </c>
      <c r="N830" s="67">
        <f t="shared" si="232"/>
        <v>0.15170930986935996</v>
      </c>
      <c r="O830" s="67">
        <f t="shared" si="232"/>
        <v>0.1426393749867082</v>
      </c>
      <c r="P830" s="67">
        <f t="shared" si="232"/>
        <v>0.13411168578987745</v>
      </c>
      <c r="Q830" s="67">
        <f t="shared" si="232"/>
        <v>0.12609382414272943</v>
      </c>
      <c r="R830" s="67">
        <f t="shared" si="232"/>
        <v>0.11855531002606823</v>
      </c>
      <c r="S830" s="67">
        <f t="shared" si="232"/>
        <v>0.11146748566739847</v>
      </c>
      <c r="T830" s="67">
        <f t="shared" si="232"/>
        <v>0.10480340659798068</v>
      </c>
      <c r="U830" s="67">
        <f t="shared" si="232"/>
        <v>9.8537739223036422E-2</v>
      </c>
      <c r="V830" s="67">
        <f t="shared" si="232"/>
        <v>9.2646664515714433E-2</v>
      </c>
      <c r="W830" s="67">
        <f t="shared" si="232"/>
        <v>8.7107787468709147E-2</v>
      </c>
      <c r="X830" s="67">
        <f t="shared" si="232"/>
        <v>8.1900051959310299E-2</v>
      </c>
      <c r="Y830" s="67">
        <f t="shared" si="232"/>
        <v>7.7003660704242277E-2</v>
      </c>
      <c r="Z830" s="67">
        <f t="shared" si="230"/>
        <v>7.2400000000000006E-2</v>
      </c>
      <c r="AA830" s="67">
        <f t="shared" si="230"/>
        <v>6.8071568962580792E-2</v>
      </c>
      <c r="AB830" s="67">
        <f t="shared" si="230"/>
        <v>6.4001912997615928E-2</v>
      </c>
      <c r="AC830" s="67">
        <f t="shared" si="230"/>
        <v>6.0175561247987681E-2</v>
      </c>
      <c r="AD830" s="67">
        <f t="shared" si="230"/>
        <v>5.6577967781138092E-2</v>
      </c>
      <c r="AE830" s="67">
        <f t="shared" si="230"/>
        <v>5.3195456292491929E-2</v>
      </c>
      <c r="AF830" s="67">
        <f t="shared" si="230"/>
        <v>5.0015168114783376E-2</v>
      </c>
      <c r="AG830" s="67">
        <f t="shared" si="230"/>
        <v>4.7025013335642935E-2</v>
      </c>
      <c r="AH830" s="67">
        <f t="shared" si="230"/>
        <v>4.4213624837617392E-2</v>
      </c>
      <c r="AI830" s="67">
        <f t="shared" si="230"/>
        <v>4.1570315085905349E-2</v>
      </c>
      <c r="AJ830" s="67">
        <f t="shared" si="230"/>
        <v>3.9085035499536167E-2</v>
      </c>
      <c r="AK830" s="67">
        <f t="shared" si="230"/>
        <v>3.6748338251541356E-2</v>
      </c>
      <c r="AL830" s="67">
        <f t="shared" si="230"/>
        <v>3.4551340352901153E-2</v>
      </c>
      <c r="AM830" s="67">
        <f t="shared" si="230"/>
        <v>3.2485689883730816E-2</v>
      </c>
      <c r="AN830" s="67">
        <f t="shared" si="230"/>
        <v>3.0543534243334194E-2</v>
      </c>
      <c r="AO830" s="67">
        <f t="shared" si="233"/>
        <v>2.8717490298426396E-2</v>
      </c>
      <c r="AP830" s="67">
        <f t="shared" si="233"/>
        <v>2.7000616316043884E-2</v>
      </c>
      <c r="AQ830" s="67">
        <f t="shared" si="233"/>
        <v>2.5386385574444271E-2</v>
      </c>
      <c r="AR830" s="67">
        <f t="shared" si="233"/>
        <v>2.3868661551677481E-2</v>
      </c>
      <c r="AS830" s="67">
        <f t="shared" si="233"/>
        <v>2.2441674597507101E-2</v>
      </c>
      <c r="AT830" s="67">
        <f t="shared" si="233"/>
        <v>2.1100000000000032E-2</v>
      </c>
      <c r="AU830" s="67">
        <f t="shared" si="233"/>
        <v>1.9838537363404098E-2</v>
      </c>
      <c r="AV830" s="67">
        <f t="shared" si="233"/>
        <v>1.8652491218918477E-2</v>
      </c>
      <c r="AW830" s="67">
        <f t="shared" si="233"/>
        <v>1.7537352794648364E-2</v>
      </c>
      <c r="AX830" s="67">
        <f t="shared" si="233"/>
        <v>1.6488882875442198E-2</v>
      </c>
      <c r="AY830" s="67">
        <f t="shared" si="233"/>
        <v>1.5503095687452777E-2</v>
      </c>
      <c r="AZ830" s="67">
        <f t="shared" si="233"/>
        <v>1.4576243746159264E-2</v>
      </c>
      <c r="BA830" s="67">
        <f t="shared" si="233"/>
        <v>1.3704803610249547E-2</v>
      </c>
      <c r="BB830" s="67">
        <f t="shared" si="233"/>
        <v>1.2885462487206191E-2</v>
      </c>
      <c r="BC830" s="67">
        <f t="shared" si="233"/>
        <v>1.2115105639676851E-2</v>
      </c>
      <c r="BD830" s="67">
        <f t="shared" si="233"/>
        <v>1.139080454475434E-2</v>
      </c>
      <c r="BE830" s="67">
        <f t="shared" si="231"/>
        <v>1.0709805761153641E-2</v>
      </c>
      <c r="BF830" s="67">
        <f t="shared" si="231"/>
        <v>1.0069520461964299E-2</v>
      </c>
      <c r="BG830" s="67">
        <f t="shared" si="231"/>
        <v>9.4675145931867547E-3</v>
      </c>
      <c r="BH830" s="67">
        <f t="shared" si="231"/>
        <v>8.9014996206402235E-3</v>
      </c>
      <c r="BI830" s="67">
        <f t="shared" si="231"/>
        <v>8.3693238300662672E-3</v>
      </c>
      <c r="BJ830" s="67">
        <f t="shared" si="231"/>
        <v>7.8689641473553423E-3</v>
      </c>
      <c r="BK830" s="67">
        <f t="shared" si="231"/>
        <v>7.398518447800758E-3</v>
      </c>
      <c r="BL830" s="67">
        <f t="shared" si="231"/>
        <v>6.9561983251435833E-3</v>
      </c>
      <c r="BM830" s="67">
        <f t="shared" si="231"/>
        <v>6.5403222929198961E-3</v>
      </c>
      <c r="BN830" s="67">
        <f t="shared" si="231"/>
        <v>6.1493093922652103E-3</v>
      </c>
      <c r="BO830" s="67">
        <f t="shared" si="231"/>
        <v>5.781673181876063E-3</v>
      </c>
      <c r="BP830" s="67">
        <f t="shared" si="231"/>
        <v>5.4360160872814972E-3</v>
      </c>
      <c r="BQ830" s="67">
        <f t="shared" si="231"/>
        <v>5.1110240879431073E-3</v>
      </c>
      <c r="BS830" s="55"/>
    </row>
    <row r="831" spans="2:71">
      <c r="B831" s="56">
        <v>22</v>
      </c>
      <c r="C831" s="212">
        <v>7.2300000000000003E-2</v>
      </c>
      <c r="D831" s="212">
        <v>2.1299999999999999E-2</v>
      </c>
      <c r="I831" s="61" t="s">
        <v>381</v>
      </c>
      <c r="J831" s="67">
        <f t="shared" si="232"/>
        <v>0.19219640162453816</v>
      </c>
      <c r="K831" s="67">
        <f t="shared" si="232"/>
        <v>0.18080370165458431</v>
      </c>
      <c r="L831" s="67">
        <f t="shared" si="232"/>
        <v>0.17008631928427492</v>
      </c>
      <c r="M831" s="67">
        <f t="shared" si="232"/>
        <v>0.16000422415543394</v>
      </c>
      <c r="N831" s="67">
        <f t="shared" si="232"/>
        <v>0.15051975876315693</v>
      </c>
      <c r="O831" s="67">
        <f t="shared" si="232"/>
        <v>0.14159749780174496</v>
      </c>
      <c r="P831" s="67">
        <f t="shared" si="232"/>
        <v>0.13320411584809697</v>
      </c>
      <c r="Q831" s="67">
        <f t="shared" si="232"/>
        <v>0.12530826288834732</v>
      </c>
      <c r="R831" s="67">
        <f t="shared" si="232"/>
        <v>0.11788044722282873</v>
      </c>
      <c r="S831" s="67">
        <f t="shared" si="232"/>
        <v>0.11089292531200121</v>
      </c>
      <c r="T831" s="67">
        <f t="shared" si="232"/>
        <v>0.10431959815191126</v>
      </c>
      <c r="U831" s="67">
        <f t="shared" si="232"/>
        <v>9.8135913792135293E-2</v>
      </c>
      <c r="V831" s="67">
        <f t="shared" si="232"/>
        <v>9.2318775632102695E-2</v>
      </c>
      <c r="W831" s="67">
        <f t="shared" si="232"/>
        <v>8.6846456153277699E-2</v>
      </c>
      <c r="X831" s="67">
        <f t="shared" si="232"/>
        <v>8.1698515764982077E-2</v>
      </c>
      <c r="Y831" s="67">
        <f t="shared" si="232"/>
        <v>7.6855726460740736E-2</v>
      </c>
      <c r="Z831" s="67">
        <f t="shared" si="230"/>
        <v>7.2300000000000003E-2</v>
      </c>
      <c r="AA831" s="67">
        <f t="shared" si="230"/>
        <v>6.8014320346971052E-2</v>
      </c>
      <c r="AB831" s="67">
        <f t="shared" si="230"/>
        <v>6.3982680114251733E-2</v>
      </c>
      <c r="AC831" s="67">
        <f t="shared" si="230"/>
        <v>6.019002077383806E-2</v>
      </c>
      <c r="AD831" s="67">
        <f t="shared" si="230"/>
        <v>5.6622176412208354E-2</v>
      </c>
      <c r="AE831" s="67">
        <f t="shared" si="230"/>
        <v>5.3265820819400379E-2</v>
      </c>
      <c r="AF831" s="67">
        <f t="shared" si="230"/>
        <v>5.0108417714454456E-2</v>
      </c>
      <c r="AG831" s="67">
        <f t="shared" si="230"/>
        <v>4.7138173921310429E-2</v>
      </c>
      <c r="AH831" s="67">
        <f t="shared" si="230"/>
        <v>4.4343995320266172E-2</v>
      </c>
      <c r="AI831" s="67">
        <f t="shared" si="230"/>
        <v>4.171544541047259E-2</v>
      </c>
      <c r="AJ831" s="67">
        <f t="shared" si="230"/>
        <v>3.9242706328692478E-2</v>
      </c>
      <c r="AK831" s="67">
        <f t="shared" si="230"/>
        <v>3.6916542178724733E-2</v>
      </c>
      <c r="AL831" s="67">
        <f t="shared" si="230"/>
        <v>3.4728264534526321E-2</v>
      </c>
      <c r="AM831" s="67">
        <f t="shared" si="230"/>
        <v>3.2669699988182942E-2</v>
      </c>
      <c r="AN831" s="67">
        <f t="shared" si="230"/>
        <v>3.0733159621517438E-2</v>
      </c>
      <c r="AO831" s="67">
        <f t="shared" si="233"/>
        <v>2.8911410287309577E-2</v>
      </c>
      <c r="AP831" s="67">
        <f t="shared" si="233"/>
        <v>2.7197647592860138E-2</v>
      </c>
      <c r="AQ831" s="67">
        <f t="shared" si="233"/>
        <v>2.5585470484990529E-2</v>
      </c>
      <c r="AR831" s="67">
        <f t="shared" si="233"/>
        <v>2.4068857341550745E-2</v>
      </c>
      <c r="AS831" s="67">
        <f t="shared" si="233"/>
        <v>2.2642143480135248E-2</v>
      </c>
      <c r="AT831" s="67">
        <f t="shared" si="233"/>
        <v>2.130000000000001E-2</v>
      </c>
      <c r="AU831" s="67">
        <f t="shared" si="233"/>
        <v>2.0037413878153307E-2</v>
      </c>
      <c r="AV831" s="67">
        <f t="shared" si="233"/>
        <v>1.8849669245277489E-2</v>
      </c>
      <c r="AW831" s="67">
        <f t="shared" si="233"/>
        <v>1.7732329771545659E-2</v>
      </c>
      <c r="AX831" s="67">
        <f t="shared" si="233"/>
        <v>1.6681222096542717E-2</v>
      </c>
      <c r="AY831" s="67">
        <f t="shared" si="233"/>
        <v>1.5692420241400114E-2</v>
      </c>
      <c r="AZ831" s="67">
        <f t="shared" si="233"/>
        <v>1.4762230944922272E-2</v>
      </c>
      <c r="BA831" s="67">
        <f t="shared" si="233"/>
        <v>1.3887179868933782E-2</v>
      </c>
      <c r="BB831" s="67">
        <f t="shared" si="233"/>
        <v>1.3063998621323233E-2</v>
      </c>
      <c r="BC831" s="67">
        <f t="shared" si="233"/>
        <v>1.2289612548313506E-2</v>
      </c>
      <c r="BD831" s="67">
        <f t="shared" si="233"/>
        <v>1.1561129250361688E-2</v>
      </c>
      <c r="BE831" s="67">
        <f t="shared" si="231"/>
        <v>1.0875827778794428E-2</v>
      </c>
      <c r="BF831" s="67">
        <f t="shared" si="231"/>
        <v>1.0231148472827259E-2</v>
      </c>
      <c r="BG831" s="67">
        <f t="shared" si="231"/>
        <v>9.6246833990082555E-3</v>
      </c>
      <c r="BH831" s="67">
        <f t="shared" si="231"/>
        <v>9.0541673573765087E-3</v>
      </c>
      <c r="BI831" s="67">
        <f t="shared" si="231"/>
        <v>8.5174694207426575E-3</v>
      </c>
      <c r="BJ831" s="67">
        <f t="shared" si="231"/>
        <v>8.0125849754899177E-3</v>
      </c>
      <c r="BK831" s="67">
        <f t="shared" si="231"/>
        <v>7.5376282341673385E-3</v>
      </c>
      <c r="BL831" s="67">
        <f t="shared" si="231"/>
        <v>7.0908251919091433E-3</v>
      </c>
      <c r="BM831" s="67">
        <f t="shared" si="231"/>
        <v>6.6705070003717963E-3</v>
      </c>
      <c r="BN831" s="67">
        <f t="shared" si="231"/>
        <v>6.2751037344398386E-3</v>
      </c>
      <c r="BO831" s="67">
        <f t="shared" si="231"/>
        <v>5.9031385284186097E-3</v>
      </c>
      <c r="BP831" s="67">
        <f t="shared" si="231"/>
        <v>5.5532220598120425E-3</v>
      </c>
      <c r="BQ831" s="67">
        <f t="shared" si="231"/>
        <v>5.2240473600819182E-3</v>
      </c>
      <c r="BS831" s="55"/>
    </row>
    <row r="832" spans="2:71">
      <c r="B832" s="56">
        <v>23</v>
      </c>
      <c r="C832" s="212">
        <v>7.2099999999999997E-2</v>
      </c>
      <c r="D832" s="212">
        <v>2.1499999999999998E-2</v>
      </c>
      <c r="I832" s="61" t="s">
        <v>381</v>
      </c>
      <c r="J832" s="67">
        <f t="shared" si="232"/>
        <v>0.18981595249504157</v>
      </c>
      <c r="K832" s="67">
        <f t="shared" si="232"/>
        <v>0.17867256343507731</v>
      </c>
      <c r="L832" s="67">
        <f t="shared" si="232"/>
        <v>0.1681833613288938</v>
      </c>
      <c r="M832" s="67">
        <f t="shared" si="232"/>
        <v>0.15830994129192733</v>
      </c>
      <c r="N832" s="67">
        <f t="shared" si="232"/>
        <v>0.14901615304764296</v>
      </c>
      <c r="O832" s="67">
        <f t="shared" si="232"/>
        <v>0.14026796856787724</v>
      </c>
      <c r="P832" s="67">
        <f t="shared" si="232"/>
        <v>0.13203335748352418</v>
      </c>
      <c r="Q832" s="67">
        <f t="shared" si="232"/>
        <v>0.12428216980939709</v>
      </c>
      <c r="R832" s="67">
        <f t="shared" si="232"/>
        <v>0.11698602555387758</v>
      </c>
      <c r="S832" s="67">
        <f t="shared" si="232"/>
        <v>0.110118210809172</v>
      </c>
      <c r="T832" s="67">
        <f t="shared" si="232"/>
        <v>0.10365357994172252</v>
      </c>
      <c r="U832" s="67">
        <f t="shared" si="232"/>
        <v>9.7568463524655841E-2</v>
      </c>
      <c r="V832" s="67">
        <f t="shared" si="232"/>
        <v>9.1840581675175448E-2</v>
      </c>
      <c r="W832" s="67">
        <f t="shared" si="232"/>
        <v>8.6448962479593661E-2</v>
      </c>
      <c r="X832" s="67">
        <f t="shared" si="232"/>
        <v>8.1373865207326548E-2</v>
      </c>
      <c r="Y832" s="67">
        <f t="shared" si="232"/>
        <v>7.6596708032710153E-2</v>
      </c>
      <c r="Z832" s="67">
        <f t="shared" si="230"/>
        <v>7.2099999999999997E-2</v>
      </c>
      <c r="AA832" s="67">
        <f t="shared" si="230"/>
        <v>6.7867276982452707E-2</v>
      </c>
      <c r="AB832" s="67">
        <f t="shared" si="230"/>
        <v>6.388304140101185E-2</v>
      </c>
      <c r="AC832" s="67">
        <f t="shared" si="230"/>
        <v>6.0132705481885776E-2</v>
      </c>
      <c r="AD832" s="67">
        <f t="shared" si="230"/>
        <v>5.6602537845262056E-2</v>
      </c>
      <c r="AE832" s="67">
        <f t="shared" si="230"/>
        <v>5.3279613229600016E-2</v>
      </c>
      <c r="AF832" s="67">
        <f t="shared" si="230"/>
        <v>5.0151765167423243E-2</v>
      </c>
      <c r="AG832" s="67">
        <f t="shared" si="230"/>
        <v>4.7207541439340313E-2</v>
      </c>
      <c r="AH832" s="67">
        <f t="shared" si="230"/>
        <v>4.4436162143194499E-2</v>
      </c>
      <c r="AI832" s="67">
        <f t="shared" si="230"/>
        <v>4.1827480224817762E-2</v>
      </c>
      <c r="AJ832" s="67">
        <f t="shared" si="230"/>
        <v>3.9371944325877525E-2</v>
      </c>
      <c r="AK832" s="67">
        <f t="shared" si="230"/>
        <v>3.7060563812788321E-2</v>
      </c>
      <c r="AL832" s="67">
        <f t="shared" si="230"/>
        <v>3.4884875858645879E-2</v>
      </c>
      <c r="AM832" s="67">
        <f t="shared" si="230"/>
        <v>3.2836914457658767E-2</v>
      </c>
      <c r="AN832" s="67">
        <f t="shared" si="230"/>
        <v>3.090918125862737E-2</v>
      </c>
      <c r="AO832" s="67">
        <f t="shared" si="233"/>
        <v>2.9094618110680995E-2</v>
      </c>
      <c r="AP832" s="67">
        <f t="shared" si="233"/>
        <v>2.7386581220752739E-2</v>
      </c>
      <c r="AQ832" s="67">
        <f t="shared" si="233"/>
        <v>2.5778816828172867E-2</v>
      </c>
      <c r="AR832" s="67">
        <f t="shared" si="233"/>
        <v>2.4265438307316516E-2</v>
      </c>
      <c r="AS832" s="67">
        <f t="shared" si="233"/>
        <v>2.2840904614469741E-2</v>
      </c>
      <c r="AT832" s="67">
        <f t="shared" si="233"/>
        <v>2.1500000000000002E-2</v>
      </c>
      <c r="AU832" s="67">
        <f t="shared" si="233"/>
        <v>2.0237814911549693E-2</v>
      </c>
      <c r="AV832" s="67">
        <f t="shared" si="233"/>
        <v>1.9049728018332244E-2</v>
      </c>
      <c r="AW832" s="67">
        <f t="shared" si="233"/>
        <v>1.7931389290714899E-2</v>
      </c>
      <c r="AX832" s="67">
        <f t="shared" si="233"/>
        <v>1.6878704073136398E-2</v>
      </c>
      <c r="AY832" s="67">
        <f t="shared" si="233"/>
        <v>1.5887818092044391E-2</v>
      </c>
      <c r="AZ832" s="67">
        <f t="shared" si="233"/>
        <v>1.4955103343961164E-2</v>
      </c>
      <c r="BA832" s="67">
        <f t="shared" si="233"/>
        <v>1.4077144812008559E-2</v>
      </c>
      <c r="BB832" s="67">
        <f t="shared" si="233"/>
        <v>1.3250727962256337E-2</v>
      </c>
      <c r="BC832" s="67">
        <f t="shared" si="233"/>
        <v>1.2472826974113478E-2</v>
      </c>
      <c r="BD832" s="67">
        <f t="shared" si="233"/>
        <v>1.1740593661669444E-2</v>
      </c>
      <c r="BE832" s="67">
        <f t="shared" si="231"/>
        <v>1.1051347045422313E-2</v>
      </c>
      <c r="BF832" s="67">
        <f t="shared" si="231"/>
        <v>1.0402563536212018E-2</v>
      </c>
      <c r="BG832" s="67">
        <f t="shared" si="231"/>
        <v>9.7918676954183593E-3</v>
      </c>
      <c r="BH832" s="67">
        <f t="shared" si="231"/>
        <v>9.2170235375934623E-3</v>
      </c>
      <c r="BI832" s="67">
        <f t="shared" si="231"/>
        <v>8.6759263436843488E-3</v>
      </c>
      <c r="BJ832" s="67">
        <f t="shared" si="231"/>
        <v>8.1665949548707893E-3</v>
      </c>
      <c r="BK832" s="67">
        <f t="shared" si="231"/>
        <v>7.6871645188032814E-3</v>
      </c>
      <c r="BL832" s="67">
        <f t="shared" si="231"/>
        <v>7.235879661682456E-3</v>
      </c>
      <c r="BM832" s="67">
        <f t="shared" si="231"/>
        <v>6.8110880611802968E-3</v>
      </c>
      <c r="BN832" s="67">
        <f t="shared" si="231"/>
        <v>6.4112343966712905E-3</v>
      </c>
      <c r="BO832" s="67">
        <f t="shared" si="231"/>
        <v>6.0348546546230035E-3</v>
      </c>
      <c r="BP832" s="67">
        <f t="shared" si="231"/>
        <v>5.6805707682960225E-3</v>
      </c>
      <c r="BQ832" s="67">
        <f t="shared" si="231"/>
        <v>5.3470855721271908E-3</v>
      </c>
      <c r="BS832" s="55"/>
    </row>
    <row r="833" spans="2:71">
      <c r="B833" s="56">
        <v>24</v>
      </c>
      <c r="C833" s="212">
        <v>7.1900000000000006E-2</v>
      </c>
      <c r="D833" s="212">
        <v>2.1700000000000001E-2</v>
      </c>
      <c r="I833" s="61" t="s">
        <v>381</v>
      </c>
      <c r="J833" s="67">
        <f t="shared" si="232"/>
        <v>0.18747536836699319</v>
      </c>
      <c r="K833" s="67">
        <f t="shared" si="232"/>
        <v>0.17657562729571277</v>
      </c>
      <c r="L833" s="67">
        <f t="shared" si="232"/>
        <v>0.16630959270254625</v>
      </c>
      <c r="M833" s="67">
        <f t="shared" si="232"/>
        <v>0.15664042115261048</v>
      </c>
      <c r="N833" s="67">
        <f t="shared" si="232"/>
        <v>0.14753341127322428</v>
      </c>
      <c r="O833" s="67">
        <f t="shared" si="232"/>
        <v>0.13895587921529029</v>
      </c>
      <c r="P833" s="67">
        <f t="shared" si="232"/>
        <v>0.13087704135530059</v>
      </c>
      <c r="Q833" s="67">
        <f t="shared" si="232"/>
        <v>0.1232679038169999</v>
      </c>
      <c r="R833" s="67">
        <f t="shared" si="232"/>
        <v>0.11610115841621396</v>
      </c>
      <c r="S833" s="67">
        <f t="shared" si="232"/>
        <v>0.10935108465540283</v>
      </c>
      <c r="T833" s="67">
        <f t="shared" si="232"/>
        <v>0.1029934574162108</v>
      </c>
      <c r="U833" s="67">
        <f t="shared" si="232"/>
        <v>9.7005460018733544E-2</v>
      </c>
      <c r="V833" s="67">
        <f t="shared" si="232"/>
        <v>9.1365602335483923E-2</v>
      </c>
      <c r="W833" s="67">
        <f t="shared" si="232"/>
        <v>8.6053643666178126E-2</v>
      </c>
      <c r="X833" s="67">
        <f t="shared" si="232"/>
        <v>8.1050520096550227E-2</v>
      </c>
      <c r="Y833" s="67">
        <f t="shared" si="232"/>
        <v>7.6338276080495565E-2</v>
      </c>
      <c r="Z833" s="67">
        <f t="shared" si="230"/>
        <v>7.1900000000000006E-2</v>
      </c>
      <c r="AA833" s="67">
        <f t="shared" si="230"/>
        <v>6.7719763471588743E-2</v>
      </c>
      <c r="AB833" s="67">
        <f t="shared" si="230"/>
        <v>6.3782564181473225E-2</v>
      </c>
      <c r="AC833" s="67">
        <f t="shared" si="230"/>
        <v>6.0074272044239145E-2</v>
      </c>
      <c r="AD833" s="67">
        <f t="shared" si="230"/>
        <v>5.6581578491846321E-2</v>
      </c>
      <c r="AE833" s="67">
        <f t="shared" si="230"/>
        <v>5.3291948710945281E-2</v>
      </c>
      <c r="AF833" s="67">
        <f t="shared" si="230"/>
        <v>5.0193576657096693E-2</v>
      </c>
      <c r="AG833" s="67">
        <f t="shared" si="230"/>
        <v>4.7275342684445699E-2</v>
      </c>
      <c r="AH833" s="67">
        <f t="shared" si="230"/>
        <v>4.4526773638789513E-2</v>
      </c>
      <c r="AI833" s="67">
        <f t="shared" si="230"/>
        <v>4.1938005270817778E-2</v>
      </c>
      <c r="AJ833" s="67">
        <f t="shared" si="230"/>
        <v>3.9499746834631734E-2</v>
      </c>
      <c r="AK833" s="67">
        <f t="shared" si="230"/>
        <v>3.7203247744490915E-2</v>
      </c>
      <c r="AL833" s="67">
        <f t="shared" si="230"/>
        <v>3.5040266170122979E-2</v>
      </c>
      <c r="AM833" s="67">
        <f t="shared" si="230"/>
        <v>3.3003039457889301E-2</v>
      </c>
      <c r="AN833" s="67">
        <f t="shared" si="230"/>
        <v>3.1084256271651924E-2</v>
      </c>
      <c r="AO833" s="67">
        <f t="shared" si="233"/>
        <v>2.9277030353359067E-2</v>
      </c>
      <c r="AP833" s="67">
        <f t="shared" si="233"/>
        <v>2.7574875809179417E-2</v>
      </c>
      <c r="AQ833" s="67">
        <f t="shared" si="233"/>
        <v>2.5971683832490464E-2</v>
      </c>
      <c r="AR833" s="67">
        <f t="shared" si="233"/>
        <v>2.4461700780182744E-2</v>
      </c>
      <c r="AS833" s="67">
        <f t="shared" si="233"/>
        <v>2.303950752359879E-2</v>
      </c>
      <c r="AT833" s="67">
        <f t="shared" si="233"/>
        <v>2.1699999999999994E-2</v>
      </c>
      <c r="AU833" s="67">
        <f t="shared" si="233"/>
        <v>2.0438370894763216E-2</v>
      </c>
      <c r="AV833" s="67">
        <f t="shared" si="233"/>
        <v>1.9250092388567015E-2</v>
      </c>
      <c r="AW833" s="67">
        <f t="shared" si="233"/>
        <v>1.8130899907649357E-2</v>
      </c>
      <c r="AX833" s="67">
        <f t="shared" si="233"/>
        <v>1.7076776818818702E-2</v>
      </c>
      <c r="AY833" s="67">
        <f t="shared" si="233"/>
        <v>1.6083940014290848E-2</v>
      </c>
      <c r="AZ833" s="67">
        <f t="shared" si="233"/>
        <v>1.5148826334617494E-2</v>
      </c>
      <c r="BA833" s="67">
        <f t="shared" si="233"/>
        <v>1.4268079780980129E-2</v>
      </c>
      <c r="BB833" s="67">
        <f t="shared" si="233"/>
        <v>1.3438539470955939E-2</v>
      </c>
      <c r="BC833" s="67">
        <f t="shared" si="233"/>
        <v>1.2657228294530533E-2</v>
      </c>
      <c r="BD833" s="67">
        <f t="shared" si="233"/>
        <v>1.1921342229645455E-2</v>
      </c>
      <c r="BE833" s="67">
        <f t="shared" si="231"/>
        <v>1.1228240278935361E-2</v>
      </c>
      <c r="BF833" s="67">
        <f t="shared" si="231"/>
        <v>1.0575434991539196E-2</v>
      </c>
      <c r="BG833" s="67">
        <f t="shared" si="231"/>
        <v>9.9605835359693664E-3</v>
      </c>
      <c r="BH833" s="67">
        <f t="shared" si="231"/>
        <v>9.3814792920006457E-3</v>
      </c>
      <c r="BI833" s="67">
        <f t="shared" si="231"/>
        <v>8.8360439314032202E-3</v>
      </c>
      <c r="BJ833" s="67">
        <f t="shared" si="231"/>
        <v>8.3223199590986528E-3</v>
      </c>
      <c r="BK833" s="67">
        <f t="shared" si="231"/>
        <v>7.8384636879699973E-3</v>
      </c>
      <c r="BL833" s="67">
        <f t="shared" si="231"/>
        <v>7.3827386221135653E-3</v>
      </c>
      <c r="BM833" s="67">
        <f t="shared" si="231"/>
        <v>6.953509224785724E-3</v>
      </c>
      <c r="BN833" s="67">
        <f t="shared" si="231"/>
        <v>6.549235048678716E-3</v>
      </c>
      <c r="BO833" s="67">
        <f t="shared" si="231"/>
        <v>6.1684652074598277E-3</v>
      </c>
      <c r="BP833" s="67">
        <f t="shared" si="231"/>
        <v>5.8098331687330192E-3</v>
      </c>
      <c r="BQ833" s="67">
        <f t="shared" si="231"/>
        <v>5.4720518497356173E-3</v>
      </c>
      <c r="BS833" s="55"/>
    </row>
    <row r="834" spans="2:71">
      <c r="B834" s="56">
        <v>25</v>
      </c>
      <c r="C834" s="212">
        <v>7.1800000000000003E-2</v>
      </c>
      <c r="D834" s="212">
        <v>2.18E-2</v>
      </c>
      <c r="I834" s="61" t="s">
        <v>381</v>
      </c>
      <c r="J834" s="67">
        <f t="shared" si="232"/>
        <v>0.18631971222626237</v>
      </c>
      <c r="K834" s="67">
        <f t="shared" si="232"/>
        <v>0.17553972239855309</v>
      </c>
      <c r="L834" s="67">
        <f t="shared" si="232"/>
        <v>0.16538343566321648</v>
      </c>
      <c r="M834" s="67">
        <f t="shared" si="232"/>
        <v>0.15581476612836842</v>
      </c>
      <c r="N834" s="67">
        <f t="shared" si="232"/>
        <v>0.14679971574104844</v>
      </c>
      <c r="O834" s="67">
        <f t="shared" si="232"/>
        <v>0.13830625349011189</v>
      </c>
      <c r="P834" s="67">
        <f t="shared" si="232"/>
        <v>0.13030420159813905</v>
      </c>
      <c r="Q834" s="67">
        <f t="shared" si="232"/>
        <v>0.12276512829799403</v>
      </c>
      <c r="R834" s="67">
        <f t="shared" si="232"/>
        <v>0.11566224681306186</v>
      </c>
      <c r="S834" s="67">
        <f t="shared" si="232"/>
        <v>0.10897032018223561</v>
      </c>
      <c r="T834" s="67">
        <f t="shared" si="232"/>
        <v>0.1026655715914896</v>
      </c>
      <c r="U834" s="67">
        <f t="shared" si="232"/>
        <v>9.6725599893442815E-2</v>
      </c>
      <c r="V834" s="67">
        <f t="shared" si="232"/>
        <v>9.1129300014747422E-2</v>
      </c>
      <c r="W834" s="67">
        <f t="shared" si="232"/>
        <v>8.5856787968505752E-2</v>
      </c>
      <c r="X834" s="67">
        <f t="shared" si="232"/>
        <v>8.088933020528026E-2</v>
      </c>
      <c r="Y834" s="67">
        <f t="shared" si="232"/>
        <v>7.6209277051676072E-2</v>
      </c>
      <c r="Z834" s="67">
        <f t="shared" si="230"/>
        <v>7.1800000000000003E-2</v>
      </c>
      <c r="AA834" s="67">
        <f t="shared" si="230"/>
        <v>6.7645832626181832E-2</v>
      </c>
      <c r="AB834" s="67">
        <f t="shared" si="230"/>
        <v>6.3732014926036307E-2</v>
      </c>
      <c r="AC834" s="67">
        <f t="shared" si="230"/>
        <v>6.0044640872088773E-2</v>
      </c>
      <c r="AD834" s="67">
        <f t="shared" si="230"/>
        <v>5.6570609004631116E-2</v>
      </c>
      <c r="AE834" s="67">
        <f t="shared" si="230"/>
        <v>5.3297575881454756E-2</v>
      </c>
      <c r="AF834" s="67">
        <f t="shared" si="230"/>
        <v>5.0213912220865096E-2</v>
      </c>
      <c r="AG834" s="67">
        <f t="shared" si="230"/>
        <v>4.7308661582150788E-2</v>
      </c>
      <c r="AH834" s="67">
        <f t="shared" si="230"/>
        <v>4.4571501436697088E-2</v>
      </c>
      <c r="AI834" s="67">
        <f t="shared" si="230"/>
        <v>4.1992706491426661E-2</v>
      </c>
      <c r="AJ834" s="67">
        <f t="shared" si="230"/>
        <v>3.9563114134253868E-2</v>
      </c>
      <c r="AK834" s="67">
        <f t="shared" si="230"/>
        <v>3.7274091878778066E-2</v>
      </c>
      <c r="AL834" s="67">
        <f t="shared" si="230"/>
        <v>3.5117506692545195E-2</v>
      </c>
      <c r="AM834" s="67">
        <f t="shared" si="230"/>
        <v>3.3085696099898781E-2</v>
      </c>
      <c r="AN834" s="67">
        <f t="shared" si="230"/>
        <v>3.1171440956747495E-2</v>
      </c>
      <c r="AO834" s="67">
        <f t="shared" si="233"/>
        <v>2.9367939800516017E-2</v>
      </c>
      <c r="AP834" s="67">
        <f t="shared" si="233"/>
        <v>2.7668784684143327E-2</v>
      </c>
      <c r="AQ834" s="67">
        <f t="shared" si="233"/>
        <v>2.6067938408264942E-2</v>
      </c>
      <c r="AR834" s="67">
        <f t="shared" si="233"/>
        <v>2.4559713070683942E-2</v>
      </c>
      <c r="AS834" s="67">
        <f t="shared" si="233"/>
        <v>2.3138749856915542E-2</v>
      </c>
      <c r="AT834" s="67">
        <f t="shared" si="233"/>
        <v>2.1799999999999972E-2</v>
      </c>
      <c r="AU834" s="67">
        <f t="shared" si="233"/>
        <v>2.0538706841932618E-2</v>
      </c>
      <c r="AV834" s="67">
        <f t="shared" si="233"/>
        <v>1.9350388932974784E-2</v>
      </c>
      <c r="AW834" s="67">
        <f t="shared" si="233"/>
        <v>1.8230824108795729E-2</v>
      </c>
      <c r="AX834" s="67">
        <f t="shared" si="233"/>
        <v>1.7176034488871263E-2</v>
      </c>
      <c r="AY834" s="67">
        <f t="shared" si="233"/>
        <v>1.6182272342837214E-2</v>
      </c>
      <c r="AZ834" s="67">
        <f t="shared" si="233"/>
        <v>1.5246006774580189E-2</v>
      </c>
      <c r="BA834" s="67">
        <f t="shared" si="233"/>
        <v>1.4363911176753282E-2</v>
      </c>
      <c r="BB834" s="67">
        <f t="shared" si="233"/>
        <v>1.3532851411141994E-2</v>
      </c>
      <c r="BC834" s="67">
        <f t="shared" si="233"/>
        <v>1.2749874672884402E-2</v>
      </c>
      <c r="BD834" s="67">
        <f t="shared" si="233"/>
        <v>1.2012198998979569E-2</v>
      </c>
      <c r="BE834" s="67">
        <f t="shared" si="231"/>
        <v>1.1317203383807253E-2</v>
      </c>
      <c r="BF834" s="67">
        <f t="shared" si="231"/>
        <v>1.066241846653878E-2</v>
      </c>
      <c r="BG834" s="67">
        <f t="shared" si="231"/>
        <v>1.0045517757350872E-2</v>
      </c>
      <c r="BH834" s="67">
        <f t="shared" si="231"/>
        <v>9.4643093712687264E-3</v>
      </c>
      <c r="BI834" s="67">
        <f t="shared" si="231"/>
        <v>8.9167282402680837E-3</v>
      </c>
      <c r="BJ834" s="67">
        <f t="shared" si="231"/>
        <v>8.4008287759655114E-3</v>
      </c>
      <c r="BK834" s="67">
        <f t="shared" si="231"/>
        <v>7.9147779568269488E-3</v>
      </c>
      <c r="BL834" s="67">
        <f t="shared" si="231"/>
        <v>7.4568488153329985E-3</v>
      </c>
      <c r="BM834" s="67">
        <f t="shared" si="231"/>
        <v>7.0254143019604217E-3</v>
      </c>
      <c r="BN834" s="67">
        <f t="shared" si="231"/>
        <v>6.6189415041782553E-3</v>
      </c>
      <c r="BO834" s="67">
        <f t="shared" si="231"/>
        <v>6.2359861999182519E-3</v>
      </c>
      <c r="BP834" s="67">
        <f t="shared" si="231"/>
        <v>5.8751877261678243E-3</v>
      </c>
      <c r="BQ834" s="67">
        <f t="shared" si="231"/>
        <v>5.535264144453292E-3</v>
      </c>
      <c r="BS834" s="55"/>
    </row>
    <row r="835" spans="2:71">
      <c r="B835" s="56">
        <v>26</v>
      </c>
      <c r="C835" s="212">
        <v>7.1099999999999997E-2</v>
      </c>
      <c r="D835" s="212">
        <v>2.1999999999999999E-2</v>
      </c>
      <c r="I835" s="61" t="s">
        <v>381</v>
      </c>
      <c r="J835" s="67">
        <f t="shared" si="232"/>
        <v>0.18173021343778115</v>
      </c>
      <c r="K835" s="67">
        <f t="shared" si="232"/>
        <v>0.17137788966647385</v>
      </c>
      <c r="L835" s="67">
        <f t="shared" si="232"/>
        <v>0.16161528955992557</v>
      </c>
      <c r="M835" s="67">
        <f t="shared" si="232"/>
        <v>0.15240881930785188</v>
      </c>
      <c r="N835" s="67">
        <f t="shared" si="232"/>
        <v>0.14372679878286229</v>
      </c>
      <c r="O835" s="67">
        <f t="shared" si="232"/>
        <v>0.13553935252685961</v>
      </c>
      <c r="P835" s="67">
        <f t="shared" si="232"/>
        <v>0.12781830694743646</v>
      </c>
      <c r="Q835" s="67">
        <f t="shared" si="232"/>
        <v>0.1205370933705139</v>
      </c>
      <c r="R835" s="67">
        <f t="shared" si="232"/>
        <v>0.11367065661562019</v>
      </c>
      <c r="S835" s="67">
        <f t="shared" si="232"/>
        <v>0.10719536877920945</v>
      </c>
      <c r="T835" s="67">
        <f t="shared" si="232"/>
        <v>0.10108894792934343</v>
      </c>
      <c r="U835" s="67">
        <f t="shared" si="232"/>
        <v>9.5330381431958669E-2</v>
      </c>
      <c r="V835" s="67">
        <f t="shared" si="232"/>
        <v>8.9899853644878611E-2</v>
      </c>
      <c r="W835" s="67">
        <f t="shared" si="232"/>
        <v>8.4778677730761517E-2</v>
      </c>
      <c r="X835" s="67">
        <f t="shared" si="232"/>
        <v>7.9949231354346798E-2</v>
      </c>
      <c r="Y835" s="67">
        <f t="shared" si="232"/>
        <v>7.5394896042729947E-2</v>
      </c>
      <c r="Z835" s="67">
        <f t="shared" si="230"/>
        <v>7.1099999999999997E-2</v>
      </c>
      <c r="AA835" s="67">
        <f t="shared" si="230"/>
        <v>6.7049764179460722E-2</v>
      </c>
      <c r="AB835" s="67">
        <f t="shared" si="230"/>
        <v>6.3230251427866299E-2</v>
      </c>
      <c r="AC835" s="67">
        <f t="shared" si="230"/>
        <v>5.962831852667292E-2</v>
      </c>
      <c r="AD835" s="67">
        <f t="shared" si="230"/>
        <v>5.6231570965276902E-2</v>
      </c>
      <c r="AE835" s="67">
        <f t="shared" si="230"/>
        <v>5.3028320290610782E-2</v>
      </c>
      <c r="AF835" s="67">
        <f t="shared" si="230"/>
        <v>5.0007543886334251E-2</v>
      </c>
      <c r="AG835" s="67">
        <f t="shared" si="230"/>
        <v>4.7158847043217211E-2</v>
      </c>
      <c r="AH835" s="67">
        <f t="shared" si="230"/>
        <v>4.447242719019652E-2</v>
      </c>
      <c r="AI835" s="67">
        <f t="shared" si="230"/>
        <v>4.1939040163022696E-2</v>
      </c>
      <c r="AJ835" s="67">
        <f t="shared" si="230"/>
        <v>3.9549968394424803E-2</v>
      </c>
      <c r="AK835" s="67">
        <f t="shared" si="230"/>
        <v>3.7296990916333442E-2</v>
      </c>
      <c r="AL835" s="67">
        <f t="shared" si="230"/>
        <v>3.5172355070937356E-2</v>
      </c>
      <c r="AM835" s="67">
        <f t="shared" si="230"/>
        <v>3.3168749833229386E-2</v>
      </c>
      <c r="AN835" s="67">
        <f t="shared" si="230"/>
        <v>3.1279280653242716E-2</v>
      </c>
      <c r="AO835" s="67">
        <f t="shared" si="233"/>
        <v>2.9497445731407765E-2</v>
      </c>
      <c r="AP835" s="67">
        <f t="shared" si="233"/>
        <v>2.7817113645391432E-2</v>
      </c>
      <c r="AQ835" s="67">
        <f t="shared" si="233"/>
        <v>2.6232502251431148E-2</v>
      </c>
      <c r="AR835" s="67">
        <f t="shared" si="233"/>
        <v>2.4738158787561616E-2</v>
      </c>
      <c r="AS835" s="67">
        <f t="shared" si="233"/>
        <v>2.3328941110268075E-2</v>
      </c>
      <c r="AT835" s="67">
        <f t="shared" si="233"/>
        <v>2.2000000000000016E-2</v>
      </c>
      <c r="AU835" s="67">
        <f t="shared" si="233"/>
        <v>2.074676247465734E-2</v>
      </c>
      <c r="AV835" s="67">
        <f t="shared" si="233"/>
        <v>1.956491605362953E-2</v>
      </c>
      <c r="AW835" s="67">
        <f t="shared" si="233"/>
        <v>1.8450393918239171E-2</v>
      </c>
      <c r="AX835" s="67">
        <f t="shared" si="233"/>
        <v>1.7399360917525915E-2</v>
      </c>
      <c r="AY835" s="67">
        <f t="shared" si="233"/>
        <v>1.6408200371215726E-2</v>
      </c>
      <c r="AZ835" s="67">
        <f t="shared" si="233"/>
        <v>1.5473501624463488E-2</v>
      </c>
      <c r="BA835" s="67">
        <f t="shared" si="233"/>
        <v>1.4592048311544016E-2</v>
      </c>
      <c r="BB835" s="67">
        <f t="shared" si="233"/>
        <v>1.3760807288105824E-2</v>
      </c>
      <c r="BC835" s="67">
        <f t="shared" si="233"/>
        <v>1.2976918193902953E-2</v>
      </c>
      <c r="BD835" s="67">
        <f t="shared" si="233"/>
        <v>1.2237683610089258E-2</v>
      </c>
      <c r="BE835" s="67">
        <f t="shared" si="231"/>
        <v>1.1540559777205854E-2</v>
      </c>
      <c r="BF835" s="67">
        <f t="shared" si="231"/>
        <v>1.0883147841921553E-2</v>
      </c>
      <c r="BG835" s="67">
        <f t="shared" si="231"/>
        <v>1.0263185602405722E-2</v>
      </c>
      <c r="BH835" s="67">
        <f t="shared" si="231"/>
        <v>9.6785397239288352E-3</v>
      </c>
      <c r="BI835" s="67">
        <f t="shared" si="231"/>
        <v>9.1271983979039559E-3</v>
      </c>
      <c r="BJ835" s="67">
        <f t="shared" si="231"/>
        <v>8.6072644191084666E-3</v>
      </c>
      <c r="BK835" s="67">
        <f t="shared" si="231"/>
        <v>8.1169486572642141E-3</v>
      </c>
      <c r="BL835" s="67">
        <f t="shared" si="231"/>
        <v>7.6545639005113353E-3</v>
      </c>
      <c r="BM835" s="67">
        <f t="shared" si="231"/>
        <v>7.2185190495906897E-3</v>
      </c>
      <c r="BN835" s="67">
        <f t="shared" si="231"/>
        <v>6.8073136427566896E-3</v>
      </c>
      <c r="BO835" s="67">
        <f t="shared" si="231"/>
        <v>6.4195326925803337E-3</v>
      </c>
      <c r="BP835" s="67">
        <f t="shared" si="231"/>
        <v>6.0538418168755255E-3</v>
      </c>
      <c r="BQ835" s="67">
        <f t="shared" si="231"/>
        <v>5.7089826469938409E-3</v>
      </c>
      <c r="BS835" s="55"/>
    </row>
    <row r="836" spans="2:71">
      <c r="B836" s="56">
        <v>27</v>
      </c>
      <c r="C836" s="212">
        <v>7.0300000000000001E-2</v>
      </c>
      <c r="D836" s="212">
        <v>2.2100000000000002E-2</v>
      </c>
      <c r="I836" s="61" t="s">
        <v>381</v>
      </c>
      <c r="J836" s="67">
        <f t="shared" si="232"/>
        <v>0.17742130367958817</v>
      </c>
      <c r="K836" s="67">
        <f t="shared" si="232"/>
        <v>0.16744709347770553</v>
      </c>
      <c r="L836" s="67">
        <f t="shared" si="232"/>
        <v>0.15803361001544269</v>
      </c>
      <c r="M836" s="67">
        <f t="shared" si="232"/>
        <v>0.14914933054862628</v>
      </c>
      <c r="N836" s="67">
        <f t="shared" si="232"/>
        <v>0.14076450446793942</v>
      </c>
      <c r="O836" s="67">
        <f t="shared" si="232"/>
        <v>0.13285105367365016</v>
      </c>
      <c r="P836" s="67">
        <f t="shared" si="232"/>
        <v>0.12538247855103921</v>
      </c>
      <c r="Q836" s="67">
        <f t="shared" si="232"/>
        <v>0.11833376923166912</v>
      </c>
      <c r="R836" s="67">
        <f t="shared" si="232"/>
        <v>0.11168132184333711</v>
      </c>
      <c r="S836" s="67">
        <f t="shared" si="232"/>
        <v>0.10540285946825929</v>
      </c>
      <c r="T836" s="67">
        <f t="shared" si="232"/>
        <v>9.9477357544800818E-2</v>
      </c>
      <c r="U836" s="67">
        <f t="shared" si="232"/>
        <v>9.3884973462945914E-2</v>
      </c>
      <c r="V836" s="67">
        <f t="shared" si="232"/>
        <v>8.8606980117745801E-2</v>
      </c>
      <c r="W836" s="67">
        <f t="shared" si="232"/>
        <v>8.3625703198236229E-2</v>
      </c>
      <c r="X836" s="67">
        <f t="shared" si="232"/>
        <v>7.8924462001825069E-2</v>
      </c>
      <c r="Y836" s="67">
        <f t="shared" si="232"/>
        <v>7.4487513575956482E-2</v>
      </c>
      <c r="Z836" s="67">
        <f t="shared" si="230"/>
        <v>7.0300000000000001E-2</v>
      </c>
      <c r="AA836" s="67">
        <f t="shared" si="230"/>
        <v>6.6347898630828198E-2</v>
      </c>
      <c r="AB836" s="67">
        <f t="shared" si="230"/>
        <v>6.2617975145471599E-2</v>
      </c>
      <c r="AC836" s="67">
        <f t="shared" si="230"/>
        <v>5.9097739223605533E-2</v>
      </c>
      <c r="AD836" s="67">
        <f t="shared" si="230"/>
        <v>5.577540272146371E-2</v>
      </c>
      <c r="AE836" s="67">
        <f t="shared" si="230"/>
        <v>5.2639840197116546E-2</v>
      </c>
      <c r="AF836" s="67">
        <f t="shared" si="230"/>
        <v>4.9680551654925798E-2</v>
      </c>
      <c r="AG836" s="67">
        <f t="shared" si="230"/>
        <v>4.688762738441879E-2</v>
      </c>
      <c r="AH836" s="67">
        <f t="shared" si="230"/>
        <v>4.4251714775838717E-2</v>
      </c>
      <c r="AI836" s="67">
        <f t="shared" si="230"/>
        <v>4.1763987001247074E-2</v>
      </c>
      <c r="AJ836" s="67">
        <f t="shared" si="230"/>
        <v>3.9416113456301097E-2</v>
      </c>
      <c r="AK836" s="67">
        <f t="shared" si="230"/>
        <v>3.7200231863725293E-2</v>
      </c>
      <c r="AL836" s="67">
        <f t="shared" si="230"/>
        <v>3.5108921945060469E-2</v>
      </c>
      <c r="AM836" s="67">
        <f t="shared" si="230"/>
        <v>3.3135180572525333E-2</v>
      </c>
      <c r="AN836" s="67">
        <f t="shared" si="230"/>
        <v>3.1272398317782342E-2</v>
      </c>
      <c r="AO836" s="67">
        <f t="shared" si="233"/>
        <v>2.9514337319076881E-2</v>
      </c>
      <c r="AP836" s="67">
        <f t="shared" si="233"/>
        <v>2.7855110392634178E-2</v>
      </c>
      <c r="AQ836" s="67">
        <f t="shared" si="233"/>
        <v>2.6289161318364455E-2</v>
      </c>
      <c r="AR836" s="67">
        <f t="shared" si="233"/>
        <v>2.4811246233859666E-2</v>
      </c>
      <c r="AS836" s="67">
        <f t="shared" si="233"/>
        <v>2.3416416074376084E-2</v>
      </c>
      <c r="AT836" s="67">
        <f t="shared" si="233"/>
        <v>2.2100000000000005E-2</v>
      </c>
      <c r="AU836" s="67">
        <f t="shared" si="233"/>
        <v>2.0857589754499334E-2</v>
      </c>
      <c r="AV836" s="67">
        <f t="shared" si="233"/>
        <v>1.9685024903483964E-2</v>
      </c>
      <c r="AW836" s="67">
        <f t="shared" si="233"/>
        <v>1.8578378902442141E-2</v>
      </c>
      <c r="AX836" s="67">
        <f t="shared" si="233"/>
        <v>1.7533945947999265E-2</v>
      </c>
      <c r="AY836" s="67">
        <f t="shared" si="233"/>
        <v>1.654822856836808E-2</v>
      </c>
      <c r="AZ836" s="67">
        <f t="shared" si="233"/>
        <v>1.5617925911434715E-2</v>
      </c>
      <c r="BA836" s="67">
        <f t="shared" si="233"/>
        <v>1.4739922691261103E-2</v>
      </c>
      <c r="BB836" s="67">
        <f t="shared" si="233"/>
        <v>1.3911278755989132E-2</v>
      </c>
      <c r="BC836" s="67">
        <f t="shared" si="233"/>
        <v>1.3129219242212808E-2</v>
      </c>
      <c r="BD836" s="67">
        <f t="shared" si="233"/>
        <v>1.2391125282848569E-2</v>
      </c>
      <c r="BE836" s="67">
        <f t="shared" si="231"/>
        <v>1.1694525237387328E-2</v>
      </c>
      <c r="BF836" s="67">
        <f t="shared" si="231"/>
        <v>1.1037086415161259E-2</v>
      </c>
      <c r="BG836" s="67">
        <f t="shared" si="231"/>
        <v>1.0416607263909104E-2</v>
      </c>
      <c r="BH836" s="67">
        <f t="shared" si="231"/>
        <v>9.831009997482076E-3</v>
      </c>
      <c r="BI836" s="67">
        <f t="shared" si="231"/>
        <v>9.278333638002836E-3</v>
      </c>
      <c r="BJ836" s="67">
        <f t="shared" si="231"/>
        <v>8.7567274491780287E-3</v>
      </c>
      <c r="BK836" s="67">
        <f t="shared" si="231"/>
        <v>8.2644447387746033E-3</v>
      </c>
      <c r="BL836" s="67">
        <f t="shared" si="231"/>
        <v>7.7998370095063831E-3</v>
      </c>
      <c r="BM836" s="67">
        <f t="shared" si="231"/>
        <v>7.3613484387441194E-3</v>
      </c>
      <c r="BN836" s="67">
        <f t="shared" si="231"/>
        <v>6.9475106685633033E-3</v>
      </c>
      <c r="BO836" s="67">
        <f t="shared" si="231"/>
        <v>6.5569378886832933E-3</v>
      </c>
      <c r="BP836" s="67">
        <f t="shared" si="231"/>
        <v>6.1883221958320871E-3</v>
      </c>
      <c r="BQ836" s="67">
        <f t="shared" si="231"/>
        <v>5.8404292139967486E-3</v>
      </c>
      <c r="BS836" s="55"/>
    </row>
    <row r="837" spans="2:71">
      <c r="B837" s="56">
        <v>28</v>
      </c>
      <c r="C837" s="212">
        <v>6.9599999999999995E-2</v>
      </c>
      <c r="D837" s="212">
        <v>2.2200000000000001E-2</v>
      </c>
      <c r="I837" s="61" t="s">
        <v>381</v>
      </c>
      <c r="J837" s="67">
        <f t="shared" si="232"/>
        <v>0.17362579677313031</v>
      </c>
      <c r="K837" s="67">
        <f t="shared" si="232"/>
        <v>0.16398398591340951</v>
      </c>
      <c r="L837" s="67">
        <f t="shared" si="232"/>
        <v>0.15487760537788239</v>
      </c>
      <c r="M837" s="67">
        <f t="shared" si="232"/>
        <v>0.14627692157850863</v>
      </c>
      <c r="N837" s="67">
        <f t="shared" si="232"/>
        <v>0.13815385209681708</v>
      </c>
      <c r="O837" s="67">
        <f t="shared" si="232"/>
        <v>0.13048187399093747</v>
      </c>
      <c r="P837" s="67">
        <f t="shared" si="232"/>
        <v>0.12323593719453833</v>
      </c>
      <c r="Q837" s="67">
        <f t="shared" si="232"/>
        <v>0.11639238272490633</v>
      </c>
      <c r="R837" s="67">
        <f t="shared" si="232"/>
        <v>0.10992886543310573</v>
      </c>
      <c r="S837" s="67">
        <f t="shared" si="232"/>
        <v>0.10382428104398612</v>
      </c>
      <c r="T837" s="67">
        <f t="shared" si="232"/>
        <v>9.8058697247814131E-2</v>
      </c>
      <c r="U837" s="67">
        <f t="shared" si="232"/>
        <v>9.2613288618533948E-2</v>
      </c>
      <c r="V837" s="67">
        <f t="shared" si="232"/>
        <v>8.747027514615556E-2</v>
      </c>
      <c r="W837" s="67">
        <f t="shared" si="232"/>
        <v>8.2612864182570633E-2</v>
      </c>
      <c r="X837" s="67">
        <f t="shared" si="232"/>
        <v>7.8025195611241036E-2</v>
      </c>
      <c r="Y837" s="67">
        <f t="shared" si="232"/>
        <v>7.369229006173153E-2</v>
      </c>
      <c r="Z837" s="67">
        <f t="shared" si="230"/>
        <v>6.9599999999999995E-2</v>
      </c>
      <c r="AA837" s="67">
        <f t="shared" si="230"/>
        <v>6.5734963534748059E-2</v>
      </c>
      <c r="AB837" s="67">
        <f t="shared" si="230"/>
        <v>6.2084560789003707E-2</v>
      </c>
      <c r="AC837" s="67">
        <f t="shared" si="230"/>
        <v>5.8636872694482887E-2</v>
      </c>
      <c r="AD837" s="67">
        <f t="shared" si="230"/>
        <v>5.5380642074188177E-2</v>
      </c>
      <c r="AE837" s="67">
        <f t="shared" si="230"/>
        <v>5.2305236886173778E-2</v>
      </c>
      <c r="AF837" s="67">
        <f t="shared" si="230"/>
        <v>4.9400615508462538E-2</v>
      </c>
      <c r="AG837" s="67">
        <f t="shared" si="230"/>
        <v>4.6657293951765731E-2</v>
      </c>
      <c r="AH837" s="67">
        <f t="shared" si="230"/>
        <v>4.4066314892950327E-2</v>
      </c>
      <c r="AI837" s="67">
        <f t="shared" si="230"/>
        <v>4.1619218428143902E-2</v>
      </c>
      <c r="AJ837" s="67">
        <f t="shared" si="230"/>
        <v>3.9308014449982102E-2</v>
      </c>
      <c r="AK837" s="67">
        <f t="shared" si="230"/>
        <v>3.7125156558806376E-2</v>
      </c>
      <c r="AL837" s="67">
        <f t="shared" si="230"/>
        <v>3.5063517422628594E-2</v>
      </c>
      <c r="AM837" s="67">
        <f t="shared" si="230"/>
        <v>3.3116365505409404E-2</v>
      </c>
      <c r="AN837" s="67">
        <f t="shared" si="230"/>
        <v>3.1277343087664881E-2</v>
      </c>
      <c r="AO837" s="67">
        <f t="shared" si="233"/>
        <v>2.9540445507635855E-2</v>
      </c>
      <c r="AP837" s="67">
        <f t="shared" si="233"/>
        <v>2.7900001555239307E-2</v>
      </c>
      <c r="AQ837" s="67">
        <f t="shared" si="233"/>
        <v>2.6350654954785491E-2</v>
      </c>
      <c r="AR837" s="67">
        <f t="shared" si="233"/>
        <v>2.4887346875999323E-2</v>
      </c>
      <c r="AS837" s="67">
        <f t="shared" si="233"/>
        <v>2.3505299416241982E-2</v>
      </c>
      <c r="AT837" s="67">
        <f t="shared" si="233"/>
        <v>2.2200000000000022E-2</v>
      </c>
      <c r="AU837" s="67">
        <f t="shared" si="233"/>
        <v>2.096718664470415E-2</v>
      </c>
      <c r="AV837" s="67">
        <f t="shared" si="233"/>
        <v>1.9802834044768448E-2</v>
      </c>
      <c r="AW837" s="67">
        <f t="shared" si="233"/>
        <v>1.8703140428412663E-2</v>
      </c>
      <c r="AX837" s="67">
        <f t="shared" si="233"/>
        <v>1.766451514435315E-2</v>
      </c>
      <c r="AY837" s="67">
        <f t="shared" si="233"/>
        <v>1.6683566937831313E-2</v>
      </c>
      <c r="AZ837" s="67">
        <f t="shared" si="233"/>
        <v>1.5757092877699282E-2</v>
      </c>
      <c r="BA837" s="67">
        <f t="shared" si="233"/>
        <v>1.4882067898408055E-2</v>
      </c>
      <c r="BB837" s="67">
        <f t="shared" si="233"/>
        <v>1.4055634922751413E-2</v>
      </c>
      <c r="BC837" s="67">
        <f t="shared" si="233"/>
        <v>1.3275095533114881E-2</v>
      </c>
      <c r="BD837" s="67">
        <f t="shared" si="233"/>
        <v>1.2537901160770167E-2</v>
      </c>
      <c r="BE837" s="67">
        <f t="shared" si="231"/>
        <v>1.1841644764446874E-2</v>
      </c>
      <c r="BF837" s="67">
        <f t="shared" si="231"/>
        <v>1.118405297101086E-2</v>
      </c>
      <c r="BG837" s="67">
        <f t="shared" si="231"/>
        <v>1.0562978652587495E-2</v>
      </c>
      <c r="BH837" s="67">
        <f t="shared" si="231"/>
        <v>9.9763939158931218E-3</v>
      </c>
      <c r="BI837" s="67">
        <f t="shared" si="231"/>
        <v>9.4223834808838634E-3</v>
      </c>
      <c r="BJ837" s="67">
        <f t="shared" si="231"/>
        <v>8.8991384271022052E-3</v>
      </c>
      <c r="BK837" s="67">
        <f t="shared" si="231"/>
        <v>8.4049502873022805E-3</v>
      </c>
      <c r="BL837" s="67">
        <f t="shared" si="231"/>
        <v>7.9382054690687598E-3</v>
      </c>
      <c r="BM837" s="67">
        <f t="shared" si="231"/>
        <v>7.4973799862151237E-3</v>
      </c>
      <c r="BN837" s="67">
        <f t="shared" si="231"/>
        <v>7.0810344827586386E-3</v>
      </c>
      <c r="BO837" s="67">
        <f t="shared" si="231"/>
        <v>6.687809533224608E-3</v>
      </c>
      <c r="BP837" s="67">
        <f t="shared" si="231"/>
        <v>6.3164212039347719E-3</v>
      </c>
      <c r="BQ837" s="67">
        <f t="shared" si="231"/>
        <v>5.9656568607868062E-3</v>
      </c>
      <c r="BS837" s="55"/>
    </row>
    <row r="838" spans="2:71">
      <c r="B838" s="56">
        <v>29</v>
      </c>
      <c r="C838" s="212">
        <v>6.8900000000000003E-2</v>
      </c>
      <c r="D838" s="212">
        <v>2.24E-2</v>
      </c>
      <c r="I838" s="61" t="s">
        <v>381</v>
      </c>
      <c r="J838" s="67">
        <f t="shared" si="232"/>
        <v>0.16927631052785724</v>
      </c>
      <c r="K838" s="67">
        <f t="shared" si="232"/>
        <v>0.1600286069018142</v>
      </c>
      <c r="L838" s="67">
        <f t="shared" si="232"/>
        <v>0.15128611290663119</v>
      </c>
      <c r="M838" s="67">
        <f t="shared" si="232"/>
        <v>0.1430212285259761</v>
      </c>
      <c r="N838" s="67">
        <f t="shared" si="232"/>
        <v>0.13520786155503692</v>
      </c>
      <c r="O838" s="67">
        <f t="shared" si="232"/>
        <v>0.12782134522754249</v>
      </c>
      <c r="P838" s="67">
        <f t="shared" si="232"/>
        <v>0.12083836034288598</v>
      </c>
      <c r="Q838" s="67">
        <f t="shared" si="232"/>
        <v>0.11423686164750826</v>
      </c>
      <c r="R838" s="67">
        <f t="shared" si="232"/>
        <v>0.10799600823812593</v>
      </c>
      <c r="S838" s="67">
        <f t="shared" si="232"/>
        <v>0.1020960977670885</v>
      </c>
      <c r="T838" s="67">
        <f t="shared" si="232"/>
        <v>9.651850424215061E-2</v>
      </c>
      <c r="U838" s="67">
        <f t="shared" si="232"/>
        <v>9.1245619224293958E-2</v>
      </c>
      <c r="V838" s="67">
        <f t="shared" si="232"/>
        <v>8.6260796237960125E-2</v>
      </c>
      <c r="W838" s="67">
        <f t="shared" si="232"/>
        <v>8.1548298218198145E-2</v>
      </c>
      <c r="X838" s="67">
        <f t="shared" si="232"/>
        <v>7.7093247828817366E-2</v>
      </c>
      <c r="Y838" s="67">
        <f t="shared" si="232"/>
        <v>7.288158049470056E-2</v>
      </c>
      <c r="Z838" s="67">
        <f t="shared" si="230"/>
        <v>6.8900000000000003E-2</v>
      </c>
      <c r="AA838" s="67">
        <f t="shared" si="230"/>
        <v>6.5135936512040721E-2</v>
      </c>
      <c r="AB838" s="67">
        <f t="shared" si="230"/>
        <v>6.1577506898412168E-2</v>
      </c>
      <c r="AC838" s="67">
        <f t="shared" si="230"/>
        <v>5.8213477211969872E-2</v>
      </c>
      <c r="AD838" s="67">
        <f t="shared" si="230"/>
        <v>5.5033227225312023E-2</v>
      </c>
      <c r="AE838" s="67">
        <f t="shared" si="230"/>
        <v>5.2026716902766827E-2</v>
      </c>
      <c r="AF838" s="67">
        <f t="shared" si="230"/>
        <v>4.9184454704042604E-2</v>
      </c>
      <c r="AG838" s="67">
        <f t="shared" si="230"/>
        <v>4.6497467619475485E-2</v>
      </c>
      <c r="AH838" s="67">
        <f t="shared" si="230"/>
        <v>4.3957272842276116E-2</v>
      </c>
      <c r="AI838" s="67">
        <f t="shared" si="230"/>
        <v>4.1555850988344682E-2</v>
      </c>
      <c r="AJ838" s="67">
        <f t="shared" si="230"/>
        <v>3.9285620779109479E-2</v>
      </c>
      <c r="AK838" s="67">
        <f t="shared" si="230"/>
        <v>3.7139415107462735E-2</v>
      </c>
      <c r="AL838" s="67">
        <f t="shared" si="230"/>
        <v>3.511045841123394E-2</v>
      </c>
      <c r="AM838" s="67">
        <f t="shared" si="230"/>
        <v>3.3192345282768938E-2</v>
      </c>
      <c r="AN838" s="67">
        <f t="shared" si="230"/>
        <v>3.1379020247085214E-2</v>
      </c>
      <c r="AO838" s="67">
        <f t="shared" si="233"/>
        <v>2.9664758644763173E-2</v>
      </c>
      <c r="AP838" s="67">
        <f t="shared" si="233"/>
        <v>2.8044148559220682E-2</v>
      </c>
      <c r="AQ838" s="67">
        <f t="shared" si="233"/>
        <v>2.6512073731315478E-2</v>
      </c>
      <c r="AR838" s="67">
        <f t="shared" si="233"/>
        <v>2.5063697407336827E-2</v>
      </c>
      <c r="AS838" s="67">
        <f t="shared" si="233"/>
        <v>2.369444706939464E-2</v>
      </c>
      <c r="AT838" s="67">
        <f t="shared" si="233"/>
        <v>2.2399999999999979E-2</v>
      </c>
      <c r="AU838" s="67">
        <f t="shared" si="233"/>
        <v>2.1176269635264304E-2</v>
      </c>
      <c r="AV838" s="67">
        <f t="shared" si="233"/>
        <v>2.0019392663634703E-2</v>
      </c>
      <c r="AW838" s="67">
        <f t="shared" si="233"/>
        <v>1.8925716829435758E-2</v>
      </c>
      <c r="AX838" s="67">
        <f t="shared" si="233"/>
        <v>1.7891789402713906E-2</v>
      </c>
      <c r="AY838" s="67">
        <f t="shared" si="233"/>
        <v>1.6914346278983684E-2</v>
      </c>
      <c r="AZ838" s="67">
        <f t="shared" si="233"/>
        <v>1.5990301674463761E-2</v>
      </c>
      <c r="BA838" s="67">
        <f t="shared" si="233"/>
        <v>1.5116738384270679E-2</v>
      </c>
      <c r="BB838" s="67">
        <f t="shared" si="233"/>
        <v>1.4290898572815442E-2</v>
      </c>
      <c r="BC838" s="67">
        <f t="shared" si="233"/>
        <v>1.35101750673283E-2</v>
      </c>
      <c r="BD838" s="67">
        <f t="shared" si="233"/>
        <v>1.277210312702542E-2</v>
      </c>
      <c r="BE838" s="67">
        <f t="shared" si="231"/>
        <v>1.2074352661932719E-2</v>
      </c>
      <c r="BF838" s="67">
        <f t="shared" si="231"/>
        <v>1.1414720876801733E-2</v>
      </c>
      <c r="BG838" s="67">
        <f t="shared" si="231"/>
        <v>1.079112531689439E-2</v>
      </c>
      <c r="BH838" s="67">
        <f t="shared" si="231"/>
        <v>1.0201597293682266E-2</v>
      </c>
      <c r="BI838" s="67">
        <f t="shared" si="231"/>
        <v>9.6442756697052885E-3</v>
      </c>
      <c r="BJ838" s="67">
        <f t="shared" si="231"/>
        <v>9.1174009829686885E-3</v>
      </c>
      <c r="BK838" s="67">
        <f t="shared" si="231"/>
        <v>8.6193098923289715E-3</v>
      </c>
      <c r="BL838" s="67">
        <f t="shared" si="231"/>
        <v>8.148429926333009E-3</v>
      </c>
      <c r="BM838" s="67">
        <f t="shared" si="231"/>
        <v>7.7032745189323576E-3</v>
      </c>
      <c r="BN838" s="67">
        <f t="shared" si="231"/>
        <v>7.2824383164005659E-3</v>
      </c>
      <c r="BO838" s="67">
        <f t="shared" si="231"/>
        <v>6.8845927406374439E-3</v>
      </c>
      <c r="BP838" s="67">
        <f t="shared" si="231"/>
        <v>6.508481794853656E-3</v>
      </c>
      <c r="BQ838" s="67">
        <f t="shared" si="231"/>
        <v>6.1529180983942028E-3</v>
      </c>
      <c r="BS838" s="55"/>
    </row>
    <row r="839" spans="2:71">
      <c r="B839" s="56">
        <v>30</v>
      </c>
      <c r="C839" s="212">
        <v>6.8199999999999997E-2</v>
      </c>
      <c r="D839" s="212">
        <v>2.2499999999999999E-2</v>
      </c>
      <c r="I839" s="61" t="s">
        <v>381</v>
      </c>
      <c r="J839" s="67">
        <f t="shared" si="232"/>
        <v>0.16560210767242414</v>
      </c>
      <c r="K839" s="67">
        <f t="shared" si="232"/>
        <v>0.15666997245323361</v>
      </c>
      <c r="L839" s="67">
        <f t="shared" si="232"/>
        <v>0.14821961274218889</v>
      </c>
      <c r="M839" s="67">
        <f t="shared" si="232"/>
        <v>0.14022504285562612</v>
      </c>
      <c r="N839" s="67">
        <f t="shared" si="232"/>
        <v>0.13266167870822759</v>
      </c>
      <c r="O839" s="67">
        <f t="shared" si="232"/>
        <v>0.12550626221455205</v>
      </c>
      <c r="P839" s="67">
        <f t="shared" si="232"/>
        <v>0.11873678976814404</v>
      </c>
      <c r="Q839" s="67">
        <f t="shared" si="232"/>
        <v>0.1123324445782895</v>
      </c>
      <c r="R839" s="67">
        <f t="shared" si="232"/>
        <v>0.10627353265634547</v>
      </c>
      <c r="S839" s="67">
        <f t="shared" si="232"/>
        <v>0.10054142225479647</v>
      </c>
      <c r="T839" s="67">
        <f t="shared" si="232"/>
        <v>9.5118486572806235E-2</v>
      </c>
      <c r="U839" s="67">
        <f t="shared" si="232"/>
        <v>8.9988049552078994E-2</v>
      </c>
      <c r="V839" s="67">
        <f t="shared" si="232"/>
        <v>8.5134334596346964E-2</v>
      </c>
      <c r="W839" s="67">
        <f t="shared" si="232"/>
        <v>8.0542416056791993E-2</v>
      </c>
      <c r="X839" s="67">
        <f t="shared" si="232"/>
        <v>7.6198173334213623E-2</v>
      </c>
      <c r="Y839" s="67">
        <f t="shared" si="232"/>
        <v>7.2088247456803728E-2</v>
      </c>
      <c r="Z839" s="67">
        <f t="shared" si="230"/>
        <v>6.8199999999999997E-2</v>
      </c>
      <c r="AA839" s="67">
        <f t="shared" si="230"/>
        <v>6.4521474222092673E-2</v>
      </c>
      <c r="AB839" s="67">
        <f t="shared" si="230"/>
        <v>6.1041358296072878E-2</v>
      </c>
      <c r="AC839" s="67">
        <f t="shared" si="230"/>
        <v>5.7748950524656735E-2</v>
      </c>
      <c r="AD839" s="67">
        <f t="shared" si="230"/>
        <v>5.4634126431518264E-2</v>
      </c>
      <c r="AE839" s="67">
        <f t="shared" si="230"/>
        <v>5.1687307627533104E-2</v>
      </c>
      <c r="AF839" s="67">
        <f t="shared" si="230"/>
        <v>4.8899432356294015E-2</v>
      </c>
      <c r="AG839" s="67">
        <f t="shared" si="230"/>
        <v>4.6261927628322423E-2</v>
      </c>
      <c r="AH839" s="67">
        <f t="shared" si="230"/>
        <v>4.3766682858286256E-2</v>
      </c>
      <c r="AI839" s="67">
        <f t="shared" si="230"/>
        <v>4.1406024924155745E-2</v>
      </c>
      <c r="AJ839" s="67">
        <f t="shared" si="230"/>
        <v>3.9172694571601795E-2</v>
      </c>
      <c r="AK839" s="67">
        <f t="shared" si="230"/>
        <v>3.7059824091077928E-2</v>
      </c>
      <c r="AL839" s="67">
        <f t="shared" si="230"/>
        <v>3.5060916198940972E-2</v>
      </c>
      <c r="AM839" s="67">
        <f t="shared" si="230"/>
        <v>3.3169824057667475E-2</v>
      </c>
      <c r="AN839" s="67">
        <f t="shared" si="230"/>
        <v>3.1380732373726419E-2</v>
      </c>
      <c r="AO839" s="67">
        <f t="shared" si="233"/>
        <v>2.9688139514982087E-2</v>
      </c>
      <c r="AP839" s="67">
        <f t="shared" si="233"/>
        <v>2.808684059263648E-2</v>
      </c>
      <c r="AQ839" s="67">
        <f t="shared" si="233"/>
        <v>2.6571911455686527E-2</v>
      </c>
      <c r="AR839" s="67">
        <f t="shared" si="233"/>
        <v>2.5138693548677527E-2</v>
      </c>
      <c r="AS839" s="67">
        <f t="shared" si="233"/>
        <v>2.3782779586188924E-2</v>
      </c>
      <c r="AT839" s="67">
        <f t="shared" si="233"/>
        <v>2.2500000000000013E-2</v>
      </c>
      <c r="AU839" s="67">
        <f t="shared" si="233"/>
        <v>2.1286410117259329E-2</v>
      </c>
      <c r="AV839" s="67">
        <f t="shared" si="233"/>
        <v>2.0138278030229335E-2</v>
      </c>
      <c r="AW839" s="67">
        <f t="shared" si="233"/>
        <v>1.9052073120304654E-2</v>
      </c>
      <c r="AX839" s="67">
        <f t="shared" si="233"/>
        <v>1.8024455201014099E-2</v>
      </c>
      <c r="AY839" s="67">
        <f t="shared" si="233"/>
        <v>1.7052264246620166E-2</v>
      </c>
      <c r="AZ839" s="67">
        <f t="shared" si="233"/>
        <v>1.6132510674730437E-2</v>
      </c>
      <c r="BA839" s="67">
        <f t="shared" si="233"/>
        <v>1.5262366153038928E-2</v>
      </c>
      <c r="BB839" s="67">
        <f t="shared" si="233"/>
        <v>1.4439154901927291E-2</v>
      </c>
      <c r="BC839" s="67">
        <f t="shared" si="233"/>
        <v>1.3660345466180423E-2</v>
      </c>
      <c r="BD839" s="67">
        <f t="shared" si="233"/>
        <v>1.2923542930513796E-2</v>
      </c>
      <c r="BE839" s="67">
        <f t="shared" si="231"/>
        <v>1.2226481554974399E-2</v>
      </c>
      <c r="BF839" s="67">
        <f t="shared" si="231"/>
        <v>1.1567017807568509E-2</v>
      </c>
      <c r="BG839" s="67">
        <f t="shared" si="231"/>
        <v>1.0943123772690889E-2</v>
      </c>
      <c r="BH839" s="67">
        <f t="shared" si="231"/>
        <v>1.03528809150857E-2</v>
      </c>
      <c r="BI839" s="67">
        <f t="shared" si="231"/>
        <v>9.7944741801627173E-3</v>
      </c>
      <c r="BJ839" s="67">
        <f t="shared" si="231"/>
        <v>9.2661864125267029E-3</v>
      </c>
      <c r="BK839" s="67">
        <f t="shared" si="231"/>
        <v>8.7663930755564091E-3</v>
      </c>
      <c r="BL839" s="67">
        <f t="shared" si="231"/>
        <v>8.2935572557953762E-3</v>
      </c>
      <c r="BM839" s="67">
        <f t="shared" si="231"/>
        <v>7.8462249367925382E-3</v>
      </c>
      <c r="BN839" s="67">
        <f t="shared" si="231"/>
        <v>7.4230205278592457E-3</v>
      </c>
      <c r="BO839" s="67">
        <f t="shared" si="231"/>
        <v>7.0226426339931834E-3</v>
      </c>
      <c r="BP839" s="67">
        <f t="shared" si="231"/>
        <v>6.6438600539612943E-3</v>
      </c>
      <c r="BQ839" s="67">
        <f t="shared" si="231"/>
        <v>6.2855079942354085E-3</v>
      </c>
      <c r="BS839" s="55"/>
    </row>
    <row r="840" spans="2:71">
      <c r="B840" s="56">
        <v>31</v>
      </c>
      <c r="C840" s="212">
        <v>6.7900000000000002E-2</v>
      </c>
      <c r="D840" s="212">
        <v>2.2200000000000001E-2</v>
      </c>
      <c r="I840" s="61" t="s">
        <v>381</v>
      </c>
      <c r="J840" s="67">
        <f t="shared" si="232"/>
        <v>0.16606695179570796</v>
      </c>
      <c r="K840" s="67">
        <f t="shared" si="232"/>
        <v>0.15703894687150299</v>
      </c>
      <c r="L840" s="67">
        <f t="shared" si="232"/>
        <v>0.1485017372080657</v>
      </c>
      <c r="M840" s="67">
        <f t="shared" si="232"/>
        <v>0.14042864138574532</v>
      </c>
      <c r="N840" s="67">
        <f t="shared" si="232"/>
        <v>0.13279442848413478</v>
      </c>
      <c r="O840" s="67">
        <f t="shared" si="232"/>
        <v>0.12557523922764396</v>
      </c>
      <c r="P840" s="67">
        <f t="shared" si="232"/>
        <v>0.11874851141788663</v>
      </c>
      <c r="Q840" s="67">
        <f t="shared" si="232"/>
        <v>0.11229290941983516</v>
      </c>
      <c r="R840" s="67">
        <f t="shared" si="232"/>
        <v>0.10618825748136454</v>
      </c>
      <c r="S840" s="67">
        <f t="shared" si="232"/>
        <v>0.10041547667778937</v>
      </c>
      <c r="T840" s="67">
        <f t="shared" si="232"/>
        <v>9.4956525284325521E-2</v>
      </c>
      <c r="U840" s="67">
        <f t="shared" si="232"/>
        <v>8.9794342390122239E-2</v>
      </c>
      <c r="V840" s="67">
        <f t="shared" si="232"/>
        <v>8.4912794577640949E-2</v>
      </c>
      <c r="W840" s="67">
        <f t="shared" si="232"/>
        <v>8.0296625500737601E-2</v>
      </c>
      <c r="X840" s="67">
        <f t="shared" si="232"/>
        <v>7.5931408203863987E-2</v>
      </c>
      <c r="Y840" s="67">
        <f t="shared" si="232"/>
        <v>7.1803500033371381E-2</v>
      </c>
      <c r="Z840" s="67">
        <f t="shared" si="230"/>
        <v>6.7900000000000002E-2</v>
      </c>
      <c r="AA840" s="67">
        <f t="shared" si="230"/>
        <v>6.420870845929888E-2</v>
      </c>
      <c r="AB840" s="67">
        <f t="shared" si="230"/>
        <v>6.0718088983965232E-2</v>
      </c>
      <c r="AC840" s="67">
        <f t="shared" si="230"/>
        <v>5.7417232308942412E-2</v>
      </c>
      <c r="AD840" s="67">
        <f t="shared" si="230"/>
        <v>5.4295822236593808E-2</v>
      </c>
      <c r="AE840" s="67">
        <f t="shared" si="230"/>
        <v>5.1344103395395711E-2</v>
      </c>
      <c r="AF840" s="67">
        <f t="shared" si="230"/>
        <v>4.8552850751385289E-2</v>
      </c>
      <c r="AG840" s="67">
        <f t="shared" si="230"/>
        <v>4.5913340777077288E-2</v>
      </c>
      <c r="AH840" s="67">
        <f t="shared" si="230"/>
        <v>4.3417324187743661E-2</v>
      </c>
      <c r="AI840" s="67">
        <f t="shared" si="230"/>
        <v>4.1057000159848277E-2</v>
      </c>
      <c r="AJ840" s="67">
        <f t="shared" si="230"/>
        <v>3.8824991951061642E-2</v>
      </c>
      <c r="AK840" s="67">
        <f t="shared" si="230"/>
        <v>3.6714323845660417E-2</v>
      </c>
      <c r="AL840" s="67">
        <f t="shared" si="230"/>
        <v>3.471839935325912E-2</v>
      </c>
      <c r="AM840" s="67">
        <f t="shared" si="230"/>
        <v>3.2830980592738229E-2</v>
      </c>
      <c r="AN840" s="67">
        <f t="shared" si="230"/>
        <v>3.1046168796937088E-2</v>
      </c>
      <c r="AO840" s="67">
        <f t="shared" si="233"/>
        <v>2.9358385877182844E-2</v>
      </c>
      <c r="AP840" s="67">
        <f t="shared" si="233"/>
        <v>2.7762356990038744E-2</v>
      </c>
      <c r="AQ840" s="67">
        <f t="shared" si="233"/>
        <v>2.6253094051787568E-2</v>
      </c>
      <c r="AR840" s="67">
        <f t="shared" si="233"/>
        <v>2.4825880149127857E-2</v>
      </c>
      <c r="AS840" s="67">
        <f t="shared" si="233"/>
        <v>2.3476254797361502E-2</v>
      </c>
      <c r="AT840" s="67">
        <f t="shared" si="233"/>
        <v>2.2200000000000015E-2</v>
      </c>
      <c r="AU840" s="67">
        <f t="shared" si="233"/>
        <v>2.0993127066221442E-2</v>
      </c>
      <c r="AV840" s="67">
        <f t="shared" si="233"/>
        <v>1.9851864144978339E-2</v>
      </c>
      <c r="AW840" s="67">
        <f t="shared" si="233"/>
        <v>1.8772644436797093E-2</v>
      </c>
      <c r="AX840" s="67">
        <f t="shared" si="233"/>
        <v>1.7752095046426854E-2</v>
      </c>
      <c r="AY840" s="67">
        <f t="shared" si="233"/>
        <v>1.6787026441499053E-2</v>
      </c>
      <c r="AZ840" s="67">
        <f t="shared" si="233"/>
        <v>1.5874422484252641E-2</v>
      </c>
      <c r="BA840" s="67">
        <f t="shared" si="233"/>
        <v>1.5011431005171084E-2</v>
      </c>
      <c r="BB840" s="67">
        <f t="shared" si="233"/>
        <v>1.419535488907084E-2</v>
      </c>
      <c r="BC840" s="67">
        <f t="shared" si="233"/>
        <v>1.342364364578251E-2</v>
      </c>
      <c r="BD840" s="67">
        <f t="shared" si="233"/>
        <v>1.2693885439080546E-2</v>
      </c>
      <c r="BE840" s="67">
        <f t="shared" si="231"/>
        <v>1.2003799548949364E-2</v>
      </c>
      <c r="BF840" s="67">
        <f t="shared" si="231"/>
        <v>1.1351229243628174E-2</v>
      </c>
      <c r="BG840" s="67">
        <f t="shared" si="231"/>
        <v>1.0734135039157426E-2</v>
      </c>
      <c r="BH840" s="67">
        <f t="shared" si="231"/>
        <v>1.0150588325360879E-2</v>
      </c>
      <c r="BI840" s="67">
        <f t="shared" si="231"/>
        <v>9.5987653383425575E-3</v>
      </c>
      <c r="BJ840" s="67">
        <f t="shared" si="231"/>
        <v>9.0769414606606848E-3</v>
      </c>
      <c r="BK840" s="67">
        <f t="shared" si="231"/>
        <v>8.5834858313650116E-3</v>
      </c>
      <c r="BL840" s="67">
        <f t="shared" si="231"/>
        <v>8.1168562490521179E-3</v>
      </c>
      <c r="BM840" s="67">
        <f t="shared" si="231"/>
        <v>7.6755943520092134E-3</v>
      </c>
      <c r="BN840" s="67">
        <f t="shared" si="231"/>
        <v>7.258321060382926E-3</v>
      </c>
      <c r="BO840" s="67">
        <f t="shared" si="231"/>
        <v>6.8637322661283711E-3</v>
      </c>
      <c r="BP840" s="67">
        <f t="shared" si="231"/>
        <v>6.4905947572683267E-3</v>
      </c>
      <c r="BQ840" s="67">
        <f t="shared" si="231"/>
        <v>6.1377423637245321E-3</v>
      </c>
      <c r="BS840" s="55"/>
    </row>
    <row r="841" spans="2:71">
      <c r="B841" s="56">
        <v>32</v>
      </c>
      <c r="C841" s="212">
        <v>6.7500000000000004E-2</v>
      </c>
      <c r="D841" s="212">
        <v>2.1999999999999999E-2</v>
      </c>
      <c r="I841" s="61" t="s">
        <v>381</v>
      </c>
      <c r="J841" s="67">
        <f t="shared" si="232"/>
        <v>0.16550405789087341</v>
      </c>
      <c r="K841" s="67">
        <f t="shared" si="232"/>
        <v>0.15648207337093567</v>
      </c>
      <c r="L841" s="67">
        <f t="shared" si="232"/>
        <v>0.14795189676021339</v>
      </c>
      <c r="M841" s="67">
        <f t="shared" si="232"/>
        <v>0.1398867185447874</v>
      </c>
      <c r="N841" s="67">
        <f t="shared" si="232"/>
        <v>0.13226119065538594</v>
      </c>
      <c r="O841" s="67">
        <f t="shared" si="232"/>
        <v>0.12505134680087324</v>
      </c>
      <c r="P841" s="67">
        <f t="shared" si="232"/>
        <v>0.11823452714453137</v>
      </c>
      <c r="Q841" s="67">
        <f t="shared" si="232"/>
        <v>0.11178930708640161</v>
      </c>
      <c r="R841" s="67">
        <f t="shared" si="232"/>
        <v>0.10569542992785429</v>
      </c>
      <c r="S841" s="67">
        <f t="shared" si="232"/>
        <v>9.9933743206758782E-2</v>
      </c>
      <c r="T841" s="67">
        <f t="shared" si="232"/>
        <v>9.4486138503161163E-2</v>
      </c>
      <c r="U841" s="67">
        <f t="shared" si="232"/>
        <v>8.9335494526284837E-2</v>
      </c>
      <c r="V841" s="67">
        <f t="shared" si="232"/>
        <v>8.4465623303981871E-2</v>
      </c>
      <c r="W841" s="67">
        <f t="shared" si="232"/>
        <v>7.9861219305513848E-2</v>
      </c>
      <c r="X841" s="67">
        <f t="shared" si="232"/>
        <v>7.5507811337760133E-2</v>
      </c>
      <c r="Y841" s="67">
        <f t="shared" si="232"/>
        <v>7.1391717063667884E-2</v>
      </c>
      <c r="Z841" s="67">
        <f t="shared" si="230"/>
        <v>6.7500000000000004E-2</v>
      </c>
      <c r="AA841" s="67">
        <f t="shared" si="230"/>
        <v>6.3820428859228701E-2</v>
      </c>
      <c r="AB841" s="67">
        <f t="shared" si="230"/>
        <v>6.0341439107790697E-2</v>
      </c>
      <c r="AC841" s="67">
        <f t="shared" si="230"/>
        <v>5.7052096619884987E-2</v>
      </c>
      <c r="AD841" s="67">
        <f t="shared" si="230"/>
        <v>5.3942063312580925E-2</v>
      </c>
      <c r="AE841" s="67">
        <f t="shared" si="230"/>
        <v>5.1001564654230835E-2</v>
      </c>
      <c r="AF841" s="67">
        <f t="shared" si="230"/>
        <v>4.8221358944069509E-2</v>
      </c>
      <c r="AG841" s="67">
        <f t="shared" si="230"/>
        <v>4.5592708266449178E-2</v>
      </c>
      <c r="AH841" s="67">
        <f t="shared" si="230"/>
        <v>4.3107351028422052E-2</v>
      </c>
      <c r="AI841" s="67">
        <f t="shared" si="230"/>
        <v>4.0757475994358652E-2</v>
      </c>
      <c r="AJ841" s="67">
        <f t="shared" si="230"/>
        <v>3.8535697735995376E-2</v>
      </c>
      <c r="AK841" s="67">
        <f t="shared" si="230"/>
        <v>3.6435033420753084E-2</v>
      </c>
      <c r="AL841" s="67">
        <f t="shared" si="230"/>
        <v>3.4448880865374711E-2</v>
      </c>
      <c r="AM841" s="67">
        <f t="shared" si="230"/>
        <v>3.2570997785906539E-2</v>
      </c>
      <c r="AN841" s="67">
        <f t="shared" si="230"/>
        <v>3.0795482178808051E-2</v>
      </c>
      <c r="AO841" s="67">
        <f t="shared" si="233"/>
        <v>2.9116753771529846E-2</v>
      </c>
      <c r="AP841" s="67">
        <f t="shared" si="233"/>
        <v>2.7529536484260736E-2</v>
      </c>
      <c r="AQ841" s="67">
        <f t="shared" si="233"/>
        <v>2.6028841847723014E-2</v>
      </c>
      <c r="AR841" s="67">
        <f t="shared" si="233"/>
        <v>2.460995332489958E-2</v>
      </c>
      <c r="AS841" s="67">
        <f t="shared" si="233"/>
        <v>2.3268411487417665E-2</v>
      </c>
      <c r="AT841" s="67">
        <f t="shared" si="233"/>
        <v>2.1999999999999985E-2</v>
      </c>
      <c r="AU841" s="67">
        <f t="shared" si="233"/>
        <v>2.0800732368933785E-2</v>
      </c>
      <c r="AV841" s="67">
        <f t="shared" si="233"/>
        <v>1.9666839412909542E-2</v>
      </c>
      <c r="AW841" s="67">
        <f t="shared" si="233"/>
        <v>1.8594757416851387E-2</v>
      </c>
      <c r="AX841" s="67">
        <f t="shared" si="233"/>
        <v>1.758111693150784E-2</v>
      </c>
      <c r="AY841" s="67">
        <f t="shared" si="233"/>
        <v>1.6622732183601149E-2</v>
      </c>
      <c r="AZ841" s="67">
        <f t="shared" si="233"/>
        <v>1.5716591063252273E-2</v>
      </c>
      <c r="BA841" s="67">
        <f t="shared" si="233"/>
        <v>1.4859845657213055E-2</v>
      </c>
      <c r="BB841" s="67">
        <f t="shared" si="233"/>
        <v>1.4049803298152362E-2</v>
      </c>
      <c r="BC841" s="67">
        <f t="shared" si="233"/>
        <v>1.3283918101865031E-2</v>
      </c>
      <c r="BD841" s="67">
        <f t="shared" si="233"/>
        <v>1.2559782965805889E-2</v>
      </c>
      <c r="BE841" s="67">
        <f t="shared" si="231"/>
        <v>1.1875122003800996E-2</v>
      </c>
      <c r="BF841" s="67">
        <f t="shared" si="231"/>
        <v>1.1227783393159154E-2</v>
      </c>
      <c r="BG841" s="67">
        <f t="shared" si="231"/>
        <v>1.0615732611702863E-2</v>
      </c>
      <c r="BH841" s="67">
        <f t="shared" si="231"/>
        <v>1.0037046043463357E-2</v>
      </c>
      <c r="BI841" s="67">
        <f t="shared" si="231"/>
        <v>9.4899049329430531E-3</v>
      </c>
      <c r="BJ841" s="67">
        <f t="shared" si="231"/>
        <v>8.9725896689442312E-3</v>
      </c>
      <c r="BK841" s="67">
        <f t="shared" si="231"/>
        <v>8.4834743799986033E-3</v>
      </c>
      <c r="BL841" s="67">
        <f t="shared" si="231"/>
        <v>8.021021824411707E-3</v>
      </c>
      <c r="BM841" s="67">
        <f t="shared" si="231"/>
        <v>7.5837785588620471E-3</v>
      </c>
      <c r="BN841" s="67">
        <f t="shared" si="231"/>
        <v>7.1703703703703599E-3</v>
      </c>
      <c r="BO841" s="67">
        <f t="shared" si="231"/>
        <v>6.7794979572821171E-3</v>
      </c>
      <c r="BP841" s="67">
        <f t="shared" si="231"/>
        <v>6.409932845689032E-3</v>
      </c>
      <c r="BQ841" s="67">
        <f t="shared" si="231"/>
        <v>6.0605135284552622E-3</v>
      </c>
      <c r="BS841" s="55"/>
    </row>
    <row r="842" spans="2:71">
      <c r="B842" s="56">
        <v>33</v>
      </c>
      <c r="C842" s="212">
        <v>6.7100000000000007E-2</v>
      </c>
      <c r="D842" s="212">
        <v>2.1700000000000001E-2</v>
      </c>
      <c r="I842" s="61" t="s">
        <v>381</v>
      </c>
      <c r="J842" s="67">
        <f t="shared" si="232"/>
        <v>0.16555135862962025</v>
      </c>
      <c r="K842" s="67">
        <f t="shared" si="232"/>
        <v>0.15646586662370246</v>
      </c>
      <c r="L842" s="67">
        <f t="shared" si="232"/>
        <v>0.14787898825450063</v>
      </c>
      <c r="M842" s="67">
        <f t="shared" si="232"/>
        <v>0.13976335950490312</v>
      </c>
      <c r="N842" s="67">
        <f t="shared" si="232"/>
        <v>0.13209311810058505</v>
      </c>
      <c r="O842" s="67">
        <f t="shared" si="232"/>
        <v>0.12484382109406146</v>
      </c>
      <c r="P842" s="67">
        <f t="shared" si="232"/>
        <v>0.11799236697174301</v>
      </c>
      <c r="Q842" s="67">
        <f t="shared" si="232"/>
        <v>0.11151692203577322</v>
      </c>
      <c r="R842" s="67">
        <f t="shared" si="232"/>
        <v>0.10539685082604469</v>
      </c>
      <c r="S842" s="67">
        <f t="shared" si="232"/>
        <v>9.9612650360669547E-2</v>
      </c>
      <c r="T842" s="67">
        <f t="shared" si="232"/>
        <v>9.4145887985345691E-2</v>
      </c>
      <c r="U842" s="67">
        <f t="shared" si="232"/>
        <v>8.8979142633563033E-2</v>
      </c>
      <c r="V842" s="67">
        <f t="shared" si="232"/>
        <v>8.4095949310460855E-2</v>
      </c>
      <c r="W842" s="67">
        <f t="shared" si="232"/>
        <v>7.9480746623422568E-2</v>
      </c>
      <c r="X842" s="67">
        <f t="shared" si="232"/>
        <v>7.5118827192202114E-2</v>
      </c>
      <c r="Y842" s="67">
        <f t="shared" si="232"/>
        <v>7.0996290780552487E-2</v>
      </c>
      <c r="Z842" s="67">
        <f t="shared" si="230"/>
        <v>6.7100000000000007E-2</v>
      </c>
      <c r="AA842" s="67">
        <f t="shared" si="230"/>
        <v>6.3417538444604404E-2</v>
      </c>
      <c r="AB842" s="67">
        <f t="shared" si="230"/>
        <v>5.993717112329177E-2</v>
      </c>
      <c r="AC842" s="67">
        <f t="shared" si="230"/>
        <v>5.6647807063668974E-2</v>
      </c>
      <c r="AD842" s="67">
        <f t="shared" si="230"/>
        <v>5.3538963968148438E-2</v>
      </c>
      <c r="AE842" s="67">
        <f t="shared" si="230"/>
        <v>5.0600734809751767E-2</v>
      </c>
      <c r="AF842" s="67">
        <f t="shared" si="230"/>
        <v>4.7823756261142547E-2</v>
      </c>
      <c r="AG842" s="67">
        <f t="shared" si="230"/>
        <v>4.5199178856280144E-2</v>
      </c>
      <c r="AH842" s="67">
        <f t="shared" si="230"/>
        <v>4.2718638789607993E-2</v>
      </c>
      <c r="AI842" s="67">
        <f t="shared" si="230"/>
        <v>4.0374231262908102E-2</v>
      </c>
      <c r="AJ842" s="67">
        <f t="shared" si="230"/>
        <v>3.8158485294885601E-2</v>
      </c>
      <c r="AK842" s="67">
        <f t="shared" si="230"/>
        <v>3.6064339913208329E-2</v>
      </c>
      <c r="AL842" s="67">
        <f t="shared" si="230"/>
        <v>3.4085121653132204E-2</v>
      </c>
      <c r="AM842" s="67">
        <f t="shared" si="230"/>
        <v>3.2214523291006394E-2</v>
      </c>
      <c r="AN842" s="67">
        <f t="shared" si="230"/>
        <v>3.0446583744888258E-2</v>
      </c>
      <c r="AO842" s="67">
        <f t="shared" si="233"/>
        <v>2.8775669078216368E-2</v>
      </c>
      <c r="AP842" s="67">
        <f t="shared" si="233"/>
        <v>2.7196454546005975E-2</v>
      </c>
      <c r="AQ842" s="67">
        <f t="shared" si="233"/>
        <v>2.5703907626352756E-2</v>
      </c>
      <c r="AR842" s="67">
        <f t="shared" si="233"/>
        <v>2.4293271983171178E-2</v>
      </c>
      <c r="AS842" s="67">
        <f t="shared" si="233"/>
        <v>2.2960052309060945E-2</v>
      </c>
      <c r="AT842" s="67">
        <f t="shared" si="233"/>
        <v>2.1700000000000007E-2</v>
      </c>
      <c r="AU842" s="67">
        <f t="shared" si="233"/>
        <v>2.0509099616213351E-2</v>
      </c>
      <c r="AV842" s="67">
        <f t="shared" si="233"/>
        <v>1.9383556086072007E-2</v>
      </c>
      <c r="AW842" s="67">
        <f t="shared" si="233"/>
        <v>1.8319782612244664E-2</v>
      </c>
      <c r="AX842" s="67">
        <f t="shared" si="233"/>
        <v>1.7314389241562166E-2</v>
      </c>
      <c r="AY842" s="67">
        <f t="shared" si="233"/>
        <v>1.6364172062170095E-2</v>
      </c>
      <c r="AZ842" s="67">
        <f t="shared" si="233"/>
        <v>1.5466102993543866E-2</v>
      </c>
      <c r="BA842" s="67">
        <f t="shared" si="233"/>
        <v>1.4617320136829795E-2</v>
      </c>
      <c r="BB842" s="67">
        <f t="shared" si="233"/>
        <v>1.3815118654761458E-2</v>
      </c>
      <c r="BC842" s="67">
        <f t="shared" si="233"/>
        <v>1.3056942152088018E-2</v>
      </c>
      <c r="BD842" s="67">
        <f t="shared" si="233"/>
        <v>1.2340374529046464E-2</v>
      </c>
      <c r="BE842" s="67">
        <f t="shared" si="231"/>
        <v>1.1663132281916854E-2</v>
      </c>
      <c r="BF842" s="67">
        <f t="shared" si="231"/>
        <v>1.1023057226124722E-2</v>
      </c>
      <c r="BG842" s="67">
        <f t="shared" si="231"/>
        <v>1.0418109618701028E-2</v>
      </c>
      <c r="BH842" s="67">
        <f t="shared" si="231"/>
        <v>9.8463616581829401E-3</v>
      </c>
      <c r="BI842" s="67">
        <f t="shared" si="231"/>
        <v>9.3059913412413611E-3</v>
      </c>
      <c r="BJ842" s="67">
        <f t="shared" si="231"/>
        <v>8.7952766564579708E-3</v>
      </c>
      <c r="BK842" s="67">
        <f t="shared" si="231"/>
        <v>8.312590096748956E-3</v>
      </c>
      <c r="BL842" s="67">
        <f t="shared" si="231"/>
        <v>7.8563934729480589E-3</v>
      </c>
      <c r="BM842" s="67">
        <f t="shared" si="231"/>
        <v>7.4252330120211998E-3</v>
      </c>
      <c r="BN842" s="67">
        <f t="shared" si="231"/>
        <v>7.0177347242921049E-3</v>
      </c>
      <c r="BO842" s="67">
        <f t="shared" si="231"/>
        <v>6.6326000249154957E-3</v>
      </c>
      <c r="BP842" s="67">
        <f t="shared" si="231"/>
        <v>6.2686015956447483E-3</v>
      </c>
      <c r="BQ842" s="67">
        <f t="shared" si="231"/>
        <v>5.9245794737065463E-3</v>
      </c>
      <c r="BS842" s="55"/>
    </row>
    <row r="843" spans="2:71">
      <c r="B843" s="56">
        <v>34</v>
      </c>
      <c r="C843" s="212">
        <v>6.6699999999999995E-2</v>
      </c>
      <c r="D843" s="212">
        <v>2.1499999999999998E-2</v>
      </c>
      <c r="I843" s="61" t="s">
        <v>381</v>
      </c>
      <c r="J843" s="67">
        <f t="shared" si="232"/>
        <v>0.16499688041596614</v>
      </c>
      <c r="K843" s="67">
        <f t="shared" si="232"/>
        <v>0.15591624409821897</v>
      </c>
      <c r="L843" s="67">
        <f t="shared" si="232"/>
        <v>0.14733536241660375</v>
      </c>
      <c r="M843" s="67">
        <f t="shared" si="232"/>
        <v>0.13922673127475585</v>
      </c>
      <c r="N843" s="67">
        <f t="shared" si="232"/>
        <v>0.13156436026975571</v>
      </c>
      <c r="O843" s="67">
        <f t="shared" si="232"/>
        <v>0.1243236893857072</v>
      </c>
      <c r="P843" s="67">
        <f t="shared" si="232"/>
        <v>0.1174815102721018</v>
      </c>
      <c r="Q843" s="67">
        <f t="shared" si="232"/>
        <v>0.11101589185464349</v>
      </c>
      <c r="R843" s="67">
        <f t="shared" si="232"/>
        <v>0.10490611004009702</v>
      </c>
      <c r="S843" s="67">
        <f t="shared" si="232"/>
        <v>9.9132581289843688E-2</v>
      </c>
      <c r="T843" s="67">
        <f t="shared" si="232"/>
        <v>9.3676799849230039E-2</v>
      </c>
      <c r="U843" s="67">
        <f t="shared" si="232"/>
        <v>8.8521278431511544E-2</v>
      </c>
      <c r="V843" s="67">
        <f t="shared" si="232"/>
        <v>8.3649492166267631E-2</v>
      </c>
      <c r="W843" s="67">
        <f t="shared" si="232"/>
        <v>7.9045825632626826E-2</v>
      </c>
      <c r="X843" s="67">
        <f t="shared" si="232"/>
        <v>7.4695522807528766E-2</v>
      </c>
      <c r="Y843" s="67">
        <f t="shared" si="232"/>
        <v>7.0584639768593915E-2</v>
      </c>
      <c r="Z843" s="67">
        <f t="shared" si="230"/>
        <v>6.6699999999999995E-2</v>
      </c>
      <c r="AA843" s="67">
        <f t="shared" si="230"/>
        <v>6.3029152158108753E-2</v>
      </c>
      <c r="AB843" s="67">
        <f t="shared" si="230"/>
        <v>5.9560330161469645E-2</v>
      </c>
      <c r="AC843" s="67">
        <f t="shared" si="230"/>
        <v>5.628241547727833E-2</v>
      </c>
      <c r="AD843" s="67">
        <f t="shared" si="230"/>
        <v>5.3184901483407356E-2</v>
      </c>
      <c r="AE843" s="67">
        <f t="shared" si="230"/>
        <v>5.0257859791779699E-2</v>
      </c>
      <c r="AF843" s="67">
        <f t="shared" si="230"/>
        <v>4.7491908425142115E-2</v>
      </c>
      <c r="AG843" s="67">
        <f t="shared" si="230"/>
        <v>4.4878181745236126E-2</v>
      </c>
      <c r="AH843" s="67">
        <f t="shared" si="230"/>
        <v>4.2408302035978201E-2</v>
      </c>
      <c r="AI843" s="67">
        <f t="shared" si="230"/>
        <v>4.0074352650565269E-2</v>
      </c>
      <c r="AJ843" s="67">
        <f t="shared" si="230"/>
        <v>3.7868852636434587E-2</v>
      </c>
      <c r="AK843" s="67">
        <f t="shared" si="230"/>
        <v>3.5784732756744132E-2</v>
      </c>
      <c r="AL843" s="67">
        <f t="shared" si="230"/>
        <v>3.3815312831515509E-2</v>
      </c>
      <c r="AM843" s="67">
        <f t="shared" si="230"/>
        <v>3.1954280325811671E-2</v>
      </c>
      <c r="AN843" s="67">
        <f t="shared" si="230"/>
        <v>3.0195670116318515E-2</v>
      </c>
      <c r="AO843" s="67">
        <f t="shared" si="233"/>
        <v>2.853384537147672E-2</v>
      </c>
      <c r="AP843" s="67">
        <f t="shared" si="233"/>
        <v>2.6963479483879359E-2</v>
      </c>
      <c r="AQ843" s="67">
        <f t="shared" si="233"/>
        <v>2.5479538997023626E-2</v>
      </c>
      <c r="AR843" s="67">
        <f t="shared" si="233"/>
        <v>2.4077267471692171E-2</v>
      </c>
      <c r="AS843" s="67">
        <f t="shared" si="233"/>
        <v>2.2752170240251397E-2</v>
      </c>
      <c r="AT843" s="67">
        <f t="shared" si="233"/>
        <v>2.1499999999999988E-2</v>
      </c>
      <c r="AU843" s="67">
        <f t="shared" si="233"/>
        <v>2.0316743199390364E-2</v>
      </c>
      <c r="AV843" s="67">
        <f t="shared" si="233"/>
        <v>1.919860717348721E-2</v>
      </c>
      <c r="AW843" s="67">
        <f t="shared" si="233"/>
        <v>1.814200798742854E-2</v>
      </c>
      <c r="AX843" s="67">
        <f t="shared" si="233"/>
        <v>1.7143558948924404E-2</v>
      </c>
      <c r="AY843" s="67">
        <f t="shared" si="233"/>
        <v>1.6200059752972458E-2</v>
      </c>
      <c r="AZ843" s="67">
        <f t="shared" si="233"/>
        <v>1.5308486223996326E-2</v>
      </c>
      <c r="BA843" s="67">
        <f t="shared" si="233"/>
        <v>1.4465980622527378E-2</v>
      </c>
      <c r="BB843" s="67">
        <f t="shared" si="233"/>
        <v>1.3669842485360283E-2</v>
      </c>
      <c r="BC843" s="67">
        <f t="shared" si="233"/>
        <v>1.2917519969822383E-2</v>
      </c>
      <c r="BD843" s="67">
        <f t="shared" si="233"/>
        <v>1.2206601674412945E-2</v>
      </c>
      <c r="BE843" s="67">
        <f t="shared" si="231"/>
        <v>1.1534808909595183E-2</v>
      </c>
      <c r="BF843" s="67">
        <f t="shared" si="231"/>
        <v>1.0899988393966765E-2</v>
      </c>
      <c r="BG843" s="67">
        <f t="shared" si="231"/>
        <v>1.0300105352398061E-2</v>
      </c>
      <c r="BH843" s="67">
        <f t="shared" si="231"/>
        <v>9.7332369940157093E-3</v>
      </c>
      <c r="BI843" s="67">
        <f t="shared" si="231"/>
        <v>9.1975663491266745E-3</v>
      </c>
      <c r="BJ843" s="67">
        <f t="shared" si="231"/>
        <v>8.6913764453284241E-3</v>
      </c>
      <c r="BK843" s="67">
        <f t="shared" si="231"/>
        <v>8.2130448041380453E-3</v>
      </c>
      <c r="BL843" s="67">
        <f t="shared" si="231"/>
        <v>7.7610382405004716E-3</v>
      </c>
      <c r="BM843" s="67">
        <f t="shared" si="231"/>
        <v>7.3339079485068206E-3</v>
      </c>
      <c r="BN843" s="67">
        <f t="shared" si="231"/>
        <v>6.9302848575712077E-3</v>
      </c>
      <c r="BO843" s="67">
        <f t="shared" si="231"/>
        <v>6.5488752441812993E-3</v>
      </c>
      <c r="BP843" s="67">
        <f t="shared" si="231"/>
        <v>6.1884565851570428E-3</v>
      </c>
      <c r="BQ843" s="67">
        <f t="shared" si="231"/>
        <v>5.8478736391261383E-3</v>
      </c>
      <c r="BS843" s="55"/>
    </row>
    <row r="844" spans="2:71">
      <c r="B844" s="56">
        <v>35</v>
      </c>
      <c r="C844" s="212">
        <v>6.6299999999999998E-2</v>
      </c>
      <c r="D844" s="212">
        <v>2.12E-2</v>
      </c>
      <c r="I844" s="61" t="s">
        <v>381</v>
      </c>
      <c r="J844" s="67">
        <f t="shared" si="232"/>
        <v>0.16506525319044751</v>
      </c>
      <c r="K844" s="67">
        <f t="shared" si="232"/>
        <v>0.15591818800619092</v>
      </c>
      <c r="L844" s="67">
        <f t="shared" si="232"/>
        <v>0.14727800600823701</v>
      </c>
      <c r="M844" s="67">
        <f t="shared" si="232"/>
        <v>0.13911661834410899</v>
      </c>
      <c r="N844" s="67">
        <f t="shared" si="232"/>
        <v>0.13140749270069615</v>
      </c>
      <c r="O844" s="67">
        <f t="shared" si="232"/>
        <v>0.12412556704886819</v>
      </c>
      <c r="P844" s="67">
        <f t="shared" si="232"/>
        <v>0.11724716816791876</v>
      </c>
      <c r="Q844" s="67">
        <f t="shared" si="232"/>
        <v>0.11074993468496357</v>
      </c>
      <c r="R844" s="67">
        <f t="shared" si="232"/>
        <v>0.10461274437909882</v>
      </c>
      <c r="S844" s="67">
        <f t="shared" si="232"/>
        <v>9.8815645513987888E-2</v>
      </c>
      <c r="T844" s="67">
        <f t="shared" si="232"/>
        <v>9.3339791975642183E-2</v>
      </c>
      <c r="U844" s="67">
        <f t="shared" si="232"/>
        <v>8.8167382004531655E-2</v>
      </c>
      <c r="V844" s="67">
        <f t="shared" si="232"/>
        <v>8.3281600322845942E-2</v>
      </c>
      <c r="W844" s="67">
        <f t="shared" si="232"/>
        <v>7.8666563468764009E-2</v>
      </c>
      <c r="X844" s="67">
        <f t="shared" si="232"/>
        <v>7.4307268160017051E-2</v>
      </c>
      <c r="Y844" s="67">
        <f t="shared" ref="Y844:AN859" si="234">$C844*POWER(POWER($D844/$C844,1/($D$672-$C$672)),Y$672-$C$672)</f>
        <v>7.0189542518876213E-2</v>
      </c>
      <c r="Z844" s="67">
        <f t="shared" si="234"/>
        <v>6.6299999999999998E-2</v>
      </c>
      <c r="AA844" s="67">
        <f t="shared" si="234"/>
        <v>6.2625995871363013E-2</v>
      </c>
      <c r="AB844" s="67">
        <f t="shared" si="234"/>
        <v>5.9155586106786985E-2</v>
      </c>
      <c r="AC844" s="67">
        <f t="shared" si="234"/>
        <v>5.5877488556435907E-2</v>
      </c>
      <c r="AD844" s="67">
        <f t="shared" si="234"/>
        <v>5.2781046269042065E-2</v>
      </c>
      <c r="AE844" s="67">
        <f t="shared" si="234"/>
        <v>4.9856192846625166E-2</v>
      </c>
      <c r="AF844" s="67">
        <f t="shared" si="234"/>
        <v>4.7093419719074298E-2</v>
      </c>
      <c r="AG844" s="67">
        <f t="shared" si="234"/>
        <v>4.4483745232203803E-2</v>
      </c>
      <c r="AH844" s="67">
        <f t="shared" si="234"/>
        <v>4.2018685448789735E-2</v>
      </c>
      <c r="AI844" s="67">
        <f t="shared" si="234"/>
        <v>3.9690226567662246E-2</v>
      </c>
      <c r="AJ844" s="67">
        <f t="shared" si="234"/>
        <v>3.7490798871189723E-2</v>
      </c>
      <c r="AK844" s="67">
        <f t="shared" si="234"/>
        <v>3.5413252116458953E-2</v>
      </c>
      <c r="AL844" s="67">
        <f t="shared" si="234"/>
        <v>3.3450832290149259E-2</v>
      </c>
      <c r="AM844" s="67">
        <f t="shared" si="234"/>
        <v>3.1597159651531585E-2</v>
      </c>
      <c r="AN844" s="67">
        <f t="shared" si="234"/>
        <v>2.9846207992211386E-2</v>
      </c>
      <c r="AO844" s="67">
        <f t="shared" si="233"/>
        <v>2.819228504518962E-2</v>
      </c>
      <c r="AP844" s="67">
        <f t="shared" si="233"/>
        <v>2.6630013979552558E-2</v>
      </c>
      <c r="AQ844" s="67">
        <f t="shared" si="233"/>
        <v>2.5154315920630433E-2</v>
      </c>
      <c r="AR844" s="67">
        <f t="shared" si="233"/>
        <v>2.3760393438798828E-2</v>
      </c>
      <c r="AS844" s="67">
        <f t="shared" si="233"/>
        <v>2.2443714953245496E-2</v>
      </c>
      <c r="AT844" s="67">
        <f t="shared" si="233"/>
        <v>2.1200000000000007E-2</v>
      </c>
      <c r="AU844" s="67">
        <f t="shared" si="233"/>
        <v>2.002520531633328E-2</v>
      </c>
      <c r="AV844" s="67">
        <f t="shared" si="233"/>
        <v>1.8915511696287853E-2</v>
      </c>
      <c r="AW844" s="67">
        <f t="shared" si="233"/>
        <v>1.7867311574606963E-2</v>
      </c>
      <c r="AX844" s="67">
        <f t="shared" si="233"/>
        <v>1.6877197298698226E-2</v>
      </c>
      <c r="AY844" s="67">
        <f t="shared" si="233"/>
        <v>1.5941950050504586E-2</v>
      </c>
      <c r="AZ844" s="67">
        <f t="shared" si="233"/>
        <v>1.5058529382268107E-2</v>
      </c>
      <c r="BA844" s="67">
        <f t="shared" si="233"/>
        <v>1.422406333216774E-2</v>
      </c>
      <c r="BB844" s="67">
        <f t="shared" si="233"/>
        <v>1.3435839087697479E-2</v>
      </c>
      <c r="BC844" s="67">
        <f t="shared" si="233"/>
        <v>1.2691294166431976E-2</v>
      </c>
      <c r="BD844" s="67">
        <f t="shared" ref="BD844:BQ859" si="235">$C844*POWER(POWER($D844/$C844,1/($D$672-$C$672)),BD$672-$C$672)</f>
        <v>1.1988008085508635E-2</v>
      </c>
      <c r="BE844" s="67">
        <f t="shared" si="235"/>
        <v>1.1323694492744044E-2</v>
      </c>
      <c r="BF844" s="67">
        <f t="shared" si="235"/>
        <v>1.0696193733803388E-2</v>
      </c>
      <c r="BG844" s="67">
        <f t="shared" si="235"/>
        <v>1.0103465831258972E-2</v>
      </c>
      <c r="BH844" s="67">
        <f t="shared" si="235"/>
        <v>9.5435838527131479E-3</v>
      </c>
      <c r="BI844" s="67">
        <f t="shared" si="235"/>
        <v>9.0147276464256458E-3</v>
      </c>
      <c r="BJ844" s="67">
        <f t="shared" si="235"/>
        <v>8.5151779240801567E-3</v>
      </c>
      <c r="BK844" s="67">
        <f t="shared" si="235"/>
        <v>8.0433106714534758E-3</v>
      </c>
      <c r="BL844" s="67">
        <f t="shared" si="235"/>
        <v>7.5975918688165212E-3</v>
      </c>
      <c r="BM844" s="67">
        <f t="shared" si="235"/>
        <v>7.1765725039035395E-3</v>
      </c>
      <c r="BN844" s="67">
        <f t="shared" si="235"/>
        <v>6.7788838612368079E-3</v>
      </c>
      <c r="BO844" s="67">
        <f t="shared" si="235"/>
        <v>6.4032330724926954E-3</v>
      </c>
      <c r="BP844" s="67">
        <f t="shared" si="235"/>
        <v>6.0483989134434788E-3</v>
      </c>
      <c r="BQ844" s="67">
        <f t="shared" si="235"/>
        <v>5.7132278338109781E-3</v>
      </c>
      <c r="BS844" s="55"/>
    </row>
    <row r="845" spans="2:71">
      <c r="B845" s="56">
        <v>36</v>
      </c>
      <c r="C845" s="212">
        <v>6.6100000000000006E-2</v>
      </c>
      <c r="D845" s="212">
        <v>2.1100000000000001E-2</v>
      </c>
      <c r="I845" s="61" t="s">
        <v>381</v>
      </c>
      <c r="J845" s="67">
        <f t="shared" ref="J845:Y860" si="236">$C845*POWER(POWER($D845/$C845,1/($D$672-$C$672)),J$672-$C$672)</f>
        <v>0.16479220423515248</v>
      </c>
      <c r="K845" s="67">
        <f t="shared" si="236"/>
        <v>0.15564698505005831</v>
      </c>
      <c r="L845" s="67">
        <f t="shared" si="236"/>
        <v>0.14700928401081081</v>
      </c>
      <c r="M845" s="67">
        <f t="shared" si="236"/>
        <v>0.13885093616442748</v>
      </c>
      <c r="N845" s="67">
        <f t="shared" si="236"/>
        <v>0.13114533958494839</v>
      </c>
      <c r="O845" s="67">
        <f t="shared" si="236"/>
        <v>0.12386736863253292</v>
      </c>
      <c r="P845" s="67">
        <f t="shared" si="236"/>
        <v>0.11699329202628209</v>
      </c>
      <c r="Q845" s="67">
        <f t="shared" si="236"/>
        <v>0.11050069546364778</v>
      </c>
      <c r="R845" s="67">
        <f t="shared" si="236"/>
        <v>0.10436840853411335</v>
      </c>
      <c r="S845" s="67">
        <f t="shared" si="236"/>
        <v>9.8576435688832828E-2</v>
      </c>
      <c r="T845" s="67">
        <f t="shared" si="236"/>
        <v>9.3105891041142447E-2</v>
      </c>
      <c r="U845" s="67">
        <f t="shared" si="236"/>
        <v>8.7938936785346949E-2</v>
      </c>
      <c r="V845" s="67">
        <f t="shared" si="236"/>
        <v>8.3058725032984296E-2</v>
      </c>
      <c r="W845" s="67">
        <f t="shared" si="236"/>
        <v>7.8449342876913367E-2</v>
      </c>
      <c r="X845" s="67">
        <f t="shared" si="236"/>
        <v>7.4095760504095387E-2</v>
      </c>
      <c r="Y845" s="67">
        <f t="shared" si="236"/>
        <v>6.9983782187880539E-2</v>
      </c>
      <c r="Z845" s="67">
        <f t="shared" si="234"/>
        <v>6.6100000000000006E-2</v>
      </c>
      <c r="AA845" s="67">
        <f t="shared" si="234"/>
        <v>6.2431750091332443E-2</v>
      </c>
      <c r="AB845" s="67">
        <f t="shared" si="234"/>
        <v>5.8967071398889383E-2</v>
      </c>
      <c r="AC845" s="67">
        <f t="shared" si="234"/>
        <v>5.5694666644375473E-2</v>
      </c>
      <c r="AD845" s="67">
        <f t="shared" si="234"/>
        <v>5.2603865497151556E-2</v>
      </c>
      <c r="AE845" s="67">
        <f t="shared" si="234"/>
        <v>4.9684589781486099E-2</v>
      </c>
      <c r="AF845" s="67">
        <f t="shared" si="234"/>
        <v>4.6927320614646134E-2</v>
      </c>
      <c r="AG845" s="67">
        <f t="shared" si="234"/>
        <v>4.4323067368675043E-2</v>
      </c>
      <c r="AH845" s="67">
        <f t="shared" si="234"/>
        <v>4.1863338354650705E-2</v>
      </c>
      <c r="AI845" s="67">
        <f t="shared" si="234"/>
        <v>3.9540113133834272E-2</v>
      </c>
      <c r="AJ845" s="67">
        <f t="shared" si="234"/>
        <v>3.7345816365424396E-2</v>
      </c>
      <c r="AK845" s="67">
        <f t="shared" si="234"/>
        <v>3.5273293105642492E-2</v>
      </c>
      <c r="AL845" s="67">
        <f t="shared" si="234"/>
        <v>3.3315785477606531E-2</v>
      </c>
      <c r="AM845" s="67">
        <f t="shared" si="234"/>
        <v>3.1466910635920928E-2</v>
      </c>
      <c r="AN845" s="67">
        <f t="shared" si="234"/>
        <v>2.9720639954131711E-2</v>
      </c>
      <c r="AO845" s="67">
        <f t="shared" ref="AO845:BD860" si="237">$C845*POWER(POWER($D845/$C845,1/($D$672-$C$672)),AO$672-$C$672)</f>
        <v>2.8071279367183375E-2</v>
      </c>
      <c r="AP845" s="67">
        <f t="shared" si="237"/>
        <v>2.6513450804780164E-2</v>
      </c>
      <c r="AQ845" s="67">
        <f t="shared" si="237"/>
        <v>2.5042074655111528E-2</v>
      </c>
      <c r="AR845" s="67">
        <f t="shared" si="237"/>
        <v>2.3652353201761164E-2</v>
      </c>
      <c r="AS845" s="67">
        <f t="shared" si="237"/>
        <v>2.2339754979792431E-2</v>
      </c>
      <c r="AT845" s="67">
        <f t="shared" si="237"/>
        <v>2.1100000000000008E-2</v>
      </c>
      <c r="AU845" s="67">
        <f t="shared" si="237"/>
        <v>1.9929045793148484E-2</v>
      </c>
      <c r="AV845" s="67">
        <f t="shared" si="237"/>
        <v>1.8823074228692376E-2</v>
      </c>
      <c r="AW845" s="67">
        <f t="shared" si="237"/>
        <v>1.7778479064997316E-2</v>
      </c>
      <c r="AX845" s="67">
        <f t="shared" si="237"/>
        <v>1.6791854190467442E-2</v>
      </c>
      <c r="AY845" s="67">
        <f t="shared" si="237"/>
        <v>1.5859982517236866E-2</v>
      </c>
      <c r="AZ845" s="67">
        <f t="shared" si="237"/>
        <v>1.4979825491210795E-2</v>
      </c>
      <c r="BA845" s="67">
        <f t="shared" si="237"/>
        <v>1.4148513184251792E-2</v>
      </c>
      <c r="BB845" s="67">
        <f t="shared" si="237"/>
        <v>1.3363334936204691E-2</v>
      </c>
      <c r="BC845" s="67">
        <f t="shared" si="237"/>
        <v>1.2621730516246642E-2</v>
      </c>
      <c r="BD845" s="67">
        <f t="shared" si="237"/>
        <v>1.192128177474213E-2</v>
      </c>
      <c r="BE845" s="67">
        <f t="shared" si="235"/>
        <v>1.1259704758382101E-2</v>
      </c>
      <c r="BF845" s="67">
        <f t="shared" si="235"/>
        <v>1.0634842262897092E-2</v>
      </c>
      <c r="BG845" s="67">
        <f t="shared" si="235"/>
        <v>1.0044656799060993E-2</v>
      </c>
      <c r="BH845" s="67">
        <f t="shared" si="235"/>
        <v>9.4872239490496092E-3</v>
      </c>
      <c r="BI845" s="67">
        <f t="shared" si="235"/>
        <v>8.9607260914912144E-3</v>
      </c>
      <c r="BJ845" s="67">
        <f t="shared" si="235"/>
        <v>8.4634464747482818E-3</v>
      </c>
      <c r="BK845" s="67">
        <f t="shared" si="235"/>
        <v>7.9937636191051934E-3</v>
      </c>
      <c r="BL845" s="67">
        <f t="shared" si="235"/>
        <v>7.5501460296090875E-3</v>
      </c>
      <c r="BM845" s="67">
        <f t="shared" si="235"/>
        <v>7.1311472023240594E-3</v>
      </c>
      <c r="BN845" s="67">
        <f t="shared" si="235"/>
        <v>6.735400907715584E-3</v>
      </c>
      <c r="BO845" s="67">
        <f t="shared" si="235"/>
        <v>6.3616167357856742E-3</v>
      </c>
      <c r="BP845" s="67">
        <f t="shared" si="235"/>
        <v>6.0085758884328164E-3</v>
      </c>
      <c r="BQ845" s="67">
        <f t="shared" si="235"/>
        <v>5.6751272053168446E-3</v>
      </c>
      <c r="BS845" s="55"/>
    </row>
    <row r="846" spans="2:71">
      <c r="B846" s="56">
        <v>37</v>
      </c>
      <c r="C846" s="212">
        <v>6.5799999999999997E-2</v>
      </c>
      <c r="D846" s="212">
        <v>2.1000000000000001E-2</v>
      </c>
      <c r="I846" s="61" t="s">
        <v>381</v>
      </c>
      <c r="J846" s="67">
        <f t="shared" si="236"/>
        <v>0.16407075354091025</v>
      </c>
      <c r="K846" s="67">
        <f t="shared" si="236"/>
        <v>0.15496400881877037</v>
      </c>
      <c r="L846" s="67">
        <f t="shared" si="236"/>
        <v>0.14636273382627088</v>
      </c>
      <c r="M846" s="67">
        <f t="shared" si="236"/>
        <v>0.13823887247362579</v>
      </c>
      <c r="N846" s="67">
        <f t="shared" si="236"/>
        <v>0.13056592592389313</v>
      </c>
      <c r="O846" s="67">
        <f t="shared" si="236"/>
        <v>0.12331886615767924</v>
      </c>
      <c r="P846" s="67">
        <f t="shared" si="236"/>
        <v>0.1164740543354327</v>
      </c>
      <c r="Q846" s="67">
        <f t="shared" si="236"/>
        <v>0.11000916369103789</v>
      </c>
      <c r="R846" s="67">
        <f t="shared" si="236"/>
        <v>0.10390310670519864</v>
      </c>
      <c r="S846" s="67">
        <f t="shared" si="236"/>
        <v>9.8135966321062057E-2</v>
      </c>
      <c r="T846" s="67">
        <f t="shared" si="236"/>
        <v>9.2688930977717979E-2</v>
      </c>
      <c r="U846" s="67">
        <f t="shared" si="236"/>
        <v>8.7544233249663414E-2</v>
      </c>
      <c r="V846" s="67">
        <f t="shared" si="236"/>
        <v>8.2685091892082146E-2</v>
      </c>
      <c r="W846" s="67">
        <f t="shared" si="236"/>
        <v>7.8095657102900701E-2</v>
      </c>
      <c r="X846" s="67">
        <f t="shared" si="236"/>
        <v>7.376095882307257E-2</v>
      </c>
      <c r="Y846" s="67">
        <f t="shared" si="236"/>
        <v>6.9666857906454868E-2</v>
      </c>
      <c r="Z846" s="67">
        <f t="shared" si="234"/>
        <v>6.5799999999999997E-2</v>
      </c>
      <c r="AA846" s="67">
        <f t="shared" si="234"/>
        <v>6.2147771983826525E-2</v>
      </c>
      <c r="AB846" s="67">
        <f t="shared" si="234"/>
        <v>5.8698260829083478E-2</v>
      </c>
      <c r="AC846" s="67">
        <f t="shared" si="234"/>
        <v>5.5440214739408147E-2</v>
      </c>
      <c r="AD846" s="67">
        <f t="shared" si="234"/>
        <v>5.2363006449226694E-2</v>
      </c>
      <c r="AE846" s="67">
        <f t="shared" si="234"/>
        <v>4.9456598559182038E-2</v>
      </c>
      <c r="AF846" s="67">
        <f t="shared" si="234"/>
        <v>4.6711510795618374E-2</v>
      </c>
      <c r="AG846" s="67">
        <f t="shared" si="234"/>
        <v>4.411878908732738E-2</v>
      </c>
      <c r="AH846" s="67">
        <f t="shared" si="234"/>
        <v>4.1669976358689305E-2</v>
      </c>
      <c r="AI846" s="67">
        <f t="shared" si="234"/>
        <v>3.935708494394019E-2</v>
      </c>
      <c r="AJ846" s="67">
        <f t="shared" si="234"/>
        <v>3.7172570532584916E-2</v>
      </c>
      <c r="AK846" s="67">
        <f t="shared" si="234"/>
        <v>3.5109307560969548E-2</v>
      </c>
      <c r="AL846" s="67">
        <f t="shared" si="234"/>
        <v>3.3160565969744253E-2</v>
      </c>
      <c r="AM846" s="67">
        <f t="shared" si="234"/>
        <v>3.131998925140278E-2</v>
      </c>
      <c r="AN846" s="67">
        <f t="shared" si="234"/>
        <v>2.958157371629298E-2</v>
      </c>
      <c r="AO846" s="67">
        <f t="shared" si="237"/>
        <v>2.7939648909467048E-2</v>
      </c>
      <c r="AP846" s="67">
        <f t="shared" si="237"/>
        <v>2.6388859114494314E-2</v>
      </c>
      <c r="AQ846" s="67">
        <f t="shared" si="237"/>
        <v>2.4924145883904483E-2</v>
      </c>
      <c r="AR846" s="67">
        <f t="shared" si="237"/>
        <v>2.3540731539278482E-2</v>
      </c>
      <c r="AS846" s="67">
        <f t="shared" si="237"/>
        <v>2.2234103587166456E-2</v>
      </c>
      <c r="AT846" s="67">
        <f t="shared" si="237"/>
        <v>2.1000000000000005E-2</v>
      </c>
      <c r="AU846" s="67">
        <f t="shared" si="237"/>
        <v>1.9834395313987192E-2</v>
      </c>
      <c r="AV846" s="67">
        <f t="shared" si="237"/>
        <v>1.8733487498643668E-2</v>
      </c>
      <c r="AW846" s="67">
        <f t="shared" si="237"/>
        <v>1.7693685555130262E-2</v>
      </c>
      <c r="AX846" s="67">
        <f t="shared" si="237"/>
        <v>1.6711597802944695E-2</v>
      </c>
      <c r="AY846" s="67">
        <f t="shared" si="237"/>
        <v>1.5784020816760228E-2</v>
      </c>
      <c r="AZ846" s="67">
        <f t="shared" si="237"/>
        <v>1.4907928977325017E-2</v>
      </c>
      <c r="BA846" s="67">
        <f t="shared" si="237"/>
        <v>1.4080464602338532E-2</v>
      </c>
      <c r="BB846" s="67">
        <f t="shared" si="237"/>
        <v>1.3298928625113612E-2</v>
      </c>
      <c r="BC846" s="67">
        <f t="shared" si="237"/>
        <v>1.2560771790619213E-2</v>
      </c>
      <c r="BD846" s="67">
        <f t="shared" si="235"/>
        <v>1.1863586340186678E-2</v>
      </c>
      <c r="BE846" s="67">
        <f t="shared" si="235"/>
        <v>1.1205098157756241E-2</v>
      </c>
      <c r="BF846" s="67">
        <f t="shared" si="235"/>
        <v>1.0583159352046042E-2</v>
      </c>
      <c r="BG846" s="67">
        <f t="shared" si="235"/>
        <v>9.9957412504476997E-3</v>
      </c>
      <c r="BH846" s="67">
        <f t="shared" si="235"/>
        <v>9.4409277817956334E-3</v>
      </c>
      <c r="BI846" s="67">
        <f t="shared" si="235"/>
        <v>8.9169092264256566E-3</v>
      </c>
      <c r="BJ846" s="67">
        <f t="shared" si="235"/>
        <v>8.4219763131364849E-3</v>
      </c>
      <c r="BK846" s="67">
        <f t="shared" si="235"/>
        <v>7.9545146437993031E-3</v>
      </c>
      <c r="BL846" s="67">
        <f t="shared" si="235"/>
        <v>7.5129994274293049E-3</v>
      </c>
      <c r="BM846" s="67">
        <f t="shared" si="235"/>
        <v>7.0959905065424867E-3</v>
      </c>
      <c r="BN846" s="67">
        <f t="shared" si="235"/>
        <v>6.7021276595744719E-3</v>
      </c>
      <c r="BO846" s="67">
        <f t="shared" si="235"/>
        <v>6.330126164038467E-3</v>
      </c>
      <c r="BP846" s="67">
        <f t="shared" si="235"/>
        <v>5.9787726059501089E-3</v>
      </c>
      <c r="BQ846" s="67">
        <f t="shared" si="235"/>
        <v>5.6469209218500864E-3</v>
      </c>
      <c r="BS846" s="55"/>
    </row>
    <row r="847" spans="2:71">
      <c r="B847" s="56">
        <v>38</v>
      </c>
      <c r="C847" s="212">
        <v>6.5600000000000006E-2</v>
      </c>
      <c r="D847" s="212">
        <v>2.0799999999999999E-2</v>
      </c>
      <c r="I847" s="61" t="s">
        <v>381</v>
      </c>
      <c r="J847" s="67">
        <f t="shared" si="236"/>
        <v>0.16442817740518953</v>
      </c>
      <c r="K847" s="67">
        <f t="shared" si="236"/>
        <v>0.15525093260019091</v>
      </c>
      <c r="L847" s="67">
        <f t="shared" si="236"/>
        <v>0.14658589819331236</v>
      </c>
      <c r="M847" s="67">
        <f t="shared" si="236"/>
        <v>0.13840448613906567</v>
      </c>
      <c r="N847" s="67">
        <f t="shared" si="236"/>
        <v>0.13067970397914275</v>
      </c>
      <c r="O847" s="67">
        <f t="shared" si="236"/>
        <v>0.12338606578776365</v>
      </c>
      <c r="P847" s="67">
        <f t="shared" si="236"/>
        <v>0.11649950808743952</v>
      </c>
      <c r="Q847" s="67">
        <f t="shared" si="236"/>
        <v>0.10999731045773685</v>
      </c>
      <c r="R847" s="67">
        <f t="shared" si="236"/>
        <v>0.10385802057511223</v>
      </c>
      <c r="S847" s="67">
        <f t="shared" si="236"/>
        <v>9.8061383436505181E-2</v>
      </c>
      <c r="T847" s="67">
        <f t="shared" si="236"/>
        <v>9.25882745331814E-2</v>
      </c>
      <c r="U847" s="67">
        <f t="shared" si="236"/>
        <v>8.7420636754350134E-2</v>
      </c>
      <c r="V847" s="67">
        <f t="shared" si="236"/>
        <v>8.2541420812385843E-2</v>
      </c>
      <c r="W847" s="67">
        <f t="shared" si="236"/>
        <v>7.793452899310227E-2</v>
      </c>
      <c r="X847" s="67">
        <f t="shared" si="236"/>
        <v>7.3584762045497659E-2</v>
      </c>
      <c r="Y847" s="67">
        <f t="shared" si="236"/>
        <v>6.9477769035747289E-2</v>
      </c>
      <c r="Z847" s="67">
        <f t="shared" si="234"/>
        <v>6.5600000000000006E-2</v>
      </c>
      <c r="AA847" s="67">
        <f t="shared" si="234"/>
        <v>6.1938661239768086E-2</v>
      </c>
      <c r="AB847" s="67">
        <f t="shared" si="234"/>
        <v>5.848167311241996E-2</v>
      </c>
      <c r="AC847" s="67">
        <f t="shared" si="234"/>
        <v>5.5217630177515756E-2</v>
      </c>
      <c r="AD847" s="67">
        <f t="shared" si="234"/>
        <v>5.2135763567499133E-2</v>
      </c>
      <c r="AE847" s="67">
        <f t="shared" si="234"/>
        <v>4.9225905458597126E-2</v>
      </c>
      <c r="AF847" s="67">
        <f t="shared" si="234"/>
        <v>4.6478455524708813E-2</v>
      </c>
      <c r="AG847" s="67">
        <f t="shared" si="234"/>
        <v>4.3884349263606195E-2</v>
      </c>
      <c r="AH847" s="67">
        <f t="shared" si="234"/>
        <v>4.1435028090947713E-2</v>
      </c>
      <c r="AI847" s="67">
        <f t="shared" si="234"/>
        <v>3.9122411103437268E-2</v>
      </c>
      <c r="AJ847" s="67">
        <f t="shared" si="234"/>
        <v>3.6938868417968632E-2</v>
      </c>
      <c r="AK847" s="67">
        <f t="shared" si="234"/>
        <v>3.4877195998794623E-2</v>
      </c>
      <c r="AL847" s="67">
        <f t="shared" si="234"/>
        <v>3.2930591889669743E-2</v>
      </c>
      <c r="AM847" s="67">
        <f t="shared" si="234"/>
        <v>3.1092633772550431E-2</v>
      </c>
      <c r="AN847" s="67">
        <f t="shared" si="234"/>
        <v>2.9357257778813622E-2</v>
      </c>
      <c r="AO847" s="67">
        <f t="shared" si="237"/>
        <v>2.7718738483086633E-2</v>
      </c>
      <c r="AP847" s="67">
        <f t="shared" si="237"/>
        <v>2.6171670013683326E-2</v>
      </c>
      <c r="AQ847" s="67">
        <f t="shared" si="237"/>
        <v>2.471094821732512E-2</v>
      </c>
      <c r="AR847" s="67">
        <f t="shared" si="237"/>
        <v>2.3331753819304142E-2</v>
      </c>
      <c r="AS847" s="67">
        <f t="shared" si="237"/>
        <v>2.2029536523529642E-2</v>
      </c>
      <c r="AT847" s="67">
        <f t="shared" si="237"/>
        <v>2.0800000000000009E-2</v>
      </c>
      <c r="AU847" s="67">
        <f t="shared" si="237"/>
        <v>1.9639087710170377E-2</v>
      </c>
      <c r="AV847" s="67">
        <f t="shared" si="237"/>
        <v>1.8542969523450237E-2</v>
      </c>
      <c r="AW847" s="67">
        <f t="shared" si="237"/>
        <v>1.7508029080675731E-2</v>
      </c>
      <c r="AX847" s="67">
        <f t="shared" si="237"/>
        <v>1.6530851862865587E-2</v>
      </c>
      <c r="AY847" s="67">
        <f t="shared" si="237"/>
        <v>1.5608213925896655E-2</v>
      </c>
      <c r="AZ847" s="67">
        <f t="shared" si="237"/>
        <v>1.4737071263932066E-2</v>
      </c>
      <c r="BA847" s="67">
        <f t="shared" si="237"/>
        <v>1.3914549766509288E-2</v>
      </c>
      <c r="BB847" s="67">
        <f t="shared" si="237"/>
        <v>1.313793573615416E-2</v>
      </c>
      <c r="BC847" s="67">
        <f t="shared" si="237"/>
        <v>1.2404666935236211E-2</v>
      </c>
      <c r="BD847" s="67">
        <f t="shared" si="235"/>
        <v>1.1712324132526646E-2</v>
      </c>
      <c r="BE847" s="67">
        <f t="shared" si="235"/>
        <v>1.1058623121569031E-2</v>
      </c>
      <c r="BF847" s="67">
        <f t="shared" si="235"/>
        <v>1.0441407184529433E-2</v>
      </c>
      <c r="BG847" s="67">
        <f t="shared" si="235"/>
        <v>9.858639976662335E-3</v>
      </c>
      <c r="BH847" s="67">
        <f t="shared" si="235"/>
        <v>9.3083988079165174E-3</v>
      </c>
      <c r="BI847" s="67">
        <f t="shared" si="235"/>
        <v>8.7888682995152772E-3</v>
      </c>
      <c r="BJ847" s="67">
        <f t="shared" si="235"/>
        <v>8.2983343945825204E-3</v>
      </c>
      <c r="BK847" s="67">
        <f t="shared" si="235"/>
        <v>7.8351787030543091E-3</v>
      </c>
      <c r="BL847" s="67">
        <f t="shared" si="235"/>
        <v>7.3978731622183882E-3</v>
      </c>
      <c r="BM847" s="67">
        <f t="shared" si="235"/>
        <v>6.9849749952654965E-3</v>
      </c>
      <c r="BN847" s="67">
        <f t="shared" si="235"/>
        <v>6.595121951219517E-3</v>
      </c>
      <c r="BO847" s="67">
        <f t="shared" si="235"/>
        <v>6.2270278105418277E-3</v>
      </c>
      <c r="BP847" s="67">
        <f t="shared" si="235"/>
        <v>5.8794781415817841E-3</v>
      </c>
      <c r="BQ847" s="67">
        <f t="shared" si="235"/>
        <v>5.5513262938727947E-3</v>
      </c>
      <c r="BS847" s="55"/>
    </row>
    <row r="848" spans="2:71">
      <c r="B848" s="56">
        <v>39</v>
      </c>
      <c r="C848" s="212">
        <v>6.5299999999999997E-2</v>
      </c>
      <c r="D848" s="212">
        <v>2.07E-2</v>
      </c>
      <c r="I848" s="61" t="s">
        <v>381</v>
      </c>
      <c r="J848" s="67">
        <f t="shared" si="236"/>
        <v>0.16370707538380622</v>
      </c>
      <c r="K848" s="67">
        <f t="shared" si="236"/>
        <v>0.15456825647977951</v>
      </c>
      <c r="L848" s="67">
        <f t="shared" si="236"/>
        <v>0.14593960496323313</v>
      </c>
      <c r="M848" s="67">
        <f t="shared" si="236"/>
        <v>0.13779264114045808</v>
      </c>
      <c r="N848" s="67">
        <f t="shared" si="236"/>
        <v>0.13010047517427803</v>
      </c>
      <c r="O848" s="67">
        <f t="shared" si="236"/>
        <v>0.12283771833155725</v>
      </c>
      <c r="P848" s="67">
        <f t="shared" si="236"/>
        <v>0.11598039918524634</v>
      </c>
      <c r="Q848" s="67">
        <f t="shared" si="236"/>
        <v>0.10950588449438321</v>
      </c>
      <c r="R848" s="67">
        <f t="shared" si="236"/>
        <v>0.10339280450090589</v>
      </c>
      <c r="S848" s="67">
        <f t="shared" si="236"/>
        <v>9.7620982396711839E-2</v>
      </c>
      <c r="T848" s="67">
        <f t="shared" si="236"/>
        <v>9.2171367728163575E-2</v>
      </c>
      <c r="U848" s="67">
        <f t="shared" si="236"/>
        <v>8.7025973518235253E-2</v>
      </c>
      <c r="V848" s="67">
        <f t="shared" si="236"/>
        <v>8.2167816898766108E-2</v>
      </c>
      <c r="W848" s="67">
        <f t="shared" si="236"/>
        <v>7.7580863056871716E-2</v>
      </c>
      <c r="X848" s="67">
        <f t="shared" si="236"/>
        <v>7.3249972310502801E-2</v>
      </c>
      <c r="Y848" s="67">
        <f t="shared" si="236"/>
        <v>6.9160850138469468E-2</v>
      </c>
      <c r="Z848" s="67">
        <f t="shared" si="234"/>
        <v>6.5299999999999997E-2</v>
      </c>
      <c r="AA848" s="67">
        <f t="shared" si="234"/>
        <v>6.1654678788110741E-2</v>
      </c>
      <c r="AB848" s="67">
        <f t="shared" si="234"/>
        <v>5.8212854769756711E-2</v>
      </c>
      <c r="AC848" s="67">
        <f t="shared" si="234"/>
        <v>5.4963167873940129E-2</v>
      </c>
      <c r="AD848" s="67">
        <f t="shared" si="234"/>
        <v>5.1894892196704234E-2</v>
      </c>
      <c r="AE848" s="67">
        <f t="shared" si="234"/>
        <v>4.8997900599256267E-2</v>
      </c>
      <c r="AF848" s="67">
        <f t="shared" si="234"/>
        <v>4.6262631282372506E-2</v>
      </c>
      <c r="AG848" s="67">
        <f t="shared" si="234"/>
        <v>4.3680056226760806E-2</v>
      </c>
      <c r="AH848" s="67">
        <f t="shared" si="234"/>
        <v>4.1241651395215219E-2</v>
      </c>
      <c r="AI848" s="67">
        <f t="shared" si="234"/>
        <v>3.893936859821185E-2</v>
      </c>
      <c r="AJ848" s="67">
        <f t="shared" si="234"/>
        <v>3.6765608930085722E-2</v>
      </c>
      <c r="AK848" s="67">
        <f t="shared" si="234"/>
        <v>3.4713197688112277E-2</v>
      </c>
      <c r="AL848" s="67">
        <f t="shared" si="234"/>
        <v>3.2775360691711337E-2</v>
      </c>
      <c r="AM848" s="67">
        <f t="shared" si="234"/>
        <v>3.0945701923613074E-2</v>
      </c>
      <c r="AN848" s="67">
        <f t="shared" si="234"/>
        <v>2.9218182419188134E-2</v>
      </c>
      <c r="AO848" s="67">
        <f t="shared" si="237"/>
        <v>2.7587100334264456E-2</v>
      </c>
      <c r="AP848" s="67">
        <f t="shared" si="237"/>
        <v>2.6047072125642532E-2</v>
      </c>
      <c r="AQ848" s="67">
        <f t="shared" si="237"/>
        <v>2.4593014782193619E-2</v>
      </c>
      <c r="AR848" s="67">
        <f t="shared" si="237"/>
        <v>2.3220129047892911E-2</v>
      </c>
      <c r="AS848" s="67">
        <f t="shared" si="237"/>
        <v>2.1923883581413738E-2</v>
      </c>
      <c r="AT848" s="67">
        <f t="shared" si="237"/>
        <v>2.0699999999999986E-2</v>
      </c>
      <c r="AU848" s="67">
        <f t="shared" si="237"/>
        <v>1.9544438758252548E-2</v>
      </c>
      <c r="AV848" s="67">
        <f t="shared" si="237"/>
        <v>1.8453385815221487E-2</v>
      </c>
      <c r="AW848" s="67">
        <f t="shared" si="237"/>
        <v>1.7423240045797244E-2</v>
      </c>
      <c r="AX848" s="67">
        <f t="shared" si="237"/>
        <v>1.6450601354851102E-2</v>
      </c>
      <c r="AY848" s="67">
        <f t="shared" si="237"/>
        <v>1.5532259454894396E-2</v>
      </c>
      <c r="AZ848" s="67">
        <f t="shared" si="237"/>
        <v>1.466518327021608E-2</v>
      </c>
      <c r="BA848" s="67">
        <f t="shared" si="237"/>
        <v>1.3846510932526005E-2</v>
      </c>
      <c r="BB848" s="67">
        <f t="shared" si="237"/>
        <v>1.3073540335083528E-2</v>
      </c>
      <c r="BC848" s="67">
        <f t="shared" si="237"/>
        <v>1.2343720214134529E-2</v>
      </c>
      <c r="BD848" s="67">
        <f t="shared" si="235"/>
        <v>1.1654641728220123E-2</v>
      </c>
      <c r="BE848" s="67">
        <f t="shared" si="235"/>
        <v>1.1004030507563914E-2</v>
      </c>
      <c r="BF848" s="67">
        <f t="shared" si="235"/>
        <v>1.0389739147295931E-2</v>
      </c>
      <c r="BG848" s="67">
        <f t="shared" si="235"/>
        <v>9.8097401197364525E-3</v>
      </c>
      <c r="BH848" s="67">
        <f t="shared" si="235"/>
        <v>9.2621190823460025E-3</v>
      </c>
      <c r="BI848" s="67">
        <f t="shared" si="235"/>
        <v>8.7450685592538116E-3</v>
      </c>
      <c r="BJ848" s="67">
        <f t="shared" si="235"/>
        <v>8.2568819755099564E-3</v>
      </c>
      <c r="BK848" s="67">
        <f t="shared" si="235"/>
        <v>7.7959480243707134E-3</v>
      </c>
      <c r="BL848" s="67">
        <f t="shared" si="235"/>
        <v>7.3607453490257728E-3</v>
      </c>
      <c r="BM848" s="67">
        <f t="shared" si="235"/>
        <v>6.9498375212138459E-3</v>
      </c>
      <c r="BN848" s="67">
        <f t="shared" si="235"/>
        <v>6.5618683001531309E-3</v>
      </c>
      <c r="BO848" s="67">
        <f t="shared" si="235"/>
        <v>6.1955571561382473E-3</v>
      </c>
      <c r="BP848" s="67">
        <f t="shared" si="235"/>
        <v>5.8496950440288589E-3</v>
      </c>
      <c r="BQ848" s="67">
        <f t="shared" si="235"/>
        <v>5.5231404126799798E-3</v>
      </c>
      <c r="BS848" s="55"/>
    </row>
    <row r="849" spans="2:71">
      <c r="B849" s="56">
        <v>40</v>
      </c>
      <c r="C849" s="212">
        <v>6.5100000000000005E-2</v>
      </c>
      <c r="D849" s="212">
        <v>2.06E-2</v>
      </c>
      <c r="I849" s="61" t="s">
        <v>381</v>
      </c>
      <c r="J849" s="67">
        <f t="shared" si="236"/>
        <v>0.16343761010632352</v>
      </c>
      <c r="K849" s="67">
        <f t="shared" si="236"/>
        <v>0.15430013808462062</v>
      </c>
      <c r="L849" s="67">
        <f t="shared" si="236"/>
        <v>0.14567352396700164</v>
      </c>
      <c r="M849" s="67">
        <f t="shared" si="236"/>
        <v>0.1375292067031515</v>
      </c>
      <c r="N849" s="67">
        <f t="shared" si="236"/>
        <v>0.12984022203432574</v>
      </c>
      <c r="O849" s="67">
        <f t="shared" si="236"/>
        <v>0.12258111321990701</v>
      </c>
      <c r="P849" s="67">
        <f t="shared" si="236"/>
        <v>0.11572784675506192</v>
      </c>
      <c r="Q849" s="67">
        <f t="shared" si="236"/>
        <v>0.10925773280045642</v>
      </c>
      <c r="R849" s="67">
        <f t="shared" si="236"/>
        <v>0.10314935006058769</v>
      </c>
      <c r="S849" s="67">
        <f t="shared" si="236"/>
        <v>9.7382474862019244E-2</v>
      </c>
      <c r="T849" s="67">
        <f t="shared" si="236"/>
        <v>9.1938014196710854E-2</v>
      </c>
      <c r="U849" s="67">
        <f t="shared" si="236"/>
        <v>8.6797942508763035E-2</v>
      </c>
      <c r="V849" s="67">
        <f t="shared" si="236"/>
        <v>8.1945242015288841E-2</v>
      </c>
      <c r="W849" s="67">
        <f t="shared" si="236"/>
        <v>7.7363846363827315E-2</v>
      </c>
      <c r="X849" s="67">
        <f t="shared" si="236"/>
        <v>7.3038587439758884E-2</v>
      </c>
      <c r="Y849" s="67">
        <f t="shared" si="236"/>
        <v>6.8955145147612473E-2</v>
      </c>
      <c r="Z849" s="67">
        <f t="shared" si="234"/>
        <v>6.5100000000000005E-2</v>
      </c>
      <c r="AA849" s="67">
        <f t="shared" si="234"/>
        <v>6.1460388357209329E-2</v>
      </c>
      <c r="AB849" s="67">
        <f t="shared" si="234"/>
        <v>5.8024260169262543E-2</v>
      </c>
      <c r="AC849" s="67">
        <f t="shared" si="234"/>
        <v>5.4780239080531923E-2</v>
      </c>
      <c r="AD849" s="67">
        <f t="shared" si="234"/>
        <v>5.1717584764827455E-2</v>
      </c>
      <c r="AE849" s="67">
        <f t="shared" si="234"/>
        <v>4.8826157366254799E-2</v>
      </c>
      <c r="AF849" s="67">
        <f t="shared" si="234"/>
        <v>4.6096383928114236E-2</v>
      </c>
      <c r="AG849" s="67">
        <f t="shared" si="234"/>
        <v>4.3519226698693132E-2</v>
      </c>
      <c r="AH849" s="67">
        <f t="shared" si="234"/>
        <v>4.1086153209018629E-2</v>
      </c>
      <c r="AI849" s="67">
        <f t="shared" si="234"/>
        <v>3.8789108023503639E-2</v>
      </c>
      <c r="AJ849" s="67">
        <f t="shared" si="234"/>
        <v>3.6620486069958186E-2</v>
      </c>
      <c r="AK849" s="67">
        <f t="shared" si="234"/>
        <v>3.4573107460666733E-2</v>
      </c>
      <c r="AL849" s="67">
        <f t="shared" si="234"/>
        <v>3.2640193721169095E-2</v>
      </c>
      <c r="AM849" s="67">
        <f t="shared" si="234"/>
        <v>3.0815345348042981E-2</v>
      </c>
      <c r="AN849" s="67">
        <f t="shared" si="234"/>
        <v>2.9092520621386259E-2</v>
      </c>
      <c r="AO849" s="67">
        <f t="shared" si="237"/>
        <v>2.7466015601851305E-2</v>
      </c>
      <c r="AP849" s="67">
        <f t="shared" si="237"/>
        <v>2.59304452460054E-2</v>
      </c>
      <c r="AQ849" s="67">
        <f t="shared" si="237"/>
        <v>2.4480725577493766E-2</v>
      </c>
      <c r="AR849" s="67">
        <f t="shared" si="237"/>
        <v>2.3112056854977487E-2</v>
      </c>
      <c r="AS849" s="67">
        <f t="shared" si="237"/>
        <v>2.1819907681118557E-2</v>
      </c>
      <c r="AT849" s="67">
        <f t="shared" si="237"/>
        <v>2.0600000000000021E-2</v>
      </c>
      <c r="AU849" s="67">
        <f t="shared" si="237"/>
        <v>1.9448294933310496E-2</v>
      </c>
      <c r="AV849" s="67">
        <f t="shared" si="237"/>
        <v>1.8360979408399532E-2</v>
      </c>
      <c r="AW849" s="67">
        <f t="shared" si="237"/>
        <v>1.7334453533931777E-2</v>
      </c>
      <c r="AX849" s="67">
        <f t="shared" si="237"/>
        <v>1.6365318681343263E-2</v>
      </c>
      <c r="AY849" s="67">
        <f t="shared" si="237"/>
        <v>1.5450366232639783E-2</v>
      </c>
      <c r="AZ849" s="67">
        <f t="shared" si="237"/>
        <v>1.4586566957283475E-2</v>
      </c>
      <c r="BA849" s="67">
        <f t="shared" si="237"/>
        <v>1.3771060982996613E-2</v>
      </c>
      <c r="BB849" s="67">
        <f t="shared" si="237"/>
        <v>1.3001148327277796E-2</v>
      </c>
      <c r="BC849" s="67">
        <f t="shared" si="237"/>
        <v>1.2274279958282269E-2</v>
      </c>
      <c r="BD849" s="67">
        <f t="shared" si="235"/>
        <v>1.1588049355470649E-2</v>
      </c>
      <c r="BE849" s="67">
        <f t="shared" si="235"/>
        <v>1.0940184542085027E-2</v>
      </c>
      <c r="BF849" s="67">
        <f t="shared" si="235"/>
        <v>1.0328540563073488E-2</v>
      </c>
      <c r="BG849" s="67">
        <f t="shared" si="235"/>
        <v>9.7510923835589253E-3</v>
      </c>
      <c r="BH849" s="67">
        <f t="shared" si="235"/>
        <v>9.2059281843403593E-3</v>
      </c>
      <c r="BI849" s="67">
        <f t="shared" si="235"/>
        <v>8.691243032229453E-3</v>
      </c>
      <c r="BJ849" s="67">
        <f t="shared" si="235"/>
        <v>8.2053329042659252E-3</v>
      </c>
      <c r="BK849" s="67">
        <f t="shared" si="235"/>
        <v>7.7465890460272201E-3</v>
      </c>
      <c r="BL849" s="67">
        <f t="shared" si="235"/>
        <v>7.3134926453538654E-3</v>
      </c>
      <c r="BM849" s="67">
        <f t="shared" si="235"/>
        <v>6.9046098038562627E-3</v>
      </c>
      <c r="BN849" s="67">
        <f t="shared" si="235"/>
        <v>6.518586789554544E-3</v>
      </c>
      <c r="BO849" s="67">
        <f t="shared" si="235"/>
        <v>6.1541455549338955E-3</v>
      </c>
      <c r="BP849" s="67">
        <f t="shared" si="235"/>
        <v>5.8100795055765087E-3</v>
      </c>
      <c r="BQ849" s="67">
        <f t="shared" si="235"/>
        <v>5.4852495053609052E-3</v>
      </c>
      <c r="BS849" s="55"/>
    </row>
    <row r="850" spans="2:71">
      <c r="B850" s="56">
        <v>41</v>
      </c>
      <c r="C850" s="212">
        <v>6.4899999999999999E-2</v>
      </c>
      <c r="D850" s="212">
        <v>2.0500000000000001E-2</v>
      </c>
      <c r="I850" s="61" t="s">
        <v>381</v>
      </c>
      <c r="J850" s="67">
        <f t="shared" si="236"/>
        <v>0.16316889235025828</v>
      </c>
      <c r="K850" s="67">
        <f t="shared" si="236"/>
        <v>0.15403266293184878</v>
      </c>
      <c r="L850" s="67">
        <f t="shared" si="236"/>
        <v>0.14540799357114093</v>
      </c>
      <c r="M850" s="67">
        <f t="shared" si="236"/>
        <v>0.13726624075661034</v>
      </c>
      <c r="N850" s="67">
        <f t="shared" si="236"/>
        <v>0.12958036479771137</v>
      </c>
      <c r="O850" s="67">
        <f t="shared" si="236"/>
        <v>0.12232484002297811</v>
      </c>
      <c r="P850" s="67">
        <f t="shared" si="236"/>
        <v>0.11547557000635539</v>
      </c>
      <c r="Q850" s="67">
        <f t="shared" si="236"/>
        <v>0.10900980754021705</v>
      </c>
      <c r="R850" s="67">
        <f t="shared" si="236"/>
        <v>0.10290607908929268</v>
      </c>
      <c r="S850" s="67">
        <f t="shared" si="236"/>
        <v>9.7144113474605581E-2</v>
      </c>
      <c r="T850" s="67">
        <f t="shared" si="236"/>
        <v>9.1704774550573256E-2</v>
      </c>
      <c r="U850" s="67">
        <f t="shared" si="236"/>
        <v>8.656999765168337E-2</v>
      </c>
      <c r="V850" s="67">
        <f t="shared" si="236"/>
        <v>8.1722729597677388E-2</v>
      </c>
      <c r="W850" s="67">
        <f t="shared" si="236"/>
        <v>7.7146872057992116E-2</v>
      </c>
      <c r="X850" s="67">
        <f t="shared" si="236"/>
        <v>7.2827228087366205E-2</v>
      </c>
      <c r="Y850" s="67">
        <f t="shared" si="236"/>
        <v>6.8749451655050073E-2</v>
      </c>
      <c r="Z850" s="67">
        <f t="shared" si="234"/>
        <v>6.4899999999999999E-2</v>
      </c>
      <c r="AA850" s="67">
        <f t="shared" si="234"/>
        <v>6.1266088653822763E-2</v>
      </c>
      <c r="AB850" s="67">
        <f t="shared" si="234"/>
        <v>5.7835648982096623E-2</v>
      </c>
      <c r="AC850" s="67">
        <f t="shared" si="234"/>
        <v>5.4597288103058646E-2</v>
      </c>
      <c r="AD850" s="67">
        <f t="shared" si="234"/>
        <v>5.1540251050543814E-2</v>
      </c>
      <c r="AE850" s="67">
        <f t="shared" si="234"/>
        <v>4.8654385055514629E-2</v>
      </c>
      <c r="AF850" s="67">
        <f t="shared" si="234"/>
        <v>4.5930105827556071E-2</v>
      </c>
      <c r="AG850" s="67">
        <f t="shared" si="234"/>
        <v>4.3358365724353032E-2</v>
      </c>
      <c r="AH850" s="67">
        <f t="shared" si="234"/>
        <v>4.0930623703437329E-2</v>
      </c>
      <c r="AI850" s="67">
        <f t="shared" si="234"/>
        <v>3.8638816956410652E-2</v>
      </c>
      <c r="AJ850" s="67">
        <f t="shared" si="234"/>
        <v>3.6475334131437373E-2</v>
      </c>
      <c r="AK850" s="67">
        <f t="shared" si="234"/>
        <v>3.443299005507626E-2</v>
      </c>
      <c r="AL850" s="67">
        <f t="shared" si="234"/>
        <v>3.2505001869499221E-2</v>
      </c>
      <c r="AM850" s="67">
        <f t="shared" si="234"/>
        <v>3.0684966505846137E-2</v>
      </c>
      <c r="AN850" s="67">
        <f t="shared" si="234"/>
        <v>2.8966839418902181E-2</v>
      </c>
      <c r="AO850" s="67">
        <f t="shared" si="237"/>
        <v>2.7344914512473173E-2</v>
      </c>
      <c r="AP850" s="67">
        <f t="shared" si="237"/>
        <v>2.5813805188788692E-2</v>
      </c>
      <c r="AQ850" s="67">
        <f t="shared" si="237"/>
        <v>2.4368426458995965E-2</v>
      </c>
      <c r="AR850" s="67">
        <f t="shared" si="237"/>
        <v>2.300397805533139E-2</v>
      </c>
      <c r="AS850" s="67">
        <f t="shared" si="237"/>
        <v>2.1715928488883304E-2</v>
      </c>
      <c r="AT850" s="67">
        <f t="shared" si="237"/>
        <v>2.0499999999999997E-2</v>
      </c>
      <c r="AU850" s="67">
        <f t="shared" si="237"/>
        <v>1.9352154351361579E-2</v>
      </c>
      <c r="AV850" s="67">
        <f t="shared" si="237"/>
        <v>1.8268579416532829E-2</v>
      </c>
      <c r="AW850" s="67">
        <f t="shared" si="237"/>
        <v>1.7245676519456118E-2</v>
      </c>
      <c r="AX850" s="67">
        <f t="shared" si="237"/>
        <v>1.6280048482837411E-2</v>
      </c>
      <c r="AY850" s="67">
        <f t="shared" si="237"/>
        <v>1.5368488345732661E-2</v>
      </c>
      <c r="AZ850" s="67">
        <f t="shared" si="237"/>
        <v>1.4507968712864396E-2</v>
      </c>
      <c r="BA850" s="67">
        <f t="shared" si="237"/>
        <v>1.3695631700296409E-2</v>
      </c>
      <c r="BB850" s="67">
        <f t="shared" si="237"/>
        <v>1.2928779444074964E-2</v>
      </c>
      <c r="BC850" s="67">
        <f t="shared" si="237"/>
        <v>1.2204865140314609E-2</v>
      </c>
      <c r="BD850" s="67">
        <f t="shared" si="235"/>
        <v>1.1521484586971741E-2</v>
      </c>
      <c r="BE850" s="67">
        <f t="shared" si="235"/>
        <v>1.0876368199215149E-2</v>
      </c>
      <c r="BF850" s="67">
        <f t="shared" si="235"/>
        <v>1.0267373471875715E-2</v>
      </c>
      <c r="BG850" s="67">
        <f t="shared" si="235"/>
        <v>9.6924778639421501E-3</v>
      </c>
      <c r="BH850" s="67">
        <f t="shared" si="235"/>
        <v>9.1497720814714099E-3</v>
      </c>
      <c r="BI850" s="67">
        <f t="shared" si="235"/>
        <v>8.6374537366055455E-3</v>
      </c>
      <c r="BJ850" s="67">
        <f t="shared" si="235"/>
        <v>8.1538213616358709E-3</v>
      </c>
      <c r="BK850" s="67">
        <f t="shared" si="235"/>
        <v>7.697268758234471E-3</v>
      </c>
      <c r="BL850" s="67">
        <f t="shared" si="235"/>
        <v>7.2662796630861845E-3</v>
      </c>
      <c r="BM850" s="67">
        <f t="shared" si="235"/>
        <v>6.859422712205048E-3</v>
      </c>
      <c r="BN850" s="67">
        <f t="shared" si="235"/>
        <v>6.4753466872110909E-3</v>
      </c>
      <c r="BO850" s="67">
        <f t="shared" si="235"/>
        <v>6.1127760277798499E-3</v>
      </c>
      <c r="BP850" s="67">
        <f t="shared" si="235"/>
        <v>5.7705065953609072E-3</v>
      </c>
      <c r="BQ850" s="67">
        <f t="shared" si="235"/>
        <v>5.4474016740963067E-3</v>
      </c>
      <c r="BS850" s="55"/>
    </row>
    <row r="851" spans="2:71">
      <c r="B851" s="56">
        <v>42</v>
      </c>
      <c r="C851" s="212">
        <v>6.4699999999999994E-2</v>
      </c>
      <c r="D851" s="212">
        <v>2.0500000000000001E-2</v>
      </c>
      <c r="I851" s="61" t="s">
        <v>381</v>
      </c>
      <c r="J851" s="67">
        <f t="shared" si="236"/>
        <v>0.1622649111701468</v>
      </c>
      <c r="K851" s="67">
        <f t="shared" si="236"/>
        <v>0.15320293851482747</v>
      </c>
      <c r="L851" s="67">
        <f t="shared" si="236"/>
        <v>0.1446470478449082</v>
      </c>
      <c r="M851" s="67">
        <f t="shared" si="236"/>
        <v>0.13656897611152666</v>
      </c>
      <c r="N851" s="67">
        <f t="shared" si="236"/>
        <v>0.12894203866606796</v>
      </c>
      <c r="O851" s="67">
        <f t="shared" si="236"/>
        <v>0.12174104111159478</v>
      </c>
      <c r="P851" s="67">
        <f t="shared" si="236"/>
        <v>0.11494219607709079</v>
      </c>
      <c r="Q851" s="67">
        <f t="shared" si="236"/>
        <v>0.10852304463959514</v>
      </c>
      <c r="R851" s="67">
        <f t="shared" si="236"/>
        <v>0.10246238213465708</v>
      </c>
      <c r="S851" s="67">
        <f t="shared" si="236"/>
        <v>9.6740188110038108E-2</v>
      </c>
      <c r="T851" s="67">
        <f t="shared" si="236"/>
        <v>9.1337560191273981E-2</v>
      </c>
      <c r="U851" s="67">
        <f t="shared" si="236"/>
        <v>8.6236651640632336E-2</v>
      </c>
      <c r="V851" s="67">
        <f t="shared" si="236"/>
        <v>8.1420612403201156E-2</v>
      </c>
      <c r="W851" s="67">
        <f t="shared" si="236"/>
        <v>7.6873533445363532E-2</v>
      </c>
      <c r="X851" s="67">
        <f t="shared" si="236"/>
        <v>7.2580394201789189E-2</v>
      </c>
      <c r="Y851" s="67">
        <f t="shared" si="236"/>
        <v>6.8527012957342315E-2</v>
      </c>
      <c r="Z851" s="67">
        <f t="shared" si="234"/>
        <v>6.4699999999999994E-2</v>
      </c>
      <c r="AA851" s="67">
        <f t="shared" si="234"/>
        <v>6.1086713390029378E-2</v>
      </c>
      <c r="AB851" s="67">
        <f t="shared" si="234"/>
        <v>5.7675217199313684E-2</v>
      </c>
      <c r="AC851" s="67">
        <f t="shared" si="234"/>
        <v>5.4454242082877406E-2</v>
      </c>
      <c r="AD851" s="67">
        <f t="shared" si="234"/>
        <v>5.1413148052364903E-2</v>
      </c>
      <c r="AE851" s="67">
        <f t="shared" si="234"/>
        <v>4.854188932850019E-2</v>
      </c>
      <c r="AF851" s="67">
        <f t="shared" si="234"/>
        <v>4.5830981156423763E-2</v>
      </c>
      <c r="AG851" s="67">
        <f t="shared" si="234"/>
        <v>4.3271468474285868E-2</v>
      </c>
      <c r="AH851" s="67">
        <f t="shared" si="234"/>
        <v>4.0854896331598049E-2</v>
      </c>
      <c r="AI851" s="67">
        <f t="shared" si="234"/>
        <v>3.8573281959624311E-2</v>
      </c>
      <c r="AJ851" s="67">
        <f t="shared" si="234"/>
        <v>3.6419088401551183E-2</v>
      </c>
      <c r="AK851" s="67">
        <f t="shared" si="234"/>
        <v>3.4385199615327669E-2</v>
      </c>
      <c r="AL851" s="67">
        <f t="shared" si="234"/>
        <v>3.2464896966931535E-2</v>
      </c>
      <c r="AM851" s="67">
        <f t="shared" si="234"/>
        <v>3.0651837036410834E-2</v>
      </c>
      <c r="AN851" s="67">
        <f t="shared" si="234"/>
        <v>2.8940030663386653E-2</v>
      </c>
      <c r="AO851" s="67">
        <f t="shared" si="237"/>
        <v>2.7323823162796947E-2</v>
      </c>
      <c r="AP851" s="67">
        <f t="shared" si="237"/>
        <v>2.5797875645527414E-2</v>
      </c>
      <c r="AQ851" s="67">
        <f t="shared" si="237"/>
        <v>2.4357147382224921E-2</v>
      </c>
      <c r="AR851" s="67">
        <f t="shared" si="237"/>
        <v>2.2996879152035216E-2</v>
      </c>
      <c r="AS851" s="67">
        <f t="shared" si="237"/>
        <v>2.1712577521259928E-2</v>
      </c>
      <c r="AT851" s="67">
        <f t="shared" si="237"/>
        <v>2.0499999999999997E-2</v>
      </c>
      <c r="AU851" s="67">
        <f t="shared" si="237"/>
        <v>1.9355141027752737E-2</v>
      </c>
      <c r="AV851" s="67">
        <f t="shared" si="237"/>
        <v>1.8274218741668173E-2</v>
      </c>
      <c r="AW851" s="67">
        <f t="shared" si="237"/>
        <v>1.7253662483755594E-2</v>
      </c>
      <c r="AX851" s="67">
        <f t="shared" si="237"/>
        <v>1.6290101005772498E-2</v>
      </c>
      <c r="AY851" s="67">
        <f t="shared" si="237"/>
        <v>1.5380351332832366E-2</v>
      </c>
      <c r="AZ851" s="67">
        <f t="shared" si="237"/>
        <v>1.4521408248944163E-2</v>
      </c>
      <c r="BA851" s="67">
        <f t="shared" si="237"/>
        <v>1.3710434369750548E-2</v>
      </c>
      <c r="BB851" s="67">
        <f t="shared" si="237"/>
        <v>1.2944750769671717E-2</v>
      </c>
      <c r="BC851" s="67">
        <f t="shared" si="237"/>
        <v>1.2221828132493019E-2</v>
      </c>
      <c r="BD851" s="67">
        <f t="shared" si="235"/>
        <v>1.1539278396163821E-2</v>
      </c>
      <c r="BE851" s="67">
        <f t="shared" si="235"/>
        <v>1.0894846864207379E-2</v>
      </c>
      <c r="BF851" s="67">
        <f t="shared" si="235"/>
        <v>1.0286404757683099E-2</v>
      </c>
      <c r="BG851" s="67">
        <f t="shared" si="235"/>
        <v>9.711942183097717E-3</v>
      </c>
      <c r="BH851" s="67">
        <f t="shared" si="235"/>
        <v>9.1695614930359572E-3</v>
      </c>
      <c r="BI851" s="67">
        <f t="shared" si="235"/>
        <v>8.6574710175786329E-3</v>
      </c>
      <c r="BJ851" s="67">
        <f t="shared" si="235"/>
        <v>8.1739791458008051E-3</v>
      </c>
      <c r="BK851" s="67">
        <f t="shared" si="235"/>
        <v>7.7174887377992408E-3</v>
      </c>
      <c r="BL851" s="67">
        <f t="shared" si="235"/>
        <v>7.286491848790138E-3</v>
      </c>
      <c r="BM851" s="67">
        <f t="shared" si="235"/>
        <v>6.8795647478489723E-3</v>
      </c>
      <c r="BN851" s="67">
        <f t="shared" si="235"/>
        <v>6.4953632148377124E-3</v>
      </c>
      <c r="BO851" s="67">
        <f t="shared" si="235"/>
        <v>6.132618099983481E-3</v>
      </c>
      <c r="BP851" s="67">
        <f t="shared" si="235"/>
        <v>5.7901311314404562E-3</v>
      </c>
      <c r="BQ851" s="67">
        <f t="shared" si="235"/>
        <v>5.4667709569859307E-3</v>
      </c>
      <c r="BS851" s="55"/>
    </row>
    <row r="852" spans="2:71">
      <c r="B852" s="56">
        <v>43</v>
      </c>
      <c r="C852" s="212">
        <v>6.4500000000000002E-2</v>
      </c>
      <c r="D852" s="212">
        <v>2.0400000000000001E-2</v>
      </c>
      <c r="I852" s="61" t="s">
        <v>381</v>
      </c>
      <c r="J852" s="67">
        <f t="shared" si="236"/>
        <v>0.16199564986116269</v>
      </c>
      <c r="K852" s="67">
        <f t="shared" si="236"/>
        <v>0.15293499564026697</v>
      </c>
      <c r="L852" s="67">
        <f t="shared" si="236"/>
        <v>0.14438111709502049</v>
      </c>
      <c r="M852" s="67">
        <f t="shared" si="236"/>
        <v>0.13630566951883052</v>
      </c>
      <c r="N852" s="67">
        <f t="shared" si="236"/>
        <v>0.12868189356610418</v>
      </c>
      <c r="O852" s="67">
        <f t="shared" si="236"/>
        <v>0.12148452658068298</v>
      </c>
      <c r="P852" s="67">
        <f t="shared" si="236"/>
        <v>0.11468971888380866</v>
      </c>
      <c r="Q852" s="67">
        <f t="shared" si="236"/>
        <v>0.10827495474422504</v>
      </c>
      <c r="R852" s="67">
        <f t="shared" si="236"/>
        <v>0.10221897776853864</v>
      </c>
      <c r="S852" s="67">
        <f t="shared" si="236"/>
        <v>9.6501720464605298E-2</v>
      </c>
      <c r="T852" s="67">
        <f t="shared" si="236"/>
        <v>9.1104237744540281E-2</v>
      </c>
      <c r="U852" s="67">
        <f t="shared" si="236"/>
        <v>8.6008644147002211E-2</v>
      </c>
      <c r="V852" s="67">
        <f t="shared" si="236"/>
        <v>8.1198054570726888E-2</v>
      </c>
      <c r="W852" s="67">
        <f t="shared" si="236"/>
        <v>7.6656528322921386E-2</v>
      </c>
      <c r="X852" s="67">
        <f t="shared" si="236"/>
        <v>7.2369016297113536E-2</v>
      </c>
      <c r="Y852" s="67">
        <f t="shared" si="236"/>
        <v>6.8321311105421736E-2</v>
      </c>
      <c r="Z852" s="67">
        <f t="shared" si="234"/>
        <v>6.4500000000000002E-2</v>
      </c>
      <c r="AA852" s="67">
        <f t="shared" si="234"/>
        <v>6.0892420427655664E-2</v>
      </c>
      <c r="AB852" s="67">
        <f t="shared" si="234"/>
        <v>5.7486618070362427E-2</v>
      </c>
      <c r="AC852" s="67">
        <f t="shared" si="234"/>
        <v>5.4271307232629094E-2</v>
      </c>
      <c r="AD852" s="67">
        <f t="shared" si="234"/>
        <v>5.1235833444460782E-2</v>
      </c>
      <c r="AE852" s="67">
        <f t="shared" si="234"/>
        <v>4.8370138155991428E-2</v>
      </c>
      <c r="AF852" s="67">
        <f t="shared" si="234"/>
        <v>4.5664725406797189E-2</v>
      </c>
      <c r="AG852" s="67">
        <f t="shared" si="234"/>
        <v>4.311063035944409E-2</v>
      </c>
      <c r="AH852" s="67">
        <f t="shared" si="234"/>
        <v>4.0699389593000401E-2</v>
      </c>
      <c r="AI852" s="67">
        <f t="shared" si="234"/>
        <v>3.8423013058076494E-2</v>
      </c>
      <c r="AJ852" s="67">
        <f t="shared" si="234"/>
        <v>3.627395760046042E-2</v>
      </c>
      <c r="AK852" s="67">
        <f t="shared" si="234"/>
        <v>3.4245101965615379E-2</v>
      </c>
      <c r="AL852" s="67">
        <f t="shared" si="234"/>
        <v>3.2329723201212225E-2</v>
      </c>
      <c r="AM852" s="67">
        <f t="shared" si="234"/>
        <v>3.0521474379503082E-2</v>
      </c>
      <c r="AN852" s="67">
        <f t="shared" si="234"/>
        <v>2.8814363565715075E-2</v>
      </c>
      <c r="AO852" s="67">
        <f t="shared" si="237"/>
        <v>2.7202733962772802E-2</v>
      </c>
      <c r="AP852" s="67">
        <f t="shared" si="237"/>
        <v>2.568124516655549E-2</v>
      </c>
      <c r="AQ852" s="67">
        <f t="shared" si="237"/>
        <v>2.4244855469575142E-2</v>
      </c>
      <c r="AR852" s="67">
        <f t="shared" si="237"/>
        <v>2.2888805154435914E-2</v>
      </c>
      <c r="AS852" s="67">
        <f t="shared" si="237"/>
        <v>2.1608600721714791E-2</v>
      </c>
      <c r="AT852" s="67">
        <f t="shared" si="237"/>
        <v>2.0400000000000008E-2</v>
      </c>
      <c r="AU852" s="67">
        <f t="shared" si="237"/>
        <v>1.9258998088746915E-2</v>
      </c>
      <c r="AV852" s="67">
        <f t="shared" si="237"/>
        <v>1.8181814087370449E-2</v>
      </c>
      <c r="AW852" s="67">
        <f t="shared" si="237"/>
        <v>1.7164878566598974E-2</v>
      </c>
      <c r="AX852" s="67">
        <f t="shared" si="237"/>
        <v>1.6204821740573649E-2</v>
      </c>
      <c r="AY852" s="67">
        <f t="shared" si="237"/>
        <v>1.529846230049962E-2</v>
      </c>
      <c r="AZ852" s="67">
        <f t="shared" si="237"/>
        <v>1.4442796872847486E-2</v>
      </c>
      <c r="BA852" s="67">
        <f t="shared" si="237"/>
        <v>1.363499006717302E-2</v>
      </c>
      <c r="BB852" s="67">
        <f t="shared" si="237"/>
        <v>1.2872365080576873E-2</v>
      </c>
      <c r="BC852" s="67">
        <f t="shared" si="237"/>
        <v>1.2152394827670708E-2</v>
      </c>
      <c r="BD852" s="67">
        <f t="shared" si="235"/>
        <v>1.1472693566657255E-2</v>
      </c>
      <c r="BE852" s="67">
        <f t="shared" si="235"/>
        <v>1.083100899377603E-2</v>
      </c>
      <c r="BF852" s="67">
        <f t="shared" si="235"/>
        <v>1.022521477991829E-2</v>
      </c>
      <c r="BG852" s="67">
        <f t="shared" si="235"/>
        <v>9.6533035246800479E-3</v>
      </c>
      <c r="BH852" s="67">
        <f t="shared" si="235"/>
        <v>9.1133801045052351E-3</v>
      </c>
      <c r="BI852" s="67">
        <f t="shared" si="235"/>
        <v>8.6036553928769809E-3</v>
      </c>
      <c r="BJ852" s="67">
        <f t="shared" si="235"/>
        <v>8.1224403317477854E-3</v>
      </c>
      <c r="BK852" s="67">
        <f t="shared" si="235"/>
        <v>7.6681403345633045E-3</v>
      </c>
      <c r="BL852" s="67">
        <f t="shared" si="235"/>
        <v>7.2392500023332213E-3</v>
      </c>
      <c r="BM852" s="67">
        <f t="shared" si="235"/>
        <v>6.834348135240028E-3</v>
      </c>
      <c r="BN852" s="67">
        <f t="shared" si="235"/>
        <v>6.4520930232558182E-3</v>
      </c>
      <c r="BO852" s="67">
        <f t="shared" si="235"/>
        <v>6.0912180001618174E-3</v>
      </c>
      <c r="BP852" s="67">
        <f t="shared" si="235"/>
        <v>5.7505272462380968E-3</v>
      </c>
      <c r="BQ852" s="67">
        <f t="shared" si="235"/>
        <v>5.4288918257150267E-3</v>
      </c>
      <c r="BS852" s="55"/>
    </row>
    <row r="853" spans="2:71">
      <c r="B853" s="56">
        <v>44</v>
      </c>
      <c r="C853" s="212">
        <v>6.4299999999999996E-2</v>
      </c>
      <c r="D853" s="212">
        <v>2.0299999999999999E-2</v>
      </c>
      <c r="I853" s="61" t="s">
        <v>381</v>
      </c>
      <c r="J853" s="67">
        <f t="shared" si="236"/>
        <v>0.16172714537239608</v>
      </c>
      <c r="K853" s="67">
        <f t="shared" si="236"/>
        <v>0.15266770399353166</v>
      </c>
      <c r="L853" s="67">
        <f t="shared" si="236"/>
        <v>0.14411574376699995</v>
      </c>
      <c r="M853" s="67">
        <f t="shared" si="236"/>
        <v>0.1360428372093391</v>
      </c>
      <c r="N853" s="67">
        <f t="shared" si="236"/>
        <v>0.12842214925448467</v>
      </c>
      <c r="O853" s="67">
        <f t="shared" si="236"/>
        <v>0.12122834805160161</v>
      </c>
      <c r="P853" s="67">
        <f t="shared" si="236"/>
        <v>0.11443752075973797</v>
      </c>
      <c r="Q853" s="67">
        <f t="shared" si="236"/>
        <v>0.10802709405939517</v>
      </c>
      <c r="R853" s="67">
        <f t="shared" si="236"/>
        <v>0.1019757591167875</v>
      </c>
      <c r="S853" s="67">
        <f t="shared" si="236"/>
        <v>9.6263400751366038E-2</v>
      </c>
      <c r="T853" s="67">
        <f t="shared" si="236"/>
        <v>9.0871030571152672E-2</v>
      </c>
      <c r="U853" s="67">
        <f t="shared" si="236"/>
        <v>8.5780723853620816E-2</v>
      </c>
      <c r="V853" s="67">
        <f t="shared" si="236"/>
        <v>8.097555996230861E-2</v>
      </c>
      <c r="W853" s="67">
        <f t="shared" si="236"/>
        <v>7.6439566101104459E-2</v>
      </c>
      <c r="X853" s="67">
        <f t="shared" si="236"/>
        <v>7.2157664219238984E-2</v>
      </c>
      <c r="Y853" s="67">
        <f t="shared" si="236"/>
        <v>6.8115620890490794E-2</v>
      </c>
      <c r="Z853" s="67">
        <f t="shared" si="234"/>
        <v>6.4299999999999996E-2</v>
      </c>
      <c r="AA853" s="67">
        <f t="shared" si="234"/>
        <v>6.0698118081416327E-2</v>
      </c>
      <c r="AB853" s="67">
        <f t="shared" si="234"/>
        <v>5.7298002155918508E-2</v>
      </c>
      <c r="AC853" s="67">
        <f t="shared" si="234"/>
        <v>5.4088349932957837E-2</v>
      </c>
      <c r="AD853" s="67">
        <f t="shared" si="234"/>
        <v>5.1058492240429895E-2</v>
      </c>
      <c r="AE853" s="67">
        <f t="shared" si="234"/>
        <v>4.8198357559388699E-2</v>
      </c>
      <c r="AF853" s="67">
        <f t="shared" si="234"/>
        <v>4.5498438545413702E-2</v>
      </c>
      <c r="AG853" s="67">
        <f t="shared" si="234"/>
        <v>4.2949760425343465E-2</v>
      </c>
      <c r="AH853" s="67">
        <f t="shared" si="234"/>
        <v>4.0543851164324109E-2</v>
      </c>
      <c r="AI853" s="67">
        <f t="shared" si="234"/>
        <v>3.8272713304004877E-2</v>
      </c>
      <c r="AJ853" s="67">
        <f t="shared" si="234"/>
        <v>3.6128797378268775E-2</v>
      </c>
      <c r="AK853" s="67">
        <f t="shared" si="234"/>
        <v>3.4104976818129434E-2</v>
      </c>
      <c r="AL853" s="67">
        <f t="shared" si="234"/>
        <v>3.2194524262376158E-2</v>
      </c>
      <c r="AM853" s="67">
        <f t="shared" si="234"/>
        <v>3.0391089195221328E-2</v>
      </c>
      <c r="AN853" s="67">
        <f t="shared" si="234"/>
        <v>2.868867683661587E-2</v>
      </c>
      <c r="AO853" s="67">
        <f t="shared" si="237"/>
        <v>2.7081628215062256E-2</v>
      </c>
      <c r="AP853" s="67">
        <f t="shared" si="237"/>
        <v>2.5564601356685313E-2</v>
      </c>
      <c r="AQ853" s="67">
        <f t="shared" si="237"/>
        <v>2.4132553528031432E-2</v>
      </c>
      <c r="AR853" s="67">
        <f t="shared" si="237"/>
        <v>2.2780724473570022E-2</v>
      </c>
      <c r="AS853" s="67">
        <f t="shared" si="237"/>
        <v>2.1504620592176733E-2</v>
      </c>
      <c r="AT853" s="67">
        <f t="shared" si="237"/>
        <v>2.0300000000000009E-2</v>
      </c>
      <c r="AU853" s="67">
        <f t="shared" si="237"/>
        <v>1.9162858430058355E-2</v>
      </c>
      <c r="AV853" s="67">
        <f t="shared" si="237"/>
        <v>1.8089415921697456E-2</v>
      </c>
      <c r="AW853" s="67">
        <f t="shared" si="237"/>
        <v>1.707610425566166E-2</v>
      </c>
      <c r="AX853" s="67">
        <f t="shared" si="237"/>
        <v>1.6119555093012869E-2</v>
      </c>
      <c r="AY853" s="67">
        <f t="shared" si="237"/>
        <v>1.5216588778469535E-2</v>
      </c>
      <c r="AZ853" s="67">
        <f t="shared" si="237"/>
        <v>1.4364203770947102E-2</v>
      </c>
      <c r="BA853" s="67">
        <f t="shared" si="237"/>
        <v>1.3559566666165986E-2</v>
      </c>
      <c r="BB853" s="67">
        <f t="shared" si="237"/>
        <v>1.2800002778161427E-2</v>
      </c>
      <c r="BC853" s="67">
        <f t="shared" si="237"/>
        <v>1.2082987248387239E-2</v>
      </c>
      <c r="BD853" s="67">
        <f t="shared" si="235"/>
        <v>1.1406136652859356E-2</v>
      </c>
      <c r="BE853" s="67">
        <f t="shared" si="235"/>
        <v>1.0767201079440557E-2</v>
      </c>
      <c r="BF853" s="67">
        <f t="shared" si="235"/>
        <v>1.0164056648930584E-2</v>
      </c>
      <c r="BG853" s="67">
        <f t="shared" si="235"/>
        <v>9.5946984551009851E-3</v>
      </c>
      <c r="BH853" s="67">
        <f t="shared" si="235"/>
        <v>9.0572339002068809E-3</v>
      </c>
      <c r="BI853" s="67">
        <f t="shared" si="235"/>
        <v>8.5498764038221507E-3</v>
      </c>
      <c r="BJ853" s="67">
        <f t="shared" si="235"/>
        <v>8.0709394640857256E-3</v>
      </c>
      <c r="BK853" s="67">
        <f t="shared" si="235"/>
        <v>7.6188310516180158E-3</v>
      </c>
      <c r="BL853" s="67">
        <f t="shared" si="235"/>
        <v>7.1920483174723439E-3</v>
      </c>
      <c r="BM853" s="67">
        <f t="shared" si="235"/>
        <v>6.7891725975301387E-3</v>
      </c>
      <c r="BN853" s="67">
        <f t="shared" si="235"/>
        <v>6.4088646967340665E-3</v>
      </c>
      <c r="BO853" s="67">
        <f t="shared" si="235"/>
        <v>6.0498604374834347E-3</v>
      </c>
      <c r="BP853" s="67">
        <f t="shared" si="235"/>
        <v>5.7109664573943789E-3</v>
      </c>
      <c r="BQ853" s="67">
        <f t="shared" si="235"/>
        <v>5.3910562424561732E-3</v>
      </c>
      <c r="BS853" s="55"/>
    </row>
    <row r="854" spans="2:71">
      <c r="B854" s="56">
        <v>45</v>
      </c>
      <c r="C854" s="212">
        <v>6.4100000000000004E-2</v>
      </c>
      <c r="D854" s="212">
        <v>2.0299999999999999E-2</v>
      </c>
      <c r="I854" s="61" t="s">
        <v>381</v>
      </c>
      <c r="J854" s="67">
        <f t="shared" si="236"/>
        <v>0.16082280136562493</v>
      </c>
      <c r="K854" s="67">
        <f t="shared" si="236"/>
        <v>0.15183766737199531</v>
      </c>
      <c r="L854" s="67">
        <f t="shared" si="236"/>
        <v>0.14335453080782184</v>
      </c>
      <c r="M854" s="67">
        <f t="shared" si="236"/>
        <v>0.13534534518883848</v>
      </c>
      <c r="N854" s="67">
        <f t="shared" si="236"/>
        <v>0.1277836309815911</v>
      </c>
      <c r="O854" s="67">
        <f t="shared" si="236"/>
        <v>0.12064438805824572</v>
      </c>
      <c r="P854" s="67">
        <f t="shared" si="236"/>
        <v>0.1139040130425268</v>
      </c>
      <c r="Q854" s="67">
        <f t="shared" si="236"/>
        <v>0.10754022127351963</v>
      </c>
      <c r="R854" s="67">
        <f t="shared" si="236"/>
        <v>0.10153197312933773</v>
      </c>
      <c r="S854" s="67">
        <f t="shared" si="236"/>
        <v>9.5859404467070308E-2</v>
      </c>
      <c r="T854" s="67">
        <f t="shared" si="236"/>
        <v>9.0503760949034548E-2</v>
      </c>
      <c r="U854" s="67">
        <f t="shared" si="236"/>
        <v>8.5447336038205243E-2</v>
      </c>
      <c r="V854" s="67">
        <f t="shared" si="236"/>
        <v>8.0673412457826207E-2</v>
      </c>
      <c r="W854" s="67">
        <f t="shared" si="236"/>
        <v>7.6166206921659915E-2</v>
      </c>
      <c r="X854" s="67">
        <f t="shared" si="236"/>
        <v>7.1910817952145836E-2</v>
      </c>
      <c r="Y854" s="67">
        <f t="shared" si="236"/>
        <v>6.7893176613946629E-2</v>
      </c>
      <c r="Z854" s="67">
        <f t="shared" si="234"/>
        <v>6.4100000000000004E-2</v>
      </c>
      <c r="AA854" s="67">
        <f t="shared" si="234"/>
        <v>6.0518747316294648E-2</v>
      </c>
      <c r="AB854" s="67">
        <f t="shared" si="234"/>
        <v>5.7137578420179719E-2</v>
      </c>
      <c r="AC854" s="67">
        <f t="shared" si="234"/>
        <v>5.3945314675129891E-2</v>
      </c>
      <c r="AD854" s="67">
        <f t="shared" si="234"/>
        <v>5.0931401992545824E-2</v>
      </c>
      <c r="AE854" s="67">
        <f t="shared" si="234"/>
        <v>4.8085875938401031E-2</v>
      </c>
      <c r="AF854" s="67">
        <f t="shared" si="234"/>
        <v>4.5399328789372605E-2</v>
      </c>
      <c r="AG854" s="67">
        <f t="shared" si="234"/>
        <v>4.2862878429538565E-2</v>
      </c>
      <c r="AH854" s="67">
        <f t="shared" si="234"/>
        <v>4.0468138984809679E-2</v>
      </c>
      <c r="AI854" s="67">
        <f t="shared" si="234"/>
        <v>3.8207193098009191E-2</v>
      </c>
      <c r="AJ854" s="67">
        <f t="shared" si="234"/>
        <v>3.6072565752937519E-2</v>
      </c>
      <c r="AK854" s="67">
        <f t="shared" si="234"/>
        <v>3.4057199560880651E-2</v>
      </c>
      <c r="AL854" s="67">
        <f t="shared" si="234"/>
        <v>3.2154431427855804E-2</v>
      </c>
      <c r="AM854" s="67">
        <f t="shared" si="234"/>
        <v>3.0357970525452856E-2</v>
      </c>
      <c r="AN854" s="67">
        <f t="shared" si="234"/>
        <v>2.8661877492439966E-2</v>
      </c>
      <c r="AO854" s="67">
        <f t="shared" si="237"/>
        <v>2.7060544798370782E-2</v>
      </c>
      <c r="AP854" s="67">
        <f t="shared" si="237"/>
        <v>2.5548678204272583E-2</v>
      </c>
      <c r="AQ854" s="67">
        <f t="shared" si="237"/>
        <v>2.4121279259121636E-2</v>
      </c>
      <c r="AR854" s="67">
        <f t="shared" si="237"/>
        <v>2.2773628774236523E-2</v>
      </c>
      <c r="AS854" s="67">
        <f t="shared" si="237"/>
        <v>2.1501271220953463E-2</v>
      </c>
      <c r="AT854" s="67">
        <f t="shared" si="237"/>
        <v>2.0300000000000009E-2</v>
      </c>
      <c r="AU854" s="67">
        <f t="shared" si="237"/>
        <v>1.9165843533865551E-2</v>
      </c>
      <c r="AV854" s="67">
        <f t="shared" si="237"/>
        <v>1.8095052136187968E-2</v>
      </c>
      <c r="AW854" s="67">
        <f t="shared" si="237"/>
        <v>1.708408561474473E-2</v>
      </c>
      <c r="AX854" s="67">
        <f t="shared" si="237"/>
        <v>1.6129601567062102E-2</v>
      </c>
      <c r="AY854" s="67">
        <f t="shared" si="237"/>
        <v>1.5228444329946042E-2</v>
      </c>
      <c r="AZ854" s="67">
        <f t="shared" si="237"/>
        <v>1.437763454640038E-2</v>
      </c>
      <c r="BA854" s="67">
        <f t="shared" si="237"/>
        <v>1.3574359315438895E-2</v>
      </c>
      <c r="BB854" s="67">
        <f t="shared" si="237"/>
        <v>1.2815962892225223E-2</v>
      </c>
      <c r="BC854" s="67">
        <f t="shared" si="237"/>
        <v>1.2099937907793868E-2</v>
      </c>
      <c r="BD854" s="67">
        <f t="shared" si="235"/>
        <v>1.142391707932343E-2</v>
      </c>
      <c r="BE854" s="67">
        <f t="shared" si="235"/>
        <v>1.078566538355503E-2</v>
      </c>
      <c r="BF854" s="67">
        <f t="shared" si="235"/>
        <v>1.0183072667480076E-2</v>
      </c>
      <c r="BG854" s="67">
        <f t="shared" si="235"/>
        <v>9.6141466718672897E-3</v>
      </c>
      <c r="BH854" s="67">
        <f t="shared" si="235"/>
        <v>9.0770064445636744E-3</v>
      </c>
      <c r="BI854" s="67">
        <f t="shared" si="235"/>
        <v>8.569876121792934E-3</v>
      </c>
      <c r="BJ854" s="67">
        <f t="shared" si="235"/>
        <v>8.0910790568913208E-3</v>
      </c>
      <c r="BK854" s="67">
        <f t="shared" si="235"/>
        <v>7.6390322770697253E-3</v>
      </c>
      <c r="BL854" s="67">
        <f t="shared" si="235"/>
        <v>7.2122412498752189E-3</v>
      </c>
      <c r="BM854" s="67">
        <f t="shared" si="235"/>
        <v>6.8092949420492264E-3</v>
      </c>
      <c r="BN854" s="67">
        <f t="shared" si="235"/>
        <v>6.4288611544461834E-3</v>
      </c>
      <c r="BO854" s="67">
        <f t="shared" si="235"/>
        <v>6.0696821175892481E-3</v>
      </c>
      <c r="BP854" s="67">
        <f t="shared" si="235"/>
        <v>5.7305703333013396E-3</v>
      </c>
      <c r="BQ854" s="67">
        <f t="shared" si="235"/>
        <v>5.4104046486633103E-3</v>
      </c>
      <c r="BS854" s="55"/>
    </row>
    <row r="855" spans="2:71">
      <c r="B855" s="56">
        <v>46</v>
      </c>
      <c r="C855" s="212">
        <v>6.4299999999999996E-2</v>
      </c>
      <c r="D855" s="212">
        <v>2.0299999999999999E-2</v>
      </c>
      <c r="I855" s="61" t="s">
        <v>381</v>
      </c>
      <c r="J855" s="67">
        <f t="shared" si="236"/>
        <v>0.16172714537239608</v>
      </c>
      <c r="K855" s="67">
        <f t="shared" si="236"/>
        <v>0.15266770399353166</v>
      </c>
      <c r="L855" s="67">
        <f t="shared" si="236"/>
        <v>0.14411574376699995</v>
      </c>
      <c r="M855" s="67">
        <f t="shared" si="236"/>
        <v>0.1360428372093391</v>
      </c>
      <c r="N855" s="67">
        <f t="shared" si="236"/>
        <v>0.12842214925448467</v>
      </c>
      <c r="O855" s="67">
        <f t="shared" si="236"/>
        <v>0.12122834805160161</v>
      </c>
      <c r="P855" s="67">
        <f t="shared" si="236"/>
        <v>0.11443752075973797</v>
      </c>
      <c r="Q855" s="67">
        <f t="shared" si="236"/>
        <v>0.10802709405939517</v>
      </c>
      <c r="R855" s="67">
        <f t="shared" si="236"/>
        <v>0.1019757591167875</v>
      </c>
      <c r="S855" s="67">
        <f t="shared" si="236"/>
        <v>9.6263400751366038E-2</v>
      </c>
      <c r="T855" s="67">
        <f t="shared" si="236"/>
        <v>9.0871030571152672E-2</v>
      </c>
      <c r="U855" s="67">
        <f t="shared" si="236"/>
        <v>8.5780723853620816E-2</v>
      </c>
      <c r="V855" s="67">
        <f t="shared" si="236"/>
        <v>8.097555996230861E-2</v>
      </c>
      <c r="W855" s="67">
        <f t="shared" si="236"/>
        <v>7.6439566101104459E-2</v>
      </c>
      <c r="X855" s="67">
        <f t="shared" si="236"/>
        <v>7.2157664219238984E-2</v>
      </c>
      <c r="Y855" s="67">
        <f t="shared" si="236"/>
        <v>6.8115620890490794E-2</v>
      </c>
      <c r="Z855" s="67">
        <f t="shared" si="234"/>
        <v>6.4299999999999996E-2</v>
      </c>
      <c r="AA855" s="67">
        <f t="shared" si="234"/>
        <v>6.0698118081416327E-2</v>
      </c>
      <c r="AB855" s="67">
        <f t="shared" si="234"/>
        <v>5.7298002155918508E-2</v>
      </c>
      <c r="AC855" s="67">
        <f t="shared" si="234"/>
        <v>5.4088349932957837E-2</v>
      </c>
      <c r="AD855" s="67">
        <f t="shared" si="234"/>
        <v>5.1058492240429895E-2</v>
      </c>
      <c r="AE855" s="67">
        <f t="shared" si="234"/>
        <v>4.8198357559388699E-2</v>
      </c>
      <c r="AF855" s="67">
        <f t="shared" si="234"/>
        <v>4.5498438545413702E-2</v>
      </c>
      <c r="AG855" s="67">
        <f t="shared" si="234"/>
        <v>4.2949760425343465E-2</v>
      </c>
      <c r="AH855" s="67">
        <f t="shared" si="234"/>
        <v>4.0543851164324109E-2</v>
      </c>
      <c r="AI855" s="67">
        <f t="shared" si="234"/>
        <v>3.8272713304004877E-2</v>
      </c>
      <c r="AJ855" s="67">
        <f t="shared" si="234"/>
        <v>3.6128797378268775E-2</v>
      </c>
      <c r="AK855" s="67">
        <f t="shared" si="234"/>
        <v>3.4104976818129434E-2</v>
      </c>
      <c r="AL855" s="67">
        <f t="shared" si="234"/>
        <v>3.2194524262376158E-2</v>
      </c>
      <c r="AM855" s="67">
        <f t="shared" si="234"/>
        <v>3.0391089195221328E-2</v>
      </c>
      <c r="AN855" s="67">
        <f t="shared" si="234"/>
        <v>2.868867683661587E-2</v>
      </c>
      <c r="AO855" s="67">
        <f t="shared" si="237"/>
        <v>2.7081628215062256E-2</v>
      </c>
      <c r="AP855" s="67">
        <f t="shared" si="237"/>
        <v>2.5564601356685313E-2</v>
      </c>
      <c r="AQ855" s="67">
        <f t="shared" si="237"/>
        <v>2.4132553528031432E-2</v>
      </c>
      <c r="AR855" s="67">
        <f t="shared" si="237"/>
        <v>2.2780724473570022E-2</v>
      </c>
      <c r="AS855" s="67">
        <f t="shared" si="237"/>
        <v>2.1504620592176733E-2</v>
      </c>
      <c r="AT855" s="67">
        <f t="shared" si="237"/>
        <v>2.0300000000000009E-2</v>
      </c>
      <c r="AU855" s="67">
        <f t="shared" si="237"/>
        <v>1.9162858430058355E-2</v>
      </c>
      <c r="AV855" s="67">
        <f t="shared" si="237"/>
        <v>1.8089415921697456E-2</v>
      </c>
      <c r="AW855" s="67">
        <f t="shared" si="237"/>
        <v>1.707610425566166E-2</v>
      </c>
      <c r="AX855" s="67">
        <f t="shared" si="237"/>
        <v>1.6119555093012869E-2</v>
      </c>
      <c r="AY855" s="67">
        <f t="shared" si="237"/>
        <v>1.5216588778469535E-2</v>
      </c>
      <c r="AZ855" s="67">
        <f t="shared" si="237"/>
        <v>1.4364203770947102E-2</v>
      </c>
      <c r="BA855" s="67">
        <f t="shared" si="237"/>
        <v>1.3559566666165986E-2</v>
      </c>
      <c r="BB855" s="67">
        <f t="shared" si="237"/>
        <v>1.2800002778161427E-2</v>
      </c>
      <c r="BC855" s="67">
        <f t="shared" si="237"/>
        <v>1.2082987248387239E-2</v>
      </c>
      <c r="BD855" s="67">
        <f t="shared" si="235"/>
        <v>1.1406136652859356E-2</v>
      </c>
      <c r="BE855" s="67">
        <f t="shared" si="235"/>
        <v>1.0767201079440557E-2</v>
      </c>
      <c r="BF855" s="67">
        <f t="shared" si="235"/>
        <v>1.0164056648930584E-2</v>
      </c>
      <c r="BG855" s="67">
        <f t="shared" si="235"/>
        <v>9.5946984551009851E-3</v>
      </c>
      <c r="BH855" s="67">
        <f t="shared" si="235"/>
        <v>9.0572339002068809E-3</v>
      </c>
      <c r="BI855" s="67">
        <f t="shared" si="235"/>
        <v>8.5498764038221507E-3</v>
      </c>
      <c r="BJ855" s="67">
        <f t="shared" si="235"/>
        <v>8.0709394640857256E-3</v>
      </c>
      <c r="BK855" s="67">
        <f t="shared" si="235"/>
        <v>7.6188310516180158E-3</v>
      </c>
      <c r="BL855" s="67">
        <f t="shared" si="235"/>
        <v>7.1920483174723439E-3</v>
      </c>
      <c r="BM855" s="67">
        <f t="shared" si="235"/>
        <v>6.7891725975301387E-3</v>
      </c>
      <c r="BN855" s="67">
        <f t="shared" si="235"/>
        <v>6.4088646967340665E-3</v>
      </c>
      <c r="BO855" s="67">
        <f t="shared" si="235"/>
        <v>6.0498604374834347E-3</v>
      </c>
      <c r="BP855" s="67">
        <f t="shared" si="235"/>
        <v>5.7109664573943789E-3</v>
      </c>
      <c r="BQ855" s="67">
        <f t="shared" si="235"/>
        <v>5.3910562424561732E-3</v>
      </c>
      <c r="BS855" s="55"/>
    </row>
    <row r="856" spans="2:71">
      <c r="B856" s="56">
        <v>47</v>
      </c>
      <c r="C856" s="212">
        <v>6.4500000000000002E-2</v>
      </c>
      <c r="D856" s="212">
        <v>2.0400000000000001E-2</v>
      </c>
      <c r="I856" s="61" t="s">
        <v>381</v>
      </c>
      <c r="J856" s="67">
        <f t="shared" si="236"/>
        <v>0.16199564986116269</v>
      </c>
      <c r="K856" s="67">
        <f t="shared" si="236"/>
        <v>0.15293499564026697</v>
      </c>
      <c r="L856" s="67">
        <f t="shared" si="236"/>
        <v>0.14438111709502049</v>
      </c>
      <c r="M856" s="67">
        <f t="shared" si="236"/>
        <v>0.13630566951883052</v>
      </c>
      <c r="N856" s="67">
        <f t="shared" si="236"/>
        <v>0.12868189356610418</v>
      </c>
      <c r="O856" s="67">
        <f t="shared" si="236"/>
        <v>0.12148452658068298</v>
      </c>
      <c r="P856" s="67">
        <f t="shared" si="236"/>
        <v>0.11468971888380866</v>
      </c>
      <c r="Q856" s="67">
        <f t="shared" si="236"/>
        <v>0.10827495474422504</v>
      </c>
      <c r="R856" s="67">
        <f t="shared" si="236"/>
        <v>0.10221897776853864</v>
      </c>
      <c r="S856" s="67">
        <f t="shared" si="236"/>
        <v>9.6501720464605298E-2</v>
      </c>
      <c r="T856" s="67">
        <f t="shared" si="236"/>
        <v>9.1104237744540281E-2</v>
      </c>
      <c r="U856" s="67">
        <f t="shared" si="236"/>
        <v>8.6008644147002211E-2</v>
      </c>
      <c r="V856" s="67">
        <f t="shared" si="236"/>
        <v>8.1198054570726888E-2</v>
      </c>
      <c r="W856" s="67">
        <f t="shared" si="236"/>
        <v>7.6656528322921386E-2</v>
      </c>
      <c r="X856" s="67">
        <f t="shared" si="236"/>
        <v>7.2369016297113536E-2</v>
      </c>
      <c r="Y856" s="67">
        <f t="shared" si="236"/>
        <v>6.8321311105421736E-2</v>
      </c>
      <c r="Z856" s="67">
        <f t="shared" si="234"/>
        <v>6.4500000000000002E-2</v>
      </c>
      <c r="AA856" s="67">
        <f t="shared" si="234"/>
        <v>6.0892420427655664E-2</v>
      </c>
      <c r="AB856" s="67">
        <f t="shared" si="234"/>
        <v>5.7486618070362427E-2</v>
      </c>
      <c r="AC856" s="67">
        <f t="shared" si="234"/>
        <v>5.4271307232629094E-2</v>
      </c>
      <c r="AD856" s="67">
        <f t="shared" si="234"/>
        <v>5.1235833444460782E-2</v>
      </c>
      <c r="AE856" s="67">
        <f t="shared" si="234"/>
        <v>4.8370138155991428E-2</v>
      </c>
      <c r="AF856" s="67">
        <f t="shared" si="234"/>
        <v>4.5664725406797189E-2</v>
      </c>
      <c r="AG856" s="67">
        <f t="shared" si="234"/>
        <v>4.311063035944409E-2</v>
      </c>
      <c r="AH856" s="67">
        <f t="shared" si="234"/>
        <v>4.0699389593000401E-2</v>
      </c>
      <c r="AI856" s="67">
        <f t="shared" si="234"/>
        <v>3.8423013058076494E-2</v>
      </c>
      <c r="AJ856" s="67">
        <f t="shared" si="234"/>
        <v>3.627395760046042E-2</v>
      </c>
      <c r="AK856" s="67">
        <f t="shared" si="234"/>
        <v>3.4245101965615379E-2</v>
      </c>
      <c r="AL856" s="67">
        <f t="shared" si="234"/>
        <v>3.2329723201212225E-2</v>
      </c>
      <c r="AM856" s="67">
        <f t="shared" si="234"/>
        <v>3.0521474379503082E-2</v>
      </c>
      <c r="AN856" s="67">
        <f t="shared" si="234"/>
        <v>2.8814363565715075E-2</v>
      </c>
      <c r="AO856" s="67">
        <f t="shared" si="237"/>
        <v>2.7202733962772802E-2</v>
      </c>
      <c r="AP856" s="67">
        <f t="shared" si="237"/>
        <v>2.568124516655549E-2</v>
      </c>
      <c r="AQ856" s="67">
        <f t="shared" si="237"/>
        <v>2.4244855469575142E-2</v>
      </c>
      <c r="AR856" s="67">
        <f t="shared" si="237"/>
        <v>2.2888805154435914E-2</v>
      </c>
      <c r="AS856" s="67">
        <f t="shared" si="237"/>
        <v>2.1608600721714791E-2</v>
      </c>
      <c r="AT856" s="67">
        <f t="shared" si="237"/>
        <v>2.0400000000000008E-2</v>
      </c>
      <c r="AU856" s="67">
        <f t="shared" si="237"/>
        <v>1.9258998088746915E-2</v>
      </c>
      <c r="AV856" s="67">
        <f t="shared" si="237"/>
        <v>1.8181814087370449E-2</v>
      </c>
      <c r="AW856" s="67">
        <f t="shared" si="237"/>
        <v>1.7164878566598974E-2</v>
      </c>
      <c r="AX856" s="67">
        <f t="shared" si="237"/>
        <v>1.6204821740573649E-2</v>
      </c>
      <c r="AY856" s="67">
        <f t="shared" si="237"/>
        <v>1.529846230049962E-2</v>
      </c>
      <c r="AZ856" s="67">
        <f t="shared" si="237"/>
        <v>1.4442796872847486E-2</v>
      </c>
      <c r="BA856" s="67">
        <f t="shared" si="237"/>
        <v>1.363499006717302E-2</v>
      </c>
      <c r="BB856" s="67">
        <f t="shared" si="237"/>
        <v>1.2872365080576873E-2</v>
      </c>
      <c r="BC856" s="67">
        <f t="shared" si="237"/>
        <v>1.2152394827670708E-2</v>
      </c>
      <c r="BD856" s="67">
        <f t="shared" si="235"/>
        <v>1.1472693566657255E-2</v>
      </c>
      <c r="BE856" s="67">
        <f t="shared" si="235"/>
        <v>1.083100899377603E-2</v>
      </c>
      <c r="BF856" s="67">
        <f t="shared" si="235"/>
        <v>1.022521477991829E-2</v>
      </c>
      <c r="BG856" s="67">
        <f t="shared" si="235"/>
        <v>9.6533035246800479E-3</v>
      </c>
      <c r="BH856" s="67">
        <f t="shared" si="235"/>
        <v>9.1133801045052351E-3</v>
      </c>
      <c r="BI856" s="67">
        <f t="shared" si="235"/>
        <v>8.6036553928769809E-3</v>
      </c>
      <c r="BJ856" s="67">
        <f t="shared" si="235"/>
        <v>8.1224403317477854E-3</v>
      </c>
      <c r="BK856" s="67">
        <f t="shared" si="235"/>
        <v>7.6681403345633045E-3</v>
      </c>
      <c r="BL856" s="67">
        <f t="shared" si="235"/>
        <v>7.2392500023332213E-3</v>
      </c>
      <c r="BM856" s="67">
        <f t="shared" si="235"/>
        <v>6.834348135240028E-3</v>
      </c>
      <c r="BN856" s="67">
        <f t="shared" si="235"/>
        <v>6.4520930232558182E-3</v>
      </c>
      <c r="BO856" s="67">
        <f t="shared" si="235"/>
        <v>6.0912180001618174E-3</v>
      </c>
      <c r="BP856" s="67">
        <f t="shared" si="235"/>
        <v>5.7505272462380968E-3</v>
      </c>
      <c r="BQ856" s="67">
        <f t="shared" si="235"/>
        <v>5.4288918257150267E-3</v>
      </c>
      <c r="BS856" s="55"/>
    </row>
    <row r="857" spans="2:71">
      <c r="B857" s="56">
        <v>48</v>
      </c>
      <c r="C857" s="212">
        <v>6.4699999999999994E-2</v>
      </c>
      <c r="D857" s="212">
        <v>2.0500000000000001E-2</v>
      </c>
      <c r="I857" s="61" t="s">
        <v>381</v>
      </c>
      <c r="J857" s="67">
        <f t="shared" si="236"/>
        <v>0.1622649111701468</v>
      </c>
      <c r="K857" s="67">
        <f t="shared" si="236"/>
        <v>0.15320293851482747</v>
      </c>
      <c r="L857" s="67">
        <f t="shared" si="236"/>
        <v>0.1446470478449082</v>
      </c>
      <c r="M857" s="67">
        <f t="shared" si="236"/>
        <v>0.13656897611152666</v>
      </c>
      <c r="N857" s="67">
        <f t="shared" si="236"/>
        <v>0.12894203866606796</v>
      </c>
      <c r="O857" s="67">
        <f t="shared" si="236"/>
        <v>0.12174104111159478</v>
      </c>
      <c r="P857" s="67">
        <f t="shared" si="236"/>
        <v>0.11494219607709079</v>
      </c>
      <c r="Q857" s="67">
        <f t="shared" si="236"/>
        <v>0.10852304463959514</v>
      </c>
      <c r="R857" s="67">
        <f t="shared" si="236"/>
        <v>0.10246238213465708</v>
      </c>
      <c r="S857" s="67">
        <f t="shared" si="236"/>
        <v>9.6740188110038108E-2</v>
      </c>
      <c r="T857" s="67">
        <f t="shared" si="236"/>
        <v>9.1337560191273981E-2</v>
      </c>
      <c r="U857" s="67">
        <f t="shared" si="236"/>
        <v>8.6236651640632336E-2</v>
      </c>
      <c r="V857" s="67">
        <f t="shared" si="236"/>
        <v>8.1420612403201156E-2</v>
      </c>
      <c r="W857" s="67">
        <f t="shared" si="236"/>
        <v>7.6873533445363532E-2</v>
      </c>
      <c r="X857" s="67">
        <f t="shared" si="236"/>
        <v>7.2580394201789189E-2</v>
      </c>
      <c r="Y857" s="67">
        <f t="shared" si="236"/>
        <v>6.8527012957342315E-2</v>
      </c>
      <c r="Z857" s="67">
        <f t="shared" si="234"/>
        <v>6.4699999999999994E-2</v>
      </c>
      <c r="AA857" s="67">
        <f t="shared" si="234"/>
        <v>6.1086713390029378E-2</v>
      </c>
      <c r="AB857" s="67">
        <f t="shared" si="234"/>
        <v>5.7675217199313684E-2</v>
      </c>
      <c r="AC857" s="67">
        <f t="shared" si="234"/>
        <v>5.4454242082877406E-2</v>
      </c>
      <c r="AD857" s="67">
        <f t="shared" si="234"/>
        <v>5.1413148052364903E-2</v>
      </c>
      <c r="AE857" s="67">
        <f t="shared" si="234"/>
        <v>4.854188932850019E-2</v>
      </c>
      <c r="AF857" s="67">
        <f t="shared" si="234"/>
        <v>4.5830981156423763E-2</v>
      </c>
      <c r="AG857" s="67">
        <f t="shared" si="234"/>
        <v>4.3271468474285868E-2</v>
      </c>
      <c r="AH857" s="67">
        <f t="shared" si="234"/>
        <v>4.0854896331598049E-2</v>
      </c>
      <c r="AI857" s="67">
        <f t="shared" si="234"/>
        <v>3.8573281959624311E-2</v>
      </c>
      <c r="AJ857" s="67">
        <f t="shared" si="234"/>
        <v>3.6419088401551183E-2</v>
      </c>
      <c r="AK857" s="67">
        <f t="shared" si="234"/>
        <v>3.4385199615327669E-2</v>
      </c>
      <c r="AL857" s="67">
        <f t="shared" si="234"/>
        <v>3.2464896966931535E-2</v>
      </c>
      <c r="AM857" s="67">
        <f t="shared" si="234"/>
        <v>3.0651837036410834E-2</v>
      </c>
      <c r="AN857" s="67">
        <f t="shared" si="234"/>
        <v>2.8940030663386653E-2</v>
      </c>
      <c r="AO857" s="67">
        <f t="shared" si="237"/>
        <v>2.7323823162796947E-2</v>
      </c>
      <c r="AP857" s="67">
        <f t="shared" si="237"/>
        <v>2.5797875645527414E-2</v>
      </c>
      <c r="AQ857" s="67">
        <f t="shared" si="237"/>
        <v>2.4357147382224921E-2</v>
      </c>
      <c r="AR857" s="67">
        <f t="shared" si="237"/>
        <v>2.2996879152035216E-2</v>
      </c>
      <c r="AS857" s="67">
        <f t="shared" si="237"/>
        <v>2.1712577521259928E-2</v>
      </c>
      <c r="AT857" s="67">
        <f t="shared" si="237"/>
        <v>2.0499999999999997E-2</v>
      </c>
      <c r="AU857" s="67">
        <f t="shared" si="237"/>
        <v>1.9355141027752737E-2</v>
      </c>
      <c r="AV857" s="67">
        <f t="shared" si="237"/>
        <v>1.8274218741668173E-2</v>
      </c>
      <c r="AW857" s="67">
        <f t="shared" si="237"/>
        <v>1.7253662483755594E-2</v>
      </c>
      <c r="AX857" s="67">
        <f t="shared" si="237"/>
        <v>1.6290101005772498E-2</v>
      </c>
      <c r="AY857" s="67">
        <f t="shared" si="237"/>
        <v>1.5380351332832366E-2</v>
      </c>
      <c r="AZ857" s="67">
        <f t="shared" si="237"/>
        <v>1.4521408248944163E-2</v>
      </c>
      <c r="BA857" s="67">
        <f t="shared" si="237"/>
        <v>1.3710434369750548E-2</v>
      </c>
      <c r="BB857" s="67">
        <f t="shared" si="237"/>
        <v>1.2944750769671717E-2</v>
      </c>
      <c r="BC857" s="67">
        <f t="shared" si="237"/>
        <v>1.2221828132493019E-2</v>
      </c>
      <c r="BD857" s="67">
        <f t="shared" si="235"/>
        <v>1.1539278396163821E-2</v>
      </c>
      <c r="BE857" s="67">
        <f t="shared" si="235"/>
        <v>1.0894846864207379E-2</v>
      </c>
      <c r="BF857" s="67">
        <f t="shared" si="235"/>
        <v>1.0286404757683099E-2</v>
      </c>
      <c r="BG857" s="67">
        <f t="shared" si="235"/>
        <v>9.711942183097717E-3</v>
      </c>
      <c r="BH857" s="67">
        <f t="shared" si="235"/>
        <v>9.1695614930359572E-3</v>
      </c>
      <c r="BI857" s="67">
        <f t="shared" si="235"/>
        <v>8.6574710175786329E-3</v>
      </c>
      <c r="BJ857" s="67">
        <f t="shared" si="235"/>
        <v>8.1739791458008051E-3</v>
      </c>
      <c r="BK857" s="67">
        <f t="shared" si="235"/>
        <v>7.7174887377992408E-3</v>
      </c>
      <c r="BL857" s="67">
        <f t="shared" si="235"/>
        <v>7.286491848790138E-3</v>
      </c>
      <c r="BM857" s="67">
        <f t="shared" si="235"/>
        <v>6.8795647478489723E-3</v>
      </c>
      <c r="BN857" s="67">
        <f t="shared" si="235"/>
        <v>6.4953632148377124E-3</v>
      </c>
      <c r="BO857" s="67">
        <f t="shared" si="235"/>
        <v>6.132618099983481E-3</v>
      </c>
      <c r="BP857" s="67">
        <f t="shared" si="235"/>
        <v>5.7901311314404562E-3</v>
      </c>
      <c r="BQ857" s="67">
        <f t="shared" si="235"/>
        <v>5.4667709569859307E-3</v>
      </c>
      <c r="BS857" s="55"/>
    </row>
    <row r="858" spans="2:71">
      <c r="B858" s="56">
        <v>49</v>
      </c>
      <c r="C858" s="212">
        <v>6.4899999999999999E-2</v>
      </c>
      <c r="D858" s="212">
        <v>2.06E-2</v>
      </c>
      <c r="I858" s="61" t="s">
        <v>381</v>
      </c>
      <c r="J858" s="67">
        <f t="shared" si="236"/>
        <v>0.1625349185453468</v>
      </c>
      <c r="K858" s="67">
        <f t="shared" si="236"/>
        <v>0.15347152342121181</v>
      </c>
      <c r="L858" s="67">
        <f t="shared" si="236"/>
        <v>0.14491352819459657</v>
      </c>
      <c r="M858" s="67">
        <f t="shared" si="236"/>
        <v>0.13683275037396067</v>
      </c>
      <c r="N858" s="67">
        <f t="shared" si="236"/>
        <v>0.12920257900118376</v>
      </c>
      <c r="O858" s="67">
        <f t="shared" si="236"/>
        <v>0.12199788701852973</v>
      </c>
      <c r="P858" s="67">
        <f t="shared" si="236"/>
        <v>0.11519494852227043</v>
      </c>
      <c r="Q858" s="67">
        <f t="shared" si="236"/>
        <v>0.10877136063047575</v>
      </c>
      <c r="R858" s="67">
        <f t="shared" si="236"/>
        <v>0.10270596970767086</v>
      </c>
      <c r="S858" s="67">
        <f t="shared" si="236"/>
        <v>9.6978801703409986E-2</v>
      </c>
      <c r="T858" s="67">
        <f t="shared" si="236"/>
        <v>9.1570996375363464E-2</v>
      </c>
      <c r="U858" s="67">
        <f t="shared" si="236"/>
        <v>8.6464745180306585E-2</v>
      </c>
      <c r="V858" s="67">
        <f t="shared" si="236"/>
        <v>8.164323262847839E-2</v>
      </c>
      <c r="W858" s="67">
        <f t="shared" si="236"/>
        <v>7.7090580908182868E-2</v>
      </c>
      <c r="X858" s="67">
        <f t="shared" si="236"/>
        <v>7.2791797598275101E-2</v>
      </c>
      <c r="Y858" s="67">
        <f t="shared" si="236"/>
        <v>6.8732726296343388E-2</v>
      </c>
      <c r="Z858" s="67">
        <f t="shared" si="234"/>
        <v>6.4899999999999999E-2</v>
      </c>
      <c r="AA858" s="67">
        <f t="shared" si="234"/>
        <v>6.1280997087759644E-2</v>
      </c>
      <c r="AB858" s="67">
        <f t="shared" si="234"/>
        <v>5.7863799754545552E-2</v>
      </c>
      <c r="AC858" s="67">
        <f t="shared" si="234"/>
        <v>5.463715476494628E-2</v>
      </c>
      <c r="AD858" s="67">
        <f t="shared" si="234"/>
        <v>5.1590436394979136E-2</v>
      </c>
      <c r="AE858" s="67">
        <f t="shared" si="234"/>
        <v>4.8713611440323046E-2</v>
      </c>
      <c r="AF858" s="67">
        <f t="shared" si="234"/>
        <v>4.5997206175788778E-2</v>
      </c>
      <c r="AG858" s="67">
        <f t="shared" si="234"/>
        <v>4.3432275157220222E-2</v>
      </c>
      <c r="AH858" s="67">
        <f t="shared" si="234"/>
        <v>4.1010371763087639E-2</v>
      </c>
      <c r="AI858" s="67">
        <f t="shared" si="234"/>
        <v>3.8723520378762928E-2</v>
      </c>
      <c r="AJ858" s="67">
        <f t="shared" si="234"/>
        <v>3.6564190131876312E-2</v>
      </c>
      <c r="AK858" s="67">
        <f t="shared" si="234"/>
        <v>3.4525270092261973E-2</v>
      </c>
      <c r="AL858" s="67">
        <f t="shared" si="234"/>
        <v>3.2600045854823137E-2</v>
      </c>
      <c r="AM858" s="67">
        <f t="shared" si="234"/>
        <v>3.0782177428201038E-2</v>
      </c>
      <c r="AN858" s="67">
        <f t="shared" si="234"/>
        <v>2.9065678356432798E-2</v>
      </c>
      <c r="AO858" s="67">
        <f t="shared" si="237"/>
        <v>2.7444896004843098E-2</v>
      </c>
      <c r="AP858" s="67">
        <f t="shared" si="237"/>
        <v>2.5914492945248935E-2</v>
      </c>
      <c r="AQ858" s="67">
        <f t="shared" si="237"/>
        <v>2.4469429379176701E-2</v>
      </c>
      <c r="AR858" s="67">
        <f t="shared" si="237"/>
        <v>2.3104946541209058E-2</v>
      </c>
      <c r="AS858" s="67">
        <f t="shared" si="237"/>
        <v>2.1816551027807007E-2</v>
      </c>
      <c r="AT858" s="67">
        <f t="shared" si="237"/>
        <v>2.0600000000000014E-2</v>
      </c>
      <c r="AU858" s="67">
        <f t="shared" si="237"/>
        <v>1.9451287211214939E-2</v>
      </c>
      <c r="AV858" s="67">
        <f t="shared" si="237"/>
        <v>1.836662981423173E-2</v>
      </c>
      <c r="AW858" s="67">
        <f t="shared" si="237"/>
        <v>1.734245590381963E-2</v>
      </c>
      <c r="AX858" s="67">
        <f t="shared" si="237"/>
        <v>1.6375392754030368E-2</v>
      </c>
      <c r="AY858" s="67">
        <f t="shared" si="237"/>
        <v>1.5462255711412255E-2</v>
      </c>
      <c r="AZ858" s="67">
        <f t="shared" si="237"/>
        <v>1.4600037707569329E-2</v>
      </c>
      <c r="BA858" s="67">
        <f t="shared" si="237"/>
        <v>1.3785899356529078E-2</v>
      </c>
      <c r="BB858" s="67">
        <f t="shared" si="237"/>
        <v>1.3017159604308258E-2</v>
      </c>
      <c r="BC858" s="67">
        <f t="shared" si="237"/>
        <v>1.2291286899884698E-2</v>
      </c>
      <c r="BD858" s="67">
        <f t="shared" si="235"/>
        <v>1.1605890858500039E-2</v>
      </c>
      <c r="BE858" s="67">
        <f t="shared" si="235"/>
        <v>1.0958714389839709E-2</v>
      </c>
      <c r="BF858" s="67">
        <f t="shared" si="235"/>
        <v>1.0347626265167288E-2</v>
      </c>
      <c r="BG858" s="67">
        <f t="shared" si="235"/>
        <v>9.7706140989359293E-3</v>
      </c>
      <c r="BH858" s="67">
        <f t="shared" si="235"/>
        <v>9.2257777217644998E-3</v>
      </c>
      <c r="BI858" s="67">
        <f t="shared" si="235"/>
        <v>8.7113229229548242E-3</v>
      </c>
      <c r="BJ858" s="67">
        <f t="shared" si="235"/>
        <v>8.2255555419434283E-3</v>
      </c>
      <c r="BK858" s="67">
        <f t="shared" si="235"/>
        <v>7.7668758892302063E-3</v>
      </c>
      <c r="BL858" s="67">
        <f t="shared" si="235"/>
        <v>7.3337734784115092E-3</v>
      </c>
      <c r="BM858" s="67">
        <f t="shared" si="235"/>
        <v>6.9248220519695629E-3</v>
      </c>
      <c r="BN858" s="67">
        <f t="shared" si="235"/>
        <v>6.5386748844376051E-3</v>
      </c>
      <c r="BO858" s="67">
        <f t="shared" si="235"/>
        <v>6.1740603474734678E-3</v>
      </c>
      <c r="BP858" s="67">
        <f t="shared" si="235"/>
        <v>5.8297777222368861E-3</v>
      </c>
      <c r="BQ858" s="67">
        <f t="shared" si="235"/>
        <v>5.5046932452801943E-3</v>
      </c>
      <c r="BS858" s="55"/>
    </row>
    <row r="859" spans="2:71">
      <c r="B859" s="56">
        <v>50</v>
      </c>
      <c r="C859" s="212">
        <v>6.5199999999999994E-2</v>
      </c>
      <c r="D859" s="212">
        <v>2.07E-2</v>
      </c>
      <c r="I859" s="61" t="s">
        <v>381</v>
      </c>
      <c r="J859" s="67">
        <f t="shared" si="236"/>
        <v>0.16325609190251769</v>
      </c>
      <c r="K859" s="67">
        <f t="shared" si="236"/>
        <v>0.15415426093389989</v>
      </c>
      <c r="L859" s="67">
        <f t="shared" si="236"/>
        <v>0.14555987398170972</v>
      </c>
      <c r="M859" s="67">
        <f t="shared" si="236"/>
        <v>0.13744464009759885</v>
      </c>
      <c r="N859" s="67">
        <f t="shared" si="236"/>
        <v>0.12978184560624326</v>
      </c>
      <c r="O859" s="67">
        <f t="shared" si="236"/>
        <v>0.12254626616943658</v>
      </c>
      <c r="P859" s="67">
        <f t="shared" si="236"/>
        <v>0.11571408375277384</v>
      </c>
      <c r="Q859" s="67">
        <f t="shared" si="236"/>
        <v>0.10926280822159726</v>
      </c>
      <c r="R859" s="67">
        <f t="shared" si="236"/>
        <v>0.1031712033081138</v>
      </c>
      <c r="S859" s="67">
        <f t="shared" si="236"/>
        <v>9.741921670598401E-2</v>
      </c>
      <c r="T859" s="67">
        <f t="shared" si="236"/>
        <v>9.1987914062267223E-2</v>
      </c>
      <c r="U859" s="67">
        <f t="shared" si="236"/>
        <v>8.6859416649439067E-2</v>
      </c>
      <c r="V859" s="67">
        <f t="shared" si="236"/>
        <v>8.2016842512309757E-2</v>
      </c>
      <c r="W859" s="67">
        <f t="shared" si="236"/>
        <v>7.7444250896111205E-2</v>
      </c>
      <c r="X859" s="67">
        <f t="shared" si="236"/>
        <v>7.3126589772821993E-2</v>
      </c>
      <c r="Y859" s="67">
        <f t="shared" si="236"/>
        <v>6.9049646292996994E-2</v>
      </c>
      <c r="Z859" s="67">
        <f t="shared" si="234"/>
        <v>6.5199999999999994E-2</v>
      </c>
      <c r="AA859" s="67">
        <f t="shared" si="234"/>
        <v>6.1564978652629811E-2</v>
      </c>
      <c r="AB859" s="67">
        <f t="shared" si="234"/>
        <v>5.8132616510717251E-2</v>
      </c>
      <c r="AC859" s="67">
        <f t="shared" si="234"/>
        <v>5.4891614946377655E-2</v>
      </c>
      <c r="AD859" s="67">
        <f t="shared" si="234"/>
        <v>5.1831305251259445E-2</v>
      </c>
      <c r="AE859" s="67">
        <f t="shared" si="234"/>
        <v>4.8941613517357783E-2</v>
      </c>
      <c r="AF859" s="67">
        <f t="shared" si="234"/>
        <v>4.6213027475788204E-2</v>
      </c>
      <c r="AG859" s="67">
        <f t="shared" si="234"/>
        <v>4.3636565184360369E-2</v>
      </c>
      <c r="AH859" s="67">
        <f t="shared" si="234"/>
        <v>4.1203745460877843E-2</v>
      </c>
      <c r="AI859" s="67">
        <f t="shared" si="234"/>
        <v>3.8906559964836454E-2</v>
      </c>
      <c r="AJ859" s="67">
        <f t="shared" si="234"/>
        <v>3.6737446835619914E-2</v>
      </c>
      <c r="AK859" s="67">
        <f t="shared" si="234"/>
        <v>3.4689265800415078E-2</v>
      </c>
      <c r="AL859" s="67">
        <f t="shared" si="234"/>
        <v>3.275527466990729E-2</v>
      </c>
      <c r="AM859" s="67">
        <f t="shared" si="234"/>
        <v>3.0929107144384491E-2</v>
      </c>
      <c r="AN859" s="67">
        <f t="shared" si="234"/>
        <v>2.92047518571922E-2</v>
      </c>
      <c r="AO859" s="67">
        <f t="shared" si="237"/>
        <v>2.7576532586555041E-2</v>
      </c>
      <c r="AP859" s="67">
        <f t="shared" si="237"/>
        <v>2.6039089570625944E-2</v>
      </c>
      <c r="AQ859" s="67">
        <f t="shared" si="237"/>
        <v>2.4587361864256162E-2</v>
      </c>
      <c r="AR859" s="67">
        <f t="shared" si="237"/>
        <v>2.3216570679408209E-2</v>
      </c>
      <c r="AS859" s="67">
        <f t="shared" si="237"/>
        <v>2.1922203654371746E-2</v>
      </c>
      <c r="AT859" s="67">
        <f t="shared" si="237"/>
        <v>2.0699999999999993E-2</v>
      </c>
      <c r="AU859" s="67">
        <f t="shared" si="237"/>
        <v>1.9545936474071119E-2</v>
      </c>
      <c r="AV859" s="67">
        <f t="shared" si="237"/>
        <v>1.8456214137605013E-2</v>
      </c>
      <c r="AW859" s="67">
        <f t="shared" si="237"/>
        <v>1.7427245849540141E-2</v>
      </c>
      <c r="AX859" s="67">
        <f t="shared" si="237"/>
        <v>1.6455644458605374E-2</v>
      </c>
      <c r="AY859" s="67">
        <f t="shared" si="237"/>
        <v>1.5538211653516962E-2</v>
      </c>
      <c r="AZ859" s="67">
        <f t="shared" si="237"/>
        <v>1.4671927434797786E-2</v>
      </c>
      <c r="BA859" s="67">
        <f t="shared" si="237"/>
        <v>1.3853940173562262E-2</v>
      </c>
      <c r="BB859" s="67">
        <f t="shared" si="237"/>
        <v>1.3081557224542502E-2</v>
      </c>
      <c r="BC859" s="67">
        <f t="shared" si="237"/>
        <v>1.2352236062455746E-2</v>
      </c>
      <c r="BD859" s="67">
        <f t="shared" si="235"/>
        <v>1.1663575912535768E-2</v>
      </c>
      <c r="BE859" s="67">
        <f t="shared" si="235"/>
        <v>1.1013309847677791E-2</v>
      </c>
      <c r="BF859" s="67">
        <f t="shared" si="235"/>
        <v>1.0399297326182222E-2</v>
      </c>
      <c r="BG859" s="67">
        <f t="shared" si="235"/>
        <v>9.8195171455331114E-3</v>
      </c>
      <c r="BH859" s="67">
        <f t="shared" si="235"/>
        <v>9.27206078901654E-3</v>
      </c>
      <c r="BI859" s="67">
        <f t="shared" si="235"/>
        <v>8.755126143277444E-3</v>
      </c>
      <c r="BJ859" s="67">
        <f t="shared" si="235"/>
        <v>8.267011566134309E-3</v>
      </c>
      <c r="BK859" s="67">
        <f t="shared" si="235"/>
        <v>7.8061102851242721E-3</v>
      </c>
      <c r="BL859" s="67">
        <f t="shared" si="235"/>
        <v>7.3709051083397223E-3</v>
      </c>
      <c r="BM859" s="67">
        <f t="shared" si="235"/>
        <v>6.9599634301456296E-3</v>
      </c>
      <c r="BN859" s="67">
        <f t="shared" si="235"/>
        <v>6.5719325153374211E-3</v>
      </c>
      <c r="BO859" s="67">
        <f t="shared" si="235"/>
        <v>6.2055350462158296E-3</v>
      </c>
      <c r="BP859" s="67">
        <f t="shared" si="235"/>
        <v>5.8595649179206096E-3</v>
      </c>
      <c r="BQ859" s="67">
        <f t="shared" si="235"/>
        <v>5.5328832681822235E-3</v>
      </c>
      <c r="BS859" s="55"/>
    </row>
    <row r="860" spans="2:71">
      <c r="B860" s="56">
        <v>51</v>
      </c>
      <c r="C860" s="212">
        <v>6.5500000000000003E-2</v>
      </c>
      <c r="D860" s="212">
        <v>2.0899999999999998E-2</v>
      </c>
      <c r="I860" s="61" t="s">
        <v>381</v>
      </c>
      <c r="J860" s="67">
        <f t="shared" si="236"/>
        <v>0.16334931254795046</v>
      </c>
      <c r="K860" s="67">
        <f t="shared" si="236"/>
        <v>0.15428104093900427</v>
      </c>
      <c r="L860" s="67">
        <f t="shared" si="236"/>
        <v>0.14571619079349085</v>
      </c>
      <c r="M860" s="67">
        <f t="shared" si="236"/>
        <v>0.13762681487065981</v>
      </c>
      <c r="N860" s="67">
        <f t="shared" si="236"/>
        <v>0.1299865174096286</v>
      </c>
      <c r="O860" s="67">
        <f t="shared" si="236"/>
        <v>0.12277036799959971</v>
      </c>
      <c r="P860" s="67">
        <f t="shared" si="236"/>
        <v>0.11595482023153773</v>
      </c>
      <c r="Q860" s="67">
        <f t="shared" si="236"/>
        <v>0.10951763486586658</v>
      </c>
      <c r="R860" s="67">
        <f t="shared" si="236"/>
        <v>0.10343780726548081</v>
      </c>
      <c r="S860" s="67">
        <f t="shared" si="236"/>
        <v>9.769549885728436E-2</v>
      </c>
      <c r="T860" s="67">
        <f t="shared" si="236"/>
        <v>9.2271972398614496E-2</v>
      </c>
      <c r="U860" s="67">
        <f t="shared" si="236"/>
        <v>8.7149530837324199E-2</v>
      </c>
      <c r="V860" s="67">
        <f t="shared" si="236"/>
        <v>8.2311459566022718E-2</v>
      </c>
      <c r="W860" s="67">
        <f t="shared" si="236"/>
        <v>7.7741971882048691E-2</v>
      </c>
      <c r="X860" s="67">
        <f t="shared" si="236"/>
        <v>7.3426157475211029E-2</v>
      </c>
      <c r="Y860" s="67">
        <f t="shared" ref="Y860:AN875" si="238">$C860*POWER(POWER($D860/$C860,1/($D$672-$C$672)),Y$672-$C$672)</f>
        <v>6.9349933775212244E-2</v>
      </c>
      <c r="Z860" s="67">
        <f t="shared" si="238"/>
        <v>6.5500000000000003E-2</v>
      </c>
      <c r="AA860" s="67">
        <f t="shared" si="238"/>
        <v>6.1863793755106158E-2</v>
      </c>
      <c r="AB860" s="67">
        <f t="shared" si="238"/>
        <v>5.8429450042355904E-2</v>
      </c>
      <c r="AC860" s="67">
        <f t="shared" si="238"/>
        <v>5.5185762544192128E-2</v>
      </c>
      <c r="AD860" s="67">
        <f t="shared" si="238"/>
        <v>5.2122147057284948E-2</v>
      </c>
      <c r="AE860" s="67">
        <f t="shared" si="238"/>
        <v>4.9228606956109762E-2</v>
      </c>
      <c r="AF860" s="67">
        <f t="shared" si="238"/>
        <v>4.6495700573800897E-2</v>
      </c>
      <c r="AG860" s="67">
        <f t="shared" si="238"/>
        <v>4.3914510393844114E-2</v>
      </c>
      <c r="AH860" s="67">
        <f t="shared" si="238"/>
        <v>4.1476613952079973E-2</v>
      </c>
      <c r="AI860" s="67">
        <f t="shared" si="238"/>
        <v>3.9174056354070744E-2</v>
      </c>
      <c r="AJ860" s="67">
        <f t="shared" si="238"/>
        <v>3.699932431815478E-2</v>
      </c>
      <c r="AK860" s="67">
        <f t="shared" si="238"/>
        <v>3.4945321659490249E-2</v>
      </c>
      <c r="AL860" s="67">
        <f t="shared" si="238"/>
        <v>3.3005346135092352E-2</v>
      </c>
      <c r="AM860" s="67">
        <f t="shared" si="238"/>
        <v>3.1173067574309054E-2</v>
      </c>
      <c r="AN860" s="67">
        <f t="shared" si="238"/>
        <v>2.94425072233747E-2</v>
      </c>
      <c r="AO860" s="67">
        <f t="shared" si="237"/>
        <v>2.7808018236642376E-2</v>
      </c>
      <c r="AP860" s="67">
        <f t="shared" si="237"/>
        <v>2.6264267250837782E-2</v>
      </c>
      <c r="AQ860" s="67">
        <f t="shared" si="237"/>
        <v>2.4806216982210957E-2</v>
      </c>
      <c r="AR860" s="67">
        <f t="shared" si="237"/>
        <v>2.3429109789800159E-2</v>
      </c>
      <c r="AS860" s="67">
        <f t="shared" si="237"/>
        <v>2.212845215117459E-2</v>
      </c>
      <c r="AT860" s="67">
        <f t="shared" si="237"/>
        <v>2.0899999999999998E-2</v>
      </c>
      <c r="AU860" s="67">
        <f t="shared" si="237"/>
        <v>1.9739744877583492E-2</v>
      </c>
      <c r="AV860" s="67">
        <f t="shared" si="237"/>
        <v>1.8643900853209744E-2</v>
      </c>
      <c r="AW860" s="67">
        <f t="shared" si="237"/>
        <v>1.7608892170589547E-2</v>
      </c>
      <c r="AX860" s="67">
        <f t="shared" si="237"/>
        <v>1.6631341580110766E-2</v>
      </c>
      <c r="AY860" s="67">
        <f t="shared" si="237"/>
        <v>1.5708059318819755E-2</v>
      </c>
      <c r="AZ860" s="67">
        <f t="shared" si="237"/>
        <v>1.4836032702174633E-2</v>
      </c>
      <c r="BA860" s="67">
        <f t="shared" si="237"/>
        <v>1.4012416293608273E-2</v>
      </c>
      <c r="BB860" s="67">
        <f t="shared" si="237"/>
        <v>1.3234522619823991E-2</v>
      </c>
      <c r="BC860" s="67">
        <f t="shared" si="237"/>
        <v>1.2499813401527915E-2</v>
      </c>
      <c r="BD860" s="67">
        <f t="shared" si="237"/>
        <v>1.180589127098374E-2</v>
      </c>
      <c r="BE860" s="67">
        <f t="shared" ref="BD860:BQ875" si="239">$C860*POWER(POWER($D860/$C860,1/($D$672-$C$672)),BE$672-$C$672)</f>
        <v>1.1150491949364063E-2</v>
      </c>
      <c r="BF860" s="67">
        <f t="shared" si="239"/>
        <v>1.0531476858372977E-2</v>
      </c>
      <c r="BG860" s="67">
        <f t="shared" si="239"/>
        <v>9.9468261420314376E-3</v>
      </c>
      <c r="BH860" s="67">
        <f t="shared" si="239"/>
        <v>9.3946320758554382E-3</v>
      </c>
      <c r="BI860" s="67">
        <f t="shared" si="239"/>
        <v>8.8730928419210025E-3</v>
      </c>
      <c r="BJ860" s="67">
        <f t="shared" si="239"/>
        <v>8.3805066495039621E-3</v>
      </c>
      <c r="BK860" s="67">
        <f t="shared" si="239"/>
        <v>7.9152661821100586E-3</v>
      </c>
      <c r="BL860" s="67">
        <f t="shared" si="239"/>
        <v>7.4758533527759267E-3</v>
      </c>
      <c r="BM860" s="67">
        <f t="shared" si="239"/>
        <v>7.0608343505274632E-3</v>
      </c>
      <c r="BN860" s="67">
        <f t="shared" si="239"/>
        <v>6.6688549618320603E-3</v>
      </c>
      <c r="BO860" s="67">
        <f t="shared" si="239"/>
        <v>6.2986361517785479E-3</v>
      </c>
      <c r="BP860" s="67">
        <f t="shared" si="239"/>
        <v>5.9489698905661617E-3</v>
      </c>
      <c r="BQ860" s="67">
        <f t="shared" si="239"/>
        <v>5.6187152116842975E-3</v>
      </c>
      <c r="BS860" s="55"/>
    </row>
    <row r="861" spans="2:71">
      <c r="B861" s="56">
        <v>52</v>
      </c>
      <c r="C861" s="212">
        <v>6.59E-2</v>
      </c>
      <c r="D861" s="212">
        <v>2.1100000000000001E-2</v>
      </c>
      <c r="I861" s="61" t="s">
        <v>381</v>
      </c>
      <c r="J861" s="67">
        <f t="shared" ref="J861:Y876" si="240">$C861*POWER(POWER($D861/$C861,1/($D$672-$C$672)),J$672-$C$672)</f>
        <v>0.16389578398565954</v>
      </c>
      <c r="K861" s="67">
        <f t="shared" si="240"/>
        <v>0.15482376844233972</v>
      </c>
      <c r="L861" s="67">
        <f t="shared" si="240"/>
        <v>0.14625391020909104</v>
      </c>
      <c r="M861" s="67">
        <f t="shared" si="240"/>
        <v>0.13815841370257767</v>
      </c>
      <c r="N861" s="67">
        <f t="shared" si="240"/>
        <v>0.13051102189010824</v>
      </c>
      <c r="O861" s="67">
        <f t="shared" si="240"/>
        <v>0.12328693112725363</v>
      </c>
      <c r="P861" s="67">
        <f t="shared" si="240"/>
        <v>0.11646271070940256</v>
      </c>
      <c r="Q861" s="67">
        <f t="shared" si="240"/>
        <v>0.11001622687632663</v>
      </c>
      <c r="R861" s="67">
        <f t="shared" si="240"/>
        <v>0.10392657102327087</v>
      </c>
      <c r="S861" s="67">
        <f t="shared" si="240"/>
        <v>9.8173991885728576E-2</v>
      </c>
      <c r="T861" s="67">
        <f t="shared" si="240"/>
        <v>9.2739831477947662E-2</v>
      </c>
      <c r="U861" s="67">
        <f t="shared" si="240"/>
        <v>8.7606464577390797E-2</v>
      </c>
      <c r="V861" s="67">
        <f t="shared" si="240"/>
        <v>8.275724155887236E-2</v>
      </c>
      <c r="W861" s="67">
        <f t="shared" si="240"/>
        <v>7.817643439295982E-2</v>
      </c>
      <c r="X861" s="67">
        <f t="shared" si="240"/>
        <v>7.3849185633490161E-2</v>
      </c>
      <c r="Y861" s="67">
        <f t="shared" si="240"/>
        <v>6.9761460228746658E-2</v>
      </c>
      <c r="Z861" s="67">
        <f t="shared" si="238"/>
        <v>6.59E-2</v>
      </c>
      <c r="AA861" s="67">
        <f t="shared" si="238"/>
        <v>6.225228063976871E-2</v>
      </c>
      <c r="AB861" s="67">
        <f t="shared" si="238"/>
        <v>5.8806471090326586E-2</v>
      </c>
      <c r="AC861" s="67">
        <f t="shared" si="238"/>
        <v>5.5551395170704947E-2</v>
      </c>
      <c r="AD861" s="67">
        <f t="shared" si="238"/>
        <v>5.247649532773014E-2</v>
      </c>
      <c r="AE861" s="67">
        <f t="shared" si="238"/>
        <v>4.9571798393526073E-2</v>
      </c>
      <c r="AF861" s="67">
        <f t="shared" si="238"/>
        <v>4.6827883238419125E-2</v>
      </c>
      <c r="AG861" s="67">
        <f t="shared" si="238"/>
        <v>4.4235850214330637E-2</v>
      </c>
      <c r="AH861" s="67">
        <f t="shared" si="238"/>
        <v>4.1787292289549062E-2</v>
      </c>
      <c r="AI861" s="67">
        <f t="shared" si="238"/>
        <v>3.9474267781260265E-2</v>
      </c>
      <c r="AJ861" s="67">
        <f t="shared" si="238"/>
        <v>3.7289274597395963E-2</v>
      </c>
      <c r="AK861" s="67">
        <f t="shared" si="238"/>
        <v>3.5225225904256328E-2</v>
      </c>
      <c r="AL861" s="67">
        <f t="shared" si="238"/>
        <v>3.3275427140986573E-2</v>
      </c>
      <c r="AM861" s="67">
        <f t="shared" si="238"/>
        <v>3.1433554306356186E-2</v>
      </c>
      <c r="AN861" s="67">
        <f t="shared" si="238"/>
        <v>2.9693633447415713E-2</v>
      </c>
      <c r="AO861" s="67">
        <f t="shared" ref="AO861:BD876" si="241">$C861*POWER(POWER($D861/$C861,1/($D$672-$C$672)),AO$672-$C$672)</f>
        <v>2.8050021283504489E-2</v>
      </c>
      <c r="AP861" s="67">
        <f t="shared" si="241"/>
        <v>2.6497386902764895E-2</v>
      </c>
      <c r="AQ861" s="67">
        <f t="shared" si="241"/>
        <v>2.5030694471797451E-2</v>
      </c>
      <c r="AR861" s="67">
        <f t="shared" si="241"/>
        <v>2.3645186902376967E-2</v>
      </c>
      <c r="AS861" s="67">
        <f t="shared" si="241"/>
        <v>2.2336370422254236E-2</v>
      </c>
      <c r="AT861" s="67">
        <f t="shared" si="241"/>
        <v>2.1099999999999997E-2</v>
      </c>
      <c r="AU861" s="67">
        <f t="shared" si="241"/>
        <v>1.9932065576617902E-2</v>
      </c>
      <c r="AV861" s="67">
        <f t="shared" si="241"/>
        <v>1.8828779059269968E-2</v>
      </c>
      <c r="AW861" s="67">
        <f t="shared" si="241"/>
        <v>1.7786562034929804E-2</v>
      </c>
      <c r="AX861" s="67">
        <f t="shared" si="241"/>
        <v>1.6802034164113896E-2</v>
      </c>
      <c r="AY861" s="67">
        <f t="shared" si="241"/>
        <v>1.5872002217047043E-2</v>
      </c>
      <c r="AZ861" s="67">
        <f t="shared" si="241"/>
        <v>1.4993449716701723E-2</v>
      </c>
      <c r="BA861" s="67">
        <f t="shared" si="241"/>
        <v>1.416352715511952E-2</v>
      </c>
      <c r="BB861" s="67">
        <f t="shared" si="241"/>
        <v>1.337954275128202E-2</v>
      </c>
      <c r="BC861" s="67">
        <f t="shared" si="241"/>
        <v>1.2638953720555259E-2</v>
      </c>
      <c r="BD861" s="67">
        <f t="shared" si="241"/>
        <v>1.1939358027390816E-2</v>
      </c>
      <c r="BE861" s="67">
        <f t="shared" si="239"/>
        <v>1.1278486594534272E-2</v>
      </c>
      <c r="BF861" s="67">
        <f t="shared" si="239"/>
        <v>1.0654195943472181E-2</v>
      </c>
      <c r="BG861" s="67">
        <f t="shared" si="239"/>
        <v>1.006446124224758E-2</v>
      </c>
      <c r="BH861" s="67">
        <f t="shared" si="239"/>
        <v>9.5073697380951665E-3</v>
      </c>
      <c r="BI861" s="67">
        <f t="shared" si="239"/>
        <v>8.9811145535955185E-3</v>
      </c>
      <c r="BJ861" s="67">
        <f t="shared" si="239"/>
        <v>8.483988826226696E-3</v>
      </c>
      <c r="BK861" s="67">
        <f t="shared" si="239"/>
        <v>8.0143801723054058E-3</v>
      </c>
      <c r="BL861" s="67">
        <f t="shared" si="239"/>
        <v>7.5707654573619713E-3</v>
      </c>
      <c r="BM861" s="67">
        <f t="shared" si="239"/>
        <v>7.1517058559873196E-3</v>
      </c>
      <c r="BN861" s="67">
        <f t="shared" si="239"/>
        <v>6.7558421851289831E-3</v>
      </c>
      <c r="BO861" s="67">
        <f t="shared" si="239"/>
        <v>6.3818904957001167E-3</v>
      </c>
      <c r="BP861" s="67">
        <f t="shared" si="239"/>
        <v>6.0286379082032816E-3</v>
      </c>
      <c r="BQ861" s="67">
        <f t="shared" si="239"/>
        <v>5.6949386788621992E-3</v>
      </c>
      <c r="BS861" s="55"/>
    </row>
    <row r="862" spans="2:71">
      <c r="B862" s="56">
        <v>53</v>
      </c>
      <c r="C862" s="212">
        <v>6.6299999999999998E-2</v>
      </c>
      <c r="D862" s="212">
        <v>2.1299999999999999E-2</v>
      </c>
      <c r="I862" s="61" t="s">
        <v>381</v>
      </c>
      <c r="J862" s="67">
        <f t="shared" si="240"/>
        <v>0.16444499818754538</v>
      </c>
      <c r="K862" s="67">
        <f t="shared" si="240"/>
        <v>0.15536885748239695</v>
      </c>
      <c r="L862" s="67">
        <f t="shared" si="240"/>
        <v>0.14679365223291807</v>
      </c>
      <c r="M862" s="67">
        <f t="shared" si="240"/>
        <v>0.13869173452807482</v>
      </c>
      <c r="N862" s="67">
        <f t="shared" si="240"/>
        <v>0.13103698241586836</v>
      </c>
      <c r="O862" s="67">
        <f t="shared" si="240"/>
        <v>0.12380471568174671</v>
      </c>
      <c r="P862" s="67">
        <f t="shared" si="240"/>
        <v>0.11697161627542173</v>
      </c>
      <c r="Q862" s="67">
        <f t="shared" si="240"/>
        <v>0.11051565312953407</v>
      </c>
      <c r="R862" s="67">
        <f t="shared" si="240"/>
        <v>0.10441601112776842</v>
      </c>
      <c r="S862" s="67">
        <f t="shared" si="240"/>
        <v>9.8653023993400563E-2</v>
      </c>
      <c r="T862" s="67">
        <f t="shared" si="240"/>
        <v>9.3208110881897357E-2</v>
      </c>
      <c r="U862" s="67">
        <f t="shared" si="240"/>
        <v>8.8063716473133602E-2</v>
      </c>
      <c r="V862" s="67">
        <f t="shared" si="240"/>
        <v>8.3203254370072852E-2</v>
      </c>
      <c r="W862" s="67">
        <f t="shared" si="240"/>
        <v>7.8611053621420152E-2</v>
      </c>
      <c r="X862" s="67">
        <f t="shared" si="240"/>
        <v>7.4272308195826447E-2</v>
      </c>
      <c r="Y862" s="67">
        <f t="shared" si="240"/>
        <v>7.0173029244741128E-2</v>
      </c>
      <c r="Z862" s="67">
        <f t="shared" si="238"/>
        <v>6.6299999999999998E-2</v>
      </c>
      <c r="AA862" s="67">
        <f t="shared" si="238"/>
        <v>6.2640733160730974E-2</v>
      </c>
      <c r="AB862" s="67">
        <f t="shared" si="238"/>
        <v>5.9183430632185528E-2</v>
      </c>
      <c r="AC862" s="67">
        <f t="shared" si="238"/>
        <v>5.5916945486687263E-2</v>
      </c>
      <c r="AD862" s="67">
        <f t="shared" si="238"/>
        <v>5.2830746024053042E-2</v>
      </c>
      <c r="AE862" s="67">
        <f t="shared" si="238"/>
        <v>4.9914881815611691E-2</v>
      </c>
      <c r="AF862" s="67">
        <f t="shared" si="238"/>
        <v>4.7159951622340192E-2</v>
      </c>
      <c r="AG862" s="67">
        <f t="shared" si="238"/>
        <v>4.4557073083680142E-2</v>
      </c>
      <c r="AH862" s="67">
        <f t="shared" si="238"/>
        <v>4.2097854079306128E-2</v>
      </c>
      <c r="AI862" s="67">
        <f t="shared" si="238"/>
        <v>3.9774365671511387E-2</v>
      </c>
      <c r="AJ862" s="67">
        <f t="shared" si="238"/>
        <v>3.7579116540972596E-2</v>
      </c>
      <c r="AK862" s="67">
        <f t="shared" si="238"/>
        <v>3.5505028833470217E-2</v>
      </c>
      <c r="AL862" s="67">
        <f t="shared" si="238"/>
        <v>3.3545415339690306E-2</v>
      </c>
      <c r="AM862" s="67">
        <f t="shared" si="238"/>
        <v>3.1693957934531398E-2</v>
      </c>
      <c r="AN862" s="67">
        <f t="shared" si="238"/>
        <v>2.9944687206401418E-2</v>
      </c>
      <c r="AO862" s="67">
        <f t="shared" si="241"/>
        <v>2.8291963210825725E-2</v>
      </c>
      <c r="AP862" s="67">
        <f t="shared" si="241"/>
        <v>2.6730457286312997E-2</v>
      </c>
      <c r="AQ862" s="67">
        <f t="shared" si="241"/>
        <v>2.5255134873849911E-2</v>
      </c>
      <c r="AR862" s="67">
        <f t="shared" si="241"/>
        <v>2.3861239284632029E-2</v>
      </c>
      <c r="AS862" s="67">
        <f t="shared" si="241"/>
        <v>2.2544276363695114E-2</v>
      </c>
      <c r="AT862" s="67">
        <f t="shared" si="241"/>
        <v>2.1299999999999999E-2</v>
      </c>
      <c r="AU862" s="67">
        <f t="shared" si="241"/>
        <v>2.0124398436252935E-2</v>
      </c>
      <c r="AV862" s="67">
        <f t="shared" si="241"/>
        <v>1.901368133432205E-2</v>
      </c>
      <c r="AW862" s="67">
        <f t="shared" si="241"/>
        <v>1.7964267554546588E-2</v>
      </c>
      <c r="AX862" s="67">
        <f t="shared" si="241"/>
        <v>1.6972773609537403E-2</v>
      </c>
      <c r="AY862" s="67">
        <f t="shared" si="241"/>
        <v>1.6036002755241766E-2</v>
      </c>
      <c r="AZ862" s="67">
        <f t="shared" si="241"/>
        <v>1.5150934684100243E-2</v>
      </c>
      <c r="BA862" s="67">
        <f t="shared" si="241"/>
        <v>1.4314715787064662E-2</v>
      </c>
      <c r="BB862" s="67">
        <f t="shared" si="241"/>
        <v>1.352464995308025E-2</v>
      </c>
      <c r="BC862" s="67">
        <f t="shared" si="241"/>
        <v>1.2778189876367909E-2</v>
      </c>
      <c r="BD862" s="67">
        <f t="shared" si="239"/>
        <v>1.2072928843479883E-2</v>
      </c>
      <c r="BE862" s="67">
        <f t="shared" si="239"/>
        <v>1.1406592973648806E-2</v>
      </c>
      <c r="BF862" s="67">
        <f t="shared" si="239"/>
        <v>1.0777033887411819E-2</v>
      </c>
      <c r="BG862" s="67">
        <f t="shared" si="239"/>
        <v>1.0182221779872078E-2</v>
      </c>
      <c r="BH862" s="67">
        <f t="shared" si="239"/>
        <v>9.6202388762647081E-3</v>
      </c>
      <c r="BI862" s="67">
        <f t="shared" si="239"/>
        <v>9.0892732487268171E-3</v>
      </c>
      <c r="BJ862" s="67">
        <f t="shared" si="239"/>
        <v>8.5876129743358495E-3</v>
      </c>
      <c r="BK862" s="67">
        <f t="shared" si="239"/>
        <v>8.113640615580741E-3</v>
      </c>
      <c r="BL862" s="67">
        <f t="shared" si="239"/>
        <v>7.6658280054700181E-3</v>
      </c>
      <c r="BM862" s="67">
        <f t="shared" si="239"/>
        <v>7.2427313204631366E-3</v>
      </c>
      <c r="BN862" s="67">
        <f t="shared" si="239"/>
        <v>6.8429864253393667E-3</v>
      </c>
      <c r="BO862" s="67">
        <f t="shared" si="239"/>
        <v>6.4653044749952869E-3</v>
      </c>
      <c r="BP862" s="67">
        <f t="shared" si="239"/>
        <v>6.1084677589903422E-3</v>
      </c>
      <c r="BQ862" s="67">
        <f t="shared" si="239"/>
        <v>5.7713257754425677E-3</v>
      </c>
      <c r="BS862" s="55"/>
    </row>
    <row r="863" spans="2:71">
      <c r="B863" s="56">
        <v>54</v>
      </c>
      <c r="C863" s="212">
        <v>6.6699999999999995E-2</v>
      </c>
      <c r="D863" s="212">
        <v>2.1499999999999998E-2</v>
      </c>
      <c r="I863" s="61" t="s">
        <v>381</v>
      </c>
      <c r="J863" s="67">
        <f t="shared" si="240"/>
        <v>0.16499688041596614</v>
      </c>
      <c r="K863" s="67">
        <f t="shared" si="240"/>
        <v>0.15591624409821897</v>
      </c>
      <c r="L863" s="67">
        <f t="shared" si="240"/>
        <v>0.14733536241660375</v>
      </c>
      <c r="M863" s="67">
        <f t="shared" si="240"/>
        <v>0.13922673127475585</v>
      </c>
      <c r="N863" s="67">
        <f t="shared" si="240"/>
        <v>0.13156436026975571</v>
      </c>
      <c r="O863" s="67">
        <f t="shared" si="240"/>
        <v>0.1243236893857072</v>
      </c>
      <c r="P863" s="67">
        <f t="shared" si="240"/>
        <v>0.1174815102721018</v>
      </c>
      <c r="Q863" s="67">
        <f t="shared" si="240"/>
        <v>0.11101589185464349</v>
      </c>
      <c r="R863" s="67">
        <f t="shared" si="240"/>
        <v>0.10490611004009702</v>
      </c>
      <c r="S863" s="67">
        <f t="shared" si="240"/>
        <v>9.9132581289843688E-2</v>
      </c>
      <c r="T863" s="67">
        <f t="shared" si="240"/>
        <v>9.3676799849230039E-2</v>
      </c>
      <c r="U863" s="67">
        <f t="shared" si="240"/>
        <v>8.8521278431511544E-2</v>
      </c>
      <c r="V863" s="67">
        <f t="shared" si="240"/>
        <v>8.3649492166267631E-2</v>
      </c>
      <c r="W863" s="67">
        <f t="shared" si="240"/>
        <v>7.9045825632626826E-2</v>
      </c>
      <c r="X863" s="67">
        <f t="shared" si="240"/>
        <v>7.4695522807528766E-2</v>
      </c>
      <c r="Y863" s="67">
        <f t="shared" si="240"/>
        <v>7.0584639768593915E-2</v>
      </c>
      <c r="Z863" s="67">
        <f t="shared" si="238"/>
        <v>6.6699999999999995E-2</v>
      </c>
      <c r="AA863" s="67">
        <f t="shared" si="238"/>
        <v>6.3029152158108753E-2</v>
      </c>
      <c r="AB863" s="67">
        <f t="shared" si="238"/>
        <v>5.9560330161469645E-2</v>
      </c>
      <c r="AC863" s="67">
        <f t="shared" si="238"/>
        <v>5.628241547727833E-2</v>
      </c>
      <c r="AD863" s="67">
        <f t="shared" si="238"/>
        <v>5.3184901483407356E-2</v>
      </c>
      <c r="AE863" s="67">
        <f t="shared" si="238"/>
        <v>5.0257859791779699E-2</v>
      </c>
      <c r="AF863" s="67">
        <f t="shared" si="238"/>
        <v>4.7491908425142115E-2</v>
      </c>
      <c r="AG863" s="67">
        <f t="shared" si="238"/>
        <v>4.4878181745236126E-2</v>
      </c>
      <c r="AH863" s="67">
        <f t="shared" si="238"/>
        <v>4.2408302035978201E-2</v>
      </c>
      <c r="AI863" s="67">
        <f t="shared" si="238"/>
        <v>4.0074352650565269E-2</v>
      </c>
      <c r="AJ863" s="67">
        <f t="shared" si="238"/>
        <v>3.7868852636434587E-2</v>
      </c>
      <c r="AK863" s="67">
        <f t="shared" si="238"/>
        <v>3.5784732756744132E-2</v>
      </c>
      <c r="AL863" s="67">
        <f t="shared" si="238"/>
        <v>3.3815312831515509E-2</v>
      </c>
      <c r="AM863" s="67">
        <f t="shared" si="238"/>
        <v>3.1954280325811671E-2</v>
      </c>
      <c r="AN863" s="67">
        <f t="shared" si="238"/>
        <v>3.0195670116318515E-2</v>
      </c>
      <c r="AO863" s="67">
        <f t="shared" si="241"/>
        <v>2.853384537147672E-2</v>
      </c>
      <c r="AP863" s="67">
        <f t="shared" si="241"/>
        <v>2.6963479483879359E-2</v>
      </c>
      <c r="AQ863" s="67">
        <f t="shared" si="241"/>
        <v>2.5479538997023626E-2</v>
      </c>
      <c r="AR863" s="67">
        <f t="shared" si="241"/>
        <v>2.4077267471692171E-2</v>
      </c>
      <c r="AS863" s="67">
        <f t="shared" si="241"/>
        <v>2.2752170240251397E-2</v>
      </c>
      <c r="AT863" s="67">
        <f t="shared" si="241"/>
        <v>2.1499999999999988E-2</v>
      </c>
      <c r="AU863" s="67">
        <f t="shared" si="241"/>
        <v>2.0316743199390364E-2</v>
      </c>
      <c r="AV863" s="67">
        <f t="shared" si="241"/>
        <v>1.919860717348721E-2</v>
      </c>
      <c r="AW863" s="67">
        <f t="shared" si="241"/>
        <v>1.814200798742854E-2</v>
      </c>
      <c r="AX863" s="67">
        <f t="shared" si="241"/>
        <v>1.7143558948924404E-2</v>
      </c>
      <c r="AY863" s="67">
        <f t="shared" si="241"/>
        <v>1.6200059752972458E-2</v>
      </c>
      <c r="AZ863" s="67">
        <f t="shared" si="241"/>
        <v>1.5308486223996326E-2</v>
      </c>
      <c r="BA863" s="67">
        <f t="shared" si="241"/>
        <v>1.4465980622527378E-2</v>
      </c>
      <c r="BB863" s="67">
        <f t="shared" si="241"/>
        <v>1.3669842485360283E-2</v>
      </c>
      <c r="BC863" s="67">
        <f t="shared" si="241"/>
        <v>1.2917519969822383E-2</v>
      </c>
      <c r="BD863" s="67">
        <f t="shared" si="239"/>
        <v>1.2206601674412945E-2</v>
      </c>
      <c r="BE863" s="67">
        <f t="shared" si="239"/>
        <v>1.1534808909595183E-2</v>
      </c>
      <c r="BF863" s="67">
        <f t="shared" si="239"/>
        <v>1.0899988393966765E-2</v>
      </c>
      <c r="BG863" s="67">
        <f t="shared" si="239"/>
        <v>1.0300105352398061E-2</v>
      </c>
      <c r="BH863" s="67">
        <f t="shared" si="239"/>
        <v>9.7332369940157093E-3</v>
      </c>
      <c r="BI863" s="67">
        <f t="shared" si="239"/>
        <v>9.1975663491266745E-3</v>
      </c>
      <c r="BJ863" s="67">
        <f t="shared" si="239"/>
        <v>8.6913764453284241E-3</v>
      </c>
      <c r="BK863" s="67">
        <f t="shared" si="239"/>
        <v>8.2130448041380453E-3</v>
      </c>
      <c r="BL863" s="67">
        <f t="shared" si="239"/>
        <v>7.7610382405004716E-3</v>
      </c>
      <c r="BM863" s="67">
        <f t="shared" si="239"/>
        <v>7.3339079485068206E-3</v>
      </c>
      <c r="BN863" s="67">
        <f t="shared" si="239"/>
        <v>6.9302848575712077E-3</v>
      </c>
      <c r="BO863" s="67">
        <f t="shared" si="239"/>
        <v>6.5488752441812993E-3</v>
      </c>
      <c r="BP863" s="67">
        <f t="shared" si="239"/>
        <v>6.1884565851570428E-3</v>
      </c>
      <c r="BQ863" s="67">
        <f t="shared" si="239"/>
        <v>5.8478736391261383E-3</v>
      </c>
      <c r="BS863" s="55"/>
    </row>
    <row r="864" spans="2:71">
      <c r="B864" s="56">
        <v>55</v>
      </c>
      <c r="C864" s="212">
        <v>6.7100000000000007E-2</v>
      </c>
      <c r="D864" s="212">
        <v>2.1700000000000001E-2</v>
      </c>
      <c r="I864" s="61" t="s">
        <v>381</v>
      </c>
      <c r="J864" s="67">
        <f t="shared" si="240"/>
        <v>0.16555135862962025</v>
      </c>
      <c r="K864" s="67">
        <f t="shared" si="240"/>
        <v>0.15646586662370246</v>
      </c>
      <c r="L864" s="67">
        <f t="shared" si="240"/>
        <v>0.14787898825450063</v>
      </c>
      <c r="M864" s="67">
        <f t="shared" si="240"/>
        <v>0.13976335950490312</v>
      </c>
      <c r="N864" s="67">
        <f t="shared" si="240"/>
        <v>0.13209311810058505</v>
      </c>
      <c r="O864" s="67">
        <f t="shared" si="240"/>
        <v>0.12484382109406146</v>
      </c>
      <c r="P864" s="67">
        <f t="shared" si="240"/>
        <v>0.11799236697174301</v>
      </c>
      <c r="Q864" s="67">
        <f t="shared" si="240"/>
        <v>0.11151692203577322</v>
      </c>
      <c r="R864" s="67">
        <f t="shared" si="240"/>
        <v>0.10539685082604469</v>
      </c>
      <c r="S864" s="67">
        <f t="shared" si="240"/>
        <v>9.9612650360669547E-2</v>
      </c>
      <c r="T864" s="67">
        <f t="shared" si="240"/>
        <v>9.4145887985345691E-2</v>
      </c>
      <c r="U864" s="67">
        <f t="shared" si="240"/>
        <v>8.8979142633563033E-2</v>
      </c>
      <c r="V864" s="67">
        <f t="shared" si="240"/>
        <v>8.4095949310460855E-2</v>
      </c>
      <c r="W864" s="67">
        <f t="shared" si="240"/>
        <v>7.9480746623422568E-2</v>
      </c>
      <c r="X864" s="67">
        <f t="shared" si="240"/>
        <v>7.5118827192202114E-2</v>
      </c>
      <c r="Y864" s="67">
        <f t="shared" si="240"/>
        <v>7.0996290780552487E-2</v>
      </c>
      <c r="Z864" s="67">
        <f t="shared" si="238"/>
        <v>6.7100000000000007E-2</v>
      </c>
      <c r="AA864" s="67">
        <f t="shared" si="238"/>
        <v>6.3417538444604404E-2</v>
      </c>
      <c r="AB864" s="67">
        <f t="shared" si="238"/>
        <v>5.993717112329177E-2</v>
      </c>
      <c r="AC864" s="67">
        <f t="shared" si="238"/>
        <v>5.6647807063668974E-2</v>
      </c>
      <c r="AD864" s="67">
        <f t="shared" si="238"/>
        <v>5.3538963968148438E-2</v>
      </c>
      <c r="AE864" s="67">
        <f t="shared" si="238"/>
        <v>5.0600734809751767E-2</v>
      </c>
      <c r="AF864" s="67">
        <f t="shared" si="238"/>
        <v>4.7823756261142547E-2</v>
      </c>
      <c r="AG864" s="67">
        <f t="shared" si="238"/>
        <v>4.5199178856280144E-2</v>
      </c>
      <c r="AH864" s="67">
        <f t="shared" si="238"/>
        <v>4.2718638789607993E-2</v>
      </c>
      <c r="AI864" s="67">
        <f t="shared" si="238"/>
        <v>4.0374231262908102E-2</v>
      </c>
      <c r="AJ864" s="67">
        <f t="shared" si="238"/>
        <v>3.8158485294885601E-2</v>
      </c>
      <c r="AK864" s="67">
        <f t="shared" si="238"/>
        <v>3.6064339913208329E-2</v>
      </c>
      <c r="AL864" s="67">
        <f t="shared" si="238"/>
        <v>3.4085121653132204E-2</v>
      </c>
      <c r="AM864" s="67">
        <f t="shared" si="238"/>
        <v>3.2214523291006394E-2</v>
      </c>
      <c r="AN864" s="67">
        <f t="shared" si="238"/>
        <v>3.0446583744888258E-2</v>
      </c>
      <c r="AO864" s="67">
        <f t="shared" si="241"/>
        <v>2.8775669078216368E-2</v>
      </c>
      <c r="AP864" s="67">
        <f t="shared" si="241"/>
        <v>2.7196454546005975E-2</v>
      </c>
      <c r="AQ864" s="67">
        <f t="shared" si="241"/>
        <v>2.5703907626352756E-2</v>
      </c>
      <c r="AR864" s="67">
        <f t="shared" si="241"/>
        <v>2.4293271983171178E-2</v>
      </c>
      <c r="AS864" s="67">
        <f t="shared" si="241"/>
        <v>2.2960052309060945E-2</v>
      </c>
      <c r="AT864" s="67">
        <f t="shared" si="241"/>
        <v>2.1700000000000007E-2</v>
      </c>
      <c r="AU864" s="67">
        <f t="shared" si="241"/>
        <v>2.0509099616213351E-2</v>
      </c>
      <c r="AV864" s="67">
        <f t="shared" si="241"/>
        <v>1.9383556086072007E-2</v>
      </c>
      <c r="AW864" s="67">
        <f t="shared" si="241"/>
        <v>1.8319782612244664E-2</v>
      </c>
      <c r="AX864" s="67">
        <f t="shared" si="241"/>
        <v>1.7314389241562166E-2</v>
      </c>
      <c r="AY864" s="67">
        <f t="shared" si="241"/>
        <v>1.6364172062170095E-2</v>
      </c>
      <c r="AZ864" s="67">
        <f t="shared" si="241"/>
        <v>1.5466102993543866E-2</v>
      </c>
      <c r="BA864" s="67">
        <f t="shared" si="241"/>
        <v>1.4617320136829795E-2</v>
      </c>
      <c r="BB864" s="67">
        <f t="shared" si="241"/>
        <v>1.3815118654761458E-2</v>
      </c>
      <c r="BC864" s="67">
        <f t="shared" si="241"/>
        <v>1.3056942152088018E-2</v>
      </c>
      <c r="BD864" s="67">
        <f t="shared" si="239"/>
        <v>1.2340374529046464E-2</v>
      </c>
      <c r="BE864" s="67">
        <f t="shared" si="239"/>
        <v>1.1663132281916854E-2</v>
      </c>
      <c r="BF864" s="67">
        <f t="shared" si="239"/>
        <v>1.1023057226124722E-2</v>
      </c>
      <c r="BG864" s="67">
        <f t="shared" si="239"/>
        <v>1.0418109618701028E-2</v>
      </c>
      <c r="BH864" s="67">
        <f t="shared" si="239"/>
        <v>9.8463616581829401E-3</v>
      </c>
      <c r="BI864" s="67">
        <f t="shared" si="239"/>
        <v>9.3059913412413611E-3</v>
      </c>
      <c r="BJ864" s="67">
        <f t="shared" si="239"/>
        <v>8.7952766564579708E-3</v>
      </c>
      <c r="BK864" s="67">
        <f t="shared" si="239"/>
        <v>8.312590096748956E-3</v>
      </c>
      <c r="BL864" s="67">
        <f t="shared" si="239"/>
        <v>7.8563934729480589E-3</v>
      </c>
      <c r="BM864" s="67">
        <f t="shared" si="239"/>
        <v>7.4252330120211998E-3</v>
      </c>
      <c r="BN864" s="67">
        <f t="shared" si="239"/>
        <v>7.0177347242921049E-3</v>
      </c>
      <c r="BO864" s="67">
        <f t="shared" si="239"/>
        <v>6.6326000249154957E-3</v>
      </c>
      <c r="BP864" s="67">
        <f t="shared" si="239"/>
        <v>6.2686015956447483E-3</v>
      </c>
      <c r="BQ864" s="67">
        <f t="shared" si="239"/>
        <v>5.9245794737065463E-3</v>
      </c>
      <c r="BS864" s="55"/>
    </row>
    <row r="865" spans="1:71">
      <c r="B865" s="56">
        <v>56</v>
      </c>
      <c r="C865" s="212">
        <v>6.6799999999999998E-2</v>
      </c>
      <c r="D865" s="212">
        <v>2.18E-2</v>
      </c>
      <c r="I865" s="61" t="s">
        <v>381</v>
      </c>
      <c r="J865" s="67">
        <f t="shared" si="240"/>
        <v>0.16361851156464435</v>
      </c>
      <c r="K865" s="67">
        <f t="shared" si="240"/>
        <v>0.15470930641686662</v>
      </c>
      <c r="L865" s="67">
        <f t="shared" si="240"/>
        <v>0.14628521713774065</v>
      </c>
      <c r="M865" s="67">
        <f t="shared" si="240"/>
        <v>0.13831982864285497</v>
      </c>
      <c r="N865" s="67">
        <f t="shared" si="240"/>
        <v>0.13078816417775085</v>
      </c>
      <c r="O865" s="67">
        <f t="shared" si="240"/>
        <v>0.12366660699929893</v>
      </c>
      <c r="P865" s="67">
        <f t="shared" si="240"/>
        <v>0.11693282632160917</v>
      </c>
      <c r="Q865" s="67">
        <f t="shared" si="240"/>
        <v>0.11056570729426687</v>
      </c>
      <c r="R865" s="67">
        <f t="shared" si="240"/>
        <v>0.10454528479332888</v>
      </c>
      <c r="S865" s="67">
        <f t="shared" si="240"/>
        <v>9.8852680817472394E-2</v>
      </c>
      <c r="T865" s="67">
        <f t="shared" si="240"/>
        <v>9.3470045292990842E-2</v>
      </c>
      <c r="U865" s="67">
        <f t="shared" si="240"/>
        <v>8.8380500102021906E-2</v>
      </c>
      <c r="V865" s="67">
        <f t="shared" si="240"/>
        <v>8.3568086158499338E-2</v>
      </c>
      <c r="W865" s="67">
        <f t="shared" si="240"/>
        <v>7.9017713365876305E-2</v>
      </c>
      <c r="X865" s="67">
        <f t="shared" si="240"/>
        <v>7.471511329970501E-2</v>
      </c>
      <c r="Y865" s="67">
        <f t="shared" si="240"/>
        <v>7.0646794466700996E-2</v>
      </c>
      <c r="Z865" s="67">
        <f t="shared" si="238"/>
        <v>6.6799999999999998E-2</v>
      </c>
      <c r="AA865" s="67">
        <f t="shared" si="238"/>
        <v>6.3162667657953739E-2</v>
      </c>
      <c r="AB865" s="67">
        <f t="shared" si="238"/>
        <v>5.9723392001034659E-2</v>
      </c>
      <c r="AC865" s="67">
        <f t="shared" si="238"/>
        <v>5.6471388628249172E-2</v>
      </c>
      <c r="AD865" s="67">
        <f t="shared" si="238"/>
        <v>5.3396460360916921E-2</v>
      </c>
      <c r="AE865" s="67">
        <f t="shared" si="238"/>
        <v>5.0488965267779878E-2</v>
      </c>
      <c r="AF865" s="67">
        <f t="shared" si="238"/>
        <v>4.7739786431178891E-2</v>
      </c>
      <c r="AG865" s="67">
        <f t="shared" si="238"/>
        <v>4.5140303359494635E-2</v>
      </c>
      <c r="AH865" s="67">
        <f t="shared" si="238"/>
        <v>4.2682364956212152E-2</v>
      </c>
      <c r="AI865" s="67">
        <f t="shared" si="238"/>
        <v>4.0358263960849086E-2</v>
      </c>
      <c r="AJ865" s="67">
        <f t="shared" si="238"/>
        <v>3.8160712781603039E-2</v>
      </c>
      <c r="AK865" s="67">
        <f t="shared" si="238"/>
        <v>3.6082820643937426E-2</v>
      </c>
      <c r="AL865" s="67">
        <f t="shared" si="238"/>
        <v>3.4118071983451674E-2</v>
      </c>
      <c r="AM865" s="67">
        <f t="shared" si="238"/>
        <v>3.2260306015282944E-2</v>
      </c>
      <c r="AN865" s="67">
        <f t="shared" si="238"/>
        <v>3.0503697415976083E-2</v>
      </c>
      <c r="AO865" s="67">
        <f t="shared" si="241"/>
        <v>2.88427380572467E-2</v>
      </c>
      <c r="AP865" s="67">
        <f t="shared" si="241"/>
        <v>2.727221973436059E-2</v>
      </c>
      <c r="AQ865" s="67">
        <f t="shared" si="241"/>
        <v>2.5787217834971635E-2</v>
      </c>
      <c r="AR865" s="67">
        <f t="shared" si="241"/>
        <v>2.4383075897209141E-2</v>
      </c>
      <c r="AS865" s="67">
        <f t="shared" si="241"/>
        <v>2.3055391008594061E-2</v>
      </c>
      <c r="AT865" s="67">
        <f t="shared" si="241"/>
        <v>2.1800000000000021E-2</v>
      </c>
      <c r="AU865" s="67">
        <f t="shared" si="241"/>
        <v>2.0612966391368157E-2</v>
      </c>
      <c r="AV865" s="67">
        <f t="shared" si="241"/>
        <v>1.9490568048241865E-2</v>
      </c>
      <c r="AW865" s="67">
        <f t="shared" si="241"/>
        <v>1.8429285510416664E-2</v>
      </c>
      <c r="AX865" s="67">
        <f t="shared" si="241"/>
        <v>1.7425790956107634E-2</v>
      </c>
      <c r="AY865" s="67">
        <f t="shared" si="241"/>
        <v>1.6476937767029975E-2</v>
      </c>
      <c r="AZ865" s="67">
        <f t="shared" si="241"/>
        <v>1.5579750661672168E-2</v>
      </c>
      <c r="BA865" s="67">
        <f t="shared" si="241"/>
        <v>1.4731416365823114E-2</v>
      </c>
      <c r="BB865" s="67">
        <f t="shared" si="241"/>
        <v>1.3929274791099192E-2</v>
      </c>
      <c r="BC865" s="67">
        <f t="shared" si="241"/>
        <v>1.3170810693810046E-2</v>
      </c>
      <c r="BD865" s="67">
        <f t="shared" si="239"/>
        <v>1.2453645788008189E-2</v>
      </c>
      <c r="BE865" s="67">
        <f t="shared" si="239"/>
        <v>1.1775531287991567E-2</v>
      </c>
      <c r="BF865" s="67">
        <f t="shared" si="239"/>
        <v>1.1134340856874958E-2</v>
      </c>
      <c r="BG865" s="67">
        <f t="shared" si="239"/>
        <v>1.0528063939119293E-2</v>
      </c>
      <c r="BH865" s="67">
        <f t="shared" si="239"/>
        <v>9.9547994561119662E-3</v>
      </c>
      <c r="BI865" s="67">
        <f t="shared" si="239"/>
        <v>9.4127498450296224E-3</v>
      </c>
      <c r="BJ865" s="67">
        <f t="shared" si="239"/>
        <v>8.9002154222913386E-3</v>
      </c>
      <c r="BK865" s="67">
        <f t="shared" si="239"/>
        <v>8.4155890539278772E-3</v>
      </c>
      <c r="BL865" s="67">
        <f t="shared" si="239"/>
        <v>7.9573511161550869E-3</v>
      </c>
      <c r="BM865" s="67">
        <f t="shared" si="239"/>
        <v>7.524064730349566E-3</v>
      </c>
      <c r="BN865" s="67">
        <f t="shared" si="239"/>
        <v>7.1143712574850432E-3</v>
      </c>
      <c r="BO865" s="67">
        <f t="shared" si="239"/>
        <v>6.7269860379015898E-3</v>
      </c>
      <c r="BP865" s="67">
        <f t="shared" si="239"/>
        <v>6.3606943630489998E-3</v>
      </c>
      <c r="BQ865" s="67">
        <f t="shared" si="239"/>
        <v>6.014347666573109E-3</v>
      </c>
      <c r="BS865" s="55"/>
    </row>
    <row r="866" spans="1:71">
      <c r="B866" s="56">
        <v>57</v>
      </c>
      <c r="C866" s="212">
        <v>6.6600000000000006E-2</v>
      </c>
      <c r="D866" s="212">
        <v>2.1999999999999999E-2</v>
      </c>
      <c r="I866" s="61" t="s">
        <v>381</v>
      </c>
      <c r="J866" s="67">
        <f t="shared" si="240"/>
        <v>0.16155316392735419</v>
      </c>
      <c r="K866" s="67">
        <f t="shared" si="240"/>
        <v>0.1528491016039174</v>
      </c>
      <c r="L866" s="67">
        <f t="shared" si="240"/>
        <v>0.14461399141418402</v>
      </c>
      <c r="M866" s="67">
        <f t="shared" si="240"/>
        <v>0.13682256744259272</v>
      </c>
      <c r="N866" s="67">
        <f t="shared" si="240"/>
        <v>0.12945092503509101</v>
      </c>
      <c r="O866" s="67">
        <f t="shared" si="240"/>
        <v>0.12247644745792238</v>
      </c>
      <c r="P866" s="67">
        <f t="shared" si="240"/>
        <v>0.11587773650784619</v>
      </c>
      <c r="Q866" s="67">
        <f t="shared" si="240"/>
        <v>0.10963454686089739</v>
      </c>
      <c r="R866" s="67">
        <f t="shared" si="240"/>
        <v>0.10372772395826388</v>
      </c>
      <c r="S866" s="67">
        <f t="shared" si="240"/>
        <v>9.8139145238710215E-2</v>
      </c>
      <c r="T866" s="67">
        <f t="shared" si="240"/>
        <v>9.2851664537244888E-2</v>
      </c>
      <c r="U866" s="67">
        <f t="shared" si="240"/>
        <v>8.7849059479442104E-2</v>
      </c>
      <c r="V866" s="67">
        <f t="shared" si="240"/>
        <v>8.3115981710019979E-2</v>
      </c>
      <c r="W866" s="67">
        <f t="shared" si="240"/>
        <v>7.8637909802972958E-2</v>
      </c>
      <c r="X866" s="67">
        <f t="shared" si="240"/>
        <v>7.4401104708783264E-2</v>
      </c>
      <c r="Y866" s="67">
        <f t="shared" si="240"/>
        <v>7.0392567602020062E-2</v>
      </c>
      <c r="Z866" s="67">
        <f t="shared" si="238"/>
        <v>6.6600000000000006E-2</v>
      </c>
      <c r="AA866" s="67">
        <f t="shared" si="238"/>
        <v>6.3011766030149935E-2</v>
      </c>
      <c r="AB866" s="67">
        <f t="shared" si="238"/>
        <v>5.9616856730305652E-2</v>
      </c>
      <c r="AC866" s="67">
        <f t="shared" si="238"/>
        <v>5.6404856272417245E-2</v>
      </c>
      <c r="AD866" s="67">
        <f t="shared" si="238"/>
        <v>5.3365910006032885E-2</v>
      </c>
      <c r="AE866" s="67">
        <f t="shared" si="238"/>
        <v>5.0490694223516229E-2</v>
      </c>
      <c r="AF866" s="67">
        <f t="shared" si="238"/>
        <v>4.777038755423494E-2</v>
      </c>
      <c r="AG866" s="67">
        <f t="shared" si="238"/>
        <v>4.5196643899955521E-2</v>
      </c>
      <c r="AH866" s="67">
        <f t="shared" si="238"/>
        <v>4.2761566828408405E-2</v>
      </c>
      <c r="AI866" s="67">
        <f t="shared" si="238"/>
        <v>4.0457685346460825E-2</v>
      </c>
      <c r="AJ866" s="67">
        <f t="shared" si="238"/>
        <v>3.8277930978567784E-2</v>
      </c>
      <c r="AK866" s="67">
        <f t="shared" si="238"/>
        <v>3.6215616080176295E-2</v>
      </c>
      <c r="AL866" s="67">
        <f t="shared" si="238"/>
        <v>3.4264413319546605E-2</v>
      </c>
      <c r="AM866" s="67">
        <f t="shared" si="238"/>
        <v>3.2418336265039392E-2</v>
      </c>
      <c r="AN866" s="67">
        <f t="shared" si="238"/>
        <v>3.0671721018309103E-2</v>
      </c>
      <c r="AO866" s="67">
        <f t="shared" si="241"/>
        <v>2.9019208837052928E-2</v>
      </c>
      <c r="AP866" s="67">
        <f t="shared" si="241"/>
        <v>2.745572969400057E-2</v>
      </c>
      <c r="AQ866" s="67">
        <f t="shared" si="241"/>
        <v>2.597648672170276E-2</v>
      </c>
      <c r="AR866" s="67">
        <f t="shared" si="241"/>
        <v>2.4576941495393852E-2</v>
      </c>
      <c r="AS866" s="67">
        <f t="shared" si="241"/>
        <v>2.3252800108775382E-2</v>
      </c>
      <c r="AT866" s="67">
        <f t="shared" si="241"/>
        <v>2.1999999999999988E-2</v>
      </c>
      <c r="AU866" s="67">
        <f t="shared" si="241"/>
        <v>2.0814697487436896E-2</v>
      </c>
      <c r="AV866" s="67">
        <f t="shared" si="241"/>
        <v>1.9693255976977828E-2</v>
      </c>
      <c r="AW866" s="67">
        <f t="shared" si="241"/>
        <v>1.8632234804702379E-2</v>
      </c>
      <c r="AX866" s="67">
        <f t="shared" si="241"/>
        <v>1.7628378680671509E-2</v>
      </c>
      <c r="AY866" s="67">
        <f t="shared" si="241"/>
        <v>1.6678607701461803E-2</v>
      </c>
      <c r="AZ866" s="67">
        <f t="shared" si="241"/>
        <v>1.5780007900798317E-2</v>
      </c>
      <c r="BA866" s="67">
        <f t="shared" si="241"/>
        <v>1.4929822309294604E-2</v>
      </c>
      <c r="BB866" s="67">
        <f t="shared" si="241"/>
        <v>1.4125442495870635E-2</v>
      </c>
      <c r="BC866" s="67">
        <f t="shared" si="241"/>
        <v>1.3364400564896959E-2</v>
      </c>
      <c r="BD866" s="67">
        <f t="shared" si="239"/>
        <v>1.2644361584511871E-2</v>
      </c>
      <c r="BE866" s="67">
        <f t="shared" si="239"/>
        <v>1.1963116422881047E-2</v>
      </c>
      <c r="BF866" s="67">
        <f t="shared" si="239"/>
        <v>1.131857497042079E-2</v>
      </c>
      <c r="BG866" s="67">
        <f t="shared" si="239"/>
        <v>1.0708759727190181E-2</v>
      </c>
      <c r="BH866" s="67">
        <f t="shared" si="239"/>
        <v>1.0131799735777774E-2</v>
      </c>
      <c r="BI866" s="67">
        <f t="shared" si="239"/>
        <v>9.5859248410685265E-3</v>
      </c>
      <c r="BJ866" s="67">
        <f t="shared" si="239"/>
        <v>9.0694602592794622E-3</v>
      </c>
      <c r="BK866" s="67">
        <f t="shared" si="239"/>
        <v>8.5808214396015069E-3</v>
      </c>
      <c r="BL866" s="67">
        <f t="shared" si="239"/>
        <v>8.1185092026826479E-3</v>
      </c>
      <c r="BM866" s="67">
        <f t="shared" si="239"/>
        <v>7.6811051410369067E-3</v>
      </c>
      <c r="BN866" s="67">
        <f t="shared" si="239"/>
        <v>7.2672672672672569E-3</v>
      </c>
      <c r="BO866" s="67">
        <f t="shared" si="239"/>
        <v>6.8757258967509227E-3</v>
      </c>
      <c r="BP866" s="67">
        <f t="shared" si="239"/>
        <v>6.5052797521548324E-3</v>
      </c>
      <c r="BQ866" s="67">
        <f t="shared" si="239"/>
        <v>6.1547922778296101E-3</v>
      </c>
      <c r="BS866" s="55"/>
    </row>
    <row r="867" spans="1:71">
      <c r="B867" s="56">
        <v>58</v>
      </c>
      <c r="C867" s="212">
        <v>6.6400000000000001E-2</v>
      </c>
      <c r="D867" s="212">
        <v>2.2200000000000001E-2</v>
      </c>
      <c r="I867" s="61" t="s">
        <v>381</v>
      </c>
      <c r="J867" s="67">
        <f t="shared" si="240"/>
        <v>0.15952184475612699</v>
      </c>
      <c r="K867" s="67">
        <f t="shared" si="240"/>
        <v>0.15101824120266172</v>
      </c>
      <c r="L867" s="67">
        <f t="shared" si="240"/>
        <v>0.14296793778188399</v>
      </c>
      <c r="M867" s="67">
        <f t="shared" si="240"/>
        <v>0.13534677050155181</v>
      </c>
      <c r="N867" s="67">
        <f t="shared" si="240"/>
        <v>0.12813186347520342</v>
      </c>
      <c r="O867" s="67">
        <f t="shared" si="240"/>
        <v>0.12130156025732386</v>
      </c>
      <c r="P867" s="67">
        <f t="shared" si="240"/>
        <v>0.114835358838816</v>
      </c>
      <c r="Q867" s="67">
        <f t="shared" si="240"/>
        <v>0.10871385010765706</v>
      </c>
      <c r="R867" s="67">
        <f t="shared" si="240"/>
        <v>0.10291865959002201</v>
      </c>
      <c r="S867" s="67">
        <f t="shared" si="240"/>
        <v>9.743239229700304E-2</v>
      </c>
      <c r="T867" s="67">
        <f t="shared" si="240"/>
        <v>9.2238580511375526E-2</v>
      </c>
      <c r="U867" s="67">
        <f t="shared" si="240"/>
        <v>8.7321634357685848E-2</v>
      </c>
      <c r="V867" s="67">
        <f t="shared" si="240"/>
        <v>8.2666795007290933E-2</v>
      </c>
      <c r="W867" s="67">
        <f t="shared" si="240"/>
        <v>7.8260090377888877E-2</v>
      </c>
      <c r="X867" s="67">
        <f t="shared" si="240"/>
        <v>7.4088293194566959E-2</v>
      </c>
      <c r="Y867" s="67">
        <f t="shared" si="240"/>
        <v>7.0138881286482227E-2</v>
      </c>
      <c r="Z867" s="67">
        <f t="shared" si="238"/>
        <v>6.6400000000000001E-2</v>
      </c>
      <c r="AA867" s="67">
        <f t="shared" si="238"/>
        <v>6.2860426615468881E-2</v>
      </c>
      <c r="AB867" s="67">
        <f t="shared" si="238"/>
        <v>5.9509536660824536E-2</v>
      </c>
      <c r="AC867" s="67">
        <f t="shared" si="238"/>
        <v>5.633727202090838E-2</v>
      </c>
      <c r="AD867" s="67">
        <f t="shared" si="238"/>
        <v>5.3334110746777401E-2</v>
      </c>
      <c r="AE867" s="67">
        <f t="shared" si="238"/>
        <v>5.0491038474383909E-2</v>
      </c>
      <c r="AF867" s="67">
        <f t="shared" si="238"/>
        <v>4.7799521366834727E-2</v>
      </c>
      <c r="AG867" s="67">
        <f t="shared" si="238"/>
        <v>4.5251480499012821E-2</v>
      </c>
      <c r="AH867" s="67">
        <f t="shared" si="238"/>
        <v>4.2839267607673447E-2</v>
      </c>
      <c r="AI867" s="67">
        <f t="shared" si="238"/>
        <v>4.0555642134225751E-2</v>
      </c>
      <c r="AJ867" s="67">
        <f t="shared" si="238"/>
        <v>3.8393749491290902E-2</v>
      </c>
      <c r="AK867" s="67">
        <f t="shared" si="238"/>
        <v>3.6347100487801015E-2</v>
      </c>
      <c r="AL867" s="67">
        <f t="shared" si="238"/>
        <v>3.4409551850880862E-2</v>
      </c>
      <c r="AM867" s="67">
        <f t="shared" si="238"/>
        <v>3.2575287786046209E-2</v>
      </c>
      <c r="AN867" s="67">
        <f t="shared" si="238"/>
        <v>3.0838802520369545E-2</v>
      </c>
      <c r="AO867" s="67">
        <f t="shared" si="241"/>
        <v>2.9194883776214257E-2</v>
      </c>
      <c r="AP867" s="67">
        <f t="shared" si="241"/>
        <v>2.7638597125931617E-2</v>
      </c>
      <c r="AQ867" s="67">
        <f t="shared" si="241"/>
        <v>2.6165271180559242E-2</v>
      </c>
      <c r="AR867" s="67">
        <f t="shared" si="241"/>
        <v>2.4770483568063058E-2</v>
      </c>
      <c r="AS867" s="67">
        <f t="shared" si="241"/>
        <v>2.3450047659034728E-2</v>
      </c>
      <c r="AT867" s="67">
        <f t="shared" si="241"/>
        <v>2.2200000000000008E-2</v>
      </c>
      <c r="AU867" s="67">
        <f t="shared" si="241"/>
        <v>2.1016588416617615E-2</v>
      </c>
      <c r="AV867" s="67">
        <f t="shared" si="241"/>
        <v>1.9896260751058811E-2</v>
      </c>
      <c r="AW867" s="67">
        <f t="shared" si="241"/>
        <v>1.8835654199761541E-2</v>
      </c>
      <c r="AX867" s="67">
        <f t="shared" si="241"/>
        <v>1.78315852195551E-2</v>
      </c>
      <c r="AY867" s="67">
        <f t="shared" si="241"/>
        <v>1.6881039971857272E-2</v>
      </c>
      <c r="AZ867" s="67">
        <f t="shared" si="241"/>
        <v>1.5981165276261013E-2</v>
      </c>
      <c r="BA867" s="67">
        <f t="shared" si="241"/>
        <v>1.5129260046356698E-2</v>
      </c>
      <c r="BB867" s="67">
        <f t="shared" si="241"/>
        <v>1.4322767182083595E-2</v>
      </c>
      <c r="BC867" s="67">
        <f t="shared" si="241"/>
        <v>1.3559265894274277E-2</v>
      </c>
      <c r="BD867" s="67">
        <f t="shared" si="239"/>
        <v>1.2836464438353288E-2</v>
      </c>
      <c r="BE867" s="67">
        <f t="shared" si="239"/>
        <v>1.2152193235379262E-2</v>
      </c>
      <c r="BF867" s="67">
        <f t="shared" si="239"/>
        <v>1.150439835978246E-2</v>
      </c>
      <c r="BG867" s="67">
        <f t="shared" si="239"/>
        <v>1.0891135374250389E-2</v>
      </c>
      <c r="BH867" s="67">
        <f t="shared" si="239"/>
        <v>1.0310563493256082E-2</v>
      </c>
      <c r="BI867" s="67">
        <f t="shared" si="239"/>
        <v>9.7609400577101883E-3</v>
      </c>
      <c r="BJ867" s="67">
        <f t="shared" si="239"/>
        <v>9.2406153041518363E-3</v>
      </c>
      <c r="BK867" s="67">
        <f t="shared" si="239"/>
        <v>8.7480274127773386E-3</v>
      </c>
      <c r="BL867" s="67">
        <f t="shared" si="239"/>
        <v>8.2816978194427716E-3</v>
      </c>
      <c r="BM867" s="67">
        <f t="shared" si="239"/>
        <v>7.8402267775688414E-3</v>
      </c>
      <c r="BN867" s="67">
        <f t="shared" si="239"/>
        <v>7.422289156626509E-3</v>
      </c>
      <c r="BO867" s="67">
        <f t="shared" si="239"/>
        <v>7.0266304645920357E-3</v>
      </c>
      <c r="BP867" s="67">
        <f t="shared" si="239"/>
        <v>6.6520630824323142E-3</v>
      </c>
      <c r="BQ867" s="67">
        <f t="shared" si="239"/>
        <v>6.2974626993178651E-3</v>
      </c>
      <c r="BS867" s="55"/>
    </row>
    <row r="868" spans="1:71">
      <c r="B868" s="56">
        <v>59</v>
      </c>
      <c r="C868" s="212">
        <v>6.6199999999999995E-2</v>
      </c>
      <c r="D868" s="212">
        <v>2.23E-2</v>
      </c>
      <c r="I868" s="61" t="s">
        <v>381</v>
      </c>
      <c r="J868" s="67">
        <f t="shared" si="240"/>
        <v>0.15808857710413857</v>
      </c>
      <c r="K868" s="67">
        <f t="shared" si="240"/>
        <v>0.14971759226190651</v>
      </c>
      <c r="L868" s="67">
        <f t="shared" si="240"/>
        <v>0.14178986137585822</v>
      </c>
      <c r="M868" s="67">
        <f t="shared" si="240"/>
        <v>0.13428191360315087</v>
      </c>
      <c r="N868" s="67">
        <f t="shared" si="240"/>
        <v>0.12717152091097406</v>
      </c>
      <c r="O868" s="67">
        <f t="shared" si="240"/>
        <v>0.12043763226822851</v>
      </c>
      <c r="P868" s="67">
        <f t="shared" si="240"/>
        <v>0.11406031132183568</v>
      </c>
      <c r="Q868" s="67">
        <f t="shared" si="240"/>
        <v>0.10802067737316398</v>
      </c>
      <c r="R868" s="67">
        <f t="shared" si="240"/>
        <v>0.10230084947982579</v>
      </c>
      <c r="S868" s="67">
        <f t="shared" si="240"/>
        <v>9.6883893517353104E-2</v>
      </c>
      <c r="T868" s="67">
        <f t="shared" si="240"/>
        <v>9.1753772044022699E-2</v>
      </c>
      <c r="U868" s="67">
        <f t="shared" si="240"/>
        <v>8.6895296820400592E-2</v>
      </c>
      <c r="V868" s="67">
        <f t="shared" si="240"/>
        <v>8.2294083843034951E-2</v>
      </c>
      <c r="W868" s="67">
        <f t="shared" si="240"/>
        <v>7.7936510759170519E-2</v>
      </c>
      <c r="X868" s="67">
        <f t="shared" si="240"/>
        <v>7.3809676536406216E-2</v>
      </c>
      <c r="Y868" s="67">
        <f t="shared" si="240"/>
        <v>6.9901363267894076E-2</v>
      </c>
      <c r="Z868" s="67">
        <f t="shared" si="238"/>
        <v>6.6199999999999995E-2</v>
      </c>
      <c r="AA868" s="67">
        <f t="shared" si="238"/>
        <v>6.2694628475334302E-2</v>
      </c>
      <c r="AB868" s="67">
        <f t="shared" si="238"/>
        <v>5.9374870689731116E-2</v>
      </c>
      <c r="AC868" s="67">
        <f t="shared" si="238"/>
        <v>5.6230898167125516E-2</v>
      </c>
      <c r="AD868" s="67">
        <f t="shared" si="238"/>
        <v>5.3253402861363916E-2</v>
      </c>
      <c r="AE868" s="67">
        <f t="shared" si="238"/>
        <v>5.0433569598799327E-2</v>
      </c>
      <c r="AF868" s="67">
        <f t="shared" si="238"/>
        <v>4.7763049980085188E-2</v>
      </c>
      <c r="AG868" s="67">
        <f t="shared" si="238"/>
        <v>4.5233937663901276E-2</v>
      </c>
      <c r="AH868" s="67">
        <f t="shared" si="238"/>
        <v>4.2838744959436896E-2</v>
      </c>
      <c r="AI868" s="67">
        <f t="shared" si="238"/>
        <v>4.0570380658330761E-2</v>
      </c>
      <c r="AJ868" s="67">
        <f t="shared" si="238"/>
        <v>3.8422129040437104E-2</v>
      </c>
      <c r="AK868" s="67">
        <f t="shared" si="238"/>
        <v>3.6387629991262195E-2</v>
      </c>
      <c r="AL868" s="67">
        <f t="shared" si="238"/>
        <v>3.4460860172207189E-2</v>
      </c>
      <c r="AM868" s="67">
        <f t="shared" si="238"/>
        <v>3.2636115187869706E-2</v>
      </c>
      <c r="AN868" s="67">
        <f t="shared" si="238"/>
        <v>3.0907992697608865E-2</v>
      </c>
      <c r="AO868" s="67">
        <f t="shared" si="241"/>
        <v>2.9271376421373618E-2</v>
      </c>
      <c r="AP868" s="67">
        <f t="shared" si="241"/>
        <v>2.7721420992442295E-2</v>
      </c>
      <c r="AQ868" s="67">
        <f t="shared" si="241"/>
        <v>2.6253537612228144E-2</v>
      </c>
      <c r="AR868" s="67">
        <f t="shared" si="241"/>
        <v>2.4863380464680649E-2</v>
      </c>
      <c r="AS868" s="67">
        <f t="shared" si="241"/>
        <v>2.3546833850061E-2</v>
      </c>
      <c r="AT868" s="67">
        <f t="shared" si="241"/>
        <v>2.2300000000000004E-2</v>
      </c>
      <c r="AU868" s="67">
        <f t="shared" si="241"/>
        <v>2.1119187537763675E-2</v>
      </c>
      <c r="AV868" s="67">
        <f t="shared" si="241"/>
        <v>2.0000900549561995E-2</v>
      </c>
      <c r="AW868" s="67">
        <f t="shared" si="241"/>
        <v>1.8941828234545304E-2</v>
      </c>
      <c r="AX868" s="67">
        <f t="shared" si="241"/>
        <v>1.7938835102846155E-2</v>
      </c>
      <c r="AY868" s="67">
        <f t="shared" si="241"/>
        <v>1.6988951692646907E-2</v>
      </c>
      <c r="AZ868" s="67">
        <f t="shared" si="241"/>
        <v>1.6089365778790027E-2</v>
      </c>
      <c r="BA868" s="67">
        <f t="shared" si="241"/>
        <v>1.5237414046903305E-2</v>
      </c>
      <c r="BB868" s="67">
        <f t="shared" si="241"/>
        <v>1.4430574208390378E-2</v>
      </c>
      <c r="BC868" s="67">
        <f t="shared" si="241"/>
        <v>1.3666457532942237E-2</v>
      </c>
      <c r="BD868" s="67">
        <f t="shared" si="239"/>
        <v>1.2942801776461444E-2</v>
      </c>
      <c r="BE868" s="67">
        <f t="shared" si="239"/>
        <v>1.2257464483461438E-2</v>
      </c>
      <c r="BF868" s="67">
        <f t="shared" si="239"/>
        <v>1.160841664411209E-2</v>
      </c>
      <c r="BG868" s="67">
        <f t="shared" si="239"/>
        <v>1.0993736687152486E-2</v>
      </c>
      <c r="BH868" s="67">
        <f t="shared" si="239"/>
        <v>1.0411604790886372E-2</v>
      </c>
      <c r="BI868" s="67">
        <f t="shared" si="239"/>
        <v>9.8602974954174021E-3</v>
      </c>
      <c r="BJ868" s="67">
        <f t="shared" si="239"/>
        <v>9.3381826001731616E-3</v>
      </c>
      <c r="BK868" s="67">
        <f t="shared" si="239"/>
        <v>8.8437143316115966E-3</v>
      </c>
      <c r="BL868" s="67">
        <f t="shared" si="239"/>
        <v>8.3754287668033021E-3</v>
      </c>
      <c r="BM868" s="67">
        <f t="shared" si="239"/>
        <v>7.9319394993407916E-3</v>
      </c>
      <c r="BN868" s="67">
        <f t="shared" si="239"/>
        <v>7.5119335347432056E-3</v>
      </c>
      <c r="BO868" s="67">
        <f t="shared" si="239"/>
        <v>7.1141674032043824E-3</v>
      </c>
      <c r="BP868" s="67">
        <f t="shared" si="239"/>
        <v>6.7374634781757186E-3</v>
      </c>
      <c r="BQ868" s="67">
        <f t="shared" si="239"/>
        <v>6.3807064898845989E-3</v>
      </c>
      <c r="BS868" s="55"/>
    </row>
    <row r="869" spans="1:71">
      <c r="B869" s="56">
        <v>60</v>
      </c>
      <c r="C869" s="212">
        <v>6.6000000000000003E-2</v>
      </c>
      <c r="D869" s="212">
        <v>2.2499999999999999E-2</v>
      </c>
      <c r="I869" s="61" t="s">
        <v>381</v>
      </c>
      <c r="J869" s="67">
        <f t="shared" si="240"/>
        <v>0.15611084320088933</v>
      </c>
      <c r="K869" s="67">
        <f t="shared" si="240"/>
        <v>0.14793297752570334</v>
      </c>
      <c r="L869" s="67">
        <f t="shared" si="240"/>
        <v>0.14018350929959986</v>
      </c>
      <c r="M869" s="67">
        <f t="shared" si="240"/>
        <v>0.13283999692453002</v>
      </c>
      <c r="N869" s="67">
        <f t="shared" si="240"/>
        <v>0.12588117440543711</v>
      </c>
      <c r="O869" s="67">
        <f t="shared" si="240"/>
        <v>0.11928688976630025</v>
      </c>
      <c r="P869" s="67">
        <f t="shared" si="240"/>
        <v>0.1130380466922532</v>
      </c>
      <c r="Q869" s="67">
        <f t="shared" si="240"/>
        <v>0.10711654922878049</v>
      </c>
      <c r="R869" s="67">
        <f t="shared" si="240"/>
        <v>0.10150524937784595</v>
      </c>
      <c r="S869" s="67">
        <f t="shared" si="240"/>
        <v>9.6187897439197562E-2</v>
      </c>
      <c r="T869" s="67">
        <f t="shared" si="240"/>
        <v>9.1149094953043006E-2</v>
      </c>
      <c r="U869" s="67">
        <f t="shared" si="240"/>
        <v>8.6374250107822709E-2</v>
      </c>
      <c r="V869" s="67">
        <f t="shared" si="240"/>
        <v>8.1849535483946592E-2</v>
      </c>
      <c r="W869" s="67">
        <f t="shared" si="240"/>
        <v>7.7561848011124895E-2</v>
      </c>
      <c r="X869" s="67">
        <f t="shared" si="240"/>
        <v>7.349877102333395E-2</v>
      </c>
      <c r="Y869" s="67">
        <f t="shared" si="240"/>
        <v>6.9648538301532517E-2</v>
      </c>
      <c r="Z869" s="67">
        <f t="shared" si="238"/>
        <v>6.6000000000000003E-2</v>
      </c>
      <c r="AA869" s="67">
        <f t="shared" si="238"/>
        <v>6.2542590357623523E-2</v>
      </c>
      <c r="AB869" s="67">
        <f t="shared" si="238"/>
        <v>5.9266297100628841E-2</v>
      </c>
      <c r="AC869" s="67">
        <f t="shared" si="238"/>
        <v>5.6161632448149097E-2</v>
      </c>
      <c r="AD869" s="67">
        <f t="shared" si="238"/>
        <v>5.3219605636666764E-2</v>
      </c>
      <c r="AE869" s="67">
        <f t="shared" si="238"/>
        <v>5.0431696883762443E-2</v>
      </c>
      <c r="AF869" s="67">
        <f t="shared" si="238"/>
        <v>4.7789832715772626E-2</v>
      </c>
      <c r="AG869" s="67">
        <f t="shared" si="238"/>
        <v>4.528636258790792E-2</v>
      </c>
      <c r="AH869" s="67">
        <f t="shared" si="238"/>
        <v>4.2914036729126248E-2</v>
      </c>
      <c r="AI869" s="67">
        <f t="shared" si="238"/>
        <v>4.0665985147602321E-2</v>
      </c>
      <c r="AJ869" s="67">
        <f t="shared" si="238"/>
        <v>3.8535697735995363E-2</v>
      </c>
      <c r="AK869" s="67">
        <f t="shared" si="238"/>
        <v>3.6517005418902404E-2</v>
      </c>
      <c r="AL869" s="67">
        <f t="shared" si="238"/>
        <v>3.4604062287901992E-2</v>
      </c>
      <c r="AM869" s="67">
        <f t="shared" si="238"/>
        <v>3.2791328672453685E-2</v>
      </c>
      <c r="AN869" s="67">
        <f t="shared" si="238"/>
        <v>3.1073555097628266E-2</v>
      </c>
      <c r="AO869" s="67">
        <f t="shared" si="241"/>
        <v>2.9445767082212259E-2</v>
      </c>
      <c r="AP869" s="67">
        <f t="shared" si="241"/>
        <v>2.7903250733163583E-2</v>
      </c>
      <c r="AQ869" s="67">
        <f t="shared" si="241"/>
        <v>2.6441539094701639E-2</v>
      </c>
      <c r="AR869" s="67">
        <f t="shared" si="241"/>
        <v>2.5056399212500184E-2</v>
      </c>
      <c r="AS869" s="67">
        <f t="shared" si="241"/>
        <v>2.3743819875522421E-2</v>
      </c>
      <c r="AT869" s="67">
        <f t="shared" si="241"/>
        <v>2.2499999999999978E-2</v>
      </c>
      <c r="AU869" s="67">
        <f t="shared" si="241"/>
        <v>2.132133762191709E-2</v>
      </c>
      <c r="AV869" s="67">
        <f t="shared" si="241"/>
        <v>2.0204419466123447E-2</v>
      </c>
      <c r="AW869" s="67">
        <f t="shared" si="241"/>
        <v>1.914601106186899E-2</v>
      </c>
      <c r="AX869" s="67">
        <f t="shared" si="241"/>
        <v>1.8143047376136374E-2</v>
      </c>
      <c r="AY869" s="67">
        <f t="shared" si="241"/>
        <v>1.719262393764627E-2</v>
      </c>
      <c r="AZ869" s="67">
        <f t="shared" si="241"/>
        <v>1.6291988425831558E-2</v>
      </c>
      <c r="BA869" s="67">
        <f t="shared" si="241"/>
        <v>1.5438532700423136E-2</v>
      </c>
      <c r="BB869" s="67">
        <f t="shared" si="241"/>
        <v>1.4629785248565751E-2</v>
      </c>
      <c r="BC869" s="67">
        <f t="shared" si="241"/>
        <v>1.3863404027591685E-2</v>
      </c>
      <c r="BD869" s="67">
        <f t="shared" si="239"/>
        <v>1.3137169682725679E-2</v>
      </c>
      <c r="BE869" s="67">
        <f t="shared" si="239"/>
        <v>1.2448979120080353E-2</v>
      </c>
      <c r="BF869" s="67">
        <f t="shared" si="239"/>
        <v>1.1796839416330212E-2</v>
      </c>
      <c r="BG869" s="67">
        <f t="shared" si="239"/>
        <v>1.1178862047427379E-2</v>
      </c>
      <c r="BH869" s="67">
        <f t="shared" si="239"/>
        <v>1.0593257419645988E-2</v>
      </c>
      <c r="BI869" s="67">
        <f t="shared" si="239"/>
        <v>1.0038329687117802E-2</v>
      </c>
      <c r="BJ869" s="67">
        <f t="shared" si="239"/>
        <v>9.5124718408512113E-3</v>
      </c>
      <c r="BK869" s="67">
        <f t="shared" si="239"/>
        <v>9.0141610550119131E-3</v>
      </c>
      <c r="BL869" s="67">
        <f t="shared" si="239"/>
        <v>8.5419542769886898E-3</v>
      </c>
      <c r="BM869" s="67">
        <f t="shared" si="239"/>
        <v>8.0944840484735454E-3</v>
      </c>
      <c r="BN869" s="67">
        <f t="shared" si="239"/>
        <v>7.6704545454545289E-3</v>
      </c>
      <c r="BO869" s="67">
        <f t="shared" si="239"/>
        <v>7.2686378256535452E-3</v>
      </c>
      <c r="BP869" s="67">
        <f t="shared" si="239"/>
        <v>6.8878702725420748E-3</v>
      </c>
      <c r="BQ869" s="67">
        <f t="shared" si="239"/>
        <v>6.5270492256371488E-3</v>
      </c>
      <c r="BS869" s="55"/>
    </row>
    <row r="870" spans="1:71">
      <c r="B870" s="56">
        <v>61</v>
      </c>
      <c r="C870" s="212">
        <v>6.7199999999999996E-2</v>
      </c>
      <c r="D870" s="212">
        <v>2.2700000000000001E-2</v>
      </c>
      <c r="I870" s="61" t="s">
        <v>381</v>
      </c>
      <c r="J870" s="67">
        <f t="shared" si="240"/>
        <v>0.16011941905977503</v>
      </c>
      <c r="K870" s="67">
        <f t="shared" si="240"/>
        <v>0.1516620195995432</v>
      </c>
      <c r="L870" s="67">
        <f t="shared" si="240"/>
        <v>0.14365133426087098</v>
      </c>
      <c r="M870" s="67">
        <f t="shared" si="240"/>
        <v>0.13606376790587485</v>
      </c>
      <c r="N870" s="67">
        <f t="shared" si="240"/>
        <v>0.12887697167590184</v>
      </c>
      <c r="O870" s="67">
        <f t="shared" si="240"/>
        <v>0.12206977716390334</v>
      </c>
      <c r="P870" s="67">
        <f t="shared" si="240"/>
        <v>0.11562213406377932</v>
      </c>
      <c r="Q870" s="67">
        <f t="shared" si="240"/>
        <v>0.10951505111304234</v>
      </c>
      <c r="R870" s="67">
        <f t="shared" si="240"/>
        <v>0.10373054015484968</v>
      </c>
      <c r="S870" s="67">
        <f t="shared" si="240"/>
        <v>9.8251563154641619E-2</v>
      </c>
      <c r="T870" s="67">
        <f t="shared" si="240"/>
        <v>9.3061982015324618E-2</v>
      </c>
      <c r="U870" s="67">
        <f t="shared" si="240"/>
        <v>8.814651104318294E-2</v>
      </c>
      <c r="V870" s="67">
        <f t="shared" si="240"/>
        <v>8.3490671924508417E-2</v>
      </c>
      <c r="W870" s="67">
        <f t="shared" si="240"/>
        <v>7.9080751080334424E-2</v>
      </c>
      <c r="X870" s="67">
        <f t="shared" si="240"/>
        <v>7.4903759273663731E-2</v>
      </c>
      <c r="Y870" s="67">
        <f t="shared" si="240"/>
        <v>7.0947393350215507E-2</v>
      </c>
      <c r="Z870" s="67">
        <f t="shared" si="238"/>
        <v>6.7199999999999996E-2</v>
      </c>
      <c r="AA870" s="67">
        <f t="shared" si="238"/>
        <v>6.3650541432982502E-2</v>
      </c>
      <c r="AB870" s="67">
        <f t="shared" si="238"/>
        <v>6.0288562867735464E-2</v>
      </c>
      <c r="AC870" s="67">
        <f t="shared" si="238"/>
        <v>5.7104161737317964E-2</v>
      </c>
      <c r="AD870" s="67">
        <f t="shared" si="238"/>
        <v>5.4087958521679941E-2</v>
      </c>
      <c r="AE870" s="67">
        <f t="shared" si="238"/>
        <v>5.1231069120678992E-2</v>
      </c>
      <c r="AF870" s="67">
        <f t="shared" si="238"/>
        <v>4.8525078686335862E-2</v>
      </c>
      <c r="AG870" s="67">
        <f t="shared" si="238"/>
        <v>4.5962016837252338E-2</v>
      </c>
      <c r="AH870" s="67">
        <f t="shared" si="238"/>
        <v>4.3534334182187051E-2</v>
      </c>
      <c r="AI870" s="67">
        <f t="shared" si="238"/>
        <v>4.1234880083639944E-2</v>
      </c>
      <c r="AJ870" s="67">
        <f t="shared" si="238"/>
        <v>3.905688159594925E-2</v>
      </c>
      <c r="AK870" s="67">
        <f t="shared" si="238"/>
        <v>3.6993923515863981E-2</v>
      </c>
      <c r="AL870" s="67">
        <f t="shared" si="238"/>
        <v>3.5039929486831642E-2</v>
      </c>
      <c r="AM870" s="67">
        <f t="shared" si="238"/>
        <v>3.3189144101344693E-2</v>
      </c>
      <c r="AN870" s="67">
        <f t="shared" si="238"/>
        <v>3.1436115948628982E-2</v>
      </c>
      <c r="AO870" s="67">
        <f t="shared" si="241"/>
        <v>2.9775681557741837E-2</v>
      </c>
      <c r="AP870" s="67">
        <f t="shared" si="241"/>
        <v>2.8202950188784826E-2</v>
      </c>
      <c r="AQ870" s="67">
        <f t="shared" si="241"/>
        <v>2.6713289427434381E-2</v>
      </c>
      <c r="AR870" s="67">
        <f t="shared" si="241"/>
        <v>2.5302311540359612E-2</v>
      </c>
      <c r="AS870" s="67">
        <f t="shared" si="241"/>
        <v>2.3965860551337665E-2</v>
      </c>
      <c r="AT870" s="67">
        <f t="shared" si="241"/>
        <v>2.2699999999999988E-2</v>
      </c>
      <c r="AU870" s="67">
        <f t="shared" si="241"/>
        <v>2.1501001347153305E-2</v>
      </c>
      <c r="AV870" s="67">
        <f t="shared" si="241"/>
        <v>2.036533299252373E-2</v>
      </c>
      <c r="AW870" s="67">
        <f t="shared" si="241"/>
        <v>1.9289649872576149E-2</v>
      </c>
      <c r="AX870" s="67">
        <f t="shared" si="241"/>
        <v>1.8270783607769851E-2</v>
      </c>
      <c r="AY870" s="67">
        <f t="shared" si="241"/>
        <v>1.7305733170229355E-2</v>
      </c>
      <c r="AZ870" s="67">
        <f t="shared" si="241"/>
        <v>1.6391656044342614E-2</v>
      </c>
      <c r="BA870" s="67">
        <f t="shared" si="241"/>
        <v>1.5525859854250411E-2</v>
      </c>
      <c r="BB870" s="67">
        <f t="shared" si="241"/>
        <v>1.4705794433566155E-2</v>
      </c>
      <c r="BC870" s="67">
        <f t="shared" si="241"/>
        <v>1.392904431396765E-2</v>
      </c>
      <c r="BD870" s="67">
        <f t="shared" si="239"/>
        <v>1.3193321610536423E-2</v>
      </c>
      <c r="BE870" s="67">
        <f t="shared" si="239"/>
        <v>1.2496459282888572E-2</v>
      </c>
      <c r="BF870" s="67">
        <f t="shared" si="239"/>
        <v>1.1836404752248187E-2</v>
      </c>
      <c r="BG870" s="67">
        <f t="shared" si="239"/>
        <v>1.1211213855662564E-2</v>
      </c>
      <c r="BH870" s="67">
        <f t="shared" si="239"/>
        <v>1.0619045119551751E-2</v>
      </c>
      <c r="BI870" s="67">
        <f t="shared" si="239"/>
        <v>1.0058154335725291E-2</v>
      </c>
      <c r="BJ870" s="67">
        <f t="shared" si="239"/>
        <v>9.526889423890109E-3</v>
      </c>
      <c r="BK870" s="67">
        <f t="shared" si="239"/>
        <v>9.023685565517265E-3</v>
      </c>
      <c r="BL870" s="67">
        <f t="shared" si="239"/>
        <v>8.5470605947345676E-3</v>
      </c>
      <c r="BM870" s="67">
        <f t="shared" si="239"/>
        <v>8.0956106326691181E-3</v>
      </c>
      <c r="BN870" s="67">
        <f t="shared" si="239"/>
        <v>7.6680059523809461E-3</v>
      </c>
      <c r="BO870" s="67">
        <f t="shared" si="239"/>
        <v>7.262987062208035E-3</v>
      </c>
      <c r="BP870" s="67">
        <f t="shared" si="239"/>
        <v>6.8793609959864358E-3</v>
      </c>
      <c r="BQ870" s="67">
        <f t="shared" si="239"/>
        <v>6.5159977992184292E-3</v>
      </c>
      <c r="BS870" s="55"/>
    </row>
    <row r="871" spans="1:71">
      <c r="B871" s="56">
        <v>62</v>
      </c>
      <c r="C871" s="212">
        <v>6.8400000000000002E-2</v>
      </c>
      <c r="D871" s="212">
        <v>2.29E-2</v>
      </c>
      <c r="I871" s="61" t="s">
        <v>381</v>
      </c>
      <c r="J871" s="67">
        <f t="shared" si="240"/>
        <v>0.16414686672412504</v>
      </c>
      <c r="K871" s="67">
        <f t="shared" si="240"/>
        <v>0.15540735405106182</v>
      </c>
      <c r="L871" s="67">
        <f t="shared" si="240"/>
        <v>0.14713315078832687</v>
      </c>
      <c r="M871" s="67">
        <f t="shared" si="240"/>
        <v>0.13929948291756927</v>
      </c>
      <c r="N871" s="67">
        <f t="shared" si="240"/>
        <v>0.13188289543950732</v>
      </c>
      <c r="O871" s="67">
        <f t="shared" si="240"/>
        <v>0.1248611821466733</v>
      </c>
      <c r="P871" s="67">
        <f t="shared" si="240"/>
        <v>0.11821331913520025</v>
      </c>
      <c r="Q871" s="67">
        <f t="shared" si="240"/>
        <v>0.11191940185657633</v>
      </c>
      <c r="R871" s="67">
        <f t="shared" si="240"/>
        <v>0.10596058552089146</v>
      </c>
      <c r="S871" s="67">
        <f t="shared" si="240"/>
        <v>0.10031902867313636</v>
      </c>
      <c r="T871" s="67">
        <f t="shared" si="240"/>
        <v>9.4977839773614042E-2</v>
      </c>
      <c r="U871" s="67">
        <f t="shared" si="240"/>
        <v>8.9921026622518593E-2</v>
      </c>
      <c r="V871" s="67">
        <f t="shared" si="240"/>
        <v>8.5133448477252321E-2</v>
      </c>
      <c r="W871" s="67">
        <f t="shared" si="240"/>
        <v>8.0600770719114104E-2</v>
      </c>
      <c r="X871" s="67">
        <f t="shared" si="240"/>
        <v>7.6309421933625332E-2</v>
      </c>
      <c r="Y871" s="67">
        <f t="shared" si="240"/>
        <v>7.2246553275986627E-2</v>
      </c>
      <c r="Z871" s="67">
        <f t="shared" si="238"/>
        <v>6.8400000000000002E-2</v>
      </c>
      <c r="AA871" s="67">
        <f t="shared" si="238"/>
        <v>6.4758245035269585E-2</v>
      </c>
      <c r="AB871" s="67">
        <f t="shared" si="238"/>
        <v>6.1310384503625998E-2</v>
      </c>
      <c r="AC871" s="67">
        <f t="shared" si="238"/>
        <v>5.804609507152643E-2</v>
      </c>
      <c r="AD871" s="67">
        <f t="shared" si="238"/>
        <v>5.4955603040679278E-2</v>
      </c>
      <c r="AE871" s="67">
        <f t="shared" si="238"/>
        <v>5.2029655084346711E-2</v>
      </c>
      <c r="AF871" s="67">
        <f t="shared" si="238"/>
        <v>4.9259490541705912E-2</v>
      </c>
      <c r="AG871" s="67">
        <f t="shared" si="238"/>
        <v>4.6636815187314856E-2</v>
      </c>
      <c r="AH871" s="67">
        <f t="shared" si="238"/>
        <v>4.4153776397144989E-2</v>
      </c>
      <c r="AI871" s="67">
        <f t="shared" si="238"/>
        <v>4.1802939636824819E-2</v>
      </c>
      <c r="AJ871" s="67">
        <f t="shared" si="238"/>
        <v>3.9577266201697152E-2</v>
      </c>
      <c r="AK871" s="67">
        <f t="shared" si="238"/>
        <v>3.7470092142040896E-2</v>
      </c>
      <c r="AL871" s="67">
        <f t="shared" si="238"/>
        <v>3.5475108310356926E-2</v>
      </c>
      <c r="AM871" s="67">
        <f t="shared" si="238"/>
        <v>3.3586341470976937E-2</v>
      </c>
      <c r="AN871" s="67">
        <f t="shared" si="238"/>
        <v>3.1798136415435101E-2</v>
      </c>
      <c r="AO871" s="67">
        <f t="shared" si="241"/>
        <v>3.0105139030053737E-2</v>
      </c>
      <c r="AP871" s="67">
        <f t="shared" si="241"/>
        <v>2.8502280265044998E-2</v>
      </c>
      <c r="AQ871" s="67">
        <f t="shared" si="241"/>
        <v>2.6984760957130299E-2</v>
      </c>
      <c r="AR871" s="67">
        <f t="shared" si="241"/>
        <v>2.5548037460234208E-2</v>
      </c>
      <c r="AS871" s="67">
        <f t="shared" si="241"/>
        <v>2.4187808041229435E-2</v>
      </c>
      <c r="AT871" s="67">
        <f t="shared" si="241"/>
        <v>2.2899999999999993E-2</v>
      </c>
      <c r="AU871" s="67">
        <f t="shared" si="241"/>
        <v>2.1680757475258383E-2</v>
      </c>
      <c r="AV871" s="67">
        <f t="shared" si="241"/>
        <v>2.0526429899605774E-2</v>
      </c>
      <c r="AW871" s="67">
        <f t="shared" si="241"/>
        <v>1.9433561069268347E-2</v>
      </c>
      <c r="AX871" s="67">
        <f t="shared" si="241"/>
        <v>1.8398878795782971E-2</v>
      </c>
      <c r="AY871" s="67">
        <f t="shared" si="241"/>
        <v>1.7419285108648236E-2</v>
      </c>
      <c r="AZ871" s="67">
        <f t="shared" si="241"/>
        <v>1.6491846979606213E-2</v>
      </c>
      <c r="BA871" s="67">
        <f t="shared" si="241"/>
        <v>1.5613787540782307E-2</v>
      </c>
      <c r="BB871" s="67">
        <f t="shared" si="241"/>
        <v>1.4782477770389182E-2</v>
      </c>
      <c r="BC871" s="67">
        <f t="shared" si="241"/>
        <v>1.3995428621100706E-2</v>
      </c>
      <c r="BD871" s="67">
        <f t="shared" si="239"/>
        <v>1.3250283567527259E-2</v>
      </c>
      <c r="BE871" s="67">
        <f t="shared" si="239"/>
        <v>1.2544811550478603E-2</v>
      </c>
      <c r="BF871" s="67">
        <f t="shared" si="239"/>
        <v>1.1876900296888501E-2</v>
      </c>
      <c r="BG871" s="67">
        <f t="shared" si="239"/>
        <v>1.124454999540017E-2</v>
      </c>
      <c r="BH871" s="67">
        <f t="shared" si="239"/>
        <v>1.0645867308676369E-2</v>
      </c>
      <c r="BI871" s="67">
        <f t="shared" si="239"/>
        <v>1.0079059704506291E-2</v>
      </c>
      <c r="BJ871" s="67">
        <f t="shared" si="239"/>
        <v>9.5424300887358236E-3</v>
      </c>
      <c r="BK871" s="67">
        <f t="shared" si="239"/>
        <v>9.0343717239515179E-3</v>
      </c>
      <c r="BL871" s="67">
        <f t="shared" si="239"/>
        <v>8.5533634187041404E-3</v>
      </c>
      <c r="BM871" s="67">
        <f t="shared" si="239"/>
        <v>8.0979649728677473E-3</v>
      </c>
      <c r="BN871" s="67">
        <f t="shared" si="239"/>
        <v>7.6668128654970727E-3</v>
      </c>
      <c r="BO871" s="67">
        <f t="shared" si="239"/>
        <v>7.2586161722721755E-3</v>
      </c>
      <c r="BP871" s="67">
        <f t="shared" si="239"/>
        <v>6.8721527003066099E-3</v>
      </c>
      <c r="BQ871" s="67">
        <f t="shared" si="239"/>
        <v>6.5062653287462731E-3</v>
      </c>
      <c r="BS871" s="55"/>
    </row>
    <row r="872" spans="1:71">
      <c r="B872" s="56">
        <v>63</v>
      </c>
      <c r="C872" s="212">
        <v>6.9699999999999998E-2</v>
      </c>
      <c r="D872" s="212">
        <v>2.3099999999999999E-2</v>
      </c>
      <c r="I872" s="61" t="s">
        <v>381</v>
      </c>
      <c r="J872" s="67">
        <f t="shared" si="240"/>
        <v>0.16862789420814392</v>
      </c>
      <c r="K872" s="67">
        <f t="shared" si="240"/>
        <v>0.1595689461271157</v>
      </c>
      <c r="L872" s="67">
        <f t="shared" si="240"/>
        <v>0.15099665857588965</v>
      </c>
      <c r="M872" s="67">
        <f t="shared" si="240"/>
        <v>0.14288488740735855</v>
      </c>
      <c r="N872" s="67">
        <f t="shared" si="240"/>
        <v>0.13520889297793684</v>
      </c>
      <c r="O872" s="67">
        <f t="shared" si="240"/>
        <v>0.12794526469548584</v>
      </c>
      <c r="P872" s="67">
        <f t="shared" si="240"/>
        <v>0.12107184962063965</v>
      </c>
      <c r="Q872" s="67">
        <f t="shared" si="240"/>
        <v>0.11456768490377714</v>
      </c>
      <c r="R872" s="67">
        <f t="shared" si="240"/>
        <v>0.10841293385158261</v>
      </c>
      <c r="S872" s="67">
        <f t="shared" si="240"/>
        <v>0.10258882542820884</v>
      </c>
      <c r="T872" s="67">
        <f t="shared" si="240"/>
        <v>9.7077597006529778E-2</v>
      </c>
      <c r="U872" s="67">
        <f t="shared" si="240"/>
        <v>9.1862440194883696E-2</v>
      </c>
      <c r="V872" s="67">
        <f t="shared" si="240"/>
        <v>8.6927449574086255E-2</v>
      </c>
      <c r="W872" s="67">
        <f t="shared" si="240"/>
        <v>8.2257574188369584E-2</v>
      </c>
      <c r="X872" s="67">
        <f t="shared" si="240"/>
        <v>7.7838571642302207E-2</v>
      </c>
      <c r="Y872" s="67">
        <f t="shared" si="240"/>
        <v>7.365696466369262E-2</v>
      </c>
      <c r="Z872" s="67">
        <f t="shared" si="238"/>
        <v>6.9699999999999998E-2</v>
      </c>
      <c r="AA872" s="67">
        <f t="shared" si="238"/>
        <v>6.5955609522892478E-2</v>
      </c>
      <c r="AB872" s="67">
        <f t="shared" si="238"/>
        <v>6.2412373422328055E-2</v>
      </c>
      <c r="AC872" s="67">
        <f t="shared" si="238"/>
        <v>5.9059485377905618E-2</v>
      </c>
      <c r="AD872" s="67">
        <f t="shared" si="238"/>
        <v>5.588671960126429E-2</v>
      </c>
      <c r="AE872" s="67">
        <f t="shared" si="238"/>
        <v>5.288439964901534E-2</v>
      </c>
      <c r="AF872" s="67">
        <f t="shared" si="238"/>
        <v>5.0043368911091068E-2</v>
      </c>
      <c r="AG872" s="67">
        <f t="shared" si="238"/>
        <v>4.7354962684504731E-2</v>
      </c>
      <c r="AH872" s="67">
        <f t="shared" si="238"/>
        <v>4.4810981747350626E-2</v>
      </c>
      <c r="AI872" s="67">
        <f t="shared" si="238"/>
        <v>4.240366735244936E-2</v>
      </c>
      <c r="AJ872" s="67">
        <f t="shared" si="238"/>
        <v>4.0125677564372651E-2</v>
      </c>
      <c r="AK872" s="67">
        <f t="shared" si="238"/>
        <v>3.7970064867679336E-2</v>
      </c>
      <c r="AL872" s="67">
        <f t="shared" si="238"/>
        <v>3.5930254978071119E-2</v>
      </c>
      <c r="AM872" s="67">
        <f t="shared" si="238"/>
        <v>3.400002679184537E-2</v>
      </c>
      <c r="AN872" s="67">
        <f t="shared" si="238"/>
        <v>3.2173493412494057E-2</v>
      </c>
      <c r="AO872" s="67">
        <f t="shared" si="241"/>
        <v>3.0445084196582664E-2</v>
      </c>
      <c r="AP872" s="67">
        <f t="shared" si="241"/>
        <v>2.8809527764151951E-2</v>
      </c>
      <c r="AQ872" s="67">
        <f t="shared" si="241"/>
        <v>2.7261835921826912E-2</v>
      </c>
      <c r="AR872" s="67">
        <f t="shared" si="241"/>
        <v>2.5797288449600851E-2</v>
      </c>
      <c r="AS872" s="67">
        <f t="shared" si="241"/>
        <v>2.4411418704896673E-2</v>
      </c>
      <c r="AT872" s="67">
        <f t="shared" si="241"/>
        <v>2.3099999999999982E-2</v>
      </c>
      <c r="AU872" s="67">
        <f t="shared" si="241"/>
        <v>2.185903271131729E-2</v>
      </c>
      <c r="AV872" s="67">
        <f t="shared" si="241"/>
        <v>2.0684732081144571E-2</v>
      </c>
      <c r="AW872" s="67">
        <f t="shared" si="241"/>
        <v>1.9573516674743451E-2</v>
      </c>
      <c r="AX872" s="67">
        <f t="shared" si="241"/>
        <v>1.8521997457520863E-2</v>
      </c>
      <c r="AY872" s="67">
        <f t="shared" si="241"/>
        <v>1.7526967458999333E-2</v>
      </c>
      <c r="AZ872" s="67">
        <f t="shared" si="241"/>
        <v>1.6585391992054561E-2</v>
      </c>
      <c r="BA872" s="67">
        <f t="shared" si="241"/>
        <v>1.5694399397590507E-2</v>
      </c>
      <c r="BB872" s="67">
        <f t="shared" si="241"/>
        <v>1.4851272286424657E-2</v>
      </c>
      <c r="BC872" s="67">
        <f t="shared" si="241"/>
        <v>1.4053439251672586E-2</v>
      </c>
      <c r="BD872" s="67">
        <f t="shared" si="239"/>
        <v>1.3298467026355917E-2</v>
      </c>
      <c r="BE872" s="67">
        <f t="shared" si="239"/>
        <v>1.2584053062315524E-2</v>
      </c>
      <c r="BF872" s="67">
        <f t="shared" si="239"/>
        <v>1.1908018507796873E-2</v>
      </c>
      <c r="BG872" s="67">
        <f t="shared" si="239"/>
        <v>1.1268301562290207E-2</v>
      </c>
      <c r="BH872" s="67">
        <f t="shared" si="239"/>
        <v>1.0662951188358853E-2</v>
      </c>
      <c r="BI872" s="67">
        <f t="shared" si="239"/>
        <v>1.0090121161277747E-2</v>
      </c>
      <c r="BJ872" s="67">
        <f t="shared" si="239"/>
        <v>9.5480644383344263E-3</v>
      </c>
      <c r="BK872" s="67">
        <f t="shared" si="239"/>
        <v>9.0351278306198147E-3</v>
      </c>
      <c r="BL872" s="67">
        <f t="shared" si="239"/>
        <v>8.5497469610585249E-3</v>
      </c>
      <c r="BM872" s="67">
        <f t="shared" si="239"/>
        <v>8.0904414933014729E-3</v>
      </c>
      <c r="BN872" s="67">
        <f t="shared" si="239"/>
        <v>7.655810616929686E-3</v>
      </c>
      <c r="BO872" s="67">
        <f t="shared" si="239"/>
        <v>7.2445287751998419E-3</v>
      </c>
      <c r="BP872" s="67">
        <f t="shared" si="239"/>
        <v>6.8553416223018542E-3</v>
      </c>
      <c r="BQ872" s="67">
        <f t="shared" si="239"/>
        <v>6.4870621977987566E-3</v>
      </c>
      <c r="BS872" s="55"/>
    </row>
    <row r="873" spans="1:71">
      <c r="B873" s="56">
        <v>64</v>
      </c>
      <c r="C873" s="212">
        <v>7.0999999999999994E-2</v>
      </c>
      <c r="D873" s="212">
        <v>2.3300000000000001E-2</v>
      </c>
      <c r="I873" s="61" t="s">
        <v>381</v>
      </c>
      <c r="J873" s="67">
        <f t="shared" si="240"/>
        <v>0.17313317399126954</v>
      </c>
      <c r="K873" s="67">
        <f t="shared" si="240"/>
        <v>0.16375145572402566</v>
      </c>
      <c r="L873" s="67">
        <f t="shared" si="240"/>
        <v>0.1548781128051733</v>
      </c>
      <c r="M873" s="67">
        <f t="shared" si="240"/>
        <v>0.14648559745641743</v>
      </c>
      <c r="N873" s="67">
        <f t="shared" si="240"/>
        <v>0.13854785465494657</v>
      </c>
      <c r="O873" s="67">
        <f t="shared" si="240"/>
        <v>0.1310402412441897</v>
      </c>
      <c r="P873" s="67">
        <f t="shared" si="240"/>
        <v>0.12393944942778916</v>
      </c>
      <c r="Q873" s="67">
        <f t="shared" si="240"/>
        <v>0.11722343440927241</v>
      </c>
      <c r="R873" s="67">
        <f t="shared" si="240"/>
        <v>0.11087134595277599</v>
      </c>
      <c r="S873" s="67">
        <f t="shared" si="240"/>
        <v>0.10486346365234796</v>
      </c>
      <c r="T873" s="67">
        <f t="shared" si="240"/>
        <v>9.9181135708869592E-2</v>
      </c>
      <c r="U873" s="67">
        <f t="shared" si="240"/>
        <v>9.3806721024524836E-2</v>
      </c>
      <c r="V873" s="67">
        <f t="shared" si="240"/>
        <v>8.8723534435047699E-2</v>
      </c>
      <c r="W873" s="67">
        <f t="shared" si="240"/>
        <v>8.3915794909717317E-2</v>
      </c>
      <c r="X873" s="67">
        <f t="shared" si="240"/>
        <v>7.9368576558285248E-2</v>
      </c>
      <c r="Y873" s="67">
        <f t="shared" si="240"/>
        <v>7.5067762292732904E-2</v>
      </c>
      <c r="Z873" s="67">
        <f t="shared" si="238"/>
        <v>7.0999999999999994E-2</v>
      </c>
      <c r="AA873" s="67">
        <f t="shared" si="238"/>
        <v>6.7152661089619342E-2</v>
      </c>
      <c r="AB873" s="67">
        <f t="shared" si="238"/>
        <v>6.351380128756727E-2</v>
      </c>
      <c r="AC873" s="67">
        <f t="shared" si="238"/>
        <v>6.007212355461175E-2</v>
      </c>
      <c r="AD873" s="67">
        <f t="shared" si="238"/>
        <v>5.6816943014036378E-2</v>
      </c>
      <c r="AE873" s="67">
        <f t="shared" si="238"/>
        <v>5.373815377985635E-2</v>
      </c>
      <c r="AF873" s="67">
        <f t="shared" si="238"/>
        <v>5.0826197582542823E-2</v>
      </c>
      <c r="AG873" s="67">
        <f t="shared" si="238"/>
        <v>4.8072034094852521E-2</v>
      </c>
      <c r="AH873" s="67">
        <f t="shared" si="238"/>
        <v>4.5467112865637427E-2</v>
      </c>
      <c r="AI873" s="67">
        <f t="shared" si="238"/>
        <v>4.3003346774501724E-2</v>
      </c>
      <c r="AJ873" s="67">
        <f t="shared" si="238"/>
        <v>4.0673086924894214E-2</v>
      </c>
      <c r="AK873" s="67">
        <f t="shared" si="238"/>
        <v>3.8469098897690839E-2</v>
      </c>
      <c r="AL873" s="67">
        <f t="shared" si="238"/>
        <v>3.6384540291544823E-2</v>
      </c>
      <c r="AM873" s="67">
        <f t="shared" si="238"/>
        <v>3.4412939480277599E-2</v>
      </c>
      <c r="AN873" s="67">
        <f t="shared" si="238"/>
        <v>3.2548175521361446E-2</v>
      </c>
      <c r="AO873" s="67">
        <f t="shared" si="241"/>
        <v>3.0784459153118737E-2</v>
      </c>
      <c r="AP873" s="67">
        <f t="shared" si="241"/>
        <v>2.9116314821642435E-2</v>
      </c>
      <c r="AQ873" s="67">
        <f t="shared" si="241"/>
        <v>2.753856368163965E-2</v>
      </c>
      <c r="AR873" s="67">
        <f t="shared" si="241"/>
        <v>2.6046307518423205E-2</v>
      </c>
      <c r="AS873" s="67">
        <f t="shared" si="241"/>
        <v>2.4634913541136307E-2</v>
      </c>
      <c r="AT873" s="67">
        <f t="shared" si="241"/>
        <v>2.3300000000000015E-2</v>
      </c>
      <c r="AU873" s="67">
        <f t="shared" si="241"/>
        <v>2.2037422582931437E-2</v>
      </c>
      <c r="AV873" s="67">
        <f t="shared" si="241"/>
        <v>2.0843261549300263E-2</v>
      </c>
      <c r="AW873" s="67">
        <f t="shared" si="241"/>
        <v>1.9713809560879647E-2</v>
      </c>
      <c r="AX873" s="67">
        <f t="shared" si="241"/>
        <v>1.8645560172211952E-2</v>
      </c>
      <c r="AY873" s="67">
        <f t="shared" si="241"/>
        <v>1.7635196944657098E-2</v>
      </c>
      <c r="AZ873" s="67">
        <f t="shared" si="241"/>
        <v>1.6679583150327446E-2</v>
      </c>
      <c r="BA873" s="67">
        <f t="shared" si="241"/>
        <v>1.577575203394457E-2</v>
      </c>
      <c r="BB873" s="67">
        <f t="shared" si="241"/>
        <v>1.4920897602385252E-2</v>
      </c>
      <c r="BC873" s="67">
        <f t="shared" si="241"/>
        <v>1.4112365913322406E-2</v>
      </c>
      <c r="BD873" s="67">
        <f t="shared" si="239"/>
        <v>1.3347646835915997E-2</v>
      </c>
      <c r="BE873" s="67">
        <f t="shared" si="239"/>
        <v>1.2624366257974608E-2</v>
      </c>
      <c r="BF873" s="67">
        <f t="shared" si="239"/>
        <v>1.1940278715394296E-2</v>
      </c>
      <c r="BG873" s="67">
        <f t="shared" si="239"/>
        <v>1.1293260420992516E-2</v>
      </c>
      <c r="BH873" s="67">
        <f t="shared" si="239"/>
        <v>1.0681302671094682E-2</v>
      </c>
      <c r="BI873" s="67">
        <f t="shared" si="239"/>
        <v>1.0102505609403763E-2</v>
      </c>
      <c r="BJ873" s="67">
        <f t="shared" si="239"/>
        <v>9.555072328792524E-3</v>
      </c>
      <c r="BK873" s="67">
        <f t="shared" si="239"/>
        <v>9.0373032927071033E-3</v>
      </c>
      <c r="BL873" s="67">
        <f t="shared" si="239"/>
        <v>8.5475910588628315E-3</v>
      </c>
      <c r="BM873" s="67">
        <f t="shared" si="239"/>
        <v>8.0844152888517803E-3</v>
      </c>
      <c r="BN873" s="67">
        <f t="shared" si="239"/>
        <v>7.6463380281690252E-3</v>
      </c>
      <c r="BO873" s="67">
        <f t="shared" si="239"/>
        <v>7.2319992420042667E-3</v>
      </c>
      <c r="BP873" s="67">
        <f t="shared" si="239"/>
        <v>6.8401125929393866E-3</v>
      </c>
      <c r="BQ873" s="67">
        <f t="shared" si="239"/>
        <v>6.4694614474436075E-3</v>
      </c>
      <c r="BS873" s="55"/>
    </row>
    <row r="874" spans="1:71">
      <c r="B874" s="56">
        <v>65</v>
      </c>
      <c r="C874" s="212">
        <v>7.2300000000000003E-2</v>
      </c>
      <c r="D874" s="212">
        <v>2.35E-2</v>
      </c>
      <c r="I874" s="61" t="s">
        <v>381</v>
      </c>
      <c r="J874" s="67">
        <f t="shared" si="240"/>
        <v>0.17766204030087887</v>
      </c>
      <c r="K874" s="67">
        <f t="shared" si="240"/>
        <v>0.1679542985870216</v>
      </c>
      <c r="L874" s="67">
        <f t="shared" si="240"/>
        <v>0.15877700360800628</v>
      </c>
      <c r="M874" s="67">
        <f t="shared" si="240"/>
        <v>0.15010117089485989</v>
      </c>
      <c r="N874" s="67">
        <f t="shared" si="240"/>
        <v>0.14189939973695181</v>
      </c>
      <c r="O874" s="67">
        <f t="shared" si="240"/>
        <v>0.13414578664287266</v>
      </c>
      <c r="P874" s="67">
        <f t="shared" si="240"/>
        <v>0.12681584352995001</v>
      </c>
      <c r="Q874" s="67">
        <f t="shared" si="240"/>
        <v>0.11988642038402211</v>
      </c>
      <c r="R874" s="67">
        <f t="shared" si="240"/>
        <v>0.11333563214520641</v>
      </c>
      <c r="S874" s="67">
        <f t="shared" si="240"/>
        <v>0.10714278958874861</v>
      </c>
      <c r="T874" s="67">
        <f t="shared" si="240"/>
        <v>0.10128833398265377</v>
      </c>
      <c r="U874" s="67">
        <f t="shared" si="240"/>
        <v>9.5753775315730427E-2</v>
      </c>
      <c r="V874" s="67">
        <f t="shared" si="240"/>
        <v>9.0521633900954426E-2</v>
      </c>
      <c r="W874" s="67">
        <f t="shared" si="240"/>
        <v>8.5575385169719617E-2</v>
      </c>
      <c r="X874" s="67">
        <f t="shared" si="240"/>
        <v>8.0899407482620089E-2</v>
      </c>
      <c r="Y874" s="67">
        <f t="shared" si="240"/>
        <v>7.6478932791935794E-2</v>
      </c>
      <c r="Z874" s="67">
        <f t="shared" si="238"/>
        <v>7.2300000000000003E-2</v>
      </c>
      <c r="AA874" s="67">
        <f t="shared" si="238"/>
        <v>6.8349410866140964E-2</v>
      </c>
      <c r="AB874" s="67">
        <f t="shared" si="238"/>
        <v>6.4614688322939803E-2</v>
      </c>
      <c r="AC874" s="67">
        <f t="shared" si="238"/>
        <v>6.1084037070155639E-2</v>
      </c>
      <c r="AD874" s="67">
        <f t="shared" si="238"/>
        <v>5.7746306321862416E-2</v>
      </c>
      <c r="AE874" s="67">
        <f t="shared" si="238"/>
        <v>5.4590954589142565E-2</v>
      </c>
      <c r="AF874" s="67">
        <f t="shared" si="238"/>
        <v>5.1608016387111322E-2</v>
      </c>
      <c r="AG874" s="67">
        <f t="shared" si="238"/>
        <v>4.8788070761123195E-2</v>
      </c>
      <c r="AH874" s="67">
        <f t="shared" si="238"/>
        <v>4.6122211532757501E-2</v>
      </c>
      <c r="AI874" s="67">
        <f t="shared" si="238"/>
        <v>4.3602019171611439E-2</v>
      </c>
      <c r="AJ874" s="67">
        <f t="shared" si="238"/>
        <v>4.1219534204063976E-2</v>
      </c>
      <c r="AK874" s="67">
        <f t="shared" si="238"/>
        <v>3.8967232075027926E-2</v>
      </c>
      <c r="AL874" s="67">
        <f t="shared" si="238"/>
        <v>3.6837999383296682E-2</v>
      </c>
      <c r="AM874" s="67">
        <f t="shared" si="238"/>
        <v>3.4825111415430043E-2</v>
      </c>
      <c r="AN874" s="67">
        <f t="shared" si="238"/>
        <v>3.2922210907224948E-2</v>
      </c>
      <c r="AO874" s="67">
        <f t="shared" si="241"/>
        <v>3.1123287965693847E-2</v>
      </c>
      <c r="AP874" s="67">
        <f t="shared" si="241"/>
        <v>2.9422661088138711E-2</v>
      </c>
      <c r="AQ874" s="67">
        <f t="shared" si="241"/>
        <v>2.7814959218373594E-2</v>
      </c>
      <c r="AR874" s="67">
        <f t="shared" si="241"/>
        <v>2.6295104783424228E-2</v>
      </c>
      <c r="AS874" s="67">
        <f t="shared" si="241"/>
        <v>2.485829765712989E-2</v>
      </c>
      <c r="AT874" s="67">
        <f t="shared" si="241"/>
        <v>2.3499999999999997E-2</v>
      </c>
      <c r="AU874" s="67">
        <f t="shared" si="241"/>
        <v>2.2215921927445537E-2</v>
      </c>
      <c r="AV874" s="67">
        <f t="shared" si="241"/>
        <v>2.1002007961121508E-2</v>
      </c>
      <c r="AW874" s="67">
        <f t="shared" si="241"/>
        <v>1.9854424220590004E-2</v>
      </c>
      <c r="AX874" s="67">
        <f t="shared" si="241"/>
        <v>1.8769546314851542E-2</v>
      </c>
      <c r="AY874" s="67">
        <f t="shared" si="241"/>
        <v>1.7743947895502765E-2</v>
      </c>
      <c r="AZ874" s="67">
        <f t="shared" si="241"/>
        <v>1.6774389835368129E-2</v>
      </c>
      <c r="BA874" s="67">
        <f t="shared" si="241"/>
        <v>1.5857809998428698E-2</v>
      </c>
      <c r="BB874" s="67">
        <f t="shared" si="241"/>
        <v>1.4991313568738606E-2</v>
      </c>
      <c r="BC874" s="67">
        <f t="shared" si="241"/>
        <v>1.4172163907785184E-2</v>
      </c>
      <c r="BD874" s="67">
        <f t="shared" si="239"/>
        <v>1.3397773911417752E-2</v>
      </c>
      <c r="BE874" s="67">
        <f t="shared" si="239"/>
        <v>1.2665697839047802E-2</v>
      </c>
      <c r="BF874" s="67">
        <f t="shared" si="239"/>
        <v>1.1973623589314964E-2</v>
      </c>
      <c r="BG874" s="67">
        <f t="shared" si="239"/>
        <v>1.1319365397823042E-2</v>
      </c>
      <c r="BH874" s="67">
        <f t="shared" si="239"/>
        <v>1.0700856933883625E-2</v>
      </c>
      <c r="BI874" s="67">
        <f t="shared" si="239"/>
        <v>1.0116144774464804E-2</v>
      </c>
      <c r="BJ874" s="67">
        <f t="shared" si="239"/>
        <v>9.5633822347338821E-3</v>
      </c>
      <c r="BK874" s="67">
        <f t="shared" si="239"/>
        <v>9.0408235357092581E-3</v>
      </c>
      <c r="BL874" s="67">
        <f t="shared" si="239"/>
        <v>8.5468182906012352E-3</v>
      </c>
      <c r="BM874" s="67">
        <f t="shared" si="239"/>
        <v>8.0798062924281079E-3</v>
      </c>
      <c r="BN874" s="67">
        <f t="shared" si="239"/>
        <v>7.6383125864453649E-3</v>
      </c>
      <c r="BO874" s="67">
        <f t="shared" si="239"/>
        <v>7.2209428118253111E-3</v>
      </c>
      <c r="BP874" s="67">
        <f t="shared" si="239"/>
        <v>6.8263787978749026E-3</v>
      </c>
      <c r="BQ874" s="67">
        <f t="shared" si="239"/>
        <v>6.4533744008833339E-3</v>
      </c>
      <c r="BS874" s="55"/>
    </row>
    <row r="875" spans="1:71">
      <c r="B875" s="56">
        <v>66</v>
      </c>
      <c r="C875" s="212">
        <v>7.2800000000000004E-2</v>
      </c>
      <c r="D875" s="212">
        <v>2.3599999999999999E-2</v>
      </c>
      <c r="I875" s="61" t="s">
        <v>381</v>
      </c>
      <c r="J875" s="67">
        <f t="shared" si="240"/>
        <v>0.17926969532600934</v>
      </c>
      <c r="K875" s="67">
        <f t="shared" si="240"/>
        <v>0.16945169273395511</v>
      </c>
      <c r="L875" s="67">
        <f t="shared" si="240"/>
        <v>0.16017138935939712</v>
      </c>
      <c r="M875" s="67">
        <f t="shared" si="240"/>
        <v>0.15139933721168905</v>
      </c>
      <c r="N875" s="67">
        <f t="shared" si="240"/>
        <v>0.14310770106829904</v>
      </c>
      <c r="O875" s="67">
        <f t="shared" si="240"/>
        <v>0.13527017014888523</v>
      </c>
      <c r="P875" s="67">
        <f t="shared" si="240"/>
        <v>0.12786187462668783</v>
      </c>
      <c r="Q875" s="67">
        <f t="shared" si="240"/>
        <v>0.12085930671231258</v>
      </c>
      <c r="R875" s="67">
        <f t="shared" si="240"/>
        <v>0.1142402460594929</v>
      </c>
      <c r="S875" s="67">
        <f t="shared" si="240"/>
        <v>0.10798368925612845</v>
      </c>
      <c r="T875" s="67">
        <f t="shared" si="240"/>
        <v>0.10206978317686469</v>
      </c>
      <c r="U875" s="67">
        <f t="shared" si="240"/>
        <v>9.6479761985728774E-2</v>
      </c>
      <c r="V875" s="67">
        <f t="shared" si="240"/>
        <v>9.1195887588920818E-2</v>
      </c>
      <c r="W875" s="67">
        <f t="shared" si="240"/>
        <v>8.6201393348807012E-2</v>
      </c>
      <c r="X875" s="67">
        <f t="shared" si="240"/>
        <v>8.1480430880509186E-2</v>
      </c>
      <c r="Y875" s="67">
        <f t="shared" si="240"/>
        <v>7.701801976226777E-2</v>
      </c>
      <c r="Z875" s="67">
        <f t="shared" si="238"/>
        <v>7.2800000000000004E-2</v>
      </c>
      <c r="AA875" s="67">
        <f t="shared" si="238"/>
        <v>6.8812987095215702E-2</v>
      </c>
      <c r="AB875" s="67">
        <f t="shared" si="238"/>
        <v>6.5044329573713228E-2</v>
      </c>
      <c r="AC875" s="67">
        <f t="shared" si="238"/>
        <v>6.1482068840286883E-2</v>
      </c>
      <c r="AD875" s="67">
        <f t="shared" si="238"/>
        <v>5.8114901232058029E-2</v>
      </c>
      <c r="AE875" s="67">
        <f t="shared" si="238"/>
        <v>5.4932142150018466E-2</v>
      </c>
      <c r="AF875" s="67">
        <f t="shared" si="238"/>
        <v>5.1923692154969441E-2</v>
      </c>
      <c r="AG875" s="67">
        <f t="shared" si="238"/>
        <v>4.9080004920272868E-2</v>
      </c>
      <c r="AH875" s="67">
        <f t="shared" si="238"/>
        <v>4.6392056939723349E-2</v>
      </c>
      <c r="AI875" s="67">
        <f t="shared" si="238"/>
        <v>4.3851318894418886E-2</v>
      </c>
      <c r="AJ875" s="67">
        <f t="shared" si="238"/>
        <v>4.1449728587772461E-2</v>
      </c>
      <c r="AK875" s="67">
        <f t="shared" si="238"/>
        <v>3.9179665362782695E-2</v>
      </c>
      <c r="AL875" s="67">
        <f t="shared" si="238"/>
        <v>3.703392592038509E-2</v>
      </c>
      <c r="AM875" s="67">
        <f t="shared" si="238"/>
        <v>3.500570146215156E-2</v>
      </c>
      <c r="AN875" s="67">
        <f t="shared" si="238"/>
        <v>3.3088556084807812E-2</v>
      </c>
      <c r="AO875" s="67">
        <f t="shared" si="241"/>
        <v>3.1276406358011002E-2</v>
      </c>
      <c r="AP875" s="67">
        <f t="shared" si="241"/>
        <v>2.9563502020584252E-2</v>
      </c>
      <c r="AQ875" s="67">
        <f t="shared" si="241"/>
        <v>2.7944407733953947E-2</v>
      </c>
      <c r="AR875" s="67">
        <f t="shared" si="241"/>
        <v>2.6413985834890366E-2</v>
      </c>
      <c r="AS875" s="67">
        <f t="shared" si="241"/>
        <v>2.4967380032823092E-2</v>
      </c>
      <c r="AT875" s="67">
        <f t="shared" si="241"/>
        <v>2.3600000000000024E-2</v>
      </c>
      <c r="AU875" s="67">
        <f t="shared" si="241"/>
        <v>2.2307506805591924E-2</v>
      </c>
      <c r="AV875" s="67">
        <f t="shared" si="241"/>
        <v>2.1085799147522438E-2</v>
      </c>
      <c r="AW875" s="67">
        <f t="shared" si="241"/>
        <v>1.9931000338334778E-2</v>
      </c>
      <c r="AX875" s="67">
        <f t="shared" si="241"/>
        <v>1.8839446003799047E-2</v>
      </c>
      <c r="AY875" s="67">
        <f t="shared" si="241"/>
        <v>1.7807672455225784E-2</v>
      </c>
      <c r="AZ875" s="67">
        <f t="shared" si="241"/>
        <v>1.6832405698589008E-2</v>
      </c>
      <c r="BA875" s="67">
        <f t="shared" si="241"/>
        <v>1.591055104558298E-2</v>
      </c>
      <c r="BB875" s="67">
        <f t="shared" si="241"/>
        <v>1.5039183293646594E-2</v>
      </c>
      <c r="BC875" s="67">
        <f t="shared" si="241"/>
        <v>1.4215537443795147E-2</v>
      </c>
      <c r="BD875" s="67">
        <f t="shared" si="239"/>
        <v>1.3436999926805372E-2</v>
      </c>
      <c r="BE875" s="67">
        <f t="shared" si="239"/>
        <v>1.2701100309913081E-2</v>
      </c>
      <c r="BF875" s="67">
        <f t="shared" si="239"/>
        <v>1.2005503457707267E-2</v>
      </c>
      <c r="BG875" s="67">
        <f t="shared" si="239"/>
        <v>1.1348002122345846E-2</v>
      </c>
      <c r="BH875" s="67">
        <f t="shared" si="239"/>
        <v>1.0726509939580565E-2</v>
      </c>
      <c r="BI875" s="67">
        <f t="shared" si="239"/>
        <v>1.0139054808366214E-2</v>
      </c>
      <c r="BJ875" s="67">
        <f t="shared" si="239"/>
        <v>9.5837726330465518E-3</v>
      </c>
      <c r="BK875" s="67">
        <f t="shared" si="239"/>
        <v>9.0589014082598056E-3</v>
      </c>
      <c r="BL875" s="67">
        <f t="shared" si="239"/>
        <v>8.5627756277941395E-3</v>
      </c>
      <c r="BM875" s="67">
        <f t="shared" si="239"/>
        <v>8.09382099965145E-3</v>
      </c>
      <c r="BN875" s="67">
        <f t="shared" si="239"/>
        <v>7.6505494505494653E-3</v>
      </c>
      <c r="BO875" s="67">
        <f t="shared" si="239"/>
        <v>7.231554404010577E-3</v>
      </c>
      <c r="BP875" s="67">
        <f t="shared" si="239"/>
        <v>6.8355063170539836E-3</v>
      </c>
      <c r="BQ875" s="67">
        <f t="shared" si="239"/>
        <v>6.461148461328314E-3</v>
      </c>
      <c r="BS875" s="55"/>
    </row>
    <row r="876" spans="1:71">
      <c r="B876" s="56">
        <v>67</v>
      </c>
      <c r="C876" s="212">
        <v>7.3200000000000001E-2</v>
      </c>
      <c r="D876" s="212">
        <v>2.3699999999999999E-2</v>
      </c>
      <c r="I876" s="61" t="s">
        <v>381</v>
      </c>
      <c r="J876" s="67">
        <f t="shared" si="240"/>
        <v>0.18043520156658899</v>
      </c>
      <c r="K876" s="67">
        <f t="shared" si="240"/>
        <v>0.17054269920449766</v>
      </c>
      <c r="L876" s="67">
        <f t="shared" si="240"/>
        <v>0.16119256109358521</v>
      </c>
      <c r="M876" s="67">
        <f t="shared" si="240"/>
        <v>0.15235505168563648</v>
      </c>
      <c r="N876" s="67">
        <f t="shared" si="240"/>
        <v>0.14400206570734062</v>
      </c>
      <c r="O876" s="67">
        <f t="shared" si="240"/>
        <v>0.13610703877918226</v>
      </c>
      <c r="P876" s="67">
        <f t="shared" si="240"/>
        <v>0.1286448629347231</v>
      </c>
      <c r="Q876" s="67">
        <f t="shared" si="240"/>
        <v>0.12159180677160508</v>
      </c>
      <c r="R876" s="67">
        <f t="shared" si="240"/>
        <v>0.11492543998033818</v>
      </c>
      <c r="S876" s="67">
        <f t="shared" si="240"/>
        <v>0.10862456201085663</v>
      </c>
      <c r="T876" s="67">
        <f t="shared" si="240"/>
        <v>0.10266913464998785</v>
      </c>
      <c r="U876" s="67">
        <f t="shared" si="240"/>
        <v>9.7040218295414649E-2</v>
      </c>
      <c r="V876" s="67">
        <f t="shared" si="240"/>
        <v>9.1719911723467953E-2</v>
      </c>
      <c r="W876" s="67">
        <f t="shared" si="240"/>
        <v>8.6691295159197559E-2</v>
      </c>
      <c r="X876" s="67">
        <f t="shared" si="240"/>
        <v>8.193837646767145E-2</v>
      </c>
      <c r="Y876" s="67">
        <f t="shared" ref="Y876:AN879" si="242">$C876*POWER(POWER($D876/$C876,1/($D$672-$C$672)),Y$672-$C$672)</f>
        <v>7.7446040295379534E-2</v>
      </c>
      <c r="Z876" s="67">
        <f t="shared" si="242"/>
        <v>7.3200000000000001E-2</v>
      </c>
      <c r="AA876" s="67">
        <f t="shared" si="242"/>
        <v>6.9186752215654276E-2</v>
      </c>
      <c r="AB876" s="67">
        <f t="shared" si="242"/>
        <v>6.539353390915767E-2</v>
      </c>
      <c r="AC876" s="67">
        <f t="shared" si="242"/>
        <v>6.1808281790695051E-2</v>
      </c>
      <c r="AD876" s="67">
        <f t="shared" si="242"/>
        <v>5.8419593949838172E-2</v>
      </c>
      <c r="AE876" s="67">
        <f t="shared" si="242"/>
        <v>5.5216693594898766E-2</v>
      </c>
      <c r="AF876" s="67">
        <f t="shared" si="242"/>
        <v>5.2189394780300068E-2</v>
      </c>
      <c r="AG876" s="67">
        <f t="shared" si="242"/>
        <v>4.9328070012972416E-2</v>
      </c>
      <c r="AH876" s="67">
        <f t="shared" si="242"/>
        <v>4.6623619634753671E-2</v>
      </c>
      <c r="AI876" s="67">
        <f t="shared" si="242"/>
        <v>4.4067442883423714E-2</v>
      </c>
      <c r="AJ876" s="67">
        <f t="shared" si="242"/>
        <v>4.1651410540340619E-2</v>
      </c>
      <c r="AK876" s="67">
        <f t="shared" si="242"/>
        <v>3.9367839077691771E-2</v>
      </c>
      <c r="AL876" s="67">
        <f t="shared" si="242"/>
        <v>3.7209466223142237E-2</v>
      </c>
      <c r="AM876" s="67">
        <f t="shared" si="242"/>
        <v>3.5169427864170759E-2</v>
      </c>
      <c r="AN876" s="67">
        <f t="shared" si="242"/>
        <v>3.3241236218643569E-2</v>
      </c>
      <c r="AO876" s="67">
        <f t="shared" si="241"/>
        <v>3.141875920220389E-2</v>
      </c>
      <c r="AP876" s="67">
        <f t="shared" si="241"/>
        <v>2.9696200926860494E-2</v>
      </c>
      <c r="AQ876" s="67">
        <f t="shared" si="241"/>
        <v>2.8068083268756556E-2</v>
      </c>
      <c r="AR876" s="67">
        <f t="shared" si="241"/>
        <v>2.6529228446500155E-2</v>
      </c>
      <c r="AS876" s="67">
        <f t="shared" si="241"/>
        <v>2.5074742554651544E-2</v>
      </c>
      <c r="AT876" s="67">
        <f t="shared" si="241"/>
        <v>2.3699999999999975E-2</v>
      </c>
      <c r="AU876" s="67">
        <f t="shared" si="241"/>
        <v>2.2400628791133942E-2</v>
      </c>
      <c r="AV876" s="67">
        <f t="shared" si="241"/>
        <v>2.1172496634522336E-2</v>
      </c>
      <c r="AW876" s="67">
        <f t="shared" si="241"/>
        <v>2.0011697792888947E-2</v>
      </c>
      <c r="AX876" s="67">
        <f t="shared" si="241"/>
        <v>1.8914540664086928E-2</v>
      </c>
      <c r="AY876" s="67">
        <f t="shared" si="241"/>
        <v>1.7877536040971299E-2</v>
      </c>
      <c r="AZ876" s="67">
        <f t="shared" si="241"/>
        <v>1.6897386014933197E-2</v>
      </c>
      <c r="BA876" s="67">
        <f t="shared" si="241"/>
        <v>1.5970973487806624E-2</v>
      </c>
      <c r="BB876" s="67">
        <f t="shared" si="241"/>
        <v>1.5095352258793181E-2</v>
      </c>
      <c r="BC876" s="67">
        <f t="shared" si="241"/>
        <v>1.4267737654878975E-2</v>
      </c>
      <c r="BD876" s="67">
        <f t="shared" si="241"/>
        <v>1.3485497674946336E-2</v>
      </c>
      <c r="BE876" s="67">
        <f t="shared" ref="BD876:BQ879" si="243">$C876*POWER(POWER($D876/$C876,1/($D$672-$C$672)),BE$672-$C$672)</f>
        <v>1.2746144619416581E-2</v>
      </c>
      <c r="BF876" s="67">
        <f t="shared" si="243"/>
        <v>1.2047327178804237E-2</v>
      </c>
      <c r="BG876" s="67">
        <f t="shared" si="243"/>
        <v>1.1386822956022486E-2</v>
      </c>
      <c r="BH876" s="67">
        <f t="shared" si="243"/>
        <v>1.0762531398659176E-2</v>
      </c>
      <c r="BI876" s="67">
        <f t="shared" si="243"/>
        <v>1.0172467118746331E-2</v>
      </c>
      <c r="BJ876" s="67">
        <f t="shared" si="243"/>
        <v>9.6147535787785929E-3</v>
      </c>
      <c r="BK876" s="67">
        <f t="shared" si="243"/>
        <v>9.0876171239006789E-3</v>
      </c>
      <c r="BL876" s="67">
        <f t="shared" si="243"/>
        <v>8.5893813412848755E-3</v>
      </c>
      <c r="BM876" s="67">
        <f t="shared" si="243"/>
        <v>8.1184617287601204E-3</v>
      </c>
      <c r="BN876" s="67">
        <f t="shared" si="243"/>
        <v>7.6733606557376878E-3</v>
      </c>
      <c r="BO876" s="67">
        <f t="shared" si="243"/>
        <v>7.252662600408113E-3</v>
      </c>
      <c r="BP876" s="67">
        <f t="shared" si="243"/>
        <v>6.8550296480625527E-3</v>
      </c>
      <c r="BQ876" s="67">
        <f t="shared" si="243"/>
        <v>6.4791972362222344E-3</v>
      </c>
      <c r="BS876" s="55"/>
    </row>
    <row r="877" spans="1:71">
      <c r="B877" s="56">
        <v>68</v>
      </c>
      <c r="C877" s="212">
        <v>7.3700000000000002E-2</v>
      </c>
      <c r="D877" s="212">
        <v>2.3800000000000002E-2</v>
      </c>
      <c r="I877" s="61" t="s">
        <v>381</v>
      </c>
      <c r="J877" s="67">
        <f t="shared" ref="J877:Y879" si="244">$C877*POWER(POWER($D877/$C877,1/($D$672-$C$672)),J$672-$C$672)</f>
        <v>0.18204548510459689</v>
      </c>
      <c r="K877" s="67">
        <f t="shared" si="244"/>
        <v>0.17204235785328623</v>
      </c>
      <c r="L877" s="67">
        <f t="shared" si="244"/>
        <v>0.16258888748991443</v>
      </c>
      <c r="M877" s="67">
        <f t="shared" si="244"/>
        <v>0.15365487119021784</v>
      </c>
      <c r="N877" s="67">
        <f t="shared" si="244"/>
        <v>0.14521176572997324</v>
      </c>
      <c r="O877" s="67">
        <f t="shared" si="244"/>
        <v>0.13723259629245688</v>
      </c>
      <c r="P877" s="67">
        <f t="shared" si="244"/>
        <v>0.12969187028679707</v>
      </c>
      <c r="Q877" s="67">
        <f t="shared" si="244"/>
        <v>0.12256549590187943</v>
      </c>
      <c r="R877" s="67">
        <f t="shared" si="244"/>
        <v>0.11583070513559343</v>
      </c>
      <c r="S877" s="67">
        <f t="shared" si="244"/>
        <v>0.10946598105350672</v>
      </c>
      <c r="T877" s="67">
        <f t="shared" si="244"/>
        <v>0.10345098904456655</v>
      </c>
      <c r="U877" s="67">
        <f t="shared" si="244"/>
        <v>9.7766511854197533E-2</v>
      </c>
      <c r="V877" s="67">
        <f t="shared" si="244"/>
        <v>9.2394388187233736E-2</v>
      </c>
      <c r="W877" s="67">
        <f t="shared" si="244"/>
        <v>8.7317454684527729E-2</v>
      </c>
      <c r="X877" s="67">
        <f t="shared" si="244"/>
        <v>8.2519491087858304E-2</v>
      </c>
      <c r="Y877" s="67">
        <f t="shared" si="244"/>
        <v>7.7985168417944437E-2</v>
      </c>
      <c r="Z877" s="67">
        <f t="shared" si="242"/>
        <v>7.3700000000000002E-2</v>
      </c>
      <c r="AA877" s="67">
        <f t="shared" si="242"/>
        <v>6.965029518036106E-2</v>
      </c>
      <c r="AB877" s="67">
        <f t="shared" si="242"/>
        <v>6.5823115586315151E-2</v>
      </c>
      <c r="AC877" s="67">
        <f t="shared" si="242"/>
        <v>6.2206233789387722E-2</v>
      </c>
      <c r="AD877" s="67">
        <f t="shared" si="242"/>
        <v>5.8788094240019059E-2</v>
      </c>
      <c r="AE877" s="67">
        <f t="shared" si="242"/>
        <v>5.5557776348822398E-2</v>
      </c>
      <c r="AF877" s="67">
        <f t="shared" si="242"/>
        <v>5.2504959596471674E-2</v>
      </c>
      <c r="AG877" s="67">
        <f t="shared" si="242"/>
        <v>4.9619890560748753E-2</v>
      </c>
      <c r="AH877" s="67">
        <f t="shared" si="242"/>
        <v>4.6893351755405183E-2</v>
      </c>
      <c r="AI877" s="67">
        <f t="shared" si="242"/>
        <v>4.4316632181281859E-2</v>
      </c>
      <c r="AJ877" s="67">
        <f t="shared" si="242"/>
        <v>4.1881499495600674E-2</v>
      </c>
      <c r="AK877" s="67">
        <f t="shared" si="242"/>
        <v>3.9580173710511937E-2</v>
      </c>
      <c r="AL877" s="67">
        <f t="shared" si="242"/>
        <v>3.7405302336867334E-2</v>
      </c>
      <c r="AM877" s="67">
        <f t="shared" si="242"/>
        <v>3.534993689380541E-2</v>
      </c>
      <c r="AN877" s="67">
        <f t="shared" si="242"/>
        <v>3.3407510709100176E-2</v>
      </c>
      <c r="AO877" s="67">
        <f t="shared" ref="AO877:BD879" si="245">$C877*POWER(POWER($D877/$C877,1/($D$672-$C$672)),AO$672-$C$672)</f>
        <v>3.1571817939347359E-2</v>
      </c>
      <c r="AP877" s="67">
        <f t="shared" si="245"/>
        <v>2.9836993742960134E-2</v>
      </c>
      <c r="AQ877" s="67">
        <f t="shared" si="245"/>
        <v>2.8197495542629028E-2</v>
      </c>
      <c r="AR877" s="67">
        <f t="shared" si="245"/>
        <v>2.664808531738164E-2</v>
      </c>
      <c r="AS877" s="67">
        <f t="shared" si="245"/>
        <v>2.5183812867667254E-2</v>
      </c>
      <c r="AT877" s="67">
        <f t="shared" si="245"/>
        <v>2.3799999999999991E-2</v>
      </c>
      <c r="AU877" s="67">
        <f t="shared" si="245"/>
        <v>2.2492225580632189E-2</v>
      </c>
      <c r="AV877" s="67">
        <f t="shared" si="245"/>
        <v>2.1256311410506105E-2</v>
      </c>
      <c r="AW877" s="67">
        <f t="shared" si="245"/>
        <v>2.0088308876355862E-2</v>
      </c>
      <c r="AX877" s="67">
        <f t="shared" si="245"/>
        <v>1.8984486335311437E-2</v>
      </c>
      <c r="AY877" s="67">
        <f t="shared" si="245"/>
        <v>1.7941317192699764E-2</v>
      </c>
      <c r="AZ877" s="67">
        <f t="shared" si="245"/>
        <v>1.6955468634952856E-2</v>
      </c>
      <c r="BA877" s="67">
        <f t="shared" si="245"/>
        <v>1.602379098162578E-2</v>
      </c>
      <c r="BB877" s="67">
        <f t="shared" si="245"/>
        <v>1.514330762250533E-2</v>
      </c>
      <c r="BC877" s="67">
        <f t="shared" si="245"/>
        <v>1.4311205507659535E-2</v>
      </c>
      <c r="BD877" s="67">
        <f t="shared" si="245"/>
        <v>1.3524826160044716E-2</v>
      </c>
      <c r="BE877" s="67">
        <f t="shared" si="243"/>
        <v>1.278165718195636E-2</v>
      </c>
      <c r="BF877" s="67">
        <f t="shared" si="243"/>
        <v>1.2079324228187818E-2</v>
      </c>
      <c r="BG877" s="67">
        <f t="shared" si="243"/>
        <v>1.1415583420251948E-2</v>
      </c>
      <c r="BH877" s="67">
        <f t="shared" si="243"/>
        <v>1.0788314177429903E-2</v>
      </c>
      <c r="BI877" s="67">
        <f t="shared" si="243"/>
        <v>1.0195512441743104E-2</v>
      </c>
      <c r="BJ877" s="67">
        <f t="shared" si="243"/>
        <v>9.6352842752028614E-3</v>
      </c>
      <c r="BK877" s="67">
        <f t="shared" si="243"/>
        <v>9.1058398088815547E-3</v>
      </c>
      <c r="BL877" s="67">
        <f t="shared" si="243"/>
        <v>8.6054875244733087E-3</v>
      </c>
      <c r="BM877" s="67">
        <f t="shared" si="243"/>
        <v>8.132628850074361E-3</v>
      </c>
      <c r="BN877" s="67">
        <f t="shared" si="243"/>
        <v>7.6857530529172262E-3</v>
      </c>
      <c r="BO877" s="67">
        <f t="shared" si="243"/>
        <v>7.2634324127414645E-3</v>
      </c>
      <c r="BP877" s="67">
        <f t="shared" si="243"/>
        <v>6.8643176603805306E-3</v>
      </c>
      <c r="BQ877" s="67">
        <f t="shared" si="243"/>
        <v>6.4871336669914429E-3</v>
      </c>
      <c r="BS877" s="55"/>
    </row>
    <row r="878" spans="1:71">
      <c r="B878" s="56">
        <v>69</v>
      </c>
      <c r="C878" s="212">
        <v>7.4200000000000002E-2</v>
      </c>
      <c r="D878" s="212">
        <v>2.3900000000000001E-2</v>
      </c>
      <c r="I878" s="61" t="s">
        <v>381</v>
      </c>
      <c r="J878" s="67">
        <f t="shared" si="244"/>
        <v>0.18365751711295536</v>
      </c>
      <c r="K878" s="67">
        <f t="shared" si="244"/>
        <v>0.17354352259143435</v>
      </c>
      <c r="L878" s="67">
        <f t="shared" si="244"/>
        <v>0.16398650437444678</v>
      </c>
      <c r="M878" s="67">
        <f t="shared" si="244"/>
        <v>0.15495578985255512</v>
      </c>
      <c r="N878" s="67">
        <f t="shared" si="244"/>
        <v>0.14642239555275735</v>
      </c>
      <c r="O878" s="67">
        <f t="shared" si="244"/>
        <v>0.13835893411797298</v>
      </c>
      <c r="P878" s="67">
        <f t="shared" si="244"/>
        <v>0.13073952640915587</v>
      </c>
      <c r="Q878" s="67">
        <f t="shared" si="244"/>
        <v>0.12353971844793205</v>
      </c>
      <c r="R878" s="67">
        <f t="shared" si="244"/>
        <v>0.11673640293319514</v>
      </c>
      <c r="S878" s="67">
        <f t="shared" si="244"/>
        <v>0.11030774507977194</v>
      </c>
      <c r="T878" s="67">
        <f t="shared" si="244"/>
        <v>0.10423311254114306</v>
      </c>
      <c r="U878" s="67">
        <f t="shared" si="244"/>
        <v>9.8493009191309433E-2</v>
      </c>
      <c r="V878" s="67">
        <f t="shared" si="244"/>
        <v>9.3069012553282621E-2</v>
      </c>
      <c r="W878" s="67">
        <f t="shared" si="244"/>
        <v>8.7943714673379678E-2</v>
      </c>
      <c r="X878" s="67">
        <f t="shared" si="244"/>
        <v>8.3100666251562455E-2</v>
      </c>
      <c r="Y878" s="67">
        <f t="shared" si="244"/>
        <v>7.8524323848511643E-2</v>
      </c>
      <c r="Z878" s="67">
        <f t="shared" si="242"/>
        <v>7.4200000000000002E-2</v>
      </c>
      <c r="AA878" s="67">
        <f t="shared" si="242"/>
        <v>7.0113816078460317E-2</v>
      </c>
      <c r="AB878" s="67">
        <f t="shared" si="242"/>
        <v>6.6252657750460381E-2</v>
      </c>
      <c r="AC878" s="67">
        <f t="shared" si="242"/>
        <v>6.2604132887128808E-2</v>
      </c>
      <c r="AD878" s="67">
        <f t="shared" si="242"/>
        <v>5.9156531792447946E-2</v>
      </c>
      <c r="AE878" s="67">
        <f t="shared" si="242"/>
        <v>5.5898789621769342E-2</v>
      </c>
      <c r="AF878" s="67">
        <f t="shared" si="242"/>
        <v>5.2820450869936413E-2</v>
      </c>
      <c r="AG878" s="67">
        <f t="shared" si="242"/>
        <v>4.9911635815041384E-2</v>
      </c>
      <c r="AH878" s="67">
        <f t="shared" si="242"/>
        <v>4.7163008810119998E-2</v>
      </c>
      <c r="AI878" s="67">
        <f t="shared" si="242"/>
        <v>4.4565748321018291E-2</v>
      </c>
      <c r="AJ878" s="67">
        <f t="shared" si="242"/>
        <v>4.2111518614269913E-2</v>
      </c>
      <c r="AK878" s="67">
        <f t="shared" si="242"/>
        <v>3.9792443004118314E-2</v>
      </c>
      <c r="AL878" s="67">
        <f t="shared" si="242"/>
        <v>3.7601078572821647E-2</v>
      </c>
      <c r="AM878" s="67">
        <f t="shared" si="242"/>
        <v>3.5530392283107171E-2</v>
      </c>
      <c r="AN878" s="67">
        <f t="shared" si="242"/>
        <v>3.3573738406109457E-2</v>
      </c>
      <c r="AO878" s="67">
        <f t="shared" si="245"/>
        <v>3.1724837192349024E-2</v>
      </c>
      <c r="AP878" s="67">
        <f t="shared" si="245"/>
        <v>2.9977754717297262E-2</v>
      </c>
      <c r="AQ878" s="67">
        <f t="shared" si="245"/>
        <v>2.8326883836843345E-2</v>
      </c>
      <c r="AR878" s="67">
        <f t="shared" si="245"/>
        <v>2.6766926191541033E-2</v>
      </c>
      <c r="AS878" s="67">
        <f t="shared" si="245"/>
        <v>2.5292875201879114E-2</v>
      </c>
      <c r="AT878" s="67">
        <f t="shared" si="245"/>
        <v>2.3900000000000025E-2</v>
      </c>
      <c r="AU878" s="67">
        <f t="shared" si="245"/>
        <v>2.2583830246296538E-2</v>
      </c>
      <c r="AV878" s="67">
        <f t="shared" si="245"/>
        <v>2.1340141782156395E-2</v>
      </c>
      <c r="AW878" s="67">
        <f t="shared" si="245"/>
        <v>2.0164943072808354E-2</v>
      </c>
      <c r="AX878" s="67">
        <f t="shared" si="245"/>
        <v>1.905446239675886E-2</v>
      </c>
      <c r="AY878" s="67">
        <f t="shared" si="245"/>
        <v>1.8005135740704697E-2</v>
      </c>
      <c r="AZ878" s="67">
        <f t="shared" si="245"/>
        <v>1.7013595361071176E-2</v>
      </c>
      <c r="BA878" s="67">
        <f t="shared" si="245"/>
        <v>1.6076658975464831E-2</v>
      </c>
      <c r="BB878" s="67">
        <f t="shared" si="245"/>
        <v>1.5191319549351334E-2</v>
      </c>
      <c r="BC878" s="67">
        <f t="shared" si="245"/>
        <v>1.4354735645179759E-2</v>
      </c>
      <c r="BD878" s="67">
        <f t="shared" si="243"/>
        <v>1.3564222302979137E-2</v>
      </c>
      <c r="BE878" s="67">
        <f t="shared" si="243"/>
        <v>1.2817242423159417E-2</v>
      </c>
      <c r="BF878" s="67">
        <f t="shared" si="243"/>
        <v>1.2111398623860355E-2</v>
      </c>
      <c r="BG878" s="67">
        <f t="shared" si="243"/>
        <v>1.1444425546715124E-2</v>
      </c>
      <c r="BH878" s="67">
        <f t="shared" si="243"/>
        <v>1.0814182586334457E-2</v>
      </c>
      <c r="BI878" s="67">
        <f t="shared" si="243"/>
        <v>1.0218647020177123E-2</v>
      </c>
      <c r="BJ878" s="67">
        <f t="shared" si="243"/>
        <v>9.6559075167574858E-3</v>
      </c>
      <c r="BK878" s="67">
        <f t="shared" si="243"/>
        <v>9.1241580013552114E-3</v>
      </c>
      <c r="BL878" s="67">
        <f t="shared" si="243"/>
        <v>8.6216918595395063E-3</v>
      </c>
      <c r="BM878" s="67">
        <f t="shared" si="243"/>
        <v>8.1468964599044659E-3</v>
      </c>
      <c r="BN878" s="67">
        <f t="shared" si="243"/>
        <v>7.6982479784366729E-3</v>
      </c>
      <c r="BO878" s="67">
        <f t="shared" si="243"/>
        <v>7.2743065079041488E-3</v>
      </c>
      <c r="BP878" s="67">
        <f t="shared" si="243"/>
        <v>6.8737114365705976E-3</v>
      </c>
      <c r="BQ878" s="67">
        <f t="shared" si="243"/>
        <v>6.4951770814032361E-3</v>
      </c>
      <c r="BS878" s="55"/>
    </row>
    <row r="879" spans="1:71">
      <c r="B879" s="56">
        <v>70</v>
      </c>
      <c r="C879" s="212">
        <v>7.46E-2</v>
      </c>
      <c r="D879" s="212">
        <v>2.41E-2</v>
      </c>
      <c r="I879" s="61" t="s">
        <v>381</v>
      </c>
      <c r="J879" s="67">
        <f t="shared" si="244"/>
        <v>0.18421129489328628</v>
      </c>
      <c r="K879" s="67">
        <f t="shared" si="244"/>
        <v>0.17409254179765099</v>
      </c>
      <c r="L879" s="67">
        <f t="shared" si="244"/>
        <v>0.16452961327438922</v>
      </c>
      <c r="M879" s="67">
        <f t="shared" si="244"/>
        <v>0.15549197779927715</v>
      </c>
      <c r="N879" s="67">
        <f t="shared" si="244"/>
        <v>0.14695078094913644</v>
      </c>
      <c r="O879" s="67">
        <f t="shared" si="244"/>
        <v>0.13887875327843097</v>
      </c>
      <c r="P879" s="67">
        <f t="shared" si="244"/>
        <v>0.13125012325621563</v>
      </c>
      <c r="Q879" s="67">
        <f t="shared" si="244"/>
        <v>0.12404053498547087</v>
      </c>
      <c r="R879" s="67">
        <f t="shared" si="244"/>
        <v>0.11722697044212631</v>
      </c>
      <c r="S879" s="67">
        <f t="shared" si="244"/>
        <v>0.11078767598550589</v>
      </c>
      <c r="T879" s="67">
        <f t="shared" si="244"/>
        <v>0.10470209290556505</v>
      </c>
      <c r="U879" s="67">
        <f t="shared" si="244"/>
        <v>9.8950791785178169E-2</v>
      </c>
      <c r="V879" s="67">
        <f t="shared" si="244"/>
        <v>9.3515410467914978E-2</v>
      </c>
      <c r="W879" s="67">
        <f t="shared" si="244"/>
        <v>8.8378595433256088E-2</v>
      </c>
      <c r="X879" s="67">
        <f t="shared" si="244"/>
        <v>8.3523946392076429E-2</v>
      </c>
      <c r="Y879" s="67">
        <f t="shared" si="244"/>
        <v>7.8935963925506739E-2</v>
      </c>
      <c r="Z879" s="67">
        <f t="shared" si="242"/>
        <v>7.46E-2</v>
      </c>
      <c r="AA879" s="67">
        <f t="shared" si="242"/>
        <v>7.0502211200612425E-2</v>
      </c>
      <c r="AB879" s="67">
        <f t="shared" si="242"/>
        <v>6.6629514533187134E-2</v>
      </c>
      <c r="AC879" s="67">
        <f t="shared" si="242"/>
        <v>6.2969545654330231E-2</v>
      </c>
      <c r="AD879" s="67">
        <f t="shared" si="242"/>
        <v>5.9510619395820322E-2</v>
      </c>
      <c r="AE879" s="67">
        <f t="shared" si="242"/>
        <v>5.6241692457418058E-2</v>
      </c>
      <c r="AF879" s="67">
        <f t="shared" si="242"/>
        <v>5.3152328148964867E-2</v>
      </c>
      <c r="AG879" s="67">
        <f t="shared" si="242"/>
        <v>5.0232663069203459E-2</v>
      </c>
      <c r="AH879" s="67">
        <f t="shared" si="242"/>
        <v>4.7473375614935469E-2</v>
      </c>
      <c r="AI879" s="67">
        <f t="shared" si="242"/>
        <v>4.486565621997566E-2</v>
      </c>
      <c r="AJ879" s="67">
        <f t="shared" si="242"/>
        <v>4.2401179228884645E-2</v>
      </c>
      <c r="AK879" s="67">
        <f t="shared" si="242"/>
        <v>4.0072076315681583E-2</v>
      </c>
      <c r="AL879" s="67">
        <f t="shared" si="242"/>
        <v>3.7870911362670803E-2</v>
      </c>
      <c r="AM879" s="67">
        <f t="shared" si="242"/>
        <v>3.5790656719178159E-2</v>
      </c>
      <c r="AN879" s="67">
        <f t="shared" si="242"/>
        <v>3.3824670764398344E-2</v>
      </c>
      <c r="AO879" s="67">
        <f t="shared" si="245"/>
        <v>3.1966676702718404E-2</v>
      </c>
      <c r="AP879" s="67">
        <f t="shared" si="245"/>
        <v>3.0210742523817016E-2</v>
      </c>
      <c r="AQ879" s="67">
        <f t="shared" si="245"/>
        <v>2.8551262063558583E-2</v>
      </c>
      <c r="AR879" s="67">
        <f t="shared" si="245"/>
        <v>2.6982937105215023E-2</v>
      </c>
      <c r="AS879" s="67">
        <f t="shared" si="245"/>
        <v>2.5500760463870124E-2</v>
      </c>
      <c r="AT879" s="67">
        <f t="shared" si="245"/>
        <v>2.4099999999999983E-2</v>
      </c>
      <c r="AU879" s="67">
        <f t="shared" si="245"/>
        <v>2.277618351118979E-2</v>
      </c>
      <c r="AV879" s="67">
        <f t="shared" si="245"/>
        <v>2.152508445375079E-2</v>
      </c>
      <c r="AW879" s="67">
        <f t="shared" si="245"/>
        <v>2.0342708448650902E-2</v>
      </c>
      <c r="AX879" s="67">
        <f t="shared" si="245"/>
        <v>1.9225280528676524E-2</v>
      </c>
      <c r="AY879" s="67">
        <f t="shared" si="245"/>
        <v>1.8169233086109574E-2</v>
      </c>
      <c r="AZ879" s="67">
        <f t="shared" si="245"/>
        <v>1.717119448244038E-2</v>
      </c>
      <c r="BA879" s="67">
        <f t="shared" si="245"/>
        <v>1.6227978283750701E-2</v>
      </c>
      <c r="BB879" s="67">
        <f t="shared" si="245"/>
        <v>1.5336573087398712E-2</v>
      </c>
      <c r="BC879" s="67">
        <f t="shared" si="245"/>
        <v>1.4494132907525641E-2</v>
      </c>
      <c r="BD879" s="67">
        <f t="shared" si="243"/>
        <v>1.3697968088687928E-2</v>
      </c>
      <c r="BE879" s="67">
        <f t="shared" si="243"/>
        <v>1.2945536718604902E-2</v>
      </c>
      <c r="BF879" s="67">
        <f t="shared" si="243"/>
        <v>1.223443651260544E-2</v>
      </c>
      <c r="BG879" s="67">
        <f t="shared" si="243"/>
        <v>1.1562397143863177E-2</v>
      </c>
      <c r="BH879" s="67">
        <f t="shared" si="243"/>
        <v>1.0927272994932971E-2</v>
      </c>
      <c r="BI879" s="67">
        <f t="shared" si="243"/>
        <v>1.0327036307446554E-2</v>
      </c>
      <c r="BJ879" s="67">
        <f t="shared" si="243"/>
        <v>9.7597707080963759E-3</v>
      </c>
      <c r="BK879" s="67">
        <f t="shared" si="243"/>
        <v>9.2236650902380903E-3</v>
      </c>
      <c r="BL879" s="67">
        <f t="shared" si="243"/>
        <v>8.7170078315775019E-3</v>
      </c>
      <c r="BM879" s="67">
        <f t="shared" si="243"/>
        <v>8.238181329480827E-3</v>
      </c>
      <c r="BN879" s="67">
        <f t="shared" si="243"/>
        <v>7.7856568364611158E-3</v>
      </c>
      <c r="BO879" s="67">
        <f t="shared" si="243"/>
        <v>7.3579895793521935E-3</v>
      </c>
      <c r="BP879" s="67">
        <f t="shared" si="243"/>
        <v>6.9538141465870481E-3</v>
      </c>
      <c r="BQ879" s="67">
        <f t="shared" si="243"/>
        <v>6.5718401288537053E-3</v>
      </c>
      <c r="BS879" s="55"/>
    </row>
    <row r="880" spans="1:71">
      <c r="A880" s="90" t="s">
        <v>266</v>
      </c>
      <c r="C880" s="214"/>
      <c r="D880" s="213"/>
      <c r="E880" s="135"/>
      <c r="J880" s="67"/>
      <c r="K880" s="67"/>
      <c r="L880" s="67"/>
      <c r="M880" s="67"/>
      <c r="N880" s="67"/>
      <c r="O880" s="67"/>
      <c r="P880" s="67"/>
      <c r="Q880" s="67"/>
      <c r="R880" s="67"/>
      <c r="S880" s="67"/>
      <c r="T880" s="67"/>
      <c r="U880" s="67"/>
      <c r="V880" s="67"/>
      <c r="W880" s="67"/>
      <c r="X880" s="67"/>
      <c r="Y880" s="67"/>
      <c r="BS880" s="55"/>
    </row>
    <row r="881" spans="2:71">
      <c r="B881" s="55" t="s">
        <v>333</v>
      </c>
      <c r="C881" s="70">
        <v>2024</v>
      </c>
      <c r="D881" s="70">
        <v>2044</v>
      </c>
      <c r="E881" s="135"/>
      <c r="J881" s="236">
        <f t="shared" ref="J881:X881" si="246">K881-1</f>
        <v>2008</v>
      </c>
      <c r="K881" s="236">
        <f t="shared" si="246"/>
        <v>2009</v>
      </c>
      <c r="L881" s="236">
        <f t="shared" si="246"/>
        <v>2010</v>
      </c>
      <c r="M881" s="236">
        <f t="shared" si="246"/>
        <v>2011</v>
      </c>
      <c r="N881" s="236">
        <f t="shared" si="246"/>
        <v>2012</v>
      </c>
      <c r="O881" s="236">
        <f t="shared" si="246"/>
        <v>2013</v>
      </c>
      <c r="P881" s="236">
        <f t="shared" si="246"/>
        <v>2014</v>
      </c>
      <c r="Q881" s="236">
        <f t="shared" si="246"/>
        <v>2015</v>
      </c>
      <c r="R881" s="236">
        <f t="shared" si="246"/>
        <v>2016</v>
      </c>
      <c r="S881" s="236">
        <f t="shared" si="246"/>
        <v>2017</v>
      </c>
      <c r="T881" s="236">
        <f t="shared" si="246"/>
        <v>2018</v>
      </c>
      <c r="U881" s="236">
        <f t="shared" si="246"/>
        <v>2019</v>
      </c>
      <c r="V881" s="236">
        <f t="shared" si="246"/>
        <v>2020</v>
      </c>
      <c r="W881" s="236">
        <f t="shared" si="246"/>
        <v>2021</v>
      </c>
      <c r="X881" s="236">
        <f t="shared" si="246"/>
        <v>2022</v>
      </c>
      <c r="Y881" s="236">
        <f>Z881-1</f>
        <v>2023</v>
      </c>
      <c r="Z881" s="185">
        <f>$Z$6</f>
        <v>2024</v>
      </c>
      <c r="AA881" s="236">
        <f t="shared" ref="AA881:BQ881" si="247">Z881+1</f>
        <v>2025</v>
      </c>
      <c r="AB881" s="236">
        <f t="shared" si="247"/>
        <v>2026</v>
      </c>
      <c r="AC881" s="236">
        <f t="shared" si="247"/>
        <v>2027</v>
      </c>
      <c r="AD881" s="236">
        <f t="shared" si="247"/>
        <v>2028</v>
      </c>
      <c r="AE881" s="236">
        <f t="shared" si="247"/>
        <v>2029</v>
      </c>
      <c r="AF881" s="236">
        <f t="shared" si="247"/>
        <v>2030</v>
      </c>
      <c r="AG881" s="236">
        <f t="shared" si="247"/>
        <v>2031</v>
      </c>
      <c r="AH881" s="236">
        <f t="shared" si="247"/>
        <v>2032</v>
      </c>
      <c r="AI881" s="236">
        <f t="shared" si="247"/>
        <v>2033</v>
      </c>
      <c r="AJ881" s="236">
        <f t="shared" si="247"/>
        <v>2034</v>
      </c>
      <c r="AK881" s="236">
        <f t="shared" si="247"/>
        <v>2035</v>
      </c>
      <c r="AL881" s="236">
        <f t="shared" si="247"/>
        <v>2036</v>
      </c>
      <c r="AM881" s="236">
        <f t="shared" si="247"/>
        <v>2037</v>
      </c>
      <c r="AN881" s="236">
        <f t="shared" si="247"/>
        <v>2038</v>
      </c>
      <c r="AO881" s="236">
        <f t="shared" si="247"/>
        <v>2039</v>
      </c>
      <c r="AP881" s="236">
        <f t="shared" si="247"/>
        <v>2040</v>
      </c>
      <c r="AQ881" s="236">
        <f t="shared" si="247"/>
        <v>2041</v>
      </c>
      <c r="AR881" s="236">
        <f t="shared" si="247"/>
        <v>2042</v>
      </c>
      <c r="AS881" s="236">
        <f t="shared" si="247"/>
        <v>2043</v>
      </c>
      <c r="AT881" s="236">
        <f t="shared" si="247"/>
        <v>2044</v>
      </c>
      <c r="AU881" s="236">
        <f t="shared" si="247"/>
        <v>2045</v>
      </c>
      <c r="AV881" s="236">
        <f t="shared" si="247"/>
        <v>2046</v>
      </c>
      <c r="AW881" s="236">
        <f t="shared" si="247"/>
        <v>2047</v>
      </c>
      <c r="AX881" s="236">
        <f t="shared" si="247"/>
        <v>2048</v>
      </c>
      <c r="AY881" s="236">
        <f t="shared" si="247"/>
        <v>2049</v>
      </c>
      <c r="AZ881" s="236">
        <f t="shared" si="247"/>
        <v>2050</v>
      </c>
      <c r="BA881" s="236">
        <f t="shared" si="247"/>
        <v>2051</v>
      </c>
      <c r="BB881" s="236">
        <f t="shared" si="247"/>
        <v>2052</v>
      </c>
      <c r="BC881" s="236">
        <f t="shared" si="247"/>
        <v>2053</v>
      </c>
      <c r="BD881" s="236">
        <f>BC881+1</f>
        <v>2054</v>
      </c>
      <c r="BE881" s="236">
        <f t="shared" si="247"/>
        <v>2055</v>
      </c>
      <c r="BF881" s="236">
        <f t="shared" si="247"/>
        <v>2056</v>
      </c>
      <c r="BG881" s="236">
        <f t="shared" si="247"/>
        <v>2057</v>
      </c>
      <c r="BH881" s="236">
        <f t="shared" si="247"/>
        <v>2058</v>
      </c>
      <c r="BI881" s="236">
        <f t="shared" si="247"/>
        <v>2059</v>
      </c>
      <c r="BJ881" s="236">
        <f t="shared" si="247"/>
        <v>2060</v>
      </c>
      <c r="BK881" s="236">
        <f t="shared" si="247"/>
        <v>2061</v>
      </c>
      <c r="BL881" s="236">
        <f t="shared" si="247"/>
        <v>2062</v>
      </c>
      <c r="BM881" s="236">
        <f t="shared" si="247"/>
        <v>2063</v>
      </c>
      <c r="BN881" s="236">
        <f t="shared" si="247"/>
        <v>2064</v>
      </c>
      <c r="BO881" s="236">
        <f t="shared" si="247"/>
        <v>2065</v>
      </c>
      <c r="BP881" s="236">
        <f t="shared" si="247"/>
        <v>2066</v>
      </c>
      <c r="BQ881" s="236">
        <f t="shared" si="247"/>
        <v>2067</v>
      </c>
      <c r="BS881" s="55"/>
    </row>
    <row r="882" spans="2:71">
      <c r="B882" s="56">
        <v>0</v>
      </c>
      <c r="C882" s="212">
        <v>1.0065</v>
      </c>
      <c r="D882" s="212">
        <v>0.76559999999999995</v>
      </c>
      <c r="I882" s="61" t="s">
        <v>381</v>
      </c>
      <c r="J882" s="67">
        <f t="shared" ref="J882:Y897" si="248">$C882*POWER(POWER($D882/$C882,1/($D$672-$C$672)),J$672-$C$672)</f>
        <v>1.2527466867222778</v>
      </c>
      <c r="K882" s="67">
        <f t="shared" si="248"/>
        <v>1.2357273817787193</v>
      </c>
      <c r="L882" s="67">
        <f t="shared" si="248"/>
        <v>1.2189392941625201</v>
      </c>
      <c r="M882" s="67">
        <f t="shared" si="248"/>
        <v>1.202379282649485</v>
      </c>
      <c r="N882" s="67">
        <f t="shared" si="248"/>
        <v>1.186044248690808</v>
      </c>
      <c r="O882" s="67">
        <f t="shared" si="248"/>
        <v>1.1699311358333024</v>
      </c>
      <c r="P882" s="67">
        <f t="shared" si="248"/>
        <v>1.1540369291475059</v>
      </c>
      <c r="Q882" s="67">
        <f t="shared" si="248"/>
        <v>1.1383586546635573</v>
      </c>
      <c r="R882" s="67">
        <f t="shared" si="248"/>
        <v>1.1228933788147353</v>
      </c>
      <c r="S882" s="67">
        <f t="shared" si="248"/>
        <v>1.107638207888558</v>
      </c>
      <c r="T882" s="67">
        <f t="shared" si="248"/>
        <v>1.0925902874853402</v>
      </c>
      <c r="U882" s="67">
        <f t="shared" si="248"/>
        <v>1.0777468019841046</v>
      </c>
      <c r="V882" s="67">
        <f t="shared" si="248"/>
        <v>1.0631049740157512</v>
      </c>
      <c r="W882" s="67">
        <f t="shared" si="248"/>
        <v>1.0486620639433826</v>
      </c>
      <c r="X882" s="67">
        <f t="shared" si="248"/>
        <v>1.0344153693496891</v>
      </c>
      <c r="Y882" s="67">
        <f t="shared" si="248"/>
        <v>1.0203622245312995</v>
      </c>
      <c r="Z882" s="67">
        <f t="shared" ref="Z882:AO897" si="249">$C882*POWER(POWER($D882/$C882,1/($D$672-$C$672)),Z$672-$C$672)</f>
        <v>1.0065</v>
      </c>
      <c r="AA882" s="67">
        <f t="shared" si="249"/>
        <v>0.99282610199072985</v>
      </c>
      <c r="AB882" s="67">
        <f t="shared" si="249"/>
        <v>0.97933797197626149</v>
      </c>
      <c r="AC882" s="67">
        <f t="shared" si="249"/>
        <v>0.96603308618847328</v>
      </c>
      <c r="AD882" s="67">
        <f t="shared" si="249"/>
        <v>0.95290895514612695</v>
      </c>
      <c r="AE882" s="67">
        <f t="shared" si="249"/>
        <v>0.93996312318905961</v>
      </c>
      <c r="AF882" s="67">
        <f t="shared" si="249"/>
        <v>0.92719316801870477</v>
      </c>
      <c r="AG882" s="67">
        <f t="shared" si="249"/>
        <v>0.91459670024485507</v>
      </c>
      <c r="AH882" s="67">
        <f t="shared" si="249"/>
        <v>0.90217136293858269</v>
      </c>
      <c r="AI882" s="67">
        <f t="shared" si="249"/>
        <v>0.88991483119123405</v>
      </c>
      <c r="AJ882" s="67">
        <f t="shared" si="249"/>
        <v>0.87782481167941517</v>
      </c>
      <c r="AK882" s="67">
        <f t="shared" si="249"/>
        <v>0.86589904223588698</v>
      </c>
      <c r="AL882" s="67">
        <f t="shared" si="249"/>
        <v>0.85413529142629119</v>
      </c>
      <c r="AM882" s="67">
        <f t="shared" si="249"/>
        <v>0.84253135813162516</v>
      </c>
      <c r="AN882" s="67">
        <f t="shared" si="249"/>
        <v>0.83108507113639063</v>
      </c>
      <c r="AO882" s="67">
        <f t="shared" si="249"/>
        <v>0.81979428872233606</v>
      </c>
      <c r="AP882" s="67">
        <f t="shared" ref="AP882:BE897" si="250">$C882*POWER(POWER($D882/$C882,1/($D$672-$C$672)),AP$672-$C$672)</f>
        <v>0.80865689826771969</v>
      </c>
      <c r="AQ882" s="67">
        <f t="shared" si="250"/>
        <v>0.79767081585201627</v>
      </c>
      <c r="AR882" s="67">
        <f t="shared" si="250"/>
        <v>0.78683398586599362</v>
      </c>
      <c r="AS882" s="67">
        <f t="shared" si="250"/>
        <v>0.77614438062708757</v>
      </c>
      <c r="AT882" s="67">
        <f t="shared" si="250"/>
        <v>0.76560000000000061</v>
      </c>
      <c r="AU882" s="67">
        <f t="shared" si="250"/>
        <v>0.75519887102245742</v>
      </c>
      <c r="AV882" s="67">
        <f t="shared" si="250"/>
        <v>0.74493904753604223</v>
      </c>
      <c r="AW882" s="67">
        <f t="shared" si="250"/>
        <v>0.7348186098220526</v>
      </c>
      <c r="AX882" s="67">
        <f t="shared" si="250"/>
        <v>0.7248356642423005</v>
      </c>
      <c r="AY882" s="67">
        <f t="shared" si="250"/>
        <v>0.71498834288479363</v>
      </c>
      <c r="AZ882" s="67">
        <f t="shared" si="250"/>
        <v>0.70527480321422853</v>
      </c>
      <c r="BA882" s="67">
        <f t="shared" si="250"/>
        <v>0.69569322772723463</v>
      </c>
      <c r="BB882" s="67">
        <f t="shared" si="250"/>
        <v>0.68624182361229957</v>
      </c>
      <c r="BC882" s="67">
        <f t="shared" si="250"/>
        <v>0.67691882241431633</v>
      </c>
      <c r="BD882" s="67">
        <f t="shared" si="250"/>
        <v>0.66772247970368692</v>
      </c>
      <c r="BE882" s="67">
        <f t="shared" si="250"/>
        <v>0.65865107474992124</v>
      </c>
      <c r="BF882" s="67">
        <f t="shared" ref="BF882:BQ896" si="251">$C882*POWER(POWER($D882/$C882,1/($D$672-$C$672)),BF$672-$C$672)</f>
        <v>0.6497029101996713</v>
      </c>
      <c r="BG882" s="67">
        <f t="shared" si="251"/>
        <v>0.64087631175913851</v>
      </c>
      <c r="BH882" s="67">
        <f t="shared" si="251"/>
        <v>0.63216962788079611</v>
      </c>
      <c r="BI882" s="67">
        <f t="shared" si="251"/>
        <v>0.62358122945436767</v>
      </c>
      <c r="BJ882" s="67">
        <f t="shared" si="251"/>
        <v>0.61510950950200372</v>
      </c>
      <c r="BK882" s="67">
        <f t="shared" si="251"/>
        <v>0.60675288287759976</v>
      </c>
      <c r="BL882" s="67">
        <f t="shared" si="251"/>
        <v>0.59850978597019899</v>
      </c>
      <c r="BM882" s="67">
        <f t="shared" si="251"/>
        <v>0.5903786764114245</v>
      </c>
      <c r="BN882" s="67">
        <f t="shared" si="251"/>
        <v>0.58235803278688636</v>
      </c>
      <c r="BO882" s="67">
        <f t="shared" si="251"/>
        <v>0.57444635435150926</v>
      </c>
      <c r="BP882" s="67">
        <f t="shared" si="251"/>
        <v>0.56664216074872775</v>
      </c>
      <c r="BQ882" s="67">
        <f t="shared" si="251"/>
        <v>0.55894399173349618</v>
      </c>
      <c r="BS882" s="55"/>
    </row>
    <row r="883" spans="2:71">
      <c r="B883" s="56">
        <v>5</v>
      </c>
      <c r="C883" s="212">
        <v>2.1959</v>
      </c>
      <c r="D883" s="212">
        <v>0.42770000000000002</v>
      </c>
      <c r="I883" s="61" t="s">
        <v>381</v>
      </c>
      <c r="J883" s="67">
        <f t="shared" si="248"/>
        <v>8.1281405639940818</v>
      </c>
      <c r="K883" s="67">
        <f t="shared" si="248"/>
        <v>7.4897537665899367</v>
      </c>
      <c r="L883" s="67">
        <f t="shared" si="248"/>
        <v>6.9015060754046544</v>
      </c>
      <c r="M883" s="67">
        <f t="shared" si="248"/>
        <v>6.3594595487661119</v>
      </c>
      <c r="N883" s="67">
        <f t="shared" si="248"/>
        <v>5.8599855322189542</v>
      </c>
      <c r="O883" s="67">
        <f t="shared" si="248"/>
        <v>5.3997403670062072</v>
      </c>
      <c r="P883" s="67">
        <f t="shared" si="248"/>
        <v>4.9756430064146615</v>
      </c>
      <c r="Q883" s="67">
        <f t="shared" si="248"/>
        <v>4.5848543901397294</v>
      </c>
      <c r="R883" s="67">
        <f t="shared" si="248"/>
        <v>4.2247584385944013</v>
      </c>
      <c r="S883" s="67">
        <f t="shared" si="248"/>
        <v>3.8929445399313196</v>
      </c>
      <c r="T883" s="67">
        <f t="shared" si="248"/>
        <v>3.5871914125398439</v>
      </c>
      <c r="U883" s="67">
        <f t="shared" si="248"/>
        <v>3.305452234987817</v>
      </c>
      <c r="V883" s="67">
        <f t="shared" si="248"/>
        <v>3.0458409438625393</v>
      </c>
      <c r="W883" s="67">
        <f t="shared" si="248"/>
        <v>2.8066196077837562</v>
      </c>
      <c r="X883" s="67">
        <f t="shared" si="248"/>
        <v>2.586186793065758</v>
      </c>
      <c r="Y883" s="67">
        <f t="shared" si="248"/>
        <v>2.3830668431441655</v>
      </c>
      <c r="Z883" s="67">
        <f t="shared" si="249"/>
        <v>2.1959</v>
      </c>
      <c r="AA883" s="67">
        <f t="shared" si="249"/>
        <v>2.0234333014503241</v>
      </c>
      <c r="AB883" s="67">
        <f t="shared" si="249"/>
        <v>1.8645121933686222</v>
      </c>
      <c r="AC883" s="67">
        <f t="shared" si="249"/>
        <v>1.7180728006841186</v>
      </c>
      <c r="AD883" s="67">
        <f t="shared" si="249"/>
        <v>1.5831348054193135</v>
      </c>
      <c r="AE883" s="67">
        <f t="shared" si="249"/>
        <v>1.4587948840887643</v>
      </c>
      <c r="AF883" s="67">
        <f t="shared" si="249"/>
        <v>1.3442206605266958</v>
      </c>
      <c r="AG883" s="67">
        <f t="shared" si="249"/>
        <v>1.2386451336614908</v>
      </c>
      <c r="AH883" s="67">
        <f t="shared" si="249"/>
        <v>1.1413615429345816</v>
      </c>
      <c r="AI883" s="67">
        <f t="shared" si="249"/>
        <v>1.0517186369910088</v>
      </c>
      <c r="AJ883" s="67">
        <f t="shared" si="249"/>
        <v>0.9691163139685558</v>
      </c>
      <c r="AK883" s="67">
        <f t="shared" si="249"/>
        <v>0.89300160419999253</v>
      </c>
      <c r="AL883" s="67">
        <f t="shared" si="249"/>
        <v>0.82286496843518664</v>
      </c>
      <c r="AM883" s="67">
        <f t="shared" si="249"/>
        <v>0.75823688680205215</v>
      </c>
      <c r="AN883" s="67">
        <f t="shared" si="249"/>
        <v>0.6986847156716115</v>
      </c>
      <c r="AO883" s="67">
        <f t="shared" si="249"/>
        <v>0.64380979138589645</v>
      </c>
      <c r="AP883" s="67">
        <f t="shared" si="250"/>
        <v>0.5932447614599976</v>
      </c>
      <c r="AQ883" s="67">
        <f t="shared" si="250"/>
        <v>0.54665112539237348</v>
      </c>
      <c r="AR883" s="67">
        <f t="shared" si="250"/>
        <v>0.50371696862071369</v>
      </c>
      <c r="AS883" s="67">
        <f t="shared" si="250"/>
        <v>0.46415487445364545</v>
      </c>
      <c r="AT883" s="67">
        <f t="shared" si="250"/>
        <v>0.42770000000000019</v>
      </c>
      <c r="AU883" s="67">
        <f t="shared" si="250"/>
        <v>0.39410830321522106</v>
      </c>
      <c r="AV883" s="67">
        <f t="shared" si="250"/>
        <v>0.36315490919612003</v>
      </c>
      <c r="AW883" s="67">
        <f t="shared" si="250"/>
        <v>0.33463260478737555</v>
      </c>
      <c r="AX883" s="67">
        <f t="shared" si="250"/>
        <v>0.30835045142212336</v>
      </c>
      <c r="AY883" s="67">
        <f t="shared" si="250"/>
        <v>0.28413250691049902</v>
      </c>
      <c r="AZ883" s="67">
        <f t="shared" si="250"/>
        <v>0.2618166476193215</v>
      </c>
      <c r="BA883" s="67">
        <f t="shared" si="250"/>
        <v>0.24125348315816741</v>
      </c>
      <c r="BB883" s="67">
        <f t="shared" si="250"/>
        <v>0.22230535630635309</v>
      </c>
      <c r="BC883" s="67">
        <f t="shared" si="250"/>
        <v>0.20484542148597598</v>
      </c>
      <c r="BD883" s="67">
        <f t="shared" si="250"/>
        <v>0.18875679561198205</v>
      </c>
      <c r="BE883" s="67">
        <f t="shared" si="250"/>
        <v>0.17393177563474521</v>
      </c>
      <c r="BF883" s="67">
        <f t="shared" si="251"/>
        <v>0.1602711175371053</v>
      </c>
      <c r="BG883" s="67">
        <f t="shared" si="251"/>
        <v>0.14768337195921394</v>
      </c>
      <c r="BH883" s="67">
        <f t="shared" si="251"/>
        <v>0.13608427200361967</v>
      </c>
      <c r="BI883" s="67">
        <f t="shared" si="251"/>
        <v>0.12539616912234075</v>
      </c>
      <c r="BJ883" s="67">
        <f t="shared" si="251"/>
        <v>0.11554751330955011</v>
      </c>
      <c r="BK883" s="67">
        <f t="shared" si="251"/>
        <v>0.10647237412009573</v>
      </c>
      <c r="BL883" s="67">
        <f t="shared" si="251"/>
        <v>9.8109999307381637E-2</v>
      </c>
      <c r="BM883" s="67">
        <f t="shared" si="251"/>
        <v>9.0404408125973057E-2</v>
      </c>
      <c r="BN883" s="67">
        <f t="shared" si="251"/>
        <v>8.3304016576346909E-2</v>
      </c>
      <c r="BO883" s="67">
        <f t="shared" si="251"/>
        <v>7.6761292083041194E-2</v>
      </c>
      <c r="BP883" s="67">
        <f t="shared" si="251"/>
        <v>7.0732435294494564E-2</v>
      </c>
      <c r="BQ883" s="67">
        <f t="shared" si="251"/>
        <v>6.5177086874429885E-2</v>
      </c>
      <c r="BS883" s="55"/>
    </row>
    <row r="884" spans="2:71">
      <c r="B884" s="56">
        <v>6</v>
      </c>
      <c r="C884" s="212">
        <v>2.2233000000000001</v>
      </c>
      <c r="D884" s="212">
        <v>0.50160000000000005</v>
      </c>
      <c r="I884" s="61" t="s">
        <v>381</v>
      </c>
      <c r="J884" s="67">
        <f t="shared" si="248"/>
        <v>7.3166200043024929</v>
      </c>
      <c r="K884" s="67">
        <f t="shared" si="248"/>
        <v>6.791699670270356</v>
      </c>
      <c r="L884" s="67">
        <f t="shared" si="248"/>
        <v>6.3044389874047955</v>
      </c>
      <c r="M884" s="67">
        <f t="shared" si="248"/>
        <v>5.8521361184287226</v>
      </c>
      <c r="N884" s="67">
        <f t="shared" si="248"/>
        <v>5.4322830654779457</v>
      </c>
      <c r="O884" s="67">
        <f t="shared" si="248"/>
        <v>5.0425517633724679</v>
      </c>
      <c r="P884" s="67">
        <f t="shared" si="248"/>
        <v>4.6807811706059583</v>
      </c>
      <c r="Q884" s="67">
        <f t="shared" si="248"/>
        <v>4.3449652864735366</v>
      </c>
      <c r="R884" s="67">
        <f t="shared" si="248"/>
        <v>4.0332420278934089</v>
      </c>
      <c r="S884" s="67">
        <f t="shared" si="248"/>
        <v>3.74388290424488</v>
      </c>
      <c r="T884" s="67">
        <f t="shared" si="248"/>
        <v>3.4752834329701967</v>
      </c>
      <c r="U884" s="67">
        <f t="shared" si="248"/>
        <v>3.2259542427951806</v>
      </c>
      <c r="V884" s="67">
        <f t="shared" si="248"/>
        <v>2.9945128152364644</v>
      </c>
      <c r="W884" s="67">
        <f t="shared" si="248"/>
        <v>2.7796758186023487</v>
      </c>
      <c r="X884" s="67">
        <f t="shared" si="248"/>
        <v>2.5802519919797038</v>
      </c>
      <c r="Y884" s="67">
        <f t="shared" si="248"/>
        <v>2.3951355397489462</v>
      </c>
      <c r="Z884" s="67">
        <f t="shared" si="249"/>
        <v>2.2233000000000001</v>
      </c>
      <c r="AA884" s="67">
        <f t="shared" si="249"/>
        <v>2.0637925528498995</v>
      </c>
      <c r="AB884" s="67">
        <f t="shared" si="249"/>
        <v>1.9157287371019232</v>
      </c>
      <c r="AC884" s="67">
        <f t="shared" si="249"/>
        <v>1.7782875459503857</v>
      </c>
      <c r="AD884" s="67">
        <f t="shared" si="249"/>
        <v>1.6507068745370079</v>
      </c>
      <c r="AE884" s="67">
        <f t="shared" si="249"/>
        <v>1.5322792941157786</v>
      </c>
      <c r="AF884" s="67">
        <f t="shared" si="249"/>
        <v>1.4223481293942539</v>
      </c>
      <c r="AG884" s="67">
        <f t="shared" si="249"/>
        <v>1.3203038173003405</v>
      </c>
      <c r="AH884" s="67">
        <f t="shared" si="249"/>
        <v>1.2255805269840943</v>
      </c>
      <c r="AI884" s="67">
        <f t="shared" si="249"/>
        <v>1.1376530223126116</v>
      </c>
      <c r="AJ884" s="67">
        <f t="shared" si="249"/>
        <v>1.0560337494606882</v>
      </c>
      <c r="AK884" s="67">
        <f t="shared" si="249"/>
        <v>0.980270133448084</v>
      </c>
      <c r="AL884" s="67">
        <f t="shared" si="249"/>
        <v>0.90994206863281291</v>
      </c>
      <c r="AM884" s="67">
        <f t="shared" si="249"/>
        <v>0.84465958924537021</v>
      </c>
      <c r="AN884" s="67">
        <f t="shared" si="249"/>
        <v>0.78406070704711484</v>
      </c>
      <c r="AO884" s="67">
        <f t="shared" si="249"/>
        <v>0.72780940412272865</v>
      </c>
      <c r="AP884" s="67">
        <f t="shared" si="250"/>
        <v>0.67559376967688123</v>
      </c>
      <c r="AQ884" s="67">
        <f t="shared" si="250"/>
        <v>0.62712427050372777</v>
      </c>
      <c r="AR884" s="67">
        <f t="shared" si="250"/>
        <v>0.58213214553907222</v>
      </c>
      <c r="AS884" s="67">
        <f t="shared" si="250"/>
        <v>0.5403679155930694</v>
      </c>
      <c r="AT884" s="67">
        <f t="shared" si="250"/>
        <v>0.50159999999999982</v>
      </c>
      <c r="AU884" s="67">
        <f t="shared" si="250"/>
        <v>0.46561343251450971</v>
      </c>
      <c r="AV884" s="67">
        <f t="shared" si="250"/>
        <v>0.43220866933401902</v>
      </c>
      <c r="AW884" s="67">
        <f t="shared" si="250"/>
        <v>0.40120048263784164</v>
      </c>
      <c r="AX884" s="67">
        <f t="shared" si="250"/>
        <v>0.37241693350774202</v>
      </c>
      <c r="AY884" s="67">
        <f t="shared" si="250"/>
        <v>0.34569841853482403</v>
      </c>
      <c r="AZ884" s="67">
        <f t="shared" si="250"/>
        <v>0.32089678482623019</v>
      </c>
      <c r="BA884" s="67">
        <f t="shared" si="250"/>
        <v>0.29787450850440805</v>
      </c>
      <c r="BB884" s="67">
        <f t="shared" si="250"/>
        <v>0.27650393214375996</v>
      </c>
      <c r="BC884" s="67">
        <f t="shared" si="250"/>
        <v>0.25666655691629819</v>
      </c>
      <c r="BD884" s="67">
        <f t="shared" si="250"/>
        <v>0.23825238552128869</v>
      </c>
      <c r="BE884" s="67">
        <f t="shared" si="250"/>
        <v>0.22115931225545762</v>
      </c>
      <c r="BF884" s="67">
        <f t="shared" si="251"/>
        <v>0.20529255684173023</v>
      </c>
      <c r="BG884" s="67">
        <f t="shared" si="251"/>
        <v>0.19056413887710952</v>
      </c>
      <c r="BH884" s="67">
        <f t="shared" si="251"/>
        <v>0.1768923899855317</v>
      </c>
      <c r="BI884" s="67">
        <f t="shared" si="251"/>
        <v>0.16420150097061148</v>
      </c>
      <c r="BJ884" s="67">
        <f t="shared" si="251"/>
        <v>0.15242110145725882</v>
      </c>
      <c r="BK884" s="67">
        <f t="shared" si="251"/>
        <v>0.14148586969130111</v>
      </c>
      <c r="BL884" s="67">
        <f t="shared" si="251"/>
        <v>0.13133517033346762</v>
      </c>
      <c r="BM884" s="67">
        <f t="shared" si="251"/>
        <v>0.12191271823932152</v>
      </c>
      <c r="BN884" s="67">
        <f t="shared" si="251"/>
        <v>0.11316626636081495</v>
      </c>
      <c r="BO884" s="67">
        <f t="shared" si="251"/>
        <v>0.10504731603889624</v>
      </c>
      <c r="BP884" s="67">
        <f t="shared" si="251"/>
        <v>9.7510848080755566E-2</v>
      </c>
      <c r="BQ884" s="67">
        <f t="shared" si="251"/>
        <v>9.0515073130545243E-2</v>
      </c>
      <c r="BS884" s="55"/>
    </row>
    <row r="885" spans="2:71">
      <c r="B885" s="56">
        <v>7</v>
      </c>
      <c r="C885" s="212">
        <v>2.2511000000000001</v>
      </c>
      <c r="D885" s="212">
        <v>0.58819999999999995</v>
      </c>
      <c r="I885" s="61" t="s">
        <v>381</v>
      </c>
      <c r="J885" s="67">
        <f t="shared" si="248"/>
        <v>6.5870445729280558</v>
      </c>
      <c r="K885" s="67">
        <f t="shared" si="248"/>
        <v>6.1595234621545982</v>
      </c>
      <c r="L885" s="67">
        <f t="shared" si="248"/>
        <v>5.7597498940208487</v>
      </c>
      <c r="M885" s="67">
        <f t="shared" si="248"/>
        <v>5.3859229606812251</v>
      </c>
      <c r="N885" s="67">
        <f t="shared" si="248"/>
        <v>5.0363586392017421</v>
      </c>
      <c r="O885" s="67">
        <f t="shared" si="248"/>
        <v>4.7094822053403096</v>
      </c>
      <c r="P885" s="67">
        <f t="shared" si="248"/>
        <v>4.4038211396979481</v>
      </c>
      <c r="Q885" s="67">
        <f t="shared" si="248"/>
        <v>4.117998494284393</v>
      </c>
      <c r="R885" s="67">
        <f t="shared" si="248"/>
        <v>3.8507266896156556</v>
      </c>
      <c r="S885" s="67">
        <f t="shared" si="248"/>
        <v>3.6008017144006041</v>
      </c>
      <c r="T885" s="67">
        <f t="shared" si="248"/>
        <v>3.367097701687173</v>
      </c>
      <c r="U885" s="67">
        <f t="shared" si="248"/>
        <v>3.1485618570347396</v>
      </c>
      <c r="V885" s="67">
        <f t="shared" si="248"/>
        <v>2.9442097158649898</v>
      </c>
      <c r="W885" s="67">
        <f t="shared" si="248"/>
        <v>2.7531207086264846</v>
      </c>
      <c r="X885" s="67">
        <f t="shared" si="248"/>
        <v>2.5744340137948143</v>
      </c>
      <c r="Y885" s="67">
        <f t="shared" si="248"/>
        <v>2.4073446800268354</v>
      </c>
      <c r="Z885" s="67">
        <f t="shared" si="249"/>
        <v>2.2511000000000001</v>
      </c>
      <c r="AA885" s="67">
        <f t="shared" si="249"/>
        <v>2.1049961196015818</v>
      </c>
      <c r="AB885" s="67">
        <f t="shared" si="249"/>
        <v>1.9683748671928023</v>
      </c>
      <c r="AC885" s="67">
        <f t="shared" si="249"/>
        <v>1.8406207886642652</v>
      </c>
      <c r="AD885" s="67">
        <f t="shared" si="249"/>
        <v>1.7211583749261612</v>
      </c>
      <c r="AE885" s="67">
        <f t="shared" si="249"/>
        <v>1.6094494693435806</v>
      </c>
      <c r="AF885" s="67">
        <f t="shared" si="249"/>
        <v>1.5049908434379022</v>
      </c>
      <c r="AG885" s="67">
        <f t="shared" si="249"/>
        <v>1.4073119299332308</v>
      </c>
      <c r="AH885" s="67">
        <f t="shared" si="249"/>
        <v>1.3159727029356598</v>
      </c>
      <c r="AI885" s="67">
        <f t="shared" si="249"/>
        <v>1.2305616956959571</v>
      </c>
      <c r="AJ885" s="67">
        <f t="shared" si="249"/>
        <v>1.1506941470260461</v>
      </c>
      <c r="AK885" s="67">
        <f t="shared" si="249"/>
        <v>1.0760102680192256</v>
      </c>
      <c r="AL885" s="67">
        <f t="shared" si="249"/>
        <v>1.0061736212660157</v>
      </c>
      <c r="AM885" s="67">
        <f t="shared" si="249"/>
        <v>0.94086960526428631</v>
      </c>
      <c r="AN885" s="67">
        <f t="shared" si="249"/>
        <v>0.8798040371962127</v>
      </c>
      <c r="AO885" s="67">
        <f t="shared" si="249"/>
        <v>0.82270182768772315</v>
      </c>
      <c r="AP885" s="67">
        <f t="shared" si="250"/>
        <v>0.76930574158046572</v>
      </c>
      <c r="AQ885" s="67">
        <f t="shared" si="250"/>
        <v>0.71937523913380019</v>
      </c>
      <c r="AR885" s="67">
        <f t="shared" si="250"/>
        <v>0.67268539243663517</v>
      </c>
      <c r="AS885" s="67">
        <f t="shared" si="250"/>
        <v>0.62902587214774297</v>
      </c>
      <c r="AT885" s="67">
        <f t="shared" si="250"/>
        <v>0.58819999999999983</v>
      </c>
      <c r="AU885" s="67">
        <f t="shared" si="250"/>
        <v>0.55002386280025328</v>
      </c>
      <c r="AV885" s="67">
        <f t="shared" si="250"/>
        <v>0.51432548393354616</v>
      </c>
      <c r="AW885" s="67">
        <f t="shared" si="250"/>
        <v>0.48094404863947426</v>
      </c>
      <c r="AX885" s="67">
        <f t="shared" si="250"/>
        <v>0.44972917957068442</v>
      </c>
      <c r="AY885" s="67">
        <f t="shared" si="250"/>
        <v>0.42054025937003853</v>
      </c>
      <c r="AZ885" s="67">
        <f t="shared" si="250"/>
        <v>0.39324579721477226</v>
      </c>
      <c r="BA885" s="67">
        <f t="shared" si="250"/>
        <v>0.36772283647404647</v>
      </c>
      <c r="BB885" s="67">
        <f t="shared" si="250"/>
        <v>0.34385640081149432</v>
      </c>
      <c r="BC885" s="67">
        <f t="shared" si="250"/>
        <v>0.32153897623755578</v>
      </c>
      <c r="BD885" s="67">
        <f t="shared" si="250"/>
        <v>0.30067002677833948</v>
      </c>
      <c r="BE885" s="67">
        <f t="shared" si="250"/>
        <v>0.28115554157918726</v>
      </c>
      <c r="BF885" s="67">
        <f t="shared" si="251"/>
        <v>0.26290761140272323</v>
      </c>
      <c r="BG885" s="67">
        <f t="shared" si="251"/>
        <v>0.24584403261359025</v>
      </c>
      <c r="BH885" s="67">
        <f t="shared" si="251"/>
        <v>0.22988793686589321</v>
      </c>
      <c r="BI885" s="67">
        <f t="shared" si="251"/>
        <v>0.21496744482516042</v>
      </c>
      <c r="BJ885" s="67">
        <f t="shared" si="251"/>
        <v>0.20101534236490154</v>
      </c>
      <c r="BK885" s="67">
        <f t="shared" si="251"/>
        <v>0.1879687777790863</v>
      </c>
      <c r="BL885" s="67">
        <f t="shared" si="251"/>
        <v>0.17576897864654112</v>
      </c>
      <c r="BM885" s="67">
        <f t="shared" si="251"/>
        <v>0.16436098707178814</v>
      </c>
      <c r="BN885" s="67">
        <f t="shared" si="251"/>
        <v>0.15369341210963519</v>
      </c>
      <c r="BO885" s="67">
        <f t="shared" si="251"/>
        <v>0.14371819825823326</v>
      </c>
      <c r="BP885" s="67">
        <f t="shared" si="251"/>
        <v>0.13439040897770504</v>
      </c>
      <c r="BQ885" s="67">
        <f t="shared" si="251"/>
        <v>0.12566802425913495</v>
      </c>
      <c r="BS885" s="55"/>
    </row>
    <row r="886" spans="2:71">
      <c r="B886" s="56">
        <v>8</v>
      </c>
      <c r="C886" s="212">
        <v>2.2791999999999999</v>
      </c>
      <c r="D886" s="212">
        <v>0.68969999999999998</v>
      </c>
      <c r="I886" s="61" t="s">
        <v>381</v>
      </c>
      <c r="J886" s="67">
        <f t="shared" si="248"/>
        <v>5.9303483466683886</v>
      </c>
      <c r="K886" s="67">
        <f t="shared" si="248"/>
        <v>5.586297930207591</v>
      </c>
      <c r="L886" s="67">
        <f t="shared" si="248"/>
        <v>5.2622076715903621</v>
      </c>
      <c r="M886" s="67">
        <f t="shared" si="248"/>
        <v>4.9569195780282067</v>
      </c>
      <c r="N886" s="67">
        <f t="shared" si="248"/>
        <v>4.6693428379297295</v>
      </c>
      <c r="O886" s="67">
        <f t="shared" si="248"/>
        <v>4.3984499233692418</v>
      </c>
      <c r="P886" s="67">
        <f t="shared" si="248"/>
        <v>4.1432729186714825</v>
      </c>
      <c r="Q886" s="67">
        <f t="shared" si="248"/>
        <v>3.9029000619942686</v>
      </c>
      <c r="R886" s="67">
        <f t="shared" si="248"/>
        <v>3.6764724875519725</v>
      </c>
      <c r="S886" s="67">
        <f t="shared" si="248"/>
        <v>3.4631811568395832</v>
      </c>
      <c r="T886" s="67">
        <f t="shared" si="248"/>
        <v>3.2622639678924572</v>
      </c>
      <c r="U886" s="67">
        <f t="shared" si="248"/>
        <v>3.0730030322529855</v>
      </c>
      <c r="V886" s="67">
        <f t="shared" si="248"/>
        <v>2.8947221099146039</v>
      </c>
      <c r="W886" s="67">
        <f t="shared" si="248"/>
        <v>2.7267841930780823</v>
      </c>
      <c r="X886" s="67">
        <f t="shared" si="248"/>
        <v>2.5685892300866957</v>
      </c>
      <c r="Y886" s="67">
        <f t="shared" si="248"/>
        <v>2.4195719814077856</v>
      </c>
      <c r="Z886" s="67">
        <f t="shared" si="249"/>
        <v>2.2791999999999999</v>
      </c>
      <c r="AA886" s="67">
        <f t="shared" si="249"/>
        <v>2.1469717288499615</v>
      </c>
      <c r="AB886" s="67">
        <f t="shared" si="249"/>
        <v>2.0224147088807443</v>
      </c>
      <c r="AC886" s="67">
        <f t="shared" si="249"/>
        <v>1.9050838908289236</v>
      </c>
      <c r="AD886" s="67">
        <f t="shared" si="249"/>
        <v>1.7945600450584349</v>
      </c>
      <c r="AE886" s="67">
        <f t="shared" si="249"/>
        <v>1.6904482636294194</v>
      </c>
      <c r="AF886" s="67">
        <f t="shared" si="249"/>
        <v>1.5923765492698621</v>
      </c>
      <c r="AG886" s="67">
        <f t="shared" si="249"/>
        <v>1.4999944862083414</v>
      </c>
      <c r="AH886" s="67">
        <f t="shared" si="249"/>
        <v>1.4129719881186962</v>
      </c>
      <c r="AI886" s="67">
        <f t="shared" si="249"/>
        <v>1.3309981187029503</v>
      </c>
      <c r="AJ886" s="67">
        <f t="shared" si="249"/>
        <v>1.2537799806983674</v>
      </c>
      <c r="AK886" s="67">
        <f t="shared" si="249"/>
        <v>1.1810416693389987</v>
      </c>
      <c r="AL886" s="67">
        <f t="shared" si="249"/>
        <v>1.1125232865323771</v>
      </c>
      <c r="AM886" s="67">
        <f t="shared" si="249"/>
        <v>1.0479800122289658</v>
      </c>
      <c r="AN886" s="67">
        <f t="shared" si="249"/>
        <v>0.98718122966629795</v>
      </c>
      <c r="AO886" s="67">
        <f t="shared" si="249"/>
        <v>0.92990970136226858</v>
      </c>
      <c r="AP886" s="67">
        <f t="shared" si="250"/>
        <v>0.87596079291334727</v>
      </c>
      <c r="AQ886" s="67">
        <f t="shared" si="250"/>
        <v>0.82514174182430333</v>
      </c>
      <c r="AR886" s="67">
        <f t="shared" si="250"/>
        <v>0.77727096875692925</v>
      </c>
      <c r="AS886" s="67">
        <f t="shared" si="250"/>
        <v>0.73217742873681491</v>
      </c>
      <c r="AT886" s="67">
        <f t="shared" si="250"/>
        <v>0.68969999999999954</v>
      </c>
      <c r="AU886" s="67">
        <f t="shared" si="250"/>
        <v>0.6496869082958131</v>
      </c>
      <c r="AV886" s="67">
        <f t="shared" si="250"/>
        <v>0.611995184588912</v>
      </c>
      <c r="AW886" s="67">
        <f t="shared" si="250"/>
        <v>0.57649015422284478</v>
      </c>
      <c r="AX886" s="67">
        <f t="shared" si="250"/>
        <v>0.54304495571990252</v>
      </c>
      <c r="AY886" s="67">
        <f t="shared" si="250"/>
        <v>0.51154008749789825</v>
      </c>
      <c r="AZ886" s="67">
        <f t="shared" si="250"/>
        <v>0.48186298088426782</v>
      </c>
      <c r="BA886" s="67">
        <f t="shared" si="250"/>
        <v>0.45390759790184826</v>
      </c>
      <c r="BB886" s="67">
        <f t="shared" si="250"/>
        <v>0.42757405238919977</v>
      </c>
      <c r="BC886" s="67">
        <f t="shared" si="250"/>
        <v>0.40276825310171299</v>
      </c>
      <c r="BD886" s="67">
        <f t="shared" si="250"/>
        <v>0.37940156751827991</v>
      </c>
      <c r="BE886" s="67">
        <f t="shared" si="250"/>
        <v>0.35739050515229326</v>
      </c>
      <c r="BF886" s="67">
        <f t="shared" si="251"/>
        <v>0.33665641923542478</v>
      </c>
      <c r="BG886" s="67">
        <f t="shared" si="251"/>
        <v>0.31712522570828244</v>
      </c>
      <c r="BH886" s="67">
        <f t="shared" si="251"/>
        <v>0.29872713851388444</v>
      </c>
      <c r="BI886" s="67">
        <f t="shared" si="251"/>
        <v>0.28139642024813805</v>
      </c>
      <c r="BJ886" s="67">
        <f t="shared" si="251"/>
        <v>0.26507114727638437</v>
      </c>
      <c r="BK886" s="67">
        <f t="shared" si="251"/>
        <v>0.24969298847675572</v>
      </c>
      <c r="BL886" s="67">
        <f t="shared" si="251"/>
        <v>0.23520699681978488</v>
      </c>
      <c r="BM886" s="67">
        <f t="shared" si="251"/>
        <v>0.22156141303956692</v>
      </c>
      <c r="BN886" s="67">
        <f t="shared" si="251"/>
        <v>0.20870748069498046</v>
      </c>
      <c r="BO886" s="67">
        <f t="shared" si="251"/>
        <v>0.19659927196017113</v>
      </c>
      <c r="BP886" s="67">
        <f t="shared" si="251"/>
        <v>0.18519352352183766</v>
      </c>
      <c r="BQ886" s="67">
        <f t="shared" si="251"/>
        <v>0.1744494819969708</v>
      </c>
      <c r="BS886" s="55"/>
    </row>
    <row r="887" spans="2:71">
      <c r="B887" s="56">
        <v>9</v>
      </c>
      <c r="C887" s="212">
        <v>2.3075999999999999</v>
      </c>
      <c r="D887" s="212">
        <v>0.80879999999999996</v>
      </c>
      <c r="I887" s="61" t="s">
        <v>381</v>
      </c>
      <c r="J887" s="67">
        <f t="shared" si="248"/>
        <v>5.3384605833604208</v>
      </c>
      <c r="K887" s="67">
        <f t="shared" si="248"/>
        <v>5.0658236952669293</v>
      </c>
      <c r="L887" s="67">
        <f t="shared" si="248"/>
        <v>4.8071104601795094</v>
      </c>
      <c r="M887" s="67">
        <f t="shared" si="248"/>
        <v>4.5616097926893264</v>
      </c>
      <c r="N887" s="67">
        <f t="shared" si="248"/>
        <v>4.3286469227466275</v>
      </c>
      <c r="O887" s="67">
        <f t="shared" si="248"/>
        <v>4.1075815410237508</v>
      </c>
      <c r="P887" s="67">
        <f t="shared" si="248"/>
        <v>3.8978060389950264</v>
      </c>
      <c r="Q887" s="67">
        <f t="shared" si="248"/>
        <v>3.6987438388963807</v>
      </c>
      <c r="R887" s="67">
        <f t="shared" si="248"/>
        <v>3.5098478089744156</v>
      </c>
      <c r="S887" s="67">
        <f t="shared" si="248"/>
        <v>3.3305987596692335</v>
      </c>
      <c r="T887" s="67">
        <f t="shared" si="248"/>
        <v>3.1605040165976876</v>
      </c>
      <c r="U887" s="67">
        <f t="shared" si="248"/>
        <v>2.9990960664148325</v>
      </c>
      <c r="V887" s="67">
        <f t="shared" si="248"/>
        <v>2.8459312718316583</v>
      </c>
      <c r="W887" s="67">
        <f t="shared" si="248"/>
        <v>2.7005886522572857</v>
      </c>
      <c r="X887" s="67">
        <f t="shared" si="248"/>
        <v>2.5626687267141524</v>
      </c>
      <c r="Y887" s="67">
        <f t="shared" si="248"/>
        <v>2.4317924158458877</v>
      </c>
      <c r="Z887" s="67">
        <f t="shared" si="249"/>
        <v>2.3075999999999999</v>
      </c>
      <c r="AA887" s="67">
        <f t="shared" si="249"/>
        <v>2.1897501305216123</v>
      </c>
      <c r="AB887" s="67">
        <f t="shared" si="249"/>
        <v>2.0779188915407434</v>
      </c>
      <c r="AC887" s="67">
        <f t="shared" si="249"/>
        <v>1.9717989096744095</v>
      </c>
      <c r="AD887" s="67">
        <f t="shared" si="249"/>
        <v>1.8710985091965295</v>
      </c>
      <c r="AE887" s="67">
        <f t="shared" si="249"/>
        <v>1.7755409103535686</v>
      </c>
      <c r="AF887" s="67">
        <f t="shared" si="249"/>
        <v>1.6848634686224608</v>
      </c>
      <c r="AG887" s="67">
        <f t="shared" si="249"/>
        <v>1.5988169528198692</v>
      </c>
      <c r="AH887" s="67">
        <f t="shared" si="249"/>
        <v>1.5171648600786425</v>
      </c>
      <c r="AI887" s="67">
        <f t="shared" si="249"/>
        <v>1.4396827658086375</v>
      </c>
      <c r="AJ887" s="67">
        <f t="shared" si="249"/>
        <v>1.3661577068552522</v>
      </c>
      <c r="AK887" s="67">
        <f t="shared" si="249"/>
        <v>1.2963875961602511</v>
      </c>
      <c r="AL887" s="67">
        <f t="shared" si="249"/>
        <v>1.2301806673160469</v>
      </c>
      <c r="AM887" s="67">
        <f t="shared" si="249"/>
        <v>1.1673549474867733</v>
      </c>
      <c r="AN887" s="67">
        <f t="shared" si="249"/>
        <v>1.1077377572474485</v>
      </c>
      <c r="AO887" s="67">
        <f t="shared" si="249"/>
        <v>1.05116523596651</v>
      </c>
      <c r="AP887" s="67">
        <f t="shared" si="250"/>
        <v>0.99748189142721755</v>
      </c>
      <c r="AQ887" s="67">
        <f t="shared" si="250"/>
        <v>0.9465401724500323</v>
      </c>
      <c r="AR887" s="67">
        <f t="shared" si="250"/>
        <v>0.89820006334131053</v>
      </c>
      <c r="AS887" s="67">
        <f t="shared" si="250"/>
        <v>0.85232869905362951</v>
      </c>
      <c r="AT887" s="67">
        <f t="shared" si="250"/>
        <v>0.80880000000000074</v>
      </c>
      <c r="AU887" s="67">
        <f t="shared" si="250"/>
        <v>0.76749432551823615</v>
      </c>
      <c r="AV887" s="67">
        <f t="shared" si="250"/>
        <v>0.72829814503300161</v>
      </c>
      <c r="AW887" s="67">
        <f t="shared" si="250"/>
        <v>0.69110372601172798</v>
      </c>
      <c r="AX887" s="67">
        <f t="shared" si="250"/>
        <v>0.65580883785671451</v>
      </c>
      <c r="AY887" s="67">
        <f t="shared" si="250"/>
        <v>0.62231647091955611</v>
      </c>
      <c r="AZ887" s="67">
        <f t="shared" si="250"/>
        <v>0.59053456986559516</v>
      </c>
      <c r="BA887" s="67">
        <f t="shared" si="250"/>
        <v>0.56037578065553439</v>
      </c>
      <c r="BB887" s="67">
        <f t="shared" si="250"/>
        <v>0.5317572104487811</v>
      </c>
      <c r="BC887" s="67">
        <f t="shared" si="250"/>
        <v>0.50460019976860249</v>
      </c>
      <c r="BD887" s="67">
        <f t="shared" si="250"/>
        <v>0.47883010630288131</v>
      </c>
      <c r="BE887" s="67">
        <f t="shared" si="250"/>
        <v>0.45437609974623505</v>
      </c>
      <c r="BF887" s="67">
        <f t="shared" si="251"/>
        <v>0.43117096711961328</v>
      </c>
      <c r="BG887" s="67">
        <f t="shared" si="251"/>
        <v>0.40915092803228592</v>
      </c>
      <c r="BH887" s="67">
        <f t="shared" si="251"/>
        <v>0.38825545937846123</v>
      </c>
      <c r="BI887" s="67">
        <f t="shared" si="251"/>
        <v>0.36842712898670221</v>
      </c>
      <c r="BJ887" s="67">
        <f t="shared" si="251"/>
        <v>0.34961143776492215</v>
      </c>
      <c r="BK887" s="67">
        <f t="shared" si="251"/>
        <v>0.33175666990708391</v>
      </c>
      <c r="BL887" s="67">
        <f t="shared" si="251"/>
        <v>0.31481375074989276</v>
      </c>
      <c r="BM887" s="67">
        <f t="shared" si="251"/>
        <v>0.2987361118887919</v>
      </c>
      <c r="BN887" s="67">
        <f t="shared" si="251"/>
        <v>0.28347956318252776</v>
      </c>
      <c r="BO887" s="67">
        <f t="shared" si="251"/>
        <v>0.26900217129448345</v>
      </c>
      <c r="BP887" s="67">
        <f t="shared" si="251"/>
        <v>0.25526414443694412</v>
      </c>
      <c r="BQ887" s="67">
        <f t="shared" si="251"/>
        <v>0.24222772300151071</v>
      </c>
      <c r="BS887" s="55"/>
    </row>
    <row r="888" spans="2:71">
      <c r="B888" s="56">
        <v>10</v>
      </c>
      <c r="C888" s="212">
        <v>2.3365</v>
      </c>
      <c r="D888" s="212">
        <v>0.94840000000000002</v>
      </c>
      <c r="I888" s="61" t="s">
        <v>381</v>
      </c>
      <c r="J888" s="67">
        <f t="shared" si="248"/>
        <v>4.8064582845386576</v>
      </c>
      <c r="K888" s="67">
        <f t="shared" si="248"/>
        <v>4.5945868513962242</v>
      </c>
      <c r="L888" s="67">
        <f t="shared" si="248"/>
        <v>4.3920548323346837</v>
      </c>
      <c r="M888" s="67">
        <f t="shared" si="248"/>
        <v>4.1984505406340205</v>
      </c>
      <c r="N888" s="67">
        <f t="shared" si="248"/>
        <v>4.0133804369605572</v>
      </c>
      <c r="O888" s="67">
        <f t="shared" si="248"/>
        <v>3.8364683294197661</v>
      </c>
      <c r="P888" s="67">
        <f t="shared" si="248"/>
        <v>3.6673546088712197</v>
      </c>
      <c r="Q888" s="67">
        <f t="shared" si="248"/>
        <v>3.5056955179512981</v>
      </c>
      <c r="R888" s="67">
        <f t="shared" si="248"/>
        <v>3.3511624523177885</v>
      </c>
      <c r="S888" s="67">
        <f t="shared" si="248"/>
        <v>3.2034412926960258</v>
      </c>
      <c r="T888" s="67">
        <f t="shared" si="248"/>
        <v>3.0622317663688263</v>
      </c>
      <c r="U888" s="67">
        <f t="shared" si="248"/>
        <v>2.9272468368122979</v>
      </c>
      <c r="V888" s="67">
        <f t="shared" si="248"/>
        <v>2.7982121202368688</v>
      </c>
      <c r="W888" s="67">
        <f t="shared" si="248"/>
        <v>2.6748653278475092</v>
      </c>
      <c r="X888" s="67">
        <f t="shared" si="248"/>
        <v>2.5569557326894503</v>
      </c>
      <c r="Y888" s="67">
        <f t="shared" si="248"/>
        <v>2.4442436599956441</v>
      </c>
      <c r="Z888" s="67">
        <f t="shared" si="249"/>
        <v>2.3365</v>
      </c>
      <c r="AA888" s="67">
        <f t="shared" si="249"/>
        <v>2.2335057422260962</v>
      </c>
      <c r="AB888" s="67">
        <f t="shared" si="249"/>
        <v>2.1350515303047053</v>
      </c>
      <c r="AC888" s="67">
        <f t="shared" si="249"/>
        <v>2.0409372364152252</v>
      </c>
      <c r="AD888" s="67">
        <f t="shared" si="249"/>
        <v>1.950971554485968</v>
      </c>
      <c r="AE888" s="67">
        <f t="shared" si="249"/>
        <v>1.8649716113264208</v>
      </c>
      <c r="AF888" s="67">
        <f t="shared" si="249"/>
        <v>1.7827625949010126</v>
      </c>
      <c r="AG888" s="67">
        <f t="shared" si="249"/>
        <v>1.7041773989887898</v>
      </c>
      <c r="AH888" s="67">
        <f t="shared" si="249"/>
        <v>1.6290562835066955</v>
      </c>
      <c r="AI888" s="67">
        <f t="shared" si="249"/>
        <v>1.5572465498059951</v>
      </c>
      <c r="AJ888" s="67">
        <f t="shared" si="249"/>
        <v>1.4886022302818176</v>
      </c>
      <c r="AK888" s="67">
        <f t="shared" si="249"/>
        <v>1.4229837916648889</v>
      </c>
      <c r="AL888" s="67">
        <f t="shared" si="249"/>
        <v>1.3602578513923353</v>
      </c>
      <c r="AM888" s="67">
        <f t="shared" si="249"/>
        <v>1.3002969064810241</v>
      </c>
      <c r="AN888" s="67">
        <f t="shared" si="249"/>
        <v>1.2429790743523204</v>
      </c>
      <c r="AO888" s="67">
        <f t="shared" si="249"/>
        <v>1.1881878450814403</v>
      </c>
      <c r="AP888" s="67">
        <f t="shared" si="250"/>
        <v>1.1358118445677925</v>
      </c>
      <c r="AQ888" s="67">
        <f t="shared" si="250"/>
        <v>1.0857446081449085</v>
      </c>
      <c r="AR888" s="67">
        <f t="shared" si="250"/>
        <v>1.0378843641697735</v>
      </c>
      <c r="AS888" s="67">
        <f t="shared" si="250"/>
        <v>0.99213382715166687</v>
      </c>
      <c r="AT888" s="67">
        <f t="shared" si="250"/>
        <v>0.94840000000000046</v>
      </c>
      <c r="AU888" s="67">
        <f t="shared" si="250"/>
        <v>0.90659398498918475</v>
      </c>
      <c r="AV888" s="67">
        <f t="shared" si="250"/>
        <v>0.86663080305627371</v>
      </c>
      <c r="AW888" s="67">
        <f t="shared" si="250"/>
        <v>0.82842922106407024</v>
      </c>
      <c r="AX888" s="67">
        <f t="shared" si="250"/>
        <v>0.79191158667857597</v>
      </c>
      <c r="AY888" s="67">
        <f t="shared" si="250"/>
        <v>0.75700367052513506</v>
      </c>
      <c r="AZ888" s="67">
        <f t="shared" si="250"/>
        <v>0.72363451530242717</v>
      </c>
      <c r="BA888" s="67">
        <f t="shared" si="250"/>
        <v>0.69173629154760052</v>
      </c>
      <c r="BB888" s="67">
        <f t="shared" si="250"/>
        <v>0.66124415975936268</v>
      </c>
      <c r="BC888" s="67">
        <f t="shared" si="250"/>
        <v>0.63209613859876157</v>
      </c>
      <c r="BD888" s="67">
        <f t="shared" si="250"/>
        <v>0.60423297889975447</v>
      </c>
      <c r="BE888" s="67">
        <f t="shared" si="250"/>
        <v>0.57759804323346087</v>
      </c>
      <c r="BF888" s="67">
        <f t="shared" si="251"/>
        <v>0.55213719078129309</v>
      </c>
      <c r="BG888" s="67">
        <f t="shared" si="251"/>
        <v>0.52779866728294611</v>
      </c>
      <c r="BH888" s="67">
        <f t="shared" si="251"/>
        <v>0.50453299983554079</v>
      </c>
      <c r="BI888" s="67">
        <f t="shared" si="251"/>
        <v>0.48229289633008271</v>
      </c>
      <c r="BJ888" s="67">
        <f t="shared" si="251"/>
        <v>0.46103314932081957</v>
      </c>
      <c r="BK888" s="67">
        <f t="shared" si="251"/>
        <v>0.44071054413209149</v>
      </c>
      <c r="BL888" s="67">
        <f t="shared" si="251"/>
        <v>0.42128377101588427</v>
      </c>
      <c r="BM888" s="67">
        <f t="shared" si="251"/>
        <v>0.40271334118152846</v>
      </c>
      <c r="BN888" s="67">
        <f t="shared" si="251"/>
        <v>0.38496150652685668</v>
      </c>
      <c r="BO888" s="67">
        <f t="shared" si="251"/>
        <v>0.36799218290765812</v>
      </c>
      <c r="BP888" s="67">
        <f t="shared" si="251"/>
        <v>0.35177087678945868</v>
      </c>
      <c r="BQ888" s="67">
        <f t="shared" si="251"/>
        <v>0.33626461513253353</v>
      </c>
      <c r="BS888" s="55"/>
    </row>
    <row r="889" spans="2:71">
      <c r="B889" s="56">
        <v>11</v>
      </c>
      <c r="C889" s="212">
        <v>2.1839</v>
      </c>
      <c r="D889" s="212">
        <v>0.88519999999999999</v>
      </c>
      <c r="I889" s="61" t="s">
        <v>381</v>
      </c>
      <c r="J889" s="67">
        <f t="shared" si="248"/>
        <v>4.4976517235678113</v>
      </c>
      <c r="K889" s="67">
        <f t="shared" si="248"/>
        <v>4.2990872140305232</v>
      </c>
      <c r="L889" s="67">
        <f t="shared" si="248"/>
        <v>4.1092890267589581</v>
      </c>
      <c r="M889" s="67">
        <f t="shared" si="248"/>
        <v>3.9278701419062885</v>
      </c>
      <c r="N889" s="67">
        <f t="shared" si="248"/>
        <v>3.7544606259655806</v>
      </c>
      <c r="O889" s="67">
        <f t="shared" si="248"/>
        <v>3.5887068774337711</v>
      </c>
      <c r="P889" s="67">
        <f t="shared" si="248"/>
        <v>3.4302709057784422</v>
      </c>
      <c r="Q889" s="67">
        <f t="shared" si="248"/>
        <v>3.2788296422371164</v>
      </c>
      <c r="R889" s="67">
        <f t="shared" si="248"/>
        <v>3.1340742810437252</v>
      </c>
      <c r="S889" s="67">
        <f t="shared" si="248"/>
        <v>2.9957096497389211</v>
      </c>
      <c r="T889" s="67">
        <f t="shared" si="248"/>
        <v>2.8634536072802423</v>
      </c>
      <c r="U889" s="67">
        <f t="shared" si="248"/>
        <v>2.7370364687248032</v>
      </c>
      <c r="V889" s="67">
        <f t="shared" si="248"/>
        <v>2.6162004553113647</v>
      </c>
      <c r="W889" s="67">
        <f t="shared" si="248"/>
        <v>2.5006991688204563</v>
      </c>
      <c r="X889" s="67">
        <f t="shared" si="248"/>
        <v>2.3902970891406969</v>
      </c>
      <c r="Y889" s="67">
        <f t="shared" si="248"/>
        <v>2.2847690940168039</v>
      </c>
      <c r="Z889" s="67">
        <f t="shared" si="249"/>
        <v>2.1839</v>
      </c>
      <c r="AA889" s="67">
        <f t="shared" si="249"/>
        <v>2.0874841236647619</v>
      </c>
      <c r="AB889" s="67">
        <f t="shared" si="249"/>
        <v>1.9953248621971875</v>
      </c>
      <c r="AC889" s="67">
        <f t="shared" si="249"/>
        <v>1.9072342924997516</v>
      </c>
      <c r="AD889" s="67">
        <f t="shared" si="249"/>
        <v>1.8230327879949748</v>
      </c>
      <c r="AE889" s="67">
        <f t="shared" si="249"/>
        <v>1.7425486523466356</v>
      </c>
      <c r="AF889" s="67">
        <f t="shared" si="249"/>
        <v>1.6656177693516314</v>
      </c>
      <c r="AG889" s="67">
        <f t="shared" si="249"/>
        <v>1.592083268288587</v>
      </c>
      <c r="AH889" s="67">
        <f t="shared" si="249"/>
        <v>1.5217952040408129</v>
      </c>
      <c r="AI889" s="67">
        <f t="shared" si="249"/>
        <v>1.4546102513413497</v>
      </c>
      <c r="AJ889" s="67">
        <f t="shared" si="249"/>
        <v>1.3903914125166337</v>
      </c>
      <c r="AK889" s="67">
        <f t="shared" si="249"/>
        <v>1.3290077381328336</v>
      </c>
      <c r="AL889" s="67">
        <f t="shared" si="249"/>
        <v>1.2703340599752302</v>
      </c>
      <c r="AM889" s="67">
        <f t="shared" si="249"/>
        <v>1.214250735816151</v>
      </c>
      <c r="AN889" s="67">
        <f t="shared" si="249"/>
        <v>1.160643405451014</v>
      </c>
      <c r="AO889" s="67">
        <f t="shared" si="249"/>
        <v>1.1094027575050114</v>
      </c>
      <c r="AP889" s="67">
        <f t="shared" si="250"/>
        <v>1.0604243065349235</v>
      </c>
      <c r="AQ889" s="67">
        <f t="shared" si="250"/>
        <v>1.0136081799715497</v>
      </c>
      <c r="AR889" s="67">
        <f t="shared" si="250"/>
        <v>0.96885891446831107</v>
      </c>
      <c r="AS889" s="67">
        <f t="shared" si="250"/>
        <v>0.92608526124075041</v>
      </c>
      <c r="AT889" s="67">
        <f t="shared" si="250"/>
        <v>0.88519999999999976</v>
      </c>
      <c r="AU889" s="67">
        <f t="shared" si="250"/>
        <v>0.84611976110080434</v>
      </c>
      <c r="AV889" s="67">
        <f t="shared" si="250"/>
        <v>0.80876485554143951</v>
      </c>
      <c r="AW889" s="67">
        <f t="shared" si="250"/>
        <v>0.7730591124688766</v>
      </c>
      <c r="AX889" s="67">
        <f t="shared" si="250"/>
        <v>0.73892972385784672</v>
      </c>
      <c r="AY889" s="67">
        <f t="shared" si="250"/>
        <v>0.70630709604709085</v>
      </c>
      <c r="AZ889" s="67">
        <f t="shared" si="250"/>
        <v>0.67512470783005807</v>
      </c>
      <c r="BA889" s="67">
        <f t="shared" si="250"/>
        <v>0.64531897481068612</v>
      </c>
      <c r="BB889" s="67">
        <f t="shared" si="250"/>
        <v>0.61682911974766574</v>
      </c>
      <c r="BC889" s="67">
        <f t="shared" si="250"/>
        <v>0.58959704862281359</v>
      </c>
      <c r="BD889" s="67">
        <f t="shared" si="250"/>
        <v>0.56356723218083415</v>
      </c>
      <c r="BE889" s="67">
        <f t="shared" si="250"/>
        <v>0.5386865926989256</v>
      </c>
      <c r="BF889" s="67">
        <f t="shared" si="251"/>
        <v>0.51490439575533387</v>
      </c>
      <c r="BG889" s="67">
        <f t="shared" si="251"/>
        <v>0.49217214677616039</v>
      </c>
      <c r="BH889" s="67">
        <f t="shared" si="251"/>
        <v>0.47044349214947462</v>
      </c>
      <c r="BI889" s="67">
        <f t="shared" si="251"/>
        <v>0.4496741247050855</v>
      </c>
      <c r="BJ889" s="67">
        <f t="shared" si="251"/>
        <v>0.42982169336723941</v>
      </c>
      <c r="BK889" s="67">
        <f t="shared" si="251"/>
        <v>0.41084571679601428</v>
      </c>
      <c r="BL889" s="67">
        <f t="shared" si="251"/>
        <v>0.39270750084131545</v>
      </c>
      <c r="BM889" s="67">
        <f t="shared" si="251"/>
        <v>0.37537005964115205</v>
      </c>
      <c r="BN889" s="67">
        <f t="shared" si="251"/>
        <v>0.35879804020330591</v>
      </c>
      <c r="BO889" s="67">
        <f t="shared" si="251"/>
        <v>0.34295765031660425</v>
      </c>
      <c r="BP889" s="67">
        <f t="shared" si="251"/>
        <v>0.32781658964480165</v>
      </c>
      <c r="BQ889" s="67">
        <f t="shared" si="251"/>
        <v>0.31334398386256218</v>
      </c>
      <c r="BS889" s="55"/>
    </row>
    <row r="890" spans="2:71">
      <c r="B890" s="56">
        <v>12</v>
      </c>
      <c r="C890" s="212">
        <v>2.0413000000000001</v>
      </c>
      <c r="D890" s="212">
        <v>0.82609999999999995</v>
      </c>
      <c r="I890" s="61" t="s">
        <v>381</v>
      </c>
      <c r="J890" s="67">
        <f t="shared" si="248"/>
        <v>4.2092643999130432</v>
      </c>
      <c r="K890" s="67">
        <f t="shared" si="248"/>
        <v>4.0231154506452595</v>
      </c>
      <c r="L890" s="67">
        <f t="shared" si="248"/>
        <v>3.8451986835407581</v>
      </c>
      <c r="M890" s="67">
        <f t="shared" si="248"/>
        <v>3.6751500416256135</v>
      </c>
      <c r="N890" s="67">
        <f t="shared" si="248"/>
        <v>3.5126215678466335</v>
      </c>
      <c r="O890" s="67">
        <f t="shared" si="248"/>
        <v>3.3572806930744261</v>
      </c>
      <c r="P890" s="67">
        <f t="shared" si="248"/>
        <v>3.2088095555935552</v>
      </c>
      <c r="Q890" s="67">
        <f t="shared" si="248"/>
        <v>3.0669043506873241</v>
      </c>
      <c r="R890" s="67">
        <f t="shared" si="248"/>
        <v>2.9312747089862623</v>
      </c>
      <c r="S890" s="67">
        <f t="shared" si="248"/>
        <v>2.8016431023083137</v>
      </c>
      <c r="T890" s="67">
        <f t="shared" si="248"/>
        <v>2.6777442757749172</v>
      </c>
      <c r="U890" s="67">
        <f t="shared" si="248"/>
        <v>2.5593247050409849</v>
      </c>
      <c r="V890" s="67">
        <f t="shared" si="248"/>
        <v>2.4461420775281342</v>
      </c>
      <c r="W890" s="67">
        <f t="shared" si="248"/>
        <v>2.3379647965996706</v>
      </c>
      <c r="X890" s="67">
        <f t="shared" si="248"/>
        <v>2.2345715076627513</v>
      </c>
      <c r="Y890" s="67">
        <f t="shared" si="248"/>
        <v>2.1357506452280366</v>
      </c>
      <c r="Z890" s="67">
        <f t="shared" si="249"/>
        <v>2.0413000000000001</v>
      </c>
      <c r="AA890" s="67">
        <f t="shared" si="249"/>
        <v>1.9510263051120815</v>
      </c>
      <c r="AB890" s="67">
        <f t="shared" si="249"/>
        <v>1.8647448406600211</v>
      </c>
      <c r="AC890" s="67">
        <f t="shared" si="249"/>
        <v>1.782279055724165</v>
      </c>
      <c r="AD890" s="67">
        <f t="shared" si="249"/>
        <v>1.7034602071073177</v>
      </c>
      <c r="AE890" s="67">
        <f t="shared" si="249"/>
        <v>1.6281270140489157</v>
      </c>
      <c r="AF890" s="67">
        <f t="shared" si="249"/>
        <v>1.5561253282089951</v>
      </c>
      <c r="AG890" s="67">
        <f t="shared" si="249"/>
        <v>1.4873078182466668</v>
      </c>
      <c r="AH890" s="67">
        <f t="shared" si="249"/>
        <v>1.4215336683476734</v>
      </c>
      <c r="AI890" s="67">
        <f t="shared" si="249"/>
        <v>1.3586682900841545</v>
      </c>
      <c r="AJ890" s="67">
        <f t="shared" si="249"/>
        <v>1.2985830470170172</v>
      </c>
      <c r="AK890" s="67">
        <f t="shared" si="249"/>
        <v>1.2411549914773916</v>
      </c>
      <c r="AL890" s="67">
        <f t="shared" si="249"/>
        <v>1.1862666129885626</v>
      </c>
      <c r="AM890" s="67">
        <f t="shared" si="249"/>
        <v>1.1338055978135986</v>
      </c>
      <c r="AN890" s="67">
        <f t="shared" si="249"/>
        <v>1.083664599136658</v>
      </c>
      <c r="AO890" s="67">
        <f t="shared" si="249"/>
        <v>1.0357410174077102</v>
      </c>
      <c r="AP890" s="67">
        <f t="shared" si="250"/>
        <v>0.98993679040121152</v>
      </c>
      <c r="AQ890" s="67">
        <f t="shared" si="250"/>
        <v>0.94615819255914801</v>
      </c>
      <c r="AR890" s="67">
        <f t="shared" si="250"/>
        <v>0.90431564320785762</v>
      </c>
      <c r="AS890" s="67">
        <f t="shared" si="250"/>
        <v>0.86432352325620043</v>
      </c>
      <c r="AT890" s="67">
        <f t="shared" si="250"/>
        <v>0.8261000000000005</v>
      </c>
      <c r="AU890" s="67">
        <f t="shared" si="250"/>
        <v>0.78956685967427209</v>
      </c>
      <c r="AV890" s="67">
        <f t="shared" si="250"/>
        <v>0.75464934741059331</v>
      </c>
      <c r="AW890" s="67">
        <f t="shared" si="250"/>
        <v>0.72127601427214694</v>
      </c>
      <c r="AX890" s="67">
        <f t="shared" si="250"/>
        <v>0.6893785710534247</v>
      </c>
      <c r="AY890" s="67">
        <f t="shared" si="250"/>
        <v>0.65889174854544164</v>
      </c>
      <c r="AZ890" s="67">
        <f t="shared" si="250"/>
        <v>0.62975316398052794</v>
      </c>
      <c r="BA890" s="67">
        <f t="shared" si="250"/>
        <v>0.60190319338341836</v>
      </c>
      <c r="BB890" s="67">
        <f t="shared" si="250"/>
        <v>0.5752848495674393</v>
      </c>
      <c r="BC890" s="67">
        <f t="shared" si="250"/>
        <v>0.54984366552614539</v>
      </c>
      <c r="BD890" s="67">
        <f t="shared" si="250"/>
        <v>0.52552758298180513</v>
      </c>
      <c r="BE890" s="67">
        <f t="shared" si="250"/>
        <v>0.5022868458626728</v>
      </c>
      <c r="BF890" s="67">
        <f t="shared" si="251"/>
        <v>0.48007389849108517</v>
      </c>
      <c r="BG890" s="67">
        <f t="shared" si="251"/>
        <v>0.45884328827404808</v>
      </c>
      <c r="BH890" s="67">
        <f t="shared" si="251"/>
        <v>0.43855157269719969</v>
      </c>
      <c r="BI890" s="67">
        <f t="shared" si="251"/>
        <v>0.41915723043183745</v>
      </c>
      <c r="BJ890" s="67">
        <f t="shared" si="251"/>
        <v>0.40062057637311582</v>
      </c>
      <c r="BK890" s="67">
        <f t="shared" si="251"/>
        <v>0.38290368043556194</v>
      </c>
      <c r="BL890" s="67">
        <f t="shared" si="251"/>
        <v>0.36597028993974995</v>
      </c>
      <c r="BM890" s="67">
        <f t="shared" si="251"/>
        <v>0.34978575543131707</v>
      </c>
      <c r="BN890" s="67">
        <f t="shared" si="251"/>
        <v>0.33431695978053239</v>
      </c>
      <c r="BO890" s="67">
        <f t="shared" si="251"/>
        <v>0.31953225041734024</v>
      </c>
      <c r="BP890" s="67">
        <f t="shared" si="251"/>
        <v>0.30540137456321537</v>
      </c>
      <c r="BQ890" s="67">
        <f t="shared" si="251"/>
        <v>0.29189541732730168</v>
      </c>
      <c r="BS890" s="55"/>
    </row>
    <row r="891" spans="2:71">
      <c r="B891" s="56">
        <v>13</v>
      </c>
      <c r="C891" s="212">
        <v>1.9079999999999999</v>
      </c>
      <c r="D891" s="212">
        <v>0.77100000000000002</v>
      </c>
      <c r="I891" s="61" t="s">
        <v>381</v>
      </c>
      <c r="J891" s="67">
        <f t="shared" si="248"/>
        <v>3.939105061594685</v>
      </c>
      <c r="K891" s="67">
        <f t="shared" si="248"/>
        <v>3.7646219023251741</v>
      </c>
      <c r="L891" s="67">
        <f t="shared" si="248"/>
        <v>3.5978674967681483</v>
      </c>
      <c r="M891" s="67">
        <f t="shared" si="248"/>
        <v>3.4384994987957729</v>
      </c>
      <c r="N891" s="67">
        <f t="shared" si="248"/>
        <v>3.2861907265454509</v>
      </c>
      <c r="O891" s="67">
        <f t="shared" si="248"/>
        <v>3.1406284907167636</v>
      </c>
      <c r="P891" s="67">
        <f t="shared" si="248"/>
        <v>3.0015139526215924</v>
      </c>
      <c r="Q891" s="67">
        <f t="shared" si="248"/>
        <v>2.8685615106694815</v>
      </c>
      <c r="R891" s="67">
        <f t="shared" si="248"/>
        <v>2.7414982140287196</v>
      </c>
      <c r="S891" s="67">
        <f t="shared" si="248"/>
        <v>2.6200632022593706</v>
      </c>
      <c r="T891" s="67">
        <f t="shared" si="248"/>
        <v>2.5040071697678346</v>
      </c>
      <c r="U891" s="67">
        <f t="shared" si="248"/>
        <v>2.3930918539834609</v>
      </c>
      <c r="V891" s="67">
        <f t="shared" si="248"/>
        <v>2.2870895462064436</v>
      </c>
      <c r="W891" s="67">
        <f t="shared" si="248"/>
        <v>2.1857826241227714</v>
      </c>
      <c r="X891" s="67">
        <f t="shared" si="248"/>
        <v>2.0889631050264854</v>
      </c>
      <c r="Y891" s="67">
        <f t="shared" si="248"/>
        <v>1.9964322188320178</v>
      </c>
      <c r="Z891" s="67">
        <f t="shared" si="249"/>
        <v>1.9079999999999999</v>
      </c>
      <c r="AA891" s="67">
        <f t="shared" si="249"/>
        <v>1.8234848975387692</v>
      </c>
      <c r="AB891" s="67">
        <f t="shared" si="249"/>
        <v>1.7427134022809099</v>
      </c>
      <c r="AC891" s="67">
        <f t="shared" si="249"/>
        <v>1.6655196906696252</v>
      </c>
      <c r="AD891" s="67">
        <f t="shared" si="249"/>
        <v>1.5917452843236395</v>
      </c>
      <c r="AE891" s="67">
        <f t="shared" si="249"/>
        <v>1.5212387246817145</v>
      </c>
      <c r="AF891" s="67">
        <f t="shared" si="249"/>
        <v>1.4538552620588283</v>
      </c>
      <c r="AG891" s="67">
        <f t="shared" si="249"/>
        <v>1.3894565584756513</v>
      </c>
      <c r="AH891" s="67">
        <f t="shared" si="249"/>
        <v>1.3279104036512288</v>
      </c>
      <c r="AI891" s="67">
        <f t="shared" si="249"/>
        <v>1.2690904435758001</v>
      </c>
      <c r="AJ891" s="67">
        <f t="shared" si="249"/>
        <v>1.212875921106525</v>
      </c>
      <c r="AK891" s="67">
        <f t="shared" si="249"/>
        <v>1.1591514280535493</v>
      </c>
      <c r="AL891" s="67">
        <f t="shared" si="249"/>
        <v>1.107806668247455</v>
      </c>
      <c r="AM891" s="67">
        <f t="shared" si="249"/>
        <v>1.0587362311016648</v>
      </c>
      <c r="AN891" s="67">
        <f t="shared" si="249"/>
        <v>1.0118393752049275</v>
      </c>
      <c r="AO891" s="67">
        <f t="shared" si="249"/>
        <v>0.96701982149960664</v>
      </c>
      <c r="AP891" s="67">
        <f t="shared" si="250"/>
        <v>0.92418555562115801</v>
      </c>
      <c r="AQ891" s="67">
        <f t="shared" si="250"/>
        <v>0.88324863899300721</v>
      </c>
      <c r="AR891" s="67">
        <f t="shared" si="250"/>
        <v>0.84412502828900493</v>
      </c>
      <c r="AS891" s="67">
        <f t="shared" si="250"/>
        <v>0.80673440289281273</v>
      </c>
      <c r="AT891" s="67">
        <f t="shared" si="250"/>
        <v>0.77100000000000057</v>
      </c>
      <c r="AU891" s="67">
        <f t="shared" si="250"/>
        <v>0.73684845702431456</v>
      </c>
      <c r="AV891" s="67">
        <f t="shared" si="250"/>
        <v>0.70420966098458204</v>
      </c>
      <c r="AW891" s="67">
        <f t="shared" si="250"/>
        <v>0.6730166045630408</v>
      </c>
      <c r="AX891" s="67">
        <f t="shared" si="250"/>
        <v>0.64320524853958438</v>
      </c>
      <c r="AY891" s="67">
        <f t="shared" si="250"/>
        <v>0.61471439031949826</v>
      </c>
      <c r="AZ891" s="67">
        <f t="shared" si="250"/>
        <v>0.58748553828477856</v>
      </c>
      <c r="BA891" s="67">
        <f t="shared" si="250"/>
        <v>0.56146279171107349</v>
      </c>
      <c r="BB891" s="67">
        <f t="shared" si="250"/>
        <v>0.53659272600372021</v>
      </c>
      <c r="BC891" s="67">
        <f t="shared" si="250"/>
        <v>0.51282428301726557</v>
      </c>
      <c r="BD891" s="67">
        <f t="shared" si="250"/>
        <v>0.49010866623329735</v>
      </c>
      <c r="BE891" s="67">
        <f t="shared" si="250"/>
        <v>0.46839924058138732</v>
      </c>
      <c r="BF891" s="67">
        <f t="shared" si="251"/>
        <v>0.44765143669747826</v>
      </c>
      <c r="BG891" s="67">
        <f t="shared" si="251"/>
        <v>0.42782265942315723</v>
      </c>
      <c r="BH891" s="67">
        <f t="shared" si="251"/>
        <v>0.40887220035796629</v>
      </c>
      <c r="BI891" s="67">
        <f t="shared" si="251"/>
        <v>0.39076115428521868</v>
      </c>
      <c r="BJ891" s="67">
        <f t="shared" si="251"/>
        <v>0.37345233929974492</v>
      </c>
      <c r="BK891" s="67">
        <f t="shared" si="251"/>
        <v>0.35691022047358967</v>
      </c>
      <c r="BL891" s="67">
        <f t="shared" si="251"/>
        <v>0.34110083690294724</v>
      </c>
      <c r="BM891" s="67">
        <f t="shared" si="251"/>
        <v>0.32599173198656139</v>
      </c>
      <c r="BN891" s="67">
        <f t="shared" si="251"/>
        <v>0.31155188679245327</v>
      </c>
      <c r="BO891" s="67">
        <f t="shared" si="251"/>
        <v>0.29775165637617768</v>
      </c>
      <c r="BP891" s="67">
        <f t="shared" si="251"/>
        <v>0.28456270891987062</v>
      </c>
      <c r="BQ891" s="67">
        <f t="shared" si="251"/>
        <v>0.27195796756714097</v>
      </c>
      <c r="BS891" s="55"/>
    </row>
    <row r="892" spans="2:71">
      <c r="B892" s="56">
        <v>14</v>
      </c>
      <c r="C892" s="212">
        <v>1.7834000000000001</v>
      </c>
      <c r="D892" s="212">
        <v>0.71960000000000002</v>
      </c>
      <c r="I892" s="61" t="s">
        <v>381</v>
      </c>
      <c r="J892" s="67">
        <f t="shared" si="248"/>
        <v>3.6861656554024922</v>
      </c>
      <c r="K892" s="67">
        <f t="shared" si="248"/>
        <v>3.5226295023243726</v>
      </c>
      <c r="L892" s="67">
        <f t="shared" si="248"/>
        <v>3.3663486046698363</v>
      </c>
      <c r="M892" s="67">
        <f t="shared" si="248"/>
        <v>3.2170010841858456</v>
      </c>
      <c r="N892" s="67">
        <f t="shared" si="248"/>
        <v>3.0742793426968698</v>
      </c>
      <c r="O892" s="67">
        <f t="shared" si="248"/>
        <v>2.9378894285715149</v>
      </c>
      <c r="P892" s="67">
        <f t="shared" si="248"/>
        <v>2.8075504312957662</v>
      </c>
      <c r="Q892" s="67">
        <f t="shared" si="248"/>
        <v>2.6829939029058893</v>
      </c>
      <c r="R892" s="67">
        <f t="shared" si="248"/>
        <v>2.56396330508937</v>
      </c>
      <c r="S892" s="67">
        <f t="shared" si="248"/>
        <v>2.4502134808151284</v>
      </c>
      <c r="T892" s="67">
        <f t="shared" si="248"/>
        <v>2.341510149404781</v>
      </c>
      <c r="U892" s="67">
        <f t="shared" si="248"/>
        <v>2.2376294240049823</v>
      </c>
      <c r="V892" s="67">
        <f t="shared" si="248"/>
        <v>2.1383573504670315</v>
      </c>
      <c r="W892" s="67">
        <f t="shared" si="248"/>
        <v>2.0434894666840071</v>
      </c>
      <c r="X892" s="67">
        <f t="shared" si="248"/>
        <v>1.9528303814778447</v>
      </c>
      <c r="Y892" s="67">
        <f t="shared" si="248"/>
        <v>1.8661933721690227</v>
      </c>
      <c r="Z892" s="67">
        <f t="shared" si="249"/>
        <v>1.7834000000000001</v>
      </c>
      <c r="AA892" s="67">
        <f t="shared" si="249"/>
        <v>1.7042797426203367</v>
      </c>
      <c r="AB892" s="67">
        <f t="shared" si="249"/>
        <v>1.628669642876551</v>
      </c>
      <c r="AC892" s="67">
        <f t="shared" si="249"/>
        <v>1.5564139731833599</v>
      </c>
      <c r="AD892" s="67">
        <f t="shared" si="249"/>
        <v>1.4873639147850357</v>
      </c>
      <c r="AE892" s="67">
        <f t="shared" si="249"/>
        <v>1.4213772512462808</v>
      </c>
      <c r="AF892" s="67">
        <f t="shared" si="249"/>
        <v>1.3583180755413327</v>
      </c>
      <c r="AG892" s="67">
        <f t="shared" si="249"/>
        <v>1.2980565101380135</v>
      </c>
      <c r="AH892" s="67">
        <f t="shared" si="249"/>
        <v>1.2404684395002057</v>
      </c>
      <c r="AI892" s="67">
        <f t="shared" si="249"/>
        <v>1.1854352544578115</v>
      </c>
      <c r="AJ892" s="67">
        <f t="shared" si="249"/>
        <v>1.1328436079177036</v>
      </c>
      <c r="AK892" s="67">
        <f t="shared" si="249"/>
        <v>1.082585181412514</v>
      </c>
      <c r="AL892" s="67">
        <f t="shared" si="249"/>
        <v>1.034556462006454</v>
      </c>
      <c r="AM892" s="67">
        <f t="shared" si="249"/>
        <v>0.98865852909866858</v>
      </c>
      <c r="AN892" s="67">
        <f t="shared" si="249"/>
        <v>0.94479685068502817</v>
      </c>
      <c r="AO892" s="67">
        <f t="shared" si="249"/>
        <v>0.90288108865873296</v>
      </c>
      <c r="AP892" s="67">
        <f t="shared" si="250"/>
        <v>0.86282491274872453</v>
      </c>
      <c r="AQ892" s="67">
        <f t="shared" si="250"/>
        <v>0.82454582271268961</v>
      </c>
      <c r="AR892" s="67">
        <f t="shared" si="250"/>
        <v>0.78796497841844593</v>
      </c>
      <c r="AS892" s="67">
        <f t="shared" si="250"/>
        <v>0.75300703746373676</v>
      </c>
      <c r="AT892" s="67">
        <f t="shared" si="250"/>
        <v>0.7195999999999998</v>
      </c>
      <c r="AU892" s="67">
        <f t="shared" si="250"/>
        <v>0.68767506044050353</v>
      </c>
      <c r="AV892" s="67">
        <f t="shared" si="250"/>
        <v>0.65716646574742954</v>
      </c>
      <c r="AW892" s="67">
        <f t="shared" si="250"/>
        <v>0.62801138000602519</v>
      </c>
      <c r="AX892" s="67">
        <f t="shared" si="250"/>
        <v>0.60014975500690326</v>
      </c>
      <c r="AY892" s="67">
        <f t="shared" si="250"/>
        <v>0.57352420656993575</v>
      </c>
      <c r="AZ892" s="67">
        <f t="shared" si="250"/>
        <v>0.54807989635502008</v>
      </c>
      <c r="BA892" s="67">
        <f t="shared" si="250"/>
        <v>0.52376441891629155</v>
      </c>
      <c r="BB892" s="67">
        <f t="shared" si="250"/>
        <v>0.50052769376715689</v>
      </c>
      <c r="BC892" s="67">
        <f t="shared" si="250"/>
        <v>0.47832186223384598</v>
      </c>
      <c r="BD892" s="67">
        <f t="shared" si="250"/>
        <v>0.45710118888503931</v>
      </c>
      <c r="BE892" s="67">
        <f t="shared" si="250"/>
        <v>0.43682196733455458</v>
      </c>
      <c r="BF892" s="67">
        <f t="shared" si="251"/>
        <v>0.41744243022308175</v>
      </c>
      <c r="BG892" s="67">
        <f t="shared" si="251"/>
        <v>0.39892266319356379</v>
      </c>
      <c r="BH892" s="67">
        <f t="shared" si="251"/>
        <v>0.38122452268304707</v>
      </c>
      <c r="BI892" s="67">
        <f t="shared" si="251"/>
        <v>0.36431155736168225</v>
      </c>
      <c r="BJ892" s="67">
        <f t="shared" si="251"/>
        <v>0.34814893305707184</v>
      </c>
      <c r="BK892" s="67">
        <f t="shared" si="251"/>
        <v>0.33270336100933678</v>
      </c>
      <c r="BL892" s="67">
        <f t="shared" si="251"/>
        <v>0.3179430293091362</v>
      </c>
      <c r="BM892" s="67">
        <f t="shared" si="251"/>
        <v>0.3038375373774278</v>
      </c>
      <c r="BN892" s="67">
        <f t="shared" si="251"/>
        <v>0.29035783335202403</v>
      </c>
      <c r="BO892" s="67">
        <f t="shared" si="251"/>
        <v>0.27747615425198285</v>
      </c>
      <c r="BP892" s="67">
        <f t="shared" si="251"/>
        <v>0.26516596879659649</v>
      </c>
      <c r="BQ892" s="67">
        <f t="shared" si="251"/>
        <v>0.25340192276120649</v>
      </c>
      <c r="BS892" s="55"/>
    </row>
    <row r="893" spans="2:71">
      <c r="B893" s="56">
        <v>15</v>
      </c>
      <c r="C893" s="212">
        <v>1.667</v>
      </c>
      <c r="D893" s="212">
        <v>0.67159999999999997</v>
      </c>
      <c r="I893" s="61" t="s">
        <v>381</v>
      </c>
      <c r="J893" s="67">
        <f t="shared" si="248"/>
        <v>3.4498128038122275</v>
      </c>
      <c r="K893" s="67">
        <f t="shared" si="248"/>
        <v>3.2965091390907988</v>
      </c>
      <c r="L893" s="67">
        <f t="shared" si="248"/>
        <v>3.1500180218765985</v>
      </c>
      <c r="M893" s="67">
        <f t="shared" si="248"/>
        <v>3.0100367144391083</v>
      </c>
      <c r="N893" s="67">
        <f t="shared" si="248"/>
        <v>2.8762759321845932</v>
      </c>
      <c r="O893" s="67">
        <f t="shared" si="248"/>
        <v>2.7484592458221684</v>
      </c>
      <c r="P893" s="67">
        <f t="shared" si="248"/>
        <v>2.6263225100965601</v>
      </c>
      <c r="Q893" s="67">
        <f t="shared" si="248"/>
        <v>2.5096133179069828</v>
      </c>
      <c r="R893" s="67">
        <f t="shared" si="248"/>
        <v>2.3980904786840265</v>
      </c>
      <c r="S893" s="67">
        <f t="shared" si="248"/>
        <v>2.2915235199465638</v>
      </c>
      <c r="T893" s="67">
        <f t="shared" si="248"/>
        <v>2.1896922110085968</v>
      </c>
      <c r="U893" s="67">
        <f t="shared" si="248"/>
        <v>2.0923861078517429</v>
      </c>
      <c r="V893" s="67">
        <f t="shared" si="248"/>
        <v>1.9994041182227948</v>
      </c>
      <c r="W893" s="67">
        <f t="shared" si="248"/>
        <v>1.910554086057584</v>
      </c>
      <c r="X893" s="67">
        <f t="shared" si="248"/>
        <v>1.8256523943723237</v>
      </c>
      <c r="Y893" s="67">
        <f t="shared" si="248"/>
        <v>1.7445235858017696</v>
      </c>
      <c r="Z893" s="67">
        <f t="shared" si="249"/>
        <v>1.667</v>
      </c>
      <c r="AA893" s="67">
        <f t="shared" si="249"/>
        <v>1.5929214271544767</v>
      </c>
      <c r="AB893" s="67">
        <f t="shared" si="249"/>
        <v>1.5221347768973337</v>
      </c>
      <c r="AC893" s="67">
        <f t="shared" si="249"/>
        <v>1.4544937619296712</v>
      </c>
      <c r="AD893" s="67">
        <f t="shared" si="249"/>
        <v>1.3898585957050362</v>
      </c>
      <c r="AE893" s="67">
        <f t="shared" si="249"/>
        <v>1.3280957035473204</v>
      </c>
      <c r="AF893" s="67">
        <f t="shared" si="249"/>
        <v>1.2690774466060748</v>
      </c>
      <c r="AG893" s="67">
        <f t="shared" si="249"/>
        <v>1.2126818580787688</v>
      </c>
      <c r="AH893" s="67">
        <f t="shared" si="249"/>
        <v>1.1587923911548743</v>
      </c>
      <c r="AI893" s="67">
        <f t="shared" si="249"/>
        <v>1.1072976781608703</v>
      </c>
      <c r="AJ893" s="67">
        <f t="shared" si="249"/>
        <v>1.0580913004084296</v>
      </c>
      <c r="AK893" s="67">
        <f t="shared" si="249"/>
        <v>1.0110715682701452</v>
      </c>
      <c r="AL893" s="67">
        <f t="shared" si="249"/>
        <v>0.96614131102831102</v>
      </c>
      <c r="AM893" s="67">
        <f t="shared" si="249"/>
        <v>0.92320767606245613</v>
      </c>
      <c r="AN893" s="67">
        <f t="shared" si="249"/>
        <v>0.88218193696063318</v>
      </c>
      <c r="AO893" s="67">
        <f t="shared" si="249"/>
        <v>0.84297931015790784</v>
      </c>
      <c r="AP893" s="67">
        <f t="shared" si="250"/>
        <v>0.80551877972311403</v>
      </c>
      <c r="AQ893" s="67">
        <f t="shared" si="250"/>
        <v>0.76972292993177882</v>
      </c>
      <c r="AR893" s="67">
        <f t="shared" si="250"/>
        <v>0.73551778527921685</v>
      </c>
      <c r="AS893" s="67">
        <f t="shared" si="250"/>
        <v>0.70283265760316149</v>
      </c>
      <c r="AT893" s="67">
        <f t="shared" si="250"/>
        <v>0.67160000000000097</v>
      </c>
      <c r="AU893" s="67">
        <f t="shared" si="250"/>
        <v>0.64175526723272236</v>
      </c>
      <c r="AV893" s="67">
        <f t="shared" si="250"/>
        <v>0.61323678234208201</v>
      </c>
      <c r="AW893" s="67">
        <f t="shared" si="250"/>
        <v>0.58598560918534404</v>
      </c>
      <c r="AX893" s="67">
        <f t="shared" si="250"/>
        <v>0.55994543063917435</v>
      </c>
      <c r="AY893" s="67">
        <f t="shared" si="250"/>
        <v>0.53506243221498595</v>
      </c>
      <c r="AZ893" s="67">
        <f t="shared" si="250"/>
        <v>0.51128519084621538</v>
      </c>
      <c r="BA893" s="67">
        <f t="shared" si="250"/>
        <v>0.48856456861769793</v>
      </c>
      <c r="BB893" s="67">
        <f t="shared" si="250"/>
        <v>0.46685361121752522</v>
      </c>
      <c r="BC893" s="67">
        <f t="shared" si="250"/>
        <v>0.44610745090152465</v>
      </c>
      <c r="BD893" s="67">
        <f t="shared" si="250"/>
        <v>0.42628321376982747</v>
      </c>
      <c r="BE893" s="67">
        <f t="shared" si="250"/>
        <v>0.40733993116390543</v>
      </c>
      <c r="BF893" s="67">
        <f t="shared" si="251"/>
        <v>0.3892384550009686</v>
      </c>
      <c r="BG893" s="67">
        <f t="shared" si="251"/>
        <v>0.37194137687075368</v>
      </c>
      <c r="BH893" s="67">
        <f t="shared" si="251"/>
        <v>0.35541295072751178</v>
      </c>
      <c r="BI893" s="67">
        <f t="shared" si="251"/>
        <v>0.33961901901742758</v>
      </c>
      <c r="BJ893" s="67">
        <f t="shared" si="251"/>
        <v>0.32452694208880867</v>
      </c>
      <c r="BK893" s="67">
        <f t="shared" si="251"/>
        <v>0.31010553073916225</v>
      </c>
      <c r="BL893" s="67">
        <f t="shared" si="251"/>
        <v>0.29632498175976169</v>
      </c>
      <c r="BM893" s="67">
        <f t="shared" si="251"/>
        <v>0.28315681634450141</v>
      </c>
      <c r="BN893" s="67">
        <f t="shared" si="251"/>
        <v>0.27057382123575363</v>
      </c>
      <c r="BO893" s="67">
        <f t="shared" si="251"/>
        <v>0.25854999248560101</v>
      </c>
      <c r="BP893" s="67">
        <f t="shared" si="251"/>
        <v>0.24706048171622244</v>
      </c>
      <c r="BQ893" s="67">
        <f t="shared" si="251"/>
        <v>0.2360815447683729</v>
      </c>
      <c r="BS893" s="55"/>
    </row>
    <row r="894" spans="2:71">
      <c r="B894" s="56">
        <v>16</v>
      </c>
      <c r="C894" s="212">
        <v>1.6476999999999999</v>
      </c>
      <c r="D894" s="212">
        <v>0.67120000000000002</v>
      </c>
      <c r="I894" s="61" t="s">
        <v>381</v>
      </c>
      <c r="J894" s="67">
        <f t="shared" si="248"/>
        <v>3.3798629995960296</v>
      </c>
      <c r="K894" s="67">
        <f t="shared" si="248"/>
        <v>3.23145257903301</v>
      </c>
      <c r="L894" s="67">
        <f t="shared" si="248"/>
        <v>3.0895588879748033</v>
      </c>
      <c r="M894" s="67">
        <f t="shared" si="248"/>
        <v>2.953895775602096</v>
      </c>
      <c r="N894" s="67">
        <f t="shared" si="248"/>
        <v>2.8241896560319146</v>
      </c>
      <c r="O894" s="67">
        <f t="shared" si="248"/>
        <v>2.7001789565889132</v>
      </c>
      <c r="P894" s="67">
        <f t="shared" si="248"/>
        <v>2.5816135903031578</v>
      </c>
      <c r="Q894" s="67">
        <f t="shared" si="248"/>
        <v>2.4682544515706439</v>
      </c>
      <c r="R894" s="67">
        <f t="shared" si="248"/>
        <v>2.3598729339594491</v>
      </c>
      <c r="S894" s="67">
        <f t="shared" si="248"/>
        <v>2.2562504691891108</v>
      </c>
      <c r="T894" s="67">
        <f t="shared" si="248"/>
        <v>2.1571780863535084</v>
      </c>
      <c r="U894" s="67">
        <f t="shared" si="248"/>
        <v>2.0624559904983459</v>
      </c>
      <c r="V894" s="67">
        <f t="shared" si="248"/>
        <v>1.9718931597033811</v>
      </c>
      <c r="W894" s="67">
        <f t="shared" si="248"/>
        <v>1.8853069598568495</v>
      </c>
      <c r="X894" s="67">
        <f t="shared" si="248"/>
        <v>1.8025227763452145</v>
      </c>
      <c r="Y894" s="67">
        <f t="shared" si="248"/>
        <v>1.7233736619154914</v>
      </c>
      <c r="Z894" s="67">
        <f t="shared" si="249"/>
        <v>1.6476999999999999</v>
      </c>
      <c r="AA894" s="67">
        <f t="shared" si="249"/>
        <v>1.5753491828245954</v>
      </c>
      <c r="AB894" s="67">
        <f t="shared" si="249"/>
        <v>1.5061753036512233</v>
      </c>
      <c r="AC894" s="67">
        <f t="shared" si="249"/>
        <v>1.4400388625341638</v>
      </c>
      <c r="AD894" s="67">
        <f t="shared" si="249"/>
        <v>1.376806484996574</v>
      </c>
      <c r="AE894" s="67">
        <f t="shared" si="249"/>
        <v>1.3163506530599964</v>
      </c>
      <c r="AF894" s="67">
        <f t="shared" si="249"/>
        <v>1.2585494480844137</v>
      </c>
      <c r="AG894" s="67">
        <f t="shared" si="249"/>
        <v>1.2032863049002409</v>
      </c>
      <c r="AH894" s="67">
        <f t="shared" si="249"/>
        <v>1.1504497767364332</v>
      </c>
      <c r="AI894" s="67">
        <f t="shared" si="249"/>
        <v>1.099933310470643</v>
      </c>
      <c r="AJ894" s="67">
        <f t="shared" si="249"/>
        <v>1.0516350317481822</v>
      </c>
      <c r="AK894" s="67">
        <f t="shared" si="249"/>
        <v>1.0054575395364544</v>
      </c>
      <c r="AL894" s="67">
        <f t="shared" si="249"/>
        <v>0.96130770970054147</v>
      </c>
      <c r="AM894" s="67">
        <f t="shared" si="249"/>
        <v>0.91909650720381808</v>
      </c>
      <c r="AN894" s="67">
        <f t="shared" si="249"/>
        <v>0.87873880655487968</v>
      </c>
      <c r="AO894" s="67">
        <f t="shared" si="249"/>
        <v>0.840153220138672</v>
      </c>
      <c r="AP894" s="67">
        <f t="shared" si="250"/>
        <v>0.80326193408564017</v>
      </c>
      <c r="AQ894" s="67">
        <f t="shared" si="250"/>
        <v>0.76799055134788929</v>
      </c>
      <c r="AR894" s="67">
        <f t="shared" si="250"/>
        <v>0.73426794166590281</v>
      </c>
      <c r="AS894" s="67">
        <f t="shared" si="250"/>
        <v>0.70202609812324923</v>
      </c>
      <c r="AT894" s="67">
        <f t="shared" si="250"/>
        <v>0.67119999999999991</v>
      </c>
      <c r="AU894" s="67">
        <f t="shared" si="250"/>
        <v>0.64172748164827842</v>
      </c>
      <c r="AV894" s="67">
        <f t="shared" si="250"/>
        <v>0.61354910712550892</v>
      </c>
      <c r="AW894" s="67">
        <f t="shared" si="250"/>
        <v>0.58660805033254282</v>
      </c>
      <c r="AX894" s="67">
        <f t="shared" si="250"/>
        <v>0.56084998041494227</v>
      </c>
      <c r="AY894" s="67">
        <f t="shared" si="250"/>
        <v>0.53622295219631588</v>
      </c>
      <c r="AZ894" s="67">
        <f t="shared" si="250"/>
        <v>0.51267730142274592</v>
      </c>
      <c r="BA894" s="67">
        <f t="shared" si="250"/>
        <v>0.49016554460705319</v>
      </c>
      <c r="BB894" s="67">
        <f t="shared" si="250"/>
        <v>0.46864228327091945</v>
      </c>
      <c r="BC894" s="67">
        <f t="shared" si="250"/>
        <v>0.44806411239175548</v>
      </c>
      <c r="BD894" s="67">
        <f t="shared" si="250"/>
        <v>0.42838953286968495</v>
      </c>
      <c r="BE894" s="67">
        <f t="shared" si="250"/>
        <v>0.40957886783811875</v>
      </c>
      <c r="BF894" s="67">
        <f t="shared" si="251"/>
        <v>0.3915941826491493</v>
      </c>
      <c r="BG894" s="67">
        <f t="shared" si="251"/>
        <v>0.37439920837239954</v>
      </c>
      <c r="BH894" s="67">
        <f t="shared" si="251"/>
        <v>0.35795926865305278</v>
      </c>
      <c r="BI894" s="67">
        <f t="shared" si="251"/>
        <v>0.34224120978156014</v>
      </c>
      <c r="BJ894" s="67">
        <f t="shared" si="251"/>
        <v>0.32721333383399992</v>
      </c>
      <c r="BK894" s="67">
        <f t="shared" si="251"/>
        <v>0.31284533474825715</v>
      </c>
      <c r="BL894" s="67">
        <f t="shared" si="251"/>
        <v>0.29910823720710933</v>
      </c>
      <c r="BM894" s="67">
        <f t="shared" si="251"/>
        <v>0.28597433820496743</v>
      </c>
      <c r="BN894" s="67">
        <f t="shared" si="251"/>
        <v>0.2734171511804333</v>
      </c>
      <c r="BO894" s="67">
        <f t="shared" si="251"/>
        <v>0.26141135260200549</v>
      </c>
      <c r="BP894" s="67">
        <f t="shared" si="251"/>
        <v>0.24993273089921805</v>
      </c>
      <c r="BQ894" s="67">
        <f t="shared" si="251"/>
        <v>0.23895813763622178</v>
      </c>
      <c r="BS894" s="55"/>
    </row>
    <row r="895" spans="2:71">
      <c r="B895" s="56">
        <v>17</v>
      </c>
      <c r="C895" s="212">
        <v>1.6286</v>
      </c>
      <c r="D895" s="212">
        <v>0.67090000000000005</v>
      </c>
      <c r="I895" s="61" t="s">
        <v>381</v>
      </c>
      <c r="J895" s="67">
        <f t="shared" si="248"/>
        <v>3.3108517998349916</v>
      </c>
      <c r="K895" s="67">
        <f t="shared" si="248"/>
        <v>3.1672468245136072</v>
      </c>
      <c r="L895" s="67">
        <f t="shared" si="248"/>
        <v>3.029870575267513</v>
      </c>
      <c r="M895" s="67">
        <f t="shared" si="248"/>
        <v>2.8984528871638156</v>
      </c>
      <c r="N895" s="67">
        <f t="shared" si="248"/>
        <v>2.7727353134107102</v>
      </c>
      <c r="O895" s="67">
        <f t="shared" si="248"/>
        <v>2.6524706170945169</v>
      </c>
      <c r="P895" s="67">
        <f t="shared" si="248"/>
        <v>2.5374222849621213</v>
      </c>
      <c r="Q895" s="67">
        <f t="shared" si="248"/>
        <v>2.4273640622926327</v>
      </c>
      <c r="R895" s="67">
        <f t="shared" si="248"/>
        <v>2.3220795079435304</v>
      </c>
      <c r="S895" s="67">
        <f t="shared" si="248"/>
        <v>2.2213615686962513</v>
      </c>
      <c r="T895" s="67">
        <f t="shared" si="248"/>
        <v>2.1250121720641233</v>
      </c>
      <c r="U895" s="67">
        <f t="shared" si="248"/>
        <v>2.0328418367618548</v>
      </c>
      <c r="V895" s="67">
        <f t="shared" si="248"/>
        <v>1.9446693000705373</v>
      </c>
      <c r="W895" s="67">
        <f t="shared" si="248"/>
        <v>1.860321161365325</v>
      </c>
      <c r="X895" s="67">
        <f t="shared" si="248"/>
        <v>1.7796315411047527</v>
      </c>
      <c r="Y895" s="67">
        <f t="shared" si="248"/>
        <v>1.7024417546110644</v>
      </c>
      <c r="Z895" s="67">
        <f t="shared" si="249"/>
        <v>1.6286</v>
      </c>
      <c r="AA895" s="67">
        <f t="shared" si="249"/>
        <v>1.5579610596463234</v>
      </c>
      <c r="AB895" s="67">
        <f t="shared" si="249"/>
        <v>1.490386014597995</v>
      </c>
      <c r="AC895" s="67">
        <f t="shared" si="249"/>
        <v>1.4257419713773503</v>
      </c>
      <c r="AD895" s="67">
        <f t="shared" si="249"/>
        <v>1.3639018006320118</v>
      </c>
      <c r="AE895" s="67">
        <f t="shared" si="249"/>
        <v>1.3047438871215631</v>
      </c>
      <c r="AF895" s="67">
        <f t="shared" si="249"/>
        <v>1.2481518905483071</v>
      </c>
      <c r="AG895" s="67">
        <f t="shared" si="249"/>
        <v>1.19401451676176</v>
      </c>
      <c r="AH895" s="67">
        <f t="shared" si="249"/>
        <v>1.1422252988869239</v>
      </c>
      <c r="AI895" s="67">
        <f t="shared" si="249"/>
        <v>1.0926823879459107</v>
      </c>
      <c r="AJ895" s="67">
        <f t="shared" si="249"/>
        <v>1.0452883525611483</v>
      </c>
      <c r="AK895" s="67">
        <f t="shared" si="249"/>
        <v>0.99994998734626439</v>
      </c>
      <c r="AL895" s="67">
        <f t="shared" si="249"/>
        <v>0.95657812960783095</v>
      </c>
      <c r="AM895" s="67">
        <f t="shared" si="249"/>
        <v>0.91508748399749107</v>
      </c>
      <c r="AN895" s="67">
        <f t="shared" si="249"/>
        <v>0.87539645476963002</v>
      </c>
      <c r="AO895" s="67">
        <f t="shared" si="249"/>
        <v>0.83742698531470416</v>
      </c>
      <c r="AP895" s="67">
        <f t="shared" si="250"/>
        <v>0.80110440465266031</v>
      </c>
      <c r="AQ895" s="67">
        <f t="shared" si="250"/>
        <v>0.76635728058454844</v>
      </c>
      <c r="AR895" s="67">
        <f t="shared" si="250"/>
        <v>0.73311727921354397</v>
      </c>
      <c r="AS895" s="67">
        <f t="shared" si="250"/>
        <v>0.70131903055910749</v>
      </c>
      <c r="AT895" s="67">
        <f t="shared" si="250"/>
        <v>0.67089999999999961</v>
      </c>
      <c r="AU895" s="67">
        <f t="shared" si="250"/>
        <v>0.64180036529333018</v>
      </c>
      <c r="AV895" s="67">
        <f t="shared" si="250"/>
        <v>0.6139628989277871</v>
      </c>
      <c r="AW895" s="67">
        <f t="shared" si="250"/>
        <v>0.58733285557967807</v>
      </c>
      <c r="AX895" s="67">
        <f t="shared" si="250"/>
        <v>0.56185786445045816</v>
      </c>
      <c r="AY895" s="67">
        <f t="shared" si="250"/>
        <v>0.53748782627401204</v>
      </c>
      <c r="AZ895" s="67">
        <f t="shared" si="250"/>
        <v>0.51417481479114502</v>
      </c>
      <c r="BA895" s="67">
        <f t="shared" si="250"/>
        <v>0.49187298249752198</v>
      </c>
      <c r="BB895" s="67">
        <f t="shared" si="250"/>
        <v>0.47053847047969838</v>
      </c>
      <c r="BC895" s="67">
        <f t="shared" si="250"/>
        <v>0.45012932216192492</v>
      </c>
      <c r="BD895" s="67">
        <f t="shared" si="250"/>
        <v>0.43060540079410159</v>
      </c>
      <c r="BE895" s="67">
        <f t="shared" si="250"/>
        <v>0.4119283105186099</v>
      </c>
      <c r="BF895" s="67">
        <f t="shared" si="251"/>
        <v>0.39406132086079654</v>
      </c>
      <c r="BG895" s="67">
        <f t="shared" si="251"/>
        <v>0.3769692944946067</v>
      </c>
      <c r="BH895" s="67">
        <f t="shared" si="251"/>
        <v>0.36061861814131418</v>
      </c>
      <c r="BI895" s="67">
        <f t="shared" si="251"/>
        <v>0.34497713646545175</v>
      </c>
      <c r="BJ895" s="67">
        <f t="shared" si="251"/>
        <v>0.3300140888379402</v>
      </c>
      <c r="BK895" s="67">
        <f t="shared" si="251"/>
        <v>0.31570004884205644</v>
      </c>
      <c r="BL895" s="67">
        <f t="shared" si="251"/>
        <v>0.30200686640327051</v>
      </c>
      <c r="BM895" s="67">
        <f t="shared" si="251"/>
        <v>0.28890761242914459</v>
      </c>
      <c r="BN895" s="67">
        <f t="shared" si="251"/>
        <v>0.27637652585042327</v>
      </c>
      <c r="BO895" s="67">
        <f t="shared" si="251"/>
        <v>0.26438896295916425</v>
      </c>
      <c r="BP895" s="67">
        <f t="shared" si="251"/>
        <v>0.25292134894427853</v>
      </c>
      <c r="BQ895" s="67">
        <f t="shared" si="251"/>
        <v>0.24195113152916967</v>
      </c>
      <c r="BS895" s="55"/>
    </row>
    <row r="896" spans="2:71">
      <c r="B896" s="56">
        <v>18</v>
      </c>
      <c r="C896" s="212">
        <v>1.6096999999999999</v>
      </c>
      <c r="D896" s="212">
        <v>0.67059999999999997</v>
      </c>
      <c r="I896" s="61" t="s">
        <v>381</v>
      </c>
      <c r="J896" s="67">
        <f t="shared" si="248"/>
        <v>3.2431725835900664</v>
      </c>
      <c r="K896" s="67">
        <f t="shared" si="248"/>
        <v>3.104244999989402</v>
      </c>
      <c r="L896" s="67">
        <f t="shared" si="248"/>
        <v>2.9712686487045197</v>
      </c>
      <c r="M896" s="67">
        <f t="shared" si="248"/>
        <v>2.8439885971643748</v>
      </c>
      <c r="N896" s="67">
        <f t="shared" si="248"/>
        <v>2.7221608333287177</v>
      </c>
      <c r="O896" s="67">
        <f t="shared" si="248"/>
        <v>2.6055517978859917</v>
      </c>
      <c r="P896" s="67">
        <f t="shared" si="248"/>
        <v>2.4939379364904428</v>
      </c>
      <c r="Q896" s="67">
        <f t="shared" si="248"/>
        <v>2.3871052711800118</v>
      </c>
      <c r="R896" s="67">
        <f t="shared" si="248"/>
        <v>2.2848489901533822</v>
      </c>
      <c r="S896" s="67">
        <f t="shared" si="248"/>
        <v>2.186973055119716</v>
      </c>
      <c r="T896" s="67">
        <f t="shared" si="248"/>
        <v>2.093289825468331</v>
      </c>
      <c r="U896" s="67">
        <f t="shared" si="248"/>
        <v>2.0036196985377903</v>
      </c>
      <c r="V896" s="67">
        <f t="shared" si="248"/>
        <v>1.9177907652947697</v>
      </c>
      <c r="W896" s="67">
        <f t="shared" si="248"/>
        <v>1.8356384807625852</v>
      </c>
      <c r="X896" s="67">
        <f t="shared" si="248"/>
        <v>1.7570053485675536</v>
      </c>
      <c r="Y896" s="67">
        <f t="shared" si="248"/>
        <v>1.6817406189984208</v>
      </c>
      <c r="Z896" s="67">
        <f t="shared" si="249"/>
        <v>1.6096999999999999</v>
      </c>
      <c r="AA896" s="67">
        <f t="shared" si="249"/>
        <v>1.5407453805469589</v>
      </c>
      <c r="AB896" s="67">
        <f t="shared" si="249"/>
        <v>1.4747445658674245</v>
      </c>
      <c r="AC896" s="67">
        <f t="shared" si="249"/>
        <v>1.4115710240087997</v>
      </c>
      <c r="AD896" s="67">
        <f t="shared" si="249"/>
        <v>1.3511036432599233</v>
      </c>
      <c r="AE896" s="67">
        <f t="shared" si="249"/>
        <v>1.2932264999645233</v>
      </c>
      <c r="AF896" s="67">
        <f t="shared" si="249"/>
        <v>1.2378286362808293</v>
      </c>
      <c r="AG896" s="67">
        <f t="shared" si="249"/>
        <v>1.1848038474612848</v>
      </c>
      <c r="AH896" s="67">
        <f t="shared" si="249"/>
        <v>1.1340504782445411</v>
      </c>
      <c r="AI896" s="67">
        <f t="shared" si="249"/>
        <v>1.0854712279694019</v>
      </c>
      <c r="AJ896" s="67">
        <f t="shared" si="249"/>
        <v>1.0389729640370822</v>
      </c>
      <c r="AK896" s="67">
        <f t="shared" si="249"/>
        <v>0.99446654336417728</v>
      </c>
      <c r="AL896" s="67">
        <f t="shared" si="249"/>
        <v>0.9518666414840391</v>
      </c>
      <c r="AM896" s="67">
        <f t="shared" si="249"/>
        <v>0.91109158896892695</v>
      </c>
      <c r="AN896" s="67">
        <f t="shared" si="249"/>
        <v>0.87206321485932958</v>
      </c>
      <c r="AO896" s="67">
        <f t="shared" si="249"/>
        <v>0.83470669680029952</v>
      </c>
      <c r="AP896" s="67">
        <f t="shared" si="250"/>
        <v>0.79895041759748564</v>
      </c>
      <c r="AQ896" s="67">
        <f t="shared" si="250"/>
        <v>0.76472582791786659</v>
      </c>
      <c r="AR896" s="67">
        <f t="shared" si="250"/>
        <v>0.73196731487196465</v>
      </c>
      <c r="AS896" s="67">
        <f t="shared" si="250"/>
        <v>0.7006120762255954</v>
      </c>
      <c r="AT896" s="67">
        <f t="shared" si="250"/>
        <v>0.67059999999999997</v>
      </c>
      <c r="AU896" s="67">
        <f t="shared" si="250"/>
        <v>0.6418735492295401</v>
      </c>
      <c r="AV896" s="67">
        <f t="shared" si="250"/>
        <v>0.61437765165601965</v>
      </c>
      <c r="AW896" s="67">
        <f t="shared" si="250"/>
        <v>0.588059594148165</v>
      </c>
      <c r="AX896" s="67">
        <f t="shared" si="250"/>
        <v>0.5628689216438495</v>
      </c>
      <c r="AY896" s="67">
        <f t="shared" si="250"/>
        <v>0.5387573404213265</v>
      </c>
      <c r="AZ896" s="67">
        <f t="shared" si="250"/>
        <v>0.51567862551402388</v>
      </c>
      <c r="BA896" s="67">
        <f t="shared" si="250"/>
        <v>0.4935885320914068</v>
      </c>
      <c r="BB896" s="67">
        <f t="shared" si="250"/>
        <v>0.4724447106360124</v>
      </c>
      <c r="BC896" s="67">
        <f t="shared" si="250"/>
        <v>0.45220662575404175</v>
      </c>
      <c r="BD896" s="67">
        <f t="shared" si="250"/>
        <v>0.43283547846385489</v>
      </c>
      <c r="BE896" s="67">
        <f t="shared" si="250"/>
        <v>0.41429413181339209</v>
      </c>
      <c r="BF896" s="67">
        <f t="shared" si="251"/>
        <v>0.39654703968391419</v>
      </c>
      <c r="BG896" s="67">
        <f t="shared" si="251"/>
        <v>0.37956017864357483</v>
      </c>
      <c r="BH896" s="67">
        <f t="shared" si="251"/>
        <v>0.36330098272017547</v>
      </c>
      <c r="BI896" s="67">
        <f t="shared" si="251"/>
        <v>0.34773828096805676</v>
      </c>
      <c r="BJ896" s="67">
        <f t="shared" si="251"/>
        <v>0.33284223770943272</v>
      </c>
      <c r="BK896" s="67">
        <f t="shared" si="251"/>
        <v>0.31858429533560373</v>
      </c>
      <c r="BL896" s="67">
        <f t="shared" si="251"/>
        <v>0.30493711955838942</v>
      </c>
      <c r="BM896" s="67">
        <f t="shared" si="251"/>
        <v>0.29187454700682386</v>
      </c>
      <c r="BN896" s="67">
        <f t="shared" si="251"/>
        <v>0.27937153506864632</v>
      </c>
      <c r="BO896" s="67">
        <f t="shared" si="251"/>
        <v>0.26740411388043084</v>
      </c>
      <c r="BP896" s="67">
        <f t="shared" si="251"/>
        <v>0.25594934037431</v>
      </c>
      <c r="BQ896" s="67">
        <f t="shared" si="251"/>
        <v>0.24498525429319712</v>
      </c>
      <c r="BS896" s="55"/>
    </row>
    <row r="897" spans="2:71">
      <c r="B897" s="56">
        <v>19</v>
      </c>
      <c r="C897" s="212">
        <v>1.591</v>
      </c>
      <c r="D897" s="212">
        <v>0.67030000000000001</v>
      </c>
      <c r="I897" s="61" t="s">
        <v>381</v>
      </c>
      <c r="J897" s="67">
        <f t="shared" si="248"/>
        <v>3.1768078546472198</v>
      </c>
      <c r="K897" s="67">
        <f t="shared" si="248"/>
        <v>3.0424321369014167</v>
      </c>
      <c r="L897" s="67">
        <f t="shared" si="248"/>
        <v>2.9137403743540009</v>
      </c>
      <c r="M897" s="67">
        <f t="shared" si="248"/>
        <v>2.7904921415230532</v>
      </c>
      <c r="N897" s="67">
        <f t="shared" si="248"/>
        <v>2.6724571826782335</v>
      </c>
      <c r="O897" s="67">
        <f t="shared" si="248"/>
        <v>2.5594149816707081</v>
      </c>
      <c r="P897" s="67">
        <f t="shared" si="248"/>
        <v>2.4511543499588306</v>
      </c>
      <c r="Q897" s="67">
        <f t="shared" si="248"/>
        <v>2.3474730320599106</v>
      </c>
      <c r="R897" s="67">
        <f t="shared" si="248"/>
        <v>2.2481773276909736</v>
      </c>
      <c r="S897" s="67">
        <f t="shared" si="248"/>
        <v>2.1530817298925773</v>
      </c>
      <c r="T897" s="67">
        <f t="shared" si="248"/>
        <v>2.0620085784596216</v>
      </c>
      <c r="U897" s="67">
        <f t="shared" si="248"/>
        <v>1.9747877280316739</v>
      </c>
      <c r="V897" s="67">
        <f t="shared" si="248"/>
        <v>1.8912562302227425</v>
      </c>
      <c r="W897" s="67">
        <f t="shared" si="248"/>
        <v>1.8112580291966291</v>
      </c>
      <c r="X897" s="67">
        <f t="shared" si="248"/>
        <v>1.734643670119135</v>
      </c>
      <c r="Y897" s="67">
        <f t="shared" ref="Y897:AN912" si="252">$C897*POWER(POWER($D897/$C897,1/($D$672-$C$672)),Y$672-$C$672)</f>
        <v>1.6612700199424366</v>
      </c>
      <c r="Z897" s="67">
        <f t="shared" si="252"/>
        <v>1.591</v>
      </c>
      <c r="AA897" s="67">
        <f t="shared" si="252"/>
        <v>1.5237023299124541</v>
      </c>
      <c r="AB897" s="67">
        <f t="shared" si="252"/>
        <v>1.4592512823259844</v>
      </c>
      <c r="AC897" s="67">
        <f t="shared" si="252"/>
        <v>1.3975264480250402</v>
      </c>
      <c r="AD897" s="67">
        <f t="shared" si="249"/>
        <v>1.3384125109805343</v>
      </c>
      <c r="AE897" s="67">
        <f t="shared" si="249"/>
        <v>1.2817990329132734</v>
      </c>
      <c r="AF897" s="67">
        <f t="shared" si="249"/>
        <v>1.2275802469701353</v>
      </c>
      <c r="AG897" s="67">
        <f t="shared" si="249"/>
        <v>1.1756548601275305</v>
      </c>
      <c r="AH897" s="67">
        <f t="shared" si="249"/>
        <v>1.1259258639529972</v>
      </c>
      <c r="AI897" s="67">
        <f t="shared" si="249"/>
        <v>1.0783003533713857</v>
      </c>
      <c r="AJ897" s="67">
        <f t="shared" si="249"/>
        <v>1.0326893530970478</v>
      </c>
      <c r="AK897" s="67">
        <f t="shared" si="249"/>
        <v>0.98900765140776681</v>
      </c>
      <c r="AL897" s="67">
        <f t="shared" si="249"/>
        <v>0.94717364094987966</v>
      </c>
      <c r="AM897" s="67">
        <f t="shared" si="249"/>
        <v>0.9071091662771803</v>
      </c>
      <c r="AN897" s="67">
        <f t="shared" si="249"/>
        <v>0.86873937783877009</v>
      </c>
      <c r="AO897" s="67">
        <f t="shared" si="249"/>
        <v>0.83199259214307353</v>
      </c>
      <c r="AP897" s="67">
        <f t="shared" si="250"/>
        <v>0.79680015783677138</v>
      </c>
      <c r="AQ897" s="67">
        <f t="shared" si="250"/>
        <v>0.76309632744846001</v>
      </c>
      <c r="AR897" s="67">
        <f t="shared" si="250"/>
        <v>0.73081813455742017</v>
      </c>
      <c r="AS897" s="67">
        <f t="shared" si="250"/>
        <v>0.699905276158023</v>
      </c>
      <c r="AT897" s="67">
        <f t="shared" si="250"/>
        <v>0.67029999999999956</v>
      </c>
      <c r="AU897" s="67">
        <f t="shared" si="250"/>
        <v>0.6419469966941026</v>
      </c>
      <c r="AV897" s="67">
        <f t="shared" si="250"/>
        <v>0.61479329638158808</v>
      </c>
      <c r="AW897" s="67">
        <f t="shared" si="250"/>
        <v>0.58878816977447124</v>
      </c>
      <c r="AX897" s="67">
        <f t="shared" si="250"/>
        <v>0.56388303338167911</v>
      </c>
      <c r="AY897" s="67">
        <f t="shared" si="250"/>
        <v>0.54003135874403929</v>
      </c>
      <c r="AZ897" s="67">
        <f t="shared" si="250"/>
        <v>0.51718858550853619</v>
      </c>
      <c r="BA897" s="67">
        <f t="shared" si="250"/>
        <v>0.49531203817943636</v>
      </c>
      <c r="BB897" s="67">
        <f t="shared" si="250"/>
        <v>0.47436084639075649</v>
      </c>
      <c r="BC897" s="67">
        <f t="shared" si="250"/>
        <v>0.45429586855112464</v>
      </c>
      <c r="BD897" s="67">
        <f t="shared" si="250"/>
        <v>0.43507961871838507</v>
      </c>
      <c r="BE897" s="67">
        <f t="shared" ref="BE897:BQ912" si="253">$C897*POWER(POWER($D897/$C897,1/($D$672-$C$672)),BE$672-$C$672)</f>
        <v>0.41667619656733224</v>
      </c>
      <c r="BF897" s="67">
        <f t="shared" si="253"/>
        <v>0.39905122031973844</v>
      </c>
      <c r="BG897" s="67">
        <f t="shared" si="253"/>
        <v>0.38217176251137247</v>
      </c>
      <c r="BH897" s="67">
        <f t="shared" si="253"/>
        <v>0.36600628847600714</v>
      </c>
      <c r="BI897" s="67">
        <f t="shared" si="253"/>
        <v>0.35052459743149084</v>
      </c>
      <c r="BJ897" s="67">
        <f t="shared" si="253"/>
        <v>0.33569776605781743</v>
      </c>
      <c r="BK897" s="67">
        <f t="shared" si="253"/>
        <v>0.32149809446178657</v>
      </c>
      <c r="BL897" s="67">
        <f t="shared" si="253"/>
        <v>0.30789905442730259</v>
      </c>
      <c r="BM897" s="67">
        <f t="shared" si="253"/>
        <v>0.29487523985463387</v>
      </c>
      <c r="BN897" s="67">
        <f t="shared" si="253"/>
        <v>0.28240231929603982</v>
      </c>
      <c r="BO897" s="67">
        <f t="shared" si="253"/>
        <v>0.27045699049909283</v>
      </c>
      <c r="BP897" s="67">
        <f t="shared" si="253"/>
        <v>0.25901693687277072</v>
      </c>
      <c r="BQ897" s="67">
        <f t="shared" si="253"/>
        <v>0.24806078579498925</v>
      </c>
      <c r="BS897" s="55"/>
    </row>
    <row r="898" spans="2:71">
      <c r="B898" s="56">
        <v>20</v>
      </c>
      <c r="C898" s="212">
        <v>1.5726</v>
      </c>
      <c r="D898" s="212">
        <v>0.66990000000000005</v>
      </c>
      <c r="I898" s="61" t="s">
        <v>381</v>
      </c>
      <c r="J898" s="67">
        <f t="shared" ref="J898:Y913" si="254">$C898*POWER(POWER($D898/$C898,1/($D$672-$C$672)),J$672-$C$672)</f>
        <v>3.1124680796678423</v>
      </c>
      <c r="K898" s="67">
        <f t="shared" si="254"/>
        <v>2.9824590643283377</v>
      </c>
      <c r="L898" s="67">
        <f t="shared" si="254"/>
        <v>2.857880576671981</v>
      </c>
      <c r="M898" s="67">
        <f t="shared" si="254"/>
        <v>2.7385057814224609</v>
      </c>
      <c r="N898" s="67">
        <f t="shared" si="254"/>
        <v>2.6241173183021358</v>
      </c>
      <c r="O898" s="67">
        <f t="shared" si="254"/>
        <v>2.5145069062576186</v>
      </c>
      <c r="P898" s="67">
        <f t="shared" si="254"/>
        <v>2.4094749642170044</v>
      </c>
      <c r="Q898" s="67">
        <f t="shared" si="254"/>
        <v>2.3088302476882268</v>
      </c>
      <c r="R898" s="67">
        <f t="shared" si="254"/>
        <v>2.2123895005368404</v>
      </c>
      <c r="S898" s="67">
        <f t="shared" si="254"/>
        <v>2.11997712130918</v>
      </c>
      <c r="T898" s="67">
        <f t="shared" si="254"/>
        <v>2.0314248434933395</v>
      </c>
      <c r="U898" s="67">
        <f t="shared" si="254"/>
        <v>1.946571429135767</v>
      </c>
      <c r="V898" s="67">
        <f t="shared" si="254"/>
        <v>1.8652623752556192</v>
      </c>
      <c r="W898" s="67">
        <f t="shared" si="254"/>
        <v>1.7873496325223071</v>
      </c>
      <c r="X898" s="67">
        <f t="shared" si="254"/>
        <v>1.7126913356839832</v>
      </c>
      <c r="Y898" s="67">
        <f t="shared" si="254"/>
        <v>1.6411515452561447</v>
      </c>
      <c r="Z898" s="67">
        <f t="shared" si="252"/>
        <v>1.5726</v>
      </c>
      <c r="AA898" s="67">
        <f t="shared" si="252"/>
        <v>1.5069118797399128</v>
      </c>
      <c r="AB898" s="67">
        <f t="shared" si="252"/>
        <v>1.4439675780880565</v>
      </c>
      <c r="AC898" s="67">
        <f t="shared" si="252"/>
        <v>1.3836524846624461</v>
      </c>
      <c r="AD898" s="67">
        <f t="shared" si="252"/>
        <v>1.3258567764018108</v>
      </c>
      <c r="AE898" s="67">
        <f t="shared" si="252"/>
        <v>1.2704752175973253</v>
      </c>
      <c r="AF898" s="67">
        <f t="shared" si="252"/>
        <v>1.2174069682770956</v>
      </c>
      <c r="AG898" s="67">
        <f t="shared" si="252"/>
        <v>1.1665554005944976</v>
      </c>
      <c r="AH898" s="67">
        <f t="shared" si="252"/>
        <v>1.1178279228860493</v>
      </c>
      <c r="AI898" s="67">
        <f t="shared" si="252"/>
        <v>1.0711358110784555</v>
      </c>
      <c r="AJ898" s="67">
        <f t="shared" si="252"/>
        <v>1.0263940471378425</v>
      </c>
      <c r="AK898" s="67">
        <f t="shared" si="252"/>
        <v>0.98352116426703762</v>
      </c>
      <c r="AL898" s="67">
        <f t="shared" si="252"/>
        <v>0.94243909856901265</v>
      </c>
      <c r="AM898" s="67">
        <f t="shared" si="252"/>
        <v>0.90307304690640966</v>
      </c>
      <c r="AN898" s="67">
        <f t="shared" si="252"/>
        <v>0.8653513306983267</v>
      </c>
      <c r="AO898" s="67">
        <f t="shared" ref="AO898:BD913" si="255">$C898*POWER(POWER($D898/$C898,1/($D$672-$C$672)),AO$672-$C$672)</f>
        <v>0.82920526540636552</v>
      </c>
      <c r="AP898" s="67">
        <f t="shared" si="255"/>
        <v>0.79456903547230018</v>
      </c>
      <c r="AQ898" s="67">
        <f t="shared" si="255"/>
        <v>0.76137957447964733</v>
      </c>
      <c r="AR898" s="67">
        <f t="shared" si="255"/>
        <v>0.72957645032093377</v>
      </c>
      <c r="AS898" s="67">
        <f t="shared" si="255"/>
        <v>0.69910175516157413</v>
      </c>
      <c r="AT898" s="67">
        <f t="shared" si="255"/>
        <v>0.66989999999999994</v>
      </c>
      <c r="AU898" s="67">
        <f t="shared" si="255"/>
        <v>0.64191801363205359</v>
      </c>
      <c r="AV898" s="67">
        <f t="shared" si="255"/>
        <v>0.61510484583567915</v>
      </c>
      <c r="AW898" s="67">
        <f t="shared" si="255"/>
        <v>0.58941167459962651</v>
      </c>
      <c r="AX898" s="67">
        <f t="shared" si="255"/>
        <v>0.56479171722724975</v>
      </c>
      <c r="AY898" s="67">
        <f t="shared" si="255"/>
        <v>0.54120014515353454</v>
      </c>
      <c r="AZ898" s="67">
        <f t="shared" si="255"/>
        <v>0.51859400232025066</v>
      </c>
      <c r="BA898" s="67">
        <f t="shared" si="255"/>
        <v>0.49693212696060907</v>
      </c>
      <c r="BB898" s="67">
        <f t="shared" si="255"/>
        <v>0.47617507665100117</v>
      </c>
      <c r="BC898" s="67">
        <f t="shared" si="255"/>
        <v>0.45628505649335949</v>
      </c>
      <c r="BD898" s="67">
        <f t="shared" si="255"/>
        <v>0.43722585029736799</v>
      </c>
      <c r="BE898" s="67">
        <f t="shared" si="253"/>
        <v>0.41896275463721772</v>
      </c>
      <c r="BF898" s="67">
        <f t="shared" si="253"/>
        <v>0.40146251566283953</v>
      </c>
      <c r="BG898" s="67">
        <f t="shared" si="253"/>
        <v>0.38469326855055558</v>
      </c>
      <c r="BH898" s="67">
        <f t="shared" si="253"/>
        <v>0.36862447948290022</v>
      </c>
      <c r="BI898" s="67">
        <f t="shared" si="253"/>
        <v>0.3532268900519675</v>
      </c>
      <c r="BJ898" s="67">
        <f t="shared" si="253"/>
        <v>0.33847246398505271</v>
      </c>
      <c r="BK898" s="67">
        <f t="shared" si="253"/>
        <v>0.32433433609558421</v>
      </c>
      <c r="BL898" s="67">
        <f t="shared" si="253"/>
        <v>0.31078676336639549</v>
      </c>
      <c r="BM898" s="67">
        <f t="shared" si="253"/>
        <v>0.29780507807626766</v>
      </c>
      <c r="BN898" s="67">
        <f t="shared" si="253"/>
        <v>0.28536564288439525</v>
      </c>
      <c r="BO898" s="67">
        <f t="shared" si="253"/>
        <v>0.27344580779099115</v>
      </c>
      <c r="BP898" s="67">
        <f t="shared" si="253"/>
        <v>0.26202386889566415</v>
      </c>
      <c r="BQ898" s="67">
        <f t="shared" si="253"/>
        <v>0.251079028878475</v>
      </c>
      <c r="BS898" s="55"/>
    </row>
    <row r="899" spans="2:71">
      <c r="B899" s="56">
        <v>21</v>
      </c>
      <c r="C899" s="212">
        <v>1.5314000000000001</v>
      </c>
      <c r="D899" s="212">
        <v>0.63229999999999997</v>
      </c>
      <c r="I899" s="61" t="s">
        <v>381</v>
      </c>
      <c r="J899" s="67">
        <f t="shared" si="254"/>
        <v>3.1075706535003196</v>
      </c>
      <c r="K899" s="67">
        <f t="shared" si="254"/>
        <v>2.9731220542390742</v>
      </c>
      <c r="L899" s="67">
        <f t="shared" si="254"/>
        <v>2.8444903543693045</v>
      </c>
      <c r="M899" s="67">
        <f t="shared" si="254"/>
        <v>2.7214238865719267</v>
      </c>
      <c r="N899" s="67">
        <f t="shared" si="254"/>
        <v>2.6036818718783734</v>
      </c>
      <c r="O899" s="67">
        <f t="shared" si="254"/>
        <v>2.4910339485876705</v>
      </c>
      <c r="P899" s="67">
        <f t="shared" si="254"/>
        <v>2.3832597215648432</v>
      </c>
      <c r="Q899" s="67">
        <f t="shared" si="254"/>
        <v>2.2801483310388657</v>
      </c>
      <c r="R899" s="67">
        <f t="shared" si="254"/>
        <v>2.1814980400565087</v>
      </c>
      <c r="S899" s="67">
        <f t="shared" si="254"/>
        <v>2.0871158397849299</v>
      </c>
      <c r="T899" s="67">
        <f t="shared" si="254"/>
        <v>1.9968170718907983</v>
      </c>
      <c r="U899" s="67">
        <f t="shared" si="254"/>
        <v>1.9104250672571279</v>
      </c>
      <c r="V899" s="67">
        <f t="shared" si="254"/>
        <v>1.8277708003309765</v>
      </c>
      <c r="W899" s="67">
        <f t="shared" si="254"/>
        <v>1.7486925584257424</v>
      </c>
      <c r="X899" s="67">
        <f t="shared" si="254"/>
        <v>1.6730356253310501</v>
      </c>
      <c r="Y899" s="67">
        <f t="shared" si="254"/>
        <v>1.6006519786112063</v>
      </c>
      <c r="Z899" s="67">
        <f t="shared" si="252"/>
        <v>1.5314000000000001</v>
      </c>
      <c r="AA899" s="67">
        <f t="shared" si="252"/>
        <v>1.4651441983252245</v>
      </c>
      <c r="AB899" s="67">
        <f t="shared" si="252"/>
        <v>1.4017549444208335</v>
      </c>
      <c r="AC899" s="67">
        <f t="shared" si="252"/>
        <v>1.3411082175080851</v>
      </c>
      <c r="AD899" s="67">
        <f t="shared" si="252"/>
        <v>1.2830853625494669</v>
      </c>
      <c r="AE899" s="67">
        <f t="shared" si="252"/>
        <v>1.2275728581006717</v>
      </c>
      <c r="AF899" s="67">
        <f t="shared" si="252"/>
        <v>1.174462094206421</v>
      </c>
      <c r="AG899" s="67">
        <f t="shared" si="252"/>
        <v>1.1236491599055967</v>
      </c>
      <c r="AH899" s="67">
        <f t="shared" si="252"/>
        <v>1.0750346399299315</v>
      </c>
      <c r="AI899" s="67">
        <f t="shared" si="252"/>
        <v>1.0285234201985018</v>
      </c>
      <c r="AJ899" s="67">
        <f t="shared" si="252"/>
        <v>0.98402450172747269</v>
      </c>
      <c r="AK899" s="67">
        <f t="shared" si="252"/>
        <v>0.94145082259101243</v>
      </c>
      <c r="AL899" s="67">
        <f t="shared" si="252"/>
        <v>0.90071908758504104</v>
      </c>
      <c r="AM899" s="67">
        <f t="shared" si="252"/>
        <v>0.861749605260554</v>
      </c>
      <c r="AN899" s="67">
        <f t="shared" si="252"/>
        <v>0.8244661320076746</v>
      </c>
      <c r="AO899" s="67">
        <f t="shared" si="255"/>
        <v>0.78879572288538791</v>
      </c>
      <c r="AP899" s="67">
        <f t="shared" si="255"/>
        <v>0.7546685889051048</v>
      </c>
      <c r="AQ899" s="67">
        <f t="shared" si="255"/>
        <v>0.72201796048883249</v>
      </c>
      <c r="AR899" s="67">
        <f t="shared" si="255"/>
        <v>0.69077995683480731</v>
      </c>
      <c r="AS899" s="67">
        <f t="shared" si="255"/>
        <v>0.66089346093500512</v>
      </c>
      <c r="AT899" s="67">
        <f t="shared" si="255"/>
        <v>0.63230000000000064</v>
      </c>
      <c r="AU899" s="67">
        <f t="shared" si="255"/>
        <v>0.60494363105722893</v>
      </c>
      <c r="AV899" s="67">
        <f t="shared" si="255"/>
        <v>0.57877083149882058</v>
      </c>
      <c r="AW899" s="67">
        <f t="shared" si="255"/>
        <v>0.5537303943648707</v>
      </c>
      <c r="AX899" s="67">
        <f t="shared" si="255"/>
        <v>0.52977332815726053</v>
      </c>
      <c r="AY899" s="67">
        <f t="shared" si="255"/>
        <v>0.50685276098802112</v>
      </c>
      <c r="AZ899" s="67">
        <f t="shared" si="255"/>
        <v>0.4849238488747033</v>
      </c>
      <c r="BA899" s="67">
        <f t="shared" si="255"/>
        <v>0.46394368800333646</v>
      </c>
      <c r="BB899" s="67">
        <f t="shared" si="255"/>
        <v>0.4438712307873165</v>
      </c>
      <c r="BC899" s="67">
        <f t="shared" si="255"/>
        <v>0.42466720555799486</v>
      </c>
      <c r="BD899" s="67">
        <f t="shared" si="255"/>
        <v>0.40629403972984302</v>
      </c>
      <c r="BE899" s="67">
        <f t="shared" si="253"/>
        <v>0.38871578628986408</v>
      </c>
      <c r="BF899" s="67">
        <f t="shared" si="253"/>
        <v>0.37189805346742988</v>
      </c>
      <c r="BG899" s="67">
        <f t="shared" si="253"/>
        <v>0.35580793744694328</v>
      </c>
      <c r="BH899" s="67">
        <f t="shared" si="253"/>
        <v>0.3404139579916764</v>
      </c>
      <c r="BI899" s="67">
        <f t="shared" si="253"/>
        <v>0.32568599685283489</v>
      </c>
      <c r="BJ899" s="67">
        <f t="shared" si="253"/>
        <v>0.31159523884334484</v>
      </c>
      <c r="BK899" s="67">
        <f t="shared" si="253"/>
        <v>0.2981141154610743</v>
      </c>
      <c r="BL899" s="67">
        <f t="shared" si="253"/>
        <v>0.28521625095118791</v>
      </c>
      <c r="BM899" s="67">
        <f t="shared" si="253"/>
        <v>0.27287641070210539</v>
      </c>
      <c r="BN899" s="67">
        <f t="shared" si="253"/>
        <v>0.26107045187410272</v>
      </c>
      <c r="BO899" s="67">
        <f t="shared" si="253"/>
        <v>0.24977527616395861</v>
      </c>
      <c r="BP899" s="67">
        <f t="shared" si="253"/>
        <v>0.23896878461323276</v>
      </c>
      <c r="BQ899" s="67">
        <f t="shared" si="253"/>
        <v>0.22862983437175668</v>
      </c>
      <c r="BS899" s="55"/>
    </row>
    <row r="900" spans="2:71">
      <c r="B900" s="56">
        <v>22</v>
      </c>
      <c r="C900" s="212">
        <v>1.4913000000000001</v>
      </c>
      <c r="D900" s="212">
        <v>0.5968</v>
      </c>
      <c r="I900" s="61" t="s">
        <v>381</v>
      </c>
      <c r="J900" s="67">
        <f t="shared" si="254"/>
        <v>3.1028014131872395</v>
      </c>
      <c r="K900" s="67">
        <f t="shared" si="254"/>
        <v>2.9639247302117493</v>
      </c>
      <c r="L900" s="67">
        <f t="shared" si="254"/>
        <v>2.8312639568308287</v>
      </c>
      <c r="M900" s="67">
        <f t="shared" si="254"/>
        <v>2.7045408783632223</v>
      </c>
      <c r="N900" s="67">
        <f t="shared" si="254"/>
        <v>2.5834897325946362</v>
      </c>
      <c r="O900" s="67">
        <f t="shared" si="254"/>
        <v>2.4678566524242145</v>
      </c>
      <c r="P900" s="67">
        <f t="shared" si="254"/>
        <v>2.3573991334573088</v>
      </c>
      <c r="Q900" s="67">
        <f t="shared" si="254"/>
        <v>2.2518855254279924</v>
      </c>
      <c r="R900" s="67">
        <f t="shared" si="254"/>
        <v>2.1510945463847309</v>
      </c>
      <c r="S900" s="67">
        <f t="shared" si="254"/>
        <v>2.0548148186203581</v>
      </c>
      <c r="T900" s="67">
        <f t="shared" si="254"/>
        <v>1.9628444253731323</v>
      </c>
      <c r="U900" s="67">
        <f t="shared" si="254"/>
        <v>1.8749904873691716</v>
      </c>
      <c r="V900" s="67">
        <f t="shared" si="254"/>
        <v>1.7910687583182139</v>
      </c>
      <c r="W900" s="67">
        <f t="shared" si="254"/>
        <v>1.7109032385143679</v>
      </c>
      <c r="X900" s="67">
        <f t="shared" si="254"/>
        <v>1.6343258057315109</v>
      </c>
      <c r="Y900" s="67">
        <f t="shared" si="254"/>
        <v>1.5611758626392487</v>
      </c>
      <c r="Z900" s="67">
        <f t="shared" si="252"/>
        <v>1.4913000000000001</v>
      </c>
      <c r="AA900" s="67">
        <f t="shared" si="252"/>
        <v>1.4245516749408704</v>
      </c>
      <c r="AB900" s="67">
        <f t="shared" si="252"/>
        <v>1.3607909036255881</v>
      </c>
      <c r="AC900" s="67">
        <f t="shared" si="252"/>
        <v>1.2998839676819769</v>
      </c>
      <c r="AD900" s="67">
        <f t="shared" si="252"/>
        <v>1.2417031337692916</v>
      </c>
      <c r="AE900" s="67">
        <f t="shared" si="252"/>
        <v>1.1861263856972923</v>
      </c>
      <c r="AF900" s="67">
        <f t="shared" si="252"/>
        <v>1.1330371685352636</v>
      </c>
      <c r="AG900" s="67">
        <f t="shared" si="252"/>
        <v>1.0823241441743252</v>
      </c>
      <c r="AH900" s="67">
        <f t="shared" si="252"/>
        <v>1.0338809578304022</v>
      </c>
      <c r="AI900" s="67">
        <f t="shared" si="252"/>
        <v>0.98760601499817013</v>
      </c>
      <c r="AJ900" s="67">
        <f t="shared" si="252"/>
        <v>0.94340226838819929</v>
      </c>
      <c r="AK900" s="67">
        <f t="shared" si="252"/>
        <v>0.90117701440047338</v>
      </c>
      <c r="AL900" s="67">
        <f t="shared" si="252"/>
        <v>0.86084169870744132</v>
      </c>
      <c r="AM900" s="67">
        <f t="shared" si="252"/>
        <v>0.82231173053887863</v>
      </c>
      <c r="AN900" s="67">
        <f t="shared" si="252"/>
        <v>0.7855063052790755</v>
      </c>
      <c r="AO900" s="67">
        <f t="shared" si="255"/>
        <v>0.75034823500430614</v>
      </c>
      <c r="AP900" s="67">
        <f t="shared" si="255"/>
        <v>0.71676378660518347</v>
      </c>
      <c r="AQ900" s="67">
        <f t="shared" si="255"/>
        <v>0.68468252715441213</v>
      </c>
      <c r="AR900" s="67">
        <f t="shared" si="255"/>
        <v>0.65403717619564528</v>
      </c>
      <c r="AS900" s="67">
        <f t="shared" si="255"/>
        <v>0.62476346464366905</v>
      </c>
      <c r="AT900" s="67">
        <f t="shared" si="255"/>
        <v>0.5968</v>
      </c>
      <c r="AU900" s="67">
        <f t="shared" si="255"/>
        <v>0.57008813760122823</v>
      </c>
      <c r="AV900" s="67">
        <f t="shared" si="255"/>
        <v>0.54457185763008853</v>
      </c>
      <c r="AW900" s="67">
        <f t="shared" si="255"/>
        <v>0.52019764763133092</v>
      </c>
      <c r="AX900" s="67">
        <f t="shared" si="255"/>
        <v>0.49691439028600093</v>
      </c>
      <c r="AY900" s="67">
        <f t="shared" si="255"/>
        <v>0.47467325620877354</v>
      </c>
      <c r="AZ900" s="67">
        <f t="shared" si="255"/>
        <v>0.45342760154351597</v>
      </c>
      <c r="BA900" s="67">
        <f t="shared" si="255"/>
        <v>0.43313287014231688</v>
      </c>
      <c r="BB900" s="67">
        <f t="shared" si="255"/>
        <v>0.4137465001228352</v>
      </c>
      <c r="BC900" s="67">
        <f t="shared" si="255"/>
        <v>0.39522783460799837</v>
      </c>
      <c r="BD900" s="67">
        <f t="shared" si="255"/>
        <v>0.37753803646085787</v>
      </c>
      <c r="BE900" s="67">
        <f t="shared" si="253"/>
        <v>0.36064000683578257</v>
      </c>
      <c r="BF900" s="67">
        <f t="shared" si="253"/>
        <v>0.34449830737517667</v>
      </c>
      <c r="BG900" s="67">
        <f t="shared" si="253"/>
        <v>0.32907908588855544</v>
      </c>
      <c r="BH900" s="67">
        <f t="shared" si="253"/>
        <v>0.31435000535811192</v>
      </c>
      <c r="BI900" s="67">
        <f t="shared" si="253"/>
        <v>0.30028017612188684</v>
      </c>
      <c r="BJ900" s="67">
        <f t="shared" si="253"/>
        <v>0.28684009109231778</v>
      </c>
      <c r="BK900" s="67">
        <f t="shared" si="253"/>
        <v>0.27400156387430641</v>
      </c>
      <c r="BL900" s="67">
        <f t="shared" si="253"/>
        <v>0.2617376696530283</v>
      </c>
      <c r="BM900" s="67">
        <f t="shared" si="253"/>
        <v>0.25002268872751404</v>
      </c>
      <c r="BN900" s="67">
        <f t="shared" si="253"/>
        <v>0.23883205257158185</v>
      </c>
      <c r="BO900" s="67">
        <f t="shared" si="253"/>
        <v>0.22814229230900085</v>
      </c>
      <c r="BP900" s="67">
        <f t="shared" si="253"/>
        <v>0.21793098949482786</v>
      </c>
      <c r="BQ900" s="67">
        <f t="shared" si="253"/>
        <v>0.20817672909969712</v>
      </c>
      <c r="BS900" s="55"/>
    </row>
    <row r="901" spans="2:71">
      <c r="B901" s="56">
        <v>23</v>
      </c>
      <c r="C901" s="212">
        <v>1.4521999999999999</v>
      </c>
      <c r="D901" s="212">
        <v>0.56320000000000003</v>
      </c>
      <c r="I901" s="61" t="s">
        <v>381</v>
      </c>
      <c r="J901" s="67">
        <f t="shared" si="254"/>
        <v>3.0982571559836591</v>
      </c>
      <c r="K901" s="67">
        <f t="shared" si="254"/>
        <v>2.9549441175857329</v>
      </c>
      <c r="L901" s="67">
        <f t="shared" si="254"/>
        <v>2.818260169654097</v>
      </c>
      <c r="M901" s="67">
        <f t="shared" si="254"/>
        <v>2.6878986768616269</v>
      </c>
      <c r="N901" s="67">
        <f t="shared" si="254"/>
        <v>2.5635671876103725</v>
      </c>
      <c r="O901" s="67">
        <f t="shared" si="254"/>
        <v>2.4449867779487269</v>
      </c>
      <c r="P901" s="67">
        <f t="shared" si="254"/>
        <v>2.3318914258363743</v>
      </c>
      <c r="Q901" s="67">
        <f t="shared" si="254"/>
        <v>2.2240274143532535</v>
      </c>
      <c r="R901" s="67">
        <f t="shared" si="254"/>
        <v>2.1211527625136926</v>
      </c>
      <c r="S901" s="67">
        <f t="shared" si="254"/>
        <v>2.0230366824088186</v>
      </c>
      <c r="T901" s="67">
        <f t="shared" si="254"/>
        <v>1.9294590614593983</v>
      </c>
      <c r="U901" s="67">
        <f t="shared" si="254"/>
        <v>1.8402099686175986</v>
      </c>
      <c r="V901" s="67">
        <f t="shared" si="254"/>
        <v>1.755089183409887</v>
      </c>
      <c r="W901" s="67">
        <f t="shared" si="254"/>
        <v>1.673905746764536</v>
      </c>
      <c r="X901" s="67">
        <f t="shared" si="254"/>
        <v>1.5964775326160523</v>
      </c>
      <c r="Y901" s="67">
        <f t="shared" si="254"/>
        <v>1.522630839325485</v>
      </c>
      <c r="Z901" s="67">
        <f t="shared" si="252"/>
        <v>1.4521999999999999</v>
      </c>
      <c r="AA901" s="67">
        <f t="shared" si="252"/>
        <v>1.3850270108375193</v>
      </c>
      <c r="AB901" s="67">
        <f t="shared" si="252"/>
        <v>1.3209611766626597</v>
      </c>
      <c r="AC901" s="67">
        <f t="shared" si="252"/>
        <v>1.2598587728587631</v>
      </c>
      <c r="AD901" s="67">
        <f t="shared" si="252"/>
        <v>1.2015827229376108</v>
      </c>
      <c r="AE901" s="67">
        <f t="shared" si="252"/>
        <v>1.1460022910234722</v>
      </c>
      <c r="AF901" s="67">
        <f t="shared" si="252"/>
        <v>1.0929927885616231</v>
      </c>
      <c r="AG901" s="67">
        <f t="shared" si="252"/>
        <v>1.0424352945933546</v>
      </c>
      <c r="AH901" s="67">
        <f t="shared" si="252"/>
        <v>0.99421638896995124</v>
      </c>
      <c r="AI901" s="67">
        <f t="shared" si="252"/>
        <v>0.94822789790712314</v>
      </c>
      <c r="AJ901" s="67">
        <f t="shared" si="252"/>
        <v>0.90436665130908089</v>
      </c>
      <c r="AK901" s="67">
        <f t="shared" si="252"/>
        <v>0.86253425131783057</v>
      </c>
      <c r="AL901" s="67">
        <f t="shared" si="252"/>
        <v>0.82263685156845656</v>
      </c>
      <c r="AM901" s="67">
        <f t="shared" si="252"/>
        <v>0.78458494665517686</v>
      </c>
      <c r="AN901" s="67">
        <f t="shared" si="252"/>
        <v>0.74829317133585893</v>
      </c>
      <c r="AO901" s="67">
        <f t="shared" si="255"/>
        <v>0.71368010902453682</v>
      </c>
      <c r="AP901" s="67">
        <f t="shared" si="255"/>
        <v>0.68066810914230091</v>
      </c>
      <c r="AQ901" s="67">
        <f t="shared" si="255"/>
        <v>0.6491831129168073</v>
      </c>
      <c r="AR901" s="67">
        <f t="shared" si="255"/>
        <v>0.61915448723960986</v>
      </c>
      <c r="AS901" s="67">
        <f t="shared" si="255"/>
        <v>0.59051486620858962</v>
      </c>
      <c r="AT901" s="67">
        <f t="shared" si="255"/>
        <v>0.56320000000000059</v>
      </c>
      <c r="AU901" s="67">
        <f t="shared" si="255"/>
        <v>0.53714861073109188</v>
      </c>
      <c r="AV901" s="67">
        <f t="shared" si="255"/>
        <v>0.51230225498995363</v>
      </c>
      <c r="AW901" s="67">
        <f t="shared" si="255"/>
        <v>0.4886051927241814</v>
      </c>
      <c r="AX901" s="67">
        <f t="shared" si="255"/>
        <v>0.46600426219423158</v>
      </c>
      <c r="AY901" s="67">
        <f t="shared" si="255"/>
        <v>0.44444876071093531</v>
      </c>
      <c r="AZ901" s="67">
        <f t="shared" si="255"/>
        <v>0.42389033088962036</v>
      </c>
      <c r="BA901" s="67">
        <f t="shared" si="255"/>
        <v>0.4042828521656644</v>
      </c>
      <c r="BB901" s="67">
        <f t="shared" si="255"/>
        <v>0.38558233732810704</v>
      </c>
      <c r="BC901" s="67">
        <f t="shared" si="255"/>
        <v>0.36774683383920415</v>
      </c>
      <c r="BD901" s="67">
        <f t="shared" si="255"/>
        <v>0.35073632971854768</v>
      </c>
      <c r="BE901" s="67">
        <f t="shared" si="253"/>
        <v>0.33451266378061056</v>
      </c>
      <c r="BF901" s="67">
        <f t="shared" si="253"/>
        <v>0.31903944002434603</v>
      </c>
      <c r="BG901" s="67">
        <f t="shared" si="253"/>
        <v>0.30428194598278202</v>
      </c>
      <c r="BH901" s="67">
        <f t="shared" si="253"/>
        <v>0.29020707484943958</v>
      </c>
      <c r="BI901" s="67">
        <f t="shared" si="253"/>
        <v>0.27678325120687203</v>
      </c>
      <c r="BJ901" s="67">
        <f t="shared" si="253"/>
        <v>0.2639803601907067</v>
      </c>
      <c r="BK901" s="67">
        <f t="shared" si="253"/>
        <v>0.2517696799302756</v>
      </c>
      <c r="BL901" s="67">
        <f t="shared" si="253"/>
        <v>0.24012381711427394</v>
      </c>
      <c r="BM901" s="67">
        <f t="shared" si="253"/>
        <v>0.22901664553689438</v>
      </c>
      <c r="BN901" s="67">
        <f t="shared" si="253"/>
        <v>0.21842324748657255</v>
      </c>
      <c r="BO901" s="67">
        <f t="shared" si="253"/>
        <v>0.20831985784585547</v>
      </c>
      <c r="BP901" s="67">
        <f t="shared" si="253"/>
        <v>0.19868381077698816</v>
      </c>
      <c r="BQ901" s="67">
        <f t="shared" si="253"/>
        <v>0.18949348887361189</v>
      </c>
      <c r="BS901" s="55"/>
    </row>
    <row r="902" spans="2:71">
      <c r="B902" s="56">
        <v>24</v>
      </c>
      <c r="C902" s="212">
        <v>1.4140999999999999</v>
      </c>
      <c r="D902" s="212">
        <v>0.53159999999999996</v>
      </c>
      <c r="I902" s="61" t="s">
        <v>381</v>
      </c>
      <c r="J902" s="67">
        <f t="shared" si="254"/>
        <v>3.0931162476665777</v>
      </c>
      <c r="K902" s="67">
        <f t="shared" si="254"/>
        <v>2.9454488465582598</v>
      </c>
      <c r="L902" s="67">
        <f t="shared" si="254"/>
        <v>2.8048311841613587</v>
      </c>
      <c r="M902" s="67">
        <f t="shared" si="254"/>
        <v>2.670926701319781</v>
      </c>
      <c r="N902" s="67">
        <f t="shared" si="254"/>
        <v>2.5434149064325888</v>
      </c>
      <c r="O902" s="67">
        <f t="shared" si="254"/>
        <v>2.4219906083783562</v>
      </c>
      <c r="P902" s="67">
        <f t="shared" si="254"/>
        <v>2.3063631860602354</v>
      </c>
      <c r="Q902" s="67">
        <f t="shared" si="254"/>
        <v>2.1962558928234097</v>
      </c>
      <c r="R902" s="67">
        <f t="shared" si="254"/>
        <v>2.0914051940801204</v>
      </c>
      <c r="S902" s="67">
        <f t="shared" si="254"/>
        <v>1.9915601365569098</v>
      </c>
      <c r="T902" s="67">
        <f t="shared" si="254"/>
        <v>1.8964817476544096</v>
      </c>
      <c r="U902" s="67">
        <f t="shared" si="254"/>
        <v>1.8059424634820953</v>
      </c>
      <c r="V902" s="67">
        <f t="shared" si="254"/>
        <v>1.7197255841990311</v>
      </c>
      <c r="W902" s="67">
        <f t="shared" si="254"/>
        <v>1.637624755357008</v>
      </c>
      <c r="X902" s="67">
        <f t="shared" si="254"/>
        <v>1.5594434740047007</v>
      </c>
      <c r="Y902" s="67">
        <f t="shared" si="254"/>
        <v>1.4849946183707359</v>
      </c>
      <c r="Z902" s="67">
        <f t="shared" si="252"/>
        <v>1.4140999999999999</v>
      </c>
      <c r="AA902" s="67">
        <f t="shared" si="252"/>
        <v>1.3465899372712546</v>
      </c>
      <c r="AB902" s="67">
        <f t="shared" si="252"/>
        <v>1.2823028492752999</v>
      </c>
      <c r="AC902" s="67">
        <f t="shared" si="252"/>
        <v>1.2210848690816614</v>
      </c>
      <c r="AD902" s="67">
        <f t="shared" si="252"/>
        <v>1.1627894754681793</v>
      </c>
      <c r="AE902" s="67">
        <f t="shared" si="252"/>
        <v>1.1072771422320704</v>
      </c>
      <c r="AF902" s="67">
        <f t="shared" si="252"/>
        <v>1.0544150042431071</v>
      </c>
      <c r="AG902" s="67">
        <f t="shared" si="252"/>
        <v>1.0040765394396405</v>
      </c>
      <c r="AH902" s="67">
        <f t="shared" si="252"/>
        <v>0.95614126600633897</v>
      </c>
      <c r="AI902" s="67">
        <f t="shared" si="252"/>
        <v>0.91049445400886364</v>
      </c>
      <c r="AJ902" s="67">
        <f t="shared" si="252"/>
        <v>0.86702685079529107</v>
      </c>
      <c r="AK902" s="67">
        <f t="shared" si="252"/>
        <v>0.82563441950705352</v>
      </c>
      <c r="AL902" s="67">
        <f t="shared" si="252"/>
        <v>0.78621809007353938</v>
      </c>
      <c r="AM902" s="67">
        <f t="shared" si="252"/>
        <v>0.74868352209437317</v>
      </c>
      <c r="AN902" s="67">
        <f t="shared" si="252"/>
        <v>0.71294087904185277</v>
      </c>
      <c r="AO902" s="67">
        <f t="shared" si="255"/>
        <v>0.67890461324310991</v>
      </c>
      <c r="AP902" s="67">
        <f t="shared" si="255"/>
        <v>0.64649326112736361</v>
      </c>
      <c r="AQ902" s="67">
        <f t="shared" si="255"/>
        <v>0.61562924824820409</v>
      </c>
      <c r="AR902" s="67">
        <f t="shared" si="255"/>
        <v>0.58623870361424146</v>
      </c>
      <c r="AS902" s="67">
        <f t="shared" si="255"/>
        <v>0.55825128288373038</v>
      </c>
      <c r="AT902" s="67">
        <f t="shared" si="255"/>
        <v>0.53159999999999996</v>
      </c>
      <c r="AU902" s="67">
        <f t="shared" si="255"/>
        <v>0.50622106686471879</v>
      </c>
      <c r="AV902" s="67">
        <f t="shared" si="255"/>
        <v>0.48205374066526363</v>
      </c>
      <c r="AW902" s="67">
        <f t="shared" si="255"/>
        <v>0.45904017849077938</v>
      </c>
      <c r="AX902" s="67">
        <f t="shared" si="255"/>
        <v>0.43712529888896412</v>
      </c>
      <c r="AY902" s="67">
        <f t="shared" si="255"/>
        <v>0.41625665003222445</v>
      </c>
      <c r="AZ902" s="67">
        <f t="shared" si="255"/>
        <v>0.3963842841776648</v>
      </c>
      <c r="BA902" s="67">
        <f t="shared" si="255"/>
        <v>0.37746063812043906</v>
      </c>
      <c r="BB902" s="67">
        <f t="shared" si="255"/>
        <v>0.35944041935433829</v>
      </c>
      <c r="BC902" s="67">
        <f t="shared" si="255"/>
        <v>0.34228049766714652</v>
      </c>
      <c r="BD902" s="67">
        <f t="shared" si="255"/>
        <v>0.32593980191130517</v>
      </c>
      <c r="BE902" s="67">
        <f t="shared" si="253"/>
        <v>0.31037922170281429</v>
      </c>
      <c r="BF902" s="67">
        <f t="shared" si="253"/>
        <v>0.29556151381309209</v>
      </c>
      <c r="BG902" s="67">
        <f t="shared" si="253"/>
        <v>0.28145121302974951</v>
      </c>
      <c r="BH902" s="67">
        <f t="shared" si="253"/>
        <v>0.268014547272929</v>
      </c>
      <c r="BI902" s="67">
        <f t="shared" si="253"/>
        <v>0.25521935676404583</v>
      </c>
      <c r="BJ902" s="67">
        <f t="shared" si="253"/>
        <v>0.24303501705346611</v>
      </c>
      <c r="BK902" s="67">
        <f t="shared" si="253"/>
        <v>0.23143236572289458</v>
      </c>
      <c r="BL902" s="67">
        <f t="shared" si="253"/>
        <v>0.22038363258703819</v>
      </c>
      <c r="BM902" s="67">
        <f t="shared" si="253"/>
        <v>0.20986237322748819</v>
      </c>
      <c r="BN902" s="67">
        <f t="shared" si="253"/>
        <v>0.19984340569973832</v>
      </c>
      <c r="BO902" s="67">
        <f t="shared" si="253"/>
        <v>0.19030275026185173</v>
      </c>
      <c r="BP902" s="67">
        <f t="shared" si="253"/>
        <v>0.1812175719805206</v>
      </c>
      <c r="BQ902" s="67">
        <f t="shared" si="253"/>
        <v>0.17256612607715033</v>
      </c>
      <c r="BS902" s="55"/>
    </row>
    <row r="903" spans="2:71">
      <c r="B903" s="56">
        <v>25</v>
      </c>
      <c r="C903" s="212">
        <v>1.3771</v>
      </c>
      <c r="D903" s="212">
        <v>0.50170000000000003</v>
      </c>
      <c r="I903" s="61" t="s">
        <v>381</v>
      </c>
      <c r="J903" s="67">
        <f t="shared" si="254"/>
        <v>3.0887487318353677</v>
      </c>
      <c r="K903" s="67">
        <f t="shared" si="254"/>
        <v>2.9366792272665232</v>
      </c>
      <c r="L903" s="67">
        <f t="shared" si="254"/>
        <v>2.7920966166562162</v>
      </c>
      <c r="M903" s="67">
        <f t="shared" si="254"/>
        <v>2.6546322949951402</v>
      </c>
      <c r="N903" s="67">
        <f t="shared" si="254"/>
        <v>2.5239358049402538</v>
      </c>
      <c r="O903" s="67">
        <f t="shared" si="254"/>
        <v>2.3996739433440326</v>
      </c>
      <c r="P903" s="67">
        <f t="shared" si="254"/>
        <v>2.2815299117723051</v>
      </c>
      <c r="Q903" s="67">
        <f t="shared" si="254"/>
        <v>2.1692025088449554</v>
      </c>
      <c r="R903" s="67">
        <f t="shared" si="254"/>
        <v>2.0624053623404119</v>
      </c>
      <c r="S903" s="67">
        <f t="shared" si="254"/>
        <v>1.9608661991062202</v>
      </c>
      <c r="T903" s="67">
        <f t="shared" si="254"/>
        <v>1.8643261509143789</v>
      </c>
      <c r="U903" s="67">
        <f t="shared" si="254"/>
        <v>1.7725390944917523</v>
      </c>
      <c r="V903" s="67">
        <f t="shared" si="254"/>
        <v>1.6852710240430115</v>
      </c>
      <c r="W903" s="67">
        <f t="shared" si="254"/>
        <v>1.602299454666384</v>
      </c>
      <c r="X903" s="67">
        <f t="shared" si="254"/>
        <v>1.5234128551412551</v>
      </c>
      <c r="Y903" s="67">
        <f t="shared" si="254"/>
        <v>1.4484101086415484</v>
      </c>
      <c r="Z903" s="67">
        <f t="shared" si="252"/>
        <v>1.3771</v>
      </c>
      <c r="AA903" s="67">
        <f t="shared" si="252"/>
        <v>1.3093007282161413</v>
      </c>
      <c r="AB903" s="67">
        <f t="shared" si="252"/>
        <v>1.2448394429651573</v>
      </c>
      <c r="AC903" s="67">
        <f t="shared" si="252"/>
        <v>1.183551803925972</v>
      </c>
      <c r="AD903" s="67">
        <f t="shared" si="252"/>
        <v>1.1252815618050998</v>
      </c>
      <c r="AE903" s="67">
        <f t="shared" si="252"/>
        <v>1.0698801599881012</v>
      </c>
      <c r="AF903" s="67">
        <f t="shared" si="252"/>
        <v>1.0172063558030808</v>
      </c>
      <c r="AG903" s="67">
        <f t="shared" si="252"/>
        <v>0.96712586043065951</v>
      </c>
      <c r="AH903" s="67">
        <f t="shared" si="252"/>
        <v>0.91951099654238955</v>
      </c>
      <c r="AI903" s="67">
        <f t="shared" si="252"/>
        <v>0.8742403727947865</v>
      </c>
      <c r="AJ903" s="67">
        <f t="shared" si="252"/>
        <v>0.83119857434911393</v>
      </c>
      <c r="AK903" s="67">
        <f t="shared" si="252"/>
        <v>0.79027586862792354</v>
      </c>
      <c r="AL903" s="67">
        <f t="shared" si="252"/>
        <v>0.75136792555819032</v>
      </c>
      <c r="AM903" s="67">
        <f t="shared" si="252"/>
        <v>0.71437555158782229</v>
      </c>
      <c r="AN903" s="67">
        <f t="shared" si="252"/>
        <v>0.67920443679743181</v>
      </c>
      <c r="AO903" s="67">
        <f t="shared" si="255"/>
        <v>0.64576491446264739</v>
      </c>
      <c r="AP903" s="67">
        <f t="shared" si="255"/>
        <v>0.61397173245398184</v>
      </c>
      <c r="AQ903" s="67">
        <f t="shared" si="255"/>
        <v>0.58374383589145618</v>
      </c>
      <c r="AR903" s="67">
        <f t="shared" si="255"/>
        <v>0.55500416049986734</v>
      </c>
      <c r="AS903" s="67">
        <f t="shared" si="255"/>
        <v>0.52767943613787271</v>
      </c>
      <c r="AT903" s="67">
        <f t="shared" si="255"/>
        <v>0.5016999999999997</v>
      </c>
      <c r="AU903" s="67">
        <f t="shared" si="255"/>
        <v>0.47699961901534943</v>
      </c>
      <c r="AV903" s="67">
        <f t="shared" si="255"/>
        <v>0.45351532099021058</v>
      </c>
      <c r="AW903" s="67">
        <f t="shared" si="255"/>
        <v>0.4311872340640911</v>
      </c>
      <c r="AX903" s="67">
        <f t="shared" si="255"/>
        <v>0.4099584340698702</v>
      </c>
      <c r="AY903" s="67">
        <f t="shared" si="255"/>
        <v>0.38977479940892451</v>
      </c>
      <c r="AZ903" s="67">
        <f t="shared" si="255"/>
        <v>0.37058487307124049</v>
      </c>
      <c r="BA903" s="67">
        <f t="shared" si="255"/>
        <v>0.3523397314487412</v>
      </c>
      <c r="BB903" s="67">
        <f t="shared" si="255"/>
        <v>0.33499285960737535</v>
      </c>
      <c r="BC903" s="67">
        <f t="shared" si="255"/>
        <v>0.31850003269998123</v>
      </c>
      <c r="BD903" s="67">
        <f t="shared" si="255"/>
        <v>0.30281920321759509</v>
      </c>
      <c r="BE903" s="67">
        <f t="shared" si="253"/>
        <v>0.28791039379175731</v>
      </c>
      <c r="BF903" s="67">
        <f t="shared" si="253"/>
        <v>0.27373559527452168</v>
      </c>
      <c r="BG903" s="67">
        <f t="shared" si="253"/>
        <v>0.26025866983633011</v>
      </c>
      <c r="BH903" s="67">
        <f t="shared" si="253"/>
        <v>0.24744525883470433</v>
      </c>
      <c r="BI903" s="67">
        <f t="shared" si="253"/>
        <v>0.23526269521887297</v>
      </c>
      <c r="BJ903" s="67">
        <f t="shared" si="253"/>
        <v>0.22367992024701364</v>
      </c>
      <c r="BK903" s="67">
        <f t="shared" si="253"/>
        <v>0.21266740430378578</v>
      </c>
      <c r="BL903" s="67">
        <f t="shared" si="253"/>
        <v>0.20219707161628295</v>
      </c>
      <c r="BM903" s="67">
        <f t="shared" si="253"/>
        <v>0.19224222867647273</v>
      </c>
      <c r="BN903" s="67">
        <f t="shared" si="253"/>
        <v>0.18277749618764047</v>
      </c>
      <c r="BO903" s="67">
        <f t="shared" si="253"/>
        <v>0.17377874436133953</v>
      </c>
      <c r="BP903" s="67">
        <f t="shared" si="253"/>
        <v>0.16522303139988997</v>
      </c>
      <c r="BQ903" s="67">
        <f t="shared" si="253"/>
        <v>0.15708854500759156</v>
      </c>
      <c r="BS903" s="55"/>
    </row>
    <row r="904" spans="2:71">
      <c r="B904" s="56">
        <v>26</v>
      </c>
      <c r="C904" s="212">
        <v>1.3491</v>
      </c>
      <c r="D904" s="212">
        <v>0.48359999999999997</v>
      </c>
      <c r="I904" s="61" t="s">
        <v>381</v>
      </c>
      <c r="J904" s="67">
        <f t="shared" si="254"/>
        <v>3.0654230759376206</v>
      </c>
      <c r="K904" s="67">
        <f t="shared" si="254"/>
        <v>2.9121418787353353</v>
      </c>
      <c r="L904" s="67">
        <f t="shared" si="254"/>
        <v>2.7665252435963397</v>
      </c>
      <c r="M904" s="67">
        <f t="shared" si="254"/>
        <v>2.6281899173056655</v>
      </c>
      <c r="N904" s="67">
        <f t="shared" si="254"/>
        <v>2.4967718105647658</v>
      </c>
      <c r="O904" s="67">
        <f t="shared" si="254"/>
        <v>2.3719250397329037</v>
      </c>
      <c r="P904" s="67">
        <f t="shared" si="254"/>
        <v>2.2533210164846174</v>
      </c>
      <c r="Q904" s="67">
        <f t="shared" si="254"/>
        <v>2.1406475829872886</v>
      </c>
      <c r="R904" s="67">
        <f t="shared" si="254"/>
        <v>2.0336081903226697</v>
      </c>
      <c r="S904" s="67">
        <f t="shared" si="254"/>
        <v>1.9319211179900235</v>
      </c>
      <c r="T904" s="67">
        <f t="shared" si="254"/>
        <v>1.8353187324366647</v>
      </c>
      <c r="U904" s="67">
        <f t="shared" si="254"/>
        <v>1.7435467826644047</v>
      </c>
      <c r="V904" s="67">
        <f t="shared" si="254"/>
        <v>1.6563637310579804</v>
      </c>
      <c r="W904" s="67">
        <f t="shared" si="254"/>
        <v>1.5735401176742536</v>
      </c>
      <c r="X904" s="67">
        <f t="shared" si="254"/>
        <v>1.494857956319035</v>
      </c>
      <c r="Y904" s="67">
        <f t="shared" si="254"/>
        <v>1.4201101608220434</v>
      </c>
      <c r="Z904" s="67">
        <f t="shared" si="252"/>
        <v>1.3491</v>
      </c>
      <c r="AA904" s="67">
        <f t="shared" si="252"/>
        <v>1.2816405798733499</v>
      </c>
      <c r="AB904" s="67">
        <f t="shared" si="252"/>
        <v>1.217554351773847</v>
      </c>
      <c r="AC904" s="67">
        <f t="shared" si="252"/>
        <v>1.1566726450483684</v>
      </c>
      <c r="AD904" s="67">
        <f t="shared" si="252"/>
        <v>1.098835223129073</v>
      </c>
      <c r="AE904" s="67">
        <f t="shared" si="252"/>
        <v>1.0438898618015027</v>
      </c>
      <c r="AF904" s="67">
        <f t="shared" si="252"/>
        <v>0.9916919485606619</v>
      </c>
      <c r="AG904" s="67">
        <f t="shared" si="252"/>
        <v>0.94210410200060712</v>
      </c>
      <c r="AH904" s="67">
        <f t="shared" si="252"/>
        <v>0.89499581023580155</v>
      </c>
      <c r="AI904" s="67">
        <f t="shared" si="252"/>
        <v>0.85024308740258792</v>
      </c>
      <c r="AJ904" s="67">
        <f t="shared" si="252"/>
        <v>0.8077281473367135</v>
      </c>
      <c r="AK904" s="67">
        <f t="shared" si="252"/>
        <v>0.76733909356804697</v>
      </c>
      <c r="AL904" s="67">
        <f t="shared" si="252"/>
        <v>0.72896962481657579</v>
      </c>
      <c r="AM904" s="67">
        <f t="shared" si="252"/>
        <v>0.69251875521456874</v>
      </c>
      <c r="AN904" s="67">
        <f t="shared" si="252"/>
        <v>0.657890548518546</v>
      </c>
      <c r="AO904" s="67">
        <f t="shared" si="255"/>
        <v>0.62499386561152293</v>
      </c>
      <c r="AP904" s="67">
        <f t="shared" si="255"/>
        <v>0.59374212463096787</v>
      </c>
      <c r="AQ904" s="67">
        <f t="shared" si="255"/>
        <v>0.5640530730911486</v>
      </c>
      <c r="AR904" s="67">
        <f t="shared" si="255"/>
        <v>0.53584857140010722</v>
      </c>
      <c r="AS904" s="67">
        <f t="shared" si="255"/>
        <v>0.50905438720149698</v>
      </c>
      <c r="AT904" s="67">
        <f t="shared" si="255"/>
        <v>0.48359999999999964</v>
      </c>
      <c r="AU904" s="67">
        <f t="shared" si="255"/>
        <v>0.45941841555611268</v>
      </c>
      <c r="AV904" s="67">
        <f t="shared" si="255"/>
        <v>0.43644598956180558</v>
      </c>
      <c r="AW904" s="67">
        <f t="shared" si="255"/>
        <v>0.4146222601329706</v>
      </c>
      <c r="AX904" s="67">
        <f t="shared" si="255"/>
        <v>0.39388978867779956</v>
      </c>
      <c r="AY904" s="67">
        <f t="shared" si="255"/>
        <v>0.37419400872226394</v>
      </c>
      <c r="AZ904" s="67">
        <f t="shared" si="255"/>
        <v>0.35548308229481562</v>
      </c>
      <c r="BA904" s="67">
        <f t="shared" si="255"/>
        <v>0.33770776349232323</v>
      </c>
      <c r="BB904" s="67">
        <f t="shared" si="255"/>
        <v>0.32082126886815898</v>
      </c>
      <c r="BC904" s="67">
        <f t="shared" si="255"/>
        <v>0.30477915430130548</v>
      </c>
      <c r="BD904" s="67">
        <f t="shared" si="255"/>
        <v>0.28953919802241079</v>
      </c>
      <c r="BE904" s="67">
        <f t="shared" si="253"/>
        <v>0.27506128948892389</v>
      </c>
      <c r="BF904" s="67">
        <f t="shared" si="253"/>
        <v>0.26130732381683774</v>
      </c>
      <c r="BG904" s="67">
        <f t="shared" si="253"/>
        <v>0.24824110149119055</v>
      </c>
      <c r="BH904" s="67">
        <f t="shared" si="253"/>
        <v>0.23582823309137099</v>
      </c>
      <c r="BI904" s="67">
        <f t="shared" si="253"/>
        <v>0.22403604878047009</v>
      </c>
      <c r="BJ904" s="67">
        <f t="shared" si="253"/>
        <v>0.21283351232046241</v>
      </c>
      <c r="BK904" s="67">
        <f t="shared" si="253"/>
        <v>0.20219113938690922</v>
      </c>
      <c r="BL904" s="67">
        <f t="shared" si="253"/>
        <v>0.19208091996819487</v>
      </c>
      <c r="BM904" s="67">
        <f t="shared" si="253"/>
        <v>0.18247624464505507</v>
      </c>
      <c r="BN904" s="67">
        <f t="shared" si="253"/>
        <v>0.17335183455637065</v>
      </c>
      <c r="BO904" s="67">
        <f t="shared" si="253"/>
        <v>0.16468367486690083</v>
      </c>
      <c r="BP904" s="67">
        <f t="shared" si="253"/>
        <v>0.1564489515618479</v>
      </c>
      <c r="BQ904" s="67">
        <f t="shared" si="253"/>
        <v>0.14862599140190083</v>
      </c>
      <c r="BS904" s="55"/>
    </row>
    <row r="905" spans="2:71">
      <c r="B905" s="56">
        <v>27</v>
      </c>
      <c r="C905" s="212">
        <v>1.3216000000000001</v>
      </c>
      <c r="D905" s="212">
        <v>0.4662</v>
      </c>
      <c r="I905" s="61" t="s">
        <v>381</v>
      </c>
      <c r="J905" s="67">
        <f t="shared" si="254"/>
        <v>3.0417410482378267</v>
      </c>
      <c r="K905" s="67">
        <f t="shared" si="254"/>
        <v>2.8873261923432931</v>
      </c>
      <c r="L905" s="67">
        <f t="shared" si="254"/>
        <v>2.7407502508542922</v>
      </c>
      <c r="M905" s="67">
        <f t="shared" si="254"/>
        <v>2.6016152790348626</v>
      </c>
      <c r="N905" s="67">
        <f t="shared" si="254"/>
        <v>2.4695435339275935</v>
      </c>
      <c r="O905" s="67">
        <f t="shared" si="254"/>
        <v>2.3441764488045433</v>
      </c>
      <c r="P905" s="67">
        <f t="shared" si="254"/>
        <v>2.2251736596804612</v>
      </c>
      <c r="Q905" s="67">
        <f t="shared" si="254"/>
        <v>2.1122120812453318</v>
      </c>
      <c r="R905" s="67">
        <f t="shared" si="254"/>
        <v>2.0049850297074823</v>
      </c>
      <c r="S905" s="67">
        <f t="shared" si="254"/>
        <v>1.9032013901657996</v>
      </c>
      <c r="T905" s="67">
        <f t="shared" si="254"/>
        <v>1.806584826250544</v>
      </c>
      <c r="U905" s="67">
        <f t="shared" si="254"/>
        <v>1.7148730298869643</v>
      </c>
      <c r="V905" s="67">
        <f t="shared" si="254"/>
        <v>1.627817009144888</v>
      </c>
      <c r="W905" s="67">
        <f t="shared" si="254"/>
        <v>1.5451804122408226</v>
      </c>
      <c r="X905" s="67">
        <f t="shared" si="254"/>
        <v>1.4667388858572898</v>
      </c>
      <c r="Y905" s="67">
        <f t="shared" si="254"/>
        <v>1.3922794660372588</v>
      </c>
      <c r="Z905" s="67">
        <f t="shared" si="252"/>
        <v>1.3216000000000001</v>
      </c>
      <c r="AA905" s="67">
        <f t="shared" si="252"/>
        <v>1.2545085973086232</v>
      </c>
      <c r="AB905" s="67">
        <f t="shared" si="252"/>
        <v>1.19082310889925</v>
      </c>
      <c r="AC905" s="67">
        <f t="shared" si="252"/>
        <v>1.1303706325574243</v>
      </c>
      <c r="AD905" s="67">
        <f t="shared" si="252"/>
        <v>1.0729870434991489</v>
      </c>
      <c r="AE905" s="67">
        <f t="shared" si="252"/>
        <v>1.0185165487821153</v>
      </c>
      <c r="AF905" s="67">
        <f t="shared" si="252"/>
        <v>0.96681126433737219</v>
      </c>
      <c r="AG905" s="67">
        <f t="shared" si="252"/>
        <v>0.91773081347310326</v>
      </c>
      <c r="AH905" s="67">
        <f t="shared" si="252"/>
        <v>0.87114194576047532</v>
      </c>
      <c r="AI905" s="67">
        <f t="shared" si="252"/>
        <v>0.82691817526685718</v>
      </c>
      <c r="AJ905" s="67">
        <f t="shared" si="252"/>
        <v>0.78493943715423053</v>
      </c>
      <c r="AK905" s="67">
        <f t="shared" si="252"/>
        <v>0.74509176171048264</v>
      </c>
      <c r="AL905" s="67">
        <f t="shared" si="252"/>
        <v>0.70726696492859276</v>
      </c>
      <c r="AM905" s="67">
        <f t="shared" si="252"/>
        <v>0.67136235479365625</v>
      </c>
      <c r="AN905" s="67">
        <f t="shared" si="252"/>
        <v>0.63728045248032961</v>
      </c>
      <c r="AO905" s="67">
        <f t="shared" si="255"/>
        <v>0.60492872770377049</v>
      </c>
      <c r="AP905" s="67">
        <f t="shared" si="255"/>
        <v>0.57421934750555914</v>
      </c>
      <c r="AQ905" s="67">
        <f t="shared" si="255"/>
        <v>0.54506893779257848</v>
      </c>
      <c r="AR905" s="67">
        <f t="shared" si="255"/>
        <v>0.51739835698143821</v>
      </c>
      <c r="AS905" s="67">
        <f t="shared" si="255"/>
        <v>0.49113248113390606</v>
      </c>
      <c r="AT905" s="67">
        <f t="shared" si="255"/>
        <v>0.46620000000000011</v>
      </c>
      <c r="AU905" s="67">
        <f t="shared" si="255"/>
        <v>0.44253322341501222</v>
      </c>
      <c r="AV905" s="67">
        <f t="shared" si="255"/>
        <v>0.42006789752484147</v>
      </c>
      <c r="AW905" s="67">
        <f t="shared" si="255"/>
        <v>0.39874303034070163</v>
      </c>
      <c r="AX905" s="67">
        <f t="shared" si="255"/>
        <v>0.3785007261495939</v>
      </c>
      <c r="AY905" s="67">
        <f t="shared" si="255"/>
        <v>0.35928602833097928</v>
      </c>
      <c r="AZ905" s="67">
        <f t="shared" si="255"/>
        <v>0.34104677015290785</v>
      </c>
      <c r="BA905" s="67">
        <f t="shared" si="255"/>
        <v>0.32373343314252484</v>
      </c>
      <c r="BB905" s="67">
        <f t="shared" si="255"/>
        <v>0.30729901264643894</v>
      </c>
      <c r="BC905" s="67">
        <f t="shared" si="255"/>
        <v>0.29169889021595713</v>
      </c>
      <c r="BD905" s="67">
        <f t="shared" si="255"/>
        <v>0.27689071247071911</v>
      </c>
      <c r="BE905" s="67">
        <f t="shared" si="253"/>
        <v>0.26283427611185461</v>
      </c>
      <c r="BF905" s="67">
        <f t="shared" si="253"/>
        <v>0.24949141877248035</v>
      </c>
      <c r="BG905" s="67">
        <f t="shared" si="253"/>
        <v>0.23682591540920295</v>
      </c>
      <c r="BH905" s="67">
        <f t="shared" si="253"/>
        <v>0.22480337995333671</v>
      </c>
      <c r="BI905" s="67">
        <f t="shared" si="253"/>
        <v>0.21339117195482585</v>
      </c>
      <c r="BJ905" s="67">
        <f t="shared" si="253"/>
        <v>0.20255830796541444</v>
      </c>
      <c r="BK905" s="67">
        <f t="shared" si="253"/>
        <v>0.19227537742047529</v>
      </c>
      <c r="BL905" s="67">
        <f t="shared" si="253"/>
        <v>0.18251446279112177</v>
      </c>
      <c r="BM905" s="67">
        <f t="shared" si="253"/>
        <v>0.17324906378982069</v>
      </c>
      <c r="BN905" s="67">
        <f t="shared" si="253"/>
        <v>0.16445402542372889</v>
      </c>
      <c r="BO905" s="67">
        <f t="shared" si="253"/>
        <v>0.15610546970042277</v>
      </c>
      <c r="BP905" s="67">
        <f t="shared" si="253"/>
        <v>0.1481807308006062</v>
      </c>
      <c r="BQ905" s="67">
        <f t="shared" si="253"/>
        <v>0.14065829354179415</v>
      </c>
      <c r="BS905" s="55"/>
    </row>
    <row r="906" spans="2:71">
      <c r="B906" s="56">
        <v>28</v>
      </c>
      <c r="C906" s="212">
        <v>1.2948</v>
      </c>
      <c r="D906" s="212">
        <v>0.44929999999999998</v>
      </c>
      <c r="I906" s="61" t="s">
        <v>381</v>
      </c>
      <c r="J906" s="67">
        <f t="shared" si="254"/>
        <v>3.0195046895435396</v>
      </c>
      <c r="K906" s="67">
        <f t="shared" si="254"/>
        <v>2.8638640303986325</v>
      </c>
      <c r="L906" s="67">
        <f t="shared" si="254"/>
        <v>2.716245883973428</v>
      </c>
      <c r="M906" s="67">
        <f t="shared" si="254"/>
        <v>2.576236729079493</v>
      </c>
      <c r="N906" s="67">
        <f t="shared" si="254"/>
        <v>2.4434443595177604</v>
      </c>
      <c r="O906" s="67">
        <f t="shared" si="254"/>
        <v>2.3174967853953512</v>
      </c>
      <c r="P906" s="67">
        <f t="shared" si="254"/>
        <v>2.1980411910741311</v>
      </c>
      <c r="Q906" s="67">
        <f t="shared" si="254"/>
        <v>2.0847429468319105</v>
      </c>
      <c r="R906" s="67">
        <f t="shared" si="254"/>
        <v>1.9772846714676606</v>
      </c>
      <c r="S906" s="67">
        <f t="shared" si="254"/>
        <v>1.8753653432248323</v>
      </c>
      <c r="T906" s="67">
        <f t="shared" si="254"/>
        <v>1.7786994565422221</v>
      </c>
      <c r="U906" s="67">
        <f t="shared" si="254"/>
        <v>1.6870162222701903</v>
      </c>
      <c r="V906" s="67">
        <f t="shared" si="254"/>
        <v>1.6000588091118175</v>
      </c>
      <c r="W906" s="67">
        <f t="shared" si="254"/>
        <v>1.5175836241640421</v>
      </c>
      <c r="X906" s="67">
        <f t="shared" si="254"/>
        <v>1.4393596305433818</v>
      </c>
      <c r="Y906" s="67">
        <f t="shared" si="254"/>
        <v>1.3651677001846956</v>
      </c>
      <c r="Z906" s="67">
        <f t="shared" si="252"/>
        <v>1.2948</v>
      </c>
      <c r="AA906" s="67">
        <f t="shared" si="252"/>
        <v>1.2280594096777875</v>
      </c>
      <c r="AB906" s="67">
        <f t="shared" si="252"/>
        <v>1.1647589694919336</v>
      </c>
      <c r="AC906" s="67">
        <f t="shared" si="252"/>
        <v>1.1047213565733489</v>
      </c>
      <c r="AD906" s="67">
        <f t="shared" si="252"/>
        <v>1.0477783881772562</v>
      </c>
      <c r="AE906" s="67">
        <f t="shared" si="252"/>
        <v>0.99377055055460672</v>
      </c>
      <c r="AF906" s="67">
        <f t="shared" si="252"/>
        <v>0.94254655210786231</v>
      </c>
      <c r="AG906" s="67">
        <f t="shared" si="252"/>
        <v>0.89396289957940633</v>
      </c>
      <c r="AH906" s="67">
        <f t="shared" si="252"/>
        <v>0.84788349608536362</v>
      </c>
      <c r="AI906" s="67">
        <f t="shared" si="252"/>
        <v>0.80417925986880623</v>
      </c>
      <c r="AJ906" s="67">
        <f t="shared" si="252"/>
        <v>0.76272776270436071</v>
      </c>
      <c r="AK906" s="67">
        <f t="shared" si="252"/>
        <v>0.72341288694128558</v>
      </c>
      <c r="AL906" s="67">
        <f t="shared" si="252"/>
        <v>0.68612450022429661</v>
      </c>
      <c r="AM906" s="67">
        <f t="shared" si="252"/>
        <v>0.65075814698093659</v>
      </c>
      <c r="AN906" s="67">
        <f t="shared" si="252"/>
        <v>0.61721475581126017</v>
      </c>
      <c r="AO906" s="67">
        <f t="shared" si="255"/>
        <v>0.58540036196014522</v>
      </c>
      <c r="AP906" s="67">
        <f t="shared" si="255"/>
        <v>0.5552258440947937</v>
      </c>
      <c r="AQ906" s="67">
        <f t="shared" si="255"/>
        <v>0.52660667465006461</v>
      </c>
      <c r="AR906" s="67">
        <f t="shared" si="255"/>
        <v>0.49946268304227753</v>
      </c>
      <c r="AS906" s="67">
        <f t="shared" si="255"/>
        <v>0.47371783108818599</v>
      </c>
      <c r="AT906" s="67">
        <f t="shared" si="255"/>
        <v>0.44929999999999959</v>
      </c>
      <c r="AU906" s="67">
        <f t="shared" si="255"/>
        <v>0.42614078835976943</v>
      </c>
      <c r="AV906" s="67">
        <f t="shared" si="255"/>
        <v>0.40417532050720212</v>
      </c>
      <c r="AW906" s="67">
        <f t="shared" si="255"/>
        <v>0.38334206480414373</v>
      </c>
      <c r="AX906" s="67">
        <f t="shared" si="255"/>
        <v>0.36358266126663635</v>
      </c>
      <c r="AY906" s="67">
        <f t="shared" si="255"/>
        <v>0.34484175808169942</v>
      </c>
      <c r="AZ906" s="67">
        <f t="shared" si="255"/>
        <v>0.3270668565508667</v>
      </c>
      <c r="BA906" s="67">
        <f t="shared" si="255"/>
        <v>0.31020816402612517</v>
      </c>
      <c r="BB906" s="67">
        <f t="shared" si="255"/>
        <v>0.29421845442628486</v>
      </c>
      <c r="BC906" s="67">
        <f t="shared" si="255"/>
        <v>0.27905293594304476</v>
      </c>
      <c r="BD906" s="67">
        <f t="shared" si="255"/>
        <v>0.26466912556616384</v>
      </c>
      <c r="BE906" s="67">
        <f t="shared" si="253"/>
        <v>0.25102673007624299</v>
      </c>
      <c r="BF906" s="67">
        <f t="shared" si="253"/>
        <v>0.23808753317174558</v>
      </c>
      <c r="BG906" s="67">
        <f t="shared" si="253"/>
        <v>0.22581528841406745</v>
      </c>
      <c r="BH906" s="67">
        <f t="shared" si="253"/>
        <v>0.21417561769076224</v>
      </c>
      <c r="BI906" s="67">
        <f t="shared" si="253"/>
        <v>0.20313591491249069</v>
      </c>
      <c r="BJ906" s="67">
        <f t="shared" si="253"/>
        <v>0.19266525467391921</v>
      </c>
      <c r="BK906" s="67">
        <f t="shared" si="253"/>
        <v>0.18273430562270143</v>
      </c>
      <c r="BL906" s="67">
        <f t="shared" si="253"/>
        <v>0.17331524829386399</v>
      </c>
      <c r="BM906" s="67">
        <f t="shared" si="253"/>
        <v>0.1643816971794268</v>
      </c>
      <c r="BN906" s="67">
        <f t="shared" si="253"/>
        <v>0.15590862681495185</v>
      </c>
      <c r="BO906" s="67">
        <f t="shared" si="253"/>
        <v>0.14787230167596865</v>
      </c>
      <c r="BP906" s="67">
        <f t="shared" si="253"/>
        <v>0.14025020968789448</v>
      </c>
      <c r="BQ906" s="67">
        <f t="shared" si="253"/>
        <v>0.13302099916319246</v>
      </c>
      <c r="BS906" s="55"/>
    </row>
    <row r="907" spans="2:71">
      <c r="B907" s="56">
        <v>29</v>
      </c>
      <c r="C907" s="212">
        <v>1.2684</v>
      </c>
      <c r="D907" s="212">
        <v>0.43309999999999998</v>
      </c>
      <c r="I907" s="61" t="s">
        <v>381</v>
      </c>
      <c r="J907" s="67">
        <f t="shared" si="254"/>
        <v>2.9963371096559372</v>
      </c>
      <c r="K907" s="67">
        <f t="shared" si="254"/>
        <v>2.8396006739270896</v>
      </c>
      <c r="L907" s="67">
        <f t="shared" si="254"/>
        <v>2.6910630187045532</v>
      </c>
      <c r="M907" s="67">
        <f t="shared" si="254"/>
        <v>2.5502952711389604</v>
      </c>
      <c r="N907" s="67">
        <f t="shared" si="254"/>
        <v>2.4168909924393729</v>
      </c>
      <c r="O907" s="67">
        <f t="shared" si="254"/>
        <v>2.2904650043623493</v>
      </c>
      <c r="P907" s="67">
        <f t="shared" si="254"/>
        <v>2.1706522770865999</v>
      </c>
      <c r="Q907" s="67">
        <f t="shared" si="254"/>
        <v>2.0571068752621944</v>
      </c>
      <c r="R907" s="67">
        <f t="shared" si="254"/>
        <v>1.9495009591912467</v>
      </c>
      <c r="S907" s="67">
        <f t="shared" si="254"/>
        <v>1.8475238382561818</v>
      </c>
      <c r="T907" s="67">
        <f t="shared" si="254"/>
        <v>1.7508810738625569</v>
      </c>
      <c r="U907" s="67">
        <f t="shared" si="254"/>
        <v>1.6592936293063516</v>
      </c>
      <c r="V907" s="67">
        <f t="shared" si="254"/>
        <v>1.5724970641111471</v>
      </c>
      <c r="W907" s="67">
        <f t="shared" si="254"/>
        <v>1.4902407705090031</v>
      </c>
      <c r="X907" s="67">
        <f t="shared" si="254"/>
        <v>1.4122872498605159</v>
      </c>
      <c r="Y907" s="67">
        <f t="shared" si="254"/>
        <v>1.3384114269248744</v>
      </c>
      <c r="Z907" s="67">
        <f t="shared" si="252"/>
        <v>1.2684</v>
      </c>
      <c r="AA907" s="67">
        <f t="shared" si="252"/>
        <v>1.2020508250564308</v>
      </c>
      <c r="AB907" s="67">
        <f t="shared" si="252"/>
        <v>1.1391723320867595</v>
      </c>
      <c r="AC907" s="67">
        <f t="shared" si="252"/>
        <v>1.0795829719854522</v>
      </c>
      <c r="AD907" s="67">
        <f t="shared" si="252"/>
        <v>1.0231106923620203</v>
      </c>
      <c r="AE907" s="67">
        <f t="shared" si="252"/>
        <v>0.96959244077406381</v>
      </c>
      <c r="AF907" s="67">
        <f t="shared" si="252"/>
        <v>0.91887369394587026</v>
      </c>
      <c r="AG907" s="67">
        <f t="shared" si="252"/>
        <v>0.87080801161327948</v>
      </c>
      <c r="AH907" s="67">
        <f t="shared" si="252"/>
        <v>0.82525661370663239</v>
      </c>
      <c r="AI907" s="67">
        <f t="shared" si="252"/>
        <v>0.78208797965100418</v>
      </c>
      <c r="AJ907" s="67">
        <f t="shared" si="252"/>
        <v>0.74117746862677902</v>
      </c>
      <c r="AK907" s="67">
        <f t="shared" si="252"/>
        <v>0.70240695969414735</v>
      </c>
      <c r="AL907" s="67">
        <f t="shared" si="252"/>
        <v>0.66566451074245425</v>
      </c>
      <c r="AM907" s="67">
        <f t="shared" si="252"/>
        <v>0.63084403527968502</v>
      </c>
      <c r="AN907" s="67">
        <f t="shared" si="252"/>
        <v>0.59784499612888164</v>
      </c>
      <c r="AO907" s="67">
        <f t="shared" si="255"/>
        <v>0.56657211514709938</v>
      </c>
      <c r="AP907" s="67">
        <f t="shared" si="255"/>
        <v>0.53693509812877471</v>
      </c>
      <c r="AQ907" s="67">
        <f t="shared" si="255"/>
        <v>0.5088483740992189</v>
      </c>
      <c r="AR907" s="67">
        <f t="shared" si="255"/>
        <v>0.48223084824549783</v>
      </c>
      <c r="AS907" s="67">
        <f t="shared" si="255"/>
        <v>0.45700566777133644</v>
      </c>
      <c r="AT907" s="67">
        <f t="shared" si="255"/>
        <v>0.43310000000000004</v>
      </c>
      <c r="AU907" s="67">
        <f t="shared" si="255"/>
        <v>0.41044482208446881</v>
      </c>
      <c r="AV907" s="67">
        <f t="shared" si="255"/>
        <v>0.38897472171773539</v>
      </c>
      <c r="AW907" s="67">
        <f t="shared" si="255"/>
        <v>0.36862770826781727</v>
      </c>
      <c r="AX907" s="67">
        <f t="shared" si="255"/>
        <v>0.34934503379217208</v>
      </c>
      <c r="AY907" s="67">
        <f t="shared" si="255"/>
        <v>0.33107102341473288</v>
      </c>
      <c r="AZ907" s="67">
        <f t="shared" si="255"/>
        <v>0.31375291457580928</v>
      </c>
      <c r="BA907" s="67">
        <f t="shared" si="255"/>
        <v>0.29734070469072166</v>
      </c>
      <c r="BB907" s="67">
        <f t="shared" si="255"/>
        <v>0.28178700677731194</v>
      </c>
      <c r="BC907" s="67">
        <f t="shared" si="255"/>
        <v>0.26704691263548558</v>
      </c>
      <c r="BD907" s="67">
        <f t="shared" si="255"/>
        <v>0.25307786318374176</v>
      </c>
      <c r="BE907" s="67">
        <f t="shared" si="253"/>
        <v>0.23983952557831542</v>
      </c>
      <c r="BF907" s="67">
        <f t="shared" si="253"/>
        <v>0.2272936767601364</v>
      </c>
      <c r="BG907" s="67">
        <f t="shared" si="253"/>
        <v>0.21540409309337089</v>
      </c>
      <c r="BH907" s="67">
        <f t="shared" si="253"/>
        <v>0.20413644577689902</v>
      </c>
      <c r="BI907" s="67">
        <f t="shared" si="253"/>
        <v>0.19345820172674927</v>
      </c>
      <c r="BJ907" s="67">
        <f t="shared" si="253"/>
        <v>0.18333852964330838</v>
      </c>
      <c r="BK907" s="67">
        <f t="shared" si="253"/>
        <v>0.17374821099209378</v>
      </c>
      <c r="BL907" s="67">
        <f t="shared" si="253"/>
        <v>0.16465955564106363</v>
      </c>
      <c r="BM907" s="67">
        <f t="shared" si="253"/>
        <v>0.15604632191088447</v>
      </c>
      <c r="BN907" s="67">
        <f t="shared" si="253"/>
        <v>0.14788364080731634</v>
      </c>
      <c r="BO907" s="67">
        <f t="shared" si="253"/>
        <v>0.14014794421695323</v>
      </c>
      <c r="BP907" s="67">
        <f t="shared" si="253"/>
        <v>0.13281689685899656</v>
      </c>
      <c r="BQ907" s="67">
        <f t="shared" si="253"/>
        <v>0.1258693317965876</v>
      </c>
      <c r="BS907" s="55"/>
    </row>
    <row r="908" spans="2:71">
      <c r="B908" s="56">
        <v>30</v>
      </c>
      <c r="C908" s="212">
        <v>1.2425999999999999</v>
      </c>
      <c r="D908" s="212">
        <v>0.41749999999999998</v>
      </c>
      <c r="I908" s="61" t="s">
        <v>381</v>
      </c>
      <c r="J908" s="67">
        <f t="shared" si="254"/>
        <v>2.9735226080640476</v>
      </c>
      <c r="K908" s="67">
        <f t="shared" si="254"/>
        <v>2.8157072648581627</v>
      </c>
      <c r="L908" s="67">
        <f t="shared" si="254"/>
        <v>2.6662677391031524</v>
      </c>
      <c r="M908" s="67">
        <f t="shared" si="254"/>
        <v>2.5247594965950202</v>
      </c>
      <c r="N908" s="67">
        <f t="shared" si="254"/>
        <v>2.3907615961294599</v>
      </c>
      <c r="O908" s="67">
        <f t="shared" si="254"/>
        <v>2.2638754373380641</v>
      </c>
      <c r="P908" s="67">
        <f t="shared" si="254"/>
        <v>2.1437235749812862</v>
      </c>
      <c r="Q908" s="67">
        <f t="shared" si="254"/>
        <v>2.0299485961710593</v>
      </c>
      <c r="R908" s="67">
        <f t="shared" si="254"/>
        <v>1.9222120571831782</v>
      </c>
      <c r="S908" s="67">
        <f t="shared" si="254"/>
        <v>1.820193476696798</v>
      </c>
      <c r="T908" s="67">
        <f t="shared" si="254"/>
        <v>1.7235893824662725</v>
      </c>
      <c r="U908" s="67">
        <f t="shared" si="254"/>
        <v>1.6321124085894778</v>
      </c>
      <c r="V908" s="67">
        <f t="shared" si="254"/>
        <v>1.5454904406872974</v>
      </c>
      <c r="W908" s="67">
        <f t="shared" si="254"/>
        <v>1.463465806451449</v>
      </c>
      <c r="X908" s="67">
        <f t="shared" si="254"/>
        <v>1.3857945091527948</v>
      </c>
      <c r="Y908" s="67">
        <f t="shared" si="254"/>
        <v>1.312245501830074</v>
      </c>
      <c r="Z908" s="67">
        <f t="shared" si="252"/>
        <v>1.2425999999999999</v>
      </c>
      <c r="AA908" s="67">
        <f t="shared" si="252"/>
        <v>1.1766508308442603</v>
      </c>
      <c r="AB908" s="67">
        <f t="shared" si="252"/>
        <v>1.1142018169374601</v>
      </c>
      <c r="AC908" s="67">
        <f t="shared" si="252"/>
        <v>1.0550671926827997</v>
      </c>
      <c r="AD908" s="67">
        <f t="shared" si="252"/>
        <v>0.99907105171956989</v>
      </c>
      <c r="AE908" s="67">
        <f t="shared" si="252"/>
        <v>0.94604682365868409</v>
      </c>
      <c r="AF908" s="67">
        <f t="shared" si="252"/>
        <v>0.89583677858970234</v>
      </c>
      <c r="AG908" s="67">
        <f t="shared" si="252"/>
        <v>0.84829155788541677</v>
      </c>
      <c r="AH908" s="67">
        <f t="shared" si="252"/>
        <v>0.80326972990829515</v>
      </c>
      <c r="AI908" s="67">
        <f t="shared" si="252"/>
        <v>0.7606373692971512</v>
      </c>
      <c r="AJ908" s="67">
        <f t="shared" si="252"/>
        <v>0.72026765858255715</v>
      </c>
      <c r="AK908" s="67">
        <f t="shared" si="252"/>
        <v>0.68204051094593254</v>
      </c>
      <c r="AL908" s="67">
        <f t="shared" si="252"/>
        <v>0.64584221300014111</v>
      </c>
      <c r="AM908" s="67">
        <f t="shared" si="252"/>
        <v>0.61156508652898101</v>
      </c>
      <c r="AN908" s="67">
        <f t="shared" si="252"/>
        <v>0.5791071681793557</v>
      </c>
      <c r="AO908" s="67">
        <f t="shared" si="255"/>
        <v>0.54837190615331222</v>
      </c>
      <c r="AP908" s="67">
        <f t="shared" si="255"/>
        <v>0.51926787299770283</v>
      </c>
      <c r="AQ908" s="67">
        <f t="shared" si="255"/>
        <v>0.49170849363711483</v>
      </c>
      <c r="AR908" s="67">
        <f t="shared" si="255"/>
        <v>0.46561178784105162</v>
      </c>
      <c r="AS908" s="67">
        <f t="shared" si="255"/>
        <v>0.44090012635929093</v>
      </c>
      <c r="AT908" s="67">
        <f t="shared" si="255"/>
        <v>0.41749999999999921</v>
      </c>
      <c r="AU908" s="67">
        <f t="shared" si="255"/>
        <v>0.39534180096368715</v>
      </c>
      <c r="AV908" s="67">
        <f t="shared" si="255"/>
        <v>0.37435961578254362</v>
      </c>
      <c r="AW908" s="67">
        <f t="shared" si="255"/>
        <v>0.35449102924920983</v>
      </c>
      <c r="AX908" s="67">
        <f t="shared" si="255"/>
        <v>0.33567693875174603</v>
      </c>
      <c r="AY908" s="67">
        <f t="shared" si="255"/>
        <v>0.3178613784624979</v>
      </c>
      <c r="AZ908" s="67">
        <f t="shared" si="255"/>
        <v>0.30099135285787865</v>
      </c>
      <c r="BA908" s="67">
        <f t="shared" si="255"/>
        <v>0.28501667907384587</v>
      </c>
      <c r="BB908" s="67">
        <f t="shared" si="255"/>
        <v>0.26988983762812857</v>
      </c>
      <c r="BC908" s="67">
        <f t="shared" si="255"/>
        <v>0.25556583106515374</v>
      </c>
      <c r="BD908" s="67">
        <f t="shared" si="255"/>
        <v>0.24200205010318449</v>
      </c>
      <c r="BE908" s="67">
        <f t="shared" si="253"/>
        <v>0.22915814688550323</v>
      </c>
      <c r="BF908" s="67">
        <f t="shared" si="253"/>
        <v>0.21699591495860163</v>
      </c>
      <c r="BG908" s="67">
        <f t="shared" si="253"/>
        <v>0.20547917562035176</v>
      </c>
      <c r="BH908" s="67">
        <f t="shared" si="253"/>
        <v>0.19457367030008091</v>
      </c>
      <c r="BI908" s="67">
        <f t="shared" si="253"/>
        <v>0.18424695865041638</v>
      </c>
      <c r="BJ908" s="67">
        <f t="shared" si="253"/>
        <v>0.17446832204775511</v>
      </c>
      <c r="BK908" s="67">
        <f t="shared" si="253"/>
        <v>0.16520867221430471</v>
      </c>
      <c r="BL908" s="67">
        <f t="shared" si="253"/>
        <v>0.15644046468987502</v>
      </c>
      <c r="BM908" s="67">
        <f t="shared" si="253"/>
        <v>0.14813761689602739</v>
      </c>
      <c r="BN908" s="67">
        <f t="shared" si="253"/>
        <v>0.14027543054884864</v>
      </c>
      <c r="BO908" s="67">
        <f t="shared" si="253"/>
        <v>0.13283051818955344</v>
      </c>
      <c r="BP908" s="67">
        <f t="shared" si="253"/>
        <v>0.1257807336143664</v>
      </c>
      <c r="BQ908" s="67">
        <f t="shared" si="253"/>
        <v>0.11910510599673652</v>
      </c>
      <c r="BS908" s="55"/>
    </row>
    <row r="909" spans="2:71">
      <c r="B909" s="56">
        <v>31</v>
      </c>
      <c r="C909" s="212">
        <v>1.2298</v>
      </c>
      <c r="D909" s="212">
        <v>0.41310000000000002</v>
      </c>
      <c r="I909" s="61" t="s">
        <v>381</v>
      </c>
      <c r="J909" s="67">
        <f t="shared" si="254"/>
        <v>2.9434585450515849</v>
      </c>
      <c r="K909" s="67">
        <f t="shared" si="254"/>
        <v>2.7872052990259815</v>
      </c>
      <c r="L909" s="67">
        <f t="shared" si="254"/>
        <v>2.6392467432499096</v>
      </c>
      <c r="M909" s="67">
        <f t="shared" si="254"/>
        <v>2.4991425547983361</v>
      </c>
      <c r="N909" s="67">
        <f t="shared" si="254"/>
        <v>2.3664757852511822</v>
      </c>
      <c r="O909" s="67">
        <f t="shared" si="254"/>
        <v>2.2408516198597161</v>
      </c>
      <c r="P909" s="67">
        <f t="shared" si="254"/>
        <v>2.1218962025824952</v>
      </c>
      <c r="Q909" s="67">
        <f t="shared" si="254"/>
        <v>2.0092555234941796</v>
      </c>
      <c r="R909" s="67">
        <f t="shared" si="254"/>
        <v>1.9025943652561466</v>
      </c>
      <c r="S909" s="67">
        <f t="shared" si="254"/>
        <v>1.8015953055136269</v>
      </c>
      <c r="T909" s="67">
        <f t="shared" si="254"/>
        <v>1.7059577722505044</v>
      </c>
      <c r="U909" s="67">
        <f t="shared" si="254"/>
        <v>1.6153971492905244</v>
      </c>
      <c r="V909" s="67">
        <f t="shared" si="254"/>
        <v>1.5296439292828934</v>
      </c>
      <c r="W909" s="67">
        <f t="shared" si="254"/>
        <v>1.4484429116515674</v>
      </c>
      <c r="X909" s="67">
        <f t="shared" si="254"/>
        <v>1.3715524431213346</v>
      </c>
      <c r="Y909" s="67">
        <f t="shared" si="254"/>
        <v>1.2987436985605041</v>
      </c>
      <c r="Z909" s="67">
        <f t="shared" si="252"/>
        <v>1.2298</v>
      </c>
      <c r="AA909" s="67">
        <f t="shared" si="252"/>
        <v>1.1645161718022703</v>
      </c>
      <c r="AB909" s="67">
        <f t="shared" si="252"/>
        <v>1.1026979300609976</v>
      </c>
      <c r="AC909" s="67">
        <f t="shared" si="252"/>
        <v>1.0441613044144744</v>
      </c>
      <c r="AD909" s="67">
        <f t="shared" si="252"/>
        <v>0.98873209055196687</v>
      </c>
      <c r="AE909" s="67">
        <f t="shared" si="252"/>
        <v>0.93624533178373082</v>
      </c>
      <c r="AF909" s="67">
        <f t="shared" si="252"/>
        <v>0.88654482813183988</v>
      </c>
      <c r="AG909" s="67">
        <f t="shared" si="252"/>
        <v>0.83948267148088462</v>
      </c>
      <c r="AH909" s="67">
        <f t="shared" si="252"/>
        <v>0.79491880540515758</v>
      </c>
      <c r="AI909" s="67">
        <f t="shared" si="252"/>
        <v>0.75272060836237442</v>
      </c>
      <c r="AJ909" s="67">
        <f t="shared" si="252"/>
        <v>0.71276249901352118</v>
      </c>
      <c r="AK909" s="67">
        <f t="shared" si="252"/>
        <v>0.67492556249426339</v>
      </c>
      <c r="AL909" s="67">
        <f t="shared" si="252"/>
        <v>0.63909719652570629</v>
      </c>
      <c r="AM909" s="67">
        <f t="shared" si="252"/>
        <v>0.60517077631133409</v>
      </c>
      <c r="AN909" s="67">
        <f t="shared" si="252"/>
        <v>0.57304533722286788</v>
      </c>
      <c r="AO909" s="67">
        <f t="shared" si="255"/>
        <v>0.5426252743307165</v>
      </c>
      <c r="AP909" s="67">
        <f t="shared" si="255"/>
        <v>0.5138200578848291</v>
      </c>
      <c r="AQ909" s="67">
        <f t="shared" si="255"/>
        <v>0.48654396389922117</v>
      </c>
      <c r="AR909" s="67">
        <f t="shared" si="255"/>
        <v>0.46071581903839892</v>
      </c>
      <c r="AS909" s="67">
        <f t="shared" si="255"/>
        <v>0.43625875904646599</v>
      </c>
      <c r="AT909" s="67">
        <f t="shared" si="255"/>
        <v>0.41309999999999975</v>
      </c>
      <c r="AU909" s="67">
        <f t="shared" si="255"/>
        <v>0.39117062170394989</v>
      </c>
      <c r="AV909" s="67">
        <f t="shared" si="255"/>
        <v>0.37040536258594714</v>
      </c>
      <c r="AW909" s="67">
        <f t="shared" si="255"/>
        <v>0.35074242547862994</v>
      </c>
      <c r="AX909" s="67">
        <f t="shared" si="255"/>
        <v>0.33212329371199967</v>
      </c>
      <c r="AY909" s="67">
        <f t="shared" si="255"/>
        <v>0.31449255696849809</v>
      </c>
      <c r="AZ909" s="67">
        <f t="shared" si="255"/>
        <v>0.29779774638255235</v>
      </c>
      <c r="BA909" s="67">
        <f t="shared" si="255"/>
        <v>0.28198917839384713</v>
      </c>
      <c r="BB909" s="67">
        <f t="shared" si="255"/>
        <v>0.26701980688963278</v>
      </c>
      <c r="BC909" s="67">
        <f t="shared" si="255"/>
        <v>0.25284508319604543</v>
      </c>
      <c r="BD909" s="67">
        <f t="shared" si="255"/>
        <v>0.23942282350177699</v>
      </c>
      <c r="BE909" s="67">
        <f t="shared" si="253"/>
        <v>0.2267130833195479</v>
      </c>
      <c r="BF909" s="67">
        <f t="shared" si="253"/>
        <v>0.21467803861178167</v>
      </c>
      <c r="BG909" s="67">
        <f t="shared" si="253"/>
        <v>0.20328187322671326</v>
      </c>
      <c r="BH909" s="67">
        <f t="shared" si="253"/>
        <v>0.19249067230994191</v>
      </c>
      <c r="BI909" s="67">
        <f t="shared" si="253"/>
        <v>0.1822723213742225</v>
      </c>
      <c r="BJ909" s="67">
        <f t="shared" si="253"/>
        <v>0.17259641072712861</v>
      </c>
      <c r="BK909" s="67">
        <f t="shared" si="253"/>
        <v>0.16343414497216466</v>
      </c>
      <c r="BL909" s="67">
        <f t="shared" si="253"/>
        <v>0.15475825731400428</v>
      </c>
      <c r="BM909" s="67">
        <f t="shared" si="253"/>
        <v>0.14654292841282726</v>
      </c>
      <c r="BN909" s="67">
        <f t="shared" si="253"/>
        <v>0.13876370954626749</v>
      </c>
      <c r="BO909" s="67">
        <f t="shared" si="253"/>
        <v>0.13139744985030216</v>
      </c>
      <c r="BP909" s="67">
        <f t="shared" si="253"/>
        <v>0.12442222742255218</v>
      </c>
      <c r="BQ909" s="67">
        <f t="shared" si="253"/>
        <v>0.11781728408295815</v>
      </c>
      <c r="BS909" s="55"/>
    </row>
    <row r="910" spans="2:71">
      <c r="B910" s="56">
        <v>32</v>
      </c>
      <c r="C910" s="212">
        <v>1.2171000000000001</v>
      </c>
      <c r="D910" s="212">
        <v>0.4088</v>
      </c>
      <c r="I910" s="61" t="s">
        <v>381</v>
      </c>
      <c r="J910" s="67">
        <f t="shared" si="254"/>
        <v>2.9132554169602112</v>
      </c>
      <c r="K910" s="67">
        <f t="shared" si="254"/>
        <v>2.7585940420714068</v>
      </c>
      <c r="L910" s="67">
        <f t="shared" si="254"/>
        <v>2.612143461451871</v>
      </c>
      <c r="M910" s="67">
        <f t="shared" si="254"/>
        <v>2.473467773490226</v>
      </c>
      <c r="N910" s="67">
        <f t="shared" si="254"/>
        <v>2.3421542180896102</v>
      </c>
      <c r="O910" s="67">
        <f t="shared" si="254"/>
        <v>2.2178119481113301</v>
      </c>
      <c r="P910" s="67">
        <f t="shared" si="254"/>
        <v>2.1000708660411478</v>
      </c>
      <c r="Q910" s="67">
        <f t="shared" si="254"/>
        <v>1.9885805224156119</v>
      </c>
      <c r="R910" s="67">
        <f t="shared" si="254"/>
        <v>1.8830090727296758</v>
      </c>
      <c r="S910" s="67">
        <f t="shared" si="254"/>
        <v>1.7830422897208784</v>
      </c>
      <c r="T910" s="67">
        <f t="shared" si="254"/>
        <v>1.6883826280902277</v>
      </c>
      <c r="U910" s="67">
        <f t="shared" si="254"/>
        <v>1.598748338875972</v>
      </c>
      <c r="V910" s="67">
        <f t="shared" si="254"/>
        <v>1.5138726308442492</v>
      </c>
      <c r="W910" s="67">
        <f t="shared" si="254"/>
        <v>1.433502876400538</v>
      </c>
      <c r="X910" s="67">
        <f t="shared" si="254"/>
        <v>1.3573998596583601</v>
      </c>
      <c r="Y910" s="67">
        <f t="shared" si="254"/>
        <v>1.2853370644271449</v>
      </c>
      <c r="Z910" s="67">
        <f t="shared" si="252"/>
        <v>1.2171000000000001</v>
      </c>
      <c r="AA910" s="67">
        <f t="shared" si="252"/>
        <v>1.1524855627346338</v>
      </c>
      <c r="AB910" s="67">
        <f t="shared" si="252"/>
        <v>1.0913014315272085</v>
      </c>
      <c r="AC910" s="67">
        <f t="shared" si="252"/>
        <v>1.0333654953797931</v>
      </c>
      <c r="AD910" s="67">
        <f t="shared" si="252"/>
        <v>0.97850531135759944</v>
      </c>
      <c r="AE910" s="67">
        <f t="shared" si="252"/>
        <v>0.9265575913226447</v>
      </c>
      <c r="AF910" s="67">
        <f t="shared" si="252"/>
        <v>0.87736771591613261</v>
      </c>
      <c r="AG910" s="67">
        <f t="shared" si="252"/>
        <v>0.8307892743429498</v>
      </c>
      <c r="AH910" s="67">
        <f t="shared" si="252"/>
        <v>0.78668362858847452</v>
      </c>
      <c r="AI910" s="67">
        <f t="shared" si="252"/>
        <v>0.74491950077061186</v>
      </c>
      <c r="AJ910" s="67">
        <f t="shared" si="252"/>
        <v>0.70537258239883405</v>
      </c>
      <c r="AK910" s="67">
        <f t="shared" si="252"/>
        <v>0.66792516437720983</v>
      </c>
      <c r="AL910" s="67">
        <f t="shared" si="252"/>
        <v>0.63246578665014486</v>
      </c>
      <c r="AM910" s="67">
        <f t="shared" si="252"/>
        <v>0.59888890644802806</v>
      </c>
      <c r="AN910" s="67">
        <f t="shared" si="252"/>
        <v>0.5670945841453332</v>
      </c>
      <c r="AO910" s="67">
        <f t="shared" si="255"/>
        <v>0.5369881857961526</v>
      </c>
      <c r="AP910" s="67">
        <f t="shared" si="255"/>
        <v>0.50848010146177713</v>
      </c>
      <c r="AQ910" s="67">
        <f t="shared" si="255"/>
        <v>0.48148547849193973</v>
      </c>
      <c r="AR910" s="67">
        <f t="shared" si="255"/>
        <v>0.45592396896585125</v>
      </c>
      <c r="AS910" s="67">
        <f t="shared" si="255"/>
        <v>0.43171949054130038</v>
      </c>
      <c r="AT910" s="67">
        <f t="shared" si="255"/>
        <v>0.4088</v>
      </c>
      <c r="AU910" s="67">
        <f t="shared" si="255"/>
        <v>0.38709727881514933</v>
      </c>
      <c r="AV910" s="67">
        <f t="shared" si="255"/>
        <v>0.36654673010296829</v>
      </c>
      <c r="AW910" s="67">
        <f t="shared" si="255"/>
        <v>0.3470871863538405</v>
      </c>
      <c r="AX910" s="67">
        <f t="shared" si="255"/>
        <v>0.32866072737078839</v>
      </c>
      <c r="AY910" s="67">
        <f t="shared" si="255"/>
        <v>0.31121250787338522</v>
      </c>
      <c r="AZ910" s="67">
        <f t="shared" si="255"/>
        <v>0.29469059425397653</v>
      </c>
      <c r="BA910" s="67">
        <f t="shared" si="255"/>
        <v>0.27904581000032685</v>
      </c>
      <c r="BB910" s="67">
        <f t="shared" si="255"/>
        <v>0.26423158932459806</v>
      </c>
      <c r="BC910" s="67">
        <f t="shared" si="255"/>
        <v>0.25020383856299899</v>
      </c>
      <c r="BD910" s="67">
        <f t="shared" si="255"/>
        <v>0.23692080493356613</v>
      </c>
      <c r="BE910" s="67">
        <f t="shared" si="253"/>
        <v>0.22434295226144385</v>
      </c>
      <c r="BF910" s="67">
        <f t="shared" si="253"/>
        <v>0.21243284330176579</v>
      </c>
      <c r="BG910" s="67">
        <f t="shared" si="253"/>
        <v>0.20115502830987905</v>
      </c>
      <c r="BH910" s="67">
        <f t="shared" si="253"/>
        <v>0.19047593952724687</v>
      </c>
      <c r="BI910" s="67">
        <f t="shared" si="253"/>
        <v>0.18036379126897309</v>
      </c>
      <c r="BJ910" s="67">
        <f t="shared" si="253"/>
        <v>0.17078848531556526</v>
      </c>
      <c r="BK910" s="67">
        <f t="shared" si="253"/>
        <v>0.16172152132733952</v>
      </c>
      <c r="BL910" s="67">
        <f t="shared" si="253"/>
        <v>0.15313591201482207</v>
      </c>
      <c r="BM910" s="67">
        <f t="shared" si="253"/>
        <v>0.14500610281265594</v>
      </c>
      <c r="BN910" s="67">
        <f t="shared" si="253"/>
        <v>0.13730789581792782</v>
      </c>
      <c r="BO910" s="67">
        <f t="shared" si="253"/>
        <v>0.13001837776652123</v>
      </c>
      <c r="BP910" s="67">
        <f t="shared" si="253"/>
        <v>0.12311585183312249</v>
      </c>
      <c r="BQ910" s="67">
        <f t="shared" si="253"/>
        <v>0.11657977305188562</v>
      </c>
      <c r="BS910" s="55"/>
    </row>
    <row r="911" spans="2:71">
      <c r="B911" s="56">
        <v>33</v>
      </c>
      <c r="C911" s="212">
        <v>1.2045999999999999</v>
      </c>
      <c r="D911" s="212">
        <v>0.40450000000000003</v>
      </c>
      <c r="I911" s="61" t="s">
        <v>381</v>
      </c>
      <c r="J911" s="67">
        <f t="shared" si="254"/>
        <v>2.8839141316020109</v>
      </c>
      <c r="K911" s="67">
        <f t="shared" si="254"/>
        <v>2.7307761961264951</v>
      </c>
      <c r="L911" s="67">
        <f t="shared" si="254"/>
        <v>2.5857699962753942</v>
      </c>
      <c r="M911" s="67">
        <f t="shared" si="254"/>
        <v>2.4484637309795612</v>
      </c>
      <c r="N911" s="67">
        <f t="shared" si="254"/>
        <v>2.3184485281203124</v>
      </c>
      <c r="O911" s="67">
        <f t="shared" si="254"/>
        <v>2.1953372269855005</v>
      </c>
      <c r="P911" s="67">
        <f t="shared" si="254"/>
        <v>2.0787632253780561</v>
      </c>
      <c r="Q911" s="67">
        <f t="shared" si="254"/>
        <v>1.9683793879439007</v>
      </c>
      <c r="R911" s="67">
        <f t="shared" si="254"/>
        <v>1.8638570124684408</v>
      </c>
      <c r="S911" s="67">
        <f t="shared" si="254"/>
        <v>1.7648848510634736</v>
      </c>
      <c r="T911" s="67">
        <f t="shared" si="254"/>
        <v>1.6711681833297711</v>
      </c>
      <c r="U911" s="67">
        <f t="shared" si="254"/>
        <v>1.5824279387354123</v>
      </c>
      <c r="V911" s="67">
        <f t="shared" si="254"/>
        <v>1.4983998655964581</v>
      </c>
      <c r="W911" s="67">
        <f t="shared" si="254"/>
        <v>1.4188337441853582</v>
      </c>
      <c r="X911" s="67">
        <f t="shared" si="254"/>
        <v>1.3434926416238733</v>
      </c>
      <c r="Y911" s="67">
        <f t="shared" si="254"/>
        <v>1.2721522063417245</v>
      </c>
      <c r="Z911" s="67">
        <f t="shared" si="252"/>
        <v>1.2045999999999999</v>
      </c>
      <c r="AA911" s="67">
        <f t="shared" si="252"/>
        <v>1.1406348648899145</v>
      </c>
      <c r="AB911" s="67">
        <f t="shared" si="252"/>
        <v>1.0800663249231561</v>
      </c>
      <c r="AC911" s="67">
        <f t="shared" si="252"/>
        <v>1.0227140184300771</v>
      </c>
      <c r="AD911" s="67">
        <f t="shared" si="252"/>
        <v>0.96840716107671665</v>
      </c>
      <c r="AE911" s="67">
        <f t="shared" si="252"/>
        <v>0.91698403730131706</v>
      </c>
      <c r="AF911" s="67">
        <f t="shared" si="252"/>
        <v>0.86829151875593258</v>
      </c>
      <c r="AG911" s="67">
        <f t="shared" si="252"/>
        <v>0.82218460831913653</v>
      </c>
      <c r="AH911" s="67">
        <f t="shared" si="252"/>
        <v>0.77852600832198715</v>
      </c>
      <c r="AI911" s="67">
        <f t="shared" si="252"/>
        <v>0.73718571170150626</v>
      </c>
      <c r="AJ911" s="67">
        <f t="shared" si="252"/>
        <v>0.69804061486420665</v>
      </c>
      <c r="AK911" s="67">
        <f t="shared" si="252"/>
        <v>0.66097415110684654</v>
      </c>
      <c r="AL911" s="67">
        <f t="shared" si="252"/>
        <v>0.62587594350280917</v>
      </c>
      <c r="AM911" s="67">
        <f t="shared" si="252"/>
        <v>0.59264147622046714</v>
      </c>
      <c r="AN911" s="67">
        <f t="shared" si="252"/>
        <v>0.56117178329478012</v>
      </c>
      <c r="AO911" s="67">
        <f t="shared" si="255"/>
        <v>0.53137315392534779</v>
      </c>
      <c r="AP911" s="67">
        <f t="shared" si="255"/>
        <v>0.50315685342334959</v>
      </c>
      <c r="AQ911" s="67">
        <f t="shared" si="255"/>
        <v>0.47643885897640459</v>
      </c>
      <c r="AR911" s="67">
        <f t="shared" si="255"/>
        <v>0.45113960944450976</v>
      </c>
      <c r="AS911" s="67">
        <f t="shared" si="255"/>
        <v>0.42718376844199507</v>
      </c>
      <c r="AT911" s="67">
        <f t="shared" si="255"/>
        <v>0.40449999999999969</v>
      </c>
      <c r="AU911" s="67">
        <f t="shared" si="255"/>
        <v>0.38302075614143299</v>
      </c>
      <c r="AV911" s="67">
        <f t="shared" si="255"/>
        <v>0.36268207573585953</v>
      </c>
      <c r="AW911" s="67">
        <f t="shared" si="255"/>
        <v>0.34342339403533617</v>
      </c>
      <c r="AX911" s="67">
        <f t="shared" si="255"/>
        <v>0.32518736232403422</v>
      </c>
      <c r="AY911" s="67">
        <f t="shared" si="255"/>
        <v>0.30791967714459778</v>
      </c>
      <c r="AZ911" s="67">
        <f t="shared" si="255"/>
        <v>0.29156891859270667</v>
      </c>
      <c r="BA911" s="67">
        <f t="shared" si="255"/>
        <v>0.27608639719831524</v>
      </c>
      <c r="BB911" s="67">
        <f t="shared" si="255"/>
        <v>0.26142600893760887</v>
      </c>
      <c r="BC911" s="67">
        <f t="shared" si="255"/>
        <v>0.24754409794393087</v>
      </c>
      <c r="BD911" s="67">
        <f t="shared" si="255"/>
        <v>0.23439932650885886</v>
      </c>
      <c r="BE911" s="67">
        <f t="shared" si="253"/>
        <v>0.22195255198631847</v>
      </c>
      <c r="BF911" s="67">
        <f t="shared" si="253"/>
        <v>0.21016671023317793</v>
      </c>
      <c r="BG911" s="67">
        <f t="shared" si="253"/>
        <v>0.19900670523923192</v>
      </c>
      <c r="BH911" s="67">
        <f t="shared" si="253"/>
        <v>0.18843930461791331</v>
      </c>
      <c r="BI911" s="67">
        <f t="shared" si="253"/>
        <v>0.17843304064652418</v>
      </c>
      <c r="BJ911" s="67">
        <f t="shared" si="253"/>
        <v>0.16895811656130233</v>
      </c>
      <c r="BK911" s="67">
        <f t="shared" si="253"/>
        <v>0.15998631782828784</v>
      </c>
      <c r="BL911" s="67">
        <f t="shared" si="253"/>
        <v>0.15149092812577128</v>
      </c>
      <c r="BM911" s="67">
        <f t="shared" si="253"/>
        <v>0.14344664978813454</v>
      </c>
      <c r="BN911" s="67">
        <f t="shared" si="253"/>
        <v>0.13582952847418212</v>
      </c>
      <c r="BO911" s="67">
        <f t="shared" si="253"/>
        <v>0.12861688183563799</v>
      </c>
      <c r="BP911" s="67">
        <f t="shared" si="253"/>
        <v>0.12178723197339787</v>
      </c>
      <c r="BQ911" s="67">
        <f t="shared" si="253"/>
        <v>0.11532024148040294</v>
      </c>
      <c r="BS911" s="55"/>
    </row>
    <row r="912" spans="2:71">
      <c r="B912" s="56">
        <v>34</v>
      </c>
      <c r="C912" s="212">
        <v>1.1920999999999999</v>
      </c>
      <c r="D912" s="212">
        <v>0.40029999999999999</v>
      </c>
      <c r="I912" s="61" t="s">
        <v>381</v>
      </c>
      <c r="J912" s="67">
        <f t="shared" si="254"/>
        <v>2.8540026121746869</v>
      </c>
      <c r="K912" s="67">
        <f t="shared" si="254"/>
        <v>2.7024521398370243</v>
      </c>
      <c r="L912" s="67">
        <f t="shared" si="254"/>
        <v>2.5589491533593232</v>
      </c>
      <c r="M912" s="67">
        <f t="shared" si="254"/>
        <v>2.4230663229704033</v>
      </c>
      <c r="N912" s="67">
        <f t="shared" si="254"/>
        <v>2.2943990105491872</v>
      </c>
      <c r="O912" s="67">
        <f t="shared" si="254"/>
        <v>2.1725640646747539</v>
      </c>
      <c r="P912" s="67">
        <f t="shared" si="254"/>
        <v>2.0571986796604746</v>
      </c>
      <c r="Q912" s="67">
        <f t="shared" si="254"/>
        <v>1.9479593151746102</v>
      </c>
      <c r="R912" s="67">
        <f t="shared" si="254"/>
        <v>1.8445206732301604</v>
      </c>
      <c r="S912" s="67">
        <f t="shared" si="254"/>
        <v>1.7465747294976095</v>
      </c>
      <c r="T912" s="67">
        <f t="shared" si="254"/>
        <v>1.6538298160559584</v>
      </c>
      <c r="U912" s="67">
        <f t="shared" si="254"/>
        <v>1.5660097528506174</v>
      </c>
      <c r="V912" s="67">
        <f t="shared" si="254"/>
        <v>1.4828530252717813</v>
      </c>
      <c r="W912" s="67">
        <f t="shared" si="254"/>
        <v>1.4041120054042369</v>
      </c>
      <c r="X912" s="67">
        <f t="shared" si="254"/>
        <v>1.3295522146296062</v>
      </c>
      <c r="Y912" s="67">
        <f t="shared" si="254"/>
        <v>1.2589516253851669</v>
      </c>
      <c r="Z912" s="67">
        <f t="shared" si="252"/>
        <v>1.1920999999999999</v>
      </c>
      <c r="AA912" s="67">
        <f t="shared" si="252"/>
        <v>1.1287982646396157</v>
      </c>
      <c r="AB912" s="67">
        <f t="shared" si="252"/>
        <v>1.0688579164947638</v>
      </c>
      <c r="AC912" s="67">
        <f t="shared" si="252"/>
        <v>1.0121004624491274</v>
      </c>
      <c r="AD912" s="67">
        <f t="shared" si="252"/>
        <v>0.95835688755433901</v>
      </c>
      <c r="AE912" s="67">
        <f t="shared" si="252"/>
        <v>0.9074671517295203</v>
      </c>
      <c r="AF912" s="67">
        <f t="shared" si="252"/>
        <v>0.85927971318659302</v>
      </c>
      <c r="AG912" s="67">
        <f t="shared" si="252"/>
        <v>0.8136510771621952</v>
      </c>
      <c r="AH912" s="67">
        <f t="shared" si="252"/>
        <v>0.77044536861239821</v>
      </c>
      <c r="AI912" s="67">
        <f t="shared" si="252"/>
        <v>0.72953392759777214</v>
      </c>
      <c r="AJ912" s="67">
        <f t="shared" si="252"/>
        <v>0.69079492615392024</v>
      </c>
      <c r="AK912" s="67">
        <f t="shared" si="252"/>
        <v>0.65411300550658213</v>
      </c>
      <c r="AL912" s="67">
        <f t="shared" si="252"/>
        <v>0.61937893255098853</v>
      </c>
      <c r="AM912" s="67">
        <f t="shared" si="252"/>
        <v>0.58648927457251354</v>
      </c>
      <c r="AN912" s="67">
        <f t="shared" si="252"/>
        <v>0.55534609123999701</v>
      </c>
      <c r="AO912" s="67">
        <f t="shared" si="255"/>
        <v>0.52585664295453605</v>
      </c>
      <c r="AP912" s="67">
        <f t="shared" si="255"/>
        <v>0.49793311468525642</v>
      </c>
      <c r="AQ912" s="67">
        <f t="shared" si="255"/>
        <v>0.47149235446968896</v>
      </c>
      <c r="AR912" s="67">
        <f t="shared" si="255"/>
        <v>0.44645562580004317</v>
      </c>
      <c r="AS912" s="67">
        <f t="shared" si="255"/>
        <v>0.42274837315802571</v>
      </c>
      <c r="AT912" s="67">
        <f t="shared" si="255"/>
        <v>0.40030000000000004</v>
      </c>
      <c r="AU912" s="67">
        <f t="shared" si="255"/>
        <v>0.37904365853136335</v>
      </c>
      <c r="AV912" s="67">
        <f t="shared" si="255"/>
        <v>0.3589160506441188</v>
      </c>
      <c r="AW912" s="67">
        <f t="shared" si="255"/>
        <v>0.33985723942486856</v>
      </c>
      <c r="AX912" s="67">
        <f t="shared" si="255"/>
        <v>0.32181047067192514</v>
      </c>
      <c r="AY912" s="67">
        <f t="shared" si="255"/>
        <v>0.30472200389004872</v>
      </c>
      <c r="AZ912" s="67">
        <f t="shared" si="255"/>
        <v>0.2885409522595363</v>
      </c>
      <c r="BA912" s="67">
        <f t="shared" si="255"/>
        <v>0.27321913110311785</v>
      </c>
      <c r="BB912" s="67">
        <f t="shared" si="255"/>
        <v>0.2587109143994154</v>
      </c>
      <c r="BC912" s="67">
        <f t="shared" si="255"/>
        <v>0.24497309891568511</v>
      </c>
      <c r="BD912" s="67">
        <f t="shared" si="255"/>
        <v>0.23196477555525066</v>
      </c>
      <c r="BE912" s="67">
        <f t="shared" si="253"/>
        <v>0.21964720753651953</v>
      </c>
      <c r="BF912" s="67">
        <f t="shared" si="253"/>
        <v>0.20798371504081933</v>
      </c>
      <c r="BG912" s="67">
        <f t="shared" si="253"/>
        <v>0.19693956598555257</v>
      </c>
      <c r="BH912" s="67">
        <f t="shared" si="253"/>
        <v>0.18648187259740864</v>
      </c>
      <c r="BI912" s="67">
        <f t="shared" si="253"/>
        <v>0.17657949347764515</v>
      </c>
      <c r="BJ912" s="67">
        <f t="shared" si="253"/>
        <v>0.16720294086780318</v>
      </c>
      <c r="BK912" s="67">
        <f t="shared" si="253"/>
        <v>0.1583242928397085</v>
      </c>
      <c r="BL912" s="67">
        <f t="shared" si="253"/>
        <v>0.14991711014827391</v>
      </c>
      <c r="BM912" s="67">
        <f t="shared" si="253"/>
        <v>0.14195635749950317</v>
      </c>
      <c r="BN912" s="67">
        <f t="shared" si="253"/>
        <v>0.13441832899924505</v>
      </c>
      <c r="BO912" s="67">
        <f t="shared" si="253"/>
        <v>0.12728057756069522</v>
      </c>
      <c r="BP912" s="67">
        <f t="shared" si="253"/>
        <v>0.12052184806043183</v>
      </c>
      <c r="BQ912" s="67">
        <f t="shared" si="253"/>
        <v>0.11412201404393497</v>
      </c>
      <c r="BS912" s="55"/>
    </row>
    <row r="913" spans="2:71">
      <c r="B913" s="56">
        <v>35</v>
      </c>
      <c r="C913" s="212">
        <v>1.1798</v>
      </c>
      <c r="D913" s="212">
        <v>0.39610000000000001</v>
      </c>
      <c r="I913" s="61" t="s">
        <v>381</v>
      </c>
      <c r="J913" s="67">
        <f t="shared" si="254"/>
        <v>2.8249530306446875</v>
      </c>
      <c r="K913" s="67">
        <f t="shared" si="254"/>
        <v>2.6749215766891572</v>
      </c>
      <c r="L913" s="67">
        <f t="shared" si="254"/>
        <v>2.5328581975765818</v>
      </c>
      <c r="M913" s="67">
        <f t="shared" si="254"/>
        <v>2.3983397139333764</v>
      </c>
      <c r="N913" s="67">
        <f t="shared" si="254"/>
        <v>2.2709654211726225</v>
      </c>
      <c r="O913" s="67">
        <f t="shared" si="254"/>
        <v>2.1503558958724773</v>
      </c>
      <c r="P913" s="67">
        <f t="shared" si="254"/>
        <v>2.0361518655470707</v>
      </c>
      <c r="Q913" s="67">
        <f t="shared" si="254"/>
        <v>1.9280131384431449</v>
      </c>
      <c r="R913" s="67">
        <f t="shared" si="254"/>
        <v>1.8256175901745149</v>
      </c>
      <c r="S913" s="67">
        <f t="shared" si="254"/>
        <v>1.7286602041757229</v>
      </c>
      <c r="T913" s="67">
        <f t="shared" si="254"/>
        <v>1.63685216311659</v>
      </c>
      <c r="U913" s="67">
        <f t="shared" si="254"/>
        <v>1.549919988571163</v>
      </c>
      <c r="V913" s="67">
        <f t="shared" si="254"/>
        <v>1.4676047263782888</v>
      </c>
      <c r="W913" s="67">
        <f t="shared" si="254"/>
        <v>1.3896611752671777</v>
      </c>
      <c r="X913" s="67">
        <f t="shared" si="254"/>
        <v>1.3158571564501618</v>
      </c>
      <c r="Y913" s="67">
        <f t="shared" ref="Y913:AN928" si="256">$C913*POWER(POWER($D913/$C913,1/($D$672-$C$672)),Y$672-$C$672)</f>
        <v>1.2459728220069251</v>
      </c>
      <c r="Z913" s="67">
        <f t="shared" si="256"/>
        <v>1.1798</v>
      </c>
      <c r="AA913" s="67">
        <f t="shared" si="256"/>
        <v>1.1171415743707638</v>
      </c>
      <c r="AB913" s="67">
        <f t="shared" si="256"/>
        <v>1.057810897768765</v>
      </c>
      <c r="AC913" s="67">
        <f t="shared" si="256"/>
        <v>1.0016312355653072</v>
      </c>
      <c r="AD913" s="67">
        <f t="shared" si="256"/>
        <v>0.94843523939511853</v>
      </c>
      <c r="AE913" s="67">
        <f t="shared" si="256"/>
        <v>0.89806444865788693</v>
      </c>
      <c r="AF913" s="67">
        <f t="shared" si="256"/>
        <v>0.85036881849473134</v>
      </c>
      <c r="AG913" s="67">
        <f t="shared" si="256"/>
        <v>0.80520627283353996</v>
      </c>
      <c r="AH913" s="67">
        <f t="shared" si="256"/>
        <v>0.76244228117178825</v>
      </c>
      <c r="AI913" s="67">
        <f t="shared" si="256"/>
        <v>0.72194945783614861</v>
      </c>
      <c r="AJ913" s="67">
        <f t="shared" si="256"/>
        <v>0.68360718252516917</v>
      </c>
      <c r="AK913" s="67">
        <f t="shared" si="256"/>
        <v>0.647301241004687</v>
      </c>
      <c r="AL913" s="67">
        <f t="shared" si="256"/>
        <v>0.61292348488568005</v>
      </c>
      <c r="AM913" s="67">
        <f t="shared" si="256"/>
        <v>0.58037150947109994</v>
      </c>
      <c r="AN913" s="67">
        <f t="shared" si="256"/>
        <v>0.54954834871205405</v>
      </c>
      <c r="AO913" s="67">
        <f t="shared" si="255"/>
        <v>0.52036218636466991</v>
      </c>
      <c r="AP913" s="67">
        <f t="shared" si="255"/>
        <v>0.49272608248723537</v>
      </c>
      <c r="AQ913" s="67">
        <f t="shared" si="255"/>
        <v>0.46655771446289968</v>
      </c>
      <c r="AR913" s="67">
        <f t="shared" si="255"/>
        <v>0.44177913177649525</v>
      </c>
      <c r="AS913" s="67">
        <f t="shared" si="255"/>
        <v>0.41831652381500511</v>
      </c>
      <c r="AT913" s="67">
        <f t="shared" si="255"/>
        <v>0.39610000000000001</v>
      </c>
      <c r="AU913" s="67">
        <f t="shared" si="255"/>
        <v>0.37506338159710084</v>
      </c>
      <c r="AV913" s="67">
        <f t="shared" si="255"/>
        <v>0.35514400458230877</v>
      </c>
      <c r="AW913" s="67">
        <f t="shared" si="255"/>
        <v>0.33628253297797778</v>
      </c>
      <c r="AX913" s="67">
        <f t="shared" si="255"/>
        <v>0.31842278210239572</v>
      </c>
      <c r="AY913" s="67">
        <f t="shared" si="255"/>
        <v>0.30151155120646639</v>
      </c>
      <c r="AZ913" s="67">
        <f t="shared" si="255"/>
        <v>0.2854984649989516</v>
      </c>
      <c r="BA913" s="67">
        <f t="shared" si="255"/>
        <v>0.27033582358820579</v>
      </c>
      <c r="BB913" s="67">
        <f t="shared" si="255"/>
        <v>0.25597846039341021</v>
      </c>
      <c r="BC913" s="67">
        <f t="shared" si="255"/>
        <v>0.24238360760204994</v>
      </c>
      <c r="BD913" s="67">
        <f t="shared" ref="BD913:BQ928" si="257">$C913*POWER(POWER($D913/$C913,1/($D$672-$C$672)),BD$672-$C$672)</f>
        <v>0.22951076877285942</v>
      </c>
      <c r="BE913" s="67">
        <f t="shared" si="257"/>
        <v>0.21732159820474359</v>
      </c>
      <c r="BF913" s="67">
        <f t="shared" si="257"/>
        <v>0.20577978671233926</v>
      </c>
      <c r="BG913" s="67">
        <f t="shared" si="257"/>
        <v>0.19485095346796297</v>
      </c>
      <c r="BH913" s="67">
        <f t="shared" si="257"/>
        <v>0.18450254358776455</v>
      </c>
      <c r="BI913" s="67">
        <f t="shared" si="257"/>
        <v>0.17470373115701454</v>
      </c>
      <c r="BJ913" s="67">
        <f t="shared" si="257"/>
        <v>0.16542532740565682</v>
      </c>
      <c r="BK913" s="67">
        <f t="shared" si="257"/>
        <v>0.15663969376059889</v>
      </c>
      <c r="BL913" s="67">
        <f t="shared" si="257"/>
        <v>0.14832065951573975</v>
      </c>
      <c r="BM913" s="67">
        <f t="shared" si="257"/>
        <v>0.14044344387449018</v>
      </c>
      <c r="BN913" s="67">
        <f t="shared" si="257"/>
        <v>0.13298458213256484</v>
      </c>
      <c r="BO913" s="67">
        <f t="shared" si="257"/>
        <v>0.12592185578115922</v>
      </c>
      <c r="BP913" s="67">
        <f t="shared" si="257"/>
        <v>0.1192342263223025</v>
      </c>
      <c r="BQ913" s="67">
        <f t="shared" si="257"/>
        <v>0.11290177259923462</v>
      </c>
      <c r="BS913" s="55"/>
    </row>
    <row r="914" spans="2:71">
      <c r="B914" s="56">
        <v>36</v>
      </c>
      <c r="C914" s="212">
        <v>1.1662999999999999</v>
      </c>
      <c r="D914" s="212">
        <v>0.38829999999999998</v>
      </c>
      <c r="I914" s="61" t="s">
        <v>381</v>
      </c>
      <c r="J914" s="67">
        <f t="shared" ref="J914:Y929" si="258">$C914*POWER(POWER($D914/$C914,1/($D$672-$C$672)),J$672-$C$672)</f>
        <v>2.8114125792630889</v>
      </c>
      <c r="K914" s="67">
        <f t="shared" si="258"/>
        <v>2.6609850796521144</v>
      </c>
      <c r="L914" s="67">
        <f t="shared" si="258"/>
        <v>2.5186063569464281</v>
      </c>
      <c r="M914" s="67">
        <f t="shared" si="258"/>
        <v>2.3838457531224724</v>
      </c>
      <c r="N914" s="67">
        <f t="shared" si="258"/>
        <v>2.2562956529538067</v>
      </c>
      <c r="O914" s="67">
        <f t="shared" si="258"/>
        <v>2.1355702510827244</v>
      </c>
      <c r="P914" s="67">
        <f t="shared" si="258"/>
        <v>2.0213043850609682</v>
      </c>
      <c r="Q914" s="67">
        <f t="shared" si="258"/>
        <v>1.9131524308297903</v>
      </c>
      <c r="R914" s="67">
        <f t="shared" si="258"/>
        <v>1.8107872572984769</v>
      </c>
      <c r="S914" s="67">
        <f t="shared" si="258"/>
        <v>1.7138992368592205</v>
      </c>
      <c r="T914" s="67">
        <f t="shared" si="258"/>
        <v>1.6221953088454004</v>
      </c>
      <c r="U914" s="67">
        <f t="shared" si="258"/>
        <v>1.5353980931004854</v>
      </c>
      <c r="V914" s="67">
        <f t="shared" si="258"/>
        <v>1.4532450509763362</v>
      </c>
      <c r="W914" s="67">
        <f t="shared" si="258"/>
        <v>1.3754876912231495</v>
      </c>
      <c r="X914" s="67">
        <f t="shared" si="258"/>
        <v>1.3018908183690752</v>
      </c>
      <c r="Y914" s="67">
        <f t="shared" si="258"/>
        <v>1.232231821316043</v>
      </c>
      <c r="Z914" s="67">
        <f t="shared" si="256"/>
        <v>1.1662999999999999</v>
      </c>
      <c r="AA914" s="67">
        <f t="shared" si="256"/>
        <v>1.1038959280788783</v>
      </c>
      <c r="AB914" s="67">
        <f t="shared" si="256"/>
        <v>1.0448308497205936</v>
      </c>
      <c r="AC914" s="67">
        <f t="shared" si="256"/>
        <v>0.98892610866651609</v>
      </c>
      <c r="AD914" s="67">
        <f t="shared" si="256"/>
        <v>0.93601260784348583</v>
      </c>
      <c r="AE914" s="67">
        <f t="shared" si="256"/>
        <v>0.88593029788983635</v>
      </c>
      <c r="AF914" s="67">
        <f t="shared" si="256"/>
        <v>0.83852769304835639</v>
      </c>
      <c r="AG914" s="67">
        <f t="shared" si="256"/>
        <v>0.79366141296189341</v>
      </c>
      <c r="AH914" s="67">
        <f t="shared" si="256"/>
        <v>0.75119574898564967</v>
      </c>
      <c r="AI914" s="67">
        <f t="shared" si="256"/>
        <v>0.71100225370438308</v>
      </c>
      <c r="AJ914" s="67">
        <f t="shared" si="256"/>
        <v>0.67295935241290761</v>
      </c>
      <c r="AK914" s="67">
        <f t="shared" si="256"/>
        <v>0.63695197538472748</v>
      </c>
      <c r="AL914" s="67">
        <f t="shared" si="256"/>
        <v>0.60287120981651254</v>
      </c>
      <c r="AM914" s="67">
        <f t="shared" si="256"/>
        <v>0.57061397039564044</v>
      </c>
      <c r="AN914" s="67">
        <f t="shared" si="256"/>
        <v>0.54008268749435739</v>
      </c>
      <c r="AO914" s="67">
        <f t="shared" ref="AO914:BD929" si="259">$C914*POWER(POWER($D914/$C914,1/($D$672-$C$672)),AO$672-$C$672)</f>
        <v>0.51118501204743083</v>
      </c>
      <c r="AP914" s="67">
        <f t="shared" si="259"/>
        <v>0.48383353622062192</v>
      </c>
      <c r="AQ914" s="67">
        <f t="shared" si="259"/>
        <v>0.45794552902507851</v>
      </c>
      <c r="AR914" s="67">
        <f t="shared" si="259"/>
        <v>0.43344268607794906</v>
      </c>
      <c r="AS914" s="67">
        <f t="shared" si="259"/>
        <v>0.4102508927523103</v>
      </c>
      <c r="AT914" s="67">
        <f t="shared" si="259"/>
        <v>0.38830000000000003</v>
      </c>
      <c r="AU914" s="67">
        <f t="shared" si="259"/>
        <v>0.3675236121692777</v>
      </c>
      <c r="AV914" s="67">
        <f t="shared" si="259"/>
        <v>0.34785888617551786</v>
      </c>
      <c r="AW914" s="67">
        <f t="shared" si="259"/>
        <v>0.3292463414174811</v>
      </c>
      <c r="AX914" s="67">
        <f t="shared" si="259"/>
        <v>0.31162967986420786</v>
      </c>
      <c r="AY914" s="67">
        <f t="shared" si="259"/>
        <v>0.29495561576834733</v>
      </c>
      <c r="AZ914" s="67">
        <f t="shared" si="259"/>
        <v>0.27917371449084871</v>
      </c>
      <c r="BA914" s="67">
        <f t="shared" si="259"/>
        <v>0.26423623994950118</v>
      </c>
      <c r="BB914" s="67">
        <f t="shared" si="259"/>
        <v>0.25009801022989608</v>
      </c>
      <c r="BC914" s="67">
        <f t="shared" si="259"/>
        <v>0.23671626092207149</v>
      </c>
      <c r="BD914" s="67">
        <f t="shared" si="259"/>
        <v>0.2240505157694693</v>
      </c>
      <c r="BE914" s="67">
        <f t="shared" si="257"/>
        <v>0.21206246423895198</v>
      </c>
      <c r="BF914" s="67">
        <f t="shared" si="257"/>
        <v>0.20071584564156039</v>
      </c>
      <c r="BG914" s="67">
        <f t="shared" si="257"/>
        <v>0.1899763394535087</v>
      </c>
      <c r="BH914" s="67">
        <f t="shared" si="257"/>
        <v>0.17981146150566665</v>
      </c>
      <c r="BI914" s="67">
        <f t="shared" si="257"/>
        <v>0.17019046572752933</v>
      </c>
      <c r="BJ914" s="67">
        <f t="shared" si="257"/>
        <v>0.16108425114847597</v>
      </c>
      <c r="BK914" s="67">
        <f t="shared" si="257"/>
        <v>0.15246527387502187</v>
      </c>
      <c r="BL914" s="67">
        <f t="shared" si="257"/>
        <v>0.1443074637778167</v>
      </c>
      <c r="BM914" s="67">
        <f t="shared" si="257"/>
        <v>0.1365861456363904</v>
      </c>
      <c r="BN914" s="67">
        <f t="shared" si="257"/>
        <v>0.12927796450312956</v>
      </c>
      <c r="BO914" s="67">
        <f t="shared" si="257"/>
        <v>0.12236081506073096</v>
      </c>
      <c r="BP914" s="67">
        <f t="shared" si="257"/>
        <v>0.11581377475945606</v>
      </c>
      <c r="BQ914" s="67">
        <f t="shared" si="257"/>
        <v>0.1096170405319454</v>
      </c>
      <c r="BS914" s="55"/>
    </row>
    <row r="915" spans="2:71">
      <c r="B915" s="56">
        <v>37</v>
      </c>
      <c r="C915" s="212">
        <v>1.1529</v>
      </c>
      <c r="D915" s="212">
        <v>0.38059999999999999</v>
      </c>
      <c r="I915" s="61" t="s">
        <v>381</v>
      </c>
      <c r="J915" s="67">
        <f t="shared" si="258"/>
        <v>2.798014258966016</v>
      </c>
      <c r="K915" s="67">
        <f t="shared" si="258"/>
        <v>2.6471818751181875</v>
      </c>
      <c r="L915" s="67">
        <f t="shared" si="258"/>
        <v>2.5044804033785857</v>
      </c>
      <c r="M915" s="67">
        <f t="shared" si="258"/>
        <v>2.3694715311645607</v>
      </c>
      <c r="N915" s="67">
        <f t="shared" si="258"/>
        <v>2.2417405739830958</v>
      </c>
      <c r="O915" s="67">
        <f t="shared" si="258"/>
        <v>2.1208952017128264</v>
      </c>
      <c r="P915" s="67">
        <f t="shared" si="258"/>
        <v>2.0065642335482887</v>
      </c>
      <c r="Q915" s="67">
        <f t="shared" si="258"/>
        <v>1.8983964979050389</v>
      </c>
      <c r="R915" s="67">
        <f t="shared" si="258"/>
        <v>1.7960597537837988</v>
      </c>
      <c r="S915" s="67">
        <f t="shared" si="258"/>
        <v>1.6992396702805557</v>
      </c>
      <c r="T915" s="67">
        <f t="shared" si="258"/>
        <v>1.6076388611081505</v>
      </c>
      <c r="U915" s="67">
        <f t="shared" si="258"/>
        <v>1.5209759711638517</v>
      </c>
      <c r="V915" s="67">
        <f t="shared" si="258"/>
        <v>1.4389848123372746</v>
      </c>
      <c r="W915" s="67">
        <f t="shared" si="258"/>
        <v>1.3614135459042513</v>
      </c>
      <c r="X915" s="67">
        <f t="shared" si="258"/>
        <v>1.2880239089953431</v>
      </c>
      <c r="Y915" s="67">
        <f t="shared" si="258"/>
        <v>1.2185904827630696</v>
      </c>
      <c r="Z915" s="67">
        <f t="shared" si="256"/>
        <v>1.1529</v>
      </c>
      <c r="AA915" s="67">
        <f t="shared" si="256"/>
        <v>1.0907506900810353</v>
      </c>
      <c r="AB915" s="67">
        <f t="shared" si="256"/>
        <v>1.0319516592178459</v>
      </c>
      <c r="AC915" s="67">
        <f t="shared" si="256"/>
        <v>0.97632230412189658</v>
      </c>
      <c r="AD915" s="67">
        <f t="shared" si="256"/>
        <v>0.923691757275102</v>
      </c>
      <c r="AE915" s="67">
        <f t="shared" si="256"/>
        <v>0.87389836210424277</v>
      </c>
      <c r="AF915" s="67">
        <f t="shared" si="256"/>
        <v>0.82678917644712402</v>
      </c>
      <c r="AG915" s="67">
        <f t="shared" si="256"/>
        <v>0.78221950278535102</v>
      </c>
      <c r="AH915" s="67">
        <f t="shared" si="256"/>
        <v>0.74005244380082047</v>
      </c>
      <c r="AI915" s="67">
        <f t="shared" si="256"/>
        <v>0.70015848189079832</v>
      </c>
      <c r="AJ915" s="67">
        <f t="shared" si="256"/>
        <v>0.66241508135005478</v>
      </c>
      <c r="AK915" s="67">
        <f t="shared" si="256"/>
        <v>0.62670631199814153</v>
      </c>
      <c r="AL915" s="67">
        <f t="shared" si="256"/>
        <v>0.59292249309577016</v>
      </c>
      <c r="AM915" s="67">
        <f t="shared" si="256"/>
        <v>0.56095985645656965</v>
      </c>
      <c r="AN915" s="67">
        <f t="shared" si="256"/>
        <v>0.53072022771945682</v>
      </c>
      <c r="AO915" s="67">
        <f t="shared" si="259"/>
        <v>0.5021107248026383</v>
      </c>
      <c r="AP915" s="67">
        <f t="shared" si="259"/>
        <v>0.47504347261303359</v>
      </c>
      <c r="AQ915" s="67">
        <f t="shared" si="259"/>
        <v>0.44943533313484058</v>
      </c>
      <c r="AR915" s="67">
        <f t="shared" si="259"/>
        <v>0.42520765006819961</v>
      </c>
      <c r="AS915" s="67">
        <f t="shared" si="259"/>
        <v>0.40228600723360569</v>
      </c>
      <c r="AT915" s="67">
        <f t="shared" si="259"/>
        <v>0.38059999999999977</v>
      </c>
      <c r="AU915" s="67">
        <f t="shared" si="259"/>
        <v>0.3600830190344711</v>
      </c>
      <c r="AV915" s="67">
        <f t="shared" si="259"/>
        <v>0.340672045709352</v>
      </c>
      <c r="AW915" s="67">
        <f t="shared" si="259"/>
        <v>0.32230745853828924</v>
      </c>
      <c r="AX915" s="67">
        <f t="shared" si="259"/>
        <v>0.3049328500467548</v>
      </c>
      <c r="AY915" s="67">
        <f t="shared" si="259"/>
        <v>0.28849485351450654</v>
      </c>
      <c r="AZ915" s="67">
        <f t="shared" si="259"/>
        <v>0.27294297905783255</v>
      </c>
      <c r="BA915" s="67">
        <f t="shared" si="259"/>
        <v>0.25822945854809992</v>
      </c>
      <c r="BB915" s="67">
        <f t="shared" si="259"/>
        <v>0.24430909889026986</v>
      </c>
      <c r="BC915" s="67">
        <f t="shared" si="259"/>
        <v>0.23113914321071879</v>
      </c>
      <c r="BD915" s="67">
        <f t="shared" si="257"/>
        <v>0.21867913952799958</v>
      </c>
      <c r="BE915" s="67">
        <f t="shared" si="257"/>
        <v>0.20689081650315944</v>
      </c>
      <c r="BF915" s="67">
        <f t="shared" si="257"/>
        <v>0.19573796588797812</v>
      </c>
      <c r="BG915" s="67">
        <f t="shared" si="257"/>
        <v>0.18518633131006185</v>
      </c>
      <c r="BH915" s="67">
        <f t="shared" si="257"/>
        <v>0.17520350305319204</v>
      </c>
      <c r="BI915" s="67">
        <f t="shared" si="257"/>
        <v>0.16575881850974411</v>
      </c>
      <c r="BJ915" s="67">
        <f t="shared" si="257"/>
        <v>0.1568232679994106</v>
      </c>
      <c r="BK915" s="67">
        <f t="shared" si="257"/>
        <v>0.14836940566494947</v>
      </c>
      <c r="BL915" s="67">
        <f t="shared" si="257"/>
        <v>0.14037126517126958</v>
      </c>
      <c r="BM915" s="67">
        <f t="shared" si="257"/>
        <v>0.13280427994892033</v>
      </c>
      <c r="BN915" s="67">
        <f t="shared" si="257"/>
        <v>0.12564520773701088</v>
      </c>
      <c r="BO915" s="67">
        <f t="shared" si="257"/>
        <v>0.11887205919378925</v>
      </c>
      <c r="BP915" s="67">
        <f t="shared" si="257"/>
        <v>0.11246403035560698</v>
      </c>
      <c r="BQ915" s="67">
        <f t="shared" si="257"/>
        <v>0.10640143873681394</v>
      </c>
      <c r="BS915" s="55"/>
    </row>
    <row r="916" spans="2:71">
      <c r="B916" s="56">
        <v>38</v>
      </c>
      <c r="C916" s="212">
        <v>1.1395999999999999</v>
      </c>
      <c r="D916" s="212">
        <v>0.37309999999999999</v>
      </c>
      <c r="I916" s="61" t="s">
        <v>381</v>
      </c>
      <c r="J916" s="67">
        <f t="shared" si="258"/>
        <v>2.7841600263765724</v>
      </c>
      <c r="K916" s="67">
        <f t="shared" si="258"/>
        <v>2.6329816610211956</v>
      </c>
      <c r="L916" s="67">
        <f t="shared" si="258"/>
        <v>2.4900121981480763</v>
      </c>
      <c r="M916" s="67">
        <f t="shared" si="258"/>
        <v>2.3548058988460623</v>
      </c>
      <c r="N916" s="67">
        <f t="shared" si="258"/>
        <v>2.2269412275828753</v>
      </c>
      <c r="O916" s="67">
        <f t="shared" si="258"/>
        <v>2.1060195379748872</v>
      </c>
      <c r="P916" s="67">
        <f t="shared" si="258"/>
        <v>1.9916638299188785</v>
      </c>
      <c r="Q916" s="67">
        <f t="shared" si="258"/>
        <v>1.8835175742108596</v>
      </c>
      <c r="R916" s="67">
        <f t="shared" si="258"/>
        <v>1.781243600987451</v>
      </c>
      <c r="S916" s="67">
        <f t="shared" si="258"/>
        <v>1.6845230485242839</v>
      </c>
      <c r="T916" s="67">
        <f t="shared" si="258"/>
        <v>1.5930543691140753</v>
      </c>
      <c r="U916" s="67">
        <f t="shared" si="258"/>
        <v>1.5065523889249766</v>
      </c>
      <c r="V916" s="67">
        <f t="shared" si="258"/>
        <v>1.4247474189081022</v>
      </c>
      <c r="W916" s="67">
        <f t="shared" si="258"/>
        <v>1.3473844139822904</v>
      </c>
      <c r="X916" s="67">
        <f t="shared" si="258"/>
        <v>1.2742221778746725</v>
      </c>
      <c r="Y916" s="67">
        <f t="shared" si="258"/>
        <v>1.2050326111379628</v>
      </c>
      <c r="Z916" s="67">
        <f t="shared" si="256"/>
        <v>1.1395999999999999</v>
      </c>
      <c r="AA916" s="67">
        <f t="shared" si="256"/>
        <v>1.0777203438283669</v>
      </c>
      <c r="AB916" s="67">
        <f t="shared" si="256"/>
        <v>1.0192007191133146</v>
      </c>
      <c r="AC916" s="67">
        <f t="shared" si="256"/>
        <v>0.9638586779860655</v>
      </c>
      <c r="AD916" s="67">
        <f t="shared" si="256"/>
        <v>0.91152167939724249</v>
      </c>
      <c r="AE916" s="67">
        <f t="shared" si="256"/>
        <v>0.86202655118199945</v>
      </c>
      <c r="AF916" s="67">
        <f t="shared" si="256"/>
        <v>0.81521898133471904</v>
      </c>
      <c r="AG916" s="67">
        <f t="shared" si="256"/>
        <v>0.77095303690721695</v>
      </c>
      <c r="AH916" s="67">
        <f t="shared" si="256"/>
        <v>0.72909070903051021</v>
      </c>
      <c r="AI916" s="67">
        <f t="shared" si="256"/>
        <v>0.68950148264165423</v>
      </c>
      <c r="AJ916" s="67">
        <f t="shared" si="256"/>
        <v>0.65206192957417719</v>
      </c>
      <c r="AK916" s="67">
        <f t="shared" si="256"/>
        <v>0.61665532374348087</v>
      </c>
      <c r="AL916" s="67">
        <f t="shared" si="256"/>
        <v>0.58317127722746309</v>
      </c>
      <c r="AM916" s="67">
        <f t="shared" si="256"/>
        <v>0.55150539610776539</v>
      </c>
      <c r="AN916" s="67">
        <f t="shared" si="256"/>
        <v>0.52155895499864913</v>
      </c>
      <c r="AO916" s="67">
        <f t="shared" si="259"/>
        <v>0.49323858924877845</v>
      </c>
      <c r="AP916" s="67">
        <f t="shared" si="259"/>
        <v>0.46645600385627595</v>
      </c>
      <c r="AQ916" s="67">
        <f t="shared" si="259"/>
        <v>0.44112769818953296</v>
      </c>
      <c r="AR916" s="67">
        <f t="shared" si="259"/>
        <v>0.41717470565552783</v>
      </c>
      <c r="AS916" s="67">
        <f t="shared" si="259"/>
        <v>0.39452234750401299</v>
      </c>
      <c r="AT916" s="67">
        <f t="shared" si="259"/>
        <v>0.37309999999999943</v>
      </c>
      <c r="AU916" s="67">
        <f t="shared" si="259"/>
        <v>0.35284087423864779</v>
      </c>
      <c r="AV916" s="67">
        <f t="shared" si="259"/>
        <v>0.33368180791609081</v>
      </c>
      <c r="AW916" s="67">
        <f t="shared" si="259"/>
        <v>0.31556306840698534</v>
      </c>
      <c r="AX916" s="67">
        <f t="shared" si="259"/>
        <v>0.29842816653484616</v>
      </c>
      <c r="AY916" s="67">
        <f t="shared" si="259"/>
        <v>0.28222368045454849</v>
      </c>
      <c r="AZ916" s="67">
        <f t="shared" si="259"/>
        <v>0.26689908909791432</v>
      </c>
      <c r="BA916" s="67">
        <f t="shared" si="259"/>
        <v>0.25240661466311182</v>
      </c>
      <c r="BB916" s="67">
        <f t="shared" si="259"/>
        <v>0.23870107365679438</v>
      </c>
      <c r="BC916" s="67">
        <f t="shared" si="259"/>
        <v>0.22573973602457073</v>
      </c>
      <c r="BD916" s="67">
        <f t="shared" si="257"/>
        <v>0.21348219193061177</v>
      </c>
      <c r="BE916" s="67">
        <f t="shared" si="257"/>
        <v>0.20189022577105328</v>
      </c>
      <c r="BF916" s="67">
        <f t="shared" si="257"/>
        <v>0.19092769702840132</v>
      </c>
      <c r="BG916" s="67">
        <f t="shared" si="257"/>
        <v>0.18056042759547819</v>
      </c>
      <c r="BH916" s="67">
        <f t="shared" si="257"/>
        <v>0.17075609521761642</v>
      </c>
      <c r="BI916" s="67">
        <f t="shared" si="257"/>
        <v>0.16148413272088361</v>
      </c>
      <c r="BJ916" s="67">
        <f t="shared" si="257"/>
        <v>0.15271563271215891</v>
      </c>
      <c r="BK916" s="67">
        <f t="shared" si="257"/>
        <v>0.14442325745394391</v>
      </c>
      <c r="BL916" s="67">
        <f t="shared" si="257"/>
        <v>0.13658115363292136</v>
      </c>
      <c r="BM916" s="67">
        <f t="shared" si="257"/>
        <v>0.12916487175653477</v>
      </c>
      <c r="BN916" s="67">
        <f t="shared" si="257"/>
        <v>0.12215128992628953</v>
      </c>
      <c r="BO916" s="67">
        <f t="shared" si="257"/>
        <v>0.11551854175012222</v>
      </c>
      <c r="BP916" s="67">
        <f t="shared" si="257"/>
        <v>0.1092459481690885</v>
      </c>
      <c r="BQ916" s="67">
        <f t="shared" si="257"/>
        <v>0.10331395298582489</v>
      </c>
      <c r="BS916" s="55"/>
    </row>
    <row r="917" spans="2:71">
      <c r="B917" s="56">
        <v>39</v>
      </c>
      <c r="C917" s="212">
        <v>1.1266</v>
      </c>
      <c r="D917" s="212">
        <v>0.36580000000000001</v>
      </c>
      <c r="I917" s="61" t="s">
        <v>381</v>
      </c>
      <c r="J917" s="67">
        <f t="shared" si="258"/>
        <v>2.7707068825001153</v>
      </c>
      <c r="K917" s="67">
        <f t="shared" si="258"/>
        <v>2.6191735795337472</v>
      </c>
      <c r="L917" s="67">
        <f t="shared" si="258"/>
        <v>2.4759278157700746</v>
      </c>
      <c r="M917" s="67">
        <f t="shared" si="258"/>
        <v>2.3405163356890775</v>
      </c>
      <c r="N917" s="67">
        <f t="shared" si="258"/>
        <v>2.2125106728620962</v>
      </c>
      <c r="O917" s="67">
        <f t="shared" si="258"/>
        <v>2.0915057942065065</v>
      </c>
      <c r="P917" s="67">
        <f t="shared" si="258"/>
        <v>1.9771188183877477</v>
      </c>
      <c r="Q917" s="67">
        <f t="shared" si="258"/>
        <v>1.8689878043134918</v>
      </c>
      <c r="R917" s="67">
        <f t="shared" si="258"/>
        <v>1.7667706058865227</v>
      </c>
      <c r="S917" s="67">
        <f t="shared" si="258"/>
        <v>1.6701437893925677</v>
      </c>
      <c r="T917" s="67">
        <f t="shared" si="258"/>
        <v>1.5788016100974933</v>
      </c>
      <c r="U917" s="67">
        <f t="shared" si="258"/>
        <v>1.492455044815634</v>
      </c>
      <c r="V917" s="67">
        <f t="shared" si="258"/>
        <v>1.4108308773881286</v>
      </c>
      <c r="W917" s="67">
        <f t="shared" si="258"/>
        <v>1.3336708341775478</v>
      </c>
      <c r="X917" s="67">
        <f t="shared" si="258"/>
        <v>1.2607307668433674</v>
      </c>
      <c r="Y917" s="67">
        <f t="shared" si="258"/>
        <v>1.1917798798124333</v>
      </c>
      <c r="Z917" s="67">
        <f t="shared" si="256"/>
        <v>1.1266</v>
      </c>
      <c r="AA917" s="67">
        <f t="shared" si="256"/>
        <v>1.0649848864706088</v>
      </c>
      <c r="AB917" s="67">
        <f t="shared" si="256"/>
        <v>1.006739577854443</v>
      </c>
      <c r="AC917" s="67">
        <f t="shared" si="256"/>
        <v>0.95167977545427185</v>
      </c>
      <c r="AD917" s="67">
        <f t="shared" si="256"/>
        <v>0.89963126009101912</v>
      </c>
      <c r="AE917" s="67">
        <f t="shared" si="256"/>
        <v>0.85042934084275235</v>
      </c>
      <c r="AF917" s="67">
        <f t="shared" si="256"/>
        <v>0.80391833393280066</v>
      </c>
      <c r="AG917" s="67">
        <f t="shared" si="256"/>
        <v>0.75995107011811169</v>
      </c>
      <c r="AH917" s="67">
        <f t="shared" si="256"/>
        <v>0.71838842901913269</v>
      </c>
      <c r="AI917" s="67">
        <f t="shared" si="256"/>
        <v>0.67909889891775244</v>
      </c>
      <c r="AJ917" s="67">
        <f t="shared" si="256"/>
        <v>0.6419581606304261</v>
      </c>
      <c r="AK917" s="67">
        <f t="shared" si="256"/>
        <v>0.60684869413977915</v>
      </c>
      <c r="AL917" s="67">
        <f t="shared" si="256"/>
        <v>0.57365940674000537</v>
      </c>
      <c r="AM917" s="67">
        <f t="shared" si="256"/>
        <v>0.54228528151944022</v>
      </c>
      <c r="AN917" s="67">
        <f t="shared" si="256"/>
        <v>0.51262704506804824</v>
      </c>
      <c r="AO917" s="67">
        <f t="shared" si="259"/>
        <v>0.48459085335838714</v>
      </c>
      <c r="AP917" s="67">
        <f t="shared" si="259"/>
        <v>0.45808799480612228</v>
      </c>
      <c r="AQ917" s="67">
        <f t="shared" si="259"/>
        <v>0.43303460957051926</v>
      </c>
      <c r="AR917" s="67">
        <f t="shared" si="259"/>
        <v>0.4093514242067316</v>
      </c>
      <c r="AS917" s="67">
        <f t="shared" si="259"/>
        <v>0.38696350083027525</v>
      </c>
      <c r="AT917" s="67">
        <f t="shared" si="259"/>
        <v>0.36580000000000001</v>
      </c>
      <c r="AU917" s="67">
        <f t="shared" si="259"/>
        <v>0.34579395656927814</v>
      </c>
      <c r="AV917" s="67">
        <f t="shared" si="259"/>
        <v>0.32688206779616125</v>
      </c>
      <c r="AW917" s="67">
        <f t="shared" si="259"/>
        <v>0.30900449304204919</v>
      </c>
      <c r="AX917" s="67">
        <f t="shared" si="259"/>
        <v>0.29210466442507965</v>
      </c>
      <c r="AY917" s="67">
        <f t="shared" si="259"/>
        <v>0.27612910782911304</v>
      </c>
      <c r="AZ917" s="67">
        <f t="shared" si="259"/>
        <v>0.26102727370195139</v>
      </c>
      <c r="BA917" s="67">
        <f t="shared" si="259"/>
        <v>0.24675137710740747</v>
      </c>
      <c r="BB917" s="67">
        <f t="shared" si="259"/>
        <v>0.2332562465251187</v>
      </c>
      <c r="BC917" s="67">
        <f t="shared" si="259"/>
        <v>0.22049918091968215</v>
      </c>
      <c r="BD917" s="67">
        <f t="shared" si="257"/>
        <v>0.2084398146268506</v>
      </c>
      <c r="BE917" s="67">
        <f t="shared" si="257"/>
        <v>0.19703998962926611</v>
      </c>
      <c r="BF917" s="67">
        <f t="shared" si="257"/>
        <v>0.18626363481758737</v>
      </c>
      <c r="BG917" s="67">
        <f t="shared" si="257"/>
        <v>0.17607665185497176</v>
      </c>
      <c r="BH917" s="67">
        <f t="shared" si="257"/>
        <v>0.16644680728376712</v>
      </c>
      <c r="BI917" s="67">
        <f t="shared" si="257"/>
        <v>0.15734363053301795</v>
      </c>
      <c r="BJ917" s="67">
        <f t="shared" si="257"/>
        <v>0.14873831750406491</v>
      </c>
      <c r="BK917" s="67">
        <f t="shared" si="257"/>
        <v>0.14060363942916382</v>
      </c>
      <c r="BL917" s="67">
        <f t="shared" si="257"/>
        <v>0.13291385671473677</v>
      </c>
      <c r="BM917" s="67">
        <f t="shared" si="257"/>
        <v>0.12564463749664007</v>
      </c>
      <c r="BN917" s="67">
        <f t="shared" si="257"/>
        <v>0.11877298064974259</v>
      </c>
      <c r="BO917" s="67">
        <f t="shared" si="257"/>
        <v>0.11227714300820336</v>
      </c>
      <c r="BP917" s="67">
        <f t="shared" si="257"/>
        <v>0.10613657056615992</v>
      </c>
      <c r="BQ917" s="67">
        <f t="shared" si="257"/>
        <v>0.10033183344113401</v>
      </c>
      <c r="BS917" s="55"/>
    </row>
    <row r="918" spans="2:71">
      <c r="B918" s="56">
        <v>40</v>
      </c>
      <c r="C918" s="212">
        <v>1.1135999999999999</v>
      </c>
      <c r="D918" s="212">
        <v>0.35859999999999997</v>
      </c>
      <c r="I918" s="61" t="s">
        <v>381</v>
      </c>
      <c r="J918" s="67">
        <f t="shared" si="258"/>
        <v>2.7569213198817639</v>
      </c>
      <c r="K918" s="67">
        <f t="shared" si="258"/>
        <v>2.6050641663675376</v>
      </c>
      <c r="L918" s="67">
        <f t="shared" si="258"/>
        <v>2.4615716313526277</v>
      </c>
      <c r="M918" s="67">
        <f t="shared" si="258"/>
        <v>2.3259829736666657</v>
      </c>
      <c r="N918" s="67">
        <f t="shared" si="258"/>
        <v>2.1978628307535111</v>
      </c>
      <c r="O918" s="67">
        <f t="shared" si="258"/>
        <v>2.0767998207626195</v>
      </c>
      <c r="P918" s="67">
        <f t="shared" si="258"/>
        <v>1.9624052216402215</v>
      </c>
      <c r="Q918" s="67">
        <f t="shared" si="258"/>
        <v>1.854311722978998</v>
      </c>
      <c r="R918" s="67">
        <f t="shared" si="258"/>
        <v>1.7521722466185601</v>
      </c>
      <c r="S918" s="67">
        <f t="shared" si="258"/>
        <v>1.6556588322097903</v>
      </c>
      <c r="T918" s="67">
        <f t="shared" si="258"/>
        <v>1.5644615841646956</v>
      </c>
      <c r="U918" s="67">
        <f t="shared" si="258"/>
        <v>1.4782876766105271</v>
      </c>
      <c r="V918" s="67">
        <f t="shared" si="258"/>
        <v>1.3968604131531641</v>
      </c>
      <c r="W918" s="67">
        <f t="shared" si="258"/>
        <v>1.3199183384307549</v>
      </c>
      <c r="X918" s="67">
        <f t="shared" si="258"/>
        <v>1.2472143986048925</v>
      </c>
      <c r="Y918" s="67">
        <f t="shared" si="258"/>
        <v>1.1785151480937393</v>
      </c>
      <c r="Z918" s="67">
        <f t="shared" si="256"/>
        <v>1.1135999999999999</v>
      </c>
      <c r="AA918" s="67">
        <f t="shared" si="256"/>
        <v>1.0522605178269306</v>
      </c>
      <c r="AB918" s="67">
        <f t="shared" si="256"/>
        <v>0.99429974620815398</v>
      </c>
      <c r="AC918" s="67">
        <f t="shared" si="256"/>
        <v>0.93953157850231483</v>
      </c>
      <c r="AD918" s="67">
        <f t="shared" si="256"/>
        <v>0.88778015922198217</v>
      </c>
      <c r="AE918" s="67">
        <f t="shared" si="256"/>
        <v>0.83887931937805138</v>
      </c>
      <c r="AF918" s="67">
        <f t="shared" si="256"/>
        <v>0.79267204292659077</v>
      </c>
      <c r="AG918" s="67">
        <f t="shared" si="256"/>
        <v>0.74900996260494368</v>
      </c>
      <c r="AH918" s="67">
        <f t="shared" si="256"/>
        <v>0.7077528835382616</v>
      </c>
      <c r="AI918" s="67">
        <f t="shared" si="256"/>
        <v>0.66876833308681261</v>
      </c>
      <c r="AJ918" s="67">
        <f t="shared" si="256"/>
        <v>0.63193113548866975</v>
      </c>
      <c r="AK918" s="67">
        <f t="shared" si="256"/>
        <v>0.59712300993199352</v>
      </c>
      <c r="AL918" s="67">
        <f t="shared" si="256"/>
        <v>0.56423219076635678</v>
      </c>
      <c r="AM918" s="67">
        <f t="shared" si="256"/>
        <v>0.53315306863364775</v>
      </c>
      <c r="AN918" s="67">
        <f t="shared" si="256"/>
        <v>0.50378585136625298</v>
      </c>
      <c r="AO918" s="67">
        <f t="shared" si="259"/>
        <v>0.47603624356369828</v>
      </c>
      <c r="AP918" s="67">
        <f t="shared" si="259"/>
        <v>0.44981514381889731</v>
      </c>
      <c r="AQ918" s="67">
        <f t="shared" si="259"/>
        <v>0.42503835862182848</v>
      </c>
      <c r="AR918" s="67">
        <f t="shared" si="259"/>
        <v>0.40162633202201325</v>
      </c>
      <c r="AS918" s="67">
        <f t="shared" si="259"/>
        <v>0.37950389018176578</v>
      </c>
      <c r="AT918" s="67">
        <f t="shared" si="259"/>
        <v>0.35859999999999959</v>
      </c>
      <c r="AU918" s="67">
        <f t="shared" si="259"/>
        <v>0.33884754103155257</v>
      </c>
      <c r="AV918" s="67">
        <f t="shared" si="259"/>
        <v>0.32018308996968708</v>
      </c>
      <c r="AW918" s="67">
        <f t="shared" si="259"/>
        <v>0.30254671699975727</v>
      </c>
      <c r="AX918" s="67">
        <f t="shared" si="259"/>
        <v>0.28588179337015301</v>
      </c>
      <c r="AY918" s="67">
        <f t="shared" si="259"/>
        <v>0.27013480956265162</v>
      </c>
      <c r="AZ918" s="67">
        <f t="shared" si="259"/>
        <v>0.25525520347833613</v>
      </c>
      <c r="BA918" s="67">
        <f t="shared" si="259"/>
        <v>0.24119519808740347</v>
      </c>
      <c r="BB918" s="67">
        <f t="shared" si="259"/>
        <v>0.22790964802156993</v>
      </c>
      <c r="BC918" s="67">
        <f t="shared" si="259"/>
        <v>0.21535589461649671</v>
      </c>
      <c r="BD918" s="67">
        <f t="shared" si="257"/>
        <v>0.20349362893879017</v>
      </c>
      <c r="BE918" s="67">
        <f t="shared" si="257"/>
        <v>0.19228476235776992</v>
      </c>
      <c r="BF918" s="67">
        <f t="shared" si="257"/>
        <v>0.1816933042464218</v>
      </c>
      <c r="BG918" s="67">
        <f t="shared" si="257"/>
        <v>0.17168524641884506</v>
      </c>
      <c r="BH918" s="67">
        <f t="shared" si="257"/>
        <v>0.16222845393313406</v>
      </c>
      <c r="BI918" s="67">
        <f t="shared" si="257"/>
        <v>0.15329256190907148</v>
      </c>
      <c r="BJ918" s="67">
        <f t="shared" si="257"/>
        <v>0.14484887802932506</v>
      </c>
      <c r="BK918" s="67">
        <f t="shared" si="257"/>
        <v>0.13687029041108792</v>
      </c>
      <c r="BL918" s="67">
        <f t="shared" si="257"/>
        <v>0.12933118055234716</v>
      </c>
      <c r="BM918" s="67">
        <f t="shared" si="257"/>
        <v>0.12220734107325884</v>
      </c>
      <c r="BN918" s="67">
        <f t="shared" si="257"/>
        <v>0.11547589798850548</v>
      </c>
      <c r="BO918" s="67">
        <f t="shared" si="257"/>
        <v>0.10911523726105837</v>
      </c>
      <c r="BP918" s="67">
        <f t="shared" si="257"/>
        <v>0.1031049354015173</v>
      </c>
      <c r="BQ918" s="67">
        <f t="shared" si="257"/>
        <v>9.7425693890187529E-2</v>
      </c>
      <c r="BS918" s="55"/>
    </row>
    <row r="919" spans="2:71">
      <c r="B919" s="56">
        <v>41</v>
      </c>
      <c r="C919" s="212">
        <v>1.0993999999999999</v>
      </c>
      <c r="D919" s="212">
        <v>0.35299999999999998</v>
      </c>
      <c r="I919" s="61" t="s">
        <v>381</v>
      </c>
      <c r="J919" s="67">
        <f t="shared" si="258"/>
        <v>2.7281016887985534</v>
      </c>
      <c r="K919" s="67">
        <f t="shared" si="258"/>
        <v>2.5774574417162524</v>
      </c>
      <c r="L919" s="67">
        <f t="shared" si="258"/>
        <v>2.4351316855729706</v>
      </c>
      <c r="M919" s="67">
        <f t="shared" si="258"/>
        <v>2.3006650779587399</v>
      </c>
      <c r="N919" s="67">
        <f t="shared" si="258"/>
        <v>2.1736236410941667</v>
      </c>
      <c r="O919" s="67">
        <f t="shared" si="258"/>
        <v>2.0535973612097371</v>
      </c>
      <c r="P919" s="67">
        <f t="shared" si="258"/>
        <v>1.9401988652666173</v>
      </c>
      <c r="Q919" s="67">
        <f t="shared" si="258"/>
        <v>1.8330621707481869</v>
      </c>
      <c r="R919" s="67">
        <f t="shared" si="258"/>
        <v>1.7318415044873852</v>
      </c>
      <c r="S919" s="67">
        <f t="shared" si="258"/>
        <v>1.6362101867177468</v>
      </c>
      <c r="T919" s="67">
        <f t="shared" si="258"/>
        <v>1.5458595767465191</v>
      </c>
      <c r="U919" s="67">
        <f t="shared" si="258"/>
        <v>1.4604980768471141</v>
      </c>
      <c r="V919" s="67">
        <f t="shared" si="258"/>
        <v>1.3798501911560657</v>
      </c>
      <c r="W919" s="67">
        <f t="shared" si="258"/>
        <v>1.3036556365371659</v>
      </c>
      <c r="X919" s="67">
        <f t="shared" si="258"/>
        <v>1.2316685025431879</v>
      </c>
      <c r="Y919" s="67">
        <f t="shared" si="258"/>
        <v>1.163656457764052</v>
      </c>
      <c r="Z919" s="67">
        <f t="shared" si="256"/>
        <v>1.0993999999999999</v>
      </c>
      <c r="AA919" s="67">
        <f t="shared" si="256"/>
        <v>1.0386917478397883</v>
      </c>
      <c r="AB919" s="67">
        <f t="shared" si="256"/>
        <v>0.98133577135753547</v>
      </c>
      <c r="AC919" s="67">
        <f t="shared" si="256"/>
        <v>0.9271469597681149</v>
      </c>
      <c r="AD919" s="67">
        <f t="shared" si="256"/>
        <v>0.87595042400026313</v>
      </c>
      <c r="AE919" s="67">
        <f t="shared" si="256"/>
        <v>0.82758093225926599</v>
      </c>
      <c r="AF919" s="67">
        <f t="shared" si="256"/>
        <v>0.78188237675755734</v>
      </c>
      <c r="AG919" s="67">
        <f t="shared" si="256"/>
        <v>0.73870726989215496</v>
      </c>
      <c r="AH919" s="67">
        <f t="shared" si="256"/>
        <v>0.69791626824289688</v>
      </c>
      <c r="AI919" s="67">
        <f t="shared" si="256"/>
        <v>0.65937772285522755</v>
      </c>
      <c r="AJ919" s="67">
        <f t="shared" si="256"/>
        <v>0.62296725435611777</v>
      </c>
      <c r="AK919" s="67">
        <f t="shared" si="256"/>
        <v>0.58856735153184458</v>
      </c>
      <c r="AL919" s="67">
        <f t="shared" si="256"/>
        <v>0.55606699207208199</v>
      </c>
      <c r="AM919" s="67">
        <f t="shared" si="256"/>
        <v>0.52536128425628936</v>
      </c>
      <c r="AN919" s="67">
        <f t="shared" si="256"/>
        <v>0.49635112842597884</v>
      </c>
      <c r="AO919" s="67">
        <f t="shared" si="259"/>
        <v>0.46894289715029225</v>
      </c>
      <c r="AP919" s="67">
        <f t="shared" si="259"/>
        <v>0.44304813305265706</v>
      </c>
      <c r="AQ919" s="67">
        <f t="shared" si="259"/>
        <v>0.41858326332328494</v>
      </c>
      <c r="AR919" s="67">
        <f t="shared" si="259"/>
        <v>0.39546932999612994</v>
      </c>
      <c r="AS919" s="67">
        <f t="shared" si="259"/>
        <v>0.37363173511980191</v>
      </c>
      <c r="AT919" s="67">
        <f t="shared" si="259"/>
        <v>0.35299999999999998</v>
      </c>
      <c r="AU919" s="67">
        <f t="shared" si="259"/>
        <v>0.33350753773644287</v>
      </c>
      <c r="AV919" s="67">
        <f t="shared" si="259"/>
        <v>0.31509143832018377</v>
      </c>
      <c r="AW919" s="67">
        <f t="shared" si="259"/>
        <v>0.29769226559773021</v>
      </c>
      <c r="AX919" s="67">
        <f t="shared" si="259"/>
        <v>0.28125386544669173</v>
      </c>
      <c r="AY919" s="67">
        <f t="shared" si="259"/>
        <v>0.26572318454386112</v>
      </c>
      <c r="AZ919" s="67">
        <f t="shared" si="259"/>
        <v>0.25105009914082022</v>
      </c>
      <c r="BA919" s="67">
        <f t="shared" si="259"/>
        <v>0.23718725329446125</v>
      </c>
      <c r="BB919" s="67">
        <f t="shared" si="259"/>
        <v>0.224089906030328</v>
      </c>
      <c r="BC919" s="67">
        <f t="shared" si="259"/>
        <v>0.21171578694551146</v>
      </c>
      <c r="BD919" s="67">
        <f t="shared" si="257"/>
        <v>0.20002495978507326</v>
      </c>
      <c r="BE919" s="67">
        <f t="shared" si="257"/>
        <v>0.18897969355170199</v>
      </c>
      <c r="BF919" s="67">
        <f t="shared" si="257"/>
        <v>0.17854434073262226</v>
      </c>
      <c r="BG919" s="67">
        <f t="shared" si="257"/>
        <v>0.16868522225074598</v>
      </c>
      <c r="BH919" s="67">
        <f t="shared" si="257"/>
        <v>0.15937051876875616</v>
      </c>
      <c r="BI919" s="67">
        <f t="shared" si="257"/>
        <v>0.1505701679953185</v>
      </c>
      <c r="BJ919" s="67">
        <f t="shared" si="257"/>
        <v>0.14225576766198647</v>
      </c>
      <c r="BK919" s="67">
        <f t="shared" si="257"/>
        <v>0.13440048385766745</v>
      </c>
      <c r="BL919" s="67">
        <f t="shared" si="257"/>
        <v>0.12697896442480794</v>
      </c>
      <c r="BM919" s="67">
        <f t="shared" si="257"/>
        <v>0.11996725713779342</v>
      </c>
      <c r="BN919" s="67">
        <f t="shared" si="257"/>
        <v>0.11334273239949062</v>
      </c>
      <c r="BO919" s="67">
        <f t="shared" si="257"/>
        <v>0.10708401020644381</v>
      </c>
      <c r="BP919" s="67">
        <f t="shared" si="257"/>
        <v>0.10117089114701187</v>
      </c>
      <c r="BQ919" s="67">
        <f t="shared" si="257"/>
        <v>9.5584291209749636E-2</v>
      </c>
      <c r="BS919" s="55"/>
    </row>
    <row r="920" spans="2:71">
      <c r="B920" s="56">
        <v>42</v>
      </c>
      <c r="C920" s="212">
        <v>1.0853999999999999</v>
      </c>
      <c r="D920" s="212">
        <v>0.34739999999999999</v>
      </c>
      <c r="I920" s="61" t="s">
        <v>381</v>
      </c>
      <c r="J920" s="67">
        <f t="shared" si="258"/>
        <v>2.7002117312171903</v>
      </c>
      <c r="K920" s="67">
        <f t="shared" si="258"/>
        <v>2.550702569093263</v>
      </c>
      <c r="L920" s="67">
        <f t="shared" si="258"/>
        <v>2.4094716428204634</v>
      </c>
      <c r="M920" s="67">
        <f t="shared" si="258"/>
        <v>2.2760605912667158</v>
      </c>
      <c r="N920" s="67">
        <f t="shared" si="258"/>
        <v>2.1500364324907739</v>
      </c>
      <c r="O920" s="67">
        <f t="shared" si="258"/>
        <v>2.030990158511099</v>
      </c>
      <c r="P920" s="67">
        <f t="shared" si="258"/>
        <v>1.9185354078815779</v>
      </c>
      <c r="Q920" s="67">
        <f t="shared" si="258"/>
        <v>1.8123072117659487</v>
      </c>
      <c r="R920" s="67">
        <f t="shared" si="258"/>
        <v>1.7119608094413663</v>
      </c>
      <c r="S920" s="67">
        <f t="shared" si="258"/>
        <v>1.6171705293868459</v>
      </c>
      <c r="T920" s="67">
        <f t="shared" si="258"/>
        <v>1.527628732325196</v>
      </c>
      <c r="U920" s="67">
        <f t="shared" si="258"/>
        <v>1.4430448127881077</v>
      </c>
      <c r="V920" s="67">
        <f t="shared" si="258"/>
        <v>1.3631442559640041</v>
      </c>
      <c r="W920" s="67">
        <f t="shared" si="258"/>
        <v>1.2876677467676854</v>
      </c>
      <c r="X920" s="67">
        <f t="shared" si="258"/>
        <v>1.2163703282402649</v>
      </c>
      <c r="Y920" s="67">
        <f t="shared" si="258"/>
        <v>1.1490206065480217</v>
      </c>
      <c r="Z920" s="67">
        <f t="shared" si="256"/>
        <v>1.0853999999999999</v>
      </c>
      <c r="AA920" s="67">
        <f t="shared" si="256"/>
        <v>1.025302029647075</v>
      </c>
      <c r="AB920" s="67">
        <f t="shared" si="256"/>
        <v>0.96853164916013601</v>
      </c>
      <c r="AC920" s="67">
        <f t="shared" si="256"/>
        <v>0.91490461181252658</v>
      </c>
      <c r="AD920" s="67">
        <f t="shared" si="256"/>
        <v>0.86424687251230214</v>
      </c>
      <c r="AE920" s="67">
        <f t="shared" si="256"/>
        <v>0.81639402294361563</v>
      </c>
      <c r="AF920" s="67">
        <f t="shared" si="256"/>
        <v>0.77119075798399661</v>
      </c>
      <c r="AG920" s="67">
        <f t="shared" si="256"/>
        <v>0.72849037166579877</v>
      </c>
      <c r="AH920" s="67">
        <f t="shared" si="256"/>
        <v>0.68815428104596976</v>
      </c>
      <c r="AI920" s="67">
        <f t="shared" si="256"/>
        <v>0.65005157643887657</v>
      </c>
      <c r="AJ920" s="67">
        <f t="shared" si="256"/>
        <v>0.61405859655247919</v>
      </c>
      <c r="AK920" s="67">
        <f t="shared" si="256"/>
        <v>0.58005852714896933</v>
      </c>
      <c r="AL920" s="67">
        <f t="shared" si="256"/>
        <v>0.54794102192733662</v>
      </c>
      <c r="AM920" s="67">
        <f t="shared" si="256"/>
        <v>0.51760184439744872</v>
      </c>
      <c r="AN920" s="67">
        <f t="shared" si="256"/>
        <v>0.48894252958335521</v>
      </c>
      <c r="AO920" s="67">
        <f t="shared" si="259"/>
        <v>0.46187006445788564</v>
      </c>
      <c r="AP920" s="67">
        <f t="shared" si="259"/>
        <v>0.43629658607139815</v>
      </c>
      <c r="AQ920" s="67">
        <f t="shared" si="259"/>
        <v>0.41213909639496438</v>
      </c>
      <c r="AR920" s="67">
        <f t="shared" si="259"/>
        <v>0.38931919295252304</v>
      </c>
      <c r="AS920" s="67">
        <f t="shared" si="259"/>
        <v>0.36776281436777514</v>
      </c>
      <c r="AT920" s="67">
        <f t="shared" si="259"/>
        <v>0.34740000000000032</v>
      </c>
      <c r="AU920" s="67">
        <f t="shared" si="259"/>
        <v>0.32816466288869933</v>
      </c>
      <c r="AV920" s="67">
        <f t="shared" si="259"/>
        <v>0.30999437527015994</v>
      </c>
      <c r="AW920" s="67">
        <f t="shared" si="259"/>
        <v>0.29283016596984712</v>
      </c>
      <c r="AX920" s="67">
        <f t="shared" si="259"/>
        <v>0.27661632901305888</v>
      </c>
      <c r="AY920" s="67">
        <f t="shared" si="259"/>
        <v>0.26130024283269981</v>
      </c>
      <c r="AZ920" s="67">
        <f t="shared" si="259"/>
        <v>0.24683219948741544</v>
      </c>
      <c r="BA920" s="67">
        <f t="shared" si="259"/>
        <v>0.23316524333581976</v>
      </c>
      <c r="BB920" s="67">
        <f t="shared" si="259"/>
        <v>0.22025501864323763</v>
      </c>
      <c r="BC920" s="67">
        <f t="shared" si="259"/>
        <v>0.20805962562637365</v>
      </c>
      <c r="BD920" s="67">
        <f t="shared" si="257"/>
        <v>0.19653948446870415</v>
      </c>
      <c r="BE920" s="67">
        <f t="shared" si="257"/>
        <v>0.18565720686525902</v>
      </c>
      <c r="BF920" s="67">
        <f t="shared" si="257"/>
        <v>0.17537747467989404</v>
      </c>
      <c r="BG920" s="67">
        <f t="shared" si="257"/>
        <v>0.16566692532123997</v>
      </c>
      <c r="BH920" s="67">
        <f t="shared" si="257"/>
        <v>0.15649404346531948</v>
      </c>
      <c r="BI920" s="67">
        <f t="shared" si="257"/>
        <v>0.14782905877341962</v>
      </c>
      <c r="BJ920" s="67">
        <f t="shared" si="257"/>
        <v>0.1396438492732669</v>
      </c>
      <c r="BK920" s="67">
        <f t="shared" si="257"/>
        <v>0.1319118500899307</v>
      </c>
      <c r="BL920" s="67">
        <f t="shared" si="257"/>
        <v>0.12460796723024384</v>
      </c>
      <c r="BM920" s="67">
        <f t="shared" si="257"/>
        <v>0.11770849614092981</v>
      </c>
      <c r="BN920" s="67">
        <f t="shared" si="257"/>
        <v>0.11119104477611963</v>
      </c>
      <c r="BO920" s="67">
        <f t="shared" si="257"/>
        <v>0.10503446092457552</v>
      </c>
      <c r="BP920" s="67">
        <f t="shared" si="257"/>
        <v>9.9218763560764395E-2</v>
      </c>
      <c r="BQ920" s="67">
        <f t="shared" si="257"/>
        <v>9.3725077996982681E-2</v>
      </c>
      <c r="BS920" s="55"/>
    </row>
    <row r="921" spans="2:71">
      <c r="B921" s="56">
        <v>43</v>
      </c>
      <c r="C921" s="212">
        <v>1.0714999999999999</v>
      </c>
      <c r="D921" s="212">
        <v>0.34200000000000003</v>
      </c>
      <c r="I921" s="61" t="s">
        <v>381</v>
      </c>
      <c r="J921" s="67">
        <f t="shared" si="258"/>
        <v>2.6715606057931294</v>
      </c>
      <c r="K921" s="67">
        <f t="shared" si="258"/>
        <v>2.5232874482927206</v>
      </c>
      <c r="L921" s="67">
        <f t="shared" si="258"/>
        <v>2.3832435367197555</v>
      </c>
      <c r="M921" s="67">
        <f t="shared" si="258"/>
        <v>2.2509721431696286</v>
      </c>
      <c r="N921" s="67">
        <f t="shared" si="258"/>
        <v>2.1260418884003802</v>
      </c>
      <c r="O921" s="67">
        <f t="shared" si="258"/>
        <v>2.0080453349672722</v>
      </c>
      <c r="P921" s="67">
        <f t="shared" si="258"/>
        <v>1.8965976584392039</v>
      </c>
      <c r="Q921" s="67">
        <f t="shared" si="258"/>
        <v>1.791335392363389</v>
      </c>
      <c r="R921" s="67">
        <f t="shared" si="258"/>
        <v>1.6919152428852156</v>
      </c>
      <c r="S921" s="67">
        <f t="shared" si="258"/>
        <v>1.5980129691573901</v>
      </c>
      <c r="T921" s="67">
        <f t="shared" si="258"/>
        <v>1.5093223258870212</v>
      </c>
      <c r="U921" s="67">
        <f t="shared" si="258"/>
        <v>1.4255540645719498</v>
      </c>
      <c r="V921" s="67">
        <f t="shared" si="258"/>
        <v>1.346434990169042</v>
      </c>
      <c r="W921" s="67">
        <f t="shared" si="258"/>
        <v>1.2717070701179352</v>
      </c>
      <c r="X921" s="67">
        <f t="shared" si="258"/>
        <v>1.2011265928144828</v>
      </c>
      <c r="Y921" s="67">
        <f t="shared" si="258"/>
        <v>1.1344633727894073</v>
      </c>
      <c r="Z921" s="67">
        <f t="shared" si="256"/>
        <v>1.0714999999999999</v>
      </c>
      <c r="AA921" s="67">
        <f t="shared" si="256"/>
        <v>1.0120311307865608</v>
      </c>
      <c r="AB921" s="67">
        <f t="shared" si="256"/>
        <v>0.95586281818117136</v>
      </c>
      <c r="AC921" s="67">
        <f t="shared" si="256"/>
        <v>0.90281187938471275</v>
      </c>
      <c r="AD921" s="67">
        <f t="shared" si="256"/>
        <v>0.85270529834927777</v>
      </c>
      <c r="AE921" s="67">
        <f t="shared" si="256"/>
        <v>0.80537966151760276</v>
      </c>
      <c r="AF921" s="67">
        <f t="shared" si="256"/>
        <v>0.76068062487928811</v>
      </c>
      <c r="AG921" s="67">
        <f t="shared" si="256"/>
        <v>0.71846241060570581</v>
      </c>
      <c r="AH921" s="67">
        <f t="shared" si="256"/>
        <v>0.67858733162196061</v>
      </c>
      <c r="AI921" s="67">
        <f t="shared" si="256"/>
        <v>0.64092534256538292</v>
      </c>
      <c r="AJ921" s="67">
        <f t="shared" si="256"/>
        <v>0.60535361566608348</v>
      </c>
      <c r="AK921" s="67">
        <f t="shared" si="256"/>
        <v>0.57175614016638332</v>
      </c>
      <c r="AL921" s="67">
        <f t="shared" si="256"/>
        <v>0.54002334397269647</v>
      </c>
      <c r="AM921" s="67">
        <f t="shared" si="256"/>
        <v>0.51005173630595235</v>
      </c>
      <c r="AN921" s="67">
        <f t="shared" si="256"/>
        <v>0.48174357018512531</v>
      </c>
      <c r="AO921" s="67">
        <f t="shared" si="259"/>
        <v>0.45500652364312399</v>
      </c>
      <c r="AP921" s="67">
        <f t="shared" si="259"/>
        <v>0.42975339863538292</v>
      </c>
      <c r="AQ921" s="67">
        <f t="shared" si="259"/>
        <v>0.40590183665920138</v>
      </c>
      <c r="AR921" s="67">
        <f t="shared" si="259"/>
        <v>0.38337405015637288</v>
      </c>
      <c r="AS921" s="67">
        <f t="shared" si="259"/>
        <v>0.36209656882312435</v>
      </c>
      <c r="AT921" s="67">
        <f t="shared" si="259"/>
        <v>0.3420000000000003</v>
      </c>
      <c r="AU921" s="67">
        <f t="shared" si="259"/>
        <v>0.32301880236024655</v>
      </c>
      <c r="AV921" s="67">
        <f t="shared" si="259"/>
        <v>0.30509107215861964</v>
      </c>
      <c r="AW921" s="67">
        <f t="shared" si="259"/>
        <v>0.28815834134351104</v>
      </c>
      <c r="AX921" s="67">
        <f t="shared" si="259"/>
        <v>0.2721653868739648</v>
      </c>
      <c r="AY921" s="67">
        <f t="shared" si="259"/>
        <v>0.25706005061971104</v>
      </c>
      <c r="AZ921" s="67">
        <f t="shared" si="259"/>
        <v>0.24279306925685187</v>
      </c>
      <c r="BA921" s="67">
        <f t="shared" si="259"/>
        <v>0.22931791360443454</v>
      </c>
      <c r="BB921" s="67">
        <f t="shared" si="259"/>
        <v>0.21659063687793817</v>
      </c>
      <c r="BC921" s="67">
        <f t="shared" si="259"/>
        <v>0.20456973136477946</v>
      </c>
      <c r="BD921" s="67">
        <f t="shared" si="257"/>
        <v>0.1932159930544104</v>
      </c>
      <c r="BE921" s="67">
        <f t="shared" si="257"/>
        <v>0.18249239378152429</v>
      </c>
      <c r="BF921" s="67">
        <f t="shared" si="257"/>
        <v>0.17236396046538718</v>
      </c>
      <c r="BG921" s="67">
        <f t="shared" si="257"/>
        <v>0.16279766105145671</v>
      </c>
      <c r="BH921" s="67">
        <f t="shared" si="257"/>
        <v>0.15376229678330661</v>
      </c>
      <c r="BI921" s="67">
        <f t="shared" si="257"/>
        <v>0.14522840045352176</v>
      </c>
      <c r="BJ921" s="67">
        <f t="shared" si="257"/>
        <v>0.13716814030172758</v>
      </c>
      <c r="BK921" s="67">
        <f t="shared" si="257"/>
        <v>0.12955522924633411</v>
      </c>
      <c r="BL921" s="67">
        <f t="shared" si="257"/>
        <v>0.12236483915397074</v>
      </c>
      <c r="BM921" s="67">
        <f t="shared" si="257"/>
        <v>0.11557351986701694</v>
      </c>
      <c r="BN921" s="67">
        <f t="shared" si="257"/>
        <v>0.10915912272515185</v>
      </c>
      <c r="BO921" s="67">
        <f t="shared" si="257"/>
        <v>0.10310072833150202</v>
      </c>
      <c r="BP921" s="67">
        <f t="shared" si="257"/>
        <v>9.737857832780962E-2</v>
      </c>
      <c r="BQ921" s="67">
        <f t="shared" si="257"/>
        <v>9.1974010956118415E-2</v>
      </c>
      <c r="BS921" s="55"/>
    </row>
    <row r="922" spans="2:71">
      <c r="B922" s="56">
        <v>44</v>
      </c>
      <c r="C922" s="212">
        <v>1.0579000000000001</v>
      </c>
      <c r="D922" s="212">
        <v>0.33660000000000001</v>
      </c>
      <c r="I922" s="61" t="s">
        <v>381</v>
      </c>
      <c r="J922" s="67">
        <f t="shared" si="258"/>
        <v>2.644289628014763</v>
      </c>
      <c r="K922" s="67">
        <f t="shared" si="258"/>
        <v>2.4971377280554843</v>
      </c>
      <c r="L922" s="67">
        <f t="shared" si="258"/>
        <v>2.358174674519161</v>
      </c>
      <c r="M922" s="67">
        <f t="shared" si="258"/>
        <v>2.2269447668286522</v>
      </c>
      <c r="N922" s="67">
        <f t="shared" si="258"/>
        <v>2.103017663658326</v>
      </c>
      <c r="O922" s="67">
        <f t="shared" si="258"/>
        <v>1.9859869717187371</v>
      </c>
      <c r="P922" s="67">
        <f t="shared" si="258"/>
        <v>1.8754689130739317</v>
      </c>
      <c r="Q922" s="67">
        <f t="shared" si="258"/>
        <v>1.7711010666211258</v>
      </c>
      <c r="R922" s="67">
        <f t="shared" si="258"/>
        <v>1.6725411796056975</v>
      </c>
      <c r="S922" s="67">
        <f t="shared" si="258"/>
        <v>1.5794660452741049</v>
      </c>
      <c r="T922" s="67">
        <f t="shared" si="258"/>
        <v>1.4915704429842203</v>
      </c>
      <c r="U922" s="67">
        <f t="shared" si="258"/>
        <v>1.4085661372973981</v>
      </c>
      <c r="V922" s="67">
        <f t="shared" si="258"/>
        <v>1.33018093277</v>
      </c>
      <c r="W922" s="67">
        <f t="shared" si="258"/>
        <v>1.2561577813447666</v>
      </c>
      <c r="X922" s="67">
        <f t="shared" si="258"/>
        <v>1.1862539394149061</v>
      </c>
      <c r="Y922" s="67">
        <f t="shared" si="258"/>
        <v>1.1202401717966683</v>
      </c>
      <c r="Z922" s="67">
        <f t="shared" si="256"/>
        <v>1.0579000000000001</v>
      </c>
      <c r="AA922" s="67">
        <f t="shared" si="256"/>
        <v>0.99902899233213205</v>
      </c>
      <c r="AB922" s="67">
        <f t="shared" si="256"/>
        <v>0.94343409350614915</v>
      </c>
      <c r="AC922" s="67">
        <f t="shared" si="256"/>
        <v>0.89093299155612693</v>
      </c>
      <c r="AD922" s="67">
        <f t="shared" si="256"/>
        <v>0.84135351998276708</v>
      </c>
      <c r="AE922" s="67">
        <f t="shared" si="256"/>
        <v>0.79453309316899157</v>
      </c>
      <c r="AF922" s="67">
        <f t="shared" si="256"/>
        <v>0.75031817321405581</v>
      </c>
      <c r="AG922" s="67">
        <f t="shared" si="256"/>
        <v>0.70856376643777697</v>
      </c>
      <c r="AH922" s="67">
        <f t="shared" si="256"/>
        <v>0.66913294790376454</v>
      </c>
      <c r="AI922" s="67">
        <f t="shared" si="256"/>
        <v>0.63189641240242633</v>
      </c>
      <c r="AJ922" s="67">
        <f t="shared" si="256"/>
        <v>0.59673205042129251</v>
      </c>
      <c r="AK922" s="67">
        <f t="shared" si="256"/>
        <v>0.56352454771213811</v>
      </c>
      <c r="AL922" s="67">
        <f t="shared" si="256"/>
        <v>0.53216500714176929</v>
      </c>
      <c r="AM922" s="67">
        <f t="shared" si="256"/>
        <v>0.50255059158641047</v>
      </c>
      <c r="AN922" s="67">
        <f t="shared" si="256"/>
        <v>0.47458418669863744</v>
      </c>
      <c r="AO922" s="67">
        <f t="shared" si="259"/>
        <v>0.44817408244097195</v>
      </c>
      <c r="AP922" s="67">
        <f t="shared" si="259"/>
        <v>0.42323367234179227</v>
      </c>
      <c r="AQ922" s="67">
        <f t="shared" si="259"/>
        <v>0.3996811694873319</v>
      </c>
      <c r="AR922" s="67">
        <f t="shared" si="259"/>
        <v>0.37743933831842075</v>
      </c>
      <c r="AS922" s="67">
        <f t="shared" si="259"/>
        <v>0.35643524135245164</v>
      </c>
      <c r="AT922" s="67">
        <f t="shared" si="259"/>
        <v>0.33660000000000001</v>
      </c>
      <c r="AU922" s="67">
        <f t="shared" si="259"/>
        <v>0.31786856869174368</v>
      </c>
      <c r="AV922" s="67">
        <f t="shared" si="259"/>
        <v>0.30017952157497851</v>
      </c>
      <c r="AW922" s="67">
        <f t="shared" si="259"/>
        <v>0.28347485108024606</v>
      </c>
      <c r="AX922" s="67">
        <f t="shared" si="259"/>
        <v>0.26769977769751341</v>
      </c>
      <c r="AY922" s="67">
        <f t="shared" si="259"/>
        <v>0.25280257033810621</v>
      </c>
      <c r="AZ922" s="67">
        <f t="shared" si="259"/>
        <v>0.2387343766933086</v>
      </c>
      <c r="BA922" s="67">
        <f t="shared" si="259"/>
        <v>0.22544906303332615</v>
      </c>
      <c r="BB922" s="67">
        <f t="shared" si="259"/>
        <v>0.21290306292126585</v>
      </c>
      <c r="BC922" s="67">
        <f t="shared" si="259"/>
        <v>0.20105523434602204</v>
      </c>
      <c r="BD922" s="67">
        <f t="shared" si="257"/>
        <v>0.18986672480556488</v>
      </c>
      <c r="BE922" s="67">
        <f t="shared" si="257"/>
        <v>0.17930084389819992</v>
      </c>
      <c r="BF922" s="67">
        <f t="shared" si="257"/>
        <v>0.16932294300398865</v>
      </c>
      <c r="BG922" s="67">
        <f t="shared" si="257"/>
        <v>0.15990030166176933</v>
      </c>
      <c r="BH922" s="67">
        <f t="shared" si="257"/>
        <v>0.15100202026917608</v>
      </c>
      <c r="BI922" s="67">
        <f t="shared" si="257"/>
        <v>0.14259891875378691</v>
      </c>
      <c r="BJ922" s="67">
        <f t="shared" si="257"/>
        <v>0.13466344088311494</v>
      </c>
      <c r="BK922" s="67">
        <f t="shared" si="257"/>
        <v>0.12716956389964643</v>
      </c>
      <c r="BL922" s="67">
        <f t="shared" si="257"/>
        <v>0.12009271318459254</v>
      </c>
      <c r="BM922" s="67">
        <f t="shared" si="257"/>
        <v>0.11340968167051255</v>
      </c>
      <c r="BN922" s="67">
        <f t="shared" si="257"/>
        <v>0.10709855373853862</v>
      </c>
      <c r="BO922" s="67">
        <f t="shared" si="257"/>
        <v>0.10113863335063893</v>
      </c>
      <c r="BP922" s="67">
        <f t="shared" si="257"/>
        <v>9.5510376181243764E-2</v>
      </c>
      <c r="BQ922" s="67">
        <f t="shared" si="257"/>
        <v>9.0195325525674289E-2</v>
      </c>
      <c r="BS922" s="55"/>
    </row>
    <row r="923" spans="2:71">
      <c r="B923" s="56">
        <v>45</v>
      </c>
      <c r="C923" s="212">
        <v>1.0444</v>
      </c>
      <c r="D923" s="212">
        <v>0.33139999999999997</v>
      </c>
      <c r="I923" s="61" t="s">
        <v>381</v>
      </c>
      <c r="J923" s="67">
        <f t="shared" si="258"/>
        <v>2.6162446328491407</v>
      </c>
      <c r="K923" s="67">
        <f t="shared" si="258"/>
        <v>2.4703166893113289</v>
      </c>
      <c r="L923" s="67">
        <f t="shared" si="258"/>
        <v>2.3325282616421017</v>
      </c>
      <c r="M923" s="67">
        <f t="shared" si="258"/>
        <v>2.2024253468796635</v>
      </c>
      <c r="N923" s="67">
        <f t="shared" si="258"/>
        <v>2.0795792652746359</v>
      </c>
      <c r="O923" s="67">
        <f t="shared" si="258"/>
        <v>1.9635852478211082</v>
      </c>
      <c r="P923" s="67">
        <f t="shared" si="258"/>
        <v>1.8540611025718667</v>
      </c>
      <c r="Q923" s="67">
        <f t="shared" si="258"/>
        <v>1.7506459553434075</v>
      </c>
      <c r="R923" s="67">
        <f t="shared" si="258"/>
        <v>1.6529990606614517</v>
      </c>
      <c r="S923" s="67">
        <f t="shared" si="258"/>
        <v>1.5607986790291088</v>
      </c>
      <c r="T923" s="67">
        <f t="shared" si="258"/>
        <v>1.4737410168183653</v>
      </c>
      <c r="U923" s="67">
        <f t="shared" si="258"/>
        <v>1.3915392252919272</v>
      </c>
      <c r="V923" s="67">
        <f t="shared" si="258"/>
        <v>1.3139224554572544</v>
      </c>
      <c r="W923" s="67">
        <f t="shared" si="258"/>
        <v>1.2406349656386044</v>
      </c>
      <c r="X923" s="67">
        <f t="shared" si="258"/>
        <v>1.1714352788266009</v>
      </c>
      <c r="Y923" s="67">
        <f t="shared" si="258"/>
        <v>1.1060953870288504</v>
      </c>
      <c r="Z923" s="67">
        <f t="shared" si="256"/>
        <v>1.0444</v>
      </c>
      <c r="AA923" s="67">
        <f t="shared" si="256"/>
        <v>0.98614583587586147</v>
      </c>
      <c r="AB923" s="67">
        <f t="shared" si="256"/>
        <v>0.93114095137428321</v>
      </c>
      <c r="AC923" s="67">
        <f t="shared" si="256"/>
        <v>0.87920410935583815</v>
      </c>
      <c r="AD923" s="67">
        <f t="shared" si="256"/>
        <v>0.83016418166048001</v>
      </c>
      <c r="AE923" s="67">
        <f t="shared" si="256"/>
        <v>0.78385958525256083</v>
      </c>
      <c r="AF923" s="67">
        <f t="shared" si="256"/>
        <v>0.74013774981634683</v>
      </c>
      <c r="AG923" s="67">
        <f t="shared" si="256"/>
        <v>0.69885461504779833</v>
      </c>
      <c r="AH923" s="67">
        <f t="shared" si="256"/>
        <v>0.65987415598622601</v>
      </c>
      <c r="AI923" s="67">
        <f t="shared" si="256"/>
        <v>0.62306793482182632</v>
      </c>
      <c r="AJ923" s="67">
        <f t="shared" si="256"/>
        <v>0.58831467770233303</v>
      </c>
      <c r="AK923" s="67">
        <f t="shared" si="256"/>
        <v>0.55549987514439425</v>
      </c>
      <c r="AL923" s="67">
        <f t="shared" si="256"/>
        <v>0.52451540473305758</v>
      </c>
      <c r="AM923" s="67">
        <f t="shared" si="256"/>
        <v>0.49525917486618803</v>
      </c>
      <c r="AN923" s="67">
        <f t="shared" si="256"/>
        <v>0.46763478836997935</v>
      </c>
      <c r="AO923" s="67">
        <f t="shared" si="259"/>
        <v>0.44155122487719722</v>
      </c>
      <c r="AP923" s="67">
        <f t="shared" si="259"/>
        <v>0.41692254092161446</v>
      </c>
      <c r="AQ923" s="67">
        <f t="shared" si="259"/>
        <v>0.3936675867604687</v>
      </c>
      <c r="AR923" s="67">
        <f t="shared" si="259"/>
        <v>0.37170973899189547</v>
      </c>
      <c r="AS923" s="67">
        <f t="shared" si="259"/>
        <v>0.35097664808632806</v>
      </c>
      <c r="AT923" s="67">
        <f t="shared" si="259"/>
        <v>0.33140000000000008</v>
      </c>
      <c r="AU923" s="67">
        <f t="shared" si="259"/>
        <v>0.31291529108508287</v>
      </c>
      <c r="AV923" s="67">
        <f t="shared" si="259"/>
        <v>0.29546161555480421</v>
      </c>
      <c r="AW923" s="67">
        <f t="shared" si="259"/>
        <v>0.27898146480326008</v>
      </c>
      <c r="AX923" s="67">
        <f t="shared" si="259"/>
        <v>0.26342053791869313</v>
      </c>
      <c r="AY923" s="67">
        <f t="shared" si="259"/>
        <v>0.24872756276589303</v>
      </c>
      <c r="AZ923" s="67">
        <f t="shared" si="259"/>
        <v>0.23485412704819739</v>
      </c>
      <c r="BA923" s="67">
        <f t="shared" si="259"/>
        <v>0.22175451879245539</v>
      </c>
      <c r="BB923" s="67">
        <f t="shared" si="259"/>
        <v>0.20938557573136282</v>
      </c>
      <c r="BC923" s="67">
        <f t="shared" si="259"/>
        <v>0.19770654308689514</v>
      </c>
      <c r="BD923" s="67">
        <f t="shared" si="257"/>
        <v>0.18667893928624402</v>
      </c>
      <c r="BE923" s="67">
        <f t="shared" si="257"/>
        <v>0.17626642916780183</v>
      </c>
      <c r="BF923" s="67">
        <f t="shared" si="257"/>
        <v>0.16643470425941717</v>
      </c>
      <c r="BG923" s="67">
        <f t="shared" si="257"/>
        <v>0.15715136973444538</v>
      </c>
      <c r="BH923" s="67">
        <f t="shared" si="257"/>
        <v>0.14838583767312444</v>
      </c>
      <c r="BI923" s="67">
        <f t="shared" si="257"/>
        <v>0.14010922627757869</v>
      </c>
      <c r="BJ923" s="67">
        <f t="shared" si="257"/>
        <v>0.13229426470837136</v>
      </c>
      <c r="BK923" s="67">
        <f t="shared" si="257"/>
        <v>0.12491520322904956</v>
      </c>
      <c r="BL923" s="67">
        <f t="shared" si="257"/>
        <v>0.11794772836261411</v>
      </c>
      <c r="BM923" s="67">
        <f t="shared" si="257"/>
        <v>0.11136888278036111</v>
      </c>
      <c r="BN923" s="67">
        <f t="shared" si="257"/>
        <v>0.10515698965913446</v>
      </c>
      <c r="BO923" s="67">
        <f t="shared" si="257"/>
        <v>9.9291581257752268E-2</v>
      </c>
      <c r="BP923" s="67">
        <f t="shared" si="257"/>
        <v>9.3753331477271273E-2</v>
      </c>
      <c r="BQ923" s="67">
        <f t="shared" si="257"/>
        <v>8.8523992182880512E-2</v>
      </c>
      <c r="BS923" s="55"/>
    </row>
    <row r="924" spans="2:71">
      <c r="B924" s="56">
        <v>46</v>
      </c>
      <c r="C924" s="212">
        <v>1.0417000000000001</v>
      </c>
      <c r="D924" s="212">
        <v>0.31030000000000002</v>
      </c>
      <c r="I924" s="61" t="s">
        <v>381</v>
      </c>
      <c r="J924" s="67">
        <f t="shared" si="258"/>
        <v>2.744804234337654</v>
      </c>
      <c r="K924" s="67">
        <f t="shared" si="258"/>
        <v>2.5835289390182856</v>
      </c>
      <c r="L924" s="67">
        <f t="shared" si="258"/>
        <v>2.4317296276525147</v>
      </c>
      <c r="M924" s="67">
        <f t="shared" si="258"/>
        <v>2.288849523880323</v>
      </c>
      <c r="N924" s="67">
        <f t="shared" si="258"/>
        <v>2.154364565613538</v>
      </c>
      <c r="O924" s="67">
        <f t="shared" si="258"/>
        <v>2.0277814828572747</v>
      </c>
      <c r="P924" s="67">
        <f t="shared" si="258"/>
        <v>1.9086359884720006</v>
      </c>
      <c r="Q924" s="67">
        <f t="shared" si="258"/>
        <v>1.7964910752402288</v>
      </c>
      <c r="R924" s="67">
        <f t="shared" si="258"/>
        <v>1.6909354129917362</v>
      </c>
      <c r="S924" s="67">
        <f t="shared" si="258"/>
        <v>1.5915818399082169</v>
      </c>
      <c r="T924" s="67">
        <f t="shared" si="258"/>
        <v>1.4980659424737026</v>
      </c>
      <c r="U924" s="67">
        <f t="shared" si="258"/>
        <v>1.4100447188622363</v>
      </c>
      <c r="V924" s="67">
        <f t="shared" si="258"/>
        <v>1.3271953208603064</v>
      </c>
      <c r="W924" s="67">
        <f t="shared" si="258"/>
        <v>1.2492138697096089</v>
      </c>
      <c r="X924" s="67">
        <f t="shared" si="258"/>
        <v>1.1758143415268336</v>
      </c>
      <c r="Y924" s="67">
        <f t="shared" si="258"/>
        <v>1.1067275182123659</v>
      </c>
      <c r="Z924" s="67">
        <f t="shared" si="256"/>
        <v>1.0417000000000001</v>
      </c>
      <c r="AA924" s="67">
        <f t="shared" si="256"/>
        <v>0.98049327602584901</v>
      </c>
      <c r="AB924" s="67">
        <f t="shared" si="256"/>
        <v>0.92288284950744148</v>
      </c>
      <c r="AC924" s="67">
        <f t="shared" si="256"/>
        <v>0.86865741432429855</v>
      </c>
      <c r="AD924" s="67">
        <f t="shared" si="256"/>
        <v>0.81761807997981639</v>
      </c>
      <c r="AE924" s="67">
        <f t="shared" si="256"/>
        <v>0.76957764210173252</v>
      </c>
      <c r="AF924" s="67">
        <f t="shared" si="256"/>
        <v>0.72435989580548721</v>
      </c>
      <c r="AG924" s="67">
        <f t="shared" si="256"/>
        <v>0.68179898940200134</v>
      </c>
      <c r="AH924" s="67">
        <f t="shared" si="256"/>
        <v>0.64173881607937155</v>
      </c>
      <c r="AI924" s="67">
        <f t="shared" si="256"/>
        <v>0.60403244132726575</v>
      </c>
      <c r="AJ924" s="67">
        <f t="shared" si="256"/>
        <v>0.56854156400389966</v>
      </c>
      <c r="AK924" s="67">
        <f t="shared" si="256"/>
        <v>0.53513600906887149</v>
      </c>
      <c r="AL924" s="67">
        <f t="shared" si="256"/>
        <v>0.50369325012127897</v>
      </c>
      <c r="AM924" s="67">
        <f t="shared" si="256"/>
        <v>0.47409795999185961</v>
      </c>
      <c r="AN924" s="67">
        <f t="shared" si="256"/>
        <v>0.44624158774079897</v>
      </c>
      <c r="AO924" s="67">
        <f t="shared" si="259"/>
        <v>0.42002196050969792</v>
      </c>
      <c r="AP924" s="67">
        <f t="shared" si="259"/>
        <v>0.39534290876735478</v>
      </c>
      <c r="AQ924" s="67">
        <f t="shared" si="259"/>
        <v>0.37211391357482188</v>
      </c>
      <c r="AR924" s="67">
        <f t="shared" si="259"/>
        <v>0.35024977457595929</v>
      </c>
      <c r="AS924" s="67">
        <f t="shared" si="259"/>
        <v>0.32967029749572568</v>
      </c>
      <c r="AT924" s="67">
        <f t="shared" si="259"/>
        <v>0.3103000000000003</v>
      </c>
      <c r="AU924" s="67">
        <f t="shared" si="259"/>
        <v>0.29206783483807358</v>
      </c>
      <c r="AV924" s="67">
        <f t="shared" si="259"/>
        <v>0.2749069292523369</v>
      </c>
      <c r="AW924" s="67">
        <f t="shared" si="259"/>
        <v>0.25875433969936651</v>
      </c>
      <c r="AX924" s="67">
        <f t="shared" si="259"/>
        <v>0.24355082098275629</v>
      </c>
      <c r="AY924" s="67">
        <f t="shared" si="259"/>
        <v>0.22924060895091464</v>
      </c>
      <c r="AZ924" s="67">
        <f t="shared" si="259"/>
        <v>0.21577121596279433</v>
      </c>
      <c r="BA924" s="67">
        <f t="shared" si="259"/>
        <v>0.20309323837135565</v>
      </c>
      <c r="BB924" s="67">
        <f t="shared" si="259"/>
        <v>0.19116017531864182</v>
      </c>
      <c r="BC924" s="67">
        <f t="shared" si="259"/>
        <v>0.17992825817783503</v>
      </c>
      <c r="BD924" s="67">
        <f t="shared" si="257"/>
        <v>0.16935629001671329</v>
      </c>
      <c r="BE924" s="67">
        <f t="shared" si="257"/>
        <v>0.15940549449368435</v>
      </c>
      <c r="BF924" s="67">
        <f t="shared" si="257"/>
        <v>0.15003937363217143</v>
      </c>
      <c r="BG924" s="67">
        <f t="shared" si="257"/>
        <v>0.14122357395168875</v>
      </c>
      <c r="BH924" s="67">
        <f t="shared" si="257"/>
        <v>0.13292576046459637</v>
      </c>
      <c r="BI924" s="67">
        <f t="shared" si="257"/>
        <v>0.12511549807637454</v>
      </c>
      <c r="BJ924" s="67">
        <f t="shared" si="257"/>
        <v>0.11776413995441133</v>
      </c>
      <c r="BK924" s="67">
        <f t="shared" si="257"/>
        <v>0.11084472245585807</v>
      </c>
      <c r="BL924" s="67">
        <f t="shared" si="257"/>
        <v>0.10433186622916411</v>
      </c>
      <c r="BM924" s="67">
        <f t="shared" si="257"/>
        <v>9.8201683126546757E-2</v>
      </c>
      <c r="BN924" s="67">
        <f t="shared" si="257"/>
        <v>9.2431688585965413E-2</v>
      </c>
      <c r="BO924" s="67">
        <f t="shared" si="257"/>
        <v>8.7000719161230949E-2</v>
      </c>
      <c r="BP924" s="67">
        <f t="shared" si="257"/>
        <v>8.1888854897763458E-2</v>
      </c>
      <c r="BQ924" s="67">
        <f t="shared" si="257"/>
        <v>7.7077346269284322E-2</v>
      </c>
      <c r="BS924" s="55"/>
    </row>
    <row r="925" spans="2:71">
      <c r="B925" s="56">
        <v>47</v>
      </c>
      <c r="C925" s="212">
        <v>1.0390999999999999</v>
      </c>
      <c r="D925" s="212">
        <v>0.29060000000000002</v>
      </c>
      <c r="I925" s="61" t="s">
        <v>381</v>
      </c>
      <c r="J925" s="67">
        <f t="shared" si="258"/>
        <v>2.8796965938897845</v>
      </c>
      <c r="K925" s="67">
        <f t="shared" si="258"/>
        <v>2.7019583236744054</v>
      </c>
      <c r="L925" s="67">
        <f t="shared" si="258"/>
        <v>2.5351902691290338</v>
      </c>
      <c r="M925" s="67">
        <f t="shared" si="258"/>
        <v>2.3787153356037618</v>
      </c>
      <c r="N925" s="67">
        <f t="shared" si="258"/>
        <v>2.2318982195290711</v>
      </c>
      <c r="O925" s="67">
        <f t="shared" si="258"/>
        <v>2.0941428290210586</v>
      </c>
      <c r="P925" s="67">
        <f t="shared" si="258"/>
        <v>1.9648898636899517</v>
      </c>
      <c r="Q925" s="67">
        <f t="shared" si="258"/>
        <v>1.8436145438256986</v>
      </c>
      <c r="R925" s="67">
        <f t="shared" si="258"/>
        <v>1.7298244797408999</v>
      </c>
      <c r="S925" s="67">
        <f t="shared" si="258"/>
        <v>1.6230576726204087</v>
      </c>
      <c r="T925" s="67">
        <f t="shared" si="258"/>
        <v>1.5228806387608509</v>
      </c>
      <c r="U925" s="67">
        <f t="shared" si="258"/>
        <v>1.4288866495842938</v>
      </c>
      <c r="V925" s="67">
        <f t="shared" si="258"/>
        <v>1.3406940802803482</v>
      </c>
      <c r="W925" s="67">
        <f t="shared" si="258"/>
        <v>1.2579448603720276</v>
      </c>
      <c r="X925" s="67">
        <f t="shared" si="258"/>
        <v>1.180303019914509</v>
      </c>
      <c r="Y925" s="67">
        <f t="shared" si="258"/>
        <v>1.1074533254242214</v>
      </c>
      <c r="Z925" s="67">
        <f t="shared" si="256"/>
        <v>1.0390999999999999</v>
      </c>
      <c r="AA925" s="67">
        <f t="shared" si="256"/>
        <v>0.97496552243987233</v>
      </c>
      <c r="AB925" s="67">
        <f t="shared" si="256"/>
        <v>0.9147895004777723</v>
      </c>
      <c r="AC925" s="67">
        <f t="shared" si="256"/>
        <v>0.85832761356541354</v>
      </c>
      <c r="AD925" s="67">
        <f t="shared" si="256"/>
        <v>0.80535062090691201</v>
      </c>
      <c r="AE925" s="67">
        <f t="shared" si="256"/>
        <v>0.75564343071868256</v>
      </c>
      <c r="AF925" s="67">
        <f t="shared" si="256"/>
        <v>0.70900422693571152</v>
      </c>
      <c r="AG925" s="67">
        <f t="shared" si="256"/>
        <v>0.66524364981854867</v>
      </c>
      <c r="AH925" s="67">
        <f t="shared" si="256"/>
        <v>0.62418402713420151</v>
      </c>
      <c r="AI925" s="67">
        <f t="shared" si="256"/>
        <v>0.58565865278945262</v>
      </c>
      <c r="AJ925" s="67">
        <f t="shared" si="256"/>
        <v>0.5495111099877783</v>
      </c>
      <c r="AK925" s="67">
        <f t="shared" si="256"/>
        <v>0.51559463616182133</v>
      </c>
      <c r="AL925" s="67">
        <f t="shared" si="256"/>
        <v>0.48377152710297949</v>
      </c>
      <c r="AM925" s="67">
        <f t="shared" si="256"/>
        <v>0.45391257786882044</v>
      </c>
      <c r="AN925" s="67">
        <f t="shared" si="256"/>
        <v>0.42589655819834832</v>
      </c>
      <c r="AO925" s="67">
        <f t="shared" si="259"/>
        <v>0.39960972030526054</v>
      </c>
      <c r="AP925" s="67">
        <f t="shared" si="259"/>
        <v>0.37494533705078398</v>
      </c>
      <c r="AQ925" s="67">
        <f t="shared" si="259"/>
        <v>0.3518032686210294</v>
      </c>
      <c r="AR925" s="67">
        <f t="shared" si="259"/>
        <v>0.33008955594953004</v>
      </c>
      <c r="AS925" s="67">
        <f t="shared" si="259"/>
        <v>0.30971603923422103</v>
      </c>
      <c r="AT925" s="67">
        <f t="shared" si="259"/>
        <v>0.2906000000000003</v>
      </c>
      <c r="AU925" s="67">
        <f t="shared" si="259"/>
        <v>0.27266382525361094</v>
      </c>
      <c r="AV925" s="67">
        <f t="shared" si="259"/>
        <v>0.25583469236728024</v>
      </c>
      <c r="AW925" s="67">
        <f t="shared" si="259"/>
        <v>0.24004427341171153</v>
      </c>
      <c r="AX925" s="67">
        <f t="shared" si="259"/>
        <v>0.22522845773799333</v>
      </c>
      <c r="AY925" s="67">
        <f t="shared" si="259"/>
        <v>0.21132709168208003</v>
      </c>
      <c r="AZ925" s="67">
        <f t="shared" si="259"/>
        <v>0.19828373433501875</v>
      </c>
      <c r="BA925" s="67">
        <f t="shared" si="259"/>
        <v>0.18604542838732599</v>
      </c>
      <c r="BB925" s="67">
        <f t="shared" si="259"/>
        <v>0.17456248511711975</v>
      </c>
      <c r="BC925" s="67">
        <f t="shared" si="259"/>
        <v>0.16378828264903772</v>
      </c>
      <c r="BD925" s="67">
        <f t="shared" si="257"/>
        <v>0.15367907666485281</v>
      </c>
      <c r="BE925" s="67">
        <f t="shared" si="257"/>
        <v>0.14419382279725287</v>
      </c>
      <c r="BF925" s="67">
        <f t="shared" si="257"/>
        <v>0.13529400998568569</v>
      </c>
      <c r="BG925" s="67">
        <f t="shared" si="257"/>
        <v>0.12694350411767816</v>
      </c>
      <c r="BH925" s="67">
        <f t="shared" si="257"/>
        <v>0.119108401320797</v>
      </c>
      <c r="BI925" s="67">
        <f t="shared" si="257"/>
        <v>0.11175689030960334</v>
      </c>
      <c r="BJ925" s="67">
        <f t="shared" si="257"/>
        <v>0.10485912322871517</v>
      </c>
      <c r="BK925" s="67">
        <f t="shared" si="257"/>
        <v>9.8387094467588532E-2</v>
      </c>
      <c r="BL925" s="67">
        <f t="shared" si="257"/>
        <v>9.2314526954993301E-2</v>
      </c>
      <c r="BM925" s="67">
        <f t="shared" si="257"/>
        <v>8.6616765471527982E-2</v>
      </c>
      <c r="BN925" s="67">
        <f t="shared" si="257"/>
        <v>8.1270676547011991E-2</v>
      </c>
      <c r="BO925" s="67">
        <f t="shared" si="257"/>
        <v>7.625455453632897E-2</v>
      </c>
      <c r="BP925" s="67">
        <f t="shared" si="257"/>
        <v>7.1548033492379676E-2</v>
      </c>
      <c r="BQ925" s="67">
        <f t="shared" si="257"/>
        <v>6.7132004478340335E-2</v>
      </c>
      <c r="BS925" s="55"/>
    </row>
    <row r="926" spans="2:71">
      <c r="B926" s="56">
        <v>48</v>
      </c>
      <c r="C926" s="212">
        <v>1.0364</v>
      </c>
      <c r="D926" s="212">
        <v>0.2722</v>
      </c>
      <c r="I926" s="61" t="s">
        <v>381</v>
      </c>
      <c r="J926" s="67">
        <f t="shared" si="258"/>
        <v>3.0202217519294221</v>
      </c>
      <c r="K926" s="67">
        <f t="shared" si="258"/>
        <v>2.8249246411931463</v>
      </c>
      <c r="L926" s="67">
        <f t="shared" si="258"/>
        <v>2.6422560606095225</v>
      </c>
      <c r="M926" s="67">
        <f t="shared" si="258"/>
        <v>2.4713994093941607</v>
      </c>
      <c r="N926" s="67">
        <f t="shared" si="258"/>
        <v>2.3115908907575147</v>
      </c>
      <c r="O926" s="67">
        <f t="shared" si="258"/>
        <v>2.1621160974312179</v>
      </c>
      <c r="P926" s="67">
        <f t="shared" si="258"/>
        <v>2.0223068179851116</v>
      </c>
      <c r="Q926" s="67">
        <f t="shared" si="258"/>
        <v>1.8915380496579333</v>
      </c>
      <c r="R926" s="67">
        <f t="shared" si="258"/>
        <v>1.7692252043478391</v>
      </c>
      <c r="S926" s="67">
        <f t="shared" si="258"/>
        <v>1.6548214952724385</v>
      </c>
      <c r="T926" s="67">
        <f t="shared" si="258"/>
        <v>1.5478154926156695</v>
      </c>
      <c r="U926" s="67">
        <f t="shared" si="258"/>
        <v>1.4477288372342969</v>
      </c>
      <c r="V926" s="67">
        <f t="shared" si="258"/>
        <v>1.3541141022033927</v>
      </c>
      <c r="W926" s="67">
        <f t="shared" si="258"/>
        <v>1.2665527926410649</v>
      </c>
      <c r="X926" s="67">
        <f t="shared" si="258"/>
        <v>1.1846534748708568</v>
      </c>
      <c r="Y926" s="67">
        <f t="shared" si="258"/>
        <v>1.1080500265584385</v>
      </c>
      <c r="Z926" s="67">
        <f t="shared" si="256"/>
        <v>1.0364</v>
      </c>
      <c r="AA926" s="67">
        <f t="shared" si="256"/>
        <v>0.96938309124561062</v>
      </c>
      <c r="AB926" s="67">
        <f t="shared" si="256"/>
        <v>0.90669970821390944</v>
      </c>
      <c r="AC926" s="67">
        <f t="shared" si="256"/>
        <v>0.84806963139704039</v>
      </c>
      <c r="AD926" s="67">
        <f t="shared" si="256"/>
        <v>0.79323076116864977</v>
      </c>
      <c r="AE926" s="67">
        <f t="shared" si="256"/>
        <v>0.74193794609491925</v>
      </c>
      <c r="AF926" s="67">
        <f t="shared" si="256"/>
        <v>0.69396188701072181</v>
      </c>
      <c r="AG926" s="67">
        <f t="shared" si="256"/>
        <v>0.64908811196168525</v>
      </c>
      <c r="AH926" s="67">
        <f t="shared" si="256"/>
        <v>0.60711601742975241</v>
      </c>
      <c r="AI926" s="67">
        <f t="shared" si="256"/>
        <v>0.56785797155613404</v>
      </c>
      <c r="AJ926" s="67">
        <f t="shared" si="256"/>
        <v>0.53113847535270875</v>
      </c>
      <c r="AK926" s="67">
        <f t="shared" si="256"/>
        <v>0.49679337815215097</v>
      </c>
      <c r="AL926" s="67">
        <f t="shared" si="256"/>
        <v>0.46466914378954238</v>
      </c>
      <c r="AM926" s="67">
        <f t="shared" si="256"/>
        <v>0.43462216423500366</v>
      </c>
      <c r="AN926" s="67">
        <f t="shared" si="256"/>
        <v>0.40651811760901702</v>
      </c>
      <c r="AO926" s="67">
        <f t="shared" si="259"/>
        <v>0.38023136771051291</v>
      </c>
      <c r="AP926" s="67">
        <f t="shared" si="259"/>
        <v>0.35564440237337269</v>
      </c>
      <c r="AQ926" s="67">
        <f t="shared" si="259"/>
        <v>0.33264730814058069</v>
      </c>
      <c r="AR926" s="67">
        <f t="shared" si="259"/>
        <v>0.31113727890761028</v>
      </c>
      <c r="AS926" s="67">
        <f t="shared" si="259"/>
        <v>0.29101815633848599</v>
      </c>
      <c r="AT926" s="67">
        <f t="shared" si="259"/>
        <v>0.2722</v>
      </c>
      <c r="AU926" s="67">
        <f t="shared" si="259"/>
        <v>0.25459868529241142</v>
      </c>
      <c r="AV926" s="67">
        <f t="shared" si="259"/>
        <v>0.23813552737922247</v>
      </c>
      <c r="AW926" s="67">
        <f t="shared" si="259"/>
        <v>0.22273692943484599</v>
      </c>
      <c r="AX926" s="67">
        <f t="shared" si="259"/>
        <v>0.20833405363769436</v>
      </c>
      <c r="AY926" s="67">
        <f t="shared" si="259"/>
        <v>0.19486251343789754</v>
      </c>
      <c r="AZ926" s="67">
        <f t="shared" si="259"/>
        <v>0.18226208572396607</v>
      </c>
      <c r="BA926" s="67">
        <f t="shared" si="259"/>
        <v>0.17047644160166991</v>
      </c>
      <c r="BB926" s="67">
        <f t="shared" si="259"/>
        <v>0.15945289458160805</v>
      </c>
      <c r="BC926" s="67">
        <f t="shared" si="259"/>
        <v>0.14914216504976816</v>
      </c>
      <c r="BD926" s="67">
        <f t="shared" si="257"/>
        <v>0.13949815996816606</v>
      </c>
      <c r="BE926" s="67">
        <f t="shared" si="257"/>
        <v>0.13047776682074053</v>
      </c>
      <c r="BF926" s="67">
        <f t="shared" si="257"/>
        <v>0.12204066088335916</v>
      </c>
      <c r="BG926" s="67">
        <f t="shared" si="257"/>
        <v>0.1141491249563566</v>
      </c>
      <c r="BH926" s="67">
        <f t="shared" si="257"/>
        <v>0.10676788075373835</v>
      </c>
      <c r="BI926" s="67">
        <f t="shared" si="257"/>
        <v>9.9863931195292938E-2</v>
      </c>
      <c r="BJ926" s="67">
        <f t="shared" si="257"/>
        <v>9.3406412896595958E-2</v>
      </c>
      <c r="BK926" s="67">
        <f t="shared" si="257"/>
        <v>8.7366458197477875E-2</v>
      </c>
      <c r="BL926" s="67">
        <f t="shared" si="257"/>
        <v>8.1717066112168571E-2</v>
      </c>
      <c r="BM926" s="67">
        <f t="shared" si="257"/>
        <v>7.6432981624214483E-2</v>
      </c>
      <c r="BN926" s="67">
        <f t="shared" si="257"/>
        <v>7.149058278656889E-2</v>
      </c>
      <c r="BO926" s="67">
        <f t="shared" si="257"/>
        <v>6.6867775122148171E-2</v>
      </c>
      <c r="BP926" s="67">
        <f t="shared" si="257"/>
        <v>6.2543892852783042E-2</v>
      </c>
      <c r="BQ926" s="67">
        <f t="shared" si="257"/>
        <v>5.8499606515018406E-2</v>
      </c>
      <c r="BS926" s="55"/>
    </row>
    <row r="927" spans="2:71">
      <c r="B927" s="56">
        <v>49</v>
      </c>
      <c r="C927" s="212">
        <v>1.0338000000000001</v>
      </c>
      <c r="D927" s="212">
        <v>0.25490000000000002</v>
      </c>
      <c r="I927" s="61" t="s">
        <v>381</v>
      </c>
      <c r="J927" s="67">
        <f t="shared" si="258"/>
        <v>3.1687638998358305</v>
      </c>
      <c r="K927" s="67">
        <f t="shared" si="258"/>
        <v>2.9545173666348705</v>
      </c>
      <c r="L927" s="67">
        <f t="shared" si="258"/>
        <v>2.7547564746617121</v>
      </c>
      <c r="M927" s="67">
        <f t="shared" si="258"/>
        <v>2.5685018204289545</v>
      </c>
      <c r="N927" s="67">
        <f t="shared" si="258"/>
        <v>2.3948402198989283</v>
      </c>
      <c r="O927" s="67">
        <f t="shared" si="258"/>
        <v>2.2329202312528351</v>
      </c>
      <c r="P927" s="67">
        <f t="shared" si="258"/>
        <v>2.0819479803745065</v>
      </c>
      <c r="Q927" s="67">
        <f t="shared" si="258"/>
        <v>1.9411832685816568</v>
      </c>
      <c r="R927" s="67">
        <f t="shared" si="258"/>
        <v>1.8099359435212843</v>
      </c>
      <c r="S927" s="67">
        <f t="shared" si="258"/>
        <v>1.6875625154361775</v>
      </c>
      <c r="T927" s="67">
        <f t="shared" si="258"/>
        <v>1.5734630022124805</v>
      </c>
      <c r="U927" s="67">
        <f t="shared" si="258"/>
        <v>1.467077987739972</v>
      </c>
      <c r="V927" s="67">
        <f t="shared" si="258"/>
        <v>1.3678858791625506</v>
      </c>
      <c r="W927" s="67">
        <f t="shared" si="258"/>
        <v>1.275400349571562</v>
      </c>
      <c r="X927" s="67">
        <f t="shared" si="258"/>
        <v>1.189167953603798</v>
      </c>
      <c r="Y927" s="67">
        <f t="shared" si="258"/>
        <v>1.1087659042537368</v>
      </c>
      <c r="Z927" s="67">
        <f t="shared" si="256"/>
        <v>1.0338000000000001</v>
      </c>
      <c r="AA927" s="67">
        <f t="shared" si="256"/>
        <v>0.96390269208298329</v>
      </c>
      <c r="AB927" s="67">
        <f t="shared" si="256"/>
        <v>0.89873128245775047</v>
      </c>
      <c r="AC927" s="67">
        <f t="shared" si="256"/>
        <v>0.8379662435869778</v>
      </c>
      <c r="AD927" s="67">
        <f t="shared" si="256"/>
        <v>0.7813096518360928</v>
      </c>
      <c r="AE927" s="67">
        <f t="shared" si="256"/>
        <v>0.72848372678973516</v>
      </c>
      <c r="AF927" s="67">
        <f t="shared" si="256"/>
        <v>0.67922946932798434</v>
      </c>
      <c r="AG927" s="67">
        <f t="shared" si="256"/>
        <v>0.63330539178500689</v>
      </c>
      <c r="AH927" s="67">
        <f t="shared" si="256"/>
        <v>0.5904863339642451</v>
      </c>
      <c r="AI927" s="67">
        <f t="shared" si="256"/>
        <v>0.55056235920521124</v>
      </c>
      <c r="AJ927" s="67">
        <f t="shared" si="256"/>
        <v>0.51333772508943853</v>
      </c>
      <c r="AK927" s="67">
        <f t="shared" si="256"/>
        <v>0.47862992373908309</v>
      </c>
      <c r="AL927" s="67">
        <f t="shared" si="256"/>
        <v>0.44626878700287786</v>
      </c>
      <c r="AM927" s="67">
        <f t="shared" si="256"/>
        <v>0.41609565214227262</v>
      </c>
      <c r="AN927" s="67">
        <f t="shared" si="256"/>
        <v>0.38796258392722105</v>
      </c>
      <c r="AO927" s="67">
        <f t="shared" si="259"/>
        <v>0.36173164932764429</v>
      </c>
      <c r="AP927" s="67">
        <f t="shared" si="259"/>
        <v>0.33727424124447086</v>
      </c>
      <c r="AQ927" s="67">
        <f t="shared" si="259"/>
        <v>0.3144704479645879</v>
      </c>
      <c r="AR927" s="67">
        <f t="shared" si="259"/>
        <v>0.2932084652482182</v>
      </c>
      <c r="AS927" s="67">
        <f t="shared" si="259"/>
        <v>0.27338404816625778</v>
      </c>
      <c r="AT927" s="67">
        <f t="shared" si="259"/>
        <v>0.25489999999999985</v>
      </c>
      <c r="AU927" s="67">
        <f t="shared" si="259"/>
        <v>0.23766569569738083</v>
      </c>
      <c r="AV927" s="67">
        <f t="shared" si="259"/>
        <v>0.22159663754931366</v>
      </c>
      <c r="AW927" s="67">
        <f t="shared" si="259"/>
        <v>0.20661404090764224</v>
      </c>
      <c r="AX927" s="67">
        <f t="shared" si="259"/>
        <v>0.19264444791354224</v>
      </c>
      <c r="AY927" s="67">
        <f t="shared" si="259"/>
        <v>0.17961936734252601</v>
      </c>
      <c r="AZ927" s="67">
        <f t="shared" si="259"/>
        <v>0.16747493880025452</v>
      </c>
      <c r="BA927" s="67">
        <f t="shared" si="259"/>
        <v>0.15615161962274926</v>
      </c>
      <c r="BB927" s="67">
        <f t="shared" si="259"/>
        <v>0.1455938929459141</v>
      </c>
      <c r="BC927" s="67">
        <f t="shared" si="259"/>
        <v>0.13574999551306663</v>
      </c>
      <c r="BD927" s="67">
        <f t="shared" si="257"/>
        <v>0.12657166388595259</v>
      </c>
      <c r="BE927" s="67">
        <f t="shared" si="257"/>
        <v>0.11801389781494701</v>
      </c>
      <c r="BF927" s="67">
        <f t="shared" si="257"/>
        <v>0.11003473960827385</v>
      </c>
      <c r="BG927" s="67">
        <f t="shared" si="257"/>
        <v>0.10259506841851927</v>
      </c>
      <c r="BH927" s="67">
        <f t="shared" si="257"/>
        <v>9.5658408437849285E-2</v>
      </c>
      <c r="BI927" s="67">
        <f t="shared" si="257"/>
        <v>8.9190750061536539E-2</v>
      </c>
      <c r="BJ927" s="67">
        <f t="shared" si="257"/>
        <v>8.3160383142982755E-2</v>
      </c>
      <c r="BK927" s="67">
        <f t="shared" si="257"/>
        <v>7.7537741522705955E-2</v>
      </c>
      <c r="BL927" s="67">
        <f t="shared" si="257"/>
        <v>7.2295258069037319E-2</v>
      </c>
      <c r="BM927" s="67">
        <f t="shared" si="257"/>
        <v>6.7407229519809514E-2</v>
      </c>
      <c r="BN927" s="67">
        <f t="shared" si="257"/>
        <v>6.2849690462371766E-2</v>
      </c>
      <c r="BO927" s="67">
        <f t="shared" si="257"/>
        <v>5.8600295834070761E-2</v>
      </c>
      <c r="BP927" s="67">
        <f t="shared" si="257"/>
        <v>5.463821136711166E-2</v>
      </c>
      <c r="BQ927" s="67">
        <f t="shared" si="257"/>
        <v>5.0944011440663552E-2</v>
      </c>
      <c r="BS927" s="55"/>
    </row>
    <row r="928" spans="2:71">
      <c r="B928" s="56">
        <v>50</v>
      </c>
      <c r="C928" s="212">
        <v>1.0310999999999999</v>
      </c>
      <c r="D928" s="212">
        <v>0.2387</v>
      </c>
      <c r="I928" s="61" t="s">
        <v>381</v>
      </c>
      <c r="J928" s="67">
        <f t="shared" si="258"/>
        <v>3.3239882592932393</v>
      </c>
      <c r="K928" s="67">
        <f t="shared" si="258"/>
        <v>3.0894919129576213</v>
      </c>
      <c r="L928" s="67">
        <f t="shared" si="258"/>
        <v>2.8715385060535783</v>
      </c>
      <c r="M928" s="67">
        <f t="shared" si="258"/>
        <v>2.6689609890755914</v>
      </c>
      <c r="N928" s="67">
        <f t="shared" si="258"/>
        <v>2.4806746439897642</v>
      </c>
      <c r="O928" s="67">
        <f t="shared" si="258"/>
        <v>2.3056712760215827</v>
      </c>
      <c r="P928" s="67">
        <f t="shared" si="258"/>
        <v>2.143013815193787</v>
      </c>
      <c r="Q928" s="67">
        <f t="shared" si="258"/>
        <v>1.991831298707839</v>
      </c>
      <c r="R928" s="67">
        <f t="shared" si="258"/>
        <v>1.851314207301737</v>
      </c>
      <c r="S928" s="67">
        <f t="shared" si="258"/>
        <v>1.7207101306123131</v>
      </c>
      <c r="T928" s="67">
        <f t="shared" si="258"/>
        <v>1.5993197383318465</v>
      </c>
      <c r="U928" s="67">
        <f t="shared" si="258"/>
        <v>1.4864930355862127</v>
      </c>
      <c r="V928" s="67">
        <f t="shared" si="258"/>
        <v>1.3816258824836849</v>
      </c>
      <c r="W928" s="67">
        <f t="shared" si="258"/>
        <v>1.2841567591980221</v>
      </c>
      <c r="X928" s="67">
        <f t="shared" si="258"/>
        <v>1.1935637592642159</v>
      </c>
      <c r="Y928" s="67">
        <f t="shared" si="258"/>
        <v>1.1093617949872501</v>
      </c>
      <c r="Z928" s="67">
        <f t="shared" si="256"/>
        <v>1.0310999999999999</v>
      </c>
      <c r="AA928" s="67">
        <f t="shared" si="256"/>
        <v>0.9583593150620614</v>
      </c>
      <c r="AB928" s="67">
        <f t="shared" si="256"/>
        <v>0.89075024417246007</v>
      </c>
      <c r="AC928" s="67">
        <f t="shared" si="256"/>
        <v>0.82791076898116855</v>
      </c>
      <c r="AD928" s="67">
        <f t="shared" si="256"/>
        <v>0.76950441033197303</v>
      </c>
      <c r="AE928" s="67">
        <f t="shared" si="256"/>
        <v>0.71521842655706069</v>
      </c>
      <c r="AF928" s="67">
        <f t="shared" si="256"/>
        <v>0.66476213887594793</v>
      </c>
      <c r="AG928" s="67">
        <f t="shared" si="256"/>
        <v>0.61786537493196059</v>
      </c>
      <c r="AH928" s="67">
        <f t="shared" si="256"/>
        <v>0.5742770221320509</v>
      </c>
      <c r="AI928" s="67">
        <f t="shared" si="256"/>
        <v>0.5337636830436937</v>
      </c>
      <c r="AJ928" s="67">
        <f t="shared" si="256"/>
        <v>0.49610842564907148</v>
      </c>
      <c r="AK928" s="67">
        <f t="shared" si="256"/>
        <v>0.46110962176468029</v>
      </c>
      <c r="AL928" s="67">
        <f t="shared" si="256"/>
        <v>0.42857986740658066</v>
      </c>
      <c r="AM928" s="67">
        <f t="shared" si="256"/>
        <v>0.3983449793202985</v>
      </c>
      <c r="AN928" s="67">
        <f t="shared" si="256"/>
        <v>0.37024306230221343</v>
      </c>
      <c r="AO928" s="67">
        <f t="shared" si="259"/>
        <v>0.34412364231832943</v>
      </c>
      <c r="AP928" s="67">
        <f t="shared" si="259"/>
        <v>0.31984686077864039</v>
      </c>
      <c r="AQ928" s="67">
        <f t="shared" si="259"/>
        <v>0.29728272565276725</v>
      </c>
      <c r="AR928" s="67">
        <f t="shared" si="259"/>
        <v>0.27631041541690315</v>
      </c>
      <c r="AS928" s="67">
        <f t="shared" si="259"/>
        <v>0.2568176321049917</v>
      </c>
      <c r="AT928" s="67">
        <f t="shared" si="259"/>
        <v>0.23870000000000036</v>
      </c>
      <c r="AU928" s="67">
        <f t="shared" si="259"/>
        <v>0.22186050674552849</v>
      </c>
      <c r="AV928" s="67">
        <f t="shared" si="259"/>
        <v>0.20620898388513875</v>
      </c>
      <c r="AW928" s="67">
        <f t="shared" si="259"/>
        <v>0.19166162404791509</v>
      </c>
      <c r="AX928" s="67">
        <f t="shared" si="259"/>
        <v>0.17814053219497844</v>
      </c>
      <c r="AY928" s="67">
        <f t="shared" si="259"/>
        <v>0.16557330852407201</v>
      </c>
      <c r="AZ928" s="67">
        <f t="shared" si="259"/>
        <v>0.15389266079884498</v>
      </c>
      <c r="BA928" s="67">
        <f t="shared" si="259"/>
        <v>0.14303604402701894</v>
      </c>
      <c r="BB928" s="67">
        <f t="shared" si="259"/>
        <v>0.13294532555806493</v>
      </c>
      <c r="BC928" s="67">
        <f t="shared" si="259"/>
        <v>0.12356647380712821</v>
      </c>
      <c r="BD928" s="67">
        <f t="shared" si="257"/>
        <v>0.11484926893844781</v>
      </c>
      <c r="BE928" s="67">
        <f t="shared" si="257"/>
        <v>0.10674703395910132</v>
      </c>
      <c r="BF928" s="67">
        <f t="shared" si="257"/>
        <v>9.9216384783193654E-2</v>
      </c>
      <c r="BG928" s="67">
        <f t="shared" si="257"/>
        <v>9.2216997928188729E-2</v>
      </c>
      <c r="BH928" s="67">
        <f t="shared" si="257"/>
        <v>8.5711394599494228E-2</v>
      </c>
      <c r="BI928" s="67">
        <f t="shared" si="257"/>
        <v>7.9664740007162615E-2</v>
      </c>
      <c r="BJ928" s="67">
        <f t="shared" si="257"/>
        <v>7.4044656840133435E-2</v>
      </c>
      <c r="BK928" s="67">
        <f t="shared" si="257"/>
        <v>6.8821051899249017E-2</v>
      </c>
      <c r="BL928" s="67">
        <f t="shared" si="257"/>
        <v>6.3965954960735982E-2</v>
      </c>
      <c r="BM928" s="67">
        <f t="shared" si="257"/>
        <v>5.9453369007333549E-2</v>
      </c>
      <c r="BN928" s="67">
        <f t="shared" si="257"/>
        <v>5.5259131025118979E-2</v>
      </c>
      <c r="BO928" s="67">
        <f t="shared" si="257"/>
        <v>5.1360782620655354E-2</v>
      </c>
      <c r="BP928" s="67">
        <f t="shared" si="257"/>
        <v>4.7737449765670348E-2</v>
      </c>
      <c r="BQ928" s="67">
        <f t="shared" si="257"/>
        <v>4.4369731025349052E-2</v>
      </c>
      <c r="BS928" s="55"/>
    </row>
    <row r="929" spans="2:71">
      <c r="B929" s="56">
        <v>51</v>
      </c>
      <c r="C929" s="212">
        <v>1.0417000000000001</v>
      </c>
      <c r="D929" s="212">
        <v>0.25480000000000003</v>
      </c>
      <c r="I929" s="61" t="s">
        <v>381</v>
      </c>
      <c r="J929" s="67">
        <f t="shared" si="258"/>
        <v>3.2134922478036541</v>
      </c>
      <c r="K929" s="67">
        <f t="shared" si="258"/>
        <v>2.9950225356931801</v>
      </c>
      <c r="L929" s="67">
        <f t="shared" si="258"/>
        <v>2.7914055169857339</v>
      </c>
      <c r="M929" s="67">
        <f t="shared" si="258"/>
        <v>2.6016314292790423</v>
      </c>
      <c r="N929" s="67">
        <f t="shared" si="258"/>
        <v>2.4247591590065292</v>
      </c>
      <c r="O929" s="67">
        <f t="shared" si="258"/>
        <v>2.2599115743367819</v>
      </c>
      <c r="P929" s="67">
        <f t="shared" si="258"/>
        <v>2.1062711753664929</v>
      </c>
      <c r="Q929" s="67">
        <f t="shared" si="258"/>
        <v>1.9630760400356342</v>
      </c>
      <c r="R929" s="67">
        <f t="shared" si="258"/>
        <v>1.8296160456601451</v>
      </c>
      <c r="S929" s="67">
        <f t="shared" si="258"/>
        <v>1.7052293473442333</v>
      </c>
      <c r="T929" s="67">
        <f t="shared" si="258"/>
        <v>1.5892990958083071</v>
      </c>
      <c r="U929" s="67">
        <f t="shared" si="258"/>
        <v>1.4812503783558253</v>
      </c>
      <c r="V929" s="67">
        <f t="shared" si="258"/>
        <v>1.3805473678089328</v>
      </c>
      <c r="W929" s="67">
        <f t="shared" si="258"/>
        <v>1.2866906652741028</v>
      </c>
      <c r="X929" s="67">
        <f t="shared" si="258"/>
        <v>1.1992148235602182</v>
      </c>
      <c r="Y929" s="67">
        <f t="shared" ref="Y929:AN944" si="260">$C929*POWER(POWER($D929/$C929,1/($D$672-$C$672)),Y$672-$C$672)</f>
        <v>1.1176860389674192</v>
      </c>
      <c r="Z929" s="67">
        <f t="shared" si="260"/>
        <v>1.0417000000000001</v>
      </c>
      <c r="AA929" s="67">
        <f t="shared" si="260"/>
        <v>0.97087988233485678</v>
      </c>
      <c r="AB929" s="67">
        <f t="shared" si="260"/>
        <v>0.90487448010228011</v>
      </c>
      <c r="AC929" s="67">
        <f t="shared" si="260"/>
        <v>0.84335646421188082</v>
      </c>
      <c r="AD929" s="67">
        <f t="shared" si="260"/>
        <v>0.78602075908646607</v>
      </c>
      <c r="AE929" s="67">
        <f t="shared" si="260"/>
        <v>0.73258302975388589</v>
      </c>
      <c r="AF929" s="67">
        <f t="shared" si="260"/>
        <v>0.68277827179414941</v>
      </c>
      <c r="AG929" s="67">
        <f t="shared" si="260"/>
        <v>0.63635949714917972</v>
      </c>
      <c r="AH929" s="67">
        <f t="shared" si="260"/>
        <v>0.59309650927797275</v>
      </c>
      <c r="AI929" s="67">
        <f t="shared" si="260"/>
        <v>0.55277476158300132</v>
      </c>
      <c r="AJ929" s="67">
        <f t="shared" si="260"/>
        <v>0.51519429344665713</v>
      </c>
      <c r="AK929" s="67">
        <f t="shared" si="260"/>
        <v>0.48016873860140158</v>
      </c>
      <c r="AL929" s="67">
        <f t="shared" si="260"/>
        <v>0.44752440091600787</v>
      </c>
      <c r="AM929" s="67">
        <f t="shared" si="260"/>
        <v>0.41709939301460203</v>
      </c>
      <c r="AN929" s="67">
        <f t="shared" si="260"/>
        <v>0.38874283345680805</v>
      </c>
      <c r="AO929" s="67">
        <f t="shared" si="259"/>
        <v>0.36231409849771007</v>
      </c>
      <c r="AP929" s="67">
        <f t="shared" si="259"/>
        <v>0.33768212471701681</v>
      </c>
      <c r="AQ929" s="67">
        <f t="shared" si="259"/>
        <v>0.31472475905907804</v>
      </c>
      <c r="AR929" s="67">
        <f t="shared" si="259"/>
        <v>0.29332815306052012</v>
      </c>
      <c r="AS929" s="67">
        <f t="shared" si="259"/>
        <v>0.27338619826139832</v>
      </c>
      <c r="AT929" s="67">
        <f t="shared" si="259"/>
        <v>0.25480000000000019</v>
      </c>
      <c r="AU929" s="67">
        <f t="shared" si="259"/>
        <v>0.23747738698178139</v>
      </c>
      <c r="AV929" s="67">
        <f t="shared" si="259"/>
        <v>0.22133245419032457</v>
      </c>
      <c r="AW929" s="67">
        <f t="shared" si="259"/>
        <v>0.20628513687355993</v>
      </c>
      <c r="AX929" s="67">
        <f t="shared" si="259"/>
        <v>0.19226081349259067</v>
      </c>
      <c r="AY929" s="67">
        <f t="shared" si="259"/>
        <v>0.17918993566409738</v>
      </c>
      <c r="AZ929" s="67">
        <f t="shared" si="259"/>
        <v>0.16700768326115906</v>
      </c>
      <c r="BA929" s="67">
        <f t="shared" si="259"/>
        <v>0.15565364296209189</v>
      </c>
      <c r="BB929" s="67">
        <f t="shared" si="259"/>
        <v>0.14507150865318957</v>
      </c>
      <c r="BC929" s="67">
        <f t="shared" si="259"/>
        <v>0.13520880219962447</v>
      </c>
      <c r="BD929" s="67">
        <f t="shared" si="259"/>
        <v>0.12601661319977761</v>
      </c>
      <c r="BE929" s="67">
        <f t="shared" ref="BD929:BQ944" si="261">$C929*POWER(POWER($D929/$C929,1/($D$672-$C$672)),BE$672-$C$672)</f>
        <v>0.11744935643240589</v>
      </c>
      <c r="BF929" s="67">
        <f t="shared" si="261"/>
        <v>0.10946454579379751</v>
      </c>
      <c r="BG929" s="67">
        <f t="shared" si="261"/>
        <v>0.10202258360384051</v>
      </c>
      <c r="BH929" s="67">
        <f t="shared" si="261"/>
        <v>9.5086564236147392E-2</v>
      </c>
      <c r="BI929" s="67">
        <f t="shared" si="261"/>
        <v>8.862209109841275E-2</v>
      </c>
      <c r="BJ929" s="67">
        <f t="shared" si="261"/>
        <v>8.2597106055386324E-2</v>
      </c>
      <c r="BK929" s="67">
        <f t="shared" si="261"/>
        <v>7.6981730448548683E-2</v>
      </c>
      <c r="BL929" s="67">
        <f t="shared" si="261"/>
        <v>7.1748116924086183E-2</v>
      </c>
      <c r="BM929" s="67">
        <f t="shared" si="261"/>
        <v>6.6870311334361471E-2</v>
      </c>
      <c r="BN929" s="67">
        <f t="shared" si="261"/>
        <v>6.232412402803119E-2</v>
      </c>
      <c r="BO929" s="67">
        <f t="shared" si="261"/>
        <v>5.8087009890523129E-2</v>
      </c>
      <c r="BP929" s="67">
        <f t="shared" si="261"/>
        <v>5.4137956539977675E-2</v>
      </c>
      <c r="BQ929" s="67">
        <f t="shared" si="261"/>
        <v>5.045738012420381E-2</v>
      </c>
      <c r="BS929" s="55"/>
    </row>
    <row r="930" spans="2:71">
      <c r="B930" s="56">
        <v>52</v>
      </c>
      <c r="C930" s="212">
        <v>1.0523</v>
      </c>
      <c r="D930" s="212">
        <v>0.27189999999999998</v>
      </c>
      <c r="I930" s="61" t="s">
        <v>381</v>
      </c>
      <c r="J930" s="67">
        <f t="shared" ref="J930:Y945" si="262">$C930*POWER(POWER($D930/$C930,1/($D$672-$C$672)),J$672-$C$672)</f>
        <v>3.1068755734810303</v>
      </c>
      <c r="K930" s="67">
        <f t="shared" si="262"/>
        <v>2.9036037091113496</v>
      </c>
      <c r="L930" s="67">
        <f t="shared" si="262"/>
        <v>2.7136312028482537</v>
      </c>
      <c r="M930" s="67">
        <f t="shared" si="262"/>
        <v>2.5360879247965125</v>
      </c>
      <c r="N930" s="67">
        <f t="shared" si="262"/>
        <v>2.370160674577984</v>
      </c>
      <c r="O930" s="67">
        <f t="shared" si="262"/>
        <v>2.2150894566349497</v>
      </c>
      <c r="P930" s="67">
        <f t="shared" si="262"/>
        <v>2.0701639992271659</v>
      </c>
      <c r="Q930" s="67">
        <f t="shared" si="262"/>
        <v>1.9347205011786048</v>
      </c>
      <c r="R930" s="67">
        <f t="shared" si="262"/>
        <v>1.8081385914730344</v>
      </c>
      <c r="S930" s="67">
        <f t="shared" si="262"/>
        <v>1.6898384877724903</v>
      </c>
      <c r="T930" s="67">
        <f t="shared" si="262"/>
        <v>1.5792783408438211</v>
      </c>
      <c r="U930" s="67">
        <f t="shared" si="262"/>
        <v>1.4759517527299957</v>
      </c>
      <c r="V930" s="67">
        <f t="shared" si="262"/>
        <v>1.3793854572986748</v>
      </c>
      <c r="W930" s="67">
        <f t="shared" si="262"/>
        <v>1.2891371525442719</v>
      </c>
      <c r="X930" s="67">
        <f t="shared" si="262"/>
        <v>1.2047934747148141</v>
      </c>
      <c r="Y930" s="67">
        <f t="shared" si="262"/>
        <v>1.1259681049845058</v>
      </c>
      <c r="Z930" s="67">
        <f t="shared" si="260"/>
        <v>1.0523</v>
      </c>
      <c r="AA930" s="67">
        <f t="shared" si="260"/>
        <v>0.9834517381957617</v>
      </c>
      <c r="AB930" s="67">
        <f t="shared" si="260"/>
        <v>0.91910797430415758</v>
      </c>
      <c r="AC930" s="67">
        <f t="shared" si="260"/>
        <v>0.85897399498147797</v>
      </c>
      <c r="AD930" s="67">
        <f t="shared" si="260"/>
        <v>0.8027743689342316</v>
      </c>
      <c r="AE930" s="67">
        <f t="shared" si="260"/>
        <v>0.75025168536289633</v>
      </c>
      <c r="AF930" s="67">
        <f t="shared" si="260"/>
        <v>0.70116537494482567</v>
      </c>
      <c r="AG930" s="67">
        <f t="shared" si="260"/>
        <v>0.6552906079560693</v>
      </c>
      <c r="AH930" s="67">
        <f t="shared" si="260"/>
        <v>0.61241726448517886</v>
      </c>
      <c r="AI930" s="67">
        <f t="shared" si="260"/>
        <v>0.57234897202227752</v>
      </c>
      <c r="AJ930" s="67">
        <f t="shared" si="260"/>
        <v>0.53490220601526772</v>
      </c>
      <c r="AK930" s="67">
        <f t="shared" si="260"/>
        <v>0.49990544927346053</v>
      </c>
      <c r="AL930" s="67">
        <f t="shared" si="260"/>
        <v>0.46719840636844806</v>
      </c>
      <c r="AM930" s="67">
        <f t="shared" si="260"/>
        <v>0.43663126943394476</v>
      </c>
      <c r="AN930" s="67">
        <f t="shared" si="260"/>
        <v>0.40806403200174368</v>
      </c>
      <c r="AO930" s="67">
        <f t="shared" ref="AO930:BD945" si="263">$C930*POWER(POWER($D930/$C930,1/($D$672-$C$672)),AO$672-$C$672)</f>
        <v>0.38136584773095672</v>
      </c>
      <c r="AP930" s="67">
        <f t="shared" si="263"/>
        <v>0.35641443109332849</v>
      </c>
      <c r="AQ930" s="67">
        <f t="shared" si="263"/>
        <v>0.33309549726958793</v>
      </c>
      <c r="AR930" s="67">
        <f t="shared" si="263"/>
        <v>0.31130223869139778</v>
      </c>
      <c r="AS930" s="67">
        <f t="shared" si="263"/>
        <v>0.29093483583130958</v>
      </c>
      <c r="AT930" s="67">
        <f t="shared" si="263"/>
        <v>0.27189999999999998</v>
      </c>
      <c r="AU930" s="67">
        <f t="shared" si="263"/>
        <v>0.254110546056664</v>
      </c>
      <c r="AV930" s="67">
        <f t="shared" si="263"/>
        <v>0.23748499307545412</v>
      </c>
      <c r="AW930" s="67">
        <f t="shared" si="263"/>
        <v>0.22194719113889935</v>
      </c>
      <c r="AX930" s="67">
        <f t="shared" si="263"/>
        <v>0.20742597254890952</v>
      </c>
      <c r="AY930" s="67">
        <f t="shared" si="263"/>
        <v>0.19385482585780806</v>
      </c>
      <c r="AZ930" s="67">
        <f t="shared" si="263"/>
        <v>0.18117159122635945</v>
      </c>
      <c r="BA930" s="67">
        <f t="shared" si="263"/>
        <v>0.16931817571344218</v>
      </c>
      <c r="BB930" s="67">
        <f t="shared" si="263"/>
        <v>0.15824028719330999</v>
      </c>
      <c r="BC930" s="67">
        <f t="shared" si="263"/>
        <v>0.14788718568170409</v>
      </c>
      <c r="BD930" s="67">
        <f t="shared" si="263"/>
        <v>0.13821145093181722</v>
      </c>
      <c r="BE930" s="67">
        <f t="shared" si="261"/>
        <v>0.1291687652356304</v>
      </c>
      <c r="BF930" s="67">
        <f t="shared" si="261"/>
        <v>0.12071771043578922</v>
      </c>
      <c r="BG930" s="67">
        <f t="shared" si="261"/>
        <v>0.11281957821827382</v>
      </c>
      <c r="BH930" s="67">
        <f t="shared" si="261"/>
        <v>0.10543819281694772</v>
      </c>
      <c r="BI930" s="67">
        <f t="shared" si="261"/>
        <v>9.8539745317919897E-2</v>
      </c>
      <c r="BJ930" s="67">
        <f t="shared" si="261"/>
        <v>9.2092638804785701E-2</v>
      </c>
      <c r="BK930" s="67">
        <f t="shared" si="261"/>
        <v>8.6067343635466073E-2</v>
      </c>
      <c r="BL930" s="67">
        <f t="shared" si="261"/>
        <v>8.0436262187770641E-2</v>
      </c>
      <c r="BM930" s="67">
        <f t="shared" si="261"/>
        <v>7.5173602454179464E-2</v>
      </c>
      <c r="BN930" s="67">
        <f t="shared" si="261"/>
        <v>7.0255259906870621E-2</v>
      </c>
      <c r="BO930" s="67">
        <f t="shared" si="261"/>
        <v>6.5658707091900512E-2</v>
      </c>
      <c r="BP930" s="67">
        <f t="shared" si="261"/>
        <v>6.1362890446845918E-2</v>
      </c>
      <c r="BQ930" s="67">
        <f t="shared" si="261"/>
        <v>5.7348133869302216E-2</v>
      </c>
      <c r="BS930" s="55"/>
    </row>
    <row r="931" spans="2:71">
      <c r="B931" s="56">
        <v>53</v>
      </c>
      <c r="C931" s="212">
        <v>1.0630999999999999</v>
      </c>
      <c r="D931" s="212">
        <v>0.29020000000000001</v>
      </c>
      <c r="I931" s="61" t="s">
        <v>381</v>
      </c>
      <c r="J931" s="67">
        <f t="shared" si="262"/>
        <v>3.0038309392952995</v>
      </c>
      <c r="K931" s="67">
        <f t="shared" si="262"/>
        <v>2.8150210755732479</v>
      </c>
      <c r="L931" s="67">
        <f t="shared" si="262"/>
        <v>2.6380791116628624</v>
      </c>
      <c r="M931" s="67">
        <f t="shared" si="262"/>
        <v>2.472259074641102</v>
      </c>
      <c r="N931" s="67">
        <f t="shared" si="262"/>
        <v>2.3168618807237573</v>
      </c>
      <c r="O931" s="67">
        <f t="shared" si="262"/>
        <v>2.1712323879850968</v>
      </c>
      <c r="P931" s="67">
        <f t="shared" si="262"/>
        <v>2.0347566343328141</v>
      </c>
      <c r="Q931" s="67">
        <f t="shared" si="262"/>
        <v>1.9068592490938003</v>
      </c>
      <c r="R931" s="67">
        <f t="shared" si="262"/>
        <v>1.7870010272982029</v>
      </c>
      <c r="S931" s="67">
        <f t="shared" si="262"/>
        <v>1.6746766564351427</v>
      </c>
      <c r="T931" s="67">
        <f t="shared" si="262"/>
        <v>1.5694125860962842</v>
      </c>
      <c r="U931" s="67">
        <f t="shared" si="262"/>
        <v>1.4707650315258434</v>
      </c>
      <c r="V931" s="67">
        <f t="shared" si="262"/>
        <v>1.3783181026601659</v>
      </c>
      <c r="W931" s="67">
        <f t="shared" si="262"/>
        <v>1.2916820507690581</v>
      </c>
      <c r="X931" s="67">
        <f t="shared" si="262"/>
        <v>1.2104916253068512</v>
      </c>
      <c r="Y931" s="67">
        <f t="shared" si="262"/>
        <v>1.1344045340458198</v>
      </c>
      <c r="Z931" s="67">
        <f t="shared" si="260"/>
        <v>1.0630999999999999</v>
      </c>
      <c r="AA931" s="67">
        <f t="shared" si="260"/>
        <v>0.99627740905551654</v>
      </c>
      <c r="AB931" s="67">
        <f t="shared" si="260"/>
        <v>0.93365504260593846</v>
      </c>
      <c r="AC931" s="67">
        <f t="shared" si="260"/>
        <v>0.87496888984955534</v>
      </c>
      <c r="AD931" s="67">
        <f t="shared" si="260"/>
        <v>0.81997153474131956</v>
      </c>
      <c r="AE931" s="67">
        <f t="shared" si="260"/>
        <v>0.76843111290693011</v>
      </c>
      <c r="AF931" s="67">
        <f t="shared" si="260"/>
        <v>0.72013033412149707</v>
      </c>
      <c r="AG931" s="67">
        <f t="shared" si="260"/>
        <v>0.67486556623163263</v>
      </c>
      <c r="AH931" s="67">
        <f t="shared" si="260"/>
        <v>0.63244597665886104</v>
      </c>
      <c r="AI931" s="67">
        <f t="shared" si="260"/>
        <v>0.59269272786499461</v>
      </c>
      <c r="AJ931" s="67">
        <f t="shared" si="260"/>
        <v>0.55543822338762416</v>
      </c>
      <c r="AK931" s="67">
        <f t="shared" si="260"/>
        <v>0.52052540126706937</v>
      </c>
      <c r="AL931" s="67">
        <f t="shared" si="260"/>
        <v>0.48780707188593647</v>
      </c>
      <c r="AM931" s="67">
        <f t="shared" si="260"/>
        <v>0.45714529742966697</v>
      </c>
      <c r="AN931" s="67">
        <f t="shared" si="260"/>
        <v>0.42841081035193507</v>
      </c>
      <c r="AO931" s="67">
        <f t="shared" si="263"/>
        <v>0.40148246839318985</v>
      </c>
      <c r="AP931" s="67">
        <f t="shared" si="263"/>
        <v>0.3762467438547461</v>
      </c>
      <c r="AQ931" s="67">
        <f t="shared" si="263"/>
        <v>0.3525972449752432</v>
      </c>
      <c r="AR931" s="67">
        <f t="shared" si="263"/>
        <v>0.33043426739163634</v>
      </c>
      <c r="AS931" s="67">
        <f t="shared" si="263"/>
        <v>0.30966437379371387</v>
      </c>
      <c r="AT931" s="67">
        <f t="shared" si="263"/>
        <v>0.29020000000000029</v>
      </c>
      <c r="AU931" s="67">
        <f t="shared" si="263"/>
        <v>0.27195908579429146</v>
      </c>
      <c r="AV931" s="67">
        <f t="shared" si="263"/>
        <v>0.25486472896646001</v>
      </c>
      <c r="AW931" s="67">
        <f t="shared" si="263"/>
        <v>0.23884486109899469</v>
      </c>
      <c r="AX931" s="67">
        <f t="shared" si="263"/>
        <v>0.22383194373241577</v>
      </c>
      <c r="AY931" s="67">
        <f t="shared" si="263"/>
        <v>0.20976268362862513</v>
      </c>
      <c r="AZ931" s="67">
        <f t="shared" si="263"/>
        <v>0.19657776593176435</v>
      </c>
      <c r="BA931" s="67">
        <f t="shared" si="263"/>
        <v>0.18422160410160848</v>
      </c>
      <c r="BB931" s="67">
        <f t="shared" si="263"/>
        <v>0.17264210556523529</v>
      </c>
      <c r="BC931" s="67">
        <f t="shared" si="263"/>
        <v>0.16179045209897622</v>
      </c>
      <c r="BD931" s="67">
        <f t="shared" si="261"/>
        <v>0.15162089401475751</v>
      </c>
      <c r="BE931" s="67">
        <f t="shared" si="261"/>
        <v>0.14209055728313771</v>
      </c>
      <c r="BF931" s="67">
        <f t="shared" si="261"/>
        <v>0.13315926277988799</v>
      </c>
      <c r="BG931" s="67">
        <f t="shared" si="261"/>
        <v>0.12478935689407346</v>
      </c>
      <c r="BH931" s="67">
        <f t="shared" si="261"/>
        <v>0.11694555278349325</v>
      </c>
      <c r="BI931" s="67">
        <f t="shared" si="261"/>
        <v>0.10959478160822482</v>
      </c>
      <c r="BJ931" s="67">
        <f t="shared" si="261"/>
        <v>0.10270605311508553</v>
      </c>
      <c r="BK931" s="67">
        <f t="shared" si="261"/>
        <v>9.6250324985246632E-2</v>
      </c>
      <c r="BL931" s="67">
        <f t="shared" si="261"/>
        <v>9.0200380394180199E-2</v>
      </c>
      <c r="BM931" s="67">
        <f t="shared" si="261"/>
        <v>8.4530713267741392E-2</v>
      </c>
      <c r="BN931" s="67">
        <f t="shared" si="261"/>
        <v>7.9217420750635106E-2</v>
      </c>
      <c r="BO931" s="67">
        <f t="shared" si="261"/>
        <v>7.4238102433922912E-2</v>
      </c>
      <c r="BP931" s="67">
        <f t="shared" si="261"/>
        <v>6.9571765916721637E-2</v>
      </c>
      <c r="BQ931" s="67">
        <f t="shared" si="261"/>
        <v>6.5198738303949136E-2</v>
      </c>
      <c r="BS931" s="55"/>
    </row>
    <row r="932" spans="2:71">
      <c r="B932" s="56">
        <v>54</v>
      </c>
      <c r="C932" s="212">
        <v>1.0739000000000001</v>
      </c>
      <c r="D932" s="212">
        <v>0.30969999999999998</v>
      </c>
      <c r="I932" s="61" t="s">
        <v>381</v>
      </c>
      <c r="J932" s="67">
        <f t="shared" si="262"/>
        <v>2.9039019743103296</v>
      </c>
      <c r="K932" s="67">
        <f t="shared" si="262"/>
        <v>2.7288572649422873</v>
      </c>
      <c r="L932" s="67">
        <f t="shared" si="262"/>
        <v>2.564364099858043</v>
      </c>
      <c r="M932" s="67">
        <f t="shared" si="262"/>
        <v>2.4097864410580754</v>
      </c>
      <c r="N932" s="67">
        <f t="shared" si="262"/>
        <v>2.2645265903655463</v>
      </c>
      <c r="O932" s="67">
        <f t="shared" si="262"/>
        <v>2.1280228783348107</v>
      </c>
      <c r="P932" s="67">
        <f t="shared" si="262"/>
        <v>1.9997474924705452</v>
      </c>
      <c r="Q932" s="67">
        <f t="shared" si="262"/>
        <v>1.8792044363599432</v>
      </c>
      <c r="R932" s="67">
        <f t="shared" si="262"/>
        <v>1.7659276118266749</v>
      </c>
      <c r="S932" s="67">
        <f t="shared" si="262"/>
        <v>1.659479016690947</v>
      </c>
      <c r="T932" s="67">
        <f t="shared" si="262"/>
        <v>1.5594470511670346</v>
      </c>
      <c r="U932" s="67">
        <f t="shared" si="262"/>
        <v>1.465444926349714</v>
      </c>
      <c r="V932" s="67">
        <f t="shared" si="262"/>
        <v>1.3771091686357573</v>
      </c>
      <c r="W932" s="67">
        <f t="shared" si="262"/>
        <v>1.2940982142976161</v>
      </c>
      <c r="X932" s="67">
        <f t="shared" si="262"/>
        <v>1.2160910887749896</v>
      </c>
      <c r="Y932" s="67">
        <f t="shared" si="262"/>
        <v>1.1427861655775595</v>
      </c>
      <c r="Z932" s="67">
        <f t="shared" si="260"/>
        <v>1.0739000000000001</v>
      </c>
      <c r="AA932" s="67">
        <f t="shared" si="260"/>
        <v>1.0091662331396412</v>
      </c>
      <c r="AB932" s="67">
        <f t="shared" si="260"/>
        <v>0.94833456197900423</v>
      </c>
      <c r="AC932" s="67">
        <f t="shared" si="260"/>
        <v>0.89116977155087373</v>
      </c>
      <c r="AD932" s="67">
        <f t="shared" si="260"/>
        <v>0.83745082544362581</v>
      </c>
      <c r="AE932" s="67">
        <f t="shared" si="260"/>
        <v>0.78697001113011178</v>
      </c>
      <c r="AF932" s="67">
        <f t="shared" si="260"/>
        <v>0.73953213681537977</v>
      </c>
      <c r="AG932" s="67">
        <f t="shared" si="260"/>
        <v>0.69495377669772485</v>
      </c>
      <c r="AH932" s="67">
        <f t="shared" si="260"/>
        <v>0.65306256172475108</v>
      </c>
      <c r="AI932" s="67">
        <f t="shared" si="260"/>
        <v>0.61369651310204987</v>
      </c>
      <c r="AJ932" s="67">
        <f t="shared" si="260"/>
        <v>0.57670341597739838</v>
      </c>
      <c r="AK932" s="67">
        <f t="shared" si="260"/>
        <v>0.54194023087873622</v>
      </c>
      <c r="AL932" s="67">
        <f t="shared" si="260"/>
        <v>0.50927254063015326</v>
      </c>
      <c r="AM932" s="67">
        <f t="shared" si="260"/>
        <v>0.47857403060730669</v>
      </c>
      <c r="AN932" s="67">
        <f t="shared" si="260"/>
        <v>0.44972600032259147</v>
      </c>
      <c r="AO932" s="67">
        <f t="shared" si="263"/>
        <v>0.4226169044515381</v>
      </c>
      <c r="AP932" s="67">
        <f t="shared" si="263"/>
        <v>0.39714192152574201</v>
      </c>
      <c r="AQ932" s="67">
        <f t="shared" si="263"/>
        <v>0.37320254862461311</v>
      </c>
      <c r="AR932" s="67">
        <f t="shared" si="263"/>
        <v>0.35070622049875649</v>
      </c>
      <c r="AS932" s="67">
        <f t="shared" si="263"/>
        <v>0.32956595165226787</v>
      </c>
      <c r="AT932" s="67">
        <f t="shared" si="263"/>
        <v>0.30970000000000025</v>
      </c>
      <c r="AU932" s="67">
        <f t="shared" si="263"/>
        <v>0.29103155079928028</v>
      </c>
      <c r="AV932" s="67">
        <f t="shared" si="263"/>
        <v>0.27348841963394904</v>
      </c>
      <c r="AW932" s="67">
        <f t="shared" si="263"/>
        <v>0.25700277330226817</v>
      </c>
      <c r="AX932" s="67">
        <f t="shared" si="263"/>
        <v>0.24151086752946374</v>
      </c>
      <c r="AY932" s="67">
        <f t="shared" si="263"/>
        <v>0.22695280049073077</v>
      </c>
      <c r="AZ932" s="67">
        <f t="shared" si="263"/>
        <v>0.21327228119165964</v>
      </c>
      <c r="BA932" s="67">
        <f t="shared" si="263"/>
        <v>0.2004164118104903</v>
      </c>
      <c r="BB932" s="67">
        <f t="shared" si="263"/>
        <v>0.1883354831605881</v>
      </c>
      <c r="BC932" s="67">
        <f t="shared" si="263"/>
        <v>0.17698278248226562</v>
      </c>
      <c r="BD932" s="67">
        <f t="shared" si="261"/>
        <v>0.16631441282074721</v>
      </c>
      <c r="BE932" s="67">
        <f t="shared" si="261"/>
        <v>0.15628912329187516</v>
      </c>
      <c r="BF932" s="67">
        <f t="shared" si="261"/>
        <v>0.14686814957925187</v>
      </c>
      <c r="BG932" s="67">
        <f t="shared" si="261"/>
        <v>0.13801506404607783</v>
      </c>
      <c r="BH932" s="67">
        <f t="shared" si="261"/>
        <v>0.12969563488211819</v>
      </c>
      <c r="BI932" s="67">
        <f t="shared" si="261"/>
        <v>0.12187769374116905</v>
      </c>
      <c r="BJ932" s="67">
        <f t="shared" si="261"/>
        <v>0.11453101135722356</v>
      </c>
      <c r="BK932" s="67">
        <f t="shared" si="261"/>
        <v>0.1076271806583879</v>
      </c>
      <c r="BL932" s="67">
        <f t="shared" si="261"/>
        <v>0.10113950692658996</v>
      </c>
      <c r="BM932" s="67">
        <f t="shared" si="261"/>
        <v>9.5042904578366186E-2</v>
      </c>
      <c r="BN932" s="67">
        <f t="shared" si="261"/>
        <v>8.9313800167613505E-2</v>
      </c>
      <c r="BO932" s="67">
        <f t="shared" si="261"/>
        <v>8.3930041235252037E-2</v>
      </c>
      <c r="BP932" s="67">
        <f t="shared" si="261"/>
        <v>7.88708106533514E-2</v>
      </c>
      <c r="BQ932" s="67">
        <f t="shared" si="261"/>
        <v>7.4116546132519334E-2</v>
      </c>
      <c r="BS932" s="55"/>
    </row>
    <row r="933" spans="2:71">
      <c r="B933" s="56">
        <v>55</v>
      </c>
      <c r="C933" s="212">
        <v>1.0849</v>
      </c>
      <c r="D933" s="212">
        <v>0.3306</v>
      </c>
      <c r="I933" s="61" t="s">
        <v>381</v>
      </c>
      <c r="J933" s="67">
        <f t="shared" si="262"/>
        <v>2.8071084865262885</v>
      </c>
      <c r="K933" s="67">
        <f t="shared" si="262"/>
        <v>2.645177708620575</v>
      </c>
      <c r="L933" s="67">
        <f t="shared" si="262"/>
        <v>2.4925880648245728</v>
      </c>
      <c r="M933" s="67">
        <f t="shared" si="262"/>
        <v>2.3488007027497231</v>
      </c>
      <c r="N933" s="67">
        <f t="shared" si="262"/>
        <v>2.2133078542305649</v>
      </c>
      <c r="O933" s="67">
        <f t="shared" si="262"/>
        <v>2.0856310422011544</v>
      </c>
      <c r="P933" s="67">
        <f t="shared" si="262"/>
        <v>1.965319391009553</v>
      </c>
      <c r="Q933" s="67">
        <f t="shared" si="262"/>
        <v>1.8519480342034682</v>
      </c>
      <c r="R933" s="67">
        <f t="shared" si="262"/>
        <v>1.7451166141643286</v>
      </c>
      <c r="S933" s="67">
        <f t="shared" si="262"/>
        <v>1.644447868291415</v>
      </c>
      <c r="T933" s="67">
        <f t="shared" si="262"/>
        <v>1.5495862967433405</v>
      </c>
      <c r="U933" s="67">
        <f t="shared" si="262"/>
        <v>1.4601969070321521</v>
      </c>
      <c r="V933" s="67">
        <f t="shared" si="262"/>
        <v>1.375964031036742</v>
      </c>
      <c r="W933" s="67">
        <f t="shared" si="262"/>
        <v>1.2965902102579867</v>
      </c>
      <c r="X933" s="67">
        <f t="shared" si="262"/>
        <v>1.2217951453790283</v>
      </c>
      <c r="Y933" s="67">
        <f t="shared" si="262"/>
        <v>1.1513147064211888</v>
      </c>
      <c r="Z933" s="67">
        <f t="shared" si="260"/>
        <v>1.0849</v>
      </c>
      <c r="AA933" s="67">
        <f t="shared" si="260"/>
        <v>1.0223164903874786</v>
      </c>
      <c r="AB933" s="67">
        <f t="shared" si="260"/>
        <v>0.9633431712767736</v>
      </c>
      <c r="AC933" s="67">
        <f t="shared" si="260"/>
        <v>0.90777178532437541</v>
      </c>
      <c r="AD933" s="67">
        <f t="shared" si="260"/>
        <v>0.85540608871379042</v>
      </c>
      <c r="AE933" s="67">
        <f t="shared" si="260"/>
        <v>0.80606115814357304</v>
      </c>
      <c r="AF933" s="67">
        <f t="shared" si="260"/>
        <v>0.759562737792427</v>
      </c>
      <c r="AG933" s="67">
        <f t="shared" si="260"/>
        <v>0.71574662395525723</v>
      </c>
      <c r="AH933" s="67">
        <f t="shared" si="260"/>
        <v>0.67445808517709016</v>
      </c>
      <c r="AI933" s="67">
        <f t="shared" si="260"/>
        <v>0.63555131583712965</v>
      </c>
      <c r="AJ933" s="67">
        <f t="shared" si="260"/>
        <v>0.59888892125334903</v>
      </c>
      <c r="AK933" s="67">
        <f t="shared" si="260"/>
        <v>0.56434143248932334</v>
      </c>
      <c r="AL933" s="67">
        <f t="shared" si="260"/>
        <v>0.53178684914990071</v>
      </c>
      <c r="AM933" s="67">
        <f t="shared" si="260"/>
        <v>0.50111020855114941</v>
      </c>
      <c r="AN933" s="67">
        <f t="shared" si="260"/>
        <v>0.47220317974315468</v>
      </c>
      <c r="AO933" s="67">
        <f t="shared" si="263"/>
        <v>0.4449636809520045</v>
      </c>
      <c r="AP933" s="67">
        <f t="shared" si="263"/>
        <v>0.41929551909000556</v>
      </c>
      <c r="AQ933" s="67">
        <f t="shared" si="263"/>
        <v>0.39510805006110289</v>
      </c>
      <c r="AR933" s="67">
        <f t="shared" si="263"/>
        <v>0.37231585866191075</v>
      </c>
      <c r="AS933" s="67">
        <f t="shared" si="263"/>
        <v>0.35083845694796301</v>
      </c>
      <c r="AT933" s="67">
        <f t="shared" si="263"/>
        <v>0.33060000000000012</v>
      </c>
      <c r="AU933" s="67">
        <f t="shared" si="263"/>
        <v>0.31152901808655226</v>
      </c>
      <c r="AV933" s="67">
        <f t="shared" si="263"/>
        <v>0.29355816427698539</v>
      </c>
      <c r="AW933" s="67">
        <f t="shared" si="263"/>
        <v>0.27662397661373267</v>
      </c>
      <c r="AX933" s="67">
        <f t="shared" si="263"/>
        <v>0.26066665400385214</v>
      </c>
      <c r="AY933" s="67">
        <f t="shared" si="263"/>
        <v>0.24562984503849697</v>
      </c>
      <c r="AZ933" s="67">
        <f t="shared" si="263"/>
        <v>0.23146044899453999</v>
      </c>
      <c r="BA933" s="67">
        <f t="shared" si="263"/>
        <v>0.21810842831561264</v>
      </c>
      <c r="BB933" s="67">
        <f t="shared" si="263"/>
        <v>0.20552663191035681</v>
      </c>
      <c r="BC933" s="67">
        <f t="shared" si="263"/>
        <v>0.19367062864388895</v>
      </c>
      <c r="BD933" s="67">
        <f t="shared" si="261"/>
        <v>0.18249855043447066</v>
      </c>
      <c r="BE933" s="67">
        <f t="shared" si="261"/>
        <v>0.17197094440129998</v>
      </c>
      <c r="BF933" s="67">
        <f t="shared" si="261"/>
        <v>0.16205063354130075</v>
      </c>
      <c r="BG933" s="67">
        <f t="shared" si="261"/>
        <v>0.15270258544290718</v>
      </c>
      <c r="BH933" s="67">
        <f t="shared" si="261"/>
        <v>0.14389378857322055</v>
      </c>
      <c r="BI933" s="67">
        <f t="shared" si="261"/>
        <v>0.13559313570166162</v>
      </c>
      <c r="BJ933" s="67">
        <f t="shared" si="261"/>
        <v>0.12777131404844305</v>
      </c>
      <c r="BK933" s="67">
        <f t="shared" si="261"/>
        <v>0.1204007017699333</v>
      </c>
      <c r="BL933" s="67">
        <f t="shared" si="261"/>
        <v>0.11345527041536335</v>
      </c>
      <c r="BM933" s="67">
        <f t="shared" si="261"/>
        <v>0.10691049301041257</v>
      </c>
      <c r="BN933" s="67">
        <f t="shared" si="261"/>
        <v>0.10074325744308237</v>
      </c>
      <c r="BO933" s="67">
        <f t="shared" si="261"/>
        <v>9.4931784845989672E-2</v>
      </c>
      <c r="BP933" s="67">
        <f t="shared" si="261"/>
        <v>8.9455552686857218E-2</v>
      </c>
      <c r="BQ933" s="67">
        <f t="shared" si="261"/>
        <v>8.4295222295603336E-2</v>
      </c>
      <c r="BS933" s="55"/>
    </row>
    <row r="934" spans="2:71">
      <c r="B934" s="56">
        <v>56</v>
      </c>
      <c r="C934" s="212">
        <v>1.0831999999999999</v>
      </c>
      <c r="D934" s="212">
        <v>0.36480000000000001</v>
      </c>
      <c r="I934" s="61" t="s">
        <v>381</v>
      </c>
      <c r="J934" s="67">
        <f t="shared" si="262"/>
        <v>2.5872101638388805</v>
      </c>
      <c r="K934" s="67">
        <f t="shared" si="262"/>
        <v>2.4501857944341094</v>
      </c>
      <c r="L934" s="67">
        <f t="shared" si="262"/>
        <v>2.320418538530669</v>
      </c>
      <c r="M934" s="67">
        <f t="shared" si="262"/>
        <v>2.1975240433554002</v>
      </c>
      <c r="N934" s="67">
        <f t="shared" si="262"/>
        <v>2.0811383123076346</v>
      </c>
      <c r="O934" s="67">
        <f t="shared" si="262"/>
        <v>1.9709166268513072</v>
      </c>
      <c r="P934" s="67">
        <f t="shared" si="262"/>
        <v>1.8665325255060339</v>
      </c>
      <c r="Q934" s="67">
        <f t="shared" si="262"/>
        <v>1.7676768369130889</v>
      </c>
      <c r="R934" s="67">
        <f t="shared" si="262"/>
        <v>1.6740567641123389</v>
      </c>
      <c r="S934" s="67">
        <f t="shared" si="262"/>
        <v>1.5853950173178986</v>
      </c>
      <c r="T934" s="67">
        <f t="shared" si="262"/>
        <v>1.5014289926239033</v>
      </c>
      <c r="U934" s="67">
        <f t="shared" si="262"/>
        <v>1.4219099942078388</v>
      </c>
      <c r="V934" s="67">
        <f t="shared" si="262"/>
        <v>1.346602497727702</v>
      </c>
      <c r="W934" s="67">
        <f t="shared" si="262"/>
        <v>1.2752834527312789</v>
      </c>
      <c r="X934" s="67">
        <f t="shared" si="262"/>
        <v>1.2077416220113666</v>
      </c>
      <c r="Y934" s="67">
        <f t="shared" si="262"/>
        <v>1.1437769559502029</v>
      </c>
      <c r="Z934" s="67">
        <f t="shared" si="260"/>
        <v>1.0831999999999999</v>
      </c>
      <c r="AA934" s="67">
        <f t="shared" si="260"/>
        <v>1.0258313335446176</v>
      </c>
      <c r="AB934" s="67">
        <f t="shared" si="260"/>
        <v>0.9715010384803624</v>
      </c>
      <c r="AC934" s="67">
        <f t="shared" si="260"/>
        <v>0.92004819594192311</v>
      </c>
      <c r="AD934" s="67">
        <f t="shared" si="260"/>
        <v>0.87132040968281255</v>
      </c>
      <c r="AE934" s="67">
        <f t="shared" si="260"/>
        <v>0.82517335469863562</v>
      </c>
      <c r="AF934" s="67">
        <f t="shared" si="260"/>
        <v>0.78147034975626595</v>
      </c>
      <c r="AG934" s="67">
        <f t="shared" si="260"/>
        <v>0.74008195256282228</v>
      </c>
      <c r="AH934" s="67">
        <f t="shared" si="260"/>
        <v>0.70088557637539173</v>
      </c>
      <c r="AI934" s="67">
        <f t="shared" si="260"/>
        <v>0.66376512691594913</v>
      </c>
      <c r="AJ934" s="67">
        <f t="shared" si="260"/>
        <v>0.6286106585160639</v>
      </c>
      <c r="AK934" s="67">
        <f t="shared" si="260"/>
        <v>0.59531804847294512</v>
      </c>
      <c r="AL934" s="67">
        <f t="shared" si="260"/>
        <v>0.56378868865230858</v>
      </c>
      <c r="AM934" s="67">
        <f t="shared" si="260"/>
        <v>0.53392919342463896</v>
      </c>
      <c r="AN934" s="67">
        <f t="shared" si="260"/>
        <v>0.50565112306979276</v>
      </c>
      <c r="AO934" s="67">
        <f t="shared" si="263"/>
        <v>0.47887072183070439</v>
      </c>
      <c r="AP934" s="67">
        <f t="shared" si="263"/>
        <v>0.45350866984034816</v>
      </c>
      <c r="AQ934" s="67">
        <f t="shared" si="263"/>
        <v>0.42948984818719543</v>
      </c>
      <c r="AR934" s="67">
        <f t="shared" si="263"/>
        <v>0.40674311642332539</v>
      </c>
      <c r="AS934" s="67">
        <f t="shared" si="263"/>
        <v>0.38520110185619788</v>
      </c>
      <c r="AT934" s="67">
        <f t="shared" si="263"/>
        <v>0.36479999999999957</v>
      </c>
      <c r="AU934" s="67">
        <f t="shared" si="263"/>
        <v>0.3454793855955281</v>
      </c>
      <c r="AV934" s="67">
        <f t="shared" si="263"/>
        <v>0.32718203363888093</v>
      </c>
      <c r="AW934" s="67">
        <f t="shared" si="263"/>
        <v>0.30985374988886</v>
      </c>
      <c r="AX934" s="67">
        <f t="shared" si="263"/>
        <v>0.29344321035107984</v>
      </c>
      <c r="AY934" s="67">
        <f t="shared" si="263"/>
        <v>0.27790180926335112</v>
      </c>
      <c r="AZ934" s="67">
        <f t="shared" si="263"/>
        <v>0.2631835151320952</v>
      </c>
      <c r="BA934" s="67">
        <f t="shared" si="263"/>
        <v>0.24924473439338743</v>
      </c>
      <c r="BB934" s="67">
        <f t="shared" si="263"/>
        <v>0.23604418229481414</v>
      </c>
      <c r="BC934" s="67">
        <f t="shared" si="263"/>
        <v>0.22354276061571082</v>
      </c>
      <c r="BD934" s="67">
        <f t="shared" si="261"/>
        <v>0.21170344186360773</v>
      </c>
      <c r="BE934" s="67">
        <f t="shared" si="261"/>
        <v>0.20049115960388675</v>
      </c>
      <c r="BF934" s="67">
        <f t="shared" si="261"/>
        <v>0.18987270459782304</v>
      </c>
      <c r="BG934" s="67">
        <f t="shared" si="261"/>
        <v>0.17981662644138485</v>
      </c>
      <c r="BH934" s="67">
        <f t="shared" si="261"/>
        <v>0.17029314041346028</v>
      </c>
      <c r="BI934" s="67">
        <f t="shared" si="261"/>
        <v>0.16127403925760783</v>
      </c>
      <c r="BJ934" s="67">
        <f t="shared" si="261"/>
        <v>0.1527326096360403</v>
      </c>
      <c r="BK934" s="67">
        <f t="shared" si="261"/>
        <v>0.14464355300839063</v>
      </c>
      <c r="BL934" s="67">
        <f t="shared" si="261"/>
        <v>0.13698291070091298</v>
      </c>
      <c r="BM934" s="67">
        <f t="shared" si="261"/>
        <v>0.12972799294418469</v>
      </c>
      <c r="BN934" s="67">
        <f t="shared" si="261"/>
        <v>0.12285731166912824</v>
      </c>
      <c r="BO934" s="67">
        <f t="shared" si="261"/>
        <v>0.11635051686230478</v>
      </c>
      <c r="BP934" s="67">
        <f t="shared" si="261"/>
        <v>0.11018833629197158</v>
      </c>
      <c r="BQ934" s="67">
        <f t="shared" si="261"/>
        <v>0.1043525184263811</v>
      </c>
      <c r="BS934" s="55"/>
    </row>
    <row r="935" spans="2:71">
      <c r="B935" s="56">
        <v>57</v>
      </c>
      <c r="C935" s="212">
        <v>1.0814999999999999</v>
      </c>
      <c r="D935" s="212">
        <v>0.40250000000000002</v>
      </c>
      <c r="I935" s="61" t="s">
        <v>381</v>
      </c>
      <c r="J935" s="67">
        <f t="shared" si="262"/>
        <v>2.3847070467357976</v>
      </c>
      <c r="K935" s="67">
        <f t="shared" si="262"/>
        <v>2.269718529095154</v>
      </c>
      <c r="L935" s="67">
        <f t="shared" si="262"/>
        <v>2.1602746586292203</v>
      </c>
      <c r="M935" s="67">
        <f t="shared" si="262"/>
        <v>2.0561080772319622</v>
      </c>
      <c r="N935" s="67">
        <f t="shared" si="262"/>
        <v>1.9569643185746959</v>
      </c>
      <c r="O935" s="67">
        <f t="shared" si="262"/>
        <v>1.8626011864757004</v>
      </c>
      <c r="P935" s="67">
        <f t="shared" si="262"/>
        <v>1.7727881632443097</v>
      </c>
      <c r="Q935" s="67">
        <f t="shared" si="262"/>
        <v>1.6873058465541426</v>
      </c>
      <c r="R935" s="67">
        <f t="shared" si="262"/>
        <v>1.6059454134698243</v>
      </c>
      <c r="S935" s="67">
        <f t="shared" si="262"/>
        <v>1.5285081103178686</v>
      </c>
      <c r="T935" s="67">
        <f t="shared" si="262"/>
        <v>1.4548047671555566</v>
      </c>
      <c r="U935" s="67">
        <f t="shared" si="262"/>
        <v>1.3846553356516995</v>
      </c>
      <c r="V935" s="67">
        <f t="shared" si="262"/>
        <v>1.3178884492503966</v>
      </c>
      <c r="W935" s="67">
        <f t="shared" si="262"/>
        <v>1.2543410045433157</v>
      </c>
      <c r="X935" s="67">
        <f t="shared" si="262"/>
        <v>1.1938577628278435</v>
      </c>
      <c r="Y935" s="67">
        <f t="shared" si="262"/>
        <v>1.1362909708777555</v>
      </c>
      <c r="Z935" s="67">
        <f t="shared" si="260"/>
        <v>1.0814999999999999</v>
      </c>
      <c r="AA935" s="67">
        <f t="shared" si="260"/>
        <v>1.0293510024958494</v>
      </c>
      <c r="AB935" s="67">
        <f t="shared" si="260"/>
        <v>0.97971658468720313</v>
      </c>
      <c r="AC935" s="67">
        <f t="shared" si="260"/>
        <v>0.93247549570927624</v>
      </c>
      <c r="AD935" s="67">
        <f t="shared" si="260"/>
        <v>0.88751233130943841</v>
      </c>
      <c r="AE935" s="67">
        <f t="shared" si="260"/>
        <v>0.84471725192861657</v>
      </c>
      <c r="AF935" s="67">
        <f t="shared" si="260"/>
        <v>0.80398571437657007</v>
      </c>
      <c r="AG935" s="67">
        <f t="shared" si="260"/>
        <v>0.76521821644555166</v>
      </c>
      <c r="AH935" s="67">
        <f t="shared" si="260"/>
        <v>0.72832005383847842</v>
      </c>
      <c r="AI935" s="67">
        <f t="shared" si="260"/>
        <v>0.69320108881781672</v>
      </c>
      <c r="AJ935" s="67">
        <f t="shared" si="260"/>
        <v>0.65977553001001754</v>
      </c>
      <c r="AK935" s="67">
        <f t="shared" si="260"/>
        <v>0.62796172282759311</v>
      </c>
      <c r="AL935" s="67">
        <f t="shared" si="260"/>
        <v>0.59768194999685964</v>
      </c>
      <c r="AM935" s="67">
        <f t="shared" si="260"/>
        <v>0.56886224170406063</v>
      </c>
      <c r="AN935" s="67">
        <f t="shared" si="260"/>
        <v>0.54143219489608041</v>
      </c>
      <c r="AO935" s="67">
        <f t="shared" si="263"/>
        <v>0.51532480129432146</v>
      </c>
      <c r="AP935" s="67">
        <f t="shared" si="263"/>
        <v>0.4904762837016034</v>
      </c>
      <c r="AQ935" s="67">
        <f t="shared" si="263"/>
        <v>0.46682594020220447</v>
      </c>
      <c r="AR935" s="67">
        <f t="shared" si="263"/>
        <v>0.44431599587443976</v>
      </c>
      <c r="AS935" s="67">
        <f t="shared" si="263"/>
        <v>0.42289146165353336</v>
      </c>
      <c r="AT935" s="67">
        <f t="shared" si="263"/>
        <v>0.40249999999999964</v>
      </c>
      <c r="AU935" s="67">
        <f t="shared" si="263"/>
        <v>0.38309179704538049</v>
      </c>
      <c r="AV935" s="67">
        <f t="shared" si="263"/>
        <v>0.36461944090300402</v>
      </c>
      <c r="AW935" s="67">
        <f t="shared" si="263"/>
        <v>0.34703780584649413</v>
      </c>
      <c r="AX935" s="67">
        <f t="shared" si="263"/>
        <v>0.33030394207309166</v>
      </c>
      <c r="AY935" s="67">
        <f t="shared" si="263"/>
        <v>0.3143769707824946</v>
      </c>
      <c r="AZ935" s="67">
        <f t="shared" si="263"/>
        <v>0.29921798431490448</v>
      </c>
      <c r="BA935" s="67">
        <f t="shared" si="263"/>
        <v>0.28478995110433125</v>
      </c>
      <c r="BB935" s="67">
        <f t="shared" si="263"/>
        <v>0.27105762521496746</v>
      </c>
      <c r="BC935" s="67">
        <f t="shared" si="263"/>
        <v>0.25798746023964025</v>
      </c>
      <c r="BD935" s="67">
        <f t="shared" si="261"/>
        <v>0.24554752735000629</v>
      </c>
      <c r="BE935" s="67">
        <f t="shared" si="261"/>
        <v>0.23370743729829496</v>
      </c>
      <c r="BF935" s="67">
        <f t="shared" si="261"/>
        <v>0.22243826618006082</v>
      </c>
      <c r="BG935" s="67">
        <f t="shared" si="261"/>
        <v>0.21171248477659196</v>
      </c>
      <c r="BH935" s="67">
        <f t="shared" si="261"/>
        <v>0.20150389130436633</v>
      </c>
      <c r="BI935" s="67">
        <f t="shared" si="261"/>
        <v>0.19178754740727155</v>
      </c>
      <c r="BJ935" s="67">
        <f t="shared" si="261"/>
        <v>0.18253971723522441</v>
      </c>
      <c r="BK935" s="67">
        <f t="shared" si="261"/>
        <v>0.17373780946036718</v>
      </c>
      <c r="BL935" s="67">
        <f t="shared" si="261"/>
        <v>0.16536032208919266</v>
      </c>
      <c r="BM935" s="67">
        <f t="shared" si="261"/>
        <v>0.15738678993578087</v>
      </c>
      <c r="BN935" s="67">
        <f t="shared" si="261"/>
        <v>0.14979773462783144</v>
      </c>
      <c r="BO935" s="67">
        <f t="shared" si="261"/>
        <v>0.14257461702336155</v>
      </c>
      <c r="BP935" s="67">
        <f t="shared" si="261"/>
        <v>0.13569979192182985</v>
      </c>
      <c r="BQ935" s="67">
        <f t="shared" si="261"/>
        <v>0.12915646495905106</v>
      </c>
      <c r="BS935" s="55"/>
    </row>
    <row r="936" spans="2:71">
      <c r="B936" s="56">
        <v>58</v>
      </c>
      <c r="C936" s="212">
        <v>1.0797000000000001</v>
      </c>
      <c r="D936" s="212">
        <v>0.44419999999999998</v>
      </c>
      <c r="I936" s="61" t="s">
        <v>381</v>
      </c>
      <c r="J936" s="67">
        <f t="shared" si="262"/>
        <v>2.1972665236953595</v>
      </c>
      <c r="K936" s="67">
        <f t="shared" si="262"/>
        <v>2.1018247983201337</v>
      </c>
      <c r="L936" s="67">
        <f t="shared" si="262"/>
        <v>2.010528734312961</v>
      </c>
      <c r="M936" s="67">
        <f t="shared" si="262"/>
        <v>1.9231982583556881</v>
      </c>
      <c r="N936" s="67">
        <f t="shared" si="262"/>
        <v>1.8396611188977965</v>
      </c>
      <c r="O936" s="67">
        <f t="shared" si="262"/>
        <v>1.7597525464056285</v>
      </c>
      <c r="P936" s="67">
        <f t="shared" si="262"/>
        <v>1.6833149283692257</v>
      </c>
      <c r="Q936" s="67">
        <f t="shared" si="262"/>
        <v>1.610197498425753</v>
      </c>
      <c r="R936" s="67">
        <f t="shared" si="262"/>
        <v>1.5402560389863369</v>
      </c>
      <c r="S936" s="67">
        <f t="shared" si="262"/>
        <v>1.4733525967797743</v>
      </c>
      <c r="T936" s="67">
        <f t="shared" si="262"/>
        <v>1.4093552107520486</v>
      </c>
      <c r="U936" s="67">
        <f t="shared" si="262"/>
        <v>1.3481376517849555</v>
      </c>
      <c r="V936" s="67">
        <f t="shared" si="262"/>
        <v>1.2895791737204616</v>
      </c>
      <c r="W936" s="67">
        <f t="shared" si="262"/>
        <v>1.2335642751997105</v>
      </c>
      <c r="X936" s="67">
        <f t="shared" si="262"/>
        <v>1.1799824718469263</v>
      </c>
      <c r="Y936" s="67">
        <f t="shared" si="262"/>
        <v>1.1287280783488671</v>
      </c>
      <c r="Z936" s="67">
        <f t="shared" si="260"/>
        <v>1.0797000000000001</v>
      </c>
      <c r="AA936" s="67">
        <f t="shared" si="260"/>
        <v>1.0328015333022393</v>
      </c>
      <c r="AB936" s="67">
        <f t="shared" si="260"/>
        <v>0.98794017522594846</v>
      </c>
      <c r="AC936" s="67">
        <f t="shared" si="260"/>
        <v>0.9450274407559901</v>
      </c>
      <c r="AD936" s="67">
        <f t="shared" si="260"/>
        <v>0.90397868836295048</v>
      </c>
      <c r="AE936" s="67">
        <f t="shared" si="260"/>
        <v>0.86471295305529527</v>
      </c>
      <c r="AF936" s="67">
        <f t="shared" si="260"/>
        <v>0.82715278668316783</v>
      </c>
      <c r="AG936" s="67">
        <f t="shared" si="260"/>
        <v>0.79122410517884212</v>
      </c>
      <c r="AH936" s="67">
        <f t="shared" si="260"/>
        <v>0.75685604243252791</v>
      </c>
      <c r="AI936" s="67">
        <f t="shared" si="260"/>
        <v>0.72398081051530927</v>
      </c>
      <c r="AJ936" s="67">
        <f t="shared" si="260"/>
        <v>0.69253356597352</v>
      </c>
      <c r="AK936" s="67">
        <f t="shared" si="260"/>
        <v>0.66245228193083161</v>
      </c>
      <c r="AL936" s="67">
        <f t="shared" si="260"/>
        <v>0.63367762574579056</v>
      </c>
      <c r="AM936" s="67">
        <f t="shared" si="260"/>
        <v>0.60615284198349084</v>
      </c>
      <c r="AN936" s="67">
        <f t="shared" si="260"/>
        <v>0.57982364047055601</v>
      </c>
      <c r="AO936" s="67">
        <f t="shared" si="263"/>
        <v>0.55463808921263003</v>
      </c>
      <c r="AP936" s="67">
        <f t="shared" si="263"/>
        <v>0.53054651196316427</v>
      </c>
      <c r="AQ936" s="67">
        <f t="shared" si="263"/>
        <v>0.50750139024146601</v>
      </c>
      <c r="AR936" s="67">
        <f t="shared" si="263"/>
        <v>0.48545726960674646</v>
      </c>
      <c r="AS936" s="67">
        <f t="shared" si="263"/>
        <v>0.46437067000330307</v>
      </c>
      <c r="AT936" s="67">
        <f t="shared" si="263"/>
        <v>0.4441999999999996</v>
      </c>
      <c r="AU936" s="67">
        <f t="shared" si="263"/>
        <v>0.42490547475488954</v>
      </c>
      <c r="AV936" s="67">
        <f t="shared" si="263"/>
        <v>0.40644903754317485</v>
      </c>
      <c r="AW936" s="67">
        <f t="shared" si="263"/>
        <v>0.38879428469372085</v>
      </c>
      <c r="AX936" s="67">
        <f t="shared" si="263"/>
        <v>0.37190639378607226</v>
      </c>
      <c r="AY936" s="67">
        <f t="shared" si="263"/>
        <v>0.35575205496634421</v>
      </c>
      <c r="AZ936" s="67">
        <f t="shared" si="263"/>
        <v>0.34029940524651558</v>
      </c>
      <c r="BA936" s="67">
        <f t="shared" si="263"/>
        <v>0.32551796565753577</v>
      </c>
      <c r="BB936" s="67">
        <f t="shared" si="263"/>
        <v>0.31137858113228539</v>
      </c>
      <c r="BC936" s="67">
        <f t="shared" si="263"/>
        <v>0.29785336299981485</v>
      </c>
      <c r="BD936" s="67">
        <f t="shared" si="261"/>
        <v>0.28491563397743563</v>
      </c>
      <c r="BE936" s="67">
        <f t="shared" si="261"/>
        <v>0.27253987555216741</v>
      </c>
      <c r="BF936" s="67">
        <f t="shared" si="261"/>
        <v>0.26070167764775393</v>
      </c>
      <c r="BG936" s="67">
        <f t="shared" si="261"/>
        <v>0.24937769047797201</v>
      </c>
      <c r="BH936" s="67">
        <f t="shared" si="261"/>
        <v>0.23854557849126679</v>
      </c>
      <c r="BI936" s="67">
        <f t="shared" si="261"/>
        <v>0.22818397631587478</v>
      </c>
      <c r="BJ936" s="67">
        <f t="shared" si="261"/>
        <v>0.21827244661853973</v>
      </c>
      <c r="BK936" s="67">
        <f t="shared" si="261"/>
        <v>0.20879143979370102</v>
      </c>
      <c r="BL936" s="67">
        <f t="shared" si="261"/>
        <v>0.19972225540364599</v>
      </c>
      <c r="BM936" s="67">
        <f t="shared" si="261"/>
        <v>0.19104700529356952</v>
      </c>
      <c r="BN936" s="67">
        <f t="shared" si="261"/>
        <v>0.18274857830878918</v>
      </c>
      <c r="BO936" s="67">
        <f t="shared" si="261"/>
        <v>0.17481060654452327</v>
      </c>
      <c r="BP936" s="67">
        <f t="shared" si="261"/>
        <v>0.16721743306166356</v>
      </c>
      <c r="BQ936" s="67">
        <f t="shared" si="261"/>
        <v>0.15995408100486308</v>
      </c>
      <c r="BS936" s="55"/>
    </row>
    <row r="937" spans="2:71">
      <c r="B937" s="56">
        <v>59</v>
      </c>
      <c r="C937" s="212">
        <v>1.0780000000000001</v>
      </c>
      <c r="D937" s="212">
        <v>0.49020000000000002</v>
      </c>
      <c r="I937" s="61" t="s">
        <v>381</v>
      </c>
      <c r="J937" s="67">
        <f t="shared" si="262"/>
        <v>2.0249538228887083</v>
      </c>
      <c r="K937" s="67">
        <f t="shared" si="262"/>
        <v>1.9467171338676696</v>
      </c>
      <c r="L937" s="67">
        <f t="shared" si="262"/>
        <v>1.8715032197068711</v>
      </c>
      <c r="M937" s="67">
        <f t="shared" si="262"/>
        <v>1.7991952916212806</v>
      </c>
      <c r="N937" s="67">
        <f t="shared" si="262"/>
        <v>1.7296810731104186</v>
      </c>
      <c r="O937" s="67">
        <f t="shared" si="262"/>
        <v>1.6628526256204568</v>
      </c>
      <c r="P937" s="67">
        <f t="shared" si="262"/>
        <v>1.5986061809420808</v>
      </c>
      <c r="Q937" s="67">
        <f t="shared" si="262"/>
        <v>1.5368419800838824</v>
      </c>
      <c r="R937" s="67">
        <f t="shared" si="262"/>
        <v>1.4774641183710784</v>
      </c>
      <c r="S937" s="67">
        <f t="shared" si="262"/>
        <v>1.4203803965290449</v>
      </c>
      <c r="T937" s="67">
        <f t="shared" si="262"/>
        <v>1.3655021775204284</v>
      </c>
      <c r="U937" s="67">
        <f t="shared" si="262"/>
        <v>1.3127442489135359</v>
      </c>
      <c r="V937" s="67">
        <f t="shared" si="262"/>
        <v>1.2620246905683035</v>
      </c>
      <c r="W937" s="67">
        <f t="shared" si="262"/>
        <v>1.2132647474343849</v>
      </c>
      <c r="X937" s="67">
        <f t="shared" si="262"/>
        <v>1.1663887072638484</v>
      </c>
      <c r="Y937" s="67">
        <f t="shared" si="262"/>
        <v>1.1213237830486023</v>
      </c>
      <c r="Z937" s="67">
        <f t="shared" si="260"/>
        <v>1.0780000000000001</v>
      </c>
      <c r="AA937" s="67">
        <f t="shared" si="260"/>
        <v>1.0363500868951347</v>
      </c>
      <c r="AB937" s="67">
        <f t="shared" si="260"/>
        <v>0.99630937162110711</v>
      </c>
      <c r="AC937" s="67">
        <f t="shared" si="260"/>
        <v>0.9578156807550755</v>
      </c>
      <c r="AD937" s="67">
        <f t="shared" si="260"/>
        <v>0.92080924302416056</v>
      </c>
      <c r="AE937" s="67">
        <f t="shared" si="260"/>
        <v>0.88523259649529884</v>
      </c>
      <c r="AF937" s="67">
        <f t="shared" si="260"/>
        <v>0.85103049935093578</v>
      </c>
      <c r="AG937" s="67">
        <f t="shared" si="260"/>
        <v>0.81814984411201497</v>
      </c>
      <c r="AH937" s="67">
        <f t="shared" si="260"/>
        <v>0.786539575175072</v>
      </c>
      <c r="AI937" s="67">
        <f t="shared" si="260"/>
        <v>0.75615060953538793</v>
      </c>
      <c r="AJ937" s="67">
        <f t="shared" si="260"/>
        <v>0.72693576057310616</v>
      </c>
      <c r="AK937" s="67">
        <f t="shared" si="260"/>
        <v>0.69884966478396982</v>
      </c>
      <c r="AL937" s="67">
        <f t="shared" si="260"/>
        <v>0.67184871134091184</v>
      </c>
      <c r="AM937" s="67">
        <f t="shared" si="260"/>
        <v>0.64589097437712262</v>
      </c>
      <c r="AN937" s="67">
        <f t="shared" si="260"/>
        <v>0.62093614788544926</v>
      </c>
      <c r="AO937" s="67">
        <f t="shared" si="263"/>
        <v>0.59694548313303852</v>
      </c>
      <c r="AP937" s="67">
        <f t="shared" si="263"/>
        <v>0.57388172849404695</v>
      </c>
      <c r="AQ937" s="67">
        <f t="shared" si="263"/>
        <v>0.55170907160699045</v>
      </c>
      <c r="AR937" s="67">
        <f t="shared" si="263"/>
        <v>0.53039308376691896</v>
      </c>
      <c r="AS937" s="67">
        <f t="shared" si="263"/>
        <v>0.50990066646607146</v>
      </c>
      <c r="AT937" s="67">
        <f t="shared" si="263"/>
        <v>0.49020000000000025</v>
      </c>
      <c r="AU937" s="67">
        <f t="shared" si="263"/>
        <v>0.47126049405936482</v>
      </c>
      <c r="AV937" s="67">
        <f t="shared" si="263"/>
        <v>0.45305274023067432</v>
      </c>
      <c r="AW937" s="67">
        <f t="shared" si="263"/>
        <v>0.43554846633222466</v>
      </c>
      <c r="AX937" s="67">
        <f t="shared" si="263"/>
        <v>0.41872049251432625</v>
      </c>
      <c r="AY937" s="67">
        <f t="shared" si="263"/>
        <v>0.4025426890556546</v>
      </c>
      <c r="AZ937" s="67">
        <f t="shared" si="263"/>
        <v>0.38698993579019375</v>
      </c>
      <c r="BA937" s="67">
        <f t="shared" si="263"/>
        <v>0.37203808310177167</v>
      </c>
      <c r="BB937" s="67">
        <f t="shared" si="263"/>
        <v>0.35766391442562201</v>
      </c>
      <c r="BC937" s="67">
        <f t="shared" si="263"/>
        <v>0.3438451101987452</v>
      </c>
      <c r="BD937" s="67">
        <f t="shared" si="261"/>
        <v>0.33056021320309537</v>
      </c>
      <c r="BE937" s="67">
        <f t="shared" si="261"/>
        <v>0.31778859524777564</v>
      </c>
      <c r="BF937" s="67">
        <f t="shared" si="261"/>
        <v>0.30551042513851118</v>
      </c>
      <c r="BG937" s="67">
        <f t="shared" si="261"/>
        <v>0.293706637884662</v>
      </c>
      <c r="BH937" s="67">
        <f t="shared" si="261"/>
        <v>0.28235890509596229</v>
      </c>
      <c r="BI937" s="67">
        <f t="shared" si="261"/>
        <v>0.27144960652302003</v>
      </c>
      <c r="BJ937" s="67">
        <f t="shared" si="261"/>
        <v>0.26096180269738584</v>
      </c>
      <c r="BK937" s="67">
        <f t="shared" si="261"/>
        <v>0.25087920862870766</v>
      </c>
      <c r="BL937" s="67">
        <f t="shared" si="261"/>
        <v>0.24118616851812974</v>
      </c>
      <c r="BM937" s="67">
        <f t="shared" si="261"/>
        <v>0.2318676314486719</v>
      </c>
      <c r="BN937" s="67">
        <f t="shared" si="261"/>
        <v>0.2229091280148425</v>
      </c>
      <c r="BO937" s="67">
        <f t="shared" si="261"/>
        <v>0.21429674785519551</v>
      </c>
      <c r="BP937" s="67">
        <f t="shared" si="261"/>
        <v>0.20601711805294678</v>
      </c>
      <c r="BQ937" s="67">
        <f t="shared" si="261"/>
        <v>0.19805738237111004</v>
      </c>
      <c r="BS937" s="55"/>
    </row>
    <row r="938" spans="2:71">
      <c r="B938" s="56">
        <v>60</v>
      </c>
      <c r="C938" s="212">
        <v>1.0763</v>
      </c>
      <c r="D938" s="212">
        <v>0.54090000000000005</v>
      </c>
      <c r="I938" s="61" t="s">
        <v>381</v>
      </c>
      <c r="J938" s="67">
        <f t="shared" si="262"/>
        <v>1.8663213632766482</v>
      </c>
      <c r="K938" s="67">
        <f t="shared" si="262"/>
        <v>1.8032071028717929</v>
      </c>
      <c r="L938" s="67">
        <f t="shared" si="262"/>
        <v>1.7422272068614268</v>
      </c>
      <c r="M938" s="67">
        <f t="shared" si="262"/>
        <v>1.6833094964488839</v>
      </c>
      <c r="N938" s="67">
        <f t="shared" si="262"/>
        <v>1.6263842337415453</v>
      </c>
      <c r="O938" s="67">
        <f t="shared" si="262"/>
        <v>1.5713840392056493</v>
      </c>
      <c r="P938" s="67">
        <f t="shared" si="262"/>
        <v>1.5182438119125656</v>
      </c>
      <c r="Q938" s="67">
        <f t="shared" si="262"/>
        <v>1.4669006524821464</v>
      </c>
      <c r="R938" s="67">
        <f t="shared" si="262"/>
        <v>1.4172937886319323</v>
      </c>
      <c r="S938" s="67">
        <f t="shared" si="262"/>
        <v>1.3693645032440975</v>
      </c>
      <c r="T938" s="67">
        <f t="shared" si="262"/>
        <v>1.3230560648649872</v>
      </c>
      <c r="U938" s="67">
        <f t="shared" si="262"/>
        <v>1.2783136605549885</v>
      </c>
      <c r="V938" s="67">
        <f t="shared" si="262"/>
        <v>1.2350843310092428</v>
      </c>
      <c r="W938" s="67">
        <f t="shared" si="262"/>
        <v>1.1933169078724166</v>
      </c>
      <c r="X938" s="67">
        <f t="shared" si="262"/>
        <v>1.1529619531733248</v>
      </c>
      <c r="Y938" s="67">
        <f t="shared" si="262"/>
        <v>1.1139717008077221</v>
      </c>
      <c r="Z938" s="67">
        <f t="shared" si="260"/>
        <v>1.0763</v>
      </c>
      <c r="AA938" s="67">
        <f t="shared" si="260"/>
        <v>1.0399022606768626</v>
      </c>
      <c r="AB938" s="67">
        <f t="shared" si="260"/>
        <v>1.00473540068833</v>
      </c>
      <c r="AC938" s="67">
        <f t="shared" si="260"/>
        <v>0.97075779481359081</v>
      </c>
      <c r="AD938" s="67">
        <f t="shared" si="260"/>
        <v>0.93792922549134905</v>
      </c>
      <c r="AE938" s="67">
        <f t="shared" si="260"/>
        <v>0.90621083521634549</v>
      </c>
      <c r="AF938" s="67">
        <f t="shared" si="260"/>
        <v>0.87556508054570792</v>
      </c>
      <c r="AG938" s="67">
        <f t="shared" si="260"/>
        <v>0.8459556876606904</v>
      </c>
      <c r="AH938" s="67">
        <f t="shared" si="260"/>
        <v>0.81734760943120111</v>
      </c>
      <c r="AI938" s="67">
        <f t="shared" si="260"/>
        <v>0.78970698393230088</v>
      </c>
      <c r="AJ938" s="67">
        <f t="shared" si="260"/>
        <v>0.76300109436356633</v>
      </c>
      <c r="AK938" s="67">
        <f t="shared" si="260"/>
        <v>0.73719833032388071</v>
      </c>
      <c r="AL938" s="67">
        <f t="shared" si="260"/>
        <v>0.71226815039581171</v>
      </c>
      <c r="AM938" s="67">
        <f t="shared" si="260"/>
        <v>0.6881810459952914</v>
      </c>
      <c r="AN938" s="67">
        <f t="shared" si="260"/>
        <v>0.66490850644380883</v>
      </c>
      <c r="AO938" s="67">
        <f t="shared" si="263"/>
        <v>0.64242298522177199</v>
      </c>
      <c r="AP938" s="67">
        <f t="shared" si="263"/>
        <v>0.62069786736309518</v>
      </c>
      <c r="AQ938" s="67">
        <f t="shared" si="263"/>
        <v>0.59970743795242043</v>
      </c>
      <c r="AR938" s="67">
        <f t="shared" si="263"/>
        <v>0.57942685168768127</v>
      </c>
      <c r="AS938" s="67">
        <f t="shared" si="263"/>
        <v>0.55983210347198453</v>
      </c>
      <c r="AT938" s="67">
        <f t="shared" si="263"/>
        <v>0.54089999999999994</v>
      </c>
      <c r="AU938" s="67">
        <f t="shared" si="263"/>
        <v>0.52260813230522618</v>
      </c>
      <c r="AV938" s="67">
        <f t="shared" si="263"/>
        <v>0.50493484923563836</v>
      </c>
      <c r="AW938" s="67">
        <f t="shared" si="263"/>
        <v>0.48785923182632268</v>
      </c>
      <c r="AX938" s="67">
        <f t="shared" si="263"/>
        <v>0.47136106853876303</v>
      </c>
      <c r="AY938" s="67">
        <f t="shared" si="263"/>
        <v>0.45542083133747208</v>
      </c>
      <c r="AZ938" s="67">
        <f t="shared" si="263"/>
        <v>0.44001965257565112</v>
      </c>
      <c r="BA938" s="67">
        <f t="shared" si="263"/>
        <v>0.42513930266251726</v>
      </c>
      <c r="BB938" s="67">
        <f t="shared" si="263"/>
        <v>0.41076216848586516</v>
      </c>
      <c r="BC938" s="67">
        <f t="shared" si="263"/>
        <v>0.39687123256432361</v>
      </c>
      <c r="BD938" s="67">
        <f t="shared" si="261"/>
        <v>0.38345005290462975</v>
      </c>
      <c r="BE938" s="67">
        <f t="shared" si="261"/>
        <v>0.37048274354007898</v>
      </c>
      <c r="BF938" s="67">
        <f t="shared" si="261"/>
        <v>0.35795395572711558</v>
      </c>
      <c r="BG938" s="67">
        <f t="shared" si="261"/>
        <v>0.34584885977780649</v>
      </c>
      <c r="BH938" s="67">
        <f t="shared" si="261"/>
        <v>0.33415312750669535</v>
      </c>
      <c r="BI938" s="67">
        <f t="shared" si="261"/>
        <v>0.32285291527125931</v>
      </c>
      <c r="BJ938" s="67">
        <f t="shared" si="261"/>
        <v>0.3119348475858944</v>
      </c>
      <c r="BK938" s="67">
        <f t="shared" si="261"/>
        <v>0.30138600129003451</v>
      </c>
      <c r="BL938" s="67">
        <f t="shared" si="261"/>
        <v>0.29119389025166476</v>
      </c>
      <c r="BM938" s="67">
        <f t="shared" si="261"/>
        <v>0.28134645058812263</v>
      </c>
      <c r="BN938" s="67">
        <f t="shared" si="261"/>
        <v>0.27183202638669512</v>
      </c>
      <c r="BO938" s="67">
        <f t="shared" si="261"/>
        <v>0.26263935590810816</v>
      </c>
      <c r="BP938" s="67">
        <f t="shared" si="261"/>
        <v>0.2537575582565797</v>
      </c>
      <c r="BQ938" s="67">
        <f t="shared" si="261"/>
        <v>0.24517612050065773</v>
      </c>
      <c r="BS938" s="55"/>
    </row>
    <row r="939" spans="2:71">
      <c r="B939" s="56">
        <v>61</v>
      </c>
      <c r="C939" s="212">
        <v>1.1266</v>
      </c>
      <c r="D939" s="212">
        <v>0.58609999999999995</v>
      </c>
      <c r="I939" s="61" t="s">
        <v>381</v>
      </c>
      <c r="J939" s="67">
        <f t="shared" si="262"/>
        <v>1.9002387380061123</v>
      </c>
      <c r="K939" s="67">
        <f t="shared" si="262"/>
        <v>1.8391547199045761</v>
      </c>
      <c r="L939" s="67">
        <f t="shared" si="262"/>
        <v>1.7800342746914366</v>
      </c>
      <c r="M939" s="67">
        <f t="shared" si="262"/>
        <v>1.7228142824442014</v>
      </c>
      <c r="N939" s="67">
        <f t="shared" si="262"/>
        <v>1.667433652258318</v>
      </c>
      <c r="O939" s="67">
        <f t="shared" si="262"/>
        <v>1.6138332570234903</v>
      </c>
      <c r="P939" s="67">
        <f t="shared" si="262"/>
        <v>1.561955870296641</v>
      </c>
      <c r="Q939" s="67">
        <f t="shared" si="262"/>
        <v>1.5117461052041172</v>
      </c>
      <c r="R939" s="67">
        <f t="shared" si="262"/>
        <v>1.4631503553079177</v>
      </c>
      <c r="S939" s="67">
        <f t="shared" si="262"/>
        <v>1.4161167373727959</v>
      </c>
      <c r="T939" s="67">
        <f t="shared" si="262"/>
        <v>1.3705950359731431</v>
      </c>
      <c r="U939" s="67">
        <f t="shared" si="262"/>
        <v>1.326536649880506</v>
      </c>
      <c r="V939" s="67">
        <f t="shared" si="262"/>
        <v>1.2838945401745039</v>
      </c>
      <c r="W939" s="67">
        <f t="shared" si="262"/>
        <v>1.2426231800217404</v>
      </c>
      <c r="X939" s="67">
        <f t="shared" si="262"/>
        <v>1.2026785060690974</v>
      </c>
      <c r="Y939" s="67">
        <f t="shared" si="262"/>
        <v>1.1640178713995095</v>
      </c>
      <c r="Z939" s="67">
        <f t="shared" si="260"/>
        <v>1.1266</v>
      </c>
      <c r="AA939" s="67">
        <f t="shared" si="260"/>
        <v>1.0903849426933592</v>
      </c>
      <c r="AB939" s="67">
        <f t="shared" si="260"/>
        <v>1.0553340344864193</v>
      </c>
      <c r="AC939" s="67">
        <f t="shared" si="260"/>
        <v>1.0214098532893892</v>
      </c>
      <c r="AD939" s="67">
        <f t="shared" si="260"/>
        <v>0.98857617996217184</v>
      </c>
      <c r="AE939" s="67">
        <f t="shared" si="260"/>
        <v>0.9567979596450138</v>
      </c>
      <c r="AF939" s="67">
        <f t="shared" si="260"/>
        <v>0.92604126433219536</v>
      </c>
      <c r="AG939" s="67">
        <f t="shared" si="260"/>
        <v>0.89627325664880764</v>
      </c>
      <c r="AH939" s="67">
        <f t="shared" si="260"/>
        <v>0.86746215479194066</v>
      </c>
      <c r="AI939" s="67">
        <f t="shared" si="260"/>
        <v>0.83957719859885327</v>
      </c>
      <c r="AJ939" s="67">
        <f t="shared" si="260"/>
        <v>0.81258861670589522</v>
      </c>
      <c r="AK939" s="67">
        <f t="shared" si="260"/>
        <v>0.78646759476312222</v>
      </c>
      <c r="AL939" s="67">
        <f t="shared" si="260"/>
        <v>0.76118624467066476</v>
      </c>
      <c r="AM939" s="67">
        <f t="shared" si="260"/>
        <v>0.73671757480400846</v>
      </c>
      <c r="AN939" s="67">
        <f t="shared" si="260"/>
        <v>0.7130354611963956</v>
      </c>
      <c r="AO939" s="67">
        <f t="shared" si="263"/>
        <v>0.69011461964758103</v>
      </c>
      <c r="AP939" s="67">
        <f t="shared" si="263"/>
        <v>0.66793057872916461</v>
      </c>
      <c r="AQ939" s="67">
        <f t="shared" si="263"/>
        <v>0.6464596536576801</v>
      </c>
      <c r="AR939" s="67">
        <f t="shared" si="263"/>
        <v>0.6256789210075433</v>
      </c>
      <c r="AS939" s="67">
        <f t="shared" si="263"/>
        <v>0.60556619423686564</v>
      </c>
      <c r="AT939" s="67">
        <f t="shared" si="263"/>
        <v>0.58610000000000018</v>
      </c>
      <c r="AU939" s="67">
        <f t="shared" si="263"/>
        <v>0.56725955522153193</v>
      </c>
      <c r="AV939" s="67">
        <f t="shared" si="263"/>
        <v>0.54902474490723463</v>
      </c>
      <c r="AW939" s="67">
        <f t="shared" si="263"/>
        <v>0.53137610066830387</v>
      </c>
      <c r="AX939" s="67">
        <f t="shared" si="263"/>
        <v>0.51429477993593919</v>
      </c>
      <c r="AY939" s="67">
        <f t="shared" si="263"/>
        <v>0.49776254584408203</v>
      </c>
      <c r="AZ939" s="67">
        <f t="shared" si="263"/>
        <v>0.48176174775883185</v>
      </c>
      <c r="BA939" s="67">
        <f t="shared" si="263"/>
        <v>0.46627530243375315</v>
      </c>
      <c r="BB939" s="67">
        <f t="shared" si="263"/>
        <v>0.45128667577095383</v>
      </c>
      <c r="BC939" s="67">
        <f t="shared" si="263"/>
        <v>0.43677986516846085</v>
      </c>
      <c r="BD939" s="67">
        <f t="shared" si="261"/>
        <v>0.42273938243504822</v>
      </c>
      <c r="BE939" s="67">
        <f t="shared" si="261"/>
        <v>0.40915023725427491</v>
      </c>
      <c r="BF939" s="67">
        <f t="shared" si="261"/>
        <v>0.39599792118007876</v>
      </c>
      <c r="BG939" s="67">
        <f t="shared" si="261"/>
        <v>0.38326839214683961</v>
      </c>
      <c r="BH939" s="67">
        <f t="shared" si="261"/>
        <v>0.37094805947737225</v>
      </c>
      <c r="BI939" s="67">
        <f t="shared" si="261"/>
        <v>0.35902376937284519</v>
      </c>
      <c r="BJ939" s="67">
        <f t="shared" si="261"/>
        <v>0.34748279086913142</v>
      </c>
      <c r="BK939" s="67">
        <f t="shared" si="261"/>
        <v>0.33631280224460003</v>
      </c>
      <c r="BL939" s="67">
        <f t="shared" si="261"/>
        <v>0.32550187786483326</v>
      </c>
      <c r="BM939" s="67">
        <f t="shared" si="261"/>
        <v>0.31503847545022817</v>
      </c>
      <c r="BN939" s="67">
        <f t="shared" si="261"/>
        <v>0.30491142375288494</v>
      </c>
      <c r="BO939" s="67">
        <f t="shared" si="261"/>
        <v>0.29510991062962899</v>
      </c>
      <c r="BP939" s="67">
        <f t="shared" si="261"/>
        <v>0.2856234714984292</v>
      </c>
      <c r="BQ939" s="67">
        <f t="shared" si="261"/>
        <v>0.27644197816589122</v>
      </c>
      <c r="BS939" s="55"/>
    </row>
    <row r="940" spans="2:71">
      <c r="B940" s="56">
        <v>62</v>
      </c>
      <c r="C940" s="212">
        <v>1.1792</v>
      </c>
      <c r="D940" s="212">
        <v>0.6351</v>
      </c>
      <c r="I940" s="61" t="s">
        <v>381</v>
      </c>
      <c r="J940" s="67">
        <f t="shared" si="262"/>
        <v>1.9345669174380005</v>
      </c>
      <c r="K940" s="67">
        <f t="shared" si="262"/>
        <v>1.8756270560800969</v>
      </c>
      <c r="L940" s="67">
        <f t="shared" si="262"/>
        <v>1.81848289753587</v>
      </c>
      <c r="M940" s="67">
        <f t="shared" si="262"/>
        <v>1.7630797326743379</v>
      </c>
      <c r="N940" s="67">
        <f t="shared" si="262"/>
        <v>1.7093645191709597</v>
      </c>
      <c r="O940" s="67">
        <f t="shared" si="262"/>
        <v>1.6572858307255469</v>
      </c>
      <c r="P940" s="67">
        <f t="shared" si="262"/>
        <v>1.606793807827346</v>
      </c>
      <c r="Q940" s="67">
        <f t="shared" si="262"/>
        <v>1.5578401100201382</v>
      </c>
      <c r="R940" s="67">
        <f t="shared" si="262"/>
        <v>1.5103778696216685</v>
      </c>
      <c r="S940" s="67">
        <f t="shared" si="262"/>
        <v>1.4643616468530911</v>
      </c>
      <c r="T940" s="67">
        <f t="shared" si="262"/>
        <v>1.419747386335469</v>
      </c>
      <c r="U940" s="67">
        <f t="shared" si="262"/>
        <v>1.3764923749116835</v>
      </c>
      <c r="V940" s="67">
        <f t="shared" si="262"/>
        <v>1.3345552007533714</v>
      </c>
      <c r="W940" s="67">
        <f t="shared" si="262"/>
        <v>1.2938957137137388</v>
      </c>
      <c r="X940" s="67">
        <f t="shared" si="262"/>
        <v>1.2544749868882901</v>
      </c>
      <c r="Y940" s="67">
        <f t="shared" si="262"/>
        <v>1.2162552793466805</v>
      </c>
      <c r="Z940" s="67">
        <f t="shared" si="260"/>
        <v>1.1792</v>
      </c>
      <c r="AA940" s="67">
        <f t="shared" si="260"/>
        <v>1.1432736725689059</v>
      </c>
      <c r="AB940" s="67">
        <f t="shared" si="260"/>
        <v>1.1084419016190588</v>
      </c>
      <c r="AC940" s="67">
        <f t="shared" si="260"/>
        <v>1.0746713396313461</v>
      </c>
      <c r="AD940" s="67">
        <f t="shared" si="260"/>
        <v>1.0419296550753689</v>
      </c>
      <c r="AE940" s="67">
        <f t="shared" si="260"/>
        <v>1.0101855014556229</v>
      </c>
      <c r="AF940" s="67">
        <f t="shared" si="260"/>
        <v>0.97940848730073926</v>
      </c>
      <c r="AG940" s="67">
        <f t="shared" si="260"/>
        <v>0.94956914706705653</v>
      </c>
      <c r="AH940" s="67">
        <f t="shared" si="260"/>
        <v>0.92063891292866107</v>
      </c>
      <c r="AI940" s="67">
        <f t="shared" si="260"/>
        <v>0.89259008742689583</v>
      </c>
      <c r="AJ940" s="67">
        <f t="shared" si="260"/>
        <v>0.8653958169531446</v>
      </c>
      <c r="AK940" s="67">
        <f t="shared" si="260"/>
        <v>0.83903006603951014</v>
      </c>
      <c r="AL940" s="67">
        <f t="shared" si="260"/>
        <v>0.81346759243277</v>
      </c>
      <c r="AM940" s="67">
        <f t="shared" si="260"/>
        <v>0.78868392292774681</v>
      </c>
      <c r="AN940" s="67">
        <f t="shared" si="260"/>
        <v>0.76465532993695473</v>
      </c>
      <c r="AO940" s="67">
        <f t="shared" si="263"/>
        <v>0.74135880877409333</v>
      </c>
      <c r="AP940" s="67">
        <f t="shared" si="263"/>
        <v>0.71877205562963609</v>
      </c>
      <c r="AQ940" s="67">
        <f t="shared" si="263"/>
        <v>0.69687344621743219</v>
      </c>
      <c r="AR940" s="67">
        <f t="shared" si="263"/>
        <v>0.67564201507187382</v>
      </c>
      <c r="AS940" s="67">
        <f t="shared" si="263"/>
        <v>0.65505743547581186</v>
      </c>
      <c r="AT940" s="67">
        <f t="shared" si="263"/>
        <v>0.63510000000000044</v>
      </c>
      <c r="AU940" s="67">
        <f t="shared" si="263"/>
        <v>0.61575060163544171</v>
      </c>
      <c r="AV940" s="67">
        <f t="shared" si="263"/>
        <v>0.59699071550056371</v>
      </c>
      <c r="AW940" s="67">
        <f t="shared" si="263"/>
        <v>0.57880238110572291</v>
      </c>
      <c r="AX940" s="67">
        <f t="shared" si="263"/>
        <v>0.56116818515804545</v>
      </c>
      <c r="AY940" s="67">
        <f t="shared" si="263"/>
        <v>0.54407124489015135</v>
      </c>
      <c r="AZ940" s="67">
        <f t="shared" si="263"/>
        <v>0.52749519189679439</v>
      </c>
      <c r="BA940" s="67">
        <f t="shared" si="263"/>
        <v>0.51142415646394845</v>
      </c>
      <c r="BB940" s="67">
        <f t="shared" si="263"/>
        <v>0.49584275237533337</v>
      </c>
      <c r="BC940" s="67">
        <f t="shared" si="263"/>
        <v>0.48073606218183684</v>
      </c>
      <c r="BD940" s="67">
        <f t="shared" si="261"/>
        <v>0.46608962291972739</v>
      </c>
      <c r="BE940" s="67">
        <f t="shared" si="261"/>
        <v>0.45188941226398688</v>
      </c>
      <c r="BF940" s="67">
        <f t="shared" si="261"/>
        <v>0.43812183510350461</v>
      </c>
      <c r="BG940" s="67">
        <f t="shared" si="261"/>
        <v>0.42477371052528184</v>
      </c>
      <c r="BH940" s="67">
        <f t="shared" si="261"/>
        <v>0.41183225919518346</v>
      </c>
      <c r="BI940" s="67">
        <f t="shared" si="261"/>
        <v>0.39928509112315719</v>
      </c>
      <c r="BJ940" s="67">
        <f t="shared" si="261"/>
        <v>0.3871201938012061</v>
      </c>
      <c r="BK940" s="67">
        <f t="shared" si="261"/>
        <v>0.37532592070275739</v>
      </c>
      <c r="BL940" s="67">
        <f t="shared" si="261"/>
        <v>0.36389098013241811</v>
      </c>
      <c r="BM940" s="67">
        <f t="shared" si="261"/>
        <v>0.35280442441544135</v>
      </c>
      <c r="BN940" s="67">
        <f t="shared" si="261"/>
        <v>0.34205563941655409</v>
      </c>
      <c r="BO940" s="67">
        <f t="shared" si="261"/>
        <v>0.33163433437811157</v>
      </c>
      <c r="BP940" s="67">
        <f t="shared" si="261"/>
        <v>0.32153053206784965</v>
      </c>
      <c r="BQ940" s="67">
        <f t="shared" si="261"/>
        <v>0.31173455922680193</v>
      </c>
      <c r="BS940" s="55"/>
    </row>
    <row r="941" spans="2:71">
      <c r="B941" s="56">
        <v>63</v>
      </c>
      <c r="C941" s="212">
        <v>1.2343</v>
      </c>
      <c r="D941" s="212">
        <v>0.68820000000000003</v>
      </c>
      <c r="I941" s="61" t="s">
        <v>381</v>
      </c>
      <c r="J941" s="67">
        <f t="shared" si="262"/>
        <v>1.9696342044275099</v>
      </c>
      <c r="K941" s="67">
        <f t="shared" si="262"/>
        <v>1.9129352696697739</v>
      </c>
      <c r="L941" s="67">
        <f t="shared" si="262"/>
        <v>1.8578685005169182</v>
      </c>
      <c r="M941" s="67">
        <f t="shared" si="262"/>
        <v>1.8043869125842595</v>
      </c>
      <c r="N941" s="67">
        <f t="shared" si="262"/>
        <v>1.7524448740045309</v>
      </c>
      <c r="O941" s="67">
        <f t="shared" si="262"/>
        <v>1.7019980664935943</v>
      </c>
      <c r="P941" s="67">
        <f t="shared" si="262"/>
        <v>1.6530034475369428</v>
      </c>
      <c r="Q941" s="67">
        <f t="shared" si="262"/>
        <v>1.6054192136647192</v>
      </c>
      <c r="R941" s="67">
        <f t="shared" si="262"/>
        <v>1.5592047647839187</v>
      </c>
      <c r="S941" s="67">
        <f t="shared" si="262"/>
        <v>1.5143206695373448</v>
      </c>
      <c r="T941" s="67">
        <f t="shared" si="262"/>
        <v>1.470728631659761</v>
      </c>
      <c r="U941" s="67">
        <f t="shared" si="262"/>
        <v>1.4283914573025311</v>
      </c>
      <c r="V941" s="67">
        <f t="shared" si="262"/>
        <v>1.3872730232988715</v>
      </c>
      <c r="W941" s="67">
        <f t="shared" si="262"/>
        <v>1.3473382463426333</v>
      </c>
      <c r="X941" s="67">
        <f t="shared" si="262"/>
        <v>1.3085530530543257</v>
      </c>
      <c r="Y941" s="67">
        <f t="shared" si="262"/>
        <v>1.2708843509088283</v>
      </c>
      <c r="Z941" s="67">
        <f t="shared" si="260"/>
        <v>1.2343</v>
      </c>
      <c r="AA941" s="67">
        <f t="shared" si="260"/>
        <v>1.1987687856180813</v>
      </c>
      <c r="AB941" s="67">
        <f t="shared" si="260"/>
        <v>1.1642603916165031</v>
      </c>
      <c r="AC941" s="67">
        <f t="shared" si="260"/>
        <v>1.1307453745453677</v>
      </c>
      <c r="AD941" s="67">
        <f t="shared" si="260"/>
        <v>1.0981951385295414</v>
      </c>
      <c r="AE941" s="67">
        <f t="shared" si="260"/>
        <v>1.0665819108699177</v>
      </c>
      <c r="AF941" s="67">
        <f t="shared" si="260"/>
        <v>1.0358787183470339</v>
      </c>
      <c r="AG941" s="67">
        <f t="shared" si="260"/>
        <v>1.0060593642068285</v>
      </c>
      <c r="AH941" s="67">
        <f t="shared" si="260"/>
        <v>0.97709840580889484</v>
      </c>
      <c r="AI941" s="67">
        <f t="shared" si="260"/>
        <v>0.94897113291816604</v>
      </c>
      <c r="AJ941" s="67">
        <f t="shared" si="260"/>
        <v>0.921653546621506</v>
      </c>
      <c r="AK941" s="67">
        <f t="shared" si="260"/>
        <v>0.89512233885121972</v>
      </c>
      <c r="AL941" s="67">
        <f t="shared" si="260"/>
        <v>0.86935487249800991</v>
      </c>
      <c r="AM941" s="67">
        <f t="shared" si="260"/>
        <v>0.84432916209641207</v>
      </c>
      <c r="AN941" s="67">
        <f t="shared" si="260"/>
        <v>0.82002385506623021</v>
      </c>
      <c r="AO941" s="67">
        <f t="shared" si="263"/>
        <v>0.79641821349396624</v>
      </c>
      <c r="AP941" s="67">
        <f t="shared" si="263"/>
        <v>0.7734920964386971</v>
      </c>
      <c r="AQ941" s="67">
        <f t="shared" si="263"/>
        <v>0.75122594274730681</v>
      </c>
      <c r="AR941" s="67">
        <f t="shared" si="263"/>
        <v>0.72960075436440697</v>
      </c>
      <c r="AS941" s="67">
        <f t="shared" si="263"/>
        <v>0.7085980801227062</v>
      </c>
      <c r="AT941" s="67">
        <f t="shared" si="263"/>
        <v>0.68820000000000037</v>
      </c>
      <c r="AU941" s="67">
        <f t="shared" si="263"/>
        <v>0.66838910982934785</v>
      </c>
      <c r="AV941" s="67">
        <f t="shared" si="263"/>
        <v>0.6491485064493866</v>
      </c>
      <c r="AW941" s="67">
        <f t="shared" si="263"/>
        <v>0.63046177328212138</v>
      </c>
      <c r="AX941" s="67">
        <f t="shared" si="263"/>
        <v>0.61231296632587773</v>
      </c>
      <c r="AY941" s="67">
        <f t="shared" si="263"/>
        <v>0.5946866005514686</v>
      </c>
      <c r="AZ941" s="67">
        <f t="shared" si="263"/>
        <v>0.57756763668996924</v>
      </c>
      <c r="BA941" s="67">
        <f t="shared" si="263"/>
        <v>0.56094146840082615</v>
      </c>
      <c r="BB941" s="67">
        <f t="shared" si="263"/>
        <v>0.54479390980935094</v>
      </c>
      <c r="BC941" s="67">
        <f t="shared" si="263"/>
        <v>0.52911118340296703</v>
      </c>
      <c r="BD941" s="67">
        <f t="shared" si="261"/>
        <v>0.5138799082758817</v>
      </c>
      <c r="BE941" s="67">
        <f t="shared" si="261"/>
        <v>0.49908708871215246</v>
      </c>
      <c r="BF941" s="67">
        <f t="shared" si="261"/>
        <v>0.48472010309740798</v>
      </c>
      <c r="BG941" s="67">
        <f t="shared" si="261"/>
        <v>0.47076669314976177</v>
      </c>
      <c r="BH941" s="67">
        <f t="shared" si="261"/>
        <v>0.45721495346073077</v>
      </c>
      <c r="BI941" s="67">
        <f t="shared" si="261"/>
        <v>0.44405332133723391</v>
      </c>
      <c r="BJ941" s="67">
        <f t="shared" si="261"/>
        <v>0.43127056693600557</v>
      </c>
      <c r="BK941" s="67">
        <f t="shared" si="261"/>
        <v>0.41885578368200349</v>
      </c>
      <c r="BL941" s="67">
        <f t="shared" si="261"/>
        <v>0.40679837896263882</v>
      </c>
      <c r="BM941" s="67">
        <f t="shared" si="261"/>
        <v>0.39508806508988625</v>
      </c>
      <c r="BN941" s="67">
        <f t="shared" si="261"/>
        <v>0.38371485052256377</v>
      </c>
      <c r="BO941" s="67">
        <f t="shared" si="261"/>
        <v>0.37266903134129264</v>
      </c>
      <c r="BP941" s="67">
        <f t="shared" si="261"/>
        <v>0.36194118296886346</v>
      </c>
      <c r="BQ941" s="67">
        <f t="shared" si="261"/>
        <v>0.3515221521289445</v>
      </c>
      <c r="BS941" s="55"/>
    </row>
    <row r="942" spans="2:71">
      <c r="B942" s="56">
        <v>64</v>
      </c>
      <c r="C942" s="212">
        <v>1.292</v>
      </c>
      <c r="D942" s="212">
        <v>0.74570000000000003</v>
      </c>
      <c r="I942" s="61" t="s">
        <v>381</v>
      </c>
      <c r="J942" s="67">
        <f t="shared" si="262"/>
        <v>2.0054932755029484</v>
      </c>
      <c r="K942" s="67">
        <f t="shared" si="262"/>
        <v>1.9511303820073425</v>
      </c>
      <c r="L942" s="67">
        <f t="shared" si="262"/>
        <v>1.8982411031208275</v>
      </c>
      <c r="M942" s="67">
        <f t="shared" si="262"/>
        <v>1.8467854935815438</v>
      </c>
      <c r="N942" s="67">
        <f t="shared" si="262"/>
        <v>1.7967246909235919</v>
      </c>
      <c r="O942" s="67">
        <f t="shared" si="262"/>
        <v>1.7480208861256878</v>
      </c>
      <c r="P942" s="67">
        <f t="shared" si="262"/>
        <v>1.7006372950554491</v>
      </c>
      <c r="Q942" s="67">
        <f t="shared" si="262"/>
        <v>1.654538130687736</v>
      </c>
      <c r="R942" s="67">
        <f t="shared" si="262"/>
        <v>1.6096885760760709</v>
      </c>
      <c r="S942" s="67">
        <f t="shared" si="262"/>
        <v>1.5660547580567254</v>
      </c>
      <c r="T942" s="67">
        <f t="shared" si="262"/>
        <v>1.5236037216656044</v>
      </c>
      <c r="U942" s="67">
        <f t="shared" si="262"/>
        <v>1.482303405248615</v>
      </c>
      <c r="V942" s="67">
        <f t="shared" si="262"/>
        <v>1.44212261624672</v>
      </c>
      <c r="W942" s="67">
        <f t="shared" si="262"/>
        <v>1.4030310076373795</v>
      </c>
      <c r="X942" s="67">
        <f t="shared" si="262"/>
        <v>1.3649990550146041</v>
      </c>
      <c r="Y942" s="67">
        <f t="shared" si="262"/>
        <v>1.3279980342902877</v>
      </c>
      <c r="Z942" s="67">
        <f t="shared" si="260"/>
        <v>1.292</v>
      </c>
      <c r="AA942" s="67">
        <f t="shared" si="260"/>
        <v>1.2569777641968367</v>
      </c>
      <c r="AB942" s="67">
        <f t="shared" si="260"/>
        <v>1.2229048759173982</v>
      </c>
      <c r="AC942" s="67">
        <f t="shared" si="260"/>
        <v>1.1897556012043817</v>
      </c>
      <c r="AD942" s="67">
        <f t="shared" si="260"/>
        <v>1.1575049036707019</v>
      </c>
      <c r="AE942" s="67">
        <f t="shared" si="260"/>
        <v>1.1261284255904598</v>
      </c>
      <c r="AF942" s="67">
        <f t="shared" si="260"/>
        <v>1.0956024695024766</v>
      </c>
      <c r="AG942" s="67">
        <f t="shared" si="260"/>
        <v>1.0659039803125048</v>
      </c>
      <c r="AH942" s="67">
        <f t="shared" si="260"/>
        <v>1.037010527880589</v>
      </c>
      <c r="AI942" s="67">
        <f t="shared" si="260"/>
        <v>1.0089002900804367</v>
      </c>
      <c r="AJ942" s="67">
        <f t="shared" si="260"/>
        <v>0.98155203631799326</v>
      </c>
      <c r="AK942" s="67">
        <f t="shared" si="260"/>
        <v>0.95494511149678285</v>
      </c>
      <c r="AL942" s="67">
        <f t="shared" si="260"/>
        <v>0.92905942041789846</v>
      </c>
      <c r="AM942" s="67">
        <f t="shared" si="260"/>
        <v>0.90387541260286308</v>
      </c>
      <c r="AN942" s="67">
        <f t="shared" si="260"/>
        <v>0.87937406752789482</v>
      </c>
      <c r="AO942" s="67">
        <f t="shared" si="263"/>
        <v>0.85553688025842978</v>
      </c>
      <c r="AP942" s="67">
        <f t="shared" si="263"/>
        <v>0.83234584747304785</v>
      </c>
      <c r="AQ942" s="67">
        <f t="shared" si="263"/>
        <v>0.80978345386624839</v>
      </c>
      <c r="AR942" s="67">
        <f t="shared" si="263"/>
        <v>0.78783265891980592</v>
      </c>
      <c r="AS942" s="67">
        <f t="shared" si="263"/>
        <v>0.76647688403271408</v>
      </c>
      <c r="AT942" s="67">
        <f t="shared" si="263"/>
        <v>0.74569999999999925</v>
      </c>
      <c r="AU942" s="67">
        <f t="shared" si="263"/>
        <v>0.7254863148309445</v>
      </c>
      <c r="AV942" s="67">
        <f t="shared" si="263"/>
        <v>0.70582056189752551</v>
      </c>
      <c r="AW942" s="67">
        <f t="shared" si="263"/>
        <v>0.68668788840410733</v>
      </c>
      <c r="AX942" s="67">
        <f t="shared" si="263"/>
        <v>0.66807384416969151</v>
      </c>
      <c r="AY942" s="67">
        <f t="shared" si="263"/>
        <v>0.64996437071424529</v>
      </c>
      <c r="AZ942" s="67">
        <f t="shared" si="263"/>
        <v>0.63234579064086371</v>
      </c>
      <c r="BA942" s="67">
        <f t="shared" si="263"/>
        <v>0.61520479730575384</v>
      </c>
      <c r="BB942" s="67">
        <f t="shared" si="263"/>
        <v>0.59852844476823097</v>
      </c>
      <c r="BC942" s="67">
        <f t="shared" si="263"/>
        <v>0.58230413801314307</v>
      </c>
      <c r="BD942" s="67">
        <f t="shared" si="261"/>
        <v>0.56651962343833351</v>
      </c>
      <c r="BE942" s="67">
        <f t="shared" si="261"/>
        <v>0.55116297959996152</v>
      </c>
      <c r="BF942" s="67">
        <f t="shared" si="261"/>
        <v>0.53622260820868906</v>
      </c>
      <c r="BG942" s="67">
        <f t="shared" si="261"/>
        <v>0.52168722536993362</v>
      </c>
      <c r="BH942" s="67">
        <f t="shared" si="261"/>
        <v>0.50754585306157163</v>
      </c>
      <c r="BI942" s="67">
        <f t="shared" si="261"/>
        <v>0.49378781084265522</v>
      </c>
      <c r="BJ942" s="67">
        <f t="shared" si="261"/>
        <v>0.48040270778688171</v>
      </c>
      <c r="BK942" s="67">
        <f t="shared" si="261"/>
        <v>0.46738043463472201</v>
      </c>
      <c r="BL942" s="67">
        <f t="shared" si="261"/>
        <v>0.45471115615828073</v>
      </c>
      <c r="BM942" s="67">
        <f t="shared" si="261"/>
        <v>0.44238530373312263</v>
      </c>
      <c r="BN942" s="67">
        <f t="shared" si="261"/>
        <v>0.43039356811145424</v>
      </c>
      <c r="BO942" s="67">
        <f t="shared" si="261"/>
        <v>0.41872689239120331</v>
      </c>
      <c r="BP942" s="67">
        <f t="shared" si="261"/>
        <v>0.40737646517568438</v>
      </c>
      <c r="BQ942" s="67">
        <f t="shared" si="261"/>
        <v>0.39633371391868594</v>
      </c>
      <c r="BS942" s="55"/>
    </row>
    <row r="943" spans="2:71">
      <c r="B943" s="56">
        <v>65</v>
      </c>
      <c r="C943" s="212">
        <v>1.3524</v>
      </c>
      <c r="D943" s="212">
        <v>0.80810000000000004</v>
      </c>
      <c r="I943" s="61" t="s">
        <v>381</v>
      </c>
      <c r="J943" s="67">
        <f t="shared" si="262"/>
        <v>2.0418188380895437</v>
      </c>
      <c r="K943" s="67">
        <f t="shared" si="262"/>
        <v>1.9899181058439037</v>
      </c>
      <c r="L943" s="67">
        <f t="shared" si="262"/>
        <v>1.93933663168198</v>
      </c>
      <c r="M943" s="67">
        <f t="shared" si="262"/>
        <v>1.8900408815510501</v>
      </c>
      <c r="N943" s="67">
        <f t="shared" si="262"/>
        <v>1.8419981737961948</v>
      </c>
      <c r="O943" s="67">
        <f t="shared" si="262"/>
        <v>1.7951766574933063</v>
      </c>
      <c r="P943" s="67">
        <f t="shared" si="262"/>
        <v>1.7495452913328495</v>
      </c>
      <c r="Q943" s="67">
        <f t="shared" si="262"/>
        <v>1.7050738230403704</v>
      </c>
      <c r="R943" s="67">
        <f t="shared" si="262"/>
        <v>1.6617327693201152</v>
      </c>
      <c r="S943" s="67">
        <f t="shared" si="262"/>
        <v>1.6194933963084597</v>
      </c>
      <c r="T943" s="67">
        <f t="shared" si="262"/>
        <v>1.5783277005241891</v>
      </c>
      <c r="U943" s="67">
        <f t="shared" si="262"/>
        <v>1.5382083903029997</v>
      </c>
      <c r="V943" s="67">
        <f t="shared" si="262"/>
        <v>1.4991088677039182</v>
      </c>
      <c r="W943" s="67">
        <f t="shared" si="262"/>
        <v>1.4610032108756346</v>
      </c>
      <c r="X943" s="67">
        <f t="shared" si="262"/>
        <v>1.4238661568710658</v>
      </c>
      <c r="Y943" s="67">
        <f t="shared" si="262"/>
        <v>1.3876730848987557</v>
      </c>
      <c r="Z943" s="67">
        <f t="shared" si="260"/>
        <v>1.3524</v>
      </c>
      <c r="AA943" s="67">
        <f t="shared" si="260"/>
        <v>1.3180235171408849</v>
      </c>
      <c r="AB943" s="67">
        <f t="shared" si="260"/>
        <v>1.2845208457086874</v>
      </c>
      <c r="AC943" s="67">
        <f t="shared" si="260"/>
        <v>1.2518697744023575</v>
      </c>
      <c r="AD943" s="67">
        <f t="shared" si="260"/>
        <v>1.2200486565070698</v>
      </c>
      <c r="AE943" s="67">
        <f t="shared" si="260"/>
        <v>1.1890363955430787</v>
      </c>
      <c r="AF943" s="67">
        <f t="shared" si="260"/>
        <v>1.158812431279362</v>
      </c>
      <c r="AG943" s="67">
        <f t="shared" si="260"/>
        <v>1.1293567261027837</v>
      </c>
      <c r="AH943" s="67">
        <f t="shared" si="260"/>
        <v>1.100649751733737</v>
      </c>
      <c r="AI943" s="67">
        <f t="shared" si="260"/>
        <v>1.0726724762794602</v>
      </c>
      <c r="AJ943" s="67">
        <f t="shared" si="260"/>
        <v>1.0454063516164425</v>
      </c>
      <c r="AK943" s="67">
        <f t="shared" si="260"/>
        <v>1.0188333010935553</v>
      </c>
      <c r="AL943" s="67">
        <f t="shared" si="260"/>
        <v>0.99293570754775651</v>
      </c>
      <c r="AM943" s="67">
        <f t="shared" si="260"/>
        <v>0.96769640162442117</v>
      </c>
      <c r="AN943" s="67">
        <f t="shared" si="260"/>
        <v>0.94309865039455643</v>
      </c>
      <c r="AO943" s="67">
        <f t="shared" si="263"/>
        <v>0.91912614626135392</v>
      </c>
      <c r="AP943" s="67">
        <f t="shared" si="263"/>
        <v>0.89576299614872601</v>
      </c>
      <c r="AQ943" s="67">
        <f t="shared" si="263"/>
        <v>0.87299371096465606</v>
      </c>
      <c r="AR943" s="67">
        <f t="shared" si="263"/>
        <v>0.8508031953323788</v>
      </c>
      <c r="AS943" s="67">
        <f t="shared" si="263"/>
        <v>0.82917673758258303</v>
      </c>
      <c r="AT943" s="67">
        <f t="shared" si="263"/>
        <v>0.8081000000000006</v>
      </c>
      <c r="AU943" s="67">
        <f t="shared" si="263"/>
        <v>0.78755900931791634</v>
      </c>
      <c r="AV943" s="67">
        <f t="shared" si="263"/>
        <v>0.76754014745429666</v>
      </c>
      <c r="AW943" s="67">
        <f t="shared" si="263"/>
        <v>0.74803014248339672</v>
      </c>
      <c r="AX943" s="67">
        <f t="shared" si="263"/>
        <v>0.7290160598368558</v>
      </c>
      <c r="AY943" s="67">
        <f t="shared" si="263"/>
        <v>0.71048529372845493</v>
      </c>
      <c r="AZ943" s="67">
        <f t="shared" si="263"/>
        <v>0.69242555879684475</v>
      </c>
      <c r="BA943" s="67">
        <f t="shared" si="263"/>
        <v>0.674824881960707</v>
      </c>
      <c r="BB943" s="67">
        <f t="shared" si="263"/>
        <v>0.65767159448094759</v>
      </c>
      <c r="BC943" s="67">
        <f t="shared" si="263"/>
        <v>0.64095432422466159</v>
      </c>
      <c r="BD943" s="67">
        <f t="shared" si="261"/>
        <v>0.6246619881257377</v>
      </c>
      <c r="BE943" s="67">
        <f t="shared" si="261"/>
        <v>0.60878378483710627</v>
      </c>
      <c r="BF943" s="67">
        <f t="shared" si="261"/>
        <v>0.59330918756975937</v>
      </c>
      <c r="BG943" s="67">
        <f t="shared" si="261"/>
        <v>0.57822793711379417</v>
      </c>
      <c r="BH943" s="67">
        <f t="shared" si="261"/>
        <v>0.56353003503685406</v>
      </c>
      <c r="BI943" s="67">
        <f t="shared" si="261"/>
        <v>0.54920573705545739</v>
      </c>
      <c r="BJ943" s="67">
        <f t="shared" si="261"/>
        <v>0.53524554657481949</v>
      </c>
      <c r="BK943" s="67">
        <f t="shared" si="261"/>
        <v>0.52164020839288605</v>
      </c>
      <c r="BL943" s="67">
        <f t="shared" si="261"/>
        <v>0.50838070256440093</v>
      </c>
      <c r="BM943" s="67">
        <f t="shared" si="261"/>
        <v>0.49545823842094483</v>
      </c>
      <c r="BN943" s="67">
        <f t="shared" si="261"/>
        <v>0.48286424874297612</v>
      </c>
      <c r="BO943" s="67">
        <f t="shared" si="261"/>
        <v>0.47059038408001219</v>
      </c>
      <c r="BP943" s="67">
        <f t="shared" si="261"/>
        <v>0.45862850721518605</v>
      </c>
      <c r="BQ943" s="67">
        <f t="shared" si="261"/>
        <v>0.44697068777050675</v>
      </c>
      <c r="BS943" s="55"/>
    </row>
    <row r="944" spans="2:71">
      <c r="B944" s="56">
        <v>66</v>
      </c>
      <c r="C944" s="212">
        <v>1.3589</v>
      </c>
      <c r="D944" s="212">
        <v>0.8155</v>
      </c>
      <c r="I944" s="61" t="s">
        <v>381</v>
      </c>
      <c r="J944" s="67">
        <f t="shared" si="262"/>
        <v>2.0445527749794792</v>
      </c>
      <c r="K944" s="67">
        <f t="shared" si="262"/>
        <v>1.9930130783335094</v>
      </c>
      <c r="L944" s="67">
        <f t="shared" si="262"/>
        <v>1.9427726097450717</v>
      </c>
      <c r="M944" s="67">
        <f t="shared" si="262"/>
        <v>1.8937986178854753</v>
      </c>
      <c r="N944" s="67">
        <f t="shared" si="262"/>
        <v>1.8460591770312991</v>
      </c>
      <c r="O944" s="67">
        <f t="shared" si="262"/>
        <v>1.7995231662522879</v>
      </c>
      <c r="P944" s="67">
        <f t="shared" si="262"/>
        <v>1.7541602491238859</v>
      </c>
      <c r="Q944" s="67">
        <f t="shared" si="262"/>
        <v>1.7099408539511831</v>
      </c>
      <c r="R944" s="67">
        <f t="shared" si="262"/>
        <v>1.6668361544913808</v>
      </c>
      <c r="S944" s="67">
        <f t="shared" si="262"/>
        <v>1.624818051162215</v>
      </c>
      <c r="T944" s="67">
        <f t="shared" si="262"/>
        <v>1.5838591527240775</v>
      </c>
      <c r="U944" s="67">
        <f t="shared" si="262"/>
        <v>1.5439327584239053</v>
      </c>
      <c r="V944" s="67">
        <f t="shared" si="262"/>
        <v>1.5050128405891883</v>
      </c>
      <c r="W944" s="67">
        <f t="shared" si="262"/>
        <v>1.4670740276607548</v>
      </c>
      <c r="X944" s="67">
        <f t="shared" si="262"/>
        <v>1.4300915876532692</v>
      </c>
      <c r="Y944" s="67">
        <f t="shared" si="262"/>
        <v>1.3940414120326652</v>
      </c>
      <c r="Z944" s="67">
        <f t="shared" si="260"/>
        <v>1.3589</v>
      </c>
      <c r="AA944" s="67">
        <f t="shared" si="260"/>
        <v>1.3246444431714846</v>
      </c>
      <c r="AB944" s="67">
        <f t="shared" si="260"/>
        <v>1.291252410644707</v>
      </c>
      <c r="AC944" s="67">
        <f t="shared" si="260"/>
        <v>1.258702134441309</v>
      </c>
      <c r="AD944" s="67">
        <f t="shared" si="260"/>
        <v>1.2269723953166289</v>
      </c>
      <c r="AE944" s="67">
        <f t="shared" si="260"/>
        <v>1.1960425089270574</v>
      </c>
      <c r="AF944" s="67">
        <f t="shared" si="260"/>
        <v>1.165892312346094</v>
      </c>
      <c r="AG944" s="67">
        <f t="shared" si="260"/>
        <v>1.1365021509203079</v>
      </c>
      <c r="AH944" s="67">
        <f t="shared" si="260"/>
        <v>1.1078528654566382</v>
      </c>
      <c r="AI944" s="67">
        <f t="shared" si="260"/>
        <v>1.0799257797326824</v>
      </c>
      <c r="AJ944" s="67">
        <f t="shared" si="260"/>
        <v>1.0527026883218267</v>
      </c>
      <c r="AK944" s="67">
        <f t="shared" si="260"/>
        <v>1.0261658447252857</v>
      </c>
      <c r="AL944" s="67">
        <f t="shared" si="260"/>
        <v>1.0002979498033131</v>
      </c>
      <c r="AM944" s="67">
        <f t="shared" si="260"/>
        <v>0.97508214049804065</v>
      </c>
      <c r="AN944" s="67">
        <f t="shared" si="260"/>
        <v>0.95050197884059617</v>
      </c>
      <c r="AO944" s="67">
        <f t="shared" si="263"/>
        <v>0.92654144123533433</v>
      </c>
      <c r="AP944" s="67">
        <f t="shared" si="263"/>
        <v>0.90318490801419105</v>
      </c>
      <c r="AQ944" s="67">
        <f t="shared" si="263"/>
        <v>0.88041715325435765</v>
      </c>
      <c r="AR944" s="67">
        <f t="shared" si="263"/>
        <v>0.85822333485263225</v>
      </c>
      <c r="AS944" s="67">
        <f t="shared" si="263"/>
        <v>0.83658898484998123</v>
      </c>
      <c r="AT944" s="67">
        <f t="shared" si="263"/>
        <v>0.81550000000000078</v>
      </c>
      <c r="AU944" s="67">
        <f t="shared" si="263"/>
        <v>0.79494263257513187</v>
      </c>
      <c r="AV944" s="67">
        <f t="shared" si="263"/>
        <v>0.77490348140463572</v>
      </c>
      <c r="AW944" s="67">
        <f t="shared" si="263"/>
        <v>0.75536948313848595</v>
      </c>
      <c r="AX944" s="67">
        <f t="shared" si="263"/>
        <v>0.73632790373148271</v>
      </c>
      <c r="AY944" s="67">
        <f t="shared" si="263"/>
        <v>0.7177663301420385</v>
      </c>
      <c r="AZ944" s="67">
        <f t="shared" si="263"/>
        <v>0.69967266224022417</v>
      </c>
      <c r="BA944" s="67">
        <f t="shared" si="263"/>
        <v>0.6820351049197968</v>
      </c>
      <c r="BB944" s="67">
        <f t="shared" si="263"/>
        <v>0.66484216040907296</v>
      </c>
      <c r="BC944" s="67">
        <f t="shared" si="263"/>
        <v>0.64808262077562984</v>
      </c>
      <c r="BD944" s="67">
        <f t="shared" si="261"/>
        <v>0.63174556061995024</v>
      </c>
      <c r="BE944" s="67">
        <f t="shared" si="261"/>
        <v>0.61582032995324998</v>
      </c>
      <c r="BF944" s="67">
        <f t="shared" si="261"/>
        <v>0.6002965472548405</v>
      </c>
      <c r="BG944" s="67">
        <f t="shared" si="261"/>
        <v>0.58516409270450587</v>
      </c>
      <c r="BH944" s="67">
        <f t="shared" si="261"/>
        <v>0.57041310158547864</v>
      </c>
      <c r="BI944" s="67">
        <f t="shared" si="261"/>
        <v>0.55603395785371679</v>
      </c>
      <c r="BJ944" s="67">
        <f t="shared" si="261"/>
        <v>0.5420172878692866</v>
      </c>
      <c r="BK944" s="67">
        <f t="shared" si="261"/>
        <v>0.52835395428576737</v>
      </c>
      <c r="BL944" s="67">
        <f t="shared" si="261"/>
        <v>0.5150350500936951</v>
      </c>
      <c r="BM944" s="67">
        <f t="shared" si="261"/>
        <v>0.50205189281415885</v>
      </c>
      <c r="BN944" s="67">
        <f t="shared" si="261"/>
        <v>0.48939601883876754</v>
      </c>
      <c r="BO944" s="67">
        <f t="shared" si="261"/>
        <v>0.47705917791229713</v>
      </c>
      <c r="BP944" s="67">
        <f t="shared" si="261"/>
        <v>0.46503332775441975</v>
      </c>
      <c r="BQ944" s="67">
        <f t="shared" si="261"/>
        <v>0.45331062881701067</v>
      </c>
      <c r="BS944" s="55"/>
    </row>
    <row r="945" spans="1:71">
      <c r="B945" s="56">
        <v>67</v>
      </c>
      <c r="C945" s="212">
        <v>1.3654999999999999</v>
      </c>
      <c r="D945" s="212">
        <v>0.82299999999999995</v>
      </c>
      <c r="I945" s="61" t="s">
        <v>381</v>
      </c>
      <c r="J945" s="67">
        <f t="shared" si="262"/>
        <v>2.0474117902272959</v>
      </c>
      <c r="K945" s="67">
        <f t="shared" si="262"/>
        <v>1.9962301305483858</v>
      </c>
      <c r="L945" s="67">
        <f t="shared" si="262"/>
        <v>1.9463279214909837</v>
      </c>
      <c r="M945" s="67">
        <f t="shared" si="262"/>
        <v>1.8976731790611514</v>
      </c>
      <c r="N945" s="67">
        <f t="shared" si="262"/>
        <v>1.8502347188080139</v>
      </c>
      <c r="O945" s="67">
        <f t="shared" si="262"/>
        <v>1.8039821358366019</v>
      </c>
      <c r="P945" s="67">
        <f t="shared" si="262"/>
        <v>1.7588857853203381</v>
      </c>
      <c r="Q945" s="67">
        <f t="shared" si="262"/>
        <v>1.7149167635006761</v>
      </c>
      <c r="R945" s="67">
        <f t="shared" si="262"/>
        <v>1.672046889161716</v>
      </c>
      <c r="S945" s="67">
        <f t="shared" si="262"/>
        <v>1.6302486855679221</v>
      </c>
      <c r="T945" s="67">
        <f t="shared" si="262"/>
        <v>1.5894953628533626</v>
      </c>
      <c r="U945" s="67">
        <f t="shared" si="262"/>
        <v>1.5497608008511898</v>
      </c>
      <c r="V945" s="67">
        <f t="shared" si="262"/>
        <v>1.511019532352353</v>
      </c>
      <c r="W945" s="67">
        <f t="shared" si="262"/>
        <v>1.4732467267828111</v>
      </c>
      <c r="X945" s="67">
        <f t="shared" si="262"/>
        <v>1.4364181742887892</v>
      </c>
      <c r="Y945" s="67">
        <f t="shared" ref="Y945:AN948" si="264">$C945*POWER(POWER($D945/$C945,1/($D$672-$C$672)),Y$672-$C$672)</f>
        <v>1.4005102702198728</v>
      </c>
      <c r="Z945" s="67">
        <f t="shared" si="264"/>
        <v>1.3654999999999999</v>
      </c>
      <c r="AA945" s="67">
        <f t="shared" si="264"/>
        <v>1.3313649243766479</v>
      </c>
      <c r="AB945" s="67">
        <f t="shared" si="264"/>
        <v>1.2980831650387679</v>
      </c>
      <c r="AC945" s="67">
        <f t="shared" si="264"/>
        <v>1.2656333905942432</v>
      </c>
      <c r="AD945" s="67">
        <f t="shared" si="264"/>
        <v>1.2339948028978875</v>
      </c>
      <c r="AE945" s="67">
        <f t="shared" si="264"/>
        <v>1.2031471237212177</v>
      </c>
      <c r="AF945" s="67">
        <f t="shared" si="264"/>
        <v>1.1730705817554599</v>
      </c>
      <c r="AG945" s="67">
        <f t="shared" si="264"/>
        <v>1.1437458999394567</v>
      </c>
      <c r="AH945" s="67">
        <f t="shared" si="264"/>
        <v>1.1151542831043546</v>
      </c>
      <c r="AI945" s="67">
        <f t="shared" si="264"/>
        <v>1.0872774059271506</v>
      </c>
      <c r="AJ945" s="67">
        <f t="shared" si="264"/>
        <v>1.0600974011853819</v>
      </c>
      <c r="AK945" s="67">
        <f t="shared" si="264"/>
        <v>1.0335968483054243</v>
      </c>
      <c r="AL945" s="67">
        <f t="shared" si="264"/>
        <v>1.0077587621970656</v>
      </c>
      <c r="AM945" s="67">
        <f t="shared" si="264"/>
        <v>0.98256658236719208</v>
      </c>
      <c r="AN945" s="67">
        <f t="shared" si="264"/>
        <v>0.95800416230561558</v>
      </c>
      <c r="AO945" s="67">
        <f t="shared" si="263"/>
        <v>0.93405575913623584</v>
      </c>
      <c r="AP945" s="67">
        <f t="shared" si="263"/>
        <v>0.91070602352690389</v>
      </c>
      <c r="AQ945" s="67">
        <f t="shared" si="263"/>
        <v>0.88793998985152256</v>
      </c>
      <c r="AR945" s="67">
        <f t="shared" si="263"/>
        <v>0.86574306659807698</v>
      </c>
      <c r="AS945" s="67">
        <f t="shared" si="263"/>
        <v>0.84410102701644529</v>
      </c>
      <c r="AT945" s="67">
        <f t="shared" si="263"/>
        <v>0.8230000000000004</v>
      </c>
      <c r="AU945" s="67">
        <f t="shared" si="263"/>
        <v>0.80242646119515337</v>
      </c>
      <c r="AV945" s="67">
        <f t="shared" si="263"/>
        <v>0.78236722433314287</v>
      </c>
      <c r="AW945" s="67">
        <f t="shared" si="263"/>
        <v>0.76280943277851554</v>
      </c>
      <c r="AX945" s="67">
        <f t="shared" si="263"/>
        <v>0.74374055128887739</v>
      </c>
      <c r="AY945" s="67">
        <f t="shared" si="263"/>
        <v>0.72514835798063915</v>
      </c>
      <c r="AZ945" s="67">
        <f t="shared" si="263"/>
        <v>0.7070209364956016</v>
      </c>
      <c r="BA945" s="67">
        <f t="shared" si="263"/>
        <v>0.689346668363364</v>
      </c>
      <c r="BB945" s="67">
        <f t="shared" si="263"/>
        <v>0.67211422555465716</v>
      </c>
      <c r="BC945" s="67">
        <f t="shared" si="263"/>
        <v>0.65531256322083153</v>
      </c>
      <c r="BD945" s="67">
        <f t="shared" si="263"/>
        <v>0.63893091261484425</v>
      </c>
      <c r="BE945" s="67">
        <f t="shared" ref="BD945:BQ948" si="265">$C945*POWER(POWER($D945/$C945,1/($D$672-$C$672)),BE$672-$C$672)</f>
        <v>0.62295877418920897</v>
      </c>
      <c r="BF945" s="67">
        <f t="shared" si="265"/>
        <v>0.60738591086648519</v>
      </c>
      <c r="BG945" s="67">
        <f t="shared" si="265"/>
        <v>0.59220234147799311</v>
      </c>
      <c r="BH945" s="67">
        <f t="shared" si="265"/>
        <v>0.57739833436654864</v>
      </c>
      <c r="BI945" s="67">
        <f t="shared" si="265"/>
        <v>0.56296440114911939</v>
      </c>
      <c r="BJ945" s="67">
        <f t="shared" si="265"/>
        <v>0.54889129063540265</v>
      </c>
      <c r="BK945" s="67">
        <f t="shared" si="265"/>
        <v>0.5351699828984281</v>
      </c>
      <c r="BL945" s="67">
        <f t="shared" si="265"/>
        <v>0.52179168349338534</v>
      </c>
      <c r="BM945" s="67">
        <f t="shared" si="265"/>
        <v>0.50874781782097023</v>
      </c>
      <c r="BN945" s="67">
        <f t="shared" si="265"/>
        <v>0.49603002563163739</v>
      </c>
      <c r="BO945" s="67">
        <f t="shared" si="265"/>
        <v>0.48363015566723666</v>
      </c>
      <c r="BP945" s="67">
        <f t="shared" si="265"/>
        <v>0.4715402604365998</v>
      </c>
      <c r="BQ945" s="67">
        <f t="shared" si="265"/>
        <v>0.45975259112172723</v>
      </c>
      <c r="BS945" s="55"/>
    </row>
    <row r="946" spans="1:71">
      <c r="B946" s="56">
        <v>68</v>
      </c>
      <c r="C946" s="212">
        <v>1.3722000000000001</v>
      </c>
      <c r="D946" s="212">
        <v>0.8306</v>
      </c>
      <c r="I946" s="61" t="s">
        <v>381</v>
      </c>
      <c r="J946" s="67">
        <f t="shared" ref="J946:Y948" si="266">$C946*POWER(POWER($D946/$C946,1/($D$672-$C$672)),J$672-$C$672)</f>
        <v>2.0503962815107841</v>
      </c>
      <c r="K946" s="67">
        <f t="shared" si="266"/>
        <v>1.9995696263316396</v>
      </c>
      <c r="L946" s="67">
        <f t="shared" si="266"/>
        <v>1.9500028977822865</v>
      </c>
      <c r="M946" s="67">
        <f t="shared" si="266"/>
        <v>1.9016648639213964</v>
      </c>
      <c r="N946" s="67">
        <f t="shared" si="266"/>
        <v>1.8545250670068172</v>
      </c>
      <c r="O946" s="67">
        <f t="shared" si="266"/>
        <v>1.8085538043041842</v>
      </c>
      <c r="P946" s="67">
        <f t="shared" si="266"/>
        <v>1.7637221093712581</v>
      </c>
      <c r="Q946" s="67">
        <f t="shared" si="266"/>
        <v>1.7200017338062024</v>
      </c>
      <c r="R946" s="67">
        <f t="shared" si="266"/>
        <v>1.6773651294482956</v>
      </c>
      <c r="S946" s="67">
        <f t="shared" si="266"/>
        <v>1.6357854310198676</v>
      </c>
      <c r="T946" s="67">
        <f t="shared" si="266"/>
        <v>1.5952364391985141</v>
      </c>
      <c r="U946" s="67">
        <f t="shared" si="266"/>
        <v>1.5556926041089352</v>
      </c>
      <c r="V946" s="67">
        <f t="shared" si="266"/>
        <v>1.5171290092239853</v>
      </c>
      <c r="W946" s="67">
        <f t="shared" si="266"/>
        <v>1.4795213556647977</v>
      </c>
      <c r="X946" s="67">
        <f t="shared" si="266"/>
        <v>1.4428459468900874</v>
      </c>
      <c r="Y946" s="67">
        <f t="shared" si="266"/>
        <v>1.4070796737649856</v>
      </c>
      <c r="Z946" s="67">
        <f t="shared" si="264"/>
        <v>1.3722000000000001</v>
      </c>
      <c r="AA946" s="67">
        <f t="shared" si="264"/>
        <v>1.338184947950924</v>
      </c>
      <c r="AB946" s="67">
        <f t="shared" si="264"/>
        <v>1.3050130847707455</v>
      </c>
      <c r="AC946" s="67">
        <f t="shared" si="264"/>
        <v>1.2726635089048353</v>
      </c>
      <c r="AD946" s="67">
        <f t="shared" si="264"/>
        <v>1.2411158369208986</v>
      </c>
      <c r="AE946" s="67">
        <f t="shared" si="264"/>
        <v>1.2103501906653986</v>
      </c>
      <c r="AF946" s="67">
        <f t="shared" si="264"/>
        <v>1.1803471847383524</v>
      </c>
      <c r="AG946" s="67">
        <f t="shared" si="264"/>
        <v>1.1510879142786123</v>
      </c>
      <c r="AH946" s="67">
        <f t="shared" si="264"/>
        <v>1.1225539430519329</v>
      </c>
      <c r="AI946" s="67">
        <f t="shared" si="264"/>
        <v>1.0947272918343209</v>
      </c>
      <c r="AJ946" s="67">
        <f t="shared" si="264"/>
        <v>1.0675904270833456</v>
      </c>
      <c r="AK946" s="67">
        <f t="shared" si="264"/>
        <v>1.041126249890272</v>
      </c>
      <c r="AL946" s="67">
        <f t="shared" si="264"/>
        <v>1.015318085206059</v>
      </c>
      <c r="AM946" s="67">
        <f t="shared" si="264"/>
        <v>0.99014967133442788</v>
      </c>
      <c r="AN946" s="67">
        <f t="shared" si="264"/>
        <v>0.96560514968538536</v>
      </c>
      <c r="AO946" s="67">
        <f t="shared" ref="AO946:BD948" si="267">$C946*POWER(POWER($D946/$C946,1/($D$672-$C$672)),AO$672-$C$672)</f>
        <v>0.94166905478274421</v>
      </c>
      <c r="AP946" s="67">
        <f t="shared" si="267"/>
        <v>0.91832630451934272</v>
      </c>
      <c r="AQ946" s="67">
        <f t="shared" si="267"/>
        <v>0.89556219065382658</v>
      </c>
      <c r="AR946" s="67">
        <f t="shared" si="267"/>
        <v>0.87336236954300139</v>
      </c>
      <c r="AS946" s="67">
        <f t="shared" si="267"/>
        <v>0.85171285310391831</v>
      </c>
      <c r="AT946" s="67">
        <f t="shared" si="267"/>
        <v>0.83059999999999989</v>
      </c>
      <c r="AU946" s="67">
        <f t="shared" si="267"/>
        <v>0.81001050704564737</v>
      </c>
      <c r="AV946" s="67">
        <f t="shared" si="267"/>
        <v>0.78993140082391855</v>
      </c>
      <c r="AW946" s="67">
        <f t="shared" si="267"/>
        <v>0.77035002951199238</v>
      </c>
      <c r="AX946" s="67">
        <f t="shared" si="267"/>
        <v>0.75125405490926855</v>
      </c>
      <c r="AY946" s="67">
        <f t="shared" si="267"/>
        <v>0.73263144466308117</v>
      </c>
      <c r="AZ946" s="67">
        <f t="shared" si="267"/>
        <v>0.71447046468712694</v>
      </c>
      <c r="BA946" s="67">
        <f t="shared" si="267"/>
        <v>0.69675967176782927</v>
      </c>
      <c r="BB946" s="67">
        <f t="shared" si="267"/>
        <v>0.67948790635398293</v>
      </c>
      <c r="BC946" s="67">
        <f t="shared" si="267"/>
        <v>0.66264428552513255</v>
      </c>
      <c r="BD946" s="67">
        <f t="shared" si="267"/>
        <v>0.64621819613425646</v>
      </c>
      <c r="BE946" s="67">
        <f t="shared" si="265"/>
        <v>0.63019928812043424</v>
      </c>
      <c r="BF946" s="67">
        <f t="shared" si="265"/>
        <v>0.61457746798728508</v>
      </c>
      <c r="BG946" s="67">
        <f t="shared" si="265"/>
        <v>0.59934289244306627</v>
      </c>
      <c r="BH946" s="67">
        <f t="shared" si="265"/>
        <v>0.58448596219842652</v>
      </c>
      <c r="BI946" s="67">
        <f t="shared" si="265"/>
        <v>0.56999731591790348</v>
      </c>
      <c r="BJ946" s="67">
        <f t="shared" si="265"/>
        <v>0.55586782432135695</v>
      </c>
      <c r="BK946" s="67">
        <f t="shared" si="265"/>
        <v>0.54208858443161956</v>
      </c>
      <c r="BL946" s="67">
        <f t="shared" si="265"/>
        <v>0.5286509139647404</v>
      </c>
      <c r="BM946" s="67">
        <f t="shared" si="265"/>
        <v>0.51554634585928771</v>
      </c>
      <c r="BN946" s="67">
        <f t="shared" si="265"/>
        <v>0.50276662294126206</v>
      </c>
      <c r="BO946" s="67">
        <f t="shared" si="265"/>
        <v>0.49030369272126112</v>
      </c>
      <c r="BP946" s="67">
        <f t="shared" si="265"/>
        <v>0.4781497023206141</v>
      </c>
      <c r="BQ946" s="67">
        <f t="shared" si="265"/>
        <v>0.46629699352329157</v>
      </c>
      <c r="BS946" s="55"/>
    </row>
    <row r="947" spans="1:71">
      <c r="B947" s="56">
        <v>69</v>
      </c>
      <c r="C947" s="212">
        <v>1.3788</v>
      </c>
      <c r="D947" s="212">
        <v>0.83830000000000005</v>
      </c>
      <c r="I947" s="61" t="s">
        <v>381</v>
      </c>
      <c r="J947" s="67">
        <f t="shared" si="266"/>
        <v>2.052970560238089</v>
      </c>
      <c r="K947" s="67">
        <f t="shared" si="266"/>
        <v>2.0025235454320369</v>
      </c>
      <c r="L947" s="67">
        <f t="shared" si="266"/>
        <v>1.95331614962108</v>
      </c>
      <c r="M947" s="67">
        <f t="shared" si="266"/>
        <v>1.905317912028522</v>
      </c>
      <c r="N947" s="67">
        <f t="shared" si="266"/>
        <v>1.8584991203809731</v>
      </c>
      <c r="O947" s="67">
        <f t="shared" si="266"/>
        <v>1.8128307925156089</v>
      </c>
      <c r="P947" s="67">
        <f t="shared" si="266"/>
        <v>1.7682846584393872</v>
      </c>
      <c r="Q947" s="67">
        <f t="shared" si="266"/>
        <v>1.724833142829119</v>
      </c>
      <c r="R947" s="67">
        <f t="shared" si="266"/>
        <v>1.6824493479615599</v>
      </c>
      <c r="S947" s="67">
        <f t="shared" si="266"/>
        <v>1.6411070370629532</v>
      </c>
      <c r="T947" s="67">
        <f t="shared" si="266"/>
        <v>1.6007806180677244</v>
      </c>
      <c r="U947" s="67">
        <f t="shared" si="266"/>
        <v>1.5614451277762618</v>
      </c>
      <c r="V947" s="67">
        <f t="shared" si="266"/>
        <v>1.5230762164019891</v>
      </c>
      <c r="W947" s="67">
        <f t="shared" si="266"/>
        <v>1.4856501324981526</v>
      </c>
      <c r="X947" s="67">
        <f t="shared" si="266"/>
        <v>1.4491437082550034</v>
      </c>
      <c r="Y947" s="67">
        <f t="shared" si="266"/>
        <v>1.4135343451582627</v>
      </c>
      <c r="Z947" s="67">
        <f t="shared" si="264"/>
        <v>1.3788</v>
      </c>
      <c r="AA947" s="67">
        <f t="shared" si="264"/>
        <v>1.3449191712332602</v>
      </c>
      <c r="AB947" s="67">
        <f t="shared" si="264"/>
        <v>1.3118708856619958</v>
      </c>
      <c r="AC947" s="67">
        <f t="shared" si="264"/>
        <v>1.2796346854580609</v>
      </c>
      <c r="AD947" s="67">
        <f t="shared" si="264"/>
        <v>1.248190615497236</v>
      </c>
      <c r="AE947" s="67">
        <f t="shared" si="264"/>
        <v>1.2175192110064372</v>
      </c>
      <c r="AF947" s="67">
        <f t="shared" si="264"/>
        <v>1.1876014855144694</v>
      </c>
      <c r="AG947" s="67">
        <f t="shared" si="264"/>
        <v>1.1584189190988607</v>
      </c>
      <c r="AH947" s="67">
        <f t="shared" si="264"/>
        <v>1.1299534469215033</v>
      </c>
      <c r="AI947" s="67">
        <f t="shared" si="264"/>
        <v>1.1021874480460068</v>
      </c>
      <c r="AJ947" s="67">
        <f t="shared" si="264"/>
        <v>1.0751037345298355</v>
      </c>
      <c r="AK947" s="67">
        <f t="shared" si="264"/>
        <v>1.0486855407844862</v>
      </c>
      <c r="AL947" s="67">
        <f t="shared" si="264"/>
        <v>1.0229165131971096</v>
      </c>
      <c r="AM947" s="67">
        <f t="shared" si="264"/>
        <v>0.99778070000716046</v>
      </c>
      <c r="AN947" s="67">
        <f t="shared" si="264"/>
        <v>0.97326254143180491</v>
      </c>
      <c r="AO947" s="67">
        <f t="shared" si="267"/>
        <v>0.94934686003397128</v>
      </c>
      <c r="AP947" s="67">
        <f t="shared" si="267"/>
        <v>0.92601885132708628</v>
      </c>
      <c r="AQ947" s="67">
        <f t="shared" si="267"/>
        <v>0.90326407461067637</v>
      </c>
      <c r="AR947" s="67">
        <f t="shared" si="267"/>
        <v>0.8810684440311638</v>
      </c>
      <c r="AS947" s="67">
        <f t="shared" si="267"/>
        <v>0.85941821986232292</v>
      </c>
      <c r="AT947" s="67">
        <f t="shared" si="267"/>
        <v>0.8382999999999996</v>
      </c>
      <c r="AU947" s="67">
        <f t="shared" si="267"/>
        <v>0.81770071166582636</v>
      </c>
      <c r="AV947" s="67">
        <f t="shared" si="267"/>
        <v>0.79760760331480296</v>
      </c>
      <c r="AW947" s="67">
        <f t="shared" si="267"/>
        <v>0.77800823674172603</v>
      </c>
      <c r="AX947" s="67">
        <f t="shared" si="267"/>
        <v>0.75889047938158705</v>
      </c>
      <c r="AY947" s="67">
        <f t="shared" si="267"/>
        <v>0.74024249679917009</v>
      </c>
      <c r="AZ947" s="67">
        <f t="shared" si="267"/>
        <v>0.7220527453631993</v>
      </c>
      <c r="BA947" s="67">
        <f t="shared" si="267"/>
        <v>0.70430996510050348</v>
      </c>
      <c r="BB947" s="67">
        <f t="shared" si="267"/>
        <v>0.68700317272577294</v>
      </c>
      <c r="BC947" s="67">
        <f t="shared" si="267"/>
        <v>0.67012165484259267</v>
      </c>
      <c r="BD947" s="67">
        <f t="shared" si="265"/>
        <v>0.65365496131154677</v>
      </c>
      <c r="BE947" s="67">
        <f t="shared" si="265"/>
        <v>0.63759289878128389</v>
      </c>
      <c r="BF947" s="67">
        <f t="shared" si="265"/>
        <v>0.62192552437854398</v>
      </c>
      <c r="BG947" s="67">
        <f t="shared" si="265"/>
        <v>0.60664313955323623</v>
      </c>
      <c r="BH947" s="67">
        <f t="shared" si="265"/>
        <v>0.59173628407476175</v>
      </c>
      <c r="BI947" s="67">
        <f t="shared" si="265"/>
        <v>0.57719573017586145</v>
      </c>
      <c r="BJ947" s="67">
        <f t="shared" si="265"/>
        <v>0.56301247684036559</v>
      </c>
      <c r="BK947" s="67">
        <f t="shared" si="265"/>
        <v>0.54917774423130949</v>
      </c>
      <c r="BL947" s="67">
        <f t="shared" si="265"/>
        <v>0.53568296825596473</v>
      </c>
      <c r="BM947" s="67">
        <f t="shared" si="265"/>
        <v>0.52251979526442194</v>
      </c>
      <c r="BN947" s="67">
        <f t="shared" si="265"/>
        <v>0.50968007687844441</v>
      </c>
      <c r="BO947" s="67">
        <f t="shared" si="265"/>
        <v>0.49715586494739039</v>
      </c>
      <c r="BP947" s="67">
        <f t="shared" si="265"/>
        <v>0.4849394066280816</v>
      </c>
      <c r="BQ947" s="67">
        <f t="shared" si="265"/>
        <v>0.47302313958557335</v>
      </c>
      <c r="BS947" s="55"/>
    </row>
    <row r="948" spans="1:71">
      <c r="B948" s="56">
        <v>70</v>
      </c>
      <c r="C948" s="212">
        <v>1.3855</v>
      </c>
      <c r="D948" s="212">
        <v>0.84599999999999997</v>
      </c>
      <c r="I948" s="61" t="s">
        <v>381</v>
      </c>
      <c r="J948" s="67">
        <f t="shared" si="266"/>
        <v>2.0558691222598218</v>
      </c>
      <c r="K948" s="67">
        <f t="shared" si="266"/>
        <v>2.0057816573869318</v>
      </c>
      <c r="L948" s="67">
        <f t="shared" si="266"/>
        <v>1.9569144813496642</v>
      </c>
      <c r="M948" s="67">
        <f t="shared" si="266"/>
        <v>1.9092378640579415</v>
      </c>
      <c r="N948" s="67">
        <f t="shared" si="266"/>
        <v>1.86272279974058</v>
      </c>
      <c r="O948" s="67">
        <f t="shared" si="266"/>
        <v>1.817340989298589</v>
      </c>
      <c r="P948" s="67">
        <f t="shared" si="266"/>
        <v>1.7730648230884074</v>
      </c>
      <c r="Q948" s="67">
        <f t="shared" si="266"/>
        <v>1.7298673641245905</v>
      </c>
      <c r="R948" s="67">
        <f t="shared" si="266"/>
        <v>1.687722331691734</v>
      </c>
      <c r="S948" s="67">
        <f t="shared" si="266"/>
        <v>1.6466040853556627</v>
      </c>
      <c r="T948" s="67">
        <f t="shared" si="266"/>
        <v>1.6064876093641598</v>
      </c>
      <c r="U948" s="67">
        <f t="shared" si="266"/>
        <v>1.5673484974277381</v>
      </c>
      <c r="V948" s="67">
        <f t="shared" si="266"/>
        <v>1.5291629378712059</v>
      </c>
      <c r="W948" s="67">
        <f t="shared" si="266"/>
        <v>1.4919076991469824</v>
      </c>
      <c r="X948" s="67">
        <f t="shared" si="266"/>
        <v>1.4555601157013598</v>
      </c>
      <c r="Y948" s="67">
        <f t="shared" si="266"/>
        <v>1.4200980741851013</v>
      </c>
      <c r="Z948" s="67">
        <f t="shared" si="264"/>
        <v>1.3855</v>
      </c>
      <c r="AA948" s="67">
        <f t="shared" si="264"/>
        <v>1.351744844173199</v>
      </c>
      <c r="AB948" s="67">
        <f t="shared" si="264"/>
        <v>1.3188120705513</v>
      </c>
      <c r="AC948" s="67">
        <f t="shared" si="264"/>
        <v>1.2866816433064605</v>
      </c>
      <c r="AD948" s="67">
        <f t="shared" si="264"/>
        <v>1.2553340147468834</v>
      </c>
      <c r="AE948" s="67">
        <f t="shared" si="264"/>
        <v>1.2247501134242817</v>
      </c>
      <c r="AF948" s="67">
        <f t="shared" si="264"/>
        <v>1.1949113325310816</v>
      </c>
      <c r="AG948" s="67">
        <f t="shared" si="264"/>
        <v>1.1657995185803078</v>
      </c>
      <c r="AH948" s="67">
        <f t="shared" si="264"/>
        <v>1.1373969603612621</v>
      </c>
      <c r="AI948" s="67">
        <f t="shared" si="264"/>
        <v>1.1096863781642761</v>
      </c>
      <c r="AJ948" s="67">
        <f t="shared" si="264"/>
        <v>1.0826509132679834</v>
      </c>
      <c r="AK948" s="67">
        <f t="shared" si="264"/>
        <v>1.0562741176827153</v>
      </c>
      <c r="AL948" s="67">
        <f t="shared" si="264"/>
        <v>1.0305399441437786</v>
      </c>
      <c r="AM948" s="67">
        <f t="shared" si="264"/>
        <v>1.0054327363485305</v>
      </c>
      <c r="AN948" s="67">
        <f t="shared" si="264"/>
        <v>0.98093721943130807</v>
      </c>
      <c r="AO948" s="67">
        <f t="shared" si="267"/>
        <v>0.95703849067041857</v>
      </c>
      <c r="AP948" s="67">
        <f t="shared" si="267"/>
        <v>0.93372201042153624</v>
      </c>
      <c r="AQ948" s="67">
        <f t="shared" si="267"/>
        <v>0.91097359327199257</v>
      </c>
      <c r="AR948" s="67">
        <f t="shared" si="267"/>
        <v>0.88877939941057293</v>
      </c>
      <c r="AS948" s="67">
        <f t="shared" si="267"/>
        <v>0.86712592620757445</v>
      </c>
      <c r="AT948" s="67">
        <f t="shared" si="267"/>
        <v>0.84599999999999898</v>
      </c>
      <c r="AU948" s="67">
        <f t="shared" si="267"/>
        <v>0.82538876807688555</v>
      </c>
      <c r="AV948" s="67">
        <f t="shared" si="267"/>
        <v>0.80527969085990503</v>
      </c>
      <c r="AW948" s="67">
        <f t="shared" si="267"/>
        <v>0.78566053427446003</v>
      </c>
      <c r="AX948" s="67">
        <f t="shared" si="267"/>
        <v>0.76651936230664885</v>
      </c>
      <c r="AY948" s="67">
        <f t="shared" si="267"/>
        <v>0.74784452974156701</v>
      </c>
      <c r="AZ948" s="67">
        <f t="shared" si="267"/>
        <v>0.72962467507852313</v>
      </c>
      <c r="BA948" s="67">
        <f t="shared" si="267"/>
        <v>0.71184871361886637</v>
      </c>
      <c r="BB948" s="67">
        <f t="shared" si="267"/>
        <v>0.69450583072221339</v>
      </c>
      <c r="BC948" s="67">
        <f t="shared" si="267"/>
        <v>0.67758547522697676</v>
      </c>
      <c r="BD948" s="67">
        <f t="shared" si="265"/>
        <v>0.66107735303118931</v>
      </c>
      <c r="BE948" s="67">
        <f t="shared" si="265"/>
        <v>0.64497142082971926</v>
      </c>
      <c r="BF948" s="67">
        <f t="shared" si="265"/>
        <v>0.62925788000406757</v>
      </c>
      <c r="BG948" s="67">
        <f t="shared" si="265"/>
        <v>0.61392717066102909</v>
      </c>
      <c r="BH948" s="67">
        <f t="shared" si="265"/>
        <v>0.59896996581659023</v>
      </c>
      <c r="BI948" s="67">
        <f t="shared" si="265"/>
        <v>0.5843771657215252</v>
      </c>
      <c r="BJ948" s="67">
        <f t="shared" si="265"/>
        <v>0.57013989232523909</v>
      </c>
      <c r="BK948" s="67">
        <f t="shared" si="265"/>
        <v>0.55624948387448925</v>
      </c>
      <c r="BL948" s="67">
        <f t="shared" si="265"/>
        <v>0.54269748964369813</v>
      </c>
      <c r="BM948" s="67">
        <f t="shared" si="265"/>
        <v>0.5294756647936536</v>
      </c>
      <c r="BN948" s="67">
        <f t="shared" si="265"/>
        <v>0.51657596535546613</v>
      </c>
      <c r="BO948" s="67">
        <f t="shared" si="265"/>
        <v>0.50399054333673354</v>
      </c>
      <c r="BP948" s="67">
        <f t="shared" si="265"/>
        <v>0.49171174194693529</v>
      </c>
      <c r="BQ948" s="67">
        <f t="shared" si="265"/>
        <v>0.47973209093914998</v>
      </c>
      <c r="BS948" s="55"/>
    </row>
    <row r="949" spans="1:71">
      <c r="B949" s="56"/>
      <c r="C949" s="188"/>
      <c r="D949" s="188"/>
      <c r="J949" s="67"/>
      <c r="K949" s="67"/>
      <c r="L949" s="67"/>
      <c r="M949" s="67"/>
      <c r="N949" s="67"/>
      <c r="O949" s="67"/>
      <c r="P949" s="67"/>
      <c r="Q949" s="67"/>
      <c r="R949" s="67"/>
      <c r="S949" s="67"/>
      <c r="T949" s="67"/>
      <c r="U949" s="67"/>
      <c r="V949" s="67"/>
      <c r="W949" s="67"/>
      <c r="X949" s="67"/>
      <c r="Y949" s="67"/>
      <c r="Z949" s="67"/>
      <c r="AA949" s="67"/>
      <c r="AB949" s="67"/>
      <c r="AC949" s="67"/>
      <c r="AD949" s="67"/>
      <c r="AE949" s="67"/>
      <c r="AF949" s="67"/>
      <c r="AG949" s="67"/>
      <c r="AH949" s="67"/>
      <c r="AI949" s="67"/>
      <c r="AJ949" s="67"/>
      <c r="AK949" s="67"/>
      <c r="AL949" s="67"/>
      <c r="AM949" s="67"/>
      <c r="AN949" s="67"/>
      <c r="AO949" s="67"/>
      <c r="AP949" s="67"/>
      <c r="AQ949" s="67"/>
      <c r="AR949" s="67"/>
      <c r="AS949" s="67"/>
      <c r="AT949" s="67"/>
      <c r="AU949" s="67"/>
      <c r="AV949" s="67"/>
      <c r="AW949" s="67"/>
      <c r="AX949" s="67"/>
      <c r="AY949" s="67"/>
      <c r="AZ949" s="67"/>
      <c r="BA949" s="67"/>
      <c r="BB949" s="67"/>
      <c r="BC949" s="67"/>
      <c r="BD949" s="67"/>
      <c r="BE949" s="67"/>
      <c r="BF949" s="67"/>
      <c r="BG949" s="67"/>
      <c r="BH949" s="67"/>
      <c r="BI949" s="67"/>
      <c r="BJ949" s="67"/>
      <c r="BK949" s="67"/>
      <c r="BL949" s="67"/>
      <c r="BM949" s="67"/>
      <c r="BN949" s="67"/>
      <c r="BO949" s="67"/>
      <c r="BP949" s="67"/>
      <c r="BQ949" s="67"/>
      <c r="BS949" s="55"/>
    </row>
    <row r="950" spans="1:71" s="62" customFormat="1" ht="18">
      <c r="A950" s="209" t="s">
        <v>383</v>
      </c>
      <c r="B950" s="209"/>
      <c r="C950" s="209"/>
      <c r="D950" s="209"/>
      <c r="E950" s="209"/>
      <c r="F950" s="210"/>
      <c r="G950" s="209"/>
    </row>
    <row r="951" spans="1:71">
      <c r="A951" s="90" t="s">
        <v>380</v>
      </c>
      <c r="C951" s="135"/>
      <c r="D951" s="135"/>
      <c r="E951" s="135"/>
      <c r="BS951" s="55"/>
    </row>
    <row r="952" spans="1:71">
      <c r="B952" s="55" t="s">
        <v>333</v>
      </c>
      <c r="C952" s="70">
        <v>2024</v>
      </c>
      <c r="D952" s="70">
        <v>2044</v>
      </c>
      <c r="E952" s="135"/>
      <c r="J952" s="236">
        <f t="shared" ref="J952:X952" si="268">K952-1</f>
        <v>2008</v>
      </c>
      <c r="K952" s="236">
        <f t="shared" si="268"/>
        <v>2009</v>
      </c>
      <c r="L952" s="236">
        <f t="shared" si="268"/>
        <v>2010</v>
      </c>
      <c r="M952" s="236">
        <f t="shared" si="268"/>
        <v>2011</v>
      </c>
      <c r="N952" s="236">
        <f t="shared" si="268"/>
        <v>2012</v>
      </c>
      <c r="O952" s="236">
        <f t="shared" si="268"/>
        <v>2013</v>
      </c>
      <c r="P952" s="236">
        <f t="shared" si="268"/>
        <v>2014</v>
      </c>
      <c r="Q952" s="236">
        <f t="shared" si="268"/>
        <v>2015</v>
      </c>
      <c r="R952" s="236">
        <f t="shared" si="268"/>
        <v>2016</v>
      </c>
      <c r="S952" s="236">
        <f t="shared" si="268"/>
        <v>2017</v>
      </c>
      <c r="T952" s="236">
        <f t="shared" si="268"/>
        <v>2018</v>
      </c>
      <c r="U952" s="236">
        <f t="shared" si="268"/>
        <v>2019</v>
      </c>
      <c r="V952" s="236">
        <f t="shared" si="268"/>
        <v>2020</v>
      </c>
      <c r="W952" s="236">
        <f t="shared" si="268"/>
        <v>2021</v>
      </c>
      <c r="X952" s="236">
        <f t="shared" si="268"/>
        <v>2022</v>
      </c>
      <c r="Y952" s="236">
        <f>Z952-1</f>
        <v>2023</v>
      </c>
      <c r="Z952" s="185">
        <f>$Z$6</f>
        <v>2024</v>
      </c>
      <c r="AA952" s="236">
        <f t="shared" ref="AA952:BQ952" si="269">Z952+1</f>
        <v>2025</v>
      </c>
      <c r="AB952" s="236">
        <f t="shared" si="269"/>
        <v>2026</v>
      </c>
      <c r="AC952" s="236">
        <f t="shared" si="269"/>
        <v>2027</v>
      </c>
      <c r="AD952" s="236">
        <f t="shared" si="269"/>
        <v>2028</v>
      </c>
      <c r="AE952" s="236">
        <f t="shared" si="269"/>
        <v>2029</v>
      </c>
      <c r="AF952" s="236">
        <f t="shared" si="269"/>
        <v>2030</v>
      </c>
      <c r="AG952" s="236">
        <f t="shared" si="269"/>
        <v>2031</v>
      </c>
      <c r="AH952" s="236">
        <f t="shared" si="269"/>
        <v>2032</v>
      </c>
      <c r="AI952" s="236">
        <f t="shared" si="269"/>
        <v>2033</v>
      </c>
      <c r="AJ952" s="236">
        <f t="shared" si="269"/>
        <v>2034</v>
      </c>
      <c r="AK952" s="236">
        <f t="shared" si="269"/>
        <v>2035</v>
      </c>
      <c r="AL952" s="236">
        <f t="shared" si="269"/>
        <v>2036</v>
      </c>
      <c r="AM952" s="236">
        <f t="shared" si="269"/>
        <v>2037</v>
      </c>
      <c r="AN952" s="236">
        <f t="shared" si="269"/>
        <v>2038</v>
      </c>
      <c r="AO952" s="236">
        <f t="shared" si="269"/>
        <v>2039</v>
      </c>
      <c r="AP952" s="236">
        <f t="shared" si="269"/>
        <v>2040</v>
      </c>
      <c r="AQ952" s="236">
        <f t="shared" si="269"/>
        <v>2041</v>
      </c>
      <c r="AR952" s="236">
        <f t="shared" si="269"/>
        <v>2042</v>
      </c>
      <c r="AS952" s="236">
        <f t="shared" si="269"/>
        <v>2043</v>
      </c>
      <c r="AT952" s="236">
        <f t="shared" si="269"/>
        <v>2044</v>
      </c>
      <c r="AU952" s="236">
        <f t="shared" si="269"/>
        <v>2045</v>
      </c>
      <c r="AV952" s="236">
        <f t="shared" si="269"/>
        <v>2046</v>
      </c>
      <c r="AW952" s="236">
        <f t="shared" si="269"/>
        <v>2047</v>
      </c>
      <c r="AX952" s="236">
        <f t="shared" si="269"/>
        <v>2048</v>
      </c>
      <c r="AY952" s="236">
        <f t="shared" si="269"/>
        <v>2049</v>
      </c>
      <c r="AZ952" s="236">
        <f t="shared" si="269"/>
        <v>2050</v>
      </c>
      <c r="BA952" s="236">
        <f t="shared" si="269"/>
        <v>2051</v>
      </c>
      <c r="BB952" s="236">
        <f t="shared" si="269"/>
        <v>2052</v>
      </c>
      <c r="BC952" s="236">
        <f t="shared" si="269"/>
        <v>2053</v>
      </c>
      <c r="BD952" s="236">
        <f>BC952+1</f>
        <v>2054</v>
      </c>
      <c r="BE952" s="236">
        <f t="shared" si="269"/>
        <v>2055</v>
      </c>
      <c r="BF952" s="236">
        <f t="shared" si="269"/>
        <v>2056</v>
      </c>
      <c r="BG952" s="236">
        <f t="shared" si="269"/>
        <v>2057</v>
      </c>
      <c r="BH952" s="236">
        <f t="shared" si="269"/>
        <v>2058</v>
      </c>
      <c r="BI952" s="236">
        <f t="shared" si="269"/>
        <v>2059</v>
      </c>
      <c r="BJ952" s="236">
        <f t="shared" si="269"/>
        <v>2060</v>
      </c>
      <c r="BK952" s="236">
        <f t="shared" si="269"/>
        <v>2061</v>
      </c>
      <c r="BL952" s="236">
        <f t="shared" si="269"/>
        <v>2062</v>
      </c>
      <c r="BM952" s="236">
        <f t="shared" si="269"/>
        <v>2063</v>
      </c>
      <c r="BN952" s="236">
        <f t="shared" si="269"/>
        <v>2064</v>
      </c>
      <c r="BO952" s="236">
        <f t="shared" si="269"/>
        <v>2065</v>
      </c>
      <c r="BP952" s="236">
        <f t="shared" si="269"/>
        <v>2066</v>
      </c>
      <c r="BQ952" s="236">
        <f t="shared" si="269"/>
        <v>2067</v>
      </c>
      <c r="BS952" s="55"/>
    </row>
    <row r="953" spans="1:71">
      <c r="B953" s="56">
        <v>0</v>
      </c>
      <c r="C953" s="212">
        <v>2E-3</v>
      </c>
      <c r="D953" s="212">
        <v>8.0000000000000004E-4</v>
      </c>
      <c r="I953" s="61" t="s">
        <v>381</v>
      </c>
      <c r="J953" s="67">
        <f t="shared" ref="J953:Y968" si="270">$C953*POWER(POWER($D953/$C953,1/($D$672-$C$672)),J$672-$C$672)</f>
        <v>4.1627660370093661E-3</v>
      </c>
      <c r="K953" s="67">
        <f t="shared" si="270"/>
        <v>3.9763536438352535E-3</v>
      </c>
      <c r="L953" s="67">
        <f t="shared" si="270"/>
        <v>3.7982889646618703E-3</v>
      </c>
      <c r="M953" s="67">
        <f t="shared" si="270"/>
        <v>3.628198181376312E-3</v>
      </c>
      <c r="N953" s="67">
        <f t="shared" si="270"/>
        <v>3.4657242157757322E-3</v>
      </c>
      <c r="O953" s="67">
        <f t="shared" si="270"/>
        <v>3.3105259799391666E-3</v>
      </c>
      <c r="P953" s="67">
        <f t="shared" si="270"/>
        <v>3.1622776601683798E-3</v>
      </c>
      <c r="Q953" s="67">
        <f t="shared" si="270"/>
        <v>3.0206680329944919E-3</v>
      </c>
      <c r="R953" s="67">
        <f t="shared" si="270"/>
        <v>2.8853998118144272E-3</v>
      </c>
      <c r="S953" s="67">
        <f t="shared" si="270"/>
        <v>2.7561890227855816E-3</v>
      </c>
      <c r="T953" s="67">
        <f t="shared" si="270"/>
        <v>2.632764408668475E-3</v>
      </c>
      <c r="U953" s="67">
        <f t="shared" si="270"/>
        <v>2.5148668593658711E-3</v>
      </c>
      <c r="V953" s="67">
        <f t="shared" si="270"/>
        <v>2.4022488679628627E-3</v>
      </c>
      <c r="W953" s="67">
        <f t="shared" si="270"/>
        <v>2.2946740111259704E-3</v>
      </c>
      <c r="X953" s="67">
        <f t="shared" si="270"/>
        <v>2.1919164527704348E-3</v>
      </c>
      <c r="Y953" s="67">
        <f t="shared" si="270"/>
        <v>2.0937604699537309E-3</v>
      </c>
      <c r="Z953" s="67">
        <f t="shared" ref="Z953:AO968" si="271">$C953*POWER(POWER($D953/$C953,1/($D$672-$C$672)),Z$672-$C$672)</f>
        <v>2E-3</v>
      </c>
      <c r="AA953" s="67">
        <f t="shared" si="271"/>
        <v>1.9104382079046481E-3</v>
      </c>
      <c r="AB953" s="67">
        <f t="shared" si="271"/>
        <v>1.8248870731109616E-3</v>
      </c>
      <c r="AC953" s="67">
        <f t="shared" si="271"/>
        <v>1.743166994791232E-3</v>
      </c>
      <c r="AD953" s="67">
        <f t="shared" si="271"/>
        <v>1.6651064148037462E-3</v>
      </c>
      <c r="AE953" s="67">
        <f t="shared" si="271"/>
        <v>1.5905414575341013E-3</v>
      </c>
      <c r="AF953" s="67">
        <f t="shared" si="271"/>
        <v>1.5193155858647476E-3</v>
      </c>
      <c r="AG953" s="67">
        <f t="shared" si="271"/>
        <v>1.4512792725505247E-3</v>
      </c>
      <c r="AH953" s="67">
        <f t="shared" si="271"/>
        <v>1.3862896863102926E-3</v>
      </c>
      <c r="AI953" s="67">
        <f t="shared" si="271"/>
        <v>1.324210391975666E-3</v>
      </c>
      <c r="AJ953" s="67">
        <f t="shared" si="271"/>
        <v>1.2649110640673515E-3</v>
      </c>
      <c r="AK953" s="67">
        <f t="shared" si="271"/>
        <v>1.2082672131977963E-3</v>
      </c>
      <c r="AL953" s="67">
        <f t="shared" si="271"/>
        <v>1.1541599247257709E-3</v>
      </c>
      <c r="AM953" s="67">
        <f t="shared" si="271"/>
        <v>1.1024756091142325E-3</v>
      </c>
      <c r="AN953" s="67">
        <f t="shared" si="271"/>
        <v>1.0531057634673897E-3</v>
      </c>
      <c r="AO953" s="67">
        <f t="shared" si="271"/>
        <v>1.0059467437463483E-3</v>
      </c>
      <c r="AP953" s="67">
        <f t="shared" ref="AP953:BE968" si="272">$C953*POWER(POWER($D953/$C953,1/($D$672-$C$672)),AP$672-$C$672)</f>
        <v>9.6089954718514494E-4</v>
      </c>
      <c r="AQ953" s="67">
        <f t="shared" si="272"/>
        <v>9.1786960445038805E-4</v>
      </c>
      <c r="AR953" s="67">
        <f t="shared" si="272"/>
        <v>8.767665811081738E-4</v>
      </c>
      <c r="AS953" s="67">
        <f t="shared" si="272"/>
        <v>8.3750418798149244E-4</v>
      </c>
      <c r="AT953" s="67">
        <f t="shared" si="272"/>
        <v>7.9999999999999993E-4</v>
      </c>
      <c r="AU953" s="67">
        <f t="shared" si="272"/>
        <v>7.6417528316185916E-4</v>
      </c>
      <c r="AV953" s="67">
        <f t="shared" si="272"/>
        <v>7.2995482924438464E-4</v>
      </c>
      <c r="AW953" s="67">
        <f t="shared" si="272"/>
        <v>6.9726679791649285E-4</v>
      </c>
      <c r="AX953" s="67">
        <f t="shared" si="272"/>
        <v>6.6604256592149851E-4</v>
      </c>
      <c r="AY953" s="67">
        <f t="shared" si="272"/>
        <v>6.362165830136404E-4</v>
      </c>
      <c r="AZ953" s="67">
        <f t="shared" si="272"/>
        <v>6.0772623434589897E-4</v>
      </c>
      <c r="BA953" s="67">
        <f t="shared" si="272"/>
        <v>5.8051170902020965E-4</v>
      </c>
      <c r="BB953" s="67">
        <f t="shared" si="272"/>
        <v>5.5451587452411697E-4</v>
      </c>
      <c r="BC953" s="67">
        <f t="shared" si="272"/>
        <v>5.2968415679026642E-4</v>
      </c>
      <c r="BD953" s="67">
        <f t="shared" si="272"/>
        <v>5.0596442562694051E-4</v>
      </c>
      <c r="BE953" s="67">
        <f t="shared" si="272"/>
        <v>4.8330688527911854E-4</v>
      </c>
      <c r="BF953" s="67">
        <f t="shared" ref="BF953:BQ967" si="273">$C953*POWER(POWER($D953/$C953,1/($D$672-$C$672)),BF$672-$C$672)</f>
        <v>4.6166396989030827E-4</v>
      </c>
      <c r="BG953" s="67">
        <f t="shared" si="273"/>
        <v>4.4099024364569297E-4</v>
      </c>
      <c r="BH953" s="67">
        <f t="shared" si="273"/>
        <v>4.2124230538695591E-4</v>
      </c>
      <c r="BI953" s="67">
        <f t="shared" si="273"/>
        <v>4.0237869749853929E-4</v>
      </c>
      <c r="BJ953" s="67">
        <f t="shared" si="273"/>
        <v>3.8435981887405794E-4</v>
      </c>
      <c r="BK953" s="67">
        <f t="shared" si="273"/>
        <v>3.671478417801552E-4</v>
      </c>
      <c r="BL953" s="67">
        <f t="shared" si="273"/>
        <v>3.5070663244326947E-4</v>
      </c>
      <c r="BM953" s="67">
        <f t="shared" si="273"/>
        <v>3.3500167519259696E-4</v>
      </c>
      <c r="BN953" s="67">
        <f t="shared" si="273"/>
        <v>3.1999999999999997E-4</v>
      </c>
      <c r="BO953" s="67">
        <f t="shared" si="273"/>
        <v>3.0567011326474358E-4</v>
      </c>
      <c r="BP953" s="67">
        <f t="shared" si="273"/>
        <v>2.919819316977538E-4</v>
      </c>
      <c r="BQ953" s="67">
        <f t="shared" si="273"/>
        <v>2.7890671916659703E-4</v>
      </c>
      <c r="BS953" s="55"/>
    </row>
    <row r="954" spans="1:71">
      <c r="B954" s="56">
        <v>5</v>
      </c>
      <c r="C954" s="212">
        <v>6.4999999999999997E-3</v>
      </c>
      <c r="D954" s="212">
        <v>1.8E-3</v>
      </c>
      <c r="I954" s="61" t="s">
        <v>381</v>
      </c>
      <c r="J954" s="67">
        <f t="shared" si="270"/>
        <v>1.8156245142277507E-2</v>
      </c>
      <c r="K954" s="67">
        <f t="shared" si="270"/>
        <v>1.7027229720684815E-2</v>
      </c>
      <c r="L954" s="67">
        <f t="shared" si="270"/>
        <v>1.5968420215139487E-2</v>
      </c>
      <c r="M954" s="67">
        <f t="shared" si="270"/>
        <v>1.4975450989394422E-2</v>
      </c>
      <c r="N954" s="67">
        <f t="shared" si="270"/>
        <v>1.4044227876914955E-2</v>
      </c>
      <c r="O954" s="67">
        <f t="shared" si="270"/>
        <v>1.3170911299993588E-2</v>
      </c>
      <c r="P954" s="67">
        <f t="shared" si="270"/>
        <v>1.2351900438573985E-2</v>
      </c>
      <c r="Q954" s="67">
        <f t="shared" si="270"/>
        <v>1.1583818383509914E-2</v>
      </c>
      <c r="R954" s="67">
        <f t="shared" si="270"/>
        <v>1.0863498213043705E-2</v>
      </c>
      <c r="S954" s="67">
        <f t="shared" si="270"/>
        <v>1.0187969935095345E-2</v>
      </c>
      <c r="T954" s="67">
        <f t="shared" si="270"/>
        <v>9.5544482415232737E-3</v>
      </c>
      <c r="U954" s="67">
        <f t="shared" si="270"/>
        <v>8.960321023865769E-3</v>
      </c>
      <c r="V954" s="67">
        <f t="shared" si="270"/>
        <v>8.4031386032115459E-3</v>
      </c>
      <c r="W954" s="67">
        <f t="shared" si="270"/>
        <v>7.8806036297926624E-3</v>
      </c>
      <c r="X954" s="67">
        <f t="shared" si="270"/>
        <v>7.3905616106541613E-3</v>
      </c>
      <c r="Y954" s="67">
        <f t="shared" si="270"/>
        <v>6.9309920263445736E-3</v>
      </c>
      <c r="Z954" s="67">
        <f t="shared" si="271"/>
        <v>6.4999999999999997E-3</v>
      </c>
      <c r="AA954" s="67">
        <f t="shared" si="271"/>
        <v>6.0958084844721398E-3</v>
      </c>
      <c r="AB954" s="67">
        <f t="shared" si="271"/>
        <v>5.7167509352865423E-3</v>
      </c>
      <c r="AC954" s="67">
        <f t="shared" si="271"/>
        <v>5.3612644392205767E-3</v>
      </c>
      <c r="AD954" s="67">
        <f t="shared" si="271"/>
        <v>5.0278832701691626E-3</v>
      </c>
      <c r="AE954" s="67">
        <f t="shared" si="271"/>
        <v>4.7152328457281088E-3</v>
      </c>
      <c r="AF954" s="67">
        <f t="shared" si="271"/>
        <v>4.422024059577096E-3</v>
      </c>
      <c r="AG954" s="67">
        <f t="shared" si="271"/>
        <v>4.1470479662938453E-3</v>
      </c>
      <c r="AH954" s="67">
        <f t="shared" si="271"/>
        <v>3.889170796684147E-3</v>
      </c>
      <c r="AI954" s="67">
        <f t="shared" si="271"/>
        <v>3.6473292830751535E-3</v>
      </c>
      <c r="AJ954" s="67">
        <f t="shared" si="271"/>
        <v>3.4205262752974165E-3</v>
      </c>
      <c r="AK954" s="67">
        <f t="shared" si="271"/>
        <v>3.2078266292796735E-3</v>
      </c>
      <c r="AL954" s="67">
        <f t="shared" si="271"/>
        <v>3.0083533513044149E-3</v>
      </c>
      <c r="AM954" s="67">
        <f t="shared" si="271"/>
        <v>2.8212839820264076E-3</v>
      </c>
      <c r="AN954" s="67">
        <f t="shared" si="271"/>
        <v>2.645847205344911E-3</v>
      </c>
      <c r="AO954" s="67">
        <f t="shared" si="271"/>
        <v>2.4813196681474476E-3</v>
      </c>
      <c r="AP954" s="67">
        <f t="shared" si="272"/>
        <v>2.3270229978124314E-3</v>
      </c>
      <c r="AQ954" s="67">
        <f t="shared" si="272"/>
        <v>2.1823210051733562E-3</v>
      </c>
      <c r="AR954" s="67">
        <f t="shared" si="272"/>
        <v>2.0466170614119247E-3</v>
      </c>
      <c r="AS954" s="67">
        <f t="shared" si="272"/>
        <v>1.919351638064654E-3</v>
      </c>
      <c r="AT954" s="67">
        <f t="shared" si="272"/>
        <v>1.8000000000000026E-3</v>
      </c>
      <c r="AU954" s="67">
        <f t="shared" si="272"/>
        <v>1.6880700418538258E-3</v>
      </c>
      <c r="AV954" s="67">
        <f t="shared" si="272"/>
        <v>1.5831002590024298E-3</v>
      </c>
      <c r="AW954" s="67">
        <f t="shared" si="272"/>
        <v>1.484657844707239E-3</v>
      </c>
      <c r="AX954" s="67">
        <f t="shared" si="272"/>
        <v>1.3923369055853087E-3</v>
      </c>
      <c r="AY954" s="67">
        <f t="shared" si="272"/>
        <v>1.3057567880477862E-3</v>
      </c>
      <c r="AZ954" s="67">
        <f t="shared" si="272"/>
        <v>1.2245605088059667E-3</v>
      </c>
      <c r="BA954" s="67">
        <f t="shared" si="272"/>
        <v>1.1484132829736821E-3</v>
      </c>
      <c r="BB954" s="67">
        <f t="shared" si="272"/>
        <v>1.0770011436971501E-3</v>
      </c>
      <c r="BC954" s="67">
        <f t="shared" si="272"/>
        <v>1.0100296476208131E-3</v>
      </c>
      <c r="BD954" s="67">
        <f t="shared" si="272"/>
        <v>9.4722266085159378E-4</v>
      </c>
      <c r="BE954" s="67">
        <f t="shared" si="272"/>
        <v>8.8832122041591086E-4</v>
      </c>
      <c r="BF954" s="67">
        <f t="shared" si="273"/>
        <v>8.3308246651507014E-4</v>
      </c>
      <c r="BG954" s="67">
        <f t="shared" si="273"/>
        <v>7.8127864117654485E-4</v>
      </c>
      <c r="BH954" s="67">
        <f t="shared" si="273"/>
        <v>7.3269614917243799E-4</v>
      </c>
      <c r="BI954" s="67">
        <f t="shared" si="273"/>
        <v>6.8713467733314037E-4</v>
      </c>
      <c r="BJ954" s="67">
        <f t="shared" si="273"/>
        <v>6.4440636862498203E-4</v>
      </c>
      <c r="BK954" s="67">
        <f t="shared" si="273"/>
        <v>6.0433504758646873E-4</v>
      </c>
      <c r="BL954" s="67">
        <f t="shared" si="273"/>
        <v>5.6675549392945707E-4</v>
      </c>
      <c r="BM954" s="67">
        <f t="shared" si="273"/>
        <v>5.3151276131021272E-4</v>
      </c>
      <c r="BN954" s="67">
        <f t="shared" si="273"/>
        <v>4.9846153846153996E-4</v>
      </c>
      <c r="BO954" s="67">
        <f t="shared" si="273"/>
        <v>4.6746555005182941E-4</v>
      </c>
      <c r="BP954" s="67">
        <f t="shared" si="273"/>
        <v>4.3839699480067345E-4</v>
      </c>
      <c r="BQ954" s="67">
        <f t="shared" si="273"/>
        <v>4.1113601853431296E-4</v>
      </c>
      <c r="BS954" s="55"/>
    </row>
    <row r="955" spans="1:71">
      <c r="B955" s="56">
        <v>6</v>
      </c>
      <c r="C955" s="212">
        <v>6.0000000000000001E-3</v>
      </c>
      <c r="D955" s="212">
        <v>1.6000000000000001E-3</v>
      </c>
      <c r="I955" s="61" t="s">
        <v>381</v>
      </c>
      <c r="J955" s="67">
        <f t="shared" si="270"/>
        <v>1.7273337733682004E-2</v>
      </c>
      <c r="K955" s="67">
        <f t="shared" si="270"/>
        <v>1.6168685038338803E-2</v>
      </c>
      <c r="L955" s="67">
        <f t="shared" si="270"/>
        <v>1.5134676337580947E-2</v>
      </c>
      <c r="M955" s="67">
        <f t="shared" si="270"/>
        <v>1.4166793854923556E-2</v>
      </c>
      <c r="N955" s="67">
        <f t="shared" si="270"/>
        <v>1.3260808731637428E-2</v>
      </c>
      <c r="O955" s="67">
        <f t="shared" si="270"/>
        <v>1.2412762550078088E-2</v>
      </c>
      <c r="P955" s="67">
        <f t="shared" si="270"/>
        <v>1.1618950038622256E-2</v>
      </c>
      <c r="Q955" s="67">
        <f t="shared" si="270"/>
        <v>1.0875902882646449E-2</v>
      </c>
      <c r="R955" s="67">
        <f t="shared" si="270"/>
        <v>1.0180374570814769E-2</v>
      </c>
      <c r="S955" s="67">
        <f t="shared" si="270"/>
        <v>9.5293262104665967E-3</v>
      </c>
      <c r="T955" s="67">
        <f t="shared" si="270"/>
        <v>8.9199132501288705E-3</v>
      </c>
      <c r="U955" s="67">
        <f t="shared" si="270"/>
        <v>8.3494730511412246E-3</v>
      </c>
      <c r="V955" s="67">
        <f t="shared" si="270"/>
        <v>7.8155132540920578E-3</v>
      </c>
      <c r="W955" s="67">
        <f t="shared" si="270"/>
        <v>7.31570088923633E-3</v>
      </c>
      <c r="X955" s="67">
        <f t="shared" si="270"/>
        <v>6.8478521833164841E-3</v>
      </c>
      <c r="Y955" s="67">
        <f t="shared" si="270"/>
        <v>6.4099230182506029E-3</v>
      </c>
      <c r="Z955" s="67">
        <f t="shared" si="271"/>
        <v>6.0000000000000001E-3</v>
      </c>
      <c r="AA955" s="67">
        <f t="shared" si="271"/>
        <v>5.6162920985945216E-3</v>
      </c>
      <c r="AB955" s="67">
        <f t="shared" si="271"/>
        <v>5.2571228227892087E-3</v>
      </c>
      <c r="AC955" s="67">
        <f t="shared" si="271"/>
        <v>4.9209228951619926E-3</v>
      </c>
      <c r="AD955" s="67">
        <f t="shared" si="271"/>
        <v>4.6062233956485291E-3</v>
      </c>
      <c r="AE955" s="67">
        <f t="shared" si="271"/>
        <v>4.3116493435570091E-3</v>
      </c>
      <c r="AF955" s="67">
        <f t="shared" si="271"/>
        <v>4.035913690021581E-3</v>
      </c>
      <c r="AG955" s="67">
        <f t="shared" si="271"/>
        <v>3.777811694646277E-3</v>
      </c>
      <c r="AH955" s="67">
        <f t="shared" si="271"/>
        <v>3.536215661769977E-3</v>
      </c>
      <c r="AI955" s="67">
        <f t="shared" si="271"/>
        <v>3.3100700133541529E-3</v>
      </c>
      <c r="AJ955" s="67">
        <f t="shared" si="271"/>
        <v>3.0983866769659319E-3</v>
      </c>
      <c r="AK955" s="67">
        <f t="shared" si="271"/>
        <v>2.9002407687057164E-3</v>
      </c>
      <c r="AL955" s="67">
        <f t="shared" si="271"/>
        <v>2.7147665522172688E-3</v>
      </c>
      <c r="AM955" s="67">
        <f t="shared" si="271"/>
        <v>2.541153656124423E-3</v>
      </c>
      <c r="AN955" s="67">
        <f t="shared" si="271"/>
        <v>2.3786435333676961E-3</v>
      </c>
      <c r="AO955" s="67">
        <f t="shared" si="271"/>
        <v>2.2265261469709904E-3</v>
      </c>
      <c r="AP955" s="67">
        <f t="shared" si="272"/>
        <v>2.0841368677578798E-3</v>
      </c>
      <c r="AQ955" s="67">
        <f t="shared" si="272"/>
        <v>1.9508535704630188E-3</v>
      </c>
      <c r="AR955" s="67">
        <f t="shared" si="272"/>
        <v>1.8260939155510605E-3</v>
      </c>
      <c r="AS955" s="67">
        <f t="shared" si="272"/>
        <v>1.7093128048668253E-3</v>
      </c>
      <c r="AT955" s="67">
        <f t="shared" si="272"/>
        <v>1.5999999999999979E-3</v>
      </c>
      <c r="AU955" s="67">
        <f t="shared" si="272"/>
        <v>1.4976778929585372E-3</v>
      </c>
      <c r="AV955" s="67">
        <f t="shared" si="272"/>
        <v>1.4018994194104539E-3</v>
      </c>
      <c r="AW955" s="67">
        <f t="shared" si="272"/>
        <v>1.3122461053765298E-3</v>
      </c>
      <c r="AX955" s="67">
        <f t="shared" si="272"/>
        <v>1.2283262388396061E-3</v>
      </c>
      <c r="AY955" s="67">
        <f t="shared" si="272"/>
        <v>1.1497731582818678E-3</v>
      </c>
      <c r="AZ955" s="67">
        <f t="shared" si="272"/>
        <v>1.0762436506724204E-3</v>
      </c>
      <c r="BA955" s="67">
        <f t="shared" si="272"/>
        <v>1.0074164519056727E-3</v>
      </c>
      <c r="BB955" s="67">
        <f t="shared" si="272"/>
        <v>9.4299084313865936E-4</v>
      </c>
      <c r="BC955" s="67">
        <f t="shared" si="272"/>
        <v>8.8268533689443978E-4</v>
      </c>
      <c r="BD955" s="67">
        <f t="shared" si="272"/>
        <v>8.2623644719091412E-4</v>
      </c>
      <c r="BE955" s="67">
        <f t="shared" si="272"/>
        <v>7.7339753832152342E-4</v>
      </c>
      <c r="BF955" s="67">
        <f t="shared" si="273"/>
        <v>7.2393774725793751E-4</v>
      </c>
      <c r="BG955" s="67">
        <f t="shared" si="273"/>
        <v>6.776409749665119E-4</v>
      </c>
      <c r="BH955" s="67">
        <f t="shared" si="273"/>
        <v>6.3430494223138485E-4</v>
      </c>
      <c r="BI955" s="67">
        <f t="shared" si="273"/>
        <v>5.9374030585893013E-4</v>
      </c>
      <c r="BJ955" s="67">
        <f t="shared" si="273"/>
        <v>5.5576983140210061E-4</v>
      </c>
      <c r="BK955" s="67">
        <f t="shared" si="273"/>
        <v>5.2022761879013779E-4</v>
      </c>
      <c r="BL955" s="67">
        <f t="shared" si="273"/>
        <v>4.8695837748028218E-4</v>
      </c>
      <c r="BM955" s="67">
        <f t="shared" si="273"/>
        <v>4.5581674796448619E-4</v>
      </c>
      <c r="BN955" s="67">
        <f t="shared" si="273"/>
        <v>4.2666666666666569E-4</v>
      </c>
      <c r="BO955" s="67">
        <f t="shared" si="273"/>
        <v>3.9938077145560942E-4</v>
      </c>
      <c r="BP955" s="67">
        <f t="shared" si="273"/>
        <v>3.738398451761206E-4</v>
      </c>
      <c r="BQ955" s="67">
        <f t="shared" si="273"/>
        <v>3.499322947670742E-4</v>
      </c>
      <c r="BS955" s="55"/>
    </row>
    <row r="956" spans="1:71">
      <c r="B956" s="56">
        <v>7</v>
      </c>
      <c r="C956" s="212">
        <v>5.4999999999999997E-3</v>
      </c>
      <c r="D956" s="212">
        <v>1.5E-3</v>
      </c>
      <c r="I956" s="61" t="s">
        <v>381</v>
      </c>
      <c r="J956" s="67">
        <f t="shared" si="270"/>
        <v>1.5551770327031329E-2</v>
      </c>
      <c r="K956" s="67">
        <f t="shared" si="270"/>
        <v>1.4573580436436357E-2</v>
      </c>
      <c r="L956" s="67">
        <f t="shared" si="270"/>
        <v>1.3656917654456098E-2</v>
      </c>
      <c r="M956" s="67">
        <f t="shared" si="270"/>
        <v>1.2797911991090764E-2</v>
      </c>
      <c r="N956" s="67">
        <f t="shared" si="270"/>
        <v>1.1992936874614826E-2</v>
      </c>
      <c r="O956" s="67">
        <f t="shared" si="270"/>
        <v>1.123859384082523E-2</v>
      </c>
      <c r="P956" s="67">
        <f t="shared" si="270"/>
        <v>1.0531698185319712E-2</v>
      </c>
      <c r="Q956" s="67">
        <f t="shared" si="270"/>
        <v>9.8692655182316021E-3</v>
      </c>
      <c r="R956" s="67">
        <f t="shared" si="270"/>
        <v>9.2484991646575986E-3</v>
      </c>
      <c r="S956" s="67">
        <f t="shared" si="270"/>
        <v>8.6667783575852756E-3</v>
      </c>
      <c r="T956" s="67">
        <f t="shared" si="270"/>
        <v>8.121647173472973E-3</v>
      </c>
      <c r="U956" s="67">
        <f t="shared" si="270"/>
        <v>7.6108041637699773E-3</v>
      </c>
      <c r="V956" s="67">
        <f t="shared" si="270"/>
        <v>7.132092638603117E-3</v>
      </c>
      <c r="W956" s="67">
        <f t="shared" si="270"/>
        <v>6.6834915616091973E-3</v>
      </c>
      <c r="X956" s="67">
        <f t="shared" si="270"/>
        <v>6.2631070174728092E-3</v>
      </c>
      <c r="Y956" s="67">
        <f t="shared" si="270"/>
        <v>5.8691642161470018E-3</v>
      </c>
      <c r="Z956" s="67">
        <f t="shared" si="271"/>
        <v>5.4999999999999997E-3</v>
      </c>
      <c r="AA956" s="67">
        <f t="shared" si="271"/>
        <v>5.1540558222544618E-3</v>
      </c>
      <c r="AB956" s="67">
        <f t="shared" si="271"/>
        <v>4.8298711670754753E-3</v>
      </c>
      <c r="AC956" s="67">
        <f t="shared" si="271"/>
        <v>4.5260773835280555E-3</v>
      </c>
      <c r="AD956" s="67">
        <f t="shared" si="271"/>
        <v>4.2413919073721849E-3</v>
      </c>
      <c r="AE956" s="67">
        <f t="shared" si="271"/>
        <v>3.9746128463008304E-3</v>
      </c>
      <c r="AF956" s="67">
        <f t="shared" si="271"/>
        <v>3.7246139057607584E-3</v>
      </c>
      <c r="AG956" s="67">
        <f t="shared" si="271"/>
        <v>3.4903396339338493E-3</v>
      </c>
      <c r="AH956" s="67">
        <f t="shared" si="271"/>
        <v>3.2708009658040473E-3</v>
      </c>
      <c r="AI956" s="67">
        <f t="shared" si="271"/>
        <v>3.0650710474977943E-3</v>
      </c>
      <c r="AJ956" s="67">
        <f t="shared" si="271"/>
        <v>2.8722813232690161E-3</v>
      </c>
      <c r="AK956" s="67">
        <f t="shared" si="271"/>
        <v>2.691617868608622E-3</v>
      </c>
      <c r="AL956" s="67">
        <f t="shared" si="271"/>
        <v>2.5223179539975299E-3</v>
      </c>
      <c r="AM956" s="67">
        <f t="shared" si="271"/>
        <v>2.3636668247959875E-3</v>
      </c>
      <c r="AN956" s="67">
        <f t="shared" si="271"/>
        <v>2.21499468367445E-3</v>
      </c>
      <c r="AO956" s="67">
        <f t="shared" si="271"/>
        <v>2.07567386284636E-3</v>
      </c>
      <c r="AP956" s="67">
        <f t="shared" si="272"/>
        <v>1.9451161741644888E-3</v>
      </c>
      <c r="AQ956" s="67">
        <f t="shared" si="272"/>
        <v>1.8227704258934195E-3</v>
      </c>
      <c r="AR956" s="67">
        <f t="shared" si="272"/>
        <v>1.7081200956744044E-3</v>
      </c>
      <c r="AS956" s="67">
        <f t="shared" si="272"/>
        <v>1.6006811498582749E-3</v>
      </c>
      <c r="AT956" s="67">
        <f t="shared" si="272"/>
        <v>1.5000000000000015E-3</v>
      </c>
      <c r="AU956" s="67">
        <f t="shared" si="272"/>
        <v>1.4056515878875821E-3</v>
      </c>
      <c r="AV956" s="67">
        <f t="shared" si="272"/>
        <v>1.3172375910205857E-3</v>
      </c>
      <c r="AW956" s="67">
        <f t="shared" si="272"/>
        <v>1.2343847409621985E-3</v>
      </c>
      <c r="AX956" s="67">
        <f t="shared" si="272"/>
        <v>1.1567432474651426E-3</v>
      </c>
      <c r="AY956" s="67">
        <f t="shared" si="272"/>
        <v>1.0839853217184095E-3</v>
      </c>
      <c r="AZ956" s="67">
        <f t="shared" si="272"/>
        <v>1.015803792480208E-3</v>
      </c>
      <c r="BA956" s="67">
        <f t="shared" si="272"/>
        <v>9.5191080925468717E-4</v>
      </c>
      <c r="BB956" s="67">
        <f t="shared" si="272"/>
        <v>8.9203662703746841E-4</v>
      </c>
      <c r="BC956" s="67">
        <f t="shared" si="272"/>
        <v>8.3592846749939932E-4</v>
      </c>
      <c r="BD956" s="67">
        <f t="shared" si="272"/>
        <v>7.8334945180064152E-4</v>
      </c>
      <c r="BE956" s="67">
        <f t="shared" si="272"/>
        <v>7.3407760052962513E-4</v>
      </c>
      <c r="BF956" s="67">
        <f t="shared" si="273"/>
        <v>6.8790489654478148E-4</v>
      </c>
      <c r="BG956" s="67">
        <f t="shared" si="273"/>
        <v>6.4463640676254257E-4</v>
      </c>
      <c r="BH956" s="67">
        <f t="shared" si="273"/>
        <v>6.0408945918394145E-4</v>
      </c>
      <c r="BI956" s="67">
        <f t="shared" si="273"/>
        <v>5.6609287168537137E-4</v>
      </c>
      <c r="BJ956" s="67">
        <f t="shared" si="273"/>
        <v>5.304862293175884E-4</v>
      </c>
      <c r="BK956" s="67">
        <f t="shared" si="273"/>
        <v>4.9711920706184225E-4</v>
      </c>
      <c r="BL956" s="67">
        <f t="shared" si="273"/>
        <v>4.6585093518392896E-4</v>
      </c>
      <c r="BM956" s="67">
        <f t="shared" si="273"/>
        <v>4.3654940450680278E-4</v>
      </c>
      <c r="BN956" s="67">
        <f t="shared" si="273"/>
        <v>4.0909090909090989E-4</v>
      </c>
      <c r="BO956" s="67">
        <f t="shared" si="273"/>
        <v>3.8335952396934095E-4</v>
      </c>
      <c r="BP956" s="67">
        <f t="shared" si="273"/>
        <v>3.5924661573288739E-4</v>
      </c>
      <c r="BQ956" s="67">
        <f t="shared" si="273"/>
        <v>3.3665038389878171E-4</v>
      </c>
      <c r="BS956" s="55"/>
    </row>
    <row r="957" spans="1:71">
      <c r="B957" s="56">
        <v>8</v>
      </c>
      <c r="C957" s="212">
        <v>5.1000000000000004E-3</v>
      </c>
      <c r="D957" s="212">
        <v>1.4E-3</v>
      </c>
      <c r="I957" s="61" t="s">
        <v>381</v>
      </c>
      <c r="J957" s="67">
        <f t="shared" si="270"/>
        <v>1.4345770817498344E-2</v>
      </c>
      <c r="K957" s="67">
        <f t="shared" si="270"/>
        <v>1.3447816717862137E-2</v>
      </c>
      <c r="L957" s="67">
        <f t="shared" si="270"/>
        <v>1.2606068839230794E-2</v>
      </c>
      <c r="M957" s="67">
        <f t="shared" si="270"/>
        <v>1.1817009029305747E-2</v>
      </c>
      <c r="N957" s="67">
        <f t="shared" si="270"/>
        <v>1.1077339349767843E-2</v>
      </c>
      <c r="O957" s="67">
        <f t="shared" si="270"/>
        <v>1.0383968292281501E-2</v>
      </c>
      <c r="P957" s="67">
        <f t="shared" si="270"/>
        <v>9.7339978572893882E-3</v>
      </c>
      <c r="Q957" s="67">
        <f t="shared" si="270"/>
        <v>9.1247114415924646E-3</v>
      </c>
      <c r="R957" s="67">
        <f t="shared" si="270"/>
        <v>8.5535624840905652E-3</v>
      </c>
      <c r="S957" s="67">
        <f t="shared" si="270"/>
        <v>8.0181638222274459E-3</v>
      </c>
      <c r="T957" s="67">
        <f t="shared" si="270"/>
        <v>7.5162777146547746E-3</v>
      </c>
      <c r="U957" s="67">
        <f t="shared" si="270"/>
        <v>7.0458064884139334E-3</v>
      </c>
      <c r="V957" s="67">
        <f t="shared" si="270"/>
        <v>6.604783771544824E-3</v>
      </c>
      <c r="W957" s="67">
        <f t="shared" si="270"/>
        <v>6.191366274477657E-3</v>
      </c>
      <c r="X957" s="67">
        <f t="shared" si="270"/>
        <v>5.8038260858573809E-3</v>
      </c>
      <c r="Y957" s="67">
        <f t="shared" si="270"/>
        <v>5.4405434506005594E-3</v>
      </c>
      <c r="Z957" s="67">
        <f t="shared" si="271"/>
        <v>5.1000000000000004E-3</v>
      </c>
      <c r="AA957" s="67">
        <f t="shared" si="271"/>
        <v>4.7807724055818103E-3</v>
      </c>
      <c r="AB957" s="67">
        <f t="shared" si="271"/>
        <v>4.4815264301906847E-3</v>
      </c>
      <c r="AC957" s="67">
        <f t="shared" si="271"/>
        <v>4.201011351439448E-3</v>
      </c>
      <c r="AD957" s="67">
        <f t="shared" si="271"/>
        <v>3.9380547342152275E-3</v>
      </c>
      <c r="AE957" s="67">
        <f t="shared" si="271"/>
        <v>3.6915575303935232E-3</v>
      </c>
      <c r="AF957" s="67">
        <f t="shared" si="271"/>
        <v>3.4604894852790376E-3</v>
      </c>
      <c r="AG957" s="67">
        <f t="shared" si="271"/>
        <v>3.2438848315741228E-3</v>
      </c>
      <c r="AH957" s="67">
        <f t="shared" si="271"/>
        <v>3.0408382528774439E-3</v>
      </c>
      <c r="AI957" s="67">
        <f t="shared" si="271"/>
        <v>2.8505010998419781E-3</v>
      </c>
      <c r="AJ957" s="67">
        <f t="shared" si="271"/>
        <v>2.6720778431774759E-3</v>
      </c>
      <c r="AK957" s="67">
        <f t="shared" si="271"/>
        <v>2.504822748672439E-3</v>
      </c>
      <c r="AL957" s="67">
        <f t="shared" si="271"/>
        <v>2.3480367603385842E-3</v>
      </c>
      <c r="AM957" s="67">
        <f t="shared" si="271"/>
        <v>2.201064578650669E-3</v>
      </c>
      <c r="AN957" s="67">
        <f t="shared" si="271"/>
        <v>2.0632919216699358E-3</v>
      </c>
      <c r="AO957" s="67">
        <f t="shared" si="271"/>
        <v>1.9341429576038226E-3</v>
      </c>
      <c r="AP957" s="67">
        <f t="shared" si="272"/>
        <v>1.8130778980711265E-3</v>
      </c>
      <c r="AQ957" s="67">
        <f t="shared" si="272"/>
        <v>1.6995907420134728E-3</v>
      </c>
      <c r="AR957" s="67">
        <f t="shared" si="272"/>
        <v>1.5932071608235933E-3</v>
      </c>
      <c r="AS957" s="67">
        <f t="shared" si="272"/>
        <v>1.4934825158511324E-3</v>
      </c>
      <c r="AT957" s="67">
        <f t="shared" si="272"/>
        <v>1.3999999999999985E-3</v>
      </c>
      <c r="AU957" s="67">
        <f t="shared" si="272"/>
        <v>1.3123688956499075E-3</v>
      </c>
      <c r="AV957" s="67">
        <f t="shared" si="272"/>
        <v>1.2302229416209709E-3</v>
      </c>
      <c r="AW957" s="67">
        <f t="shared" si="272"/>
        <v>1.1532188023559255E-3</v>
      </c>
      <c r="AX957" s="67">
        <f t="shared" si="272"/>
        <v>1.0810346329218259E-3</v>
      </c>
      <c r="AY957" s="67">
        <f t="shared" si="272"/>
        <v>1.0133687338335152E-3</v>
      </c>
      <c r="AZ957" s="67">
        <f t="shared" si="272"/>
        <v>9.499382900765974E-4</v>
      </c>
      <c r="BA957" s="67">
        <f t="shared" si="272"/>
        <v>8.9047818905956216E-4</v>
      </c>
      <c r="BB957" s="67">
        <f t="shared" si="272"/>
        <v>8.347399125545916E-4</v>
      </c>
      <c r="BC957" s="67">
        <f t="shared" si="272"/>
        <v>7.8249049799583603E-4</v>
      </c>
      <c r="BD957" s="67">
        <f t="shared" si="272"/>
        <v>7.3351156479381616E-4</v>
      </c>
      <c r="BE957" s="67">
        <f t="shared" si="272"/>
        <v>6.8759840159635501E-4</v>
      </c>
      <c r="BF957" s="67">
        <f t="shared" si="273"/>
        <v>6.4455911068117913E-4</v>
      </c>
      <c r="BG957" s="67">
        <f t="shared" si="273"/>
        <v>6.0421380590410456E-4</v>
      </c>
      <c r="BH957" s="67">
        <f t="shared" si="273"/>
        <v>5.6639386085056997E-4</v>
      </c>
      <c r="BI957" s="67">
        <f t="shared" si="273"/>
        <v>5.3094120404810756E-4</v>
      </c>
      <c r="BJ957" s="67">
        <f t="shared" si="273"/>
        <v>4.977076582940342E-4</v>
      </c>
      <c r="BK957" s="67">
        <f t="shared" si="273"/>
        <v>4.6655432133703119E-4</v>
      </c>
      <c r="BL957" s="67">
        <f t="shared" si="273"/>
        <v>4.3735098532412311E-4</v>
      </c>
      <c r="BM957" s="67">
        <f t="shared" si="273"/>
        <v>4.0997559258658487E-4</v>
      </c>
      <c r="BN957" s="67">
        <f t="shared" si="273"/>
        <v>3.8431372549019521E-4</v>
      </c>
      <c r="BO957" s="67">
        <f t="shared" si="273"/>
        <v>3.6025812821762127E-4</v>
      </c>
      <c r="BP957" s="67">
        <f t="shared" si="273"/>
        <v>3.3770825848418765E-4</v>
      </c>
      <c r="BQ957" s="67">
        <f t="shared" si="273"/>
        <v>3.1656986731339097E-4</v>
      </c>
      <c r="BS957" s="55"/>
    </row>
    <row r="958" spans="1:71">
      <c r="B958" s="56">
        <v>9</v>
      </c>
      <c r="C958" s="212">
        <v>4.7000000000000002E-3</v>
      </c>
      <c r="D958" s="212">
        <v>1.2999999999999999E-3</v>
      </c>
      <c r="I958" s="61" t="s">
        <v>381</v>
      </c>
      <c r="J958" s="67">
        <f t="shared" si="270"/>
        <v>1.3140789620231255E-2</v>
      </c>
      <c r="K958" s="67">
        <f t="shared" si="270"/>
        <v>1.2322923067090865E-2</v>
      </c>
      <c r="L958" s="67">
        <f t="shared" si="270"/>
        <v>1.1555959520396597E-2</v>
      </c>
      <c r="M958" s="67">
        <f t="shared" si="270"/>
        <v>1.08367308397528E-2</v>
      </c>
      <c r="N958" s="67">
        <f t="shared" si="270"/>
        <v>1.016226606591809E-2</v>
      </c>
      <c r="O958" s="67">
        <f t="shared" si="270"/>
        <v>9.5297791484932823E-3</v>
      </c>
      <c r="P958" s="67">
        <f t="shared" si="270"/>
        <v>8.9366574374229093E-3</v>
      </c>
      <c r="Q958" s="67">
        <f t="shared" si="270"/>
        <v>8.3804508907715011E-3</v>
      </c>
      <c r="R958" s="67">
        <f t="shared" si="270"/>
        <v>7.8588619541945706E-3</v>
      </c>
      <c r="S958" s="67">
        <f t="shared" si="270"/>
        <v>7.3697360702988553E-3</v>
      </c>
      <c r="T958" s="67">
        <f t="shared" si="270"/>
        <v>6.9110527786882823E-3</v>
      </c>
      <c r="U958" s="67">
        <f t="shared" si="270"/>
        <v>6.4809173699321041E-3</v>
      </c>
      <c r="V958" s="67">
        <f t="shared" si="270"/>
        <v>6.0775530589797797E-3</v>
      </c>
      <c r="W958" s="67">
        <f t="shared" si="270"/>
        <v>5.6992936456928519E-3</v>
      </c>
      <c r="X958" s="67">
        <f t="shared" si="270"/>
        <v>5.3445766321763002E-3</v>
      </c>
      <c r="Y958" s="67">
        <f t="shared" si="270"/>
        <v>5.0119367684786902E-3</v>
      </c>
      <c r="Z958" s="67">
        <f t="shared" si="271"/>
        <v>4.7000000000000002E-3</v>
      </c>
      <c r="AA958" s="67">
        <f t="shared" si="271"/>
        <v>4.4074777916053281E-3</v>
      </c>
      <c r="AB958" s="67">
        <f t="shared" si="271"/>
        <v>4.1331618049987619E-3</v>
      </c>
      <c r="AC958" s="67">
        <f t="shared" si="271"/>
        <v>3.8759189073709435E-3</v>
      </c>
      <c r="AD958" s="67">
        <f t="shared" si="271"/>
        <v>3.6346864907022599E-3</v>
      </c>
      <c r="AE958" s="67">
        <f t="shared" si="271"/>
        <v>3.4084680823868335E-3</v>
      </c>
      <c r="AF958" s="67">
        <f t="shared" si="271"/>
        <v>3.1963292290458651E-3</v>
      </c>
      <c r="AG958" s="67">
        <f t="shared" si="271"/>
        <v>2.9973936365273682E-3</v>
      </c>
      <c r="AH958" s="67">
        <f t="shared" si="271"/>
        <v>2.810839550147555E-3</v>
      </c>
      <c r="AI958" s="67">
        <f t="shared" si="271"/>
        <v>2.6358963602215449E-3</v>
      </c>
      <c r="AJ958" s="67">
        <f t="shared" si="271"/>
        <v>2.4718414188616544E-3</v>
      </c>
      <c r="AK958" s="67">
        <f t="shared" si="271"/>
        <v>2.3179970548942437E-3</v>
      </c>
      <c r="AL958" s="67">
        <f t="shared" si="271"/>
        <v>2.1737277745644541E-3</v>
      </c>
      <c r="AM958" s="67">
        <f t="shared" si="271"/>
        <v>2.0384376364656395E-3</v>
      </c>
      <c r="AN958" s="67">
        <f t="shared" si="271"/>
        <v>1.9115677898499492E-3</v>
      </c>
      <c r="AO958" s="67">
        <f t="shared" si="271"/>
        <v>1.7925941661514325E-3</v>
      </c>
      <c r="AP958" s="67">
        <f t="shared" si="272"/>
        <v>1.6810253141858957E-3</v>
      </c>
      <c r="AQ958" s="67">
        <f t="shared" si="272"/>
        <v>1.5764003700852562E-3</v>
      </c>
      <c r="AR958" s="67">
        <f t="shared" si="272"/>
        <v>1.4782871535806781E-3</v>
      </c>
      <c r="AS958" s="67">
        <f t="shared" si="272"/>
        <v>1.3862803827707009E-3</v>
      </c>
      <c r="AT958" s="67">
        <f t="shared" si="272"/>
        <v>1.2999999999999993E-3</v>
      </c>
      <c r="AU958" s="67">
        <f t="shared" si="272"/>
        <v>1.2190896019333881E-3</v>
      </c>
      <c r="AV958" s="67">
        <f t="shared" si="272"/>
        <v>1.1432149673400824E-3</v>
      </c>
      <c r="AW958" s="67">
        <f t="shared" si="272"/>
        <v>1.0720626765068561E-3</v>
      </c>
      <c r="AX958" s="67">
        <f t="shared" si="272"/>
        <v>1.0053388165772203E-3</v>
      </c>
      <c r="AY958" s="67">
        <f t="shared" si="272"/>
        <v>9.4276776746869814E-4</v>
      </c>
      <c r="AZ958" s="67">
        <f t="shared" si="272"/>
        <v>8.8409106335311121E-4</v>
      </c>
      <c r="BA958" s="67">
        <f t="shared" si="272"/>
        <v>8.2906632499693122E-4</v>
      </c>
      <c r="BB958" s="67">
        <f t="shared" si="272"/>
        <v>7.7746625855145096E-4</v>
      </c>
      <c r="BC958" s="67">
        <f t="shared" si="272"/>
        <v>7.2907771665702264E-4</v>
      </c>
      <c r="BD958" s="67">
        <f t="shared" si="272"/>
        <v>6.837008179830104E-4</v>
      </c>
      <c r="BE958" s="67">
        <f t="shared" si="272"/>
        <v>6.4114812156649257E-4</v>
      </c>
      <c r="BF958" s="67">
        <f t="shared" si="273"/>
        <v>6.0124385253910399E-4</v>
      </c>
      <c r="BG958" s="67">
        <f t="shared" si="273"/>
        <v>5.638231760436872E-4</v>
      </c>
      <c r="BH958" s="67">
        <f t="shared" si="273"/>
        <v>5.2873151634147495E-4</v>
      </c>
      <c r="BI958" s="67">
        <f t="shared" si="273"/>
        <v>4.9582391829720439E-4</v>
      </c>
      <c r="BJ958" s="67">
        <f t="shared" si="273"/>
        <v>4.6496444860460914E-4</v>
      </c>
      <c r="BK958" s="67">
        <f t="shared" si="273"/>
        <v>4.3602563427890039E-4</v>
      </c>
      <c r="BL958" s="67">
        <f t="shared" si="273"/>
        <v>4.0888793609678302E-4</v>
      </c>
      <c r="BM958" s="67">
        <f t="shared" si="273"/>
        <v>3.8343925480891698E-4</v>
      </c>
      <c r="BN958" s="67">
        <f t="shared" si="273"/>
        <v>3.5957446808510592E-4</v>
      </c>
      <c r="BO958" s="67">
        <f t="shared" si="273"/>
        <v>3.3719499627944753E-4</v>
      </c>
      <c r="BP958" s="67">
        <f t="shared" si="273"/>
        <v>3.1620839522172471E-4</v>
      </c>
      <c r="BQ958" s="67">
        <f t="shared" si="273"/>
        <v>2.9652797435296001E-4</v>
      </c>
      <c r="BS958" s="55"/>
    </row>
    <row r="959" spans="1:71">
      <c r="B959" s="56">
        <v>10</v>
      </c>
      <c r="C959" s="212">
        <v>4.3E-3</v>
      </c>
      <c r="D959" s="212">
        <v>1.1999999999999999E-3</v>
      </c>
      <c r="I959" s="61" t="s">
        <v>381</v>
      </c>
      <c r="J959" s="67">
        <f t="shared" si="270"/>
        <v>1.1937083264578581E-2</v>
      </c>
      <c r="K959" s="67">
        <f t="shared" si="270"/>
        <v>1.1199119085514696E-2</v>
      </c>
      <c r="L959" s="67">
        <f t="shared" si="270"/>
        <v>1.05067766984339E-2</v>
      </c>
      <c r="M959" s="67">
        <f t="shared" si="270"/>
        <v>9.8572357118283209E-3</v>
      </c>
      <c r="N959" s="67">
        <f t="shared" si="270"/>
        <v>9.2478500940280407E-3</v>
      </c>
      <c r="O959" s="67">
        <f t="shared" si="270"/>
        <v>8.6761373940759372E-3</v>
      </c>
      <c r="P959" s="67">
        <f t="shared" si="270"/>
        <v>8.1397686289803924E-3</v>
      </c>
      <c r="Q959" s="67">
        <f t="shared" si="270"/>
        <v>7.6365587961496288E-3</v>
      </c>
      <c r="R959" s="67">
        <f t="shared" si="270"/>
        <v>7.1644579723582642E-3</v>
      </c>
      <c r="S959" s="67">
        <f t="shared" si="270"/>
        <v>6.721542962985938E-3</v>
      </c>
      <c r="T959" s="67">
        <f t="shared" si="270"/>
        <v>6.3060094675095888E-3</v>
      </c>
      <c r="U959" s="67">
        <f t="shared" si="270"/>
        <v>5.9161647293340044E-3</v>
      </c>
      <c r="V959" s="67">
        <f t="shared" si="270"/>
        <v>5.5504206400182445E-3</v>
      </c>
      <c r="W959" s="67">
        <f t="shared" si="270"/>
        <v>5.2072872698067313E-3</v>
      </c>
      <c r="X959" s="67">
        <f t="shared" si="270"/>
        <v>4.8853667981102961E-3</v>
      </c>
      <c r="Y959" s="67">
        <f t="shared" si="270"/>
        <v>4.5833478192118778E-3</v>
      </c>
      <c r="Z959" s="67">
        <f t="shared" si="271"/>
        <v>4.3E-3</v>
      </c>
      <c r="AA959" s="67">
        <f t="shared" si="271"/>
        <v>4.0341690679673138E-3</v>
      </c>
      <c r="AB959" s="67">
        <f t="shared" si="271"/>
        <v>3.7847721090568053E-3</v>
      </c>
      <c r="AC959" s="67">
        <f t="shared" si="271"/>
        <v>3.5507931562005525E-3</v>
      </c>
      <c r="AD959" s="67">
        <f t="shared" si="271"/>
        <v>3.3312790505800696E-3</v>
      </c>
      <c r="AE959" s="67">
        <f t="shared" si="271"/>
        <v>3.1253355587482876E-3</v>
      </c>
      <c r="AF959" s="67">
        <f t="shared" si="271"/>
        <v>2.9321237297955079E-3</v>
      </c>
      <c r="AG959" s="67">
        <f t="shared" si="271"/>
        <v>2.7508564777195313E-3</v>
      </c>
      <c r="AH959" s="67">
        <f t="shared" si="271"/>
        <v>2.5807953750775934E-3</v>
      </c>
      <c r="AI959" s="67">
        <f t="shared" si="271"/>
        <v>2.421247644858402E-3</v>
      </c>
      <c r="AJ959" s="67">
        <f t="shared" si="271"/>
        <v>2.2715633383201097E-3</v>
      </c>
      <c r="AK959" s="67">
        <f t="shared" si="271"/>
        <v>2.1311326872975708E-3</v>
      </c>
      <c r="AL959" s="67">
        <f t="shared" si="271"/>
        <v>1.9993836201930046E-3</v>
      </c>
      <c r="AM959" s="67">
        <f t="shared" si="271"/>
        <v>1.8757794315309596E-3</v>
      </c>
      <c r="AN959" s="67">
        <f t="shared" si="271"/>
        <v>1.7598165955840718E-3</v>
      </c>
      <c r="AO959" s="67">
        <f t="shared" si="271"/>
        <v>1.6510227151629779E-3</v>
      </c>
      <c r="AP959" s="67">
        <f t="shared" si="272"/>
        <v>1.5489545972143942E-3</v>
      </c>
      <c r="AQ959" s="67">
        <f t="shared" si="272"/>
        <v>1.453196447387925E-3</v>
      </c>
      <c r="AR959" s="67">
        <f t="shared" si="272"/>
        <v>1.3633581762168272E-3</v>
      </c>
      <c r="AS959" s="67">
        <f t="shared" si="272"/>
        <v>1.2790738100126172E-3</v>
      </c>
      <c r="AT959" s="67">
        <f t="shared" si="272"/>
        <v>1.2000000000000003E-3</v>
      </c>
      <c r="AU959" s="67">
        <f t="shared" si="272"/>
        <v>1.1258146236187852E-3</v>
      </c>
      <c r="AV959" s="67">
        <f t="shared" si="272"/>
        <v>1.0562154722949227E-3</v>
      </c>
      <c r="AW959" s="67">
        <f t="shared" si="272"/>
        <v>9.9091902033503795E-4</v>
      </c>
      <c r="AX959" s="67">
        <f t="shared" si="272"/>
        <v>9.2965926992932206E-4</v>
      </c>
      <c r="AY959" s="67">
        <f t="shared" si="272"/>
        <v>8.7218666755766198E-4</v>
      </c>
      <c r="AZ959" s="67">
        <f t="shared" si="272"/>
        <v>8.18267087384793E-4</v>
      </c>
      <c r="BA959" s="67">
        <f t="shared" si="272"/>
        <v>7.6768087750312525E-4</v>
      </c>
      <c r="BB959" s="67">
        <f t="shared" si="272"/>
        <v>7.2022196513793317E-4</v>
      </c>
      <c r="BC959" s="67">
        <f t="shared" si="272"/>
        <v>6.756970171697867E-4</v>
      </c>
      <c r="BD959" s="67">
        <f t="shared" si="272"/>
        <v>6.3392465255444929E-4</v>
      </c>
      <c r="BE959" s="67">
        <f t="shared" si="272"/>
        <v>5.9473470343188054E-4</v>
      </c>
      <c r="BF959" s="67">
        <f t="shared" si="273"/>
        <v>5.57967521914327E-4</v>
      </c>
      <c r="BG959" s="67">
        <f t="shared" si="273"/>
        <v>5.2347332972957025E-4</v>
      </c>
      <c r="BH959" s="67">
        <f t="shared" si="273"/>
        <v>4.9111160806997363E-4</v>
      </c>
      <c r="BI959" s="67">
        <f t="shared" si="273"/>
        <v>4.6075052516176136E-4</v>
      </c>
      <c r="BJ959" s="67">
        <f t="shared" si="273"/>
        <v>4.322663992226217E-4</v>
      </c>
      <c r="BK959" s="67">
        <f t="shared" si="273"/>
        <v>4.0554319461988614E-4</v>
      </c>
      <c r="BL959" s="67">
        <f t="shared" si="273"/>
        <v>3.8047204917678908E-4</v>
      </c>
      <c r="BM959" s="67">
        <f t="shared" si="273"/>
        <v>3.5695083070119558E-4</v>
      </c>
      <c r="BN959" s="67">
        <f t="shared" si="273"/>
        <v>3.3488372093023268E-4</v>
      </c>
      <c r="BO959" s="67">
        <f t="shared" si="273"/>
        <v>3.1418082519594023E-4</v>
      </c>
      <c r="BP959" s="67">
        <f t="shared" si="273"/>
        <v>2.9475780622183889E-4</v>
      </c>
      <c r="BQ959" s="67">
        <f t="shared" si="273"/>
        <v>2.7653554055861535E-4</v>
      </c>
      <c r="BS959" s="55"/>
    </row>
    <row r="960" spans="1:71">
      <c r="B960" s="56">
        <v>11</v>
      </c>
      <c r="C960" s="212">
        <v>3.8999999999999998E-3</v>
      </c>
      <c r="D960" s="212">
        <v>1.1000000000000001E-3</v>
      </c>
      <c r="I960" s="61" t="s">
        <v>381</v>
      </c>
      <c r="J960" s="67">
        <f t="shared" si="270"/>
        <v>1.0735002366744392E-2</v>
      </c>
      <c r="K960" s="67">
        <f t="shared" si="270"/>
        <v>1.0076705089178755E-2</v>
      </c>
      <c r="L960" s="67">
        <f t="shared" si="270"/>
        <v>9.4587762522380398E-3</v>
      </c>
      <c r="M960" s="67">
        <f t="shared" si="270"/>
        <v>8.8787403618650444E-3</v>
      </c>
      <c r="N960" s="67">
        <f t="shared" si="270"/>
        <v>8.3342737275087751E-3</v>
      </c>
      <c r="O960" s="67">
        <f t="shared" si="270"/>
        <v>7.8231951531526032E-3</v>
      </c>
      <c r="P960" s="67">
        <f t="shared" si="270"/>
        <v>7.3434571991919202E-3</v>
      </c>
      <c r="Q960" s="67">
        <f t="shared" si="270"/>
        <v>6.8931379801553715E-3</v>
      </c>
      <c r="R960" s="67">
        <f t="shared" si="270"/>
        <v>6.4704334654104231E-3</v>
      </c>
      <c r="S960" s="67">
        <f t="shared" si="270"/>
        <v>6.0736502520089474E-3</v>
      </c>
      <c r="T960" s="67">
        <f t="shared" si="270"/>
        <v>5.7011987807200877E-3</v>
      </c>
      <c r="U960" s="67">
        <f t="shared" si="270"/>
        <v>5.3515869680729735E-3</v>
      </c>
      <c r="V960" s="67">
        <f t="shared" si="270"/>
        <v>5.0234142288985732E-3</v>
      </c>
      <c r="W960" s="67">
        <f t="shared" si="270"/>
        <v>4.715365865424267E-3</v>
      </c>
      <c r="X960" s="67">
        <f t="shared" si="270"/>
        <v>4.4262078004432227E-3</v>
      </c>
      <c r="Y960" s="67">
        <f t="shared" si="270"/>
        <v>4.1547816334590402E-3</v>
      </c>
      <c r="Z960" s="67">
        <f t="shared" si="271"/>
        <v>3.8999999999999998E-3</v>
      </c>
      <c r="AA960" s="67">
        <f t="shared" si="271"/>
        <v>3.6608422155118172E-3</v>
      </c>
      <c r="AB960" s="67">
        <f t="shared" si="271"/>
        <v>3.4363501863778128E-3</v>
      </c>
      <c r="AC960" s="67">
        <f t="shared" si="271"/>
        <v>3.2256245716855893E-3</v>
      </c>
      <c r="AD960" s="67">
        <f t="shared" si="271"/>
        <v>3.0278211803638024E-3</v>
      </c>
      <c r="AE960" s="67">
        <f t="shared" si="271"/>
        <v>2.8421475892555456E-3</v>
      </c>
      <c r="AF960" s="67">
        <f t="shared" si="271"/>
        <v>2.6678599685799596E-3</v>
      </c>
      <c r="AG960" s="67">
        <f t="shared" si="271"/>
        <v>2.5042601020644996E-3</v>
      </c>
      <c r="AH960" s="67">
        <f t="shared" si="271"/>
        <v>2.350692589810167E-3</v>
      </c>
      <c r="AI960" s="67">
        <f t="shared" si="271"/>
        <v>2.2065422226840675E-3</v>
      </c>
      <c r="AJ960" s="67">
        <f t="shared" si="271"/>
        <v>2.0712315177207974E-3</v>
      </c>
      <c r="AK960" s="67">
        <f t="shared" si="271"/>
        <v>1.9442184046592073E-3</v>
      </c>
      <c r="AL960" s="67">
        <f t="shared" si="271"/>
        <v>1.8249940543465292E-3</v>
      </c>
      <c r="AM960" s="67">
        <f t="shared" si="271"/>
        <v>1.7130808403102158E-3</v>
      </c>
      <c r="AN960" s="67">
        <f t="shared" si="271"/>
        <v>1.6080304253313065E-3</v>
      </c>
      <c r="AO960" s="67">
        <f t="shared" si="271"/>
        <v>1.5094219653539157E-3</v>
      </c>
      <c r="AP960" s="67">
        <f t="shared" si="272"/>
        <v>1.4168604235354947E-3</v>
      </c>
      <c r="AQ960" s="67">
        <f t="shared" si="272"/>
        <v>1.3299749876837673E-3</v>
      </c>
      <c r="AR960" s="67">
        <f t="shared" si="272"/>
        <v>1.248417584740396E-3</v>
      </c>
      <c r="AS960" s="67">
        <f t="shared" si="272"/>
        <v>1.171861486360242E-3</v>
      </c>
      <c r="AT960" s="67">
        <f t="shared" si="272"/>
        <v>1.0999999999999996E-3</v>
      </c>
      <c r="AU960" s="67">
        <f t="shared" si="272"/>
        <v>1.0325452402725635E-3</v>
      </c>
      <c r="AV960" s="67">
        <f t="shared" si="272"/>
        <v>9.6922697564502398E-4</v>
      </c>
      <c r="AW960" s="67">
        <f t="shared" si="272"/>
        <v>9.0979154586003801E-4</v>
      </c>
      <c r="AX960" s="67">
        <f t="shared" si="272"/>
        <v>8.5400084574363642E-4</v>
      </c>
      <c r="AY960" s="67">
        <f t="shared" si="272"/>
        <v>8.0163137132848719E-4</v>
      </c>
      <c r="AZ960" s="67">
        <f t="shared" si="272"/>
        <v>7.5247332447127041E-4</v>
      </c>
      <c r="BA960" s="67">
        <f t="shared" si="272"/>
        <v>7.0632977237716635E-4</v>
      </c>
      <c r="BB960" s="67">
        <f t="shared" si="272"/>
        <v>6.6301585866440583E-4</v>
      </c>
      <c r="BC960" s="67">
        <f t="shared" si="272"/>
        <v>6.2235806280832662E-4</v>
      </c>
      <c r="BD960" s="67">
        <f t="shared" si="272"/>
        <v>5.8419350499817359E-4</v>
      </c>
      <c r="BE960" s="67">
        <f t="shared" si="272"/>
        <v>5.4836929362182764E-4</v>
      </c>
      <c r="BF960" s="67">
        <f t="shared" si="273"/>
        <v>5.1474191276440549E-4</v>
      </c>
      <c r="BG960" s="67">
        <f t="shared" si="273"/>
        <v>4.8317664726698375E-4</v>
      </c>
      <c r="BH960" s="67">
        <f t="shared" si="273"/>
        <v>4.5354704304216331E-4</v>
      </c>
      <c r="BI960" s="67">
        <f t="shared" si="273"/>
        <v>4.2573440048443759E-4</v>
      </c>
      <c r="BJ960" s="67">
        <f t="shared" si="273"/>
        <v>3.9962729894590866E-4</v>
      </c>
      <c r="BK960" s="67">
        <f t="shared" si="273"/>
        <v>3.7512115037234447E-4</v>
      </c>
      <c r="BL960" s="67">
        <f t="shared" si="273"/>
        <v>3.5211778031139361E-4</v>
      </c>
      <c r="BM960" s="67">
        <f t="shared" si="273"/>
        <v>3.3052503461442713E-4</v>
      </c>
      <c r="BN960" s="67">
        <f t="shared" si="273"/>
        <v>3.1025641025641008E-4</v>
      </c>
      <c r="BO960" s="67">
        <f t="shared" si="273"/>
        <v>2.9123070879482553E-4</v>
      </c>
      <c r="BP960" s="67">
        <f t="shared" si="273"/>
        <v>2.7337171107936565E-4</v>
      </c>
      <c r="BQ960" s="67">
        <f t="shared" si="273"/>
        <v>2.5660787190924137E-4</v>
      </c>
      <c r="BS960" s="55"/>
    </row>
    <row r="961" spans="2:71">
      <c r="B961" s="56">
        <v>12</v>
      </c>
      <c r="C961" s="212">
        <v>3.5999999999999999E-3</v>
      </c>
      <c r="D961" s="212">
        <v>1E-3</v>
      </c>
      <c r="I961" s="61" t="s">
        <v>381</v>
      </c>
      <c r="J961" s="67">
        <f t="shared" si="270"/>
        <v>1.0031006258647465E-2</v>
      </c>
      <c r="K961" s="67">
        <f t="shared" si="270"/>
        <v>9.4086946973365795E-3</v>
      </c>
      <c r="L961" s="67">
        <f t="shared" si="270"/>
        <v>8.8249905966687695E-3</v>
      </c>
      <c r="M961" s="67">
        <f t="shared" si="270"/>
        <v>8.2774987962292643E-3</v>
      </c>
      <c r="N961" s="67">
        <f t="shared" si="270"/>
        <v>7.7639727284741274E-3</v>
      </c>
      <c r="O961" s="67">
        <f t="shared" si="270"/>
        <v>7.2823052002072919E-3</v>
      </c>
      <c r="P961" s="67">
        <f t="shared" si="270"/>
        <v>6.8305197459636972E-3</v>
      </c>
      <c r="Q961" s="67">
        <f t="shared" si="270"/>
        <v>6.4067625178181086E-3</v>
      </c>
      <c r="R961" s="67">
        <f t="shared" si="270"/>
        <v>6.0092946783404516E-3</v>
      </c>
      <c r="S961" s="67">
        <f t="shared" si="270"/>
        <v>5.636485265483054E-3</v>
      </c>
      <c r="T961" s="67">
        <f t="shared" si="270"/>
        <v>5.2868045001216802E-3</v>
      </c>
      <c r="U961" s="67">
        <f t="shared" si="270"/>
        <v>4.9588175087886942E-3</v>
      </c>
      <c r="V961" s="67">
        <f t="shared" si="270"/>
        <v>4.6511784358402785E-3</v>
      </c>
      <c r="W961" s="67">
        <f t="shared" si="270"/>
        <v>4.3626249208977442E-3</v>
      </c>
      <c r="X961" s="67">
        <f t="shared" si="270"/>
        <v>4.0919729189017127E-3</v>
      </c>
      <c r="Y961" s="67">
        <f t="shared" si="270"/>
        <v>3.8381118415239238E-3</v>
      </c>
      <c r="Z961" s="67">
        <f t="shared" si="271"/>
        <v>3.5999999999999999E-3</v>
      </c>
      <c r="AA961" s="67">
        <f t="shared" si="271"/>
        <v>3.3766603306833879E-3</v>
      </c>
      <c r="AB961" s="67">
        <f t="shared" si="271"/>
        <v>3.1671763857807908E-3</v>
      </c>
      <c r="AC961" s="67">
        <f t="shared" si="271"/>
        <v>2.9706885728175503E-3</v>
      </c>
      <c r="AD961" s="67">
        <f t="shared" si="271"/>
        <v>2.7863906274020753E-3</v>
      </c>
      <c r="AE961" s="67">
        <f t="shared" si="271"/>
        <v>2.6135263048157179E-3</v>
      </c>
      <c r="AF961" s="67">
        <f t="shared" si="271"/>
        <v>2.4513862768524375E-3</v>
      </c>
      <c r="AG961" s="67">
        <f t="shared" si="271"/>
        <v>2.2993052211747974E-3</v>
      </c>
      <c r="AH961" s="67">
        <f t="shared" si="271"/>
        <v>2.1566590912428145E-3</v>
      </c>
      <c r="AI961" s="67">
        <f t="shared" si="271"/>
        <v>2.0228625556131378E-3</v>
      </c>
      <c r="AJ961" s="67">
        <f t="shared" si="271"/>
        <v>1.8973665961010281E-3</v>
      </c>
      <c r="AK961" s="67">
        <f t="shared" si="271"/>
        <v>1.7796562549494755E-3</v>
      </c>
      <c r="AL961" s="67">
        <f t="shared" si="271"/>
        <v>1.6692485217612376E-3</v>
      </c>
      <c r="AM961" s="67">
        <f t="shared" si="271"/>
        <v>1.5656903515230715E-3</v>
      </c>
      <c r="AN961" s="67">
        <f t="shared" si="271"/>
        <v>1.4685568055893569E-3</v>
      </c>
      <c r="AO961" s="67">
        <f t="shared" si="271"/>
        <v>1.3774493079968604E-3</v>
      </c>
      <c r="AP961" s="67">
        <f t="shared" si="272"/>
        <v>1.2919940099556341E-3</v>
      </c>
      <c r="AQ961" s="67">
        <f t="shared" si="272"/>
        <v>1.2118402558049298E-3</v>
      </c>
      <c r="AR961" s="67">
        <f t="shared" si="272"/>
        <v>1.1366591441393655E-3</v>
      </c>
      <c r="AS961" s="67">
        <f t="shared" si="272"/>
        <v>1.0661421782010908E-3</v>
      </c>
      <c r="AT961" s="67">
        <f t="shared" si="272"/>
        <v>1.0000000000000007E-3</v>
      </c>
      <c r="AU961" s="67">
        <f t="shared" si="272"/>
        <v>9.3796120296760839E-4</v>
      </c>
      <c r="AV961" s="67">
        <f t="shared" si="272"/>
        <v>8.7977121827244244E-4</v>
      </c>
      <c r="AW961" s="67">
        <f t="shared" si="272"/>
        <v>8.2519127022709794E-4</v>
      </c>
      <c r="AX961" s="67">
        <f t="shared" si="272"/>
        <v>7.7399739650057706E-4</v>
      </c>
      <c r="AY961" s="67">
        <f t="shared" si="272"/>
        <v>7.2597952911547764E-4</v>
      </c>
      <c r="AZ961" s="67">
        <f t="shared" si="272"/>
        <v>6.8094063245901094E-4</v>
      </c>
      <c r="BA961" s="67">
        <f t="shared" si="272"/>
        <v>6.3869589477077754E-4</v>
      </c>
      <c r="BB961" s="67">
        <f t="shared" si="272"/>
        <v>5.9907196978967116E-4</v>
      </c>
      <c r="BC961" s="67">
        <f t="shared" si="272"/>
        <v>5.6190626544809432E-4</v>
      </c>
      <c r="BD961" s="67">
        <f t="shared" si="272"/>
        <v>5.2704627669473048E-4</v>
      </c>
      <c r="BE961" s="67">
        <f t="shared" si="272"/>
        <v>4.9434895970818795E-4</v>
      </c>
      <c r="BF961" s="67">
        <f t="shared" si="273"/>
        <v>4.6368014493367742E-4</v>
      </c>
      <c r="BG961" s="67">
        <f t="shared" si="273"/>
        <v>4.349139865341868E-4</v>
      </c>
      <c r="BH961" s="67">
        <f t="shared" si="273"/>
        <v>4.0793244599704383E-4</v>
      </c>
      <c r="BI961" s="67">
        <f t="shared" si="273"/>
        <v>3.8262480777690589E-4</v>
      </c>
      <c r="BJ961" s="67">
        <f t="shared" si="273"/>
        <v>3.5888722498767634E-4</v>
      </c>
      <c r="BK961" s="67">
        <f t="shared" si="273"/>
        <v>3.366222932791474E-4</v>
      </c>
      <c r="BL961" s="67">
        <f t="shared" si="273"/>
        <v>3.1573865114982398E-4</v>
      </c>
      <c r="BM961" s="67">
        <f t="shared" si="273"/>
        <v>2.9615060505585868E-4</v>
      </c>
      <c r="BN961" s="67">
        <f t="shared" si="273"/>
        <v>2.7777777777777816E-4</v>
      </c>
      <c r="BO961" s="67">
        <f t="shared" si="273"/>
        <v>2.6054477860211359E-4</v>
      </c>
      <c r="BP961" s="67">
        <f t="shared" si="273"/>
        <v>2.4438089396456745E-4</v>
      </c>
      <c r="BQ961" s="67">
        <f t="shared" si="273"/>
        <v>2.2921979728530512E-4</v>
      </c>
      <c r="BS961" s="55"/>
    </row>
    <row r="962" spans="2:71">
      <c r="B962" s="56">
        <v>13</v>
      </c>
      <c r="C962" s="212">
        <v>3.3E-3</v>
      </c>
      <c r="D962" s="212">
        <v>8.9999999999999998E-4</v>
      </c>
      <c r="I962" s="61" t="s">
        <v>381</v>
      </c>
      <c r="J962" s="67">
        <f t="shared" si="270"/>
        <v>9.3310621962187975E-3</v>
      </c>
      <c r="K962" s="67">
        <f t="shared" si="270"/>
        <v>8.7441482618618154E-3</v>
      </c>
      <c r="L962" s="67">
        <f t="shared" si="270"/>
        <v>8.1941505926736592E-3</v>
      </c>
      <c r="M962" s="67">
        <f t="shared" si="270"/>
        <v>7.6787471946544589E-3</v>
      </c>
      <c r="N962" s="67">
        <f t="shared" si="270"/>
        <v>7.1957621247688954E-3</v>
      </c>
      <c r="O962" s="67">
        <f t="shared" si="270"/>
        <v>6.7431563044951393E-3</v>
      </c>
      <c r="P962" s="67">
        <f t="shared" si="270"/>
        <v>6.3190189111918278E-3</v>
      </c>
      <c r="Q962" s="67">
        <f t="shared" si="270"/>
        <v>5.9215593109389611E-3</v>
      </c>
      <c r="R962" s="67">
        <f t="shared" si="270"/>
        <v>5.5490994987945595E-3</v>
      </c>
      <c r="S962" s="67">
        <f t="shared" si="270"/>
        <v>5.200067014551165E-3</v>
      </c>
      <c r="T962" s="67">
        <f t="shared" si="270"/>
        <v>4.8729883040837842E-3</v>
      </c>
      <c r="U962" s="67">
        <f t="shared" si="270"/>
        <v>4.5664824982619865E-3</v>
      </c>
      <c r="V962" s="67">
        <f t="shared" si="270"/>
        <v>4.2792555831618704E-3</v>
      </c>
      <c r="W962" s="67">
        <f t="shared" si="270"/>
        <v>4.0100949369655187E-3</v>
      </c>
      <c r="X962" s="67">
        <f t="shared" si="270"/>
        <v>3.7578642104836857E-3</v>
      </c>
      <c r="Y962" s="67">
        <f t="shared" si="270"/>
        <v>3.5214985296882014E-3</v>
      </c>
      <c r="Z962" s="67">
        <f t="shared" si="271"/>
        <v>3.3E-3</v>
      </c>
      <c r="AA962" s="67">
        <f t="shared" si="271"/>
        <v>3.0924334933526772E-3</v>
      </c>
      <c r="AB962" s="67">
        <f t="shared" si="271"/>
        <v>2.8979227002452856E-3</v>
      </c>
      <c r="AC962" s="67">
        <f t="shared" si="271"/>
        <v>2.7156464301168336E-3</v>
      </c>
      <c r="AD962" s="67">
        <f t="shared" si="271"/>
        <v>2.544835144423311E-3</v>
      </c>
      <c r="AE962" s="67">
        <f t="shared" si="271"/>
        <v>2.3847677077804981E-3</v>
      </c>
      <c r="AF962" s="67">
        <f t="shared" si="271"/>
        <v>2.2347683434564554E-3</v>
      </c>
      <c r="AG962" s="67">
        <f t="shared" si="271"/>
        <v>2.0942037803603096E-3</v>
      </c>
      <c r="AH962" s="67">
        <f t="shared" si="271"/>
        <v>1.9624805794824286E-3</v>
      </c>
      <c r="AI962" s="67">
        <f t="shared" si="271"/>
        <v>1.8390426284986766E-3</v>
      </c>
      <c r="AJ962" s="67">
        <f t="shared" si="271"/>
        <v>1.7233687939614097E-3</v>
      </c>
      <c r="AK962" s="67">
        <f t="shared" si="271"/>
        <v>1.6149707211651732E-3</v>
      </c>
      <c r="AL962" s="67">
        <f t="shared" si="271"/>
        <v>1.5133907723985181E-3</v>
      </c>
      <c r="AM962" s="67">
        <f t="shared" si="271"/>
        <v>1.4182000948775924E-3</v>
      </c>
      <c r="AN962" s="67">
        <f t="shared" si="271"/>
        <v>1.3289968102046701E-3</v>
      </c>
      <c r="AO962" s="67">
        <f t="shared" si="271"/>
        <v>1.2454043177078161E-3</v>
      </c>
      <c r="AP962" s="67">
        <f t="shared" si="272"/>
        <v>1.1670697044986933E-3</v>
      </c>
      <c r="AQ962" s="67">
        <f t="shared" si="272"/>
        <v>1.0936622555360518E-3</v>
      </c>
      <c r="AR962" s="67">
        <f t="shared" si="272"/>
        <v>1.0248720574046427E-3</v>
      </c>
      <c r="AS962" s="67">
        <f t="shared" si="272"/>
        <v>9.6040868991496505E-4</v>
      </c>
      <c r="AT962" s="67">
        <f t="shared" si="272"/>
        <v>9.0000000000000106E-4</v>
      </c>
      <c r="AU962" s="67">
        <f t="shared" si="272"/>
        <v>8.4339095273254928E-4</v>
      </c>
      <c r="AV962" s="67">
        <f t="shared" si="272"/>
        <v>7.9034255461235146E-4</v>
      </c>
      <c r="AW962" s="67">
        <f t="shared" si="272"/>
        <v>7.4063084457731915E-4</v>
      </c>
      <c r="AX962" s="67">
        <f t="shared" si="272"/>
        <v>6.9404594847908554E-4</v>
      </c>
      <c r="AY962" s="67">
        <f t="shared" si="272"/>
        <v>6.5039119303104574E-4</v>
      </c>
      <c r="AZ962" s="67">
        <f t="shared" si="272"/>
        <v>6.0948227548812488E-4</v>
      </c>
      <c r="BA962" s="67">
        <f t="shared" si="272"/>
        <v>5.7114648555281228E-4</v>
      </c>
      <c r="BB962" s="67">
        <f t="shared" si="272"/>
        <v>5.3522197622248111E-4</v>
      </c>
      <c r="BC962" s="67">
        <f t="shared" si="272"/>
        <v>5.0155708049963964E-4</v>
      </c>
      <c r="BD962" s="67">
        <f t="shared" si="272"/>
        <v>4.7000967108038491E-4</v>
      </c>
      <c r="BE962" s="67">
        <f t="shared" si="272"/>
        <v>4.4044656031777513E-4</v>
      </c>
      <c r="BF962" s="67">
        <f t="shared" si="273"/>
        <v>4.1274293792686889E-4</v>
      </c>
      <c r="BG962" s="67">
        <f t="shared" si="273"/>
        <v>3.8678184405752553E-4</v>
      </c>
      <c r="BH962" s="67">
        <f t="shared" si="273"/>
        <v>3.6245367551036492E-4</v>
      </c>
      <c r="BI962" s="67">
        <f t="shared" si="273"/>
        <v>3.3965572301122285E-4</v>
      </c>
      <c r="BJ962" s="67">
        <f t="shared" si="273"/>
        <v>3.1829173759055309E-4</v>
      </c>
      <c r="BK962" s="67">
        <f t="shared" si="273"/>
        <v>2.9827152423710535E-4</v>
      </c>
      <c r="BL962" s="67">
        <f t="shared" si="273"/>
        <v>2.7951056111035735E-4</v>
      </c>
      <c r="BM962" s="67">
        <f t="shared" si="273"/>
        <v>2.6192964270408168E-4</v>
      </c>
      <c r="BN962" s="67">
        <f t="shared" si="273"/>
        <v>2.4545454545454599E-4</v>
      </c>
      <c r="BO962" s="67">
        <f t="shared" si="273"/>
        <v>2.300157143816046E-4</v>
      </c>
      <c r="BP962" s="67">
        <f t="shared" si="273"/>
        <v>2.1554796943973244E-4</v>
      </c>
      <c r="BQ962" s="67">
        <f t="shared" si="273"/>
        <v>2.0199023033926904E-4</v>
      </c>
      <c r="BS962" s="55"/>
    </row>
    <row r="963" spans="2:71">
      <c r="B963" s="56">
        <v>14</v>
      </c>
      <c r="C963" s="212">
        <v>3.0000000000000001E-3</v>
      </c>
      <c r="D963" s="212">
        <v>8.9999999999999998E-4</v>
      </c>
      <c r="I963" s="61" t="s">
        <v>381</v>
      </c>
      <c r="J963" s="67">
        <f t="shared" si="270"/>
        <v>7.8600308559662272E-3</v>
      </c>
      <c r="K963" s="67">
        <f t="shared" si="270"/>
        <v>7.4008280449228527E-3</v>
      </c>
      <c r="L963" s="67">
        <f t="shared" si="270"/>
        <v>6.9684530193594883E-3</v>
      </c>
      <c r="M963" s="67">
        <f t="shared" si="270"/>
        <v>6.5613384324384157E-3</v>
      </c>
      <c r="N963" s="67">
        <f t="shared" si="270"/>
        <v>6.1780085056741185E-3</v>
      </c>
      <c r="O963" s="67">
        <f t="shared" si="270"/>
        <v>5.8170736792793835E-3</v>
      </c>
      <c r="P963" s="67">
        <f t="shared" si="270"/>
        <v>5.4772255750516604E-3</v>
      </c>
      <c r="Q963" s="67">
        <f t="shared" si="270"/>
        <v>5.1572322535403045E-3</v>
      </c>
      <c r="R963" s="67">
        <f t="shared" si="270"/>
        <v>4.8559337483020382E-3</v>
      </c>
      <c r="S963" s="67">
        <f t="shared" si="270"/>
        <v>4.572237861056495E-3</v>
      </c>
      <c r="T963" s="67">
        <f t="shared" si="270"/>
        <v>4.3051162024993423E-3</v>
      </c>
      <c r="U963" s="67">
        <f t="shared" si="270"/>
        <v>4.0536004644211032E-3</v>
      </c>
      <c r="V963" s="67">
        <f t="shared" si="270"/>
        <v>3.8167789096181766E-3</v>
      </c>
      <c r="W963" s="67">
        <f t="shared" si="270"/>
        <v>3.5937930668721073E-3</v>
      </c>
      <c r="X963" s="67">
        <f t="shared" si="270"/>
        <v>3.3838346190164978E-3</v>
      </c>
      <c r="Y963" s="67">
        <f t="shared" si="270"/>
        <v>3.1861424728108906E-3</v>
      </c>
      <c r="Z963" s="67">
        <f t="shared" si="271"/>
        <v>3.0000000000000001E-3</v>
      </c>
      <c r="AA963" s="67">
        <f t="shared" si="271"/>
        <v>2.8247324395572265E-3</v>
      </c>
      <c r="AB963" s="67">
        <f t="shared" si="271"/>
        <v>2.6597044516956398E-3</v>
      </c>
      <c r="AC963" s="67">
        <f t="shared" si="271"/>
        <v>2.5043178147798133E-3</v>
      </c>
      <c r="AD963" s="67">
        <f t="shared" si="271"/>
        <v>2.3580092567898683E-3</v>
      </c>
      <c r="AE963" s="67">
        <f t="shared" si="271"/>
        <v>2.2202484134768558E-3</v>
      </c>
      <c r="AF963" s="67">
        <f t="shared" si="271"/>
        <v>2.0905359058078468E-3</v>
      </c>
      <c r="AG963" s="67">
        <f t="shared" si="271"/>
        <v>1.968401529731525E-3</v>
      </c>
      <c r="AH963" s="67">
        <f t="shared" si="271"/>
        <v>1.8534025517022358E-3</v>
      </c>
      <c r="AI963" s="67">
        <f t="shared" si="271"/>
        <v>1.7451221037838149E-3</v>
      </c>
      <c r="AJ963" s="67">
        <f t="shared" si="271"/>
        <v>1.6431676725154987E-3</v>
      </c>
      <c r="AK963" s="67">
        <f t="shared" si="271"/>
        <v>1.5471696760620912E-3</v>
      </c>
      <c r="AL963" s="67">
        <f t="shared" si="271"/>
        <v>1.4567801244906116E-3</v>
      </c>
      <c r="AM963" s="67">
        <f t="shared" si="271"/>
        <v>1.3716713583169485E-3</v>
      </c>
      <c r="AN963" s="67">
        <f t="shared" si="271"/>
        <v>1.2915348607498028E-3</v>
      </c>
      <c r="AO963" s="67">
        <f t="shared" si="271"/>
        <v>1.2160801393263311E-3</v>
      </c>
      <c r="AP963" s="67">
        <f t="shared" si="272"/>
        <v>1.145033672885453E-3</v>
      </c>
      <c r="AQ963" s="67">
        <f t="shared" si="272"/>
        <v>1.0781379200616324E-3</v>
      </c>
      <c r="AR963" s="67">
        <f t="shared" si="272"/>
        <v>1.0151503857049496E-3</v>
      </c>
      <c r="AS963" s="67">
        <f t="shared" si="272"/>
        <v>9.558427418432672E-4</v>
      </c>
      <c r="AT963" s="67">
        <f t="shared" si="272"/>
        <v>9.0000000000000019E-4</v>
      </c>
      <c r="AU963" s="67">
        <f t="shared" si="272"/>
        <v>8.4741973186716819E-4</v>
      </c>
      <c r="AV963" s="67">
        <f t="shared" si="272"/>
        <v>7.9791133550869222E-4</v>
      </c>
      <c r="AW963" s="67">
        <f t="shared" si="272"/>
        <v>7.5129534443394406E-4</v>
      </c>
      <c r="AX963" s="67">
        <f t="shared" si="272"/>
        <v>7.074027770369607E-4</v>
      </c>
      <c r="AY963" s="67">
        <f t="shared" si="272"/>
        <v>6.6607452404305678E-4</v>
      </c>
      <c r="AZ963" s="67">
        <f t="shared" si="272"/>
        <v>6.2716077174235425E-4</v>
      </c>
      <c r="BA963" s="67">
        <f t="shared" si="272"/>
        <v>5.9052045891945764E-4</v>
      </c>
      <c r="BB963" s="67">
        <f t="shared" si="272"/>
        <v>5.5602076551067086E-4</v>
      </c>
      <c r="BC963" s="67">
        <f t="shared" si="272"/>
        <v>5.235366311351447E-4</v>
      </c>
      <c r="BD963" s="67">
        <f t="shared" si="272"/>
        <v>4.9295030175464973E-4</v>
      </c>
      <c r="BE963" s="67">
        <f t="shared" si="272"/>
        <v>4.6415090281862745E-4</v>
      </c>
      <c r="BF963" s="67">
        <f t="shared" si="273"/>
        <v>4.370340373471836E-4</v>
      </c>
      <c r="BG963" s="67">
        <f t="shared" si="273"/>
        <v>4.1150140749508465E-4</v>
      </c>
      <c r="BH963" s="67">
        <f t="shared" si="273"/>
        <v>3.8746045822494096E-4</v>
      </c>
      <c r="BI963" s="67">
        <f t="shared" si="273"/>
        <v>3.6482404179789937E-4</v>
      </c>
      <c r="BJ963" s="67">
        <f t="shared" si="273"/>
        <v>3.4351010186563604E-4</v>
      </c>
      <c r="BK963" s="67">
        <f t="shared" si="273"/>
        <v>3.2344137601848978E-4</v>
      </c>
      <c r="BL963" s="67">
        <f t="shared" si="273"/>
        <v>3.0454511571148497E-4</v>
      </c>
      <c r="BM963" s="67">
        <f t="shared" si="273"/>
        <v>2.8675282255298019E-4</v>
      </c>
      <c r="BN963" s="67">
        <f t="shared" si="273"/>
        <v>2.7000000000000011E-4</v>
      </c>
      <c r="BO963" s="67">
        <f t="shared" si="273"/>
        <v>2.5422591956015048E-4</v>
      </c>
      <c r="BP963" s="67">
        <f t="shared" si="273"/>
        <v>2.3937340065260772E-4</v>
      </c>
      <c r="BQ963" s="67">
        <f t="shared" si="273"/>
        <v>2.2538860333018329E-4</v>
      </c>
      <c r="BS963" s="55"/>
    </row>
    <row r="964" spans="2:71">
      <c r="B964" s="56">
        <v>15</v>
      </c>
      <c r="C964" s="212">
        <v>2.7000000000000001E-3</v>
      </c>
      <c r="D964" s="212">
        <v>8.0000000000000004E-4</v>
      </c>
      <c r="I964" s="61" t="s">
        <v>381</v>
      </c>
      <c r="J964" s="67">
        <f t="shared" si="270"/>
        <v>7.1446800618373977E-3</v>
      </c>
      <c r="K964" s="67">
        <f t="shared" si="270"/>
        <v>6.7230926621794579E-3</v>
      </c>
      <c r="L964" s="67">
        <f t="shared" si="270"/>
        <v>6.3263819447538982E-3</v>
      </c>
      <c r="M964" s="67">
        <f t="shared" si="270"/>
        <v>5.9530800067737919E-3</v>
      </c>
      <c r="N964" s="67">
        <f t="shared" si="270"/>
        <v>5.6018055622514993E-3</v>
      </c>
      <c r="O964" s="67">
        <f t="shared" si="270"/>
        <v>5.27125883098588E-3</v>
      </c>
      <c r="P964" s="67">
        <f t="shared" si="270"/>
        <v>4.9602167291359382E-3</v>
      </c>
      <c r="Q964" s="67">
        <f t="shared" si="270"/>
        <v>4.6675283435851306E-3</v>
      </c>
      <c r="R964" s="67">
        <f t="shared" si="270"/>
        <v>4.3921106733506811E-3</v>
      </c>
      <c r="S964" s="67">
        <f t="shared" si="270"/>
        <v>4.132944622280285E-3</v>
      </c>
      <c r="T964" s="67">
        <f t="shared" si="270"/>
        <v>3.8890712282084838E-3</v>
      </c>
      <c r="U964" s="67">
        <f t="shared" si="270"/>
        <v>3.6595881146198723E-3</v>
      </c>
      <c r="V964" s="67">
        <f t="shared" si="270"/>
        <v>3.4436461516896355E-3</v>
      </c>
      <c r="W964" s="67">
        <f t="shared" si="270"/>
        <v>3.2404463143466686E-3</v>
      </c>
      <c r="X964" s="67">
        <f t="shared" si="270"/>
        <v>3.0492367257335101E-3</v>
      </c>
      <c r="Y964" s="67">
        <f t="shared" si="270"/>
        <v>2.8693098751233683E-3</v>
      </c>
      <c r="Z964" s="67">
        <f t="shared" si="271"/>
        <v>2.7000000000000001E-3</v>
      </c>
      <c r="AA964" s="67">
        <f t="shared" si="271"/>
        <v>2.5406806226136737E-3</v>
      </c>
      <c r="AB964" s="67">
        <f t="shared" si="271"/>
        <v>2.3907622318980015E-3</v>
      </c>
      <c r="AC964" s="67">
        <f t="shared" si="271"/>
        <v>2.2496901021703225E-3</v>
      </c>
      <c r="AD964" s="67">
        <f t="shared" si="271"/>
        <v>2.1169422405444122E-3</v>
      </c>
      <c r="AE964" s="67">
        <f t="shared" si="271"/>
        <v>1.9920274554605785E-3</v>
      </c>
      <c r="AF964" s="67">
        <f t="shared" si="271"/>
        <v>1.8744835391863389E-3</v>
      </c>
      <c r="AG964" s="67">
        <f t="shared" si="271"/>
        <v>1.7638755575626035E-3</v>
      </c>
      <c r="AH964" s="67">
        <f t="shared" si="271"/>
        <v>1.6597942406671095E-3</v>
      </c>
      <c r="AI964" s="67">
        <f t="shared" si="271"/>
        <v>1.5618544684402598E-3</v>
      </c>
      <c r="AJ964" s="67">
        <f t="shared" si="271"/>
        <v>1.4696938456699063E-3</v>
      </c>
      <c r="AK964" s="67">
        <f t="shared" si="271"/>
        <v>1.3829713610622599E-3</v>
      </c>
      <c r="AL964" s="67">
        <f t="shared" si="271"/>
        <v>1.3013661254372376E-3</v>
      </c>
      <c r="AM964" s="67">
        <f t="shared" si="271"/>
        <v>1.2245761843793425E-3</v>
      </c>
      <c r="AN964" s="67">
        <f t="shared" si="271"/>
        <v>1.1523174009506611E-3</v>
      </c>
      <c r="AO964" s="67">
        <f t="shared" si="271"/>
        <v>1.0843224043318132E-3</v>
      </c>
      <c r="AP964" s="67">
        <f t="shared" si="272"/>
        <v>1.020339600500632E-3</v>
      </c>
      <c r="AQ964" s="67">
        <f t="shared" si="272"/>
        <v>9.6013224128790105E-4</v>
      </c>
      <c r="AR964" s="67">
        <f t="shared" si="272"/>
        <v>9.0347754836548374E-4</v>
      </c>
      <c r="AS964" s="67">
        <f t="shared" si="272"/>
        <v>8.5016588892544156E-4</v>
      </c>
      <c r="AT964" s="67">
        <f t="shared" si="272"/>
        <v>7.9999999999999939E-4</v>
      </c>
      <c r="AU964" s="67">
        <f t="shared" si="272"/>
        <v>7.5279425855219895E-4</v>
      </c>
      <c r="AV964" s="67">
        <f t="shared" si="272"/>
        <v>7.0837399463644427E-4</v>
      </c>
      <c r="AW964" s="67">
        <f t="shared" si="272"/>
        <v>6.6657484508750233E-4</v>
      </c>
      <c r="AX964" s="67">
        <f t="shared" si="272"/>
        <v>6.2724214534649186E-4</v>
      </c>
      <c r="AY964" s="67">
        <f t="shared" si="272"/>
        <v>5.9023035717350417E-4</v>
      </c>
      <c r="AZ964" s="67">
        <f t="shared" si="272"/>
        <v>5.5540253012928507E-4</v>
      </c>
      <c r="BA964" s="67">
        <f t="shared" si="272"/>
        <v>5.2262979483336356E-4</v>
      </c>
      <c r="BB964" s="67">
        <f t="shared" si="272"/>
        <v>4.9179088612358757E-4</v>
      </c>
      <c r="BC964" s="67">
        <f t="shared" si="272"/>
        <v>4.6277169435266912E-4</v>
      </c>
      <c r="BD964" s="67">
        <f t="shared" si="272"/>
        <v>4.354648431614533E-4</v>
      </c>
      <c r="BE964" s="67">
        <f t="shared" si="272"/>
        <v>4.0976929216659521E-4</v>
      </c>
      <c r="BF964" s="67">
        <f t="shared" si="273"/>
        <v>3.8558996309251452E-4</v>
      </c>
      <c r="BG964" s="67">
        <f t="shared" si="273"/>
        <v>3.6283738796424929E-4</v>
      </c>
      <c r="BH964" s="67">
        <f t="shared" si="273"/>
        <v>3.4142737805945483E-4</v>
      </c>
      <c r="BI964" s="67">
        <f t="shared" si="273"/>
        <v>3.2128071239461104E-4</v>
      </c>
      <c r="BJ964" s="67">
        <f t="shared" si="273"/>
        <v>3.0232284459277955E-4</v>
      </c>
      <c r="BK964" s="67">
        <f t="shared" si="273"/>
        <v>2.844836270482667E-4</v>
      </c>
      <c r="BL964" s="67">
        <f t="shared" si="273"/>
        <v>2.6769705136755047E-4</v>
      </c>
      <c r="BM964" s="67">
        <f t="shared" si="273"/>
        <v>2.5190100412605655E-4</v>
      </c>
      <c r="BN964" s="67">
        <f t="shared" si="273"/>
        <v>2.3703703703703663E-4</v>
      </c>
      <c r="BO964" s="67">
        <f t="shared" si="273"/>
        <v>2.2305015068213281E-4</v>
      </c>
      <c r="BP964" s="67">
        <f t="shared" si="273"/>
        <v>2.0988859100339068E-4</v>
      </c>
      <c r="BQ964" s="67">
        <f t="shared" si="273"/>
        <v>1.9750365780370422E-4</v>
      </c>
      <c r="BS964" s="55"/>
    </row>
    <row r="965" spans="2:71">
      <c r="B965" s="56">
        <v>16</v>
      </c>
      <c r="C965" s="212">
        <v>2.5999999999999999E-3</v>
      </c>
      <c r="D965" s="212">
        <v>8.0000000000000004E-4</v>
      </c>
      <c r="I965" s="61" t="s">
        <v>381</v>
      </c>
      <c r="J965" s="67">
        <f t="shared" si="270"/>
        <v>6.6754421520548238E-3</v>
      </c>
      <c r="K965" s="67">
        <f t="shared" si="270"/>
        <v>6.293407722448306E-3</v>
      </c>
      <c r="L965" s="67">
        <f t="shared" si="270"/>
        <v>5.9332370588785974E-3</v>
      </c>
      <c r="M965" s="67">
        <f t="shared" si="270"/>
        <v>5.5936789016992712E-3</v>
      </c>
      <c r="N965" s="67">
        <f t="shared" si="270"/>
        <v>5.2735536006426375E-3</v>
      </c>
      <c r="O965" s="67">
        <f t="shared" si="270"/>
        <v>4.9717490166270679E-3</v>
      </c>
      <c r="P965" s="67">
        <f t="shared" si="270"/>
        <v>4.6872166581031884E-3</v>
      </c>
      <c r="Q965" s="67">
        <f t="shared" si="270"/>
        <v>4.4189680385163322E-3</v>
      </c>
      <c r="R965" s="67">
        <f t="shared" si="270"/>
        <v>4.166071242230807E-3</v>
      </c>
      <c r="S965" s="67">
        <f t="shared" si="270"/>
        <v>3.9276476869857298E-3</v>
      </c>
      <c r="T965" s="67">
        <f t="shared" si="270"/>
        <v>3.7028690716349741E-3</v>
      </c>
      <c r="U965" s="67">
        <f t="shared" si="270"/>
        <v>3.4909544985674457E-3</v>
      </c>
      <c r="V965" s="67">
        <f t="shared" si="270"/>
        <v>3.2911677608107579E-3</v>
      </c>
      <c r="W965" s="67">
        <f t="shared" si="270"/>
        <v>3.1028147843935082E-3</v>
      </c>
      <c r="X965" s="67">
        <f t="shared" si="270"/>
        <v>2.9252412170807335E-3</v>
      </c>
      <c r="Y965" s="67">
        <f t="shared" si="270"/>
        <v>2.757830155105623E-3</v>
      </c>
      <c r="Z965" s="67">
        <f t="shared" si="271"/>
        <v>2.5999999999999999E-3</v>
      </c>
      <c r="AA965" s="67">
        <f t="shared" si="271"/>
        <v>2.4512024380780244E-3</v>
      </c>
      <c r="AB965" s="67">
        <f t="shared" si="271"/>
        <v>2.3109205355537118E-3</v>
      </c>
      <c r="AC965" s="67">
        <f t="shared" si="271"/>
        <v>2.1786669426745505E-3</v>
      </c>
      <c r="AD965" s="67">
        <f t="shared" si="271"/>
        <v>2.0539822006322515E-3</v>
      </c>
      <c r="AE965" s="67">
        <f t="shared" si="271"/>
        <v>1.9364331453687079E-3</v>
      </c>
      <c r="AF965" s="67">
        <f t="shared" si="271"/>
        <v>1.8256114027318745E-3</v>
      </c>
      <c r="AG965" s="67">
        <f t="shared" si="271"/>
        <v>1.7211319697536202E-3</v>
      </c>
      <c r="AH965" s="67">
        <f t="shared" si="271"/>
        <v>1.62263187712081E-3</v>
      </c>
      <c r="AI965" s="67">
        <f t="shared" si="271"/>
        <v>1.5297689281929428E-3</v>
      </c>
      <c r="AJ965" s="67">
        <f t="shared" si="271"/>
        <v>1.4422205101855949E-3</v>
      </c>
      <c r="AK965" s="67">
        <f t="shared" si="271"/>
        <v>1.3596824733896396E-3</v>
      </c>
      <c r="AL965" s="67">
        <f t="shared" si="271"/>
        <v>1.2818680745325549E-3</v>
      </c>
      <c r="AM965" s="67">
        <f t="shared" si="271"/>
        <v>1.2085069806109928E-3</v>
      </c>
      <c r="AN965" s="67">
        <f t="shared" si="271"/>
        <v>1.1393443297338373E-3</v>
      </c>
      <c r="AO965" s="67">
        <f t="shared" si="271"/>
        <v>1.0741398457130593E-3</v>
      </c>
      <c r="AP965" s="67">
        <f t="shared" si="272"/>
        <v>1.0126670033263861E-3</v>
      </c>
      <c r="AQ965" s="67">
        <f t="shared" si="272"/>
        <v>9.5471224135184783E-4</v>
      </c>
      <c r="AR965" s="67">
        <f t="shared" si="272"/>
        <v>9.0007422064022479E-4</v>
      </c>
      <c r="AS965" s="67">
        <f t="shared" si="272"/>
        <v>8.4856312464788347E-4</v>
      </c>
      <c r="AT965" s="67">
        <f t="shared" si="272"/>
        <v>7.9999999999999928E-4</v>
      </c>
      <c r="AU965" s="67">
        <f t="shared" si="272"/>
        <v>7.542161347932376E-4</v>
      </c>
      <c r="AV965" s="67">
        <f t="shared" si="272"/>
        <v>7.1105247247806448E-4</v>
      </c>
      <c r="AW965" s="67">
        <f t="shared" si="272"/>
        <v>6.7035905928447645E-4</v>
      </c>
      <c r="AX965" s="67">
        <f t="shared" si="272"/>
        <v>6.3199452327146141E-4</v>
      </c>
      <c r="AY965" s="67">
        <f t="shared" si="272"/>
        <v>5.9582558319037113E-4</v>
      </c>
      <c r="AZ965" s="67">
        <f t="shared" si="272"/>
        <v>5.6172658545596086E-4</v>
      </c>
      <c r="BA965" s="67">
        <f t="shared" si="272"/>
        <v>5.2957906761649809E-4</v>
      </c>
      <c r="BB965" s="67">
        <f t="shared" si="272"/>
        <v>4.9927134680640274E-4</v>
      </c>
      <c r="BC965" s="67">
        <f t="shared" si="272"/>
        <v>4.7069813175167432E-4</v>
      </c>
      <c r="BD965" s="67">
        <f t="shared" si="272"/>
        <v>4.4376015698018262E-4</v>
      </c>
      <c r="BE965" s="67">
        <f t="shared" si="272"/>
        <v>4.1836383796604258E-4</v>
      </c>
      <c r="BF965" s="67">
        <f t="shared" si="273"/>
        <v>3.9442094601001651E-4</v>
      </c>
      <c r="BG965" s="67">
        <f t="shared" si="273"/>
        <v>3.7184830172645896E-4</v>
      </c>
      <c r="BH965" s="67">
        <f t="shared" si="273"/>
        <v>3.505674860719496E-4</v>
      </c>
      <c r="BI965" s="67">
        <f t="shared" si="273"/>
        <v>3.3050456791171025E-4</v>
      </c>
      <c r="BJ965" s="67">
        <f t="shared" si="273"/>
        <v>3.115898471773493E-4</v>
      </c>
      <c r="BK965" s="67">
        <f t="shared" si="273"/>
        <v>2.9375761272364522E-4</v>
      </c>
      <c r="BL965" s="67">
        <f t="shared" si="273"/>
        <v>2.7694591404314582E-4</v>
      </c>
      <c r="BM965" s="67">
        <f t="shared" si="273"/>
        <v>2.6109634604550231E-4</v>
      </c>
      <c r="BN965" s="67">
        <f t="shared" si="273"/>
        <v>2.4615384615384565E-4</v>
      </c>
      <c r="BO965" s="67">
        <f t="shared" si="273"/>
        <v>2.3206650301330365E-4</v>
      </c>
      <c r="BP965" s="67">
        <f t="shared" si="273"/>
        <v>2.1878537614709653E-4</v>
      </c>
      <c r="BQ965" s="67">
        <f t="shared" si="273"/>
        <v>2.0626432593368488E-4</v>
      </c>
      <c r="BS965" s="55"/>
    </row>
    <row r="966" spans="2:71">
      <c r="B966" s="56">
        <v>17</v>
      </c>
      <c r="C966" s="212">
        <v>2.5000000000000001E-3</v>
      </c>
      <c r="D966" s="212">
        <v>8.0000000000000004E-4</v>
      </c>
      <c r="I966" s="61" t="s">
        <v>381</v>
      </c>
      <c r="J966" s="67">
        <f t="shared" si="270"/>
        <v>6.2204245398983947E-3</v>
      </c>
      <c r="K966" s="67">
        <f t="shared" si="270"/>
        <v>5.8759423329474893E-3</v>
      </c>
      <c r="L966" s="67">
        <f t="shared" si="270"/>
        <v>5.5505372790340688E-3</v>
      </c>
      <c r="M966" s="67">
        <f t="shared" si="270"/>
        <v>5.2431529004629959E-3</v>
      </c>
      <c r="N966" s="67">
        <f t="shared" si="270"/>
        <v>4.9527912264409795E-3</v>
      </c>
      <c r="O966" s="67">
        <f t="shared" si="270"/>
        <v>4.678509553010482E-3</v>
      </c>
      <c r="P966" s="67">
        <f t="shared" si="270"/>
        <v>4.419417382415922E-3</v>
      </c>
      <c r="Q966" s="67">
        <f t="shared" si="270"/>
        <v>4.1746735319653713E-3</v>
      </c>
      <c r="R966" s="67">
        <f t="shared" si="270"/>
        <v>3.9434834030012082E-3</v>
      </c>
      <c r="S966" s="67">
        <f t="shared" si="270"/>
        <v>3.7250964011130193E-3</v>
      </c>
      <c r="T966" s="67">
        <f t="shared" si="270"/>
        <v>3.5188034992170913E-3</v>
      </c>
      <c r="U966" s="67">
        <f t="shared" si="270"/>
        <v>3.3239349355906177E-3</v>
      </c>
      <c r="V966" s="67">
        <f t="shared" si="270"/>
        <v>3.1398580393869752E-3</v>
      </c>
      <c r="W966" s="67">
        <f t="shared" si="270"/>
        <v>2.9659751765722399E-3</v>
      </c>
      <c r="X966" s="67">
        <f t="shared" si="270"/>
        <v>2.8017218096141232E-3</v>
      </c>
      <c r="Y966" s="67">
        <f t="shared" si="270"/>
        <v>2.646564664623804E-3</v>
      </c>
      <c r="Z966" s="67">
        <f t="shared" si="271"/>
        <v>2.5000000000000001E-3</v>
      </c>
      <c r="AA966" s="67">
        <f t="shared" si="271"/>
        <v>2.3615519709541677E-3</v>
      </c>
      <c r="AB966" s="67">
        <f t="shared" si="271"/>
        <v>2.2307710846070057E-3</v>
      </c>
      <c r="AC966" s="67">
        <f t="shared" si="271"/>
        <v>2.1072327406404961E-3</v>
      </c>
      <c r="AD966" s="67">
        <f t="shared" si="271"/>
        <v>1.9905358527674863E-3</v>
      </c>
      <c r="AE966" s="67">
        <f t="shared" si="271"/>
        <v>1.880301546543197E-3</v>
      </c>
      <c r="AF966" s="67">
        <f t="shared" si="271"/>
        <v>1.7761719292909027E-3</v>
      </c>
      <c r="AG966" s="67">
        <f t="shared" si="271"/>
        <v>1.6778089281481591E-3</v>
      </c>
      <c r="AH966" s="67">
        <f t="shared" si="271"/>
        <v>1.5848931924611134E-3</v>
      </c>
      <c r="AI966" s="67">
        <f t="shared" si="271"/>
        <v>1.4971230569633543E-3</v>
      </c>
      <c r="AJ966" s="67">
        <f t="shared" si="271"/>
        <v>1.414213562373095E-3</v>
      </c>
      <c r="AK966" s="67">
        <f t="shared" si="271"/>
        <v>1.3358955302289189E-3</v>
      </c>
      <c r="AL966" s="67">
        <f t="shared" si="271"/>
        <v>1.2619146889603866E-3</v>
      </c>
      <c r="AM966" s="67">
        <f t="shared" si="271"/>
        <v>1.1920308483561665E-3</v>
      </c>
      <c r="AN966" s="67">
        <f t="shared" si="271"/>
        <v>1.1260171197494694E-3</v>
      </c>
      <c r="AO966" s="67">
        <f t="shared" si="271"/>
        <v>1.0636591793889978E-3</v>
      </c>
      <c r="AP966" s="67">
        <f t="shared" si="272"/>
        <v>1.004754572603832E-3</v>
      </c>
      <c r="AQ966" s="67">
        <f t="shared" si="272"/>
        <v>9.4911205650311664E-4</v>
      </c>
      <c r="AR966" s="67">
        <f t="shared" si="272"/>
        <v>8.9655097907651948E-4</v>
      </c>
      <c r="AS966" s="67">
        <f t="shared" si="272"/>
        <v>8.4690069267961726E-4</v>
      </c>
      <c r="AT966" s="67">
        <f t="shared" si="272"/>
        <v>7.9999999999999993E-4</v>
      </c>
      <c r="AU966" s="67">
        <f t="shared" si="272"/>
        <v>7.5569663070533359E-4</v>
      </c>
      <c r="AV966" s="67">
        <f t="shared" si="272"/>
        <v>7.1384674707424174E-4</v>
      </c>
      <c r="AW966" s="67">
        <f t="shared" si="272"/>
        <v>6.7431447700495872E-4</v>
      </c>
      <c r="AX966" s="67">
        <f t="shared" si="272"/>
        <v>6.3697147288559544E-4</v>
      </c>
      <c r="AY966" s="67">
        <f t="shared" si="272"/>
        <v>6.0169649489382295E-4</v>
      </c>
      <c r="AZ966" s="67">
        <f t="shared" si="272"/>
        <v>5.6837501737308862E-4</v>
      </c>
      <c r="BA966" s="67">
        <f t="shared" si="272"/>
        <v>5.3689885700741074E-4</v>
      </c>
      <c r="BB966" s="67">
        <f t="shared" si="272"/>
        <v>5.071658215875563E-4</v>
      </c>
      <c r="BC966" s="67">
        <f t="shared" si="272"/>
        <v>4.7907937822827328E-4</v>
      </c>
      <c r="BD966" s="67">
        <f t="shared" si="272"/>
        <v>4.5254833995939044E-4</v>
      </c>
      <c r="BE966" s="67">
        <f t="shared" si="272"/>
        <v>4.2748656967325402E-4</v>
      </c>
      <c r="BF966" s="67">
        <f t="shared" si="273"/>
        <v>4.0381270046732361E-4</v>
      </c>
      <c r="BG966" s="67">
        <f t="shared" si="273"/>
        <v>3.8144987147397313E-4</v>
      </c>
      <c r="BH966" s="67">
        <f t="shared" si="273"/>
        <v>3.6032547831983008E-4</v>
      </c>
      <c r="BI966" s="67">
        <f t="shared" si="273"/>
        <v>3.4037093740447923E-4</v>
      </c>
      <c r="BJ966" s="67">
        <f t="shared" si="273"/>
        <v>3.2152146323322621E-4</v>
      </c>
      <c r="BK966" s="67">
        <f t="shared" si="273"/>
        <v>3.0371585808099729E-4</v>
      </c>
      <c r="BL966" s="67">
        <f t="shared" si="273"/>
        <v>2.8689631330448622E-4</v>
      </c>
      <c r="BM966" s="67">
        <f t="shared" si="273"/>
        <v>2.7100822165747752E-4</v>
      </c>
      <c r="BN966" s="67">
        <f t="shared" si="273"/>
        <v>2.5599999999999993E-4</v>
      </c>
      <c r="BO966" s="67">
        <f t="shared" si="273"/>
        <v>2.4182292182570671E-4</v>
      </c>
      <c r="BP966" s="67">
        <f t="shared" si="273"/>
        <v>2.2843095906375729E-4</v>
      </c>
      <c r="BQ966" s="67">
        <f t="shared" si="273"/>
        <v>2.1578063264158674E-4</v>
      </c>
      <c r="BS966" s="55"/>
    </row>
    <row r="967" spans="2:71">
      <c r="B967" s="56">
        <v>18</v>
      </c>
      <c r="C967" s="212">
        <v>2.3999999999999998E-3</v>
      </c>
      <c r="D967" s="212">
        <v>6.9999999999999999E-4</v>
      </c>
      <c r="I967" s="61" t="s">
        <v>381</v>
      </c>
      <c r="J967" s="67">
        <f t="shared" si="270"/>
        <v>6.4313449374484039E-3</v>
      </c>
      <c r="K967" s="67">
        <f t="shared" si="270"/>
        <v>6.0470859710054347E-3</v>
      </c>
      <c r="L967" s="67">
        <f t="shared" si="270"/>
        <v>5.6857856476966659E-3</v>
      </c>
      <c r="M967" s="67">
        <f t="shared" si="270"/>
        <v>5.3460722381921512E-3</v>
      </c>
      <c r="N967" s="67">
        <f t="shared" si="270"/>
        <v>5.026655971026083E-3</v>
      </c>
      <c r="O967" s="67">
        <f t="shared" si="270"/>
        <v>4.7263241357914472E-3</v>
      </c>
      <c r="P967" s="67">
        <f t="shared" si="270"/>
        <v>4.443936478908248E-3</v>
      </c>
      <c r="Q967" s="67">
        <f t="shared" si="270"/>
        <v>4.1784208744846136E-3</v>
      </c>
      <c r="R967" s="67">
        <f t="shared" si="270"/>
        <v>3.9287692538346108E-3</v>
      </c>
      <c r="S967" s="67">
        <f t="shared" si="270"/>
        <v>3.6940337781985696E-3</v>
      </c>
      <c r="T967" s="67">
        <f t="shared" si="270"/>
        <v>3.473323240135101E-3</v>
      </c>
      <c r="U967" s="67">
        <f t="shared" si="270"/>
        <v>3.2657996799221765E-3</v>
      </c>
      <c r="V967" s="67">
        <f t="shared" si="270"/>
        <v>3.0706752041209217E-3</v>
      </c>
      <c r="W967" s="67">
        <f t="shared" si="270"/>
        <v>2.887208994223356E-3</v>
      </c>
      <c r="X967" s="67">
        <f t="shared" si="270"/>
        <v>2.7147044940269674E-3</v>
      </c>
      <c r="Y967" s="67">
        <f t="shared" si="270"/>
        <v>2.5525067650575815E-3</v>
      </c>
      <c r="Z967" s="67">
        <f t="shared" si="271"/>
        <v>2.3999999999999998E-3</v>
      </c>
      <c r="AA967" s="67">
        <f t="shared" si="271"/>
        <v>2.2566051846957826E-3</v>
      </c>
      <c r="AB967" s="67">
        <f t="shared" si="271"/>
        <v>2.1217778998316198E-3</v>
      </c>
      <c r="AC967" s="67">
        <f t="shared" si="271"/>
        <v>1.9950062539720679E-3</v>
      </c>
      <c r="AD967" s="67">
        <f t="shared" si="271"/>
        <v>1.8758089400891167E-3</v>
      </c>
      <c r="AE967" s="67">
        <f t="shared" si="271"/>
        <v>1.7637334082099177E-3</v>
      </c>
      <c r="AF967" s="67">
        <f t="shared" si="271"/>
        <v>1.6583541472448597E-3</v>
      </c>
      <c r="AG967" s="67">
        <f t="shared" si="271"/>
        <v>1.55927106947271E-3</v>
      </c>
      <c r="AH967" s="67">
        <f t="shared" si="271"/>
        <v>1.4661079915492734E-3</v>
      </c>
      <c r="AI967" s="67">
        <f t="shared" si="271"/>
        <v>1.3785112062725047E-3</v>
      </c>
      <c r="AJ967" s="67">
        <f t="shared" si="271"/>
        <v>1.2961481396815714E-3</v>
      </c>
      <c r="AK967" s="67">
        <f t="shared" si="271"/>
        <v>1.218706088391345E-3</v>
      </c>
      <c r="AL967" s="67">
        <f t="shared" si="271"/>
        <v>1.1458910323684276E-3</v>
      </c>
      <c r="AM967" s="67">
        <f t="shared" si="271"/>
        <v>1.0774265186412489E-3</v>
      </c>
      <c r="AN967" s="67">
        <f t="shared" si="271"/>
        <v>1.0130526117060705E-3</v>
      </c>
      <c r="AO967" s="67">
        <f t="shared" si="271"/>
        <v>9.5252490664396764E-4</v>
      </c>
      <c r="AP967" s="67">
        <f t="shared" si="272"/>
        <v>8.956136012019351E-4</v>
      </c>
      <c r="AQ967" s="67">
        <f t="shared" si="272"/>
        <v>8.42102623315145E-4</v>
      </c>
      <c r="AR967" s="67">
        <f t="shared" si="272"/>
        <v>7.9178881075786501E-4</v>
      </c>
      <c r="AS967" s="67">
        <f t="shared" si="272"/>
        <v>7.4448113980846099E-4</v>
      </c>
      <c r="AT967" s="67">
        <f t="shared" si="272"/>
        <v>6.9999999999999956E-4</v>
      </c>
      <c r="AU967" s="67">
        <f t="shared" si="272"/>
        <v>6.5817651220293632E-4</v>
      </c>
      <c r="AV967" s="67">
        <f t="shared" si="272"/>
        <v>6.1885188745088883E-4</v>
      </c>
      <c r="AW967" s="67">
        <f t="shared" si="272"/>
        <v>5.8187682407518618E-4</v>
      </c>
      <c r="AX967" s="67">
        <f t="shared" si="272"/>
        <v>5.4711094085932541E-4</v>
      </c>
      <c r="AY967" s="67">
        <f t="shared" si="272"/>
        <v>5.1442224406122571E-4</v>
      </c>
      <c r="AZ967" s="67">
        <f t="shared" si="272"/>
        <v>4.8368662627975049E-4</v>
      </c>
      <c r="BA967" s="67">
        <f t="shared" si="272"/>
        <v>4.5478739526287349E-4</v>
      </c>
      <c r="BB967" s="67">
        <f t="shared" si="272"/>
        <v>4.2761483086853781E-4</v>
      </c>
      <c r="BC967" s="67">
        <f t="shared" si="272"/>
        <v>4.0206576849614699E-4</v>
      </c>
      <c r="BD967" s="67">
        <f t="shared" si="272"/>
        <v>3.7804320740712479E-4</v>
      </c>
      <c r="BE967" s="67">
        <f t="shared" si="272"/>
        <v>3.5545594244747544E-4</v>
      </c>
      <c r="BF967" s="67">
        <f t="shared" si="273"/>
        <v>3.3421821777412458E-4</v>
      </c>
      <c r="BG967" s="67">
        <f t="shared" si="273"/>
        <v>3.1424940127036406E-4</v>
      </c>
      <c r="BH967" s="67">
        <f t="shared" si="273"/>
        <v>2.9547367841427043E-4</v>
      </c>
      <c r="BI967" s="67">
        <f t="shared" si="273"/>
        <v>2.7781976443782381E-4</v>
      </c>
      <c r="BJ967" s="67">
        <f t="shared" si="273"/>
        <v>2.6122063368389761E-4</v>
      </c>
      <c r="BK967" s="67">
        <f t="shared" si="273"/>
        <v>2.4561326513358386E-4</v>
      </c>
      <c r="BL967" s="67">
        <f t="shared" si="273"/>
        <v>2.3093840313771053E-4</v>
      </c>
      <c r="BM967" s="67">
        <f t="shared" si="273"/>
        <v>2.1714033244413434E-4</v>
      </c>
      <c r="BN967" s="67">
        <f t="shared" si="273"/>
        <v>2.0416666666666646E-4</v>
      </c>
      <c r="BO967" s="67">
        <f t="shared" si="273"/>
        <v>1.91968149392523E-4</v>
      </c>
      <c r="BP967" s="67">
        <f t="shared" si="273"/>
        <v>1.8049846717317581E-4</v>
      </c>
      <c r="BQ967" s="67">
        <f t="shared" si="273"/>
        <v>1.697140736885959E-4</v>
      </c>
      <c r="BS967" s="55"/>
    </row>
    <row r="968" spans="2:71">
      <c r="B968" s="56">
        <v>19</v>
      </c>
      <c r="C968" s="212">
        <v>2.3999999999999998E-3</v>
      </c>
      <c r="D968" s="212">
        <v>6.9999999999999999E-4</v>
      </c>
      <c r="I968" s="61" t="s">
        <v>381</v>
      </c>
      <c r="J968" s="67">
        <f t="shared" si="270"/>
        <v>6.4313449374484039E-3</v>
      </c>
      <c r="K968" s="67">
        <f t="shared" si="270"/>
        <v>6.0470859710054347E-3</v>
      </c>
      <c r="L968" s="67">
        <f t="shared" si="270"/>
        <v>5.6857856476966659E-3</v>
      </c>
      <c r="M968" s="67">
        <f t="shared" si="270"/>
        <v>5.3460722381921512E-3</v>
      </c>
      <c r="N968" s="67">
        <f t="shared" si="270"/>
        <v>5.026655971026083E-3</v>
      </c>
      <c r="O968" s="67">
        <f t="shared" si="270"/>
        <v>4.7263241357914472E-3</v>
      </c>
      <c r="P968" s="67">
        <f t="shared" si="270"/>
        <v>4.443936478908248E-3</v>
      </c>
      <c r="Q968" s="67">
        <f t="shared" si="270"/>
        <v>4.1784208744846136E-3</v>
      </c>
      <c r="R968" s="67">
        <f t="shared" si="270"/>
        <v>3.9287692538346108E-3</v>
      </c>
      <c r="S968" s="67">
        <f t="shared" si="270"/>
        <v>3.6940337781985696E-3</v>
      </c>
      <c r="T968" s="67">
        <f t="shared" si="270"/>
        <v>3.473323240135101E-3</v>
      </c>
      <c r="U968" s="67">
        <f t="shared" si="270"/>
        <v>3.2657996799221765E-3</v>
      </c>
      <c r="V968" s="67">
        <f t="shared" si="270"/>
        <v>3.0706752041209217E-3</v>
      </c>
      <c r="W968" s="67">
        <f t="shared" si="270"/>
        <v>2.887208994223356E-3</v>
      </c>
      <c r="X968" s="67">
        <f t="shared" si="270"/>
        <v>2.7147044940269674E-3</v>
      </c>
      <c r="Y968" s="67">
        <f t="shared" ref="Y968:AN983" si="274">$C968*POWER(POWER($D968/$C968,1/($D$672-$C$672)),Y$672-$C$672)</f>
        <v>2.5525067650575815E-3</v>
      </c>
      <c r="Z968" s="67">
        <f t="shared" si="274"/>
        <v>2.3999999999999998E-3</v>
      </c>
      <c r="AA968" s="67">
        <f t="shared" si="274"/>
        <v>2.2566051846957826E-3</v>
      </c>
      <c r="AB968" s="67">
        <f t="shared" si="274"/>
        <v>2.1217778998316198E-3</v>
      </c>
      <c r="AC968" s="67">
        <f t="shared" si="274"/>
        <v>1.9950062539720679E-3</v>
      </c>
      <c r="AD968" s="67">
        <f t="shared" si="271"/>
        <v>1.8758089400891167E-3</v>
      </c>
      <c r="AE968" s="67">
        <f t="shared" si="271"/>
        <v>1.7637334082099177E-3</v>
      </c>
      <c r="AF968" s="67">
        <f t="shared" si="271"/>
        <v>1.6583541472448597E-3</v>
      </c>
      <c r="AG968" s="67">
        <f t="shared" si="271"/>
        <v>1.55927106947271E-3</v>
      </c>
      <c r="AH968" s="67">
        <f t="shared" si="271"/>
        <v>1.4661079915492734E-3</v>
      </c>
      <c r="AI968" s="67">
        <f t="shared" si="271"/>
        <v>1.3785112062725047E-3</v>
      </c>
      <c r="AJ968" s="67">
        <f t="shared" si="271"/>
        <v>1.2961481396815714E-3</v>
      </c>
      <c r="AK968" s="67">
        <f t="shared" si="271"/>
        <v>1.218706088391345E-3</v>
      </c>
      <c r="AL968" s="67">
        <f t="shared" si="271"/>
        <v>1.1458910323684276E-3</v>
      </c>
      <c r="AM968" s="67">
        <f t="shared" si="271"/>
        <v>1.0774265186412489E-3</v>
      </c>
      <c r="AN968" s="67">
        <f t="shared" si="271"/>
        <v>1.0130526117060705E-3</v>
      </c>
      <c r="AO968" s="67">
        <f t="shared" si="271"/>
        <v>9.5252490664396764E-4</v>
      </c>
      <c r="AP968" s="67">
        <f t="shared" si="272"/>
        <v>8.956136012019351E-4</v>
      </c>
      <c r="AQ968" s="67">
        <f t="shared" si="272"/>
        <v>8.42102623315145E-4</v>
      </c>
      <c r="AR968" s="67">
        <f t="shared" si="272"/>
        <v>7.9178881075786501E-4</v>
      </c>
      <c r="AS968" s="67">
        <f t="shared" si="272"/>
        <v>7.4448113980846099E-4</v>
      </c>
      <c r="AT968" s="67">
        <f t="shared" si="272"/>
        <v>6.9999999999999956E-4</v>
      </c>
      <c r="AU968" s="67">
        <f t="shared" si="272"/>
        <v>6.5817651220293632E-4</v>
      </c>
      <c r="AV968" s="67">
        <f t="shared" si="272"/>
        <v>6.1885188745088883E-4</v>
      </c>
      <c r="AW968" s="67">
        <f t="shared" si="272"/>
        <v>5.8187682407518618E-4</v>
      </c>
      <c r="AX968" s="67">
        <f t="shared" si="272"/>
        <v>5.4711094085932541E-4</v>
      </c>
      <c r="AY968" s="67">
        <f t="shared" si="272"/>
        <v>5.1442224406122571E-4</v>
      </c>
      <c r="AZ968" s="67">
        <f t="shared" si="272"/>
        <v>4.8368662627975049E-4</v>
      </c>
      <c r="BA968" s="67">
        <f t="shared" si="272"/>
        <v>4.5478739526287349E-4</v>
      </c>
      <c r="BB968" s="67">
        <f t="shared" si="272"/>
        <v>4.2761483086853781E-4</v>
      </c>
      <c r="BC968" s="67">
        <f t="shared" si="272"/>
        <v>4.0206576849614699E-4</v>
      </c>
      <c r="BD968" s="67">
        <f t="shared" si="272"/>
        <v>3.7804320740712479E-4</v>
      </c>
      <c r="BE968" s="67">
        <f t="shared" ref="BE968:BQ983" si="275">$C968*POWER(POWER($D968/$C968,1/($D$672-$C$672)),BE$672-$C$672)</f>
        <v>3.5545594244747544E-4</v>
      </c>
      <c r="BF968" s="67">
        <f t="shared" si="275"/>
        <v>3.3421821777412458E-4</v>
      </c>
      <c r="BG968" s="67">
        <f t="shared" si="275"/>
        <v>3.1424940127036406E-4</v>
      </c>
      <c r="BH968" s="67">
        <f t="shared" si="275"/>
        <v>2.9547367841427043E-4</v>
      </c>
      <c r="BI968" s="67">
        <f t="shared" si="275"/>
        <v>2.7781976443782381E-4</v>
      </c>
      <c r="BJ968" s="67">
        <f t="shared" si="275"/>
        <v>2.6122063368389761E-4</v>
      </c>
      <c r="BK968" s="67">
        <f t="shared" si="275"/>
        <v>2.4561326513358386E-4</v>
      </c>
      <c r="BL968" s="67">
        <f t="shared" si="275"/>
        <v>2.3093840313771053E-4</v>
      </c>
      <c r="BM968" s="67">
        <f t="shared" si="275"/>
        <v>2.1714033244413434E-4</v>
      </c>
      <c r="BN968" s="67">
        <f t="shared" si="275"/>
        <v>2.0416666666666646E-4</v>
      </c>
      <c r="BO968" s="67">
        <f t="shared" si="275"/>
        <v>1.91968149392523E-4</v>
      </c>
      <c r="BP968" s="67">
        <f t="shared" si="275"/>
        <v>1.8049846717317581E-4</v>
      </c>
      <c r="BQ968" s="67">
        <f t="shared" si="275"/>
        <v>1.697140736885959E-4</v>
      </c>
      <c r="BS968" s="55"/>
    </row>
    <row r="969" spans="2:71">
      <c r="B969" s="56">
        <v>20</v>
      </c>
      <c r="C969" s="212">
        <v>2.3E-3</v>
      </c>
      <c r="D969" s="212">
        <v>6.9999999999999999E-4</v>
      </c>
      <c r="I969" s="61" t="s">
        <v>381</v>
      </c>
      <c r="J969" s="67">
        <f t="shared" ref="J969:Y984" si="276">$C969*POWER(POWER($D969/$C969,1/($D$672-$C$672)),J$672-$C$672)</f>
        <v>5.9570558637428075E-3</v>
      </c>
      <c r="K969" s="67">
        <f t="shared" si="276"/>
        <v>5.6130664422062836E-3</v>
      </c>
      <c r="L969" s="67">
        <f t="shared" si="276"/>
        <v>5.2889406453923739E-3</v>
      </c>
      <c r="M969" s="67">
        <f t="shared" si="276"/>
        <v>4.9835314508567298E-3</v>
      </c>
      <c r="N969" s="67">
        <f t="shared" si="276"/>
        <v>4.6957580708179196E-3</v>
      </c>
      <c r="O969" s="67">
        <f t="shared" si="276"/>
        <v>4.4246021274453769E-3</v>
      </c>
      <c r="P969" s="67">
        <f t="shared" si="276"/>
        <v>4.1691040490048426E-3</v>
      </c>
      <c r="Q969" s="67">
        <f t="shared" si="276"/>
        <v>3.9283596741079294E-3</v>
      </c>
      <c r="R969" s="67">
        <f t="shared" si="276"/>
        <v>3.7015170520488562E-3</v>
      </c>
      <c r="S969" s="67">
        <f t="shared" si="276"/>
        <v>3.4877734279053249E-3</v>
      </c>
      <c r="T969" s="67">
        <f t="shared" si="276"/>
        <v>3.2863724017343529E-3</v>
      </c>
      <c r="U969" s="67">
        <f t="shared" si="276"/>
        <v>3.0966012518099805E-3</v>
      </c>
      <c r="V969" s="67">
        <f t="shared" si="276"/>
        <v>2.9177884124302728E-3</v>
      </c>
      <c r="W969" s="67">
        <f t="shared" si="276"/>
        <v>2.7493010973680221E-3</v>
      </c>
      <c r="X969" s="67">
        <f t="shared" si="276"/>
        <v>2.5905430605549918E-3</v>
      </c>
      <c r="Y969" s="67">
        <f t="shared" si="276"/>
        <v>2.4409524860751555E-3</v>
      </c>
      <c r="Z969" s="67">
        <f t="shared" si="274"/>
        <v>2.3E-3</v>
      </c>
      <c r="AA969" s="67">
        <f t="shared" si="274"/>
        <v>2.1671867970301508E-3</v>
      </c>
      <c r="AB969" s="67">
        <f t="shared" si="274"/>
        <v>2.0420428753138279E-3</v>
      </c>
      <c r="AC969" s="67">
        <f t="shared" si="274"/>
        <v>1.9241253731954843E-3</v>
      </c>
      <c r="AD969" s="67">
        <f t="shared" si="274"/>
        <v>1.8130170020086804E-3</v>
      </c>
      <c r="AE969" s="67">
        <f t="shared" si="274"/>
        <v>1.7083245693671298E-3</v>
      </c>
      <c r="AF969" s="67">
        <f t="shared" si="274"/>
        <v>1.6096775877281137E-3</v>
      </c>
      <c r="AG969" s="67">
        <f t="shared" si="274"/>
        <v>1.5167269633042219E-3</v>
      </c>
      <c r="AH969" s="67">
        <f t="shared" si="274"/>
        <v>1.4291437606837147E-3</v>
      </c>
      <c r="AI969" s="67">
        <f t="shared" si="274"/>
        <v>1.3466180387877234E-3</v>
      </c>
      <c r="AJ969" s="67">
        <f t="shared" si="274"/>
        <v>1.2688577540449519E-3</v>
      </c>
      <c r="AK969" s="67">
        <f t="shared" si="274"/>
        <v>1.1955877269024132E-3</v>
      </c>
      <c r="AL969" s="67">
        <f t="shared" si="274"/>
        <v>1.1265486680148693E-3</v>
      </c>
      <c r="AM969" s="67">
        <f t="shared" si="274"/>
        <v>1.061496260666838E-3</v>
      </c>
      <c r="AN969" s="67">
        <f t="shared" si="274"/>
        <v>1.0002002961800203E-3</v>
      </c>
      <c r="AO969" s="67">
        <f t="shared" ref="AO969:BD984" si="277">$C969*POWER(POWER($D969/$C969,1/($D$672-$C$672)),AO$672-$C$672)</f>
        <v>9.4244385924651568E-4</v>
      </c>
      <c r="AP969" s="67">
        <f t="shared" si="277"/>
        <v>8.8802256030486547E-4</v>
      </c>
      <c r="AQ969" s="67">
        <f t="shared" si="277"/>
        <v>8.3674381224244142E-4</v>
      </c>
      <c r="AR969" s="67">
        <f t="shared" si="277"/>
        <v>7.8842614886456288E-4</v>
      </c>
      <c r="AS969" s="67">
        <f t="shared" si="277"/>
        <v>7.4289858271852553E-4</v>
      </c>
      <c r="AT969" s="67">
        <f t="shared" si="277"/>
        <v>6.9999999999999988E-4</v>
      </c>
      <c r="AU969" s="67">
        <f t="shared" si="277"/>
        <v>6.5957859040048064E-4</v>
      </c>
      <c r="AV969" s="67">
        <f t="shared" si="277"/>
        <v>6.2149130987812138E-4</v>
      </c>
      <c r="AW969" s="67">
        <f t="shared" si="277"/>
        <v>5.8560337445079955E-4</v>
      </c>
      <c r="AX969" s="67">
        <f t="shared" si="277"/>
        <v>5.5178778322003319E-4</v>
      </c>
      <c r="AY969" s="67">
        <f t="shared" si="277"/>
        <v>5.1992486893782204E-4</v>
      </c>
      <c r="AZ969" s="67">
        <f t="shared" si="277"/>
        <v>4.8990187452594759E-4</v>
      </c>
      <c r="BA969" s="67">
        <f t="shared" si="277"/>
        <v>4.6161255404911103E-4</v>
      </c>
      <c r="BB969" s="67">
        <f t="shared" si="277"/>
        <v>4.3495679672982617E-4</v>
      </c>
      <c r="BC969" s="67">
        <f t="shared" si="277"/>
        <v>4.0984027267452453E-4</v>
      </c>
      <c r="BD969" s="67">
        <f t="shared" si="277"/>
        <v>3.8617409905715932E-4</v>
      </c>
      <c r="BE969" s="67">
        <f t="shared" si="275"/>
        <v>3.6387452557899529E-4</v>
      </c>
      <c r="BF969" s="67">
        <f t="shared" si="275"/>
        <v>3.4286263809148198E-4</v>
      </c>
      <c r="BG969" s="67">
        <f t="shared" si="275"/>
        <v>3.2306407933338548E-4</v>
      </c>
      <c r="BH969" s="67">
        <f t="shared" si="275"/>
        <v>3.0440878579391924E-4</v>
      </c>
      <c r="BI969" s="67">
        <f t="shared" si="275"/>
        <v>2.8683073977067871E-4</v>
      </c>
      <c r="BJ969" s="67">
        <f t="shared" si="275"/>
        <v>2.7026773574495902E-4</v>
      </c>
      <c r="BK969" s="67">
        <f t="shared" si="275"/>
        <v>2.546611602476996E-4</v>
      </c>
      <c r="BL969" s="67">
        <f t="shared" si="275"/>
        <v>2.3995578443704085E-4</v>
      </c>
      <c r="BM969" s="67">
        <f t="shared" si="275"/>
        <v>2.260995686534643E-4</v>
      </c>
      <c r="BN969" s="67">
        <f t="shared" si="275"/>
        <v>2.1304347826086955E-4</v>
      </c>
      <c r="BO969" s="67">
        <f t="shared" si="275"/>
        <v>2.0074131012188541E-4</v>
      </c>
      <c r="BP969" s="67">
        <f t="shared" si="275"/>
        <v>1.891495290933413E-4</v>
      </c>
      <c r="BQ969" s="67">
        <f t="shared" si="275"/>
        <v>1.7822711396328679E-4</v>
      </c>
      <c r="BS969" s="55"/>
    </row>
    <row r="970" spans="2:71">
      <c r="B970" s="56">
        <v>21</v>
      </c>
      <c r="C970" s="212">
        <v>2.2000000000000001E-3</v>
      </c>
      <c r="D970" s="212">
        <v>6.9999999999999999E-4</v>
      </c>
      <c r="I970" s="61" t="s">
        <v>381</v>
      </c>
      <c r="J970" s="67">
        <f t="shared" si="276"/>
        <v>5.4989832076248364E-3</v>
      </c>
      <c r="K970" s="67">
        <f t="shared" si="276"/>
        <v>5.1929741582907672E-3</v>
      </c>
      <c r="L970" s="67">
        <f t="shared" si="276"/>
        <v>4.9039939913407184E-3</v>
      </c>
      <c r="M970" s="67">
        <f t="shared" si="276"/>
        <v>4.6310950784745454E-3</v>
      </c>
      <c r="N970" s="67">
        <f t="shared" si="276"/>
        <v>4.3733825252929579E-3</v>
      </c>
      <c r="O970" s="67">
        <f t="shared" si="276"/>
        <v>4.1300112367457483E-3</v>
      </c>
      <c r="P970" s="67">
        <f t="shared" si="276"/>
        <v>3.9001831458828438E-3</v>
      </c>
      <c r="Q970" s="67">
        <f t="shared" si="276"/>
        <v>3.6831445968206313E-3</v>
      </c>
      <c r="R970" s="67">
        <f t="shared" si="276"/>
        <v>3.4781838733417532E-3</v>
      </c>
      <c r="S970" s="67">
        <f t="shared" si="276"/>
        <v>3.2846288650241113E-3</v>
      </c>
      <c r="T970" s="67">
        <f t="shared" si="276"/>
        <v>3.1018448632458245E-3</v>
      </c>
      <c r="U970" s="67">
        <f t="shared" si="276"/>
        <v>2.9292324798387468E-3</v>
      </c>
      <c r="V970" s="67">
        <f t="shared" si="276"/>
        <v>2.7662256815653812E-3</v>
      </c>
      <c r="W970" s="67">
        <f t="shared" si="276"/>
        <v>2.6122899339737948E-3</v>
      </c>
      <c r="X970" s="67">
        <f t="shared" si="276"/>
        <v>2.4669204485438601E-3</v>
      </c>
      <c r="Y970" s="67">
        <f t="shared" si="276"/>
        <v>2.329640527376808E-3</v>
      </c>
      <c r="Z970" s="67">
        <f t="shared" si="274"/>
        <v>2.2000000000000001E-3</v>
      </c>
      <c r="AA970" s="67">
        <f t="shared" si="274"/>
        <v>2.0775737471608446E-3</v>
      </c>
      <c r="AB970" s="67">
        <f t="shared" si="274"/>
        <v>1.9619603067690689E-3</v>
      </c>
      <c r="AC970" s="67">
        <f t="shared" si="274"/>
        <v>1.8527805574159338E-3</v>
      </c>
      <c r="AD970" s="67">
        <f t="shared" si="274"/>
        <v>1.7496764751533543E-3</v>
      </c>
      <c r="AE970" s="67">
        <f t="shared" si="274"/>
        <v>1.6523099594561511E-3</v>
      </c>
      <c r="AF970" s="67">
        <f t="shared" si="274"/>
        <v>1.5603617245174991E-3</v>
      </c>
      <c r="AG970" s="67">
        <f t="shared" si="274"/>
        <v>1.4735302522418988E-3</v>
      </c>
      <c r="AH970" s="67">
        <f t="shared" si="274"/>
        <v>1.3915308035023027E-3</v>
      </c>
      <c r="AI970" s="67">
        <f t="shared" si="274"/>
        <v>1.3140944844190997E-3</v>
      </c>
      <c r="AJ970" s="67">
        <f t="shared" si="274"/>
        <v>1.2409673645990848E-3</v>
      </c>
      <c r="AK970" s="67">
        <f t="shared" si="274"/>
        <v>1.1719096444429264E-3</v>
      </c>
      <c r="AL970" s="67">
        <f t="shared" si="274"/>
        <v>1.1066948687905561E-3</v>
      </c>
      <c r="AM970" s="67">
        <f t="shared" si="274"/>
        <v>1.0451091843258521E-3</v>
      </c>
      <c r="AN970" s="67">
        <f t="shared" si="274"/>
        <v>9.8695063830548822E-4</v>
      </c>
      <c r="AO970" s="67">
        <f t="shared" si="277"/>
        <v>9.3202851631232742E-4</v>
      </c>
      <c r="AP970" s="67">
        <f t="shared" si="277"/>
        <v>8.8016271686171081E-4</v>
      </c>
      <c r="AQ970" s="67">
        <f t="shared" si="277"/>
        <v>8.3118316080984253E-4</v>
      </c>
      <c r="AR970" s="67">
        <f t="shared" si="277"/>
        <v>7.8492923362759055E-4</v>
      </c>
      <c r="AS970" s="67">
        <f t="shared" si="277"/>
        <v>7.4124925871080151E-4</v>
      </c>
      <c r="AT970" s="67">
        <f t="shared" si="277"/>
        <v>6.9999999999999891E-4</v>
      </c>
      <c r="AU970" s="67">
        <f t="shared" si="277"/>
        <v>6.6104619227844955E-4</v>
      </c>
      <c r="AV970" s="67">
        <f t="shared" si="277"/>
        <v>6.2426009760833913E-4</v>
      </c>
      <c r="AW970" s="67">
        <f t="shared" si="277"/>
        <v>5.8952108645052347E-4</v>
      </c>
      <c r="AX970" s="67">
        <f t="shared" si="277"/>
        <v>5.5671524209424813E-4</v>
      </c>
      <c r="AY970" s="67">
        <f t="shared" si="277"/>
        <v>5.257349870996836E-4</v>
      </c>
      <c r="AZ970" s="67">
        <f t="shared" si="277"/>
        <v>4.9647873052829439E-4</v>
      </c>
      <c r="BA970" s="67">
        <f t="shared" si="277"/>
        <v>4.6885053480423983E-4</v>
      </c>
      <c r="BB970" s="67">
        <f t="shared" si="277"/>
        <v>4.4275980111436829E-4</v>
      </c>
      <c r="BC970" s="67">
        <f t="shared" si="277"/>
        <v>4.1812097231516747E-4</v>
      </c>
      <c r="BD970" s="67">
        <f t="shared" si="277"/>
        <v>3.9485325237243553E-4</v>
      </c>
      <c r="BE970" s="67">
        <f t="shared" si="275"/>
        <v>3.7288034141365789E-4</v>
      </c>
      <c r="BF970" s="67">
        <f t="shared" si="275"/>
        <v>3.5213018552426726E-4</v>
      </c>
      <c r="BG970" s="67">
        <f t="shared" si="275"/>
        <v>3.3253474046731604E-4</v>
      </c>
      <c r="BH970" s="67">
        <f t="shared" si="275"/>
        <v>3.1402974855174572E-4</v>
      </c>
      <c r="BI970" s="67">
        <f t="shared" si="275"/>
        <v>2.9655452791755817E-4</v>
      </c>
      <c r="BJ970" s="67">
        <f t="shared" si="275"/>
        <v>2.8005177354690754E-4</v>
      </c>
      <c r="BK970" s="67">
        <f t="shared" si="275"/>
        <v>2.644673693485859E-4</v>
      </c>
      <c r="BL970" s="67">
        <f t="shared" si="275"/>
        <v>2.4975021069968749E-4</v>
      </c>
      <c r="BM970" s="67">
        <f t="shared" si="275"/>
        <v>2.3585203686252734E-4</v>
      </c>
      <c r="BN970" s="67">
        <f t="shared" si="275"/>
        <v>2.2272727272727204E-4</v>
      </c>
      <c r="BO970" s="67">
        <f t="shared" si="275"/>
        <v>2.1033287936132448E-4</v>
      </c>
      <c r="BP970" s="67">
        <f t="shared" si="275"/>
        <v>1.9862821287538031E-4</v>
      </c>
      <c r="BQ970" s="67">
        <f t="shared" si="275"/>
        <v>1.8757489114334808E-4</v>
      </c>
      <c r="BS970" s="55"/>
    </row>
    <row r="971" spans="2:71">
      <c r="B971" s="56">
        <v>22</v>
      </c>
      <c r="C971" s="212">
        <v>2.0999999999999999E-3</v>
      </c>
      <c r="D971" s="212">
        <v>6.9999999999999999E-4</v>
      </c>
      <c r="I971" s="61" t="s">
        <v>381</v>
      </c>
      <c r="J971" s="67">
        <f t="shared" si="276"/>
        <v>5.0572718390894554E-3</v>
      </c>
      <c r="K971" s="67">
        <f t="shared" si="276"/>
        <v>4.7869648196050343E-3</v>
      </c>
      <c r="L971" s="67">
        <f t="shared" si="276"/>
        <v>4.5311054879466472E-3</v>
      </c>
      <c r="M971" s="67">
        <f t="shared" si="276"/>
        <v>4.288921627085239E-3</v>
      </c>
      <c r="N971" s="67">
        <f t="shared" si="276"/>
        <v>4.0596822943567024E-3</v>
      </c>
      <c r="O971" s="67">
        <f t="shared" si="276"/>
        <v>3.8426956153810258E-3</v>
      </c>
      <c r="P971" s="67">
        <f t="shared" si="276"/>
        <v>3.637306695894643E-3</v>
      </c>
      <c r="Q971" s="67">
        <f t="shared" si="276"/>
        <v>3.4428956451936338E-3</v>
      </c>
      <c r="R971" s="67">
        <f t="shared" si="276"/>
        <v>3.2588757052222561E-3</v>
      </c>
      <c r="S971" s="67">
        <f t="shared" si="276"/>
        <v>3.084691479660155E-3</v>
      </c>
      <c r="T971" s="67">
        <f t="shared" si="276"/>
        <v>2.91981725766341E-3</v>
      </c>
      <c r="U971" s="67">
        <f t="shared" si="276"/>
        <v>2.7637554272002341E-3</v>
      </c>
      <c r="V971" s="67">
        <f t="shared" si="276"/>
        <v>2.6160349731925866E-3</v>
      </c>
      <c r="W971" s="67">
        <f t="shared" si="276"/>
        <v>2.4762100559308697E-3</v>
      </c>
      <c r="X971" s="67">
        <f t="shared" si="276"/>
        <v>2.3438586654711989E-3</v>
      </c>
      <c r="Y971" s="67">
        <f t="shared" si="276"/>
        <v>2.2185813479540296E-3</v>
      </c>
      <c r="Z971" s="67">
        <f t="shared" si="274"/>
        <v>2.0999999999999999E-3</v>
      </c>
      <c r="AA971" s="67">
        <f t="shared" si="274"/>
        <v>1.9877567275443341E-3</v>
      </c>
      <c r="AB971" s="67">
        <f t="shared" si="274"/>
        <v>1.8815127656656005E-3</v>
      </c>
      <c r="AC971" s="67">
        <f t="shared" si="274"/>
        <v>1.7809474561487353E-3</v>
      </c>
      <c r="AD971" s="67">
        <f t="shared" si="274"/>
        <v>1.685757279696484E-3</v>
      </c>
      <c r="AE971" s="67">
        <f t="shared" si="274"/>
        <v>1.5956549398683439E-3</v>
      </c>
      <c r="AF971" s="67">
        <f t="shared" si="274"/>
        <v>1.5103684959822147E-3</v>
      </c>
      <c r="AG971" s="67">
        <f t="shared" si="274"/>
        <v>1.4296405423617456E-3</v>
      </c>
      <c r="AH971" s="67">
        <f t="shared" si="274"/>
        <v>1.3532274314522336E-3</v>
      </c>
      <c r="AI971" s="67">
        <f t="shared" si="274"/>
        <v>1.2808985384603414E-3</v>
      </c>
      <c r="AJ971" s="67">
        <f t="shared" si="274"/>
        <v>1.2124355652982138E-3</v>
      </c>
      <c r="AK971" s="67">
        <f t="shared" si="274"/>
        <v>1.1476318817312107E-3</v>
      </c>
      <c r="AL971" s="67">
        <f t="shared" si="274"/>
        <v>1.0862919017407514E-3</v>
      </c>
      <c r="AM971" s="67">
        <f t="shared" si="274"/>
        <v>1.0282304932200512E-3</v>
      </c>
      <c r="AN971" s="67">
        <f t="shared" si="274"/>
        <v>9.7327241922113606E-4</v>
      </c>
      <c r="AO971" s="67">
        <f t="shared" si="277"/>
        <v>9.2125180906674437E-4</v>
      </c>
      <c r="AP971" s="67">
        <f t="shared" si="277"/>
        <v>8.7201165773086165E-4</v>
      </c>
      <c r="AQ971" s="67">
        <f t="shared" si="277"/>
        <v>8.254033519769561E-4</v>
      </c>
      <c r="AR971" s="67">
        <f t="shared" si="277"/>
        <v>7.8128622182373274E-4</v>
      </c>
      <c r="AS971" s="67">
        <f t="shared" si="277"/>
        <v>7.395271159846761E-4</v>
      </c>
      <c r="AT971" s="67">
        <f t="shared" si="277"/>
        <v>6.9999999999999956E-4</v>
      </c>
      <c r="AU971" s="67">
        <f t="shared" si="277"/>
        <v>6.6258557584811099E-4</v>
      </c>
      <c r="AV971" s="67">
        <f t="shared" si="277"/>
        <v>6.271709218885331E-4</v>
      </c>
      <c r="AW971" s="67">
        <f t="shared" si="277"/>
        <v>5.9364915204957814E-4</v>
      </c>
      <c r="AX971" s="67">
        <f t="shared" si="277"/>
        <v>5.6191909323216117E-4</v>
      </c>
      <c r="AY971" s="67">
        <f t="shared" si="277"/>
        <v>5.3188497995611435E-4</v>
      </c>
      <c r="AZ971" s="67">
        <f t="shared" si="277"/>
        <v>5.0345616532740465E-4</v>
      </c>
      <c r="BA971" s="67">
        <f t="shared" si="277"/>
        <v>4.7654684745391488E-4</v>
      </c>
      <c r="BB971" s="67">
        <f t="shared" si="277"/>
        <v>4.5107581048407758E-4</v>
      </c>
      <c r="BC971" s="67">
        <f t="shared" si="277"/>
        <v>4.2696617948678023E-4</v>
      </c>
      <c r="BD971" s="67">
        <f t="shared" si="277"/>
        <v>4.0414518843273769E-4</v>
      </c>
      <c r="BE971" s="67">
        <f t="shared" si="275"/>
        <v>3.8254396057707003E-4</v>
      </c>
      <c r="BF971" s="67">
        <f t="shared" si="275"/>
        <v>3.6209730058025028E-4</v>
      </c>
      <c r="BG971" s="67">
        <f t="shared" si="275"/>
        <v>3.4274349774001691E-4</v>
      </c>
      <c r="BH971" s="67">
        <f t="shared" si="275"/>
        <v>3.2442413974037853E-4</v>
      </c>
      <c r="BI971" s="67">
        <f t="shared" si="275"/>
        <v>3.0708393635558127E-4</v>
      </c>
      <c r="BJ971" s="67">
        <f t="shared" si="275"/>
        <v>2.9067055257695374E-4</v>
      </c>
      <c r="BK971" s="67">
        <f t="shared" si="275"/>
        <v>2.7513445065898519E-4</v>
      </c>
      <c r="BL971" s="67">
        <f t="shared" si="275"/>
        <v>2.6042874060791071E-4</v>
      </c>
      <c r="BM971" s="67">
        <f t="shared" si="275"/>
        <v>2.4650903866155855E-4</v>
      </c>
      <c r="BN971" s="67">
        <f t="shared" si="275"/>
        <v>2.3333333333333306E-4</v>
      </c>
      <c r="BO971" s="67">
        <f t="shared" si="275"/>
        <v>2.208618586160369E-4</v>
      </c>
      <c r="BP971" s="67">
        <f t="shared" si="275"/>
        <v>2.0905697396284427E-4</v>
      </c>
      <c r="BQ971" s="67">
        <f t="shared" si="275"/>
        <v>1.978830506831926E-4</v>
      </c>
      <c r="BS971" s="55"/>
    </row>
    <row r="972" spans="2:71">
      <c r="B972" s="56">
        <v>23</v>
      </c>
      <c r="C972" s="212">
        <v>2E-3</v>
      </c>
      <c r="D972" s="212">
        <v>5.9999999999999995E-4</v>
      </c>
      <c r="I972" s="61" t="s">
        <v>381</v>
      </c>
      <c r="J972" s="67">
        <f t="shared" si="276"/>
        <v>5.2400205706441515E-3</v>
      </c>
      <c r="K972" s="67">
        <f t="shared" si="276"/>
        <v>4.9338853632819018E-3</v>
      </c>
      <c r="L972" s="67">
        <f t="shared" si="276"/>
        <v>4.6456353462396589E-3</v>
      </c>
      <c r="M972" s="67">
        <f t="shared" si="276"/>
        <v>4.374225621625611E-3</v>
      </c>
      <c r="N972" s="67">
        <f t="shared" si="276"/>
        <v>4.1186723371160793E-3</v>
      </c>
      <c r="O972" s="67">
        <f t="shared" si="276"/>
        <v>3.8780491195195888E-3</v>
      </c>
      <c r="P972" s="67">
        <f t="shared" si="276"/>
        <v>3.6514837167011074E-3</v>
      </c>
      <c r="Q972" s="67">
        <f t="shared" si="276"/>
        <v>3.4381548356935362E-3</v>
      </c>
      <c r="R972" s="67">
        <f t="shared" si="276"/>
        <v>3.2372891655346918E-3</v>
      </c>
      <c r="S972" s="67">
        <f t="shared" si="276"/>
        <v>3.0481585740376638E-3</v>
      </c>
      <c r="T972" s="67">
        <f t="shared" si="276"/>
        <v>2.870077468332895E-3</v>
      </c>
      <c r="U972" s="67">
        <f t="shared" si="276"/>
        <v>2.702400309614069E-3</v>
      </c>
      <c r="V972" s="67">
        <f t="shared" si="276"/>
        <v>2.5445192730787843E-3</v>
      </c>
      <c r="W972" s="67">
        <f t="shared" si="276"/>
        <v>2.3958620445814049E-3</v>
      </c>
      <c r="X972" s="67">
        <f t="shared" si="276"/>
        <v>2.2558897460109987E-3</v>
      </c>
      <c r="Y972" s="67">
        <f t="shared" si="276"/>
        <v>2.1240949818739272E-3</v>
      </c>
      <c r="Z972" s="67">
        <f t="shared" si="274"/>
        <v>2E-3</v>
      </c>
      <c r="AA972" s="67">
        <f t="shared" si="274"/>
        <v>1.8831549597048177E-3</v>
      </c>
      <c r="AB972" s="67">
        <f t="shared" si="274"/>
        <v>1.7731363011304266E-3</v>
      </c>
      <c r="AC972" s="67">
        <f t="shared" si="274"/>
        <v>1.669545209853209E-3</v>
      </c>
      <c r="AD972" s="67">
        <f t="shared" si="274"/>
        <v>1.5720061711932457E-3</v>
      </c>
      <c r="AE972" s="67">
        <f t="shared" si="274"/>
        <v>1.4801656089845705E-3</v>
      </c>
      <c r="AF972" s="67">
        <f t="shared" si="274"/>
        <v>1.393690603871898E-3</v>
      </c>
      <c r="AG972" s="67">
        <f t="shared" si="274"/>
        <v>1.3122676864876833E-3</v>
      </c>
      <c r="AH972" s="67">
        <f t="shared" si="274"/>
        <v>1.235601701134824E-3</v>
      </c>
      <c r="AI972" s="67">
        <f t="shared" si="274"/>
        <v>1.1634147358558767E-3</v>
      </c>
      <c r="AJ972" s="67">
        <f t="shared" si="274"/>
        <v>1.0954451150103324E-3</v>
      </c>
      <c r="AK972" s="67">
        <f t="shared" si="274"/>
        <v>1.0314464507080608E-3</v>
      </c>
      <c r="AL972" s="67">
        <f t="shared" si="274"/>
        <v>9.7118674966040772E-4</v>
      </c>
      <c r="AM972" s="67">
        <f t="shared" si="274"/>
        <v>9.1444757221129905E-4</v>
      </c>
      <c r="AN972" s="67">
        <f t="shared" si="274"/>
        <v>8.6102324049986854E-4</v>
      </c>
      <c r="AO972" s="67">
        <f t="shared" si="277"/>
        <v>8.1072009288422062E-4</v>
      </c>
      <c r="AP972" s="67">
        <f t="shared" si="277"/>
        <v>7.6335578192363539E-4</v>
      </c>
      <c r="AQ972" s="67">
        <f t="shared" si="277"/>
        <v>7.1875861337442157E-4</v>
      </c>
      <c r="AR972" s="67">
        <f t="shared" si="277"/>
        <v>6.7676692380329979E-4</v>
      </c>
      <c r="AS972" s="67">
        <f t="shared" si="277"/>
        <v>6.3722849456217809E-4</v>
      </c>
      <c r="AT972" s="67">
        <f t="shared" si="277"/>
        <v>6.0000000000000006E-4</v>
      </c>
      <c r="AU972" s="67">
        <f t="shared" si="277"/>
        <v>5.6494648791144539E-4</v>
      </c>
      <c r="AV972" s="67">
        <f t="shared" si="277"/>
        <v>5.3194089033912822E-4</v>
      </c>
      <c r="AW972" s="67">
        <f t="shared" si="277"/>
        <v>5.0086356295596271E-4</v>
      </c>
      <c r="AX972" s="67">
        <f t="shared" si="277"/>
        <v>4.716018513579738E-4</v>
      </c>
      <c r="AY972" s="67">
        <f t="shared" si="277"/>
        <v>4.4404968269537123E-4</v>
      </c>
      <c r="AZ972" s="67">
        <f t="shared" si="277"/>
        <v>4.181071811615695E-4</v>
      </c>
      <c r="BA972" s="67">
        <f t="shared" si="277"/>
        <v>3.9368030594630511E-4</v>
      </c>
      <c r="BB972" s="67">
        <f t="shared" si="277"/>
        <v>3.7068051034044728E-4</v>
      </c>
      <c r="BC972" s="67">
        <f t="shared" si="277"/>
        <v>3.4902442075676311E-4</v>
      </c>
      <c r="BD972" s="67">
        <f t="shared" si="277"/>
        <v>3.2863353450309982E-4</v>
      </c>
      <c r="BE972" s="67">
        <f t="shared" si="275"/>
        <v>3.0943393521241832E-4</v>
      </c>
      <c r="BF972" s="67">
        <f t="shared" si="275"/>
        <v>2.913560248981224E-4</v>
      </c>
      <c r="BG972" s="67">
        <f t="shared" si="275"/>
        <v>2.7433427166338975E-4</v>
      </c>
      <c r="BH972" s="67">
        <f t="shared" si="275"/>
        <v>2.5830697214996061E-4</v>
      </c>
      <c r="BI972" s="67">
        <f t="shared" si="275"/>
        <v>2.4321602786526626E-4</v>
      </c>
      <c r="BJ972" s="67">
        <f t="shared" si="275"/>
        <v>2.2900673457709067E-4</v>
      </c>
      <c r="BK972" s="67">
        <f t="shared" si="275"/>
        <v>2.1562758401232651E-4</v>
      </c>
      <c r="BL972" s="67">
        <f t="shared" si="275"/>
        <v>2.0303007714098998E-4</v>
      </c>
      <c r="BM972" s="67">
        <f t="shared" si="275"/>
        <v>1.9116854836865346E-4</v>
      </c>
      <c r="BN972" s="67">
        <f t="shared" si="275"/>
        <v>1.8000000000000009E-4</v>
      </c>
      <c r="BO972" s="67">
        <f t="shared" si="275"/>
        <v>1.6948394637343364E-4</v>
      </c>
      <c r="BP972" s="67">
        <f t="shared" si="275"/>
        <v>1.5958226710173848E-4</v>
      </c>
      <c r="BQ972" s="67">
        <f t="shared" si="275"/>
        <v>1.5025906888678885E-4</v>
      </c>
      <c r="BS972" s="55"/>
    </row>
    <row r="973" spans="2:71">
      <c r="B973" s="56">
        <v>24</v>
      </c>
      <c r="C973" s="212">
        <v>1.9E-3</v>
      </c>
      <c r="D973" s="212">
        <v>5.9999999999999995E-4</v>
      </c>
      <c r="I973" s="61" t="s">
        <v>381</v>
      </c>
      <c r="J973" s="67">
        <f t="shared" si="276"/>
        <v>4.7778826786991123E-3</v>
      </c>
      <c r="K973" s="67">
        <f t="shared" si="276"/>
        <v>4.5102993165852864E-3</v>
      </c>
      <c r="L973" s="67">
        <f t="shared" si="276"/>
        <v>4.2577018510484843E-3</v>
      </c>
      <c r="M973" s="67">
        <f t="shared" si="276"/>
        <v>4.0192510030900314E-3</v>
      </c>
      <c r="N973" s="67">
        <f t="shared" si="276"/>
        <v>3.7941544971877516E-3</v>
      </c>
      <c r="O973" s="67">
        <f t="shared" si="276"/>
        <v>3.5816644288855265E-3</v>
      </c>
      <c r="P973" s="67">
        <f t="shared" si="276"/>
        <v>3.3810747798099176E-3</v>
      </c>
      <c r="Q973" s="67">
        <f t="shared" si="276"/>
        <v>3.1917190718572627E-3</v>
      </c>
      <c r="R973" s="67">
        <f t="shared" si="276"/>
        <v>3.0129681527570635E-3</v>
      </c>
      <c r="S973" s="67">
        <f t="shared" si="276"/>
        <v>2.8442281056539963E-3</v>
      </c>
      <c r="T973" s="67">
        <f t="shared" si="276"/>
        <v>2.6849382757629138E-3</v>
      </c>
      <c r="U973" s="67">
        <f t="shared" si="276"/>
        <v>2.534569407540232E-3</v>
      </c>
      <c r="V973" s="67">
        <f t="shared" si="276"/>
        <v>2.392621886182274E-3</v>
      </c>
      <c r="W973" s="67">
        <f t="shared" si="276"/>
        <v>2.2586240776077664E-3</v>
      </c>
      <c r="X973" s="67">
        <f t="shared" si="276"/>
        <v>2.1321307614089527E-3</v>
      </c>
      <c r="Y973" s="67">
        <f t="shared" si="276"/>
        <v>2.0127216515646194E-3</v>
      </c>
      <c r="Z973" s="67">
        <f t="shared" si="274"/>
        <v>1.9E-3</v>
      </c>
      <c r="AA973" s="67">
        <f t="shared" si="274"/>
        <v>1.7935912783537218E-3</v>
      </c>
      <c r="AB973" s="67">
        <f t="shared" si="274"/>
        <v>1.6931419335718617E-3</v>
      </c>
      <c r="AC973" s="67">
        <f t="shared" si="274"/>
        <v>1.5983182131944463E-3</v>
      </c>
      <c r="AD973" s="67">
        <f t="shared" si="274"/>
        <v>1.5088050564312963E-3</v>
      </c>
      <c r="AE973" s="67">
        <f t="shared" si="274"/>
        <v>1.4243050473427199E-3</v>
      </c>
      <c r="AF973" s="67">
        <f t="shared" si="274"/>
        <v>1.344537426646888E-3</v>
      </c>
      <c r="AG973" s="67">
        <f t="shared" si="274"/>
        <v>1.2692371588705342E-3</v>
      </c>
      <c r="AH973" s="67">
        <f t="shared" si="274"/>
        <v>1.1981540517434985E-3</v>
      </c>
      <c r="AI973" s="67">
        <f t="shared" si="274"/>
        <v>1.1310519249112172E-3</v>
      </c>
      <c r="AJ973" s="67">
        <f t="shared" si="274"/>
        <v>1.0677078252031304E-3</v>
      </c>
      <c r="AK973" s="67">
        <f t="shared" si="274"/>
        <v>1.0079112858496604E-3</v>
      </c>
      <c r="AL973" s="67">
        <f t="shared" si="274"/>
        <v>9.5146362718643955E-4</v>
      </c>
      <c r="AM973" s="67">
        <f t="shared" si="274"/>
        <v>8.9817729652231333E-4</v>
      </c>
      <c r="AN973" s="67">
        <f t="shared" si="274"/>
        <v>8.4787524497776084E-4</v>
      </c>
      <c r="AO973" s="67">
        <f t="shared" si="277"/>
        <v>8.0039033922323002E-4</v>
      </c>
      <c r="AP973" s="67">
        <f t="shared" si="277"/>
        <v>7.5556480616282206E-4</v>
      </c>
      <c r="AQ973" s="67">
        <f t="shared" si="277"/>
        <v>7.132497087182411E-4</v>
      </c>
      <c r="AR973" s="67">
        <f t="shared" si="277"/>
        <v>6.7330445097124711E-4</v>
      </c>
      <c r="AS973" s="67">
        <f t="shared" si="277"/>
        <v>6.3559631102040528E-4</v>
      </c>
      <c r="AT973" s="67">
        <f t="shared" si="277"/>
        <v>5.9999999999999897E-4</v>
      </c>
      <c r="AU973" s="67">
        <f t="shared" si="277"/>
        <v>5.6639724579591124E-4</v>
      </c>
      <c r="AV973" s="67">
        <f t="shared" si="277"/>
        <v>5.3467640007532388E-4</v>
      </c>
      <c r="AW973" s="67">
        <f t="shared" si="277"/>
        <v>5.0473206732456121E-4</v>
      </c>
      <c r="AX973" s="67">
        <f t="shared" si="277"/>
        <v>4.7646475466251386E-4</v>
      </c>
      <c r="AY973" s="67">
        <f t="shared" si="277"/>
        <v>4.4978054126612133E-4</v>
      </c>
      <c r="AZ973" s="67">
        <f t="shared" si="277"/>
        <v>4.2459076630954292E-4</v>
      </c>
      <c r="BA973" s="67">
        <f t="shared" si="277"/>
        <v>4.0081173438016811E-4</v>
      </c>
      <c r="BB973" s="67">
        <f t="shared" si="277"/>
        <v>3.7836443739268306E-4</v>
      </c>
      <c r="BC973" s="67">
        <f t="shared" si="277"/>
        <v>3.5717429207722594E-4</v>
      </c>
      <c r="BD973" s="67">
        <f t="shared" si="277"/>
        <v>3.3717089216940907E-4</v>
      </c>
      <c r="BE973" s="67">
        <f t="shared" si="275"/>
        <v>3.1828777447883962E-4</v>
      </c>
      <c r="BF973" s="67">
        <f t="shared" si="275"/>
        <v>3.0046219805887527E-4</v>
      </c>
      <c r="BG973" s="67">
        <f t="shared" si="275"/>
        <v>2.8363493574388803E-4</v>
      </c>
      <c r="BH973" s="67">
        <f t="shared" si="275"/>
        <v>2.6775007736139781E-4</v>
      </c>
      <c r="BI973" s="67">
        <f t="shared" si="275"/>
        <v>2.5275484396523017E-4</v>
      </c>
      <c r="BJ973" s="67">
        <f t="shared" si="275"/>
        <v>2.3859941247246976E-4</v>
      </c>
      <c r="BK973" s="67">
        <f t="shared" si="275"/>
        <v>2.2523675012154948E-4</v>
      </c>
      <c r="BL973" s="67">
        <f t="shared" si="275"/>
        <v>2.1262245820144614E-4</v>
      </c>
      <c r="BM973" s="67">
        <f t="shared" si="275"/>
        <v>2.0071462453275925E-4</v>
      </c>
      <c r="BN973" s="67">
        <f t="shared" si="275"/>
        <v>1.8947368421052575E-4</v>
      </c>
      <c r="BO973" s="67">
        <f t="shared" si="275"/>
        <v>1.7886228814607694E-4</v>
      </c>
      <c r="BP973" s="67">
        <f t="shared" si="275"/>
        <v>1.688451789711547E-4</v>
      </c>
      <c r="BQ973" s="67">
        <f t="shared" si="275"/>
        <v>1.5938907389196645E-4</v>
      </c>
      <c r="BS973" s="55"/>
    </row>
    <row r="974" spans="2:71">
      <c r="B974" s="56">
        <v>25</v>
      </c>
      <c r="C974" s="212">
        <v>1.8E-3</v>
      </c>
      <c r="D974" s="212">
        <v>5.9999999999999995E-4</v>
      </c>
      <c r="I974" s="61" t="s">
        <v>381</v>
      </c>
      <c r="J974" s="67">
        <f t="shared" si="276"/>
        <v>4.3348044335052476E-3</v>
      </c>
      <c r="K974" s="67">
        <f t="shared" si="276"/>
        <v>4.1031127025186014E-3</v>
      </c>
      <c r="L974" s="67">
        <f t="shared" si="276"/>
        <v>3.8838047039542693E-3</v>
      </c>
      <c r="M974" s="67">
        <f t="shared" si="276"/>
        <v>3.6762185375016332E-3</v>
      </c>
      <c r="N974" s="67">
        <f t="shared" si="276"/>
        <v>3.4797276808771738E-3</v>
      </c>
      <c r="O974" s="67">
        <f t="shared" si="276"/>
        <v>3.2937390988980221E-3</v>
      </c>
      <c r="P974" s="67">
        <f t="shared" si="276"/>
        <v>3.1176914536239797E-3</v>
      </c>
      <c r="Q974" s="67">
        <f t="shared" si="276"/>
        <v>2.9510534101659719E-3</v>
      </c>
      <c r="R974" s="67">
        <f t="shared" si="276"/>
        <v>2.7933220330476479E-3</v>
      </c>
      <c r="S974" s="67">
        <f t="shared" si="276"/>
        <v>2.6440212682801332E-3</v>
      </c>
      <c r="T974" s="67">
        <f t="shared" si="276"/>
        <v>2.5027005065686374E-3</v>
      </c>
      <c r="U974" s="67">
        <f t="shared" si="276"/>
        <v>2.3689332233144864E-3</v>
      </c>
      <c r="V974" s="67">
        <f t="shared" si="276"/>
        <v>2.2423156913079314E-3</v>
      </c>
      <c r="W974" s="67">
        <f t="shared" si="276"/>
        <v>2.1224657622264599E-3</v>
      </c>
      <c r="X974" s="67">
        <f t="shared" si="276"/>
        <v>2.0090217132610277E-3</v>
      </c>
      <c r="Y974" s="67">
        <f t="shared" si="276"/>
        <v>1.9016411553891683E-3</v>
      </c>
      <c r="Z974" s="67">
        <f t="shared" si="274"/>
        <v>1.8E-3</v>
      </c>
      <c r="AA974" s="67">
        <f t="shared" si="274"/>
        <v>1.7037914807522866E-3</v>
      </c>
      <c r="AB974" s="67">
        <f t="shared" si="274"/>
        <v>1.6127252277133718E-3</v>
      </c>
      <c r="AC974" s="67">
        <f t="shared" si="274"/>
        <v>1.5265263909846301E-3</v>
      </c>
      <c r="AD974" s="67">
        <f t="shared" si="274"/>
        <v>1.4449348111684149E-3</v>
      </c>
      <c r="AE974" s="67">
        <f t="shared" si="274"/>
        <v>1.3677042341728664E-3</v>
      </c>
      <c r="AF974" s="67">
        <f t="shared" si="274"/>
        <v>1.2946015679847556E-3</v>
      </c>
      <c r="AG974" s="67">
        <f t="shared" si="274"/>
        <v>1.2254061791672106E-3</v>
      </c>
      <c r="AH974" s="67">
        <f t="shared" si="274"/>
        <v>1.1599092269590574E-3</v>
      </c>
      <c r="AI974" s="67">
        <f t="shared" si="274"/>
        <v>1.0979130329660069E-3</v>
      </c>
      <c r="AJ974" s="67">
        <f t="shared" si="274"/>
        <v>1.039230484541326E-3</v>
      </c>
      <c r="AK974" s="67">
        <f t="shared" si="274"/>
        <v>9.8368447005532352E-4</v>
      </c>
      <c r="AL974" s="67">
        <f t="shared" si="274"/>
        <v>9.3110734434921551E-4</v>
      </c>
      <c r="AM974" s="67">
        <f t="shared" si="274"/>
        <v>8.8134042276004387E-4</v>
      </c>
      <c r="AN974" s="67">
        <f t="shared" si="274"/>
        <v>8.3423350218954524E-4</v>
      </c>
      <c r="AO974" s="67">
        <f t="shared" si="277"/>
        <v>7.8964440777149522E-4</v>
      </c>
      <c r="AP974" s="67">
        <f t="shared" si="277"/>
        <v>7.4743856376931E-4</v>
      </c>
      <c r="AQ974" s="67">
        <f t="shared" si="277"/>
        <v>7.0748858740881954E-4</v>
      </c>
      <c r="AR974" s="67">
        <f t="shared" si="277"/>
        <v>6.6967390442034241E-4</v>
      </c>
      <c r="AS974" s="67">
        <f t="shared" si="277"/>
        <v>6.3388038512972235E-4</v>
      </c>
      <c r="AT974" s="67">
        <f t="shared" si="277"/>
        <v>5.9999999999999962E-4</v>
      </c>
      <c r="AU974" s="67">
        <f t="shared" si="277"/>
        <v>5.6793049358409516E-4</v>
      </c>
      <c r="AV974" s="67">
        <f t="shared" si="277"/>
        <v>5.3757507590445697E-4</v>
      </c>
      <c r="AW974" s="67">
        <f t="shared" si="277"/>
        <v>5.0884213032820983E-4</v>
      </c>
      <c r="AX974" s="67">
        <f t="shared" si="277"/>
        <v>4.8164493705613813E-4</v>
      </c>
      <c r="AY974" s="67">
        <f t="shared" si="277"/>
        <v>4.5590141139095519E-4</v>
      </c>
      <c r="AZ974" s="67">
        <f t="shared" si="277"/>
        <v>4.3153385599491829E-4</v>
      </c>
      <c r="BA974" s="67">
        <f t="shared" si="277"/>
        <v>4.0846872638906993E-4</v>
      </c>
      <c r="BB974" s="67">
        <f t="shared" si="277"/>
        <v>3.8663640898635221E-4</v>
      </c>
      <c r="BC974" s="67">
        <f t="shared" si="277"/>
        <v>3.6597101098866878E-4</v>
      </c>
      <c r="BD974" s="67">
        <f t="shared" si="277"/>
        <v>3.4641016151377519E-4</v>
      </c>
      <c r="BE974" s="67">
        <f t="shared" si="275"/>
        <v>3.2789482335177431E-4</v>
      </c>
      <c r="BF974" s="67">
        <f t="shared" si="275"/>
        <v>3.1036911478307167E-4</v>
      </c>
      <c r="BG974" s="67">
        <f t="shared" si="275"/>
        <v>2.9378014092001448E-4</v>
      </c>
      <c r="BH974" s="67">
        <f t="shared" si="275"/>
        <v>2.7807783406318159E-4</v>
      </c>
      <c r="BI974" s="67">
        <f t="shared" si="275"/>
        <v>2.6321480259049824E-4</v>
      </c>
      <c r="BJ974" s="67">
        <f t="shared" si="275"/>
        <v>2.4914618792310324E-4</v>
      </c>
      <c r="BK974" s="67">
        <f t="shared" si="275"/>
        <v>2.3582952913627303E-4</v>
      </c>
      <c r="BL974" s="67">
        <f t="shared" si="275"/>
        <v>2.2322463480678063E-4</v>
      </c>
      <c r="BM974" s="67">
        <f t="shared" si="275"/>
        <v>2.1129346170990735E-4</v>
      </c>
      <c r="BN974" s="67">
        <f t="shared" si="275"/>
        <v>1.9999999999999979E-4</v>
      </c>
      <c r="BO974" s="67">
        <f t="shared" si="275"/>
        <v>1.8931016452803165E-4</v>
      </c>
      <c r="BP974" s="67">
        <f t="shared" si="275"/>
        <v>1.7919169196815222E-4</v>
      </c>
      <c r="BQ974" s="67">
        <f t="shared" si="275"/>
        <v>1.6961404344273653E-4</v>
      </c>
      <c r="BS974" s="55"/>
    </row>
    <row r="975" spans="2:71">
      <c r="B975" s="56">
        <v>26</v>
      </c>
      <c r="C975" s="212">
        <v>1.6999999999999999E-3</v>
      </c>
      <c r="D975" s="212">
        <v>5.9999999999999995E-4</v>
      </c>
      <c r="I975" s="61" t="s">
        <v>381</v>
      </c>
      <c r="J975" s="67">
        <f t="shared" si="276"/>
        <v>3.9109931759027739E-3</v>
      </c>
      <c r="K975" s="67">
        <f t="shared" si="276"/>
        <v>3.7125488310358694E-3</v>
      </c>
      <c r="L975" s="67">
        <f t="shared" si="276"/>
        <v>3.5241735801914988E-3</v>
      </c>
      <c r="M975" s="67">
        <f t="shared" si="276"/>
        <v>3.3453565161200628E-3</v>
      </c>
      <c r="N975" s="67">
        <f t="shared" si="276"/>
        <v>3.1756126550777997E-3</v>
      </c>
      <c r="O975" s="67">
        <f t="shared" si="276"/>
        <v>3.0144816214644518E-3</v>
      </c>
      <c r="P975" s="67">
        <f t="shared" si="276"/>
        <v>2.8615263992025886E-3</v>
      </c>
      <c r="Q975" s="67">
        <f t="shared" si="276"/>
        <v>2.716332146472134E-3</v>
      </c>
      <c r="R975" s="67">
        <f t="shared" si="276"/>
        <v>2.5785050705854186E-3</v>
      </c>
      <c r="S975" s="67">
        <f t="shared" si="276"/>
        <v>2.4476713599512392E-3</v>
      </c>
      <c r="T975" s="67">
        <f t="shared" si="276"/>
        <v>2.3234761702312034E-3</v>
      </c>
      <c r="U975" s="67">
        <f t="shared" si="276"/>
        <v>2.2055826619386547E-3</v>
      </c>
      <c r="V975" s="67">
        <f t="shared" si="276"/>
        <v>2.0936710868699531E-3</v>
      </c>
      <c r="W975" s="67">
        <f t="shared" si="276"/>
        <v>1.9874379208903725E-3</v>
      </c>
      <c r="X975" s="67">
        <f t="shared" si="276"/>
        <v>1.8865950407225501E-3</v>
      </c>
      <c r="Y975" s="67">
        <f t="shared" si="276"/>
        <v>1.7908689425048206E-3</v>
      </c>
      <c r="Z975" s="67">
        <f t="shared" si="274"/>
        <v>1.6999999999999999E-3</v>
      </c>
      <c r="AA975" s="67">
        <f t="shared" si="274"/>
        <v>1.6137417604427636E-3</v>
      </c>
      <c r="AB975" s="67">
        <f t="shared" si="274"/>
        <v>1.5318602761158291E-3</v>
      </c>
      <c r="AC975" s="67">
        <f t="shared" si="274"/>
        <v>1.4541334698420566E-3</v>
      </c>
      <c r="AD975" s="67">
        <f t="shared" si="274"/>
        <v>1.3803505326715675E-3</v>
      </c>
      <c r="AE975" s="67">
        <f t="shared" si="274"/>
        <v>1.3103113521303069E-3</v>
      </c>
      <c r="AF975" s="67">
        <f t="shared" si="274"/>
        <v>1.2438259694793525E-3</v>
      </c>
      <c r="AG975" s="67">
        <f t="shared" si="274"/>
        <v>1.1807140645129631E-3</v>
      </c>
      <c r="AH975" s="67">
        <f t="shared" si="274"/>
        <v>1.120804466498047E-3</v>
      </c>
      <c r="AI975" s="67">
        <f t="shared" si="274"/>
        <v>1.06393468992863E-3</v>
      </c>
      <c r="AJ975" s="67">
        <f t="shared" si="274"/>
        <v>1.0099504938362077E-3</v>
      </c>
      <c r="AK975" s="67">
        <f t="shared" si="274"/>
        <v>9.5870546346075308E-4</v>
      </c>
      <c r="AL975" s="67">
        <f t="shared" si="274"/>
        <v>9.1006061314779499E-4</v>
      </c>
      <c r="AM975" s="67">
        <f t="shared" si="274"/>
        <v>8.63884009394555E-4</v>
      </c>
      <c r="AN975" s="67">
        <f t="shared" si="274"/>
        <v>8.2005041302277766E-4</v>
      </c>
      <c r="AO975" s="67">
        <f t="shared" si="277"/>
        <v>7.7844093950776036E-4</v>
      </c>
      <c r="AP975" s="67">
        <f t="shared" si="277"/>
        <v>7.3894273654233648E-4</v>
      </c>
      <c r="AQ975" s="67">
        <f t="shared" si="277"/>
        <v>7.0144867796130789E-4</v>
      </c>
      <c r="AR975" s="67">
        <f t="shared" si="277"/>
        <v>6.6585707319619407E-4</v>
      </c>
      <c r="AS975" s="67">
        <f t="shared" si="277"/>
        <v>6.320713914722897E-4</v>
      </c>
      <c r="AT975" s="67">
        <f t="shared" si="277"/>
        <v>6.0000000000000006E-4</v>
      </c>
      <c r="AU975" s="67">
        <f t="shared" si="277"/>
        <v>5.6955591545038706E-4</v>
      </c>
      <c r="AV975" s="67">
        <f t="shared" si="277"/>
        <v>5.4065656804088097E-4</v>
      </c>
      <c r="AW975" s="67">
        <f t="shared" si="277"/>
        <v>5.1322357759131401E-4</v>
      </c>
      <c r="AX975" s="67">
        <f t="shared" si="277"/>
        <v>4.8718254094290615E-4</v>
      </c>
      <c r="AY975" s="67">
        <f t="shared" si="277"/>
        <v>4.6246283016363772E-4</v>
      </c>
      <c r="AZ975" s="67">
        <f t="shared" si="277"/>
        <v>4.3899740099271267E-4</v>
      </c>
      <c r="BA975" s="67">
        <f t="shared" si="277"/>
        <v>4.1672261100457524E-4</v>
      </c>
      <c r="BB975" s="67">
        <f t="shared" si="277"/>
        <v>3.955780469993108E-4</v>
      </c>
      <c r="BC975" s="67">
        <f t="shared" si="277"/>
        <v>3.7550636115128114E-4</v>
      </c>
      <c r="BD975" s="67">
        <f t="shared" si="277"/>
        <v>3.5645311547160272E-4</v>
      </c>
      <c r="BE975" s="67">
        <f t="shared" si="275"/>
        <v>3.3836663416261879E-4</v>
      </c>
      <c r="BF975" s="67">
        <f t="shared" si="275"/>
        <v>3.2119786346392759E-4</v>
      </c>
      <c r="BG975" s="67">
        <f t="shared" si="275"/>
        <v>3.0490023860984291E-4</v>
      </c>
      <c r="BH975" s="67">
        <f t="shared" si="275"/>
        <v>2.8942955753745095E-4</v>
      </c>
      <c r="BI975" s="67">
        <f t="shared" si="275"/>
        <v>2.7474386100273892E-4</v>
      </c>
      <c r="BJ975" s="67">
        <f t="shared" si="275"/>
        <v>2.6080331877964812E-4</v>
      </c>
      <c r="BK975" s="67">
        <f t="shared" si="275"/>
        <v>2.475701216334028E-4</v>
      </c>
      <c r="BL975" s="67">
        <f t="shared" si="275"/>
        <v>2.3500837877512735E-4</v>
      </c>
      <c r="BM975" s="67">
        <f t="shared" si="275"/>
        <v>2.2308402051963161E-4</v>
      </c>
      <c r="BN975" s="67">
        <f t="shared" si="275"/>
        <v>2.1176470588235292E-4</v>
      </c>
      <c r="BO975" s="67">
        <f t="shared" si="275"/>
        <v>2.0101973486484252E-4</v>
      </c>
      <c r="BP975" s="67">
        <f t="shared" si="275"/>
        <v>1.9081996519089913E-4</v>
      </c>
      <c r="BQ975" s="67">
        <f t="shared" si="275"/>
        <v>1.8113773326752263E-4</v>
      </c>
      <c r="BS975" s="55"/>
    </row>
    <row r="976" spans="2:71">
      <c r="B976" s="56">
        <v>27</v>
      </c>
      <c r="C976" s="212">
        <v>1.6999999999999999E-3</v>
      </c>
      <c r="D976" s="212">
        <v>5.9999999999999995E-4</v>
      </c>
      <c r="I976" s="61" t="s">
        <v>381</v>
      </c>
      <c r="J976" s="67">
        <f t="shared" si="276"/>
        <v>3.9109931759027739E-3</v>
      </c>
      <c r="K976" s="67">
        <f t="shared" si="276"/>
        <v>3.7125488310358694E-3</v>
      </c>
      <c r="L976" s="67">
        <f t="shared" si="276"/>
        <v>3.5241735801914988E-3</v>
      </c>
      <c r="M976" s="67">
        <f t="shared" si="276"/>
        <v>3.3453565161200628E-3</v>
      </c>
      <c r="N976" s="67">
        <f t="shared" si="276"/>
        <v>3.1756126550777997E-3</v>
      </c>
      <c r="O976" s="67">
        <f t="shared" si="276"/>
        <v>3.0144816214644518E-3</v>
      </c>
      <c r="P976" s="67">
        <f t="shared" si="276"/>
        <v>2.8615263992025886E-3</v>
      </c>
      <c r="Q976" s="67">
        <f t="shared" si="276"/>
        <v>2.716332146472134E-3</v>
      </c>
      <c r="R976" s="67">
        <f t="shared" si="276"/>
        <v>2.5785050705854186E-3</v>
      </c>
      <c r="S976" s="67">
        <f t="shared" si="276"/>
        <v>2.4476713599512392E-3</v>
      </c>
      <c r="T976" s="67">
        <f t="shared" si="276"/>
        <v>2.3234761702312034E-3</v>
      </c>
      <c r="U976" s="67">
        <f t="shared" si="276"/>
        <v>2.2055826619386547E-3</v>
      </c>
      <c r="V976" s="67">
        <f t="shared" si="276"/>
        <v>2.0936710868699531E-3</v>
      </c>
      <c r="W976" s="67">
        <f t="shared" si="276"/>
        <v>1.9874379208903725E-3</v>
      </c>
      <c r="X976" s="67">
        <f t="shared" si="276"/>
        <v>1.8865950407225501E-3</v>
      </c>
      <c r="Y976" s="67">
        <f t="shared" si="276"/>
        <v>1.7908689425048206E-3</v>
      </c>
      <c r="Z976" s="67">
        <f t="shared" si="274"/>
        <v>1.6999999999999999E-3</v>
      </c>
      <c r="AA976" s="67">
        <f t="shared" si="274"/>
        <v>1.6137417604427636E-3</v>
      </c>
      <c r="AB976" s="67">
        <f t="shared" si="274"/>
        <v>1.5318602761158291E-3</v>
      </c>
      <c r="AC976" s="67">
        <f t="shared" si="274"/>
        <v>1.4541334698420566E-3</v>
      </c>
      <c r="AD976" s="67">
        <f t="shared" si="274"/>
        <v>1.3803505326715675E-3</v>
      </c>
      <c r="AE976" s="67">
        <f t="shared" si="274"/>
        <v>1.3103113521303069E-3</v>
      </c>
      <c r="AF976" s="67">
        <f t="shared" si="274"/>
        <v>1.2438259694793525E-3</v>
      </c>
      <c r="AG976" s="67">
        <f t="shared" si="274"/>
        <v>1.1807140645129631E-3</v>
      </c>
      <c r="AH976" s="67">
        <f t="shared" si="274"/>
        <v>1.120804466498047E-3</v>
      </c>
      <c r="AI976" s="67">
        <f t="shared" si="274"/>
        <v>1.06393468992863E-3</v>
      </c>
      <c r="AJ976" s="67">
        <f t="shared" si="274"/>
        <v>1.0099504938362077E-3</v>
      </c>
      <c r="AK976" s="67">
        <f t="shared" si="274"/>
        <v>9.5870546346075308E-4</v>
      </c>
      <c r="AL976" s="67">
        <f t="shared" si="274"/>
        <v>9.1006061314779499E-4</v>
      </c>
      <c r="AM976" s="67">
        <f t="shared" si="274"/>
        <v>8.63884009394555E-4</v>
      </c>
      <c r="AN976" s="67">
        <f t="shared" si="274"/>
        <v>8.2005041302277766E-4</v>
      </c>
      <c r="AO976" s="67">
        <f t="shared" si="277"/>
        <v>7.7844093950776036E-4</v>
      </c>
      <c r="AP976" s="67">
        <f t="shared" si="277"/>
        <v>7.3894273654233648E-4</v>
      </c>
      <c r="AQ976" s="67">
        <f t="shared" si="277"/>
        <v>7.0144867796130789E-4</v>
      </c>
      <c r="AR976" s="67">
        <f t="shared" si="277"/>
        <v>6.6585707319619407E-4</v>
      </c>
      <c r="AS976" s="67">
        <f t="shared" si="277"/>
        <v>6.320713914722897E-4</v>
      </c>
      <c r="AT976" s="67">
        <f t="shared" si="277"/>
        <v>6.0000000000000006E-4</v>
      </c>
      <c r="AU976" s="67">
        <f t="shared" si="277"/>
        <v>5.6955591545038706E-4</v>
      </c>
      <c r="AV976" s="67">
        <f t="shared" si="277"/>
        <v>5.4065656804088097E-4</v>
      </c>
      <c r="AW976" s="67">
        <f t="shared" si="277"/>
        <v>5.1322357759131401E-4</v>
      </c>
      <c r="AX976" s="67">
        <f t="shared" si="277"/>
        <v>4.8718254094290615E-4</v>
      </c>
      <c r="AY976" s="67">
        <f t="shared" si="277"/>
        <v>4.6246283016363772E-4</v>
      </c>
      <c r="AZ976" s="67">
        <f t="shared" si="277"/>
        <v>4.3899740099271267E-4</v>
      </c>
      <c r="BA976" s="67">
        <f t="shared" si="277"/>
        <v>4.1672261100457524E-4</v>
      </c>
      <c r="BB976" s="67">
        <f t="shared" si="277"/>
        <v>3.955780469993108E-4</v>
      </c>
      <c r="BC976" s="67">
        <f t="shared" si="277"/>
        <v>3.7550636115128114E-4</v>
      </c>
      <c r="BD976" s="67">
        <f t="shared" si="277"/>
        <v>3.5645311547160272E-4</v>
      </c>
      <c r="BE976" s="67">
        <f t="shared" si="275"/>
        <v>3.3836663416261879E-4</v>
      </c>
      <c r="BF976" s="67">
        <f t="shared" si="275"/>
        <v>3.2119786346392759E-4</v>
      </c>
      <c r="BG976" s="67">
        <f t="shared" si="275"/>
        <v>3.0490023860984291E-4</v>
      </c>
      <c r="BH976" s="67">
        <f t="shared" si="275"/>
        <v>2.8942955753745095E-4</v>
      </c>
      <c r="BI976" s="67">
        <f t="shared" si="275"/>
        <v>2.7474386100273892E-4</v>
      </c>
      <c r="BJ976" s="67">
        <f t="shared" si="275"/>
        <v>2.6080331877964812E-4</v>
      </c>
      <c r="BK976" s="67">
        <f t="shared" si="275"/>
        <v>2.475701216334028E-4</v>
      </c>
      <c r="BL976" s="67">
        <f t="shared" si="275"/>
        <v>2.3500837877512735E-4</v>
      </c>
      <c r="BM976" s="67">
        <f t="shared" si="275"/>
        <v>2.2308402051963161E-4</v>
      </c>
      <c r="BN976" s="67">
        <f t="shared" si="275"/>
        <v>2.1176470588235292E-4</v>
      </c>
      <c r="BO976" s="67">
        <f t="shared" si="275"/>
        <v>2.0101973486484252E-4</v>
      </c>
      <c r="BP976" s="67">
        <f t="shared" si="275"/>
        <v>1.9081996519089913E-4</v>
      </c>
      <c r="BQ976" s="67">
        <f t="shared" si="275"/>
        <v>1.8113773326752263E-4</v>
      </c>
      <c r="BS976" s="55"/>
    </row>
    <row r="977" spans="2:71">
      <c r="B977" s="56">
        <v>28</v>
      </c>
      <c r="C977" s="212">
        <v>1.6000000000000001E-3</v>
      </c>
      <c r="D977" s="212">
        <v>5.9999999999999995E-4</v>
      </c>
      <c r="I977" s="61" t="s">
        <v>381</v>
      </c>
      <c r="J977" s="67">
        <f t="shared" si="276"/>
        <v>3.5066705696367496E-3</v>
      </c>
      <c r="K977" s="67">
        <f t="shared" si="276"/>
        <v>3.3388471041563466E-3</v>
      </c>
      <c r="L977" s="67">
        <f t="shared" si="276"/>
        <v>3.1790553927305521E-3</v>
      </c>
      <c r="M977" s="67">
        <f t="shared" si="276"/>
        <v>3.0269110488672303E-3</v>
      </c>
      <c r="N977" s="67">
        <f t="shared" si="276"/>
        <v>2.8820480821773091E-3</v>
      </c>
      <c r="O977" s="67">
        <f t="shared" si="276"/>
        <v>2.7441180179676432E-3</v>
      </c>
      <c r="P977" s="67">
        <f t="shared" si="276"/>
        <v>2.6127890589687239E-3</v>
      </c>
      <c r="Q977" s="67">
        <f t="shared" si="276"/>
        <v>2.4877452871807076E-3</v>
      </c>
      <c r="R977" s="67">
        <f t="shared" si="276"/>
        <v>2.3686859039177815E-3</v>
      </c>
      <c r="S977" s="67">
        <f t="shared" si="276"/>
        <v>2.2553245062227481E-3</v>
      </c>
      <c r="T977" s="67">
        <f t="shared" si="276"/>
        <v>2.1473883979112149E-3</v>
      </c>
      <c r="U977" s="67">
        <f t="shared" si="276"/>
        <v>2.0446179335880717E-3</v>
      </c>
      <c r="V977" s="67">
        <f t="shared" si="276"/>
        <v>1.9467658940582585E-3</v>
      </c>
      <c r="W977" s="67">
        <f t="shared" si="276"/>
        <v>1.8535968916293377E-3</v>
      </c>
      <c r="X977" s="67">
        <f t="shared" si="276"/>
        <v>1.7648868038753118E-3</v>
      </c>
      <c r="Y977" s="67">
        <f t="shared" si="276"/>
        <v>1.6804222344995613E-3</v>
      </c>
      <c r="Z977" s="67">
        <f t="shared" si="274"/>
        <v>1.6000000000000001E-3</v>
      </c>
      <c r="AA977" s="67">
        <f t="shared" si="274"/>
        <v>1.5234266409015838E-3</v>
      </c>
      <c r="AB977" s="67">
        <f t="shared" si="274"/>
        <v>1.4505179563804266E-3</v>
      </c>
      <c r="AC977" s="67">
        <f t="shared" si="274"/>
        <v>1.3810985611600395E-3</v>
      </c>
      <c r="AD977" s="67">
        <f t="shared" si="274"/>
        <v>1.3150014636137807E-3</v>
      </c>
      <c r="AE977" s="67">
        <f t="shared" si="274"/>
        <v>1.2520676640586299E-3</v>
      </c>
      <c r="AF977" s="67">
        <f t="shared" si="274"/>
        <v>1.1921457722739569E-3</v>
      </c>
      <c r="AG977" s="67">
        <f t="shared" si="274"/>
        <v>1.1350916433252116E-3</v>
      </c>
      <c r="AH977" s="67">
        <f t="shared" si="274"/>
        <v>1.0807680308164906E-3</v>
      </c>
      <c r="AI977" s="67">
        <f t="shared" si="274"/>
        <v>1.029044256737866E-3</v>
      </c>
      <c r="AJ977" s="67">
        <f t="shared" si="274"/>
        <v>9.7979589711327114E-4</v>
      </c>
      <c r="AK977" s="67">
        <f t="shared" si="274"/>
        <v>9.3290448269276523E-4</v>
      </c>
      <c r="AL977" s="67">
        <f t="shared" si="274"/>
        <v>8.8825721396916806E-4</v>
      </c>
      <c r="AM977" s="67">
        <f t="shared" si="274"/>
        <v>8.4574668983353055E-4</v>
      </c>
      <c r="AN977" s="67">
        <f t="shared" si="274"/>
        <v>8.0527064921670543E-4</v>
      </c>
      <c r="AO977" s="67">
        <f t="shared" si="277"/>
        <v>7.6673172509552701E-4</v>
      </c>
      <c r="AP977" s="67">
        <f t="shared" si="277"/>
        <v>7.3003721027184681E-4</v>
      </c>
      <c r="AQ977" s="67">
        <f t="shared" si="277"/>
        <v>6.9509883436100174E-4</v>
      </c>
      <c r="AR977" s="67">
        <f t="shared" si="277"/>
        <v>6.618325514532418E-4</v>
      </c>
      <c r="AS977" s="67">
        <f t="shared" si="277"/>
        <v>6.3015833793733547E-4</v>
      </c>
      <c r="AT977" s="67">
        <f t="shared" si="277"/>
        <v>5.9999999999999995E-4</v>
      </c>
      <c r="AU977" s="67">
        <f t="shared" si="277"/>
        <v>5.7128499033809379E-4</v>
      </c>
      <c r="AV977" s="67">
        <f t="shared" si="277"/>
        <v>5.4394423364265989E-4</v>
      </c>
      <c r="AW977" s="67">
        <f t="shared" si="277"/>
        <v>5.1791196043501474E-4</v>
      </c>
      <c r="AX977" s="67">
        <f t="shared" si="277"/>
        <v>4.9312554885516755E-4</v>
      </c>
      <c r="AY977" s="67">
        <f t="shared" si="277"/>
        <v>4.6952537402198617E-4</v>
      </c>
      <c r="AZ977" s="67">
        <f t="shared" si="277"/>
        <v>4.4705466460273375E-4</v>
      </c>
      <c r="BA977" s="67">
        <f t="shared" si="277"/>
        <v>4.2565936624695415E-4</v>
      </c>
      <c r="BB977" s="67">
        <f t="shared" si="277"/>
        <v>4.0528801155618392E-4</v>
      </c>
      <c r="BC977" s="67">
        <f t="shared" si="277"/>
        <v>3.858915962766997E-4</v>
      </c>
      <c r="BD977" s="67">
        <f t="shared" si="277"/>
        <v>3.6742346141747662E-4</v>
      </c>
      <c r="BE977" s="67">
        <f t="shared" si="275"/>
        <v>3.4983918100978692E-4</v>
      </c>
      <c r="BF977" s="67">
        <f t="shared" si="275"/>
        <v>3.3309645523843789E-4</v>
      </c>
      <c r="BG977" s="67">
        <f t="shared" si="275"/>
        <v>3.1715500868757389E-4</v>
      </c>
      <c r="BH977" s="67">
        <f t="shared" si="275"/>
        <v>3.0197649345626453E-4</v>
      </c>
      <c r="BI977" s="67">
        <f t="shared" si="275"/>
        <v>2.8752439691082256E-4</v>
      </c>
      <c r="BJ977" s="67">
        <f t="shared" si="275"/>
        <v>2.7376395385194247E-4</v>
      </c>
      <c r="BK977" s="67">
        <f t="shared" si="275"/>
        <v>2.6066206288537556E-4</v>
      </c>
      <c r="BL977" s="67">
        <f t="shared" si="275"/>
        <v>2.4818720679496562E-4</v>
      </c>
      <c r="BM977" s="67">
        <f t="shared" si="275"/>
        <v>2.3630937672650077E-4</v>
      </c>
      <c r="BN977" s="67">
        <f t="shared" si="275"/>
        <v>2.2499999999999991E-4</v>
      </c>
      <c r="BO977" s="67">
        <f t="shared" si="275"/>
        <v>2.142318713767851E-4</v>
      </c>
      <c r="BP977" s="67">
        <f t="shared" si="275"/>
        <v>2.039790876159974E-4</v>
      </c>
      <c r="BQ977" s="67">
        <f t="shared" si="275"/>
        <v>1.9421698516313045E-4</v>
      </c>
      <c r="BS977" s="55"/>
    </row>
    <row r="978" spans="2:71">
      <c r="B978" s="56">
        <v>29</v>
      </c>
      <c r="C978" s="212">
        <v>1.5E-3</v>
      </c>
      <c r="D978" s="212">
        <v>5.0000000000000001E-4</v>
      </c>
      <c r="I978" s="61" t="s">
        <v>381</v>
      </c>
      <c r="J978" s="67">
        <f t="shared" si="276"/>
        <v>3.6123370279210398E-3</v>
      </c>
      <c r="K978" s="67">
        <f t="shared" si="276"/>
        <v>3.4192605854321675E-3</v>
      </c>
      <c r="L978" s="67">
        <f t="shared" si="276"/>
        <v>3.2365039199618909E-3</v>
      </c>
      <c r="M978" s="67">
        <f t="shared" si="276"/>
        <v>3.0635154479180279E-3</v>
      </c>
      <c r="N978" s="67">
        <f t="shared" si="276"/>
        <v>2.8997730673976452E-3</v>
      </c>
      <c r="O978" s="67">
        <f t="shared" si="276"/>
        <v>2.7447825824150184E-3</v>
      </c>
      <c r="P978" s="67">
        <f t="shared" si="276"/>
        <v>2.5980762113533163E-3</v>
      </c>
      <c r="Q978" s="67">
        <f t="shared" si="276"/>
        <v>2.4592111751383099E-3</v>
      </c>
      <c r="R978" s="67">
        <f t="shared" si="276"/>
        <v>2.3277683608730402E-3</v>
      </c>
      <c r="S978" s="67">
        <f t="shared" si="276"/>
        <v>2.203351056900111E-3</v>
      </c>
      <c r="T978" s="67">
        <f t="shared" si="276"/>
        <v>2.0855837554738647E-3</v>
      </c>
      <c r="U978" s="67">
        <f t="shared" si="276"/>
        <v>1.9741110194287387E-3</v>
      </c>
      <c r="V978" s="67">
        <f t="shared" si="276"/>
        <v>1.868596409423276E-3</v>
      </c>
      <c r="W978" s="67">
        <f t="shared" si="276"/>
        <v>1.7687214685220499E-3</v>
      </c>
      <c r="X978" s="67">
        <f t="shared" si="276"/>
        <v>1.6741847610508567E-3</v>
      </c>
      <c r="Y978" s="67">
        <f t="shared" si="276"/>
        <v>1.5847009628243069E-3</v>
      </c>
      <c r="Z978" s="67">
        <f t="shared" si="274"/>
        <v>1.5E-3</v>
      </c>
      <c r="AA978" s="67">
        <f t="shared" si="274"/>
        <v>1.4198262339602389E-3</v>
      </c>
      <c r="AB978" s="67">
        <f t="shared" si="274"/>
        <v>1.3439376897611433E-3</v>
      </c>
      <c r="AC978" s="67">
        <f t="shared" si="274"/>
        <v>1.2721053258205252E-3</v>
      </c>
      <c r="AD978" s="67">
        <f t="shared" si="274"/>
        <v>1.204112342640346E-3</v>
      </c>
      <c r="AE978" s="67">
        <f t="shared" si="274"/>
        <v>1.1397535284773887E-3</v>
      </c>
      <c r="AF978" s="67">
        <f t="shared" si="274"/>
        <v>1.0788346399872963E-3</v>
      </c>
      <c r="AG978" s="67">
        <f t="shared" si="274"/>
        <v>1.0211718159726755E-3</v>
      </c>
      <c r="AH978" s="67">
        <f t="shared" si="274"/>
        <v>9.6659102246588119E-4</v>
      </c>
      <c r="AI978" s="67">
        <f t="shared" si="274"/>
        <v>9.1492752747167241E-4</v>
      </c>
      <c r="AJ978" s="67">
        <f t="shared" si="274"/>
        <v>8.6602540378443848E-4</v>
      </c>
      <c r="AK978" s="67">
        <f t="shared" si="274"/>
        <v>8.1973705837943634E-4</v>
      </c>
      <c r="AL978" s="67">
        <f t="shared" si="274"/>
        <v>7.7592278695767965E-4</v>
      </c>
      <c r="AM978" s="67">
        <f t="shared" si="274"/>
        <v>7.3445035230003657E-4</v>
      </c>
      <c r="AN978" s="67">
        <f t="shared" si="274"/>
        <v>6.9519458515795443E-4</v>
      </c>
      <c r="AO978" s="67">
        <f t="shared" si="277"/>
        <v>6.5803700647624607E-4</v>
      </c>
      <c r="AP978" s="67">
        <f t="shared" si="277"/>
        <v>6.2286546980775846E-4</v>
      </c>
      <c r="AQ978" s="67">
        <f t="shared" si="277"/>
        <v>5.8957382284068299E-4</v>
      </c>
      <c r="AR978" s="67">
        <f t="shared" si="277"/>
        <v>5.5806158701695197E-4</v>
      </c>
      <c r="AS978" s="67">
        <f t="shared" si="277"/>
        <v>5.2823365427476872E-4</v>
      </c>
      <c r="AT978" s="67">
        <f t="shared" si="277"/>
        <v>4.9999999999999969E-4</v>
      </c>
      <c r="AU978" s="67">
        <f t="shared" si="277"/>
        <v>4.7327541132007934E-4</v>
      </c>
      <c r="AV978" s="67">
        <f t="shared" si="277"/>
        <v>4.4797922992038084E-4</v>
      </c>
      <c r="AW978" s="67">
        <f t="shared" si="277"/>
        <v>4.2403510860684153E-4</v>
      </c>
      <c r="AX978" s="67">
        <f t="shared" si="277"/>
        <v>4.0137078088011514E-4</v>
      </c>
      <c r="AY978" s="67">
        <f t="shared" si="277"/>
        <v>3.7991784282579599E-4</v>
      </c>
      <c r="AZ978" s="67">
        <f t="shared" si="277"/>
        <v>3.5961154666243193E-4</v>
      </c>
      <c r="BA978" s="67">
        <f t="shared" si="277"/>
        <v>3.4039060532422497E-4</v>
      </c>
      <c r="BB978" s="67">
        <f t="shared" si="277"/>
        <v>3.2219700748862688E-4</v>
      </c>
      <c r="BC978" s="67">
        <f t="shared" si="277"/>
        <v>3.0497584249055733E-4</v>
      </c>
      <c r="BD978" s="67">
        <f t="shared" si="277"/>
        <v>2.8867513459481263E-4</v>
      </c>
      <c r="BE978" s="67">
        <f t="shared" si="275"/>
        <v>2.7324568612647863E-4</v>
      </c>
      <c r="BF978" s="67">
        <f t="shared" si="275"/>
        <v>2.5864092898589307E-4</v>
      </c>
      <c r="BG978" s="67">
        <f t="shared" si="275"/>
        <v>2.448167841000121E-4</v>
      </c>
      <c r="BH978" s="67">
        <f t="shared" si="275"/>
        <v>2.3173152838598467E-4</v>
      </c>
      <c r="BI978" s="67">
        <f t="shared" si="275"/>
        <v>2.1934566882541521E-4</v>
      </c>
      <c r="BJ978" s="67">
        <f t="shared" si="275"/>
        <v>2.0762182326925269E-4</v>
      </c>
      <c r="BK978" s="67">
        <f t="shared" si="275"/>
        <v>1.9652460761356087E-4</v>
      </c>
      <c r="BL978" s="67">
        <f t="shared" si="275"/>
        <v>1.8602052900565055E-4</v>
      </c>
      <c r="BM978" s="67">
        <f t="shared" si="275"/>
        <v>1.7607788475825615E-4</v>
      </c>
      <c r="BN978" s="67">
        <f t="shared" si="275"/>
        <v>1.666666666666665E-4</v>
      </c>
      <c r="BO978" s="67">
        <f t="shared" si="275"/>
        <v>1.5775847044002637E-4</v>
      </c>
      <c r="BP978" s="67">
        <f t="shared" si="275"/>
        <v>1.4932640997346021E-4</v>
      </c>
      <c r="BQ978" s="67">
        <f t="shared" si="275"/>
        <v>1.4134503620228043E-4</v>
      </c>
      <c r="BS978" s="55"/>
    </row>
    <row r="979" spans="2:71">
      <c r="B979" s="56">
        <v>30</v>
      </c>
      <c r="C979" s="212">
        <v>1.5E-3</v>
      </c>
      <c r="D979" s="212">
        <v>5.0000000000000001E-4</v>
      </c>
      <c r="I979" s="61" t="s">
        <v>381</v>
      </c>
      <c r="J979" s="67">
        <f t="shared" si="276"/>
        <v>3.6123370279210398E-3</v>
      </c>
      <c r="K979" s="67">
        <f t="shared" si="276"/>
        <v>3.4192605854321675E-3</v>
      </c>
      <c r="L979" s="67">
        <f t="shared" si="276"/>
        <v>3.2365039199618909E-3</v>
      </c>
      <c r="M979" s="67">
        <f t="shared" si="276"/>
        <v>3.0635154479180279E-3</v>
      </c>
      <c r="N979" s="67">
        <f t="shared" si="276"/>
        <v>2.8997730673976452E-3</v>
      </c>
      <c r="O979" s="67">
        <f t="shared" si="276"/>
        <v>2.7447825824150184E-3</v>
      </c>
      <c r="P979" s="67">
        <f t="shared" si="276"/>
        <v>2.5980762113533163E-3</v>
      </c>
      <c r="Q979" s="67">
        <f t="shared" si="276"/>
        <v>2.4592111751383099E-3</v>
      </c>
      <c r="R979" s="67">
        <f t="shared" si="276"/>
        <v>2.3277683608730402E-3</v>
      </c>
      <c r="S979" s="67">
        <f t="shared" si="276"/>
        <v>2.203351056900111E-3</v>
      </c>
      <c r="T979" s="67">
        <f t="shared" si="276"/>
        <v>2.0855837554738647E-3</v>
      </c>
      <c r="U979" s="67">
        <f t="shared" si="276"/>
        <v>1.9741110194287387E-3</v>
      </c>
      <c r="V979" s="67">
        <f t="shared" si="276"/>
        <v>1.868596409423276E-3</v>
      </c>
      <c r="W979" s="67">
        <f t="shared" si="276"/>
        <v>1.7687214685220499E-3</v>
      </c>
      <c r="X979" s="67">
        <f t="shared" si="276"/>
        <v>1.6741847610508567E-3</v>
      </c>
      <c r="Y979" s="67">
        <f t="shared" si="276"/>
        <v>1.5847009628243069E-3</v>
      </c>
      <c r="Z979" s="67">
        <f t="shared" si="274"/>
        <v>1.5E-3</v>
      </c>
      <c r="AA979" s="67">
        <f t="shared" si="274"/>
        <v>1.4198262339602389E-3</v>
      </c>
      <c r="AB979" s="67">
        <f t="shared" si="274"/>
        <v>1.3439376897611433E-3</v>
      </c>
      <c r="AC979" s="67">
        <f t="shared" si="274"/>
        <v>1.2721053258205252E-3</v>
      </c>
      <c r="AD979" s="67">
        <f t="shared" si="274"/>
        <v>1.204112342640346E-3</v>
      </c>
      <c r="AE979" s="67">
        <f t="shared" si="274"/>
        <v>1.1397535284773887E-3</v>
      </c>
      <c r="AF979" s="67">
        <f t="shared" si="274"/>
        <v>1.0788346399872963E-3</v>
      </c>
      <c r="AG979" s="67">
        <f t="shared" si="274"/>
        <v>1.0211718159726755E-3</v>
      </c>
      <c r="AH979" s="67">
        <f t="shared" si="274"/>
        <v>9.6659102246588119E-4</v>
      </c>
      <c r="AI979" s="67">
        <f t="shared" si="274"/>
        <v>9.1492752747167241E-4</v>
      </c>
      <c r="AJ979" s="67">
        <f t="shared" si="274"/>
        <v>8.6602540378443848E-4</v>
      </c>
      <c r="AK979" s="67">
        <f t="shared" si="274"/>
        <v>8.1973705837943634E-4</v>
      </c>
      <c r="AL979" s="67">
        <f t="shared" si="274"/>
        <v>7.7592278695767965E-4</v>
      </c>
      <c r="AM979" s="67">
        <f t="shared" si="274"/>
        <v>7.3445035230003657E-4</v>
      </c>
      <c r="AN979" s="67">
        <f t="shared" si="274"/>
        <v>6.9519458515795443E-4</v>
      </c>
      <c r="AO979" s="67">
        <f t="shared" si="277"/>
        <v>6.5803700647624607E-4</v>
      </c>
      <c r="AP979" s="67">
        <f t="shared" si="277"/>
        <v>6.2286546980775846E-4</v>
      </c>
      <c r="AQ979" s="67">
        <f t="shared" si="277"/>
        <v>5.8957382284068299E-4</v>
      </c>
      <c r="AR979" s="67">
        <f t="shared" si="277"/>
        <v>5.5806158701695197E-4</v>
      </c>
      <c r="AS979" s="67">
        <f t="shared" si="277"/>
        <v>5.2823365427476872E-4</v>
      </c>
      <c r="AT979" s="67">
        <f t="shared" si="277"/>
        <v>4.9999999999999969E-4</v>
      </c>
      <c r="AU979" s="67">
        <f t="shared" si="277"/>
        <v>4.7327541132007934E-4</v>
      </c>
      <c r="AV979" s="67">
        <f t="shared" si="277"/>
        <v>4.4797922992038084E-4</v>
      </c>
      <c r="AW979" s="67">
        <f t="shared" si="277"/>
        <v>4.2403510860684153E-4</v>
      </c>
      <c r="AX979" s="67">
        <f t="shared" si="277"/>
        <v>4.0137078088011514E-4</v>
      </c>
      <c r="AY979" s="67">
        <f t="shared" si="277"/>
        <v>3.7991784282579599E-4</v>
      </c>
      <c r="AZ979" s="67">
        <f t="shared" si="277"/>
        <v>3.5961154666243193E-4</v>
      </c>
      <c r="BA979" s="67">
        <f t="shared" si="277"/>
        <v>3.4039060532422497E-4</v>
      </c>
      <c r="BB979" s="67">
        <f t="shared" si="277"/>
        <v>3.2219700748862688E-4</v>
      </c>
      <c r="BC979" s="67">
        <f t="shared" si="277"/>
        <v>3.0497584249055733E-4</v>
      </c>
      <c r="BD979" s="67">
        <f t="shared" si="277"/>
        <v>2.8867513459481263E-4</v>
      </c>
      <c r="BE979" s="67">
        <f t="shared" si="275"/>
        <v>2.7324568612647863E-4</v>
      </c>
      <c r="BF979" s="67">
        <f t="shared" si="275"/>
        <v>2.5864092898589307E-4</v>
      </c>
      <c r="BG979" s="67">
        <f t="shared" si="275"/>
        <v>2.448167841000121E-4</v>
      </c>
      <c r="BH979" s="67">
        <f t="shared" si="275"/>
        <v>2.3173152838598467E-4</v>
      </c>
      <c r="BI979" s="67">
        <f t="shared" si="275"/>
        <v>2.1934566882541521E-4</v>
      </c>
      <c r="BJ979" s="67">
        <f t="shared" si="275"/>
        <v>2.0762182326925269E-4</v>
      </c>
      <c r="BK979" s="67">
        <f t="shared" si="275"/>
        <v>1.9652460761356087E-4</v>
      </c>
      <c r="BL979" s="67">
        <f t="shared" si="275"/>
        <v>1.8602052900565055E-4</v>
      </c>
      <c r="BM979" s="67">
        <f t="shared" si="275"/>
        <v>1.7607788475825615E-4</v>
      </c>
      <c r="BN979" s="67">
        <f t="shared" si="275"/>
        <v>1.666666666666665E-4</v>
      </c>
      <c r="BO979" s="67">
        <f t="shared" si="275"/>
        <v>1.5775847044002637E-4</v>
      </c>
      <c r="BP979" s="67">
        <f t="shared" si="275"/>
        <v>1.4932640997346021E-4</v>
      </c>
      <c r="BQ979" s="67">
        <f t="shared" si="275"/>
        <v>1.4134503620228043E-4</v>
      </c>
      <c r="BS979" s="55"/>
    </row>
    <row r="980" spans="2:71">
      <c r="B980" s="56">
        <v>31</v>
      </c>
      <c r="C980" s="212">
        <v>1.4E-3</v>
      </c>
      <c r="D980" s="212">
        <v>5.0000000000000001E-4</v>
      </c>
      <c r="I980" s="61" t="s">
        <v>381</v>
      </c>
      <c r="J980" s="67">
        <f t="shared" si="276"/>
        <v>3.1904684972857466E-3</v>
      </c>
      <c r="K980" s="67">
        <f t="shared" si="276"/>
        <v>3.0303762887202625E-3</v>
      </c>
      <c r="L980" s="67">
        <f t="shared" si="276"/>
        <v>2.87831723116855E-3</v>
      </c>
      <c r="M980" s="67">
        <f t="shared" si="276"/>
        <v>2.7338882349625458E-3</v>
      </c>
      <c r="N980" s="67">
        <f t="shared" si="276"/>
        <v>2.596706436778771E-3</v>
      </c>
      <c r="O980" s="67">
        <f t="shared" si="276"/>
        <v>2.4664081847152316E-3</v>
      </c>
      <c r="P980" s="67">
        <f t="shared" si="276"/>
        <v>2.3426480742954098E-3</v>
      </c>
      <c r="Q980" s="67">
        <f t="shared" si="276"/>
        <v>2.2250980328439147E-3</v>
      </c>
      <c r="R980" s="67">
        <f t="shared" si="276"/>
        <v>2.1134464498065819E-3</v>
      </c>
      <c r="S980" s="67">
        <f t="shared" si="276"/>
        <v>2.0073973507096126E-3</v>
      </c>
      <c r="T980" s="67">
        <f t="shared" si="276"/>
        <v>1.906669612568019E-3</v>
      </c>
      <c r="U980" s="67">
        <f t="shared" si="276"/>
        <v>1.8109962186635218E-3</v>
      </c>
      <c r="V980" s="67">
        <f t="shared" si="276"/>
        <v>1.7201235507164055E-3</v>
      </c>
      <c r="W980" s="67">
        <f t="shared" si="276"/>
        <v>1.6338107165749728E-3</v>
      </c>
      <c r="X980" s="67">
        <f t="shared" si="276"/>
        <v>1.5518289116403805E-3</v>
      </c>
      <c r="Y980" s="67">
        <f t="shared" si="276"/>
        <v>1.473960812334077E-3</v>
      </c>
      <c r="Z980" s="67">
        <f t="shared" si="274"/>
        <v>1.4E-3</v>
      </c>
      <c r="AA980" s="67">
        <f t="shared" si="274"/>
        <v>1.3297504137143646E-3</v>
      </c>
      <c r="AB980" s="67">
        <f t="shared" si="274"/>
        <v>1.263025830552517E-3</v>
      </c>
      <c r="AC980" s="67">
        <f t="shared" si="274"/>
        <v>1.1996493719350987E-3</v>
      </c>
      <c r="AD980" s="67">
        <f t="shared" si="274"/>
        <v>1.1394530347449108E-3</v>
      </c>
      <c r="AE980" s="67">
        <f t="shared" si="274"/>
        <v>1.0822772459715239E-3</v>
      </c>
      <c r="AF980" s="67">
        <f t="shared" si="274"/>
        <v>1.027970439703055E-3</v>
      </c>
      <c r="AG980" s="67">
        <f t="shared" si="274"/>
        <v>9.7638865534376766E-4</v>
      </c>
      <c r="AH980" s="67">
        <f t="shared" si="274"/>
        <v>9.2739515599241941E-4</v>
      </c>
      <c r="AI980" s="67">
        <f t="shared" si="274"/>
        <v>8.8086006596972677E-4</v>
      </c>
      <c r="AJ980" s="67">
        <f t="shared" si="274"/>
        <v>8.3666002653407607E-4</v>
      </c>
      <c r="AK980" s="67">
        <f t="shared" si="274"/>
        <v>7.9467786887282767E-4</v>
      </c>
      <c r="AL980" s="67">
        <f t="shared" si="274"/>
        <v>7.5480230350235167E-4</v>
      </c>
      <c r="AM980" s="67">
        <f t="shared" si="274"/>
        <v>7.169276252534339E-4</v>
      </c>
      <c r="AN980" s="67">
        <f t="shared" si="274"/>
        <v>6.8095343306000776E-4</v>
      </c>
      <c r="AO980" s="67">
        <f t="shared" si="277"/>
        <v>6.4678436380840145E-4</v>
      </c>
      <c r="AP980" s="67">
        <f t="shared" si="277"/>
        <v>6.1432983954157422E-4</v>
      </c>
      <c r="AQ980" s="67">
        <f t="shared" si="277"/>
        <v>5.8350382734820533E-4</v>
      </c>
      <c r="AR980" s="67">
        <f t="shared" si="277"/>
        <v>5.5422461130013667E-4</v>
      </c>
      <c r="AS980" s="67">
        <f t="shared" si="277"/>
        <v>5.2641457583359967E-4</v>
      </c>
      <c r="AT980" s="67">
        <f t="shared" si="277"/>
        <v>5.0000000000000066E-4</v>
      </c>
      <c r="AU980" s="67">
        <f t="shared" si="277"/>
        <v>4.7491086204084516E-4</v>
      </c>
      <c r="AV980" s="67">
        <f t="shared" si="277"/>
        <v>4.5108065376875666E-4</v>
      </c>
      <c r="AW980" s="67">
        <f t="shared" si="277"/>
        <v>4.2844620426253584E-4</v>
      </c>
      <c r="AX980" s="67">
        <f t="shared" si="277"/>
        <v>4.0694751240889727E-4</v>
      </c>
      <c r="AY980" s="67">
        <f t="shared" si="277"/>
        <v>3.8652758784697342E-4</v>
      </c>
      <c r="AZ980" s="67">
        <f t="shared" si="277"/>
        <v>3.671322998939487E-4</v>
      </c>
      <c r="BA980" s="67">
        <f t="shared" si="277"/>
        <v>3.4871023405134603E-4</v>
      </c>
      <c r="BB980" s="67">
        <f t="shared" si="277"/>
        <v>3.312125557115788E-4</v>
      </c>
      <c r="BC980" s="67">
        <f t="shared" si="277"/>
        <v>3.1459288070347422E-4</v>
      </c>
      <c r="BD980" s="67">
        <f t="shared" si="277"/>
        <v>2.9880715233359902E-4</v>
      </c>
      <c r="BE980" s="67">
        <f t="shared" si="275"/>
        <v>2.838135245974389E-4</v>
      </c>
      <c r="BF980" s="67">
        <f t="shared" si="275"/>
        <v>2.6957225125084027E-4</v>
      </c>
      <c r="BG980" s="67">
        <f t="shared" si="275"/>
        <v>2.5604558044765532E-4</v>
      </c>
      <c r="BH980" s="67">
        <f t="shared" si="275"/>
        <v>2.4319765466428877E-4</v>
      </c>
      <c r="BI980" s="67">
        <f t="shared" si="275"/>
        <v>2.3099441564585795E-4</v>
      </c>
      <c r="BJ980" s="67">
        <f t="shared" si="275"/>
        <v>2.1940351412199109E-4</v>
      </c>
      <c r="BK980" s="67">
        <f t="shared" si="275"/>
        <v>2.0839422405293079E-4</v>
      </c>
      <c r="BL980" s="67">
        <f t="shared" si="275"/>
        <v>1.9793736117862048E-4</v>
      </c>
      <c r="BM980" s="67">
        <f t="shared" si="275"/>
        <v>1.8800520565485728E-4</v>
      </c>
      <c r="BN980" s="67">
        <f t="shared" si="275"/>
        <v>1.7857142857142903E-4</v>
      </c>
      <c r="BO980" s="67">
        <f t="shared" si="275"/>
        <v>1.6961102215744492E-4</v>
      </c>
      <c r="BP980" s="67">
        <f t="shared" si="275"/>
        <v>1.6110023348884188E-4</v>
      </c>
      <c r="BQ980" s="67">
        <f t="shared" si="275"/>
        <v>1.5301650152233442E-4</v>
      </c>
      <c r="BS980" s="55"/>
    </row>
    <row r="981" spans="2:71">
      <c r="B981" s="56">
        <v>32</v>
      </c>
      <c r="C981" s="212">
        <v>1.4E-3</v>
      </c>
      <c r="D981" s="212">
        <v>5.0000000000000001E-4</v>
      </c>
      <c r="I981" s="61" t="s">
        <v>381</v>
      </c>
      <c r="J981" s="67">
        <f t="shared" si="276"/>
        <v>3.1904684972857466E-3</v>
      </c>
      <c r="K981" s="67">
        <f t="shared" si="276"/>
        <v>3.0303762887202625E-3</v>
      </c>
      <c r="L981" s="67">
        <f t="shared" si="276"/>
        <v>2.87831723116855E-3</v>
      </c>
      <c r="M981" s="67">
        <f t="shared" si="276"/>
        <v>2.7338882349625458E-3</v>
      </c>
      <c r="N981" s="67">
        <f t="shared" si="276"/>
        <v>2.596706436778771E-3</v>
      </c>
      <c r="O981" s="67">
        <f t="shared" si="276"/>
        <v>2.4664081847152316E-3</v>
      </c>
      <c r="P981" s="67">
        <f t="shared" si="276"/>
        <v>2.3426480742954098E-3</v>
      </c>
      <c r="Q981" s="67">
        <f t="shared" si="276"/>
        <v>2.2250980328439147E-3</v>
      </c>
      <c r="R981" s="67">
        <f t="shared" si="276"/>
        <v>2.1134464498065819E-3</v>
      </c>
      <c r="S981" s="67">
        <f t="shared" si="276"/>
        <v>2.0073973507096126E-3</v>
      </c>
      <c r="T981" s="67">
        <f t="shared" si="276"/>
        <v>1.906669612568019E-3</v>
      </c>
      <c r="U981" s="67">
        <f t="shared" si="276"/>
        <v>1.8109962186635218E-3</v>
      </c>
      <c r="V981" s="67">
        <f t="shared" si="276"/>
        <v>1.7201235507164055E-3</v>
      </c>
      <c r="W981" s="67">
        <f t="shared" si="276"/>
        <v>1.6338107165749728E-3</v>
      </c>
      <c r="X981" s="67">
        <f t="shared" si="276"/>
        <v>1.5518289116403805E-3</v>
      </c>
      <c r="Y981" s="67">
        <f t="shared" si="276"/>
        <v>1.473960812334077E-3</v>
      </c>
      <c r="Z981" s="67">
        <f t="shared" si="274"/>
        <v>1.4E-3</v>
      </c>
      <c r="AA981" s="67">
        <f t="shared" si="274"/>
        <v>1.3297504137143646E-3</v>
      </c>
      <c r="AB981" s="67">
        <f t="shared" si="274"/>
        <v>1.263025830552517E-3</v>
      </c>
      <c r="AC981" s="67">
        <f t="shared" si="274"/>
        <v>1.1996493719350987E-3</v>
      </c>
      <c r="AD981" s="67">
        <f t="shared" si="274"/>
        <v>1.1394530347449108E-3</v>
      </c>
      <c r="AE981" s="67">
        <f t="shared" si="274"/>
        <v>1.0822772459715239E-3</v>
      </c>
      <c r="AF981" s="67">
        <f t="shared" si="274"/>
        <v>1.027970439703055E-3</v>
      </c>
      <c r="AG981" s="67">
        <f t="shared" si="274"/>
        <v>9.7638865534376766E-4</v>
      </c>
      <c r="AH981" s="67">
        <f t="shared" si="274"/>
        <v>9.2739515599241941E-4</v>
      </c>
      <c r="AI981" s="67">
        <f t="shared" si="274"/>
        <v>8.8086006596972677E-4</v>
      </c>
      <c r="AJ981" s="67">
        <f t="shared" si="274"/>
        <v>8.3666002653407607E-4</v>
      </c>
      <c r="AK981" s="67">
        <f t="shared" si="274"/>
        <v>7.9467786887282767E-4</v>
      </c>
      <c r="AL981" s="67">
        <f t="shared" si="274"/>
        <v>7.5480230350235167E-4</v>
      </c>
      <c r="AM981" s="67">
        <f t="shared" si="274"/>
        <v>7.169276252534339E-4</v>
      </c>
      <c r="AN981" s="67">
        <f t="shared" si="274"/>
        <v>6.8095343306000776E-4</v>
      </c>
      <c r="AO981" s="67">
        <f t="shared" si="277"/>
        <v>6.4678436380840145E-4</v>
      </c>
      <c r="AP981" s="67">
        <f t="shared" si="277"/>
        <v>6.1432983954157422E-4</v>
      </c>
      <c r="AQ981" s="67">
        <f t="shared" si="277"/>
        <v>5.8350382734820533E-4</v>
      </c>
      <c r="AR981" s="67">
        <f t="shared" si="277"/>
        <v>5.5422461130013667E-4</v>
      </c>
      <c r="AS981" s="67">
        <f t="shared" si="277"/>
        <v>5.2641457583359967E-4</v>
      </c>
      <c r="AT981" s="67">
        <f t="shared" si="277"/>
        <v>5.0000000000000066E-4</v>
      </c>
      <c r="AU981" s="67">
        <f t="shared" si="277"/>
        <v>4.7491086204084516E-4</v>
      </c>
      <c r="AV981" s="67">
        <f t="shared" si="277"/>
        <v>4.5108065376875666E-4</v>
      </c>
      <c r="AW981" s="67">
        <f t="shared" si="277"/>
        <v>4.2844620426253584E-4</v>
      </c>
      <c r="AX981" s="67">
        <f t="shared" si="277"/>
        <v>4.0694751240889727E-4</v>
      </c>
      <c r="AY981" s="67">
        <f t="shared" si="277"/>
        <v>3.8652758784697342E-4</v>
      </c>
      <c r="AZ981" s="67">
        <f t="shared" si="277"/>
        <v>3.671322998939487E-4</v>
      </c>
      <c r="BA981" s="67">
        <f t="shared" si="277"/>
        <v>3.4871023405134603E-4</v>
      </c>
      <c r="BB981" s="67">
        <f t="shared" si="277"/>
        <v>3.312125557115788E-4</v>
      </c>
      <c r="BC981" s="67">
        <f t="shared" si="277"/>
        <v>3.1459288070347422E-4</v>
      </c>
      <c r="BD981" s="67">
        <f t="shared" si="277"/>
        <v>2.9880715233359902E-4</v>
      </c>
      <c r="BE981" s="67">
        <f t="shared" si="275"/>
        <v>2.838135245974389E-4</v>
      </c>
      <c r="BF981" s="67">
        <f t="shared" si="275"/>
        <v>2.6957225125084027E-4</v>
      </c>
      <c r="BG981" s="67">
        <f t="shared" si="275"/>
        <v>2.5604558044765532E-4</v>
      </c>
      <c r="BH981" s="67">
        <f t="shared" si="275"/>
        <v>2.4319765466428877E-4</v>
      </c>
      <c r="BI981" s="67">
        <f t="shared" si="275"/>
        <v>2.3099441564585795E-4</v>
      </c>
      <c r="BJ981" s="67">
        <f t="shared" si="275"/>
        <v>2.1940351412199109E-4</v>
      </c>
      <c r="BK981" s="67">
        <f t="shared" si="275"/>
        <v>2.0839422405293079E-4</v>
      </c>
      <c r="BL981" s="67">
        <f t="shared" si="275"/>
        <v>1.9793736117862048E-4</v>
      </c>
      <c r="BM981" s="67">
        <f t="shared" si="275"/>
        <v>1.8800520565485728E-4</v>
      </c>
      <c r="BN981" s="67">
        <f t="shared" si="275"/>
        <v>1.7857142857142903E-4</v>
      </c>
      <c r="BO981" s="67">
        <f t="shared" si="275"/>
        <v>1.6961102215744492E-4</v>
      </c>
      <c r="BP981" s="67">
        <f t="shared" si="275"/>
        <v>1.6110023348884188E-4</v>
      </c>
      <c r="BQ981" s="67">
        <f t="shared" si="275"/>
        <v>1.5301650152233442E-4</v>
      </c>
      <c r="BS981" s="55"/>
    </row>
    <row r="982" spans="2:71">
      <c r="B982" s="56">
        <v>33</v>
      </c>
      <c r="C982" s="212">
        <v>1.2999999999999999E-3</v>
      </c>
      <c r="D982" s="212">
        <v>5.0000000000000001E-4</v>
      </c>
      <c r="I982" s="61" t="s">
        <v>381</v>
      </c>
      <c r="J982" s="67">
        <f t="shared" si="276"/>
        <v>2.7920425380894092E-3</v>
      </c>
      <c r="K982" s="67">
        <f t="shared" si="276"/>
        <v>2.6617873899327043E-3</v>
      </c>
      <c r="L982" s="67">
        <f t="shared" si="276"/>
        <v>2.5376089413211779E-3</v>
      </c>
      <c r="M982" s="67">
        <f t="shared" si="276"/>
        <v>2.4192237003707465E-3</v>
      </c>
      <c r="N982" s="67">
        <f t="shared" si="276"/>
        <v>2.3063614007398686E-3</v>
      </c>
      <c r="O982" s="67">
        <f t="shared" si="276"/>
        <v>2.1987643846278393E-3</v>
      </c>
      <c r="P982" s="67">
        <f t="shared" si="276"/>
        <v>2.0961870145576223E-3</v>
      </c>
      <c r="Q982" s="67">
        <f t="shared" si="276"/>
        <v>1.9983951126003536E-3</v>
      </c>
      <c r="R982" s="67">
        <f t="shared" si="276"/>
        <v>1.9051654257612992E-3</v>
      </c>
      <c r="S982" s="67">
        <f t="shared" si="276"/>
        <v>1.8162851163067793E-3</v>
      </c>
      <c r="T982" s="67">
        <f t="shared" si="276"/>
        <v>1.7315512758684995E-3</v>
      </c>
      <c r="U982" s="67">
        <f t="shared" si="276"/>
        <v>1.6507704622160252E-3</v>
      </c>
      <c r="V982" s="67">
        <f t="shared" si="276"/>
        <v>1.5737582576398729E-3</v>
      </c>
      <c r="W982" s="67">
        <f t="shared" si="276"/>
        <v>1.5003388479370417E-3</v>
      </c>
      <c r="X982" s="67">
        <f t="shared" si="276"/>
        <v>1.4303446210378234E-3</v>
      </c>
      <c r="Y982" s="67">
        <f t="shared" si="276"/>
        <v>1.363615784357592E-3</v>
      </c>
      <c r="Z982" s="67">
        <f t="shared" si="274"/>
        <v>1.2999999999999999E-3</v>
      </c>
      <c r="AA982" s="67">
        <f t="shared" si="274"/>
        <v>1.2393520369787811E-3</v>
      </c>
      <c r="AB982" s="67">
        <f t="shared" si="274"/>
        <v>1.1815334396641955E-3</v>
      </c>
      <c r="AC982" s="67">
        <f t="shared" si="274"/>
        <v>1.1264122116972052E-3</v>
      </c>
      <c r="AD982" s="67">
        <f t="shared" si="274"/>
        <v>1.0738625146497734E-3</v>
      </c>
      <c r="AE982" s="67">
        <f t="shared" si="274"/>
        <v>1.0237643807433484E-3</v>
      </c>
      <c r="AF982" s="67">
        <f t="shared" si="274"/>
        <v>9.760034389696842E-4</v>
      </c>
      <c r="AG982" s="67">
        <f t="shared" si="274"/>
        <v>9.3047065398874898E-4</v>
      </c>
      <c r="AH982" s="67">
        <f t="shared" si="274"/>
        <v>8.8706207720764207E-4</v>
      </c>
      <c r="AI982" s="67">
        <f t="shared" si="274"/>
        <v>8.4567860947224621E-4</v>
      </c>
      <c r="AJ982" s="67">
        <f t="shared" si="274"/>
        <v>8.0622577482985516E-4</v>
      </c>
      <c r="AK982" s="67">
        <f t="shared" si="274"/>
        <v>7.6861350484629012E-4</v>
      </c>
      <c r="AL982" s="67">
        <f t="shared" si="274"/>
        <v>7.3275593298511535E-4</v>
      </c>
      <c r="AM982" s="67">
        <f t="shared" si="274"/>
        <v>6.9857119857953079E-4</v>
      </c>
      <c r="AN982" s="67">
        <f t="shared" si="274"/>
        <v>6.6598125994942316E-4</v>
      </c>
      <c r="AO982" s="67">
        <f t="shared" si="277"/>
        <v>6.3491171623693298E-4</v>
      </c>
      <c r="AP982" s="67">
        <f t="shared" si="277"/>
        <v>6.052916375537975E-4</v>
      </c>
      <c r="AQ982" s="67">
        <f t="shared" si="277"/>
        <v>5.7705340305270851E-4</v>
      </c>
      <c r="AR982" s="67">
        <f t="shared" si="277"/>
        <v>5.5013254655300928E-4</v>
      </c>
      <c r="AS982" s="67">
        <f t="shared" si="277"/>
        <v>5.2446760936830476E-4</v>
      </c>
      <c r="AT982" s="67">
        <f t="shared" si="277"/>
        <v>5.0000000000000023E-4</v>
      </c>
      <c r="AU982" s="67">
        <f t="shared" si="277"/>
        <v>4.7667386037645443E-4</v>
      </c>
      <c r="AV982" s="67">
        <f t="shared" si="277"/>
        <v>4.5443593833238314E-4</v>
      </c>
      <c r="AW982" s="67">
        <f t="shared" si="277"/>
        <v>4.3323546603738682E-4</v>
      </c>
      <c r="AX982" s="67">
        <f t="shared" si="277"/>
        <v>4.1302404409606687E-4</v>
      </c>
      <c r="AY982" s="67">
        <f t="shared" si="277"/>
        <v>3.9375553105513414E-4</v>
      </c>
      <c r="AZ982" s="67">
        <f t="shared" si="277"/>
        <v>3.7538593806526327E-4</v>
      </c>
      <c r="BA982" s="67">
        <f t="shared" si="277"/>
        <v>3.5787332845721128E-4</v>
      </c>
      <c r="BB982" s="67">
        <f t="shared" si="277"/>
        <v>3.4117772200293939E-4</v>
      </c>
      <c r="BC982" s="67">
        <f t="shared" si="277"/>
        <v>3.2526100364317178E-4</v>
      </c>
      <c r="BD982" s="67">
        <f t="shared" si="277"/>
        <v>3.1008683647302127E-4</v>
      </c>
      <c r="BE982" s="67">
        <f t="shared" si="275"/>
        <v>2.9562057878703481E-4</v>
      </c>
      <c r="BF982" s="67">
        <f t="shared" si="275"/>
        <v>2.8182920499427529E-4</v>
      </c>
      <c r="BG982" s="67">
        <f t="shared" si="275"/>
        <v>2.6868123022289657E-4</v>
      </c>
      <c r="BH982" s="67">
        <f t="shared" si="275"/>
        <v>2.5614663844208594E-4</v>
      </c>
      <c r="BI982" s="67">
        <f t="shared" si="275"/>
        <v>2.4419681393728201E-4</v>
      </c>
      <c r="BJ982" s="67">
        <f t="shared" si="275"/>
        <v>2.3280447598222995E-4</v>
      </c>
      <c r="BK982" s="67">
        <f t="shared" si="275"/>
        <v>2.2194361655873416E-4</v>
      </c>
      <c r="BL982" s="67">
        <f t="shared" si="275"/>
        <v>2.1158944098192677E-4</v>
      </c>
      <c r="BM982" s="67">
        <f t="shared" si="275"/>
        <v>2.0171831129550194E-4</v>
      </c>
      <c r="BN982" s="67">
        <f t="shared" si="275"/>
        <v>1.9230769230769244E-4</v>
      </c>
      <c r="BO982" s="67">
        <f t="shared" si="275"/>
        <v>1.8333610014479025E-4</v>
      </c>
      <c r="BP982" s="67">
        <f t="shared" si="275"/>
        <v>1.7478305320476283E-4</v>
      </c>
      <c r="BQ982" s="67">
        <f t="shared" si="275"/>
        <v>1.6662902539899501E-4</v>
      </c>
      <c r="BS982" s="55"/>
    </row>
    <row r="983" spans="2:71">
      <c r="B983" s="56">
        <v>34</v>
      </c>
      <c r="C983" s="212">
        <v>1.2999999999999999E-3</v>
      </c>
      <c r="D983" s="212">
        <v>5.0000000000000001E-4</v>
      </c>
      <c r="I983" s="61" t="s">
        <v>381</v>
      </c>
      <c r="J983" s="67">
        <f t="shared" si="276"/>
        <v>2.7920425380894092E-3</v>
      </c>
      <c r="K983" s="67">
        <f t="shared" si="276"/>
        <v>2.6617873899327043E-3</v>
      </c>
      <c r="L983" s="67">
        <f t="shared" si="276"/>
        <v>2.5376089413211779E-3</v>
      </c>
      <c r="M983" s="67">
        <f t="shared" si="276"/>
        <v>2.4192237003707465E-3</v>
      </c>
      <c r="N983" s="67">
        <f t="shared" si="276"/>
        <v>2.3063614007398686E-3</v>
      </c>
      <c r="O983" s="67">
        <f t="shared" si="276"/>
        <v>2.1987643846278393E-3</v>
      </c>
      <c r="P983" s="67">
        <f t="shared" si="276"/>
        <v>2.0961870145576223E-3</v>
      </c>
      <c r="Q983" s="67">
        <f t="shared" si="276"/>
        <v>1.9983951126003536E-3</v>
      </c>
      <c r="R983" s="67">
        <f t="shared" si="276"/>
        <v>1.9051654257612992E-3</v>
      </c>
      <c r="S983" s="67">
        <f t="shared" si="276"/>
        <v>1.8162851163067793E-3</v>
      </c>
      <c r="T983" s="67">
        <f t="shared" si="276"/>
        <v>1.7315512758684995E-3</v>
      </c>
      <c r="U983" s="67">
        <f t="shared" si="276"/>
        <v>1.6507704622160252E-3</v>
      </c>
      <c r="V983" s="67">
        <f t="shared" si="276"/>
        <v>1.5737582576398729E-3</v>
      </c>
      <c r="W983" s="67">
        <f t="shared" si="276"/>
        <v>1.5003388479370417E-3</v>
      </c>
      <c r="X983" s="67">
        <f t="shared" si="276"/>
        <v>1.4303446210378234E-3</v>
      </c>
      <c r="Y983" s="67">
        <f t="shared" si="276"/>
        <v>1.363615784357592E-3</v>
      </c>
      <c r="Z983" s="67">
        <f t="shared" si="274"/>
        <v>1.2999999999999999E-3</v>
      </c>
      <c r="AA983" s="67">
        <f t="shared" si="274"/>
        <v>1.2393520369787811E-3</v>
      </c>
      <c r="AB983" s="67">
        <f t="shared" si="274"/>
        <v>1.1815334396641955E-3</v>
      </c>
      <c r="AC983" s="67">
        <f t="shared" si="274"/>
        <v>1.1264122116972052E-3</v>
      </c>
      <c r="AD983" s="67">
        <f t="shared" si="274"/>
        <v>1.0738625146497734E-3</v>
      </c>
      <c r="AE983" s="67">
        <f t="shared" si="274"/>
        <v>1.0237643807433484E-3</v>
      </c>
      <c r="AF983" s="67">
        <f t="shared" si="274"/>
        <v>9.760034389696842E-4</v>
      </c>
      <c r="AG983" s="67">
        <f t="shared" si="274"/>
        <v>9.3047065398874898E-4</v>
      </c>
      <c r="AH983" s="67">
        <f t="shared" si="274"/>
        <v>8.8706207720764207E-4</v>
      </c>
      <c r="AI983" s="67">
        <f t="shared" si="274"/>
        <v>8.4567860947224621E-4</v>
      </c>
      <c r="AJ983" s="67">
        <f t="shared" si="274"/>
        <v>8.0622577482985516E-4</v>
      </c>
      <c r="AK983" s="67">
        <f t="shared" si="274"/>
        <v>7.6861350484629012E-4</v>
      </c>
      <c r="AL983" s="67">
        <f t="shared" si="274"/>
        <v>7.3275593298511535E-4</v>
      </c>
      <c r="AM983" s="67">
        <f t="shared" si="274"/>
        <v>6.9857119857953079E-4</v>
      </c>
      <c r="AN983" s="67">
        <f t="shared" si="274"/>
        <v>6.6598125994942316E-4</v>
      </c>
      <c r="AO983" s="67">
        <f t="shared" si="277"/>
        <v>6.3491171623693298E-4</v>
      </c>
      <c r="AP983" s="67">
        <f t="shared" si="277"/>
        <v>6.052916375537975E-4</v>
      </c>
      <c r="AQ983" s="67">
        <f t="shared" si="277"/>
        <v>5.7705340305270851E-4</v>
      </c>
      <c r="AR983" s="67">
        <f t="shared" si="277"/>
        <v>5.5013254655300928E-4</v>
      </c>
      <c r="AS983" s="67">
        <f t="shared" si="277"/>
        <v>5.2446760936830476E-4</v>
      </c>
      <c r="AT983" s="67">
        <f t="shared" si="277"/>
        <v>5.0000000000000023E-4</v>
      </c>
      <c r="AU983" s="67">
        <f t="shared" si="277"/>
        <v>4.7667386037645443E-4</v>
      </c>
      <c r="AV983" s="67">
        <f t="shared" si="277"/>
        <v>4.5443593833238314E-4</v>
      </c>
      <c r="AW983" s="67">
        <f t="shared" si="277"/>
        <v>4.3323546603738682E-4</v>
      </c>
      <c r="AX983" s="67">
        <f t="shared" si="277"/>
        <v>4.1302404409606687E-4</v>
      </c>
      <c r="AY983" s="67">
        <f t="shared" si="277"/>
        <v>3.9375553105513414E-4</v>
      </c>
      <c r="AZ983" s="67">
        <f t="shared" si="277"/>
        <v>3.7538593806526327E-4</v>
      </c>
      <c r="BA983" s="67">
        <f t="shared" si="277"/>
        <v>3.5787332845721128E-4</v>
      </c>
      <c r="BB983" s="67">
        <f t="shared" si="277"/>
        <v>3.4117772200293939E-4</v>
      </c>
      <c r="BC983" s="67">
        <f t="shared" si="277"/>
        <v>3.2526100364317178E-4</v>
      </c>
      <c r="BD983" s="67">
        <f t="shared" si="277"/>
        <v>3.1008683647302127E-4</v>
      </c>
      <c r="BE983" s="67">
        <f t="shared" si="275"/>
        <v>2.9562057878703481E-4</v>
      </c>
      <c r="BF983" s="67">
        <f t="shared" si="275"/>
        <v>2.8182920499427529E-4</v>
      </c>
      <c r="BG983" s="67">
        <f t="shared" si="275"/>
        <v>2.6868123022289657E-4</v>
      </c>
      <c r="BH983" s="67">
        <f t="shared" si="275"/>
        <v>2.5614663844208594E-4</v>
      </c>
      <c r="BI983" s="67">
        <f t="shared" si="275"/>
        <v>2.4419681393728201E-4</v>
      </c>
      <c r="BJ983" s="67">
        <f t="shared" si="275"/>
        <v>2.3280447598222995E-4</v>
      </c>
      <c r="BK983" s="67">
        <f t="shared" si="275"/>
        <v>2.2194361655873416E-4</v>
      </c>
      <c r="BL983" s="67">
        <f t="shared" si="275"/>
        <v>2.1158944098192677E-4</v>
      </c>
      <c r="BM983" s="67">
        <f t="shared" si="275"/>
        <v>2.0171831129550194E-4</v>
      </c>
      <c r="BN983" s="67">
        <f t="shared" si="275"/>
        <v>1.9230769230769244E-4</v>
      </c>
      <c r="BO983" s="67">
        <f t="shared" si="275"/>
        <v>1.8333610014479025E-4</v>
      </c>
      <c r="BP983" s="67">
        <f t="shared" si="275"/>
        <v>1.7478305320476283E-4</v>
      </c>
      <c r="BQ983" s="67">
        <f t="shared" si="275"/>
        <v>1.6662902539899501E-4</v>
      </c>
      <c r="BS983" s="55"/>
    </row>
    <row r="984" spans="2:71">
      <c r="B984" s="56">
        <v>35</v>
      </c>
      <c r="C984" s="212">
        <v>1.1999999999999999E-3</v>
      </c>
      <c r="D984" s="212">
        <v>4.0000000000000002E-4</v>
      </c>
      <c r="I984" s="61" t="s">
        <v>381</v>
      </c>
      <c r="J984" s="67">
        <f t="shared" si="276"/>
        <v>2.8898696223368316E-3</v>
      </c>
      <c r="K984" s="67">
        <f t="shared" si="276"/>
        <v>2.7354084683457337E-3</v>
      </c>
      <c r="L984" s="67">
        <f t="shared" si="276"/>
        <v>2.5892031359695125E-3</v>
      </c>
      <c r="M984" s="67">
        <f t="shared" si="276"/>
        <v>2.4508123583344222E-3</v>
      </c>
      <c r="N984" s="67">
        <f t="shared" si="276"/>
        <v>2.3198184539181157E-3</v>
      </c>
      <c r="O984" s="67">
        <f t="shared" si="276"/>
        <v>2.1958260659320147E-3</v>
      </c>
      <c r="P984" s="67">
        <f t="shared" si="276"/>
        <v>2.078460969082653E-3</v>
      </c>
      <c r="Q984" s="67">
        <f t="shared" si="276"/>
        <v>1.9673689401106479E-3</v>
      </c>
      <c r="R984" s="67">
        <f t="shared" si="276"/>
        <v>1.8622146886984319E-3</v>
      </c>
      <c r="S984" s="67">
        <f t="shared" si="276"/>
        <v>1.7626808455200886E-3</v>
      </c>
      <c r="T984" s="67">
        <f t="shared" si="276"/>
        <v>1.6684670043790916E-3</v>
      </c>
      <c r="U984" s="67">
        <f t="shared" si="276"/>
        <v>1.5792888155429911E-3</v>
      </c>
      <c r="V984" s="67">
        <f t="shared" si="276"/>
        <v>1.4948771275386206E-3</v>
      </c>
      <c r="W984" s="67">
        <f t="shared" si="276"/>
        <v>1.4149771748176397E-3</v>
      </c>
      <c r="X984" s="67">
        <f t="shared" si="276"/>
        <v>1.339347808840685E-3</v>
      </c>
      <c r="Y984" s="67">
        <f t="shared" ref="Y984:AN999" si="278">$C984*POWER(POWER($D984/$C984,1/($D$672-$C$672)),Y$672-$C$672)</f>
        <v>1.2677607702594454E-3</v>
      </c>
      <c r="Z984" s="67">
        <f t="shared" si="278"/>
        <v>1.1999999999999999E-3</v>
      </c>
      <c r="AA984" s="67">
        <f t="shared" si="278"/>
        <v>1.135860987168191E-3</v>
      </c>
      <c r="AB984" s="67">
        <f t="shared" si="278"/>
        <v>1.0751501518089146E-3</v>
      </c>
      <c r="AC984" s="67">
        <f t="shared" si="278"/>
        <v>1.0176842606564201E-3</v>
      </c>
      <c r="AD984" s="67">
        <f t="shared" si="278"/>
        <v>9.6328987411227658E-4</v>
      </c>
      <c r="AE984" s="67">
        <f t="shared" si="278"/>
        <v>9.1180282278191082E-4</v>
      </c>
      <c r="AF984" s="67">
        <f t="shared" si="278"/>
        <v>8.6306771198983701E-4</v>
      </c>
      <c r="AG984" s="67">
        <f t="shared" si="278"/>
        <v>8.1693745277814029E-4</v>
      </c>
      <c r="AH984" s="67">
        <f t="shared" si="278"/>
        <v>7.7327281797270485E-4</v>
      </c>
      <c r="AI984" s="67">
        <f t="shared" si="278"/>
        <v>7.3194202197733788E-4</v>
      </c>
      <c r="AJ984" s="67">
        <f t="shared" si="278"/>
        <v>6.928203230275507E-4</v>
      </c>
      <c r="AK984" s="67">
        <f t="shared" si="278"/>
        <v>6.5578964670354894E-4</v>
      </c>
      <c r="AL984" s="67">
        <f t="shared" si="278"/>
        <v>6.2073822956614357E-4</v>
      </c>
      <c r="AM984" s="67">
        <f t="shared" si="278"/>
        <v>5.8756028184002928E-4</v>
      </c>
      <c r="AN984" s="67">
        <f t="shared" si="278"/>
        <v>5.561556681263635E-4</v>
      </c>
      <c r="AO984" s="67">
        <f t="shared" si="277"/>
        <v>5.2642960518099681E-4</v>
      </c>
      <c r="AP984" s="67">
        <f t="shared" si="277"/>
        <v>4.982923758462067E-4</v>
      </c>
      <c r="AQ984" s="67">
        <f t="shared" si="277"/>
        <v>4.7165905827254638E-4</v>
      </c>
      <c r="AR984" s="67">
        <f t="shared" si="277"/>
        <v>4.4644926961356153E-4</v>
      </c>
      <c r="AS984" s="67">
        <f t="shared" si="277"/>
        <v>4.2258692341981492E-4</v>
      </c>
      <c r="AT984" s="67">
        <f t="shared" si="277"/>
        <v>3.9999999999999975E-4</v>
      </c>
      <c r="AU984" s="67">
        <f t="shared" si="277"/>
        <v>3.7862032905606341E-4</v>
      </c>
      <c r="AV984" s="67">
        <f t="shared" si="277"/>
        <v>3.5838338393630461E-4</v>
      </c>
      <c r="AW984" s="67">
        <f t="shared" si="277"/>
        <v>3.3922808688547317E-4</v>
      </c>
      <c r="AX984" s="67">
        <f t="shared" si="277"/>
        <v>3.210966247040921E-4</v>
      </c>
      <c r="AY984" s="67">
        <f t="shared" si="277"/>
        <v>3.0393427426063678E-4</v>
      </c>
      <c r="AZ984" s="67">
        <f t="shared" si="277"/>
        <v>2.8768923732994551E-4</v>
      </c>
      <c r="BA984" s="67">
        <f t="shared" si="277"/>
        <v>2.7231248425937991E-4</v>
      </c>
      <c r="BB984" s="67">
        <f t="shared" si="277"/>
        <v>2.5775760599090145E-4</v>
      </c>
      <c r="BC984" s="67">
        <f t="shared" si="277"/>
        <v>2.4398067399244584E-4</v>
      </c>
      <c r="BD984" s="67">
        <f t="shared" ref="BD984:BQ999" si="279">$C984*POWER(POWER($D984/$C984,1/($D$672-$C$672)),BD$672-$C$672)</f>
        <v>2.309401076758501E-4</v>
      </c>
      <c r="BE984" s="67">
        <f t="shared" si="279"/>
        <v>2.1859654890118285E-4</v>
      </c>
      <c r="BF984" s="67">
        <f t="shared" si="279"/>
        <v>2.0691274318871441E-4</v>
      </c>
      <c r="BG984" s="67">
        <f t="shared" si="279"/>
        <v>1.9585342728000964E-4</v>
      </c>
      <c r="BH984" s="67">
        <f t="shared" si="279"/>
        <v>1.8538522270878773E-4</v>
      </c>
      <c r="BI984" s="67">
        <f t="shared" si="279"/>
        <v>1.7547653506033215E-4</v>
      </c>
      <c r="BJ984" s="67">
        <f t="shared" si="279"/>
        <v>1.6609745861540214E-4</v>
      </c>
      <c r="BK984" s="67">
        <f t="shared" si="279"/>
        <v>1.5721968609084868E-4</v>
      </c>
      <c r="BL984" s="67">
        <f t="shared" si="279"/>
        <v>1.4881642320452041E-4</v>
      </c>
      <c r="BM984" s="67">
        <f t="shared" si="279"/>
        <v>1.4086230780660489E-4</v>
      </c>
      <c r="BN984" s="67">
        <f t="shared" si="279"/>
        <v>1.3333333333333318E-4</v>
      </c>
      <c r="BO984" s="67">
        <f t="shared" si="279"/>
        <v>1.262067763520211E-4</v>
      </c>
      <c r="BP984" s="67">
        <f t="shared" si="279"/>
        <v>1.1946112797876814E-4</v>
      </c>
      <c r="BQ984" s="67">
        <f t="shared" si="279"/>
        <v>1.1307602896182434E-4</v>
      </c>
      <c r="BS984" s="55"/>
    </row>
    <row r="985" spans="2:71">
      <c r="B985" s="56">
        <v>36</v>
      </c>
      <c r="C985" s="212">
        <v>1.1999999999999999E-3</v>
      </c>
      <c r="D985" s="212">
        <v>4.0000000000000002E-4</v>
      </c>
      <c r="I985" s="61" t="s">
        <v>381</v>
      </c>
      <c r="J985" s="67">
        <f t="shared" ref="J985:Y1000" si="280">$C985*POWER(POWER($D985/$C985,1/($D$672-$C$672)),J$672-$C$672)</f>
        <v>2.8898696223368316E-3</v>
      </c>
      <c r="K985" s="67">
        <f t="shared" si="280"/>
        <v>2.7354084683457337E-3</v>
      </c>
      <c r="L985" s="67">
        <f t="shared" si="280"/>
        <v>2.5892031359695125E-3</v>
      </c>
      <c r="M985" s="67">
        <f t="shared" si="280"/>
        <v>2.4508123583344222E-3</v>
      </c>
      <c r="N985" s="67">
        <f t="shared" si="280"/>
        <v>2.3198184539181157E-3</v>
      </c>
      <c r="O985" s="67">
        <f t="shared" si="280"/>
        <v>2.1958260659320147E-3</v>
      </c>
      <c r="P985" s="67">
        <f t="shared" si="280"/>
        <v>2.078460969082653E-3</v>
      </c>
      <c r="Q985" s="67">
        <f t="shared" si="280"/>
        <v>1.9673689401106479E-3</v>
      </c>
      <c r="R985" s="67">
        <f t="shared" si="280"/>
        <v>1.8622146886984319E-3</v>
      </c>
      <c r="S985" s="67">
        <f t="shared" si="280"/>
        <v>1.7626808455200886E-3</v>
      </c>
      <c r="T985" s="67">
        <f t="shared" si="280"/>
        <v>1.6684670043790916E-3</v>
      </c>
      <c r="U985" s="67">
        <f t="shared" si="280"/>
        <v>1.5792888155429911E-3</v>
      </c>
      <c r="V985" s="67">
        <f t="shared" si="280"/>
        <v>1.4948771275386206E-3</v>
      </c>
      <c r="W985" s="67">
        <f t="shared" si="280"/>
        <v>1.4149771748176397E-3</v>
      </c>
      <c r="X985" s="67">
        <f t="shared" si="280"/>
        <v>1.339347808840685E-3</v>
      </c>
      <c r="Y985" s="67">
        <f t="shared" si="280"/>
        <v>1.2677607702594454E-3</v>
      </c>
      <c r="Z985" s="67">
        <f t="shared" si="278"/>
        <v>1.1999999999999999E-3</v>
      </c>
      <c r="AA985" s="67">
        <f t="shared" si="278"/>
        <v>1.135860987168191E-3</v>
      </c>
      <c r="AB985" s="67">
        <f t="shared" si="278"/>
        <v>1.0751501518089146E-3</v>
      </c>
      <c r="AC985" s="67">
        <f t="shared" si="278"/>
        <v>1.0176842606564201E-3</v>
      </c>
      <c r="AD985" s="67">
        <f t="shared" si="278"/>
        <v>9.6328987411227658E-4</v>
      </c>
      <c r="AE985" s="67">
        <f t="shared" si="278"/>
        <v>9.1180282278191082E-4</v>
      </c>
      <c r="AF985" s="67">
        <f t="shared" si="278"/>
        <v>8.6306771198983701E-4</v>
      </c>
      <c r="AG985" s="67">
        <f t="shared" si="278"/>
        <v>8.1693745277814029E-4</v>
      </c>
      <c r="AH985" s="67">
        <f t="shared" si="278"/>
        <v>7.7327281797270485E-4</v>
      </c>
      <c r="AI985" s="67">
        <f t="shared" si="278"/>
        <v>7.3194202197733788E-4</v>
      </c>
      <c r="AJ985" s="67">
        <f t="shared" si="278"/>
        <v>6.928203230275507E-4</v>
      </c>
      <c r="AK985" s="67">
        <f t="shared" si="278"/>
        <v>6.5578964670354894E-4</v>
      </c>
      <c r="AL985" s="67">
        <f t="shared" si="278"/>
        <v>6.2073822956614357E-4</v>
      </c>
      <c r="AM985" s="67">
        <f t="shared" si="278"/>
        <v>5.8756028184002928E-4</v>
      </c>
      <c r="AN985" s="67">
        <f t="shared" si="278"/>
        <v>5.561556681263635E-4</v>
      </c>
      <c r="AO985" s="67">
        <f t="shared" ref="AO985:BD1000" si="281">$C985*POWER(POWER($D985/$C985,1/($D$672-$C$672)),AO$672-$C$672)</f>
        <v>5.2642960518099681E-4</v>
      </c>
      <c r="AP985" s="67">
        <f t="shared" si="281"/>
        <v>4.982923758462067E-4</v>
      </c>
      <c r="AQ985" s="67">
        <f t="shared" si="281"/>
        <v>4.7165905827254638E-4</v>
      </c>
      <c r="AR985" s="67">
        <f t="shared" si="281"/>
        <v>4.4644926961356153E-4</v>
      </c>
      <c r="AS985" s="67">
        <f t="shared" si="281"/>
        <v>4.2258692341981492E-4</v>
      </c>
      <c r="AT985" s="67">
        <f t="shared" si="281"/>
        <v>3.9999999999999975E-4</v>
      </c>
      <c r="AU985" s="67">
        <f t="shared" si="281"/>
        <v>3.7862032905606341E-4</v>
      </c>
      <c r="AV985" s="67">
        <f t="shared" si="281"/>
        <v>3.5838338393630461E-4</v>
      </c>
      <c r="AW985" s="67">
        <f t="shared" si="281"/>
        <v>3.3922808688547317E-4</v>
      </c>
      <c r="AX985" s="67">
        <f t="shared" si="281"/>
        <v>3.210966247040921E-4</v>
      </c>
      <c r="AY985" s="67">
        <f t="shared" si="281"/>
        <v>3.0393427426063678E-4</v>
      </c>
      <c r="AZ985" s="67">
        <f t="shared" si="281"/>
        <v>2.8768923732994551E-4</v>
      </c>
      <c r="BA985" s="67">
        <f t="shared" si="281"/>
        <v>2.7231248425937991E-4</v>
      </c>
      <c r="BB985" s="67">
        <f t="shared" si="281"/>
        <v>2.5775760599090145E-4</v>
      </c>
      <c r="BC985" s="67">
        <f t="shared" si="281"/>
        <v>2.4398067399244584E-4</v>
      </c>
      <c r="BD985" s="67">
        <f t="shared" si="281"/>
        <v>2.309401076758501E-4</v>
      </c>
      <c r="BE985" s="67">
        <f t="shared" si="279"/>
        <v>2.1859654890118285E-4</v>
      </c>
      <c r="BF985" s="67">
        <f t="shared" si="279"/>
        <v>2.0691274318871441E-4</v>
      </c>
      <c r="BG985" s="67">
        <f t="shared" si="279"/>
        <v>1.9585342728000964E-4</v>
      </c>
      <c r="BH985" s="67">
        <f t="shared" si="279"/>
        <v>1.8538522270878773E-4</v>
      </c>
      <c r="BI985" s="67">
        <f t="shared" si="279"/>
        <v>1.7547653506033215E-4</v>
      </c>
      <c r="BJ985" s="67">
        <f t="shared" si="279"/>
        <v>1.6609745861540214E-4</v>
      </c>
      <c r="BK985" s="67">
        <f t="shared" si="279"/>
        <v>1.5721968609084868E-4</v>
      </c>
      <c r="BL985" s="67">
        <f t="shared" si="279"/>
        <v>1.4881642320452041E-4</v>
      </c>
      <c r="BM985" s="67">
        <f t="shared" si="279"/>
        <v>1.4086230780660489E-4</v>
      </c>
      <c r="BN985" s="67">
        <f t="shared" si="279"/>
        <v>1.3333333333333318E-4</v>
      </c>
      <c r="BO985" s="67">
        <f t="shared" si="279"/>
        <v>1.262067763520211E-4</v>
      </c>
      <c r="BP985" s="67">
        <f t="shared" si="279"/>
        <v>1.1946112797876814E-4</v>
      </c>
      <c r="BQ985" s="67">
        <f t="shared" si="279"/>
        <v>1.1307602896182434E-4</v>
      </c>
      <c r="BS985" s="55"/>
    </row>
    <row r="986" spans="2:71">
      <c r="B986" s="56">
        <v>37</v>
      </c>
      <c r="C986" s="212">
        <v>1.1999999999999999E-3</v>
      </c>
      <c r="D986" s="212">
        <v>4.0000000000000002E-4</v>
      </c>
      <c r="I986" s="61" t="s">
        <v>381</v>
      </c>
      <c r="J986" s="67">
        <f t="shared" si="280"/>
        <v>2.8898696223368316E-3</v>
      </c>
      <c r="K986" s="67">
        <f t="shared" si="280"/>
        <v>2.7354084683457337E-3</v>
      </c>
      <c r="L986" s="67">
        <f t="shared" si="280"/>
        <v>2.5892031359695125E-3</v>
      </c>
      <c r="M986" s="67">
        <f t="shared" si="280"/>
        <v>2.4508123583344222E-3</v>
      </c>
      <c r="N986" s="67">
        <f t="shared" si="280"/>
        <v>2.3198184539181157E-3</v>
      </c>
      <c r="O986" s="67">
        <f t="shared" si="280"/>
        <v>2.1958260659320147E-3</v>
      </c>
      <c r="P986" s="67">
        <f t="shared" si="280"/>
        <v>2.078460969082653E-3</v>
      </c>
      <c r="Q986" s="67">
        <f t="shared" si="280"/>
        <v>1.9673689401106479E-3</v>
      </c>
      <c r="R986" s="67">
        <f t="shared" si="280"/>
        <v>1.8622146886984319E-3</v>
      </c>
      <c r="S986" s="67">
        <f t="shared" si="280"/>
        <v>1.7626808455200886E-3</v>
      </c>
      <c r="T986" s="67">
        <f t="shared" si="280"/>
        <v>1.6684670043790916E-3</v>
      </c>
      <c r="U986" s="67">
        <f t="shared" si="280"/>
        <v>1.5792888155429911E-3</v>
      </c>
      <c r="V986" s="67">
        <f t="shared" si="280"/>
        <v>1.4948771275386206E-3</v>
      </c>
      <c r="W986" s="67">
        <f t="shared" si="280"/>
        <v>1.4149771748176397E-3</v>
      </c>
      <c r="X986" s="67">
        <f t="shared" si="280"/>
        <v>1.339347808840685E-3</v>
      </c>
      <c r="Y986" s="67">
        <f t="shared" si="280"/>
        <v>1.2677607702594454E-3</v>
      </c>
      <c r="Z986" s="67">
        <f t="shared" si="278"/>
        <v>1.1999999999999999E-3</v>
      </c>
      <c r="AA986" s="67">
        <f t="shared" si="278"/>
        <v>1.135860987168191E-3</v>
      </c>
      <c r="AB986" s="67">
        <f t="shared" si="278"/>
        <v>1.0751501518089146E-3</v>
      </c>
      <c r="AC986" s="67">
        <f t="shared" si="278"/>
        <v>1.0176842606564201E-3</v>
      </c>
      <c r="AD986" s="67">
        <f t="shared" si="278"/>
        <v>9.6328987411227658E-4</v>
      </c>
      <c r="AE986" s="67">
        <f t="shared" si="278"/>
        <v>9.1180282278191082E-4</v>
      </c>
      <c r="AF986" s="67">
        <f t="shared" si="278"/>
        <v>8.6306771198983701E-4</v>
      </c>
      <c r="AG986" s="67">
        <f t="shared" si="278"/>
        <v>8.1693745277814029E-4</v>
      </c>
      <c r="AH986" s="67">
        <f t="shared" si="278"/>
        <v>7.7327281797270485E-4</v>
      </c>
      <c r="AI986" s="67">
        <f t="shared" si="278"/>
        <v>7.3194202197733788E-4</v>
      </c>
      <c r="AJ986" s="67">
        <f t="shared" si="278"/>
        <v>6.928203230275507E-4</v>
      </c>
      <c r="AK986" s="67">
        <f t="shared" si="278"/>
        <v>6.5578964670354894E-4</v>
      </c>
      <c r="AL986" s="67">
        <f t="shared" si="278"/>
        <v>6.2073822956614357E-4</v>
      </c>
      <c r="AM986" s="67">
        <f t="shared" si="278"/>
        <v>5.8756028184002928E-4</v>
      </c>
      <c r="AN986" s="67">
        <f t="shared" si="278"/>
        <v>5.561556681263635E-4</v>
      </c>
      <c r="AO986" s="67">
        <f t="shared" si="281"/>
        <v>5.2642960518099681E-4</v>
      </c>
      <c r="AP986" s="67">
        <f t="shared" si="281"/>
        <v>4.982923758462067E-4</v>
      </c>
      <c r="AQ986" s="67">
        <f t="shared" si="281"/>
        <v>4.7165905827254638E-4</v>
      </c>
      <c r="AR986" s="67">
        <f t="shared" si="281"/>
        <v>4.4644926961356153E-4</v>
      </c>
      <c r="AS986" s="67">
        <f t="shared" si="281"/>
        <v>4.2258692341981492E-4</v>
      </c>
      <c r="AT986" s="67">
        <f t="shared" si="281"/>
        <v>3.9999999999999975E-4</v>
      </c>
      <c r="AU986" s="67">
        <f t="shared" si="281"/>
        <v>3.7862032905606341E-4</v>
      </c>
      <c r="AV986" s="67">
        <f t="shared" si="281"/>
        <v>3.5838338393630461E-4</v>
      </c>
      <c r="AW986" s="67">
        <f t="shared" si="281"/>
        <v>3.3922808688547317E-4</v>
      </c>
      <c r="AX986" s="67">
        <f t="shared" si="281"/>
        <v>3.210966247040921E-4</v>
      </c>
      <c r="AY986" s="67">
        <f t="shared" si="281"/>
        <v>3.0393427426063678E-4</v>
      </c>
      <c r="AZ986" s="67">
        <f t="shared" si="281"/>
        <v>2.8768923732994551E-4</v>
      </c>
      <c r="BA986" s="67">
        <f t="shared" si="281"/>
        <v>2.7231248425937991E-4</v>
      </c>
      <c r="BB986" s="67">
        <f t="shared" si="281"/>
        <v>2.5775760599090145E-4</v>
      </c>
      <c r="BC986" s="67">
        <f t="shared" si="281"/>
        <v>2.4398067399244584E-4</v>
      </c>
      <c r="BD986" s="67">
        <f t="shared" si="279"/>
        <v>2.309401076758501E-4</v>
      </c>
      <c r="BE986" s="67">
        <f t="shared" si="279"/>
        <v>2.1859654890118285E-4</v>
      </c>
      <c r="BF986" s="67">
        <f t="shared" si="279"/>
        <v>2.0691274318871441E-4</v>
      </c>
      <c r="BG986" s="67">
        <f t="shared" si="279"/>
        <v>1.9585342728000964E-4</v>
      </c>
      <c r="BH986" s="67">
        <f t="shared" si="279"/>
        <v>1.8538522270878773E-4</v>
      </c>
      <c r="BI986" s="67">
        <f t="shared" si="279"/>
        <v>1.7547653506033215E-4</v>
      </c>
      <c r="BJ986" s="67">
        <f t="shared" si="279"/>
        <v>1.6609745861540214E-4</v>
      </c>
      <c r="BK986" s="67">
        <f t="shared" si="279"/>
        <v>1.5721968609084868E-4</v>
      </c>
      <c r="BL986" s="67">
        <f t="shared" si="279"/>
        <v>1.4881642320452041E-4</v>
      </c>
      <c r="BM986" s="67">
        <f t="shared" si="279"/>
        <v>1.4086230780660489E-4</v>
      </c>
      <c r="BN986" s="67">
        <f t="shared" si="279"/>
        <v>1.3333333333333318E-4</v>
      </c>
      <c r="BO986" s="67">
        <f t="shared" si="279"/>
        <v>1.262067763520211E-4</v>
      </c>
      <c r="BP986" s="67">
        <f t="shared" si="279"/>
        <v>1.1946112797876814E-4</v>
      </c>
      <c r="BQ986" s="67">
        <f t="shared" si="279"/>
        <v>1.1307602896182434E-4</v>
      </c>
      <c r="BS986" s="55"/>
    </row>
    <row r="987" spans="2:71">
      <c r="B987" s="56">
        <v>38</v>
      </c>
      <c r="C987" s="212">
        <v>1.1000000000000001E-3</v>
      </c>
      <c r="D987" s="212">
        <v>4.0000000000000002E-4</v>
      </c>
      <c r="I987" s="61" t="s">
        <v>381</v>
      </c>
      <c r="J987" s="67">
        <f t="shared" si="280"/>
        <v>2.4709208851360596E-3</v>
      </c>
      <c r="K987" s="67">
        <f t="shared" si="280"/>
        <v>2.3490497004009479E-3</v>
      </c>
      <c r="L987" s="67">
        <f t="shared" si="280"/>
        <v>2.2331894671932966E-3</v>
      </c>
      <c r="M987" s="67">
        <f t="shared" si="280"/>
        <v>2.1230437123283719E-3</v>
      </c>
      <c r="N987" s="67">
        <f t="shared" si="280"/>
        <v>2.0183305853228349E-3</v>
      </c>
      <c r="O987" s="67">
        <f t="shared" si="280"/>
        <v>1.9187821371713437E-3</v>
      </c>
      <c r="P987" s="67">
        <f t="shared" si="280"/>
        <v>1.8241436346954686E-3</v>
      </c>
      <c r="Q987" s="67">
        <f t="shared" si="280"/>
        <v>1.7341729087104046E-3</v>
      </c>
      <c r="R987" s="67">
        <f t="shared" si="280"/>
        <v>1.6486397343415163E-3</v>
      </c>
      <c r="S987" s="67">
        <f t="shared" si="280"/>
        <v>1.5673252419050191E-3</v>
      </c>
      <c r="T987" s="67">
        <f t="shared" si="280"/>
        <v>1.4900213568453031E-3</v>
      </c>
      <c r="U987" s="67">
        <f t="shared" si="280"/>
        <v>1.4165302672957665E-3</v>
      </c>
      <c r="V987" s="67">
        <f t="shared" si="280"/>
        <v>1.3466639179007017E-3</v>
      </c>
      <c r="W987" s="67">
        <f t="shared" si="280"/>
        <v>1.2802435286029896E-3</v>
      </c>
      <c r="X987" s="67">
        <f t="shared" si="280"/>
        <v>1.217099137166226E-3</v>
      </c>
      <c r="Y987" s="67">
        <f t="shared" si="280"/>
        <v>1.1570691642606543E-3</v>
      </c>
      <c r="Z987" s="67">
        <f t="shared" si="278"/>
        <v>1.1000000000000001E-3</v>
      </c>
      <c r="AA987" s="67">
        <f t="shared" si="278"/>
        <v>1.0457456108712115E-3</v>
      </c>
      <c r="AB987" s="67">
        <f t="shared" si="278"/>
        <v>9.9416716605127582E-4</v>
      </c>
      <c r="AC987" s="67">
        <f t="shared" si="278"/>
        <v>9.4513268215490256E-4</v>
      </c>
      <c r="AD987" s="67">
        <f t="shared" si="278"/>
        <v>8.9851668550402293E-4</v>
      </c>
      <c r="AE987" s="67">
        <f t="shared" si="278"/>
        <v>8.5419989105489159E-4</v>
      </c>
      <c r="AF987" s="67">
        <f t="shared" si="278"/>
        <v>8.1206889716120003E-4</v>
      </c>
      <c r="AG987" s="67">
        <f t="shared" si="278"/>
        <v>7.7201589539213655E-4</v>
      </c>
      <c r="AH987" s="67">
        <f t="shared" si="278"/>
        <v>7.339383946628501E-4</v>
      </c>
      <c r="AI987" s="67">
        <f t="shared" si="278"/>
        <v>6.9773895897139865E-4</v>
      </c>
      <c r="AJ987" s="67">
        <f t="shared" si="278"/>
        <v>6.6332495807108055E-4</v>
      </c>
      <c r="AK987" s="67">
        <f t="shared" si="278"/>
        <v>6.3060833044014807E-4</v>
      </c>
      <c r="AL987" s="67">
        <f t="shared" si="278"/>
        <v>5.9950535794237047E-4</v>
      </c>
      <c r="AM987" s="67">
        <f t="shared" si="278"/>
        <v>5.6993645160182598E-4</v>
      </c>
      <c r="AN987" s="67">
        <f t="shared" si="278"/>
        <v>5.4182594794374738E-4</v>
      </c>
      <c r="AO987" s="67">
        <f t="shared" si="281"/>
        <v>5.1510191538027951E-4</v>
      </c>
      <c r="AP987" s="67">
        <f t="shared" si="281"/>
        <v>4.8969597014571046E-4</v>
      </c>
      <c r="AQ987" s="67">
        <f t="shared" si="281"/>
        <v>4.6554310131017863E-4</v>
      </c>
      <c r="AR987" s="67">
        <f t="shared" si="281"/>
        <v>4.4258150442408285E-4</v>
      </c>
      <c r="AS987" s="67">
        <f t="shared" si="281"/>
        <v>4.2075242336751123E-4</v>
      </c>
      <c r="AT987" s="67">
        <f t="shared" si="281"/>
        <v>4.0000000000000056E-4</v>
      </c>
      <c r="AU987" s="67">
        <f t="shared" si="281"/>
        <v>3.8027113122589566E-4</v>
      </c>
      <c r="AV987" s="67">
        <f t="shared" si="281"/>
        <v>3.6151533310955537E-4</v>
      </c>
      <c r="AW987" s="67">
        <f t="shared" si="281"/>
        <v>3.4368461169269235E-4</v>
      </c>
      <c r="AX987" s="67">
        <f t="shared" si="281"/>
        <v>3.2673334018328156E-4</v>
      </c>
      <c r="AY987" s="67">
        <f t="shared" si="281"/>
        <v>3.1061814220177919E-4</v>
      </c>
      <c r="AZ987" s="67">
        <f t="shared" si="281"/>
        <v>2.9529778078589132E-4</v>
      </c>
      <c r="BA987" s="67">
        <f t="shared" si="281"/>
        <v>2.8073305286986818E-4</v>
      </c>
      <c r="BB987" s="67">
        <f t="shared" si="281"/>
        <v>2.6688668896830952E-4</v>
      </c>
      <c r="BC987" s="67">
        <f t="shared" si="281"/>
        <v>2.5372325780778171E-4</v>
      </c>
      <c r="BD987" s="67">
        <f t="shared" si="279"/>
        <v>2.4120907566221143E-4</v>
      </c>
      <c r="BE987" s="67">
        <f t="shared" si="279"/>
        <v>2.2931212016005418E-4</v>
      </c>
      <c r="BF987" s="67">
        <f t="shared" si="279"/>
        <v>2.1800194834268046E-4</v>
      </c>
      <c r="BG987" s="67">
        <f t="shared" si="279"/>
        <v>2.0724961876430063E-4</v>
      </c>
      <c r="BH987" s="67">
        <f t="shared" si="279"/>
        <v>1.9702761743409025E-4</v>
      </c>
      <c r="BI987" s="67">
        <f t="shared" si="279"/>
        <v>1.8730978741101097E-4</v>
      </c>
      <c r="BJ987" s="67">
        <f t="shared" si="279"/>
        <v>1.7807126187116768E-4</v>
      </c>
      <c r="BK987" s="67">
        <f t="shared" si="279"/>
        <v>1.6928840047642884E-4</v>
      </c>
      <c r="BL987" s="67">
        <f t="shared" si="279"/>
        <v>1.6093872888148491E-4</v>
      </c>
      <c r="BM987" s="67">
        <f t="shared" si="279"/>
        <v>1.5300088122454974E-4</v>
      </c>
      <c r="BN987" s="67">
        <f t="shared" si="279"/>
        <v>1.4545454545454586E-4</v>
      </c>
      <c r="BO987" s="67">
        <f t="shared" si="279"/>
        <v>1.3828041135487135E-4</v>
      </c>
      <c r="BP987" s="67">
        <f t="shared" si="279"/>
        <v>1.314601211307476E-4</v>
      </c>
      <c r="BQ987" s="67">
        <f t="shared" si="279"/>
        <v>1.2497622243370647E-4</v>
      </c>
      <c r="BS987" s="55"/>
    </row>
    <row r="988" spans="2:71">
      <c r="B988" s="56">
        <v>39</v>
      </c>
      <c r="C988" s="212">
        <v>1.1000000000000001E-3</v>
      </c>
      <c r="D988" s="212">
        <v>4.0000000000000002E-4</v>
      </c>
      <c r="I988" s="61" t="s">
        <v>381</v>
      </c>
      <c r="J988" s="67">
        <f t="shared" si="280"/>
        <v>2.4709208851360596E-3</v>
      </c>
      <c r="K988" s="67">
        <f t="shared" si="280"/>
        <v>2.3490497004009479E-3</v>
      </c>
      <c r="L988" s="67">
        <f t="shared" si="280"/>
        <v>2.2331894671932966E-3</v>
      </c>
      <c r="M988" s="67">
        <f t="shared" si="280"/>
        <v>2.1230437123283719E-3</v>
      </c>
      <c r="N988" s="67">
        <f t="shared" si="280"/>
        <v>2.0183305853228349E-3</v>
      </c>
      <c r="O988" s="67">
        <f t="shared" si="280"/>
        <v>1.9187821371713437E-3</v>
      </c>
      <c r="P988" s="67">
        <f t="shared" si="280"/>
        <v>1.8241436346954686E-3</v>
      </c>
      <c r="Q988" s="67">
        <f t="shared" si="280"/>
        <v>1.7341729087104046E-3</v>
      </c>
      <c r="R988" s="67">
        <f t="shared" si="280"/>
        <v>1.6486397343415163E-3</v>
      </c>
      <c r="S988" s="67">
        <f t="shared" si="280"/>
        <v>1.5673252419050191E-3</v>
      </c>
      <c r="T988" s="67">
        <f t="shared" si="280"/>
        <v>1.4900213568453031E-3</v>
      </c>
      <c r="U988" s="67">
        <f t="shared" si="280"/>
        <v>1.4165302672957665E-3</v>
      </c>
      <c r="V988" s="67">
        <f t="shared" si="280"/>
        <v>1.3466639179007017E-3</v>
      </c>
      <c r="W988" s="67">
        <f t="shared" si="280"/>
        <v>1.2802435286029896E-3</v>
      </c>
      <c r="X988" s="67">
        <f t="shared" si="280"/>
        <v>1.217099137166226E-3</v>
      </c>
      <c r="Y988" s="67">
        <f t="shared" si="280"/>
        <v>1.1570691642606543E-3</v>
      </c>
      <c r="Z988" s="67">
        <f t="shared" si="278"/>
        <v>1.1000000000000001E-3</v>
      </c>
      <c r="AA988" s="67">
        <f t="shared" si="278"/>
        <v>1.0457456108712115E-3</v>
      </c>
      <c r="AB988" s="67">
        <f t="shared" si="278"/>
        <v>9.9416716605127582E-4</v>
      </c>
      <c r="AC988" s="67">
        <f t="shared" si="278"/>
        <v>9.4513268215490256E-4</v>
      </c>
      <c r="AD988" s="67">
        <f t="shared" si="278"/>
        <v>8.9851668550402293E-4</v>
      </c>
      <c r="AE988" s="67">
        <f t="shared" si="278"/>
        <v>8.5419989105489159E-4</v>
      </c>
      <c r="AF988" s="67">
        <f t="shared" si="278"/>
        <v>8.1206889716120003E-4</v>
      </c>
      <c r="AG988" s="67">
        <f t="shared" si="278"/>
        <v>7.7201589539213655E-4</v>
      </c>
      <c r="AH988" s="67">
        <f t="shared" si="278"/>
        <v>7.339383946628501E-4</v>
      </c>
      <c r="AI988" s="67">
        <f t="shared" si="278"/>
        <v>6.9773895897139865E-4</v>
      </c>
      <c r="AJ988" s="67">
        <f t="shared" si="278"/>
        <v>6.6332495807108055E-4</v>
      </c>
      <c r="AK988" s="67">
        <f t="shared" si="278"/>
        <v>6.3060833044014807E-4</v>
      </c>
      <c r="AL988" s="67">
        <f t="shared" si="278"/>
        <v>5.9950535794237047E-4</v>
      </c>
      <c r="AM988" s="67">
        <f t="shared" si="278"/>
        <v>5.6993645160182598E-4</v>
      </c>
      <c r="AN988" s="67">
        <f t="shared" si="278"/>
        <v>5.4182594794374738E-4</v>
      </c>
      <c r="AO988" s="67">
        <f t="shared" si="281"/>
        <v>5.1510191538027951E-4</v>
      </c>
      <c r="AP988" s="67">
        <f t="shared" si="281"/>
        <v>4.8969597014571046E-4</v>
      </c>
      <c r="AQ988" s="67">
        <f t="shared" si="281"/>
        <v>4.6554310131017863E-4</v>
      </c>
      <c r="AR988" s="67">
        <f t="shared" si="281"/>
        <v>4.4258150442408285E-4</v>
      </c>
      <c r="AS988" s="67">
        <f t="shared" si="281"/>
        <v>4.2075242336751123E-4</v>
      </c>
      <c r="AT988" s="67">
        <f t="shared" si="281"/>
        <v>4.0000000000000056E-4</v>
      </c>
      <c r="AU988" s="67">
        <f t="shared" si="281"/>
        <v>3.8027113122589566E-4</v>
      </c>
      <c r="AV988" s="67">
        <f t="shared" si="281"/>
        <v>3.6151533310955537E-4</v>
      </c>
      <c r="AW988" s="67">
        <f t="shared" si="281"/>
        <v>3.4368461169269235E-4</v>
      </c>
      <c r="AX988" s="67">
        <f t="shared" si="281"/>
        <v>3.2673334018328156E-4</v>
      </c>
      <c r="AY988" s="67">
        <f t="shared" si="281"/>
        <v>3.1061814220177919E-4</v>
      </c>
      <c r="AZ988" s="67">
        <f t="shared" si="281"/>
        <v>2.9529778078589132E-4</v>
      </c>
      <c r="BA988" s="67">
        <f t="shared" si="281"/>
        <v>2.8073305286986818E-4</v>
      </c>
      <c r="BB988" s="67">
        <f t="shared" si="281"/>
        <v>2.6688668896830952E-4</v>
      </c>
      <c r="BC988" s="67">
        <f t="shared" si="281"/>
        <v>2.5372325780778171E-4</v>
      </c>
      <c r="BD988" s="67">
        <f t="shared" si="279"/>
        <v>2.4120907566221143E-4</v>
      </c>
      <c r="BE988" s="67">
        <f t="shared" si="279"/>
        <v>2.2931212016005418E-4</v>
      </c>
      <c r="BF988" s="67">
        <f t="shared" si="279"/>
        <v>2.1800194834268046E-4</v>
      </c>
      <c r="BG988" s="67">
        <f t="shared" si="279"/>
        <v>2.0724961876430063E-4</v>
      </c>
      <c r="BH988" s="67">
        <f t="shared" si="279"/>
        <v>1.9702761743409025E-4</v>
      </c>
      <c r="BI988" s="67">
        <f t="shared" si="279"/>
        <v>1.8730978741101097E-4</v>
      </c>
      <c r="BJ988" s="67">
        <f t="shared" si="279"/>
        <v>1.7807126187116768E-4</v>
      </c>
      <c r="BK988" s="67">
        <f t="shared" si="279"/>
        <v>1.6928840047642884E-4</v>
      </c>
      <c r="BL988" s="67">
        <f t="shared" si="279"/>
        <v>1.6093872888148491E-4</v>
      </c>
      <c r="BM988" s="67">
        <f t="shared" si="279"/>
        <v>1.5300088122454974E-4</v>
      </c>
      <c r="BN988" s="67">
        <f t="shared" si="279"/>
        <v>1.4545454545454586E-4</v>
      </c>
      <c r="BO988" s="67">
        <f t="shared" si="279"/>
        <v>1.3828041135487135E-4</v>
      </c>
      <c r="BP988" s="67">
        <f t="shared" si="279"/>
        <v>1.314601211307476E-4</v>
      </c>
      <c r="BQ988" s="67">
        <f t="shared" si="279"/>
        <v>1.2497622243370647E-4</v>
      </c>
      <c r="BS988" s="55"/>
    </row>
    <row r="989" spans="2:71">
      <c r="B989" s="56">
        <v>40</v>
      </c>
      <c r="C989" s="212">
        <v>1.1000000000000001E-3</v>
      </c>
      <c r="D989" s="212">
        <v>4.0000000000000002E-4</v>
      </c>
      <c r="I989" s="61" t="s">
        <v>381</v>
      </c>
      <c r="J989" s="67">
        <f t="shared" si="280"/>
        <v>2.4709208851360596E-3</v>
      </c>
      <c r="K989" s="67">
        <f t="shared" si="280"/>
        <v>2.3490497004009479E-3</v>
      </c>
      <c r="L989" s="67">
        <f t="shared" si="280"/>
        <v>2.2331894671932966E-3</v>
      </c>
      <c r="M989" s="67">
        <f t="shared" si="280"/>
        <v>2.1230437123283719E-3</v>
      </c>
      <c r="N989" s="67">
        <f t="shared" si="280"/>
        <v>2.0183305853228349E-3</v>
      </c>
      <c r="O989" s="67">
        <f t="shared" si="280"/>
        <v>1.9187821371713437E-3</v>
      </c>
      <c r="P989" s="67">
        <f t="shared" si="280"/>
        <v>1.8241436346954686E-3</v>
      </c>
      <c r="Q989" s="67">
        <f t="shared" si="280"/>
        <v>1.7341729087104046E-3</v>
      </c>
      <c r="R989" s="67">
        <f t="shared" si="280"/>
        <v>1.6486397343415163E-3</v>
      </c>
      <c r="S989" s="67">
        <f t="shared" si="280"/>
        <v>1.5673252419050191E-3</v>
      </c>
      <c r="T989" s="67">
        <f t="shared" si="280"/>
        <v>1.4900213568453031E-3</v>
      </c>
      <c r="U989" s="67">
        <f t="shared" si="280"/>
        <v>1.4165302672957665E-3</v>
      </c>
      <c r="V989" s="67">
        <f t="shared" si="280"/>
        <v>1.3466639179007017E-3</v>
      </c>
      <c r="W989" s="67">
        <f t="shared" si="280"/>
        <v>1.2802435286029896E-3</v>
      </c>
      <c r="X989" s="67">
        <f t="shared" si="280"/>
        <v>1.217099137166226E-3</v>
      </c>
      <c r="Y989" s="67">
        <f t="shared" si="280"/>
        <v>1.1570691642606543E-3</v>
      </c>
      <c r="Z989" s="67">
        <f t="shared" si="278"/>
        <v>1.1000000000000001E-3</v>
      </c>
      <c r="AA989" s="67">
        <f t="shared" si="278"/>
        <v>1.0457456108712115E-3</v>
      </c>
      <c r="AB989" s="67">
        <f t="shared" si="278"/>
        <v>9.9416716605127582E-4</v>
      </c>
      <c r="AC989" s="67">
        <f t="shared" si="278"/>
        <v>9.4513268215490256E-4</v>
      </c>
      <c r="AD989" s="67">
        <f t="shared" si="278"/>
        <v>8.9851668550402293E-4</v>
      </c>
      <c r="AE989" s="67">
        <f t="shared" si="278"/>
        <v>8.5419989105489159E-4</v>
      </c>
      <c r="AF989" s="67">
        <f t="shared" si="278"/>
        <v>8.1206889716120003E-4</v>
      </c>
      <c r="AG989" s="67">
        <f t="shared" si="278"/>
        <v>7.7201589539213655E-4</v>
      </c>
      <c r="AH989" s="67">
        <f t="shared" si="278"/>
        <v>7.339383946628501E-4</v>
      </c>
      <c r="AI989" s="67">
        <f t="shared" si="278"/>
        <v>6.9773895897139865E-4</v>
      </c>
      <c r="AJ989" s="67">
        <f t="shared" si="278"/>
        <v>6.6332495807108055E-4</v>
      </c>
      <c r="AK989" s="67">
        <f t="shared" si="278"/>
        <v>6.3060833044014807E-4</v>
      </c>
      <c r="AL989" s="67">
        <f t="shared" si="278"/>
        <v>5.9950535794237047E-4</v>
      </c>
      <c r="AM989" s="67">
        <f t="shared" si="278"/>
        <v>5.6993645160182598E-4</v>
      </c>
      <c r="AN989" s="67">
        <f t="shared" si="278"/>
        <v>5.4182594794374738E-4</v>
      </c>
      <c r="AO989" s="67">
        <f t="shared" si="281"/>
        <v>5.1510191538027951E-4</v>
      </c>
      <c r="AP989" s="67">
        <f t="shared" si="281"/>
        <v>4.8969597014571046E-4</v>
      </c>
      <c r="AQ989" s="67">
        <f t="shared" si="281"/>
        <v>4.6554310131017863E-4</v>
      </c>
      <c r="AR989" s="67">
        <f t="shared" si="281"/>
        <v>4.4258150442408285E-4</v>
      </c>
      <c r="AS989" s="67">
        <f t="shared" si="281"/>
        <v>4.2075242336751123E-4</v>
      </c>
      <c r="AT989" s="67">
        <f t="shared" si="281"/>
        <v>4.0000000000000056E-4</v>
      </c>
      <c r="AU989" s="67">
        <f t="shared" si="281"/>
        <v>3.8027113122589566E-4</v>
      </c>
      <c r="AV989" s="67">
        <f t="shared" si="281"/>
        <v>3.6151533310955537E-4</v>
      </c>
      <c r="AW989" s="67">
        <f t="shared" si="281"/>
        <v>3.4368461169269235E-4</v>
      </c>
      <c r="AX989" s="67">
        <f t="shared" si="281"/>
        <v>3.2673334018328156E-4</v>
      </c>
      <c r="AY989" s="67">
        <f t="shared" si="281"/>
        <v>3.1061814220177919E-4</v>
      </c>
      <c r="AZ989" s="67">
        <f t="shared" si="281"/>
        <v>2.9529778078589132E-4</v>
      </c>
      <c r="BA989" s="67">
        <f t="shared" si="281"/>
        <v>2.8073305286986818E-4</v>
      </c>
      <c r="BB989" s="67">
        <f t="shared" si="281"/>
        <v>2.6688668896830952E-4</v>
      </c>
      <c r="BC989" s="67">
        <f t="shared" si="281"/>
        <v>2.5372325780778171E-4</v>
      </c>
      <c r="BD989" s="67">
        <f t="shared" si="279"/>
        <v>2.4120907566221143E-4</v>
      </c>
      <c r="BE989" s="67">
        <f t="shared" si="279"/>
        <v>2.2931212016005418E-4</v>
      </c>
      <c r="BF989" s="67">
        <f t="shared" si="279"/>
        <v>2.1800194834268046E-4</v>
      </c>
      <c r="BG989" s="67">
        <f t="shared" si="279"/>
        <v>2.0724961876430063E-4</v>
      </c>
      <c r="BH989" s="67">
        <f t="shared" si="279"/>
        <v>1.9702761743409025E-4</v>
      </c>
      <c r="BI989" s="67">
        <f t="shared" si="279"/>
        <v>1.8730978741101097E-4</v>
      </c>
      <c r="BJ989" s="67">
        <f t="shared" si="279"/>
        <v>1.7807126187116768E-4</v>
      </c>
      <c r="BK989" s="67">
        <f t="shared" si="279"/>
        <v>1.6928840047642884E-4</v>
      </c>
      <c r="BL989" s="67">
        <f t="shared" si="279"/>
        <v>1.6093872888148491E-4</v>
      </c>
      <c r="BM989" s="67">
        <f t="shared" si="279"/>
        <v>1.5300088122454974E-4</v>
      </c>
      <c r="BN989" s="67">
        <f t="shared" si="279"/>
        <v>1.4545454545454586E-4</v>
      </c>
      <c r="BO989" s="67">
        <f t="shared" si="279"/>
        <v>1.3828041135487135E-4</v>
      </c>
      <c r="BP989" s="67">
        <f t="shared" si="279"/>
        <v>1.314601211307476E-4</v>
      </c>
      <c r="BQ989" s="67">
        <f t="shared" si="279"/>
        <v>1.2497622243370647E-4</v>
      </c>
      <c r="BS989" s="55"/>
    </row>
    <row r="990" spans="2:71">
      <c r="B990" s="56">
        <v>41</v>
      </c>
      <c r="C990" s="212">
        <v>1.1000000000000001E-3</v>
      </c>
      <c r="D990" s="212">
        <v>4.0000000000000002E-4</v>
      </c>
      <c r="I990" s="61" t="s">
        <v>381</v>
      </c>
      <c r="J990" s="67">
        <f t="shared" si="280"/>
        <v>2.4709208851360596E-3</v>
      </c>
      <c r="K990" s="67">
        <f t="shared" si="280"/>
        <v>2.3490497004009479E-3</v>
      </c>
      <c r="L990" s="67">
        <f t="shared" si="280"/>
        <v>2.2331894671932966E-3</v>
      </c>
      <c r="M990" s="67">
        <f t="shared" si="280"/>
        <v>2.1230437123283719E-3</v>
      </c>
      <c r="N990" s="67">
        <f t="shared" si="280"/>
        <v>2.0183305853228349E-3</v>
      </c>
      <c r="O990" s="67">
        <f t="shared" si="280"/>
        <v>1.9187821371713437E-3</v>
      </c>
      <c r="P990" s="67">
        <f t="shared" si="280"/>
        <v>1.8241436346954686E-3</v>
      </c>
      <c r="Q990" s="67">
        <f t="shared" si="280"/>
        <v>1.7341729087104046E-3</v>
      </c>
      <c r="R990" s="67">
        <f t="shared" si="280"/>
        <v>1.6486397343415163E-3</v>
      </c>
      <c r="S990" s="67">
        <f t="shared" si="280"/>
        <v>1.5673252419050191E-3</v>
      </c>
      <c r="T990" s="67">
        <f t="shared" si="280"/>
        <v>1.4900213568453031E-3</v>
      </c>
      <c r="U990" s="67">
        <f t="shared" si="280"/>
        <v>1.4165302672957665E-3</v>
      </c>
      <c r="V990" s="67">
        <f t="shared" si="280"/>
        <v>1.3466639179007017E-3</v>
      </c>
      <c r="W990" s="67">
        <f t="shared" si="280"/>
        <v>1.2802435286029896E-3</v>
      </c>
      <c r="X990" s="67">
        <f t="shared" si="280"/>
        <v>1.217099137166226E-3</v>
      </c>
      <c r="Y990" s="67">
        <f t="shared" si="280"/>
        <v>1.1570691642606543E-3</v>
      </c>
      <c r="Z990" s="67">
        <f t="shared" si="278"/>
        <v>1.1000000000000001E-3</v>
      </c>
      <c r="AA990" s="67">
        <f t="shared" si="278"/>
        <v>1.0457456108712115E-3</v>
      </c>
      <c r="AB990" s="67">
        <f t="shared" si="278"/>
        <v>9.9416716605127582E-4</v>
      </c>
      <c r="AC990" s="67">
        <f t="shared" si="278"/>
        <v>9.4513268215490256E-4</v>
      </c>
      <c r="AD990" s="67">
        <f t="shared" si="278"/>
        <v>8.9851668550402293E-4</v>
      </c>
      <c r="AE990" s="67">
        <f t="shared" si="278"/>
        <v>8.5419989105489159E-4</v>
      </c>
      <c r="AF990" s="67">
        <f t="shared" si="278"/>
        <v>8.1206889716120003E-4</v>
      </c>
      <c r="AG990" s="67">
        <f t="shared" si="278"/>
        <v>7.7201589539213655E-4</v>
      </c>
      <c r="AH990" s="67">
        <f t="shared" si="278"/>
        <v>7.339383946628501E-4</v>
      </c>
      <c r="AI990" s="67">
        <f t="shared" si="278"/>
        <v>6.9773895897139865E-4</v>
      </c>
      <c r="AJ990" s="67">
        <f t="shared" si="278"/>
        <v>6.6332495807108055E-4</v>
      </c>
      <c r="AK990" s="67">
        <f t="shared" si="278"/>
        <v>6.3060833044014807E-4</v>
      </c>
      <c r="AL990" s="67">
        <f t="shared" si="278"/>
        <v>5.9950535794237047E-4</v>
      </c>
      <c r="AM990" s="67">
        <f t="shared" si="278"/>
        <v>5.6993645160182598E-4</v>
      </c>
      <c r="AN990" s="67">
        <f t="shared" si="278"/>
        <v>5.4182594794374738E-4</v>
      </c>
      <c r="AO990" s="67">
        <f t="shared" si="281"/>
        <v>5.1510191538027951E-4</v>
      </c>
      <c r="AP990" s="67">
        <f t="shared" si="281"/>
        <v>4.8969597014571046E-4</v>
      </c>
      <c r="AQ990" s="67">
        <f t="shared" si="281"/>
        <v>4.6554310131017863E-4</v>
      </c>
      <c r="AR990" s="67">
        <f t="shared" si="281"/>
        <v>4.4258150442408285E-4</v>
      </c>
      <c r="AS990" s="67">
        <f t="shared" si="281"/>
        <v>4.2075242336751123E-4</v>
      </c>
      <c r="AT990" s="67">
        <f t="shared" si="281"/>
        <v>4.0000000000000056E-4</v>
      </c>
      <c r="AU990" s="67">
        <f t="shared" si="281"/>
        <v>3.8027113122589566E-4</v>
      </c>
      <c r="AV990" s="67">
        <f t="shared" si="281"/>
        <v>3.6151533310955537E-4</v>
      </c>
      <c r="AW990" s="67">
        <f t="shared" si="281"/>
        <v>3.4368461169269235E-4</v>
      </c>
      <c r="AX990" s="67">
        <f t="shared" si="281"/>
        <v>3.2673334018328156E-4</v>
      </c>
      <c r="AY990" s="67">
        <f t="shared" si="281"/>
        <v>3.1061814220177919E-4</v>
      </c>
      <c r="AZ990" s="67">
        <f t="shared" si="281"/>
        <v>2.9529778078589132E-4</v>
      </c>
      <c r="BA990" s="67">
        <f t="shared" si="281"/>
        <v>2.8073305286986818E-4</v>
      </c>
      <c r="BB990" s="67">
        <f t="shared" si="281"/>
        <v>2.6688668896830952E-4</v>
      </c>
      <c r="BC990" s="67">
        <f t="shared" si="281"/>
        <v>2.5372325780778171E-4</v>
      </c>
      <c r="BD990" s="67">
        <f t="shared" si="279"/>
        <v>2.4120907566221143E-4</v>
      </c>
      <c r="BE990" s="67">
        <f t="shared" si="279"/>
        <v>2.2931212016005418E-4</v>
      </c>
      <c r="BF990" s="67">
        <f t="shared" si="279"/>
        <v>2.1800194834268046E-4</v>
      </c>
      <c r="BG990" s="67">
        <f t="shared" si="279"/>
        <v>2.0724961876430063E-4</v>
      </c>
      <c r="BH990" s="67">
        <f t="shared" si="279"/>
        <v>1.9702761743409025E-4</v>
      </c>
      <c r="BI990" s="67">
        <f t="shared" si="279"/>
        <v>1.8730978741101097E-4</v>
      </c>
      <c r="BJ990" s="67">
        <f t="shared" si="279"/>
        <v>1.7807126187116768E-4</v>
      </c>
      <c r="BK990" s="67">
        <f t="shared" si="279"/>
        <v>1.6928840047642884E-4</v>
      </c>
      <c r="BL990" s="67">
        <f t="shared" si="279"/>
        <v>1.6093872888148491E-4</v>
      </c>
      <c r="BM990" s="67">
        <f t="shared" si="279"/>
        <v>1.5300088122454974E-4</v>
      </c>
      <c r="BN990" s="67">
        <f t="shared" si="279"/>
        <v>1.4545454545454586E-4</v>
      </c>
      <c r="BO990" s="67">
        <f t="shared" si="279"/>
        <v>1.3828041135487135E-4</v>
      </c>
      <c r="BP990" s="67">
        <f t="shared" si="279"/>
        <v>1.314601211307476E-4</v>
      </c>
      <c r="BQ990" s="67">
        <f t="shared" si="279"/>
        <v>1.2497622243370647E-4</v>
      </c>
      <c r="BS990" s="55"/>
    </row>
    <row r="991" spans="2:71">
      <c r="B991" s="56">
        <v>42</v>
      </c>
      <c r="C991" s="212">
        <v>1E-3</v>
      </c>
      <c r="D991" s="212">
        <v>4.0000000000000002E-4</v>
      </c>
      <c r="I991" s="61" t="s">
        <v>381</v>
      </c>
      <c r="J991" s="67">
        <f t="shared" si="280"/>
        <v>2.081383018504683E-3</v>
      </c>
      <c r="K991" s="67">
        <f t="shared" si="280"/>
        <v>1.9881768219176268E-3</v>
      </c>
      <c r="L991" s="67">
        <f t="shared" si="280"/>
        <v>1.8991444823309351E-3</v>
      </c>
      <c r="M991" s="67">
        <f t="shared" si="280"/>
        <v>1.814099090688156E-3</v>
      </c>
      <c r="N991" s="67">
        <f t="shared" si="280"/>
        <v>1.7328621078878661E-3</v>
      </c>
      <c r="O991" s="67">
        <f t="shared" si="280"/>
        <v>1.6552629899695833E-3</v>
      </c>
      <c r="P991" s="67">
        <f t="shared" si="280"/>
        <v>1.5811388300841899E-3</v>
      </c>
      <c r="Q991" s="67">
        <f t="shared" si="280"/>
        <v>1.510334016497246E-3</v>
      </c>
      <c r="R991" s="67">
        <f t="shared" si="280"/>
        <v>1.4426999059072136E-3</v>
      </c>
      <c r="S991" s="67">
        <f t="shared" si="280"/>
        <v>1.3780945113927908E-3</v>
      </c>
      <c r="T991" s="67">
        <f t="shared" si="280"/>
        <v>1.3163822043342375E-3</v>
      </c>
      <c r="U991" s="67">
        <f t="shared" si="280"/>
        <v>1.2574334296829356E-3</v>
      </c>
      <c r="V991" s="67">
        <f t="shared" si="280"/>
        <v>1.2011244339814313E-3</v>
      </c>
      <c r="W991" s="67">
        <f t="shared" si="280"/>
        <v>1.1473370055629852E-3</v>
      </c>
      <c r="X991" s="67">
        <f t="shared" si="280"/>
        <v>1.0959582263852174E-3</v>
      </c>
      <c r="Y991" s="67">
        <f t="shared" si="280"/>
        <v>1.0468802349768655E-3</v>
      </c>
      <c r="Z991" s="67">
        <f t="shared" si="278"/>
        <v>1E-3</v>
      </c>
      <c r="AA991" s="67">
        <f t="shared" si="278"/>
        <v>9.5521910395232406E-4</v>
      </c>
      <c r="AB991" s="67">
        <f t="shared" si="278"/>
        <v>9.124435365554808E-4</v>
      </c>
      <c r="AC991" s="67">
        <f t="shared" si="278"/>
        <v>8.7158349739561601E-4</v>
      </c>
      <c r="AD991" s="67">
        <f t="shared" si="278"/>
        <v>8.3255320740187311E-4</v>
      </c>
      <c r="AE991" s="67">
        <f t="shared" si="278"/>
        <v>7.9527072876705066E-4</v>
      </c>
      <c r="AF991" s="67">
        <f t="shared" si="278"/>
        <v>7.5965779293237379E-4</v>
      </c>
      <c r="AG991" s="67">
        <f t="shared" si="278"/>
        <v>7.2563963627526233E-4</v>
      </c>
      <c r="AH991" s="67">
        <f t="shared" si="278"/>
        <v>6.9314484315514632E-4</v>
      </c>
      <c r="AI991" s="67">
        <f t="shared" si="278"/>
        <v>6.6210519598783302E-4</v>
      </c>
      <c r="AJ991" s="67">
        <f t="shared" si="278"/>
        <v>6.3245553203367577E-4</v>
      </c>
      <c r="AK991" s="67">
        <f t="shared" si="278"/>
        <v>6.0413360659889814E-4</v>
      </c>
      <c r="AL991" s="67">
        <f t="shared" si="278"/>
        <v>5.7707996236288544E-4</v>
      </c>
      <c r="AM991" s="67">
        <f t="shared" si="278"/>
        <v>5.5123780455711624E-4</v>
      </c>
      <c r="AN991" s="67">
        <f t="shared" si="278"/>
        <v>5.2655288173369486E-4</v>
      </c>
      <c r="AO991" s="67">
        <f t="shared" si="281"/>
        <v>5.0297337187317416E-4</v>
      </c>
      <c r="AP991" s="67">
        <f t="shared" si="281"/>
        <v>4.8044977359257247E-4</v>
      </c>
      <c r="AQ991" s="67">
        <f t="shared" si="281"/>
        <v>4.5893480222519402E-4</v>
      </c>
      <c r="AR991" s="67">
        <f t="shared" si="281"/>
        <v>4.383832905540869E-4</v>
      </c>
      <c r="AS991" s="67">
        <f t="shared" si="281"/>
        <v>4.1875209399074622E-4</v>
      </c>
      <c r="AT991" s="67">
        <f t="shared" si="281"/>
        <v>3.9999999999999996E-4</v>
      </c>
      <c r="AU991" s="67">
        <f t="shared" si="281"/>
        <v>3.8208764158092958E-4</v>
      </c>
      <c r="AV991" s="67">
        <f t="shared" si="281"/>
        <v>3.6497741462219232E-4</v>
      </c>
      <c r="AW991" s="67">
        <f t="shared" si="281"/>
        <v>3.4863339895824642E-4</v>
      </c>
      <c r="AX991" s="67">
        <f t="shared" si="281"/>
        <v>3.3302128296074925E-4</v>
      </c>
      <c r="AY991" s="67">
        <f t="shared" si="281"/>
        <v>3.181082915068202E-4</v>
      </c>
      <c r="AZ991" s="67">
        <f t="shared" si="281"/>
        <v>3.0386311717294949E-4</v>
      </c>
      <c r="BA991" s="67">
        <f t="shared" si="281"/>
        <v>2.9025585451010482E-4</v>
      </c>
      <c r="BB991" s="67">
        <f t="shared" si="281"/>
        <v>2.7725793726205848E-4</v>
      </c>
      <c r="BC991" s="67">
        <f t="shared" si="281"/>
        <v>2.6484207839513321E-4</v>
      </c>
      <c r="BD991" s="67">
        <f t="shared" si="279"/>
        <v>2.5298221281347025E-4</v>
      </c>
      <c r="BE991" s="67">
        <f t="shared" si="279"/>
        <v>2.4165344263955927E-4</v>
      </c>
      <c r="BF991" s="67">
        <f t="shared" si="279"/>
        <v>2.3083198494515414E-4</v>
      </c>
      <c r="BG991" s="67">
        <f t="shared" si="279"/>
        <v>2.2049512182284648E-4</v>
      </c>
      <c r="BH991" s="67">
        <f t="shared" si="279"/>
        <v>2.1062115269347795E-4</v>
      </c>
      <c r="BI991" s="67">
        <f t="shared" si="279"/>
        <v>2.0118934874926964E-4</v>
      </c>
      <c r="BJ991" s="67">
        <f t="shared" si="279"/>
        <v>1.9217990943702897E-4</v>
      </c>
      <c r="BK991" s="67">
        <f t="shared" si="279"/>
        <v>1.835739208900776E-4</v>
      </c>
      <c r="BL991" s="67">
        <f t="shared" si="279"/>
        <v>1.7535331622163473E-4</v>
      </c>
      <c r="BM991" s="67">
        <f t="shared" si="279"/>
        <v>1.6750083759629848E-4</v>
      </c>
      <c r="BN991" s="67">
        <f t="shared" si="279"/>
        <v>1.5999999999999999E-4</v>
      </c>
      <c r="BO991" s="67">
        <f t="shared" si="279"/>
        <v>1.5283505663237179E-4</v>
      </c>
      <c r="BP991" s="67">
        <f t="shared" si="279"/>
        <v>1.459909658488769E-4</v>
      </c>
      <c r="BQ991" s="67">
        <f t="shared" si="279"/>
        <v>1.3945335958329852E-4</v>
      </c>
      <c r="BS991" s="55"/>
    </row>
    <row r="992" spans="2:71">
      <c r="B992" s="56">
        <v>43</v>
      </c>
      <c r="C992" s="212">
        <v>1E-3</v>
      </c>
      <c r="D992" s="212">
        <v>4.0000000000000002E-4</v>
      </c>
      <c r="I992" s="61" t="s">
        <v>381</v>
      </c>
      <c r="J992" s="67">
        <f t="shared" si="280"/>
        <v>2.081383018504683E-3</v>
      </c>
      <c r="K992" s="67">
        <f t="shared" si="280"/>
        <v>1.9881768219176268E-3</v>
      </c>
      <c r="L992" s="67">
        <f t="shared" si="280"/>
        <v>1.8991444823309351E-3</v>
      </c>
      <c r="M992" s="67">
        <f t="shared" si="280"/>
        <v>1.814099090688156E-3</v>
      </c>
      <c r="N992" s="67">
        <f t="shared" si="280"/>
        <v>1.7328621078878661E-3</v>
      </c>
      <c r="O992" s="67">
        <f t="shared" si="280"/>
        <v>1.6552629899695833E-3</v>
      </c>
      <c r="P992" s="67">
        <f t="shared" si="280"/>
        <v>1.5811388300841899E-3</v>
      </c>
      <c r="Q992" s="67">
        <f t="shared" si="280"/>
        <v>1.510334016497246E-3</v>
      </c>
      <c r="R992" s="67">
        <f t="shared" si="280"/>
        <v>1.4426999059072136E-3</v>
      </c>
      <c r="S992" s="67">
        <f t="shared" si="280"/>
        <v>1.3780945113927908E-3</v>
      </c>
      <c r="T992" s="67">
        <f t="shared" si="280"/>
        <v>1.3163822043342375E-3</v>
      </c>
      <c r="U992" s="67">
        <f t="shared" si="280"/>
        <v>1.2574334296829356E-3</v>
      </c>
      <c r="V992" s="67">
        <f t="shared" si="280"/>
        <v>1.2011244339814313E-3</v>
      </c>
      <c r="W992" s="67">
        <f t="shared" si="280"/>
        <v>1.1473370055629852E-3</v>
      </c>
      <c r="X992" s="67">
        <f t="shared" si="280"/>
        <v>1.0959582263852174E-3</v>
      </c>
      <c r="Y992" s="67">
        <f t="shared" si="280"/>
        <v>1.0468802349768655E-3</v>
      </c>
      <c r="Z992" s="67">
        <f t="shared" si="278"/>
        <v>1E-3</v>
      </c>
      <c r="AA992" s="67">
        <f t="shared" si="278"/>
        <v>9.5521910395232406E-4</v>
      </c>
      <c r="AB992" s="67">
        <f t="shared" si="278"/>
        <v>9.124435365554808E-4</v>
      </c>
      <c r="AC992" s="67">
        <f t="shared" si="278"/>
        <v>8.7158349739561601E-4</v>
      </c>
      <c r="AD992" s="67">
        <f t="shared" si="278"/>
        <v>8.3255320740187311E-4</v>
      </c>
      <c r="AE992" s="67">
        <f t="shared" si="278"/>
        <v>7.9527072876705066E-4</v>
      </c>
      <c r="AF992" s="67">
        <f t="shared" si="278"/>
        <v>7.5965779293237379E-4</v>
      </c>
      <c r="AG992" s="67">
        <f t="shared" si="278"/>
        <v>7.2563963627526233E-4</v>
      </c>
      <c r="AH992" s="67">
        <f t="shared" si="278"/>
        <v>6.9314484315514632E-4</v>
      </c>
      <c r="AI992" s="67">
        <f t="shared" si="278"/>
        <v>6.6210519598783302E-4</v>
      </c>
      <c r="AJ992" s="67">
        <f t="shared" si="278"/>
        <v>6.3245553203367577E-4</v>
      </c>
      <c r="AK992" s="67">
        <f t="shared" si="278"/>
        <v>6.0413360659889814E-4</v>
      </c>
      <c r="AL992" s="67">
        <f t="shared" si="278"/>
        <v>5.7707996236288544E-4</v>
      </c>
      <c r="AM992" s="67">
        <f t="shared" si="278"/>
        <v>5.5123780455711624E-4</v>
      </c>
      <c r="AN992" s="67">
        <f t="shared" si="278"/>
        <v>5.2655288173369486E-4</v>
      </c>
      <c r="AO992" s="67">
        <f t="shared" si="281"/>
        <v>5.0297337187317416E-4</v>
      </c>
      <c r="AP992" s="67">
        <f t="shared" si="281"/>
        <v>4.8044977359257247E-4</v>
      </c>
      <c r="AQ992" s="67">
        <f t="shared" si="281"/>
        <v>4.5893480222519402E-4</v>
      </c>
      <c r="AR992" s="67">
        <f t="shared" si="281"/>
        <v>4.383832905540869E-4</v>
      </c>
      <c r="AS992" s="67">
        <f t="shared" si="281"/>
        <v>4.1875209399074622E-4</v>
      </c>
      <c r="AT992" s="67">
        <f t="shared" si="281"/>
        <v>3.9999999999999996E-4</v>
      </c>
      <c r="AU992" s="67">
        <f t="shared" si="281"/>
        <v>3.8208764158092958E-4</v>
      </c>
      <c r="AV992" s="67">
        <f t="shared" si="281"/>
        <v>3.6497741462219232E-4</v>
      </c>
      <c r="AW992" s="67">
        <f t="shared" si="281"/>
        <v>3.4863339895824642E-4</v>
      </c>
      <c r="AX992" s="67">
        <f t="shared" si="281"/>
        <v>3.3302128296074925E-4</v>
      </c>
      <c r="AY992" s="67">
        <f t="shared" si="281"/>
        <v>3.181082915068202E-4</v>
      </c>
      <c r="AZ992" s="67">
        <f t="shared" si="281"/>
        <v>3.0386311717294949E-4</v>
      </c>
      <c r="BA992" s="67">
        <f t="shared" si="281"/>
        <v>2.9025585451010482E-4</v>
      </c>
      <c r="BB992" s="67">
        <f t="shared" si="281"/>
        <v>2.7725793726205848E-4</v>
      </c>
      <c r="BC992" s="67">
        <f t="shared" si="281"/>
        <v>2.6484207839513321E-4</v>
      </c>
      <c r="BD992" s="67">
        <f t="shared" si="279"/>
        <v>2.5298221281347025E-4</v>
      </c>
      <c r="BE992" s="67">
        <f t="shared" si="279"/>
        <v>2.4165344263955927E-4</v>
      </c>
      <c r="BF992" s="67">
        <f t="shared" si="279"/>
        <v>2.3083198494515414E-4</v>
      </c>
      <c r="BG992" s="67">
        <f t="shared" si="279"/>
        <v>2.2049512182284648E-4</v>
      </c>
      <c r="BH992" s="67">
        <f t="shared" si="279"/>
        <v>2.1062115269347795E-4</v>
      </c>
      <c r="BI992" s="67">
        <f t="shared" si="279"/>
        <v>2.0118934874926964E-4</v>
      </c>
      <c r="BJ992" s="67">
        <f t="shared" si="279"/>
        <v>1.9217990943702897E-4</v>
      </c>
      <c r="BK992" s="67">
        <f t="shared" si="279"/>
        <v>1.835739208900776E-4</v>
      </c>
      <c r="BL992" s="67">
        <f t="shared" si="279"/>
        <v>1.7535331622163473E-4</v>
      </c>
      <c r="BM992" s="67">
        <f t="shared" si="279"/>
        <v>1.6750083759629848E-4</v>
      </c>
      <c r="BN992" s="67">
        <f t="shared" si="279"/>
        <v>1.5999999999999999E-4</v>
      </c>
      <c r="BO992" s="67">
        <f t="shared" si="279"/>
        <v>1.5283505663237179E-4</v>
      </c>
      <c r="BP992" s="67">
        <f t="shared" si="279"/>
        <v>1.459909658488769E-4</v>
      </c>
      <c r="BQ992" s="67">
        <f t="shared" si="279"/>
        <v>1.3945335958329852E-4</v>
      </c>
      <c r="BS992" s="55"/>
    </row>
    <row r="993" spans="2:71">
      <c r="B993" s="56">
        <v>44</v>
      </c>
      <c r="C993" s="212">
        <v>1E-3</v>
      </c>
      <c r="D993" s="212">
        <v>4.0000000000000002E-4</v>
      </c>
      <c r="I993" s="61" t="s">
        <v>381</v>
      </c>
      <c r="J993" s="67">
        <f t="shared" si="280"/>
        <v>2.081383018504683E-3</v>
      </c>
      <c r="K993" s="67">
        <f t="shared" si="280"/>
        <v>1.9881768219176268E-3</v>
      </c>
      <c r="L993" s="67">
        <f t="shared" si="280"/>
        <v>1.8991444823309351E-3</v>
      </c>
      <c r="M993" s="67">
        <f t="shared" si="280"/>
        <v>1.814099090688156E-3</v>
      </c>
      <c r="N993" s="67">
        <f t="shared" si="280"/>
        <v>1.7328621078878661E-3</v>
      </c>
      <c r="O993" s="67">
        <f t="shared" si="280"/>
        <v>1.6552629899695833E-3</v>
      </c>
      <c r="P993" s="67">
        <f t="shared" si="280"/>
        <v>1.5811388300841899E-3</v>
      </c>
      <c r="Q993" s="67">
        <f t="shared" si="280"/>
        <v>1.510334016497246E-3</v>
      </c>
      <c r="R993" s="67">
        <f t="shared" si="280"/>
        <v>1.4426999059072136E-3</v>
      </c>
      <c r="S993" s="67">
        <f t="shared" si="280"/>
        <v>1.3780945113927908E-3</v>
      </c>
      <c r="T993" s="67">
        <f t="shared" si="280"/>
        <v>1.3163822043342375E-3</v>
      </c>
      <c r="U993" s="67">
        <f t="shared" si="280"/>
        <v>1.2574334296829356E-3</v>
      </c>
      <c r="V993" s="67">
        <f t="shared" si="280"/>
        <v>1.2011244339814313E-3</v>
      </c>
      <c r="W993" s="67">
        <f t="shared" si="280"/>
        <v>1.1473370055629852E-3</v>
      </c>
      <c r="X993" s="67">
        <f t="shared" si="280"/>
        <v>1.0959582263852174E-3</v>
      </c>
      <c r="Y993" s="67">
        <f t="shared" si="280"/>
        <v>1.0468802349768655E-3</v>
      </c>
      <c r="Z993" s="67">
        <f t="shared" si="278"/>
        <v>1E-3</v>
      </c>
      <c r="AA993" s="67">
        <f t="shared" si="278"/>
        <v>9.5521910395232406E-4</v>
      </c>
      <c r="AB993" s="67">
        <f t="shared" si="278"/>
        <v>9.124435365554808E-4</v>
      </c>
      <c r="AC993" s="67">
        <f t="shared" si="278"/>
        <v>8.7158349739561601E-4</v>
      </c>
      <c r="AD993" s="67">
        <f t="shared" si="278"/>
        <v>8.3255320740187311E-4</v>
      </c>
      <c r="AE993" s="67">
        <f t="shared" si="278"/>
        <v>7.9527072876705066E-4</v>
      </c>
      <c r="AF993" s="67">
        <f t="shared" si="278"/>
        <v>7.5965779293237379E-4</v>
      </c>
      <c r="AG993" s="67">
        <f t="shared" si="278"/>
        <v>7.2563963627526233E-4</v>
      </c>
      <c r="AH993" s="67">
        <f t="shared" si="278"/>
        <v>6.9314484315514632E-4</v>
      </c>
      <c r="AI993" s="67">
        <f t="shared" si="278"/>
        <v>6.6210519598783302E-4</v>
      </c>
      <c r="AJ993" s="67">
        <f t="shared" si="278"/>
        <v>6.3245553203367577E-4</v>
      </c>
      <c r="AK993" s="67">
        <f t="shared" si="278"/>
        <v>6.0413360659889814E-4</v>
      </c>
      <c r="AL993" s="67">
        <f t="shared" si="278"/>
        <v>5.7707996236288544E-4</v>
      </c>
      <c r="AM993" s="67">
        <f t="shared" si="278"/>
        <v>5.5123780455711624E-4</v>
      </c>
      <c r="AN993" s="67">
        <f t="shared" si="278"/>
        <v>5.2655288173369486E-4</v>
      </c>
      <c r="AO993" s="67">
        <f t="shared" si="281"/>
        <v>5.0297337187317416E-4</v>
      </c>
      <c r="AP993" s="67">
        <f t="shared" si="281"/>
        <v>4.8044977359257247E-4</v>
      </c>
      <c r="AQ993" s="67">
        <f t="shared" si="281"/>
        <v>4.5893480222519402E-4</v>
      </c>
      <c r="AR993" s="67">
        <f t="shared" si="281"/>
        <v>4.383832905540869E-4</v>
      </c>
      <c r="AS993" s="67">
        <f t="shared" si="281"/>
        <v>4.1875209399074622E-4</v>
      </c>
      <c r="AT993" s="67">
        <f t="shared" si="281"/>
        <v>3.9999999999999996E-4</v>
      </c>
      <c r="AU993" s="67">
        <f t="shared" si="281"/>
        <v>3.8208764158092958E-4</v>
      </c>
      <c r="AV993" s="67">
        <f t="shared" si="281"/>
        <v>3.6497741462219232E-4</v>
      </c>
      <c r="AW993" s="67">
        <f t="shared" si="281"/>
        <v>3.4863339895824642E-4</v>
      </c>
      <c r="AX993" s="67">
        <f t="shared" si="281"/>
        <v>3.3302128296074925E-4</v>
      </c>
      <c r="AY993" s="67">
        <f t="shared" si="281"/>
        <v>3.181082915068202E-4</v>
      </c>
      <c r="AZ993" s="67">
        <f t="shared" si="281"/>
        <v>3.0386311717294949E-4</v>
      </c>
      <c r="BA993" s="67">
        <f t="shared" si="281"/>
        <v>2.9025585451010482E-4</v>
      </c>
      <c r="BB993" s="67">
        <f t="shared" si="281"/>
        <v>2.7725793726205848E-4</v>
      </c>
      <c r="BC993" s="67">
        <f t="shared" si="281"/>
        <v>2.6484207839513321E-4</v>
      </c>
      <c r="BD993" s="67">
        <f t="shared" si="279"/>
        <v>2.5298221281347025E-4</v>
      </c>
      <c r="BE993" s="67">
        <f t="shared" si="279"/>
        <v>2.4165344263955927E-4</v>
      </c>
      <c r="BF993" s="67">
        <f t="shared" si="279"/>
        <v>2.3083198494515414E-4</v>
      </c>
      <c r="BG993" s="67">
        <f t="shared" si="279"/>
        <v>2.2049512182284648E-4</v>
      </c>
      <c r="BH993" s="67">
        <f t="shared" si="279"/>
        <v>2.1062115269347795E-4</v>
      </c>
      <c r="BI993" s="67">
        <f t="shared" si="279"/>
        <v>2.0118934874926964E-4</v>
      </c>
      <c r="BJ993" s="67">
        <f t="shared" si="279"/>
        <v>1.9217990943702897E-4</v>
      </c>
      <c r="BK993" s="67">
        <f t="shared" si="279"/>
        <v>1.835739208900776E-4</v>
      </c>
      <c r="BL993" s="67">
        <f t="shared" si="279"/>
        <v>1.7535331622163473E-4</v>
      </c>
      <c r="BM993" s="67">
        <f t="shared" si="279"/>
        <v>1.6750083759629848E-4</v>
      </c>
      <c r="BN993" s="67">
        <f t="shared" si="279"/>
        <v>1.5999999999999999E-4</v>
      </c>
      <c r="BO993" s="67">
        <f t="shared" si="279"/>
        <v>1.5283505663237179E-4</v>
      </c>
      <c r="BP993" s="67">
        <f t="shared" si="279"/>
        <v>1.459909658488769E-4</v>
      </c>
      <c r="BQ993" s="67">
        <f t="shared" si="279"/>
        <v>1.3945335958329852E-4</v>
      </c>
      <c r="BS993" s="55"/>
    </row>
    <row r="994" spans="2:71">
      <c r="B994" s="56">
        <v>45</v>
      </c>
      <c r="C994" s="212">
        <v>1E-3</v>
      </c>
      <c r="D994" s="212">
        <v>4.0000000000000002E-4</v>
      </c>
      <c r="I994" s="61" t="s">
        <v>381</v>
      </c>
      <c r="J994" s="67">
        <f t="shared" si="280"/>
        <v>2.081383018504683E-3</v>
      </c>
      <c r="K994" s="67">
        <f t="shared" si="280"/>
        <v>1.9881768219176268E-3</v>
      </c>
      <c r="L994" s="67">
        <f t="shared" si="280"/>
        <v>1.8991444823309351E-3</v>
      </c>
      <c r="M994" s="67">
        <f t="shared" si="280"/>
        <v>1.814099090688156E-3</v>
      </c>
      <c r="N994" s="67">
        <f t="shared" si="280"/>
        <v>1.7328621078878661E-3</v>
      </c>
      <c r="O994" s="67">
        <f t="shared" si="280"/>
        <v>1.6552629899695833E-3</v>
      </c>
      <c r="P994" s="67">
        <f t="shared" si="280"/>
        <v>1.5811388300841899E-3</v>
      </c>
      <c r="Q994" s="67">
        <f t="shared" si="280"/>
        <v>1.510334016497246E-3</v>
      </c>
      <c r="R994" s="67">
        <f t="shared" si="280"/>
        <v>1.4426999059072136E-3</v>
      </c>
      <c r="S994" s="67">
        <f t="shared" si="280"/>
        <v>1.3780945113927908E-3</v>
      </c>
      <c r="T994" s="67">
        <f t="shared" si="280"/>
        <v>1.3163822043342375E-3</v>
      </c>
      <c r="U994" s="67">
        <f t="shared" si="280"/>
        <v>1.2574334296829356E-3</v>
      </c>
      <c r="V994" s="67">
        <f t="shared" si="280"/>
        <v>1.2011244339814313E-3</v>
      </c>
      <c r="W994" s="67">
        <f t="shared" si="280"/>
        <v>1.1473370055629852E-3</v>
      </c>
      <c r="X994" s="67">
        <f t="shared" si="280"/>
        <v>1.0959582263852174E-3</v>
      </c>
      <c r="Y994" s="67">
        <f t="shared" si="280"/>
        <v>1.0468802349768655E-3</v>
      </c>
      <c r="Z994" s="67">
        <f t="shared" si="278"/>
        <v>1E-3</v>
      </c>
      <c r="AA994" s="67">
        <f t="shared" si="278"/>
        <v>9.5521910395232406E-4</v>
      </c>
      <c r="AB994" s="67">
        <f t="shared" si="278"/>
        <v>9.124435365554808E-4</v>
      </c>
      <c r="AC994" s="67">
        <f t="shared" si="278"/>
        <v>8.7158349739561601E-4</v>
      </c>
      <c r="AD994" s="67">
        <f t="shared" si="278"/>
        <v>8.3255320740187311E-4</v>
      </c>
      <c r="AE994" s="67">
        <f t="shared" si="278"/>
        <v>7.9527072876705066E-4</v>
      </c>
      <c r="AF994" s="67">
        <f t="shared" si="278"/>
        <v>7.5965779293237379E-4</v>
      </c>
      <c r="AG994" s="67">
        <f t="shared" si="278"/>
        <v>7.2563963627526233E-4</v>
      </c>
      <c r="AH994" s="67">
        <f t="shared" si="278"/>
        <v>6.9314484315514632E-4</v>
      </c>
      <c r="AI994" s="67">
        <f t="shared" si="278"/>
        <v>6.6210519598783302E-4</v>
      </c>
      <c r="AJ994" s="67">
        <f t="shared" si="278"/>
        <v>6.3245553203367577E-4</v>
      </c>
      <c r="AK994" s="67">
        <f t="shared" si="278"/>
        <v>6.0413360659889814E-4</v>
      </c>
      <c r="AL994" s="67">
        <f t="shared" si="278"/>
        <v>5.7707996236288544E-4</v>
      </c>
      <c r="AM994" s="67">
        <f t="shared" si="278"/>
        <v>5.5123780455711624E-4</v>
      </c>
      <c r="AN994" s="67">
        <f t="shared" si="278"/>
        <v>5.2655288173369486E-4</v>
      </c>
      <c r="AO994" s="67">
        <f t="shared" si="281"/>
        <v>5.0297337187317416E-4</v>
      </c>
      <c r="AP994" s="67">
        <f t="shared" si="281"/>
        <v>4.8044977359257247E-4</v>
      </c>
      <c r="AQ994" s="67">
        <f t="shared" si="281"/>
        <v>4.5893480222519402E-4</v>
      </c>
      <c r="AR994" s="67">
        <f t="shared" si="281"/>
        <v>4.383832905540869E-4</v>
      </c>
      <c r="AS994" s="67">
        <f t="shared" si="281"/>
        <v>4.1875209399074622E-4</v>
      </c>
      <c r="AT994" s="67">
        <f t="shared" si="281"/>
        <v>3.9999999999999996E-4</v>
      </c>
      <c r="AU994" s="67">
        <f t="shared" si="281"/>
        <v>3.8208764158092958E-4</v>
      </c>
      <c r="AV994" s="67">
        <f t="shared" si="281"/>
        <v>3.6497741462219232E-4</v>
      </c>
      <c r="AW994" s="67">
        <f t="shared" si="281"/>
        <v>3.4863339895824642E-4</v>
      </c>
      <c r="AX994" s="67">
        <f t="shared" si="281"/>
        <v>3.3302128296074925E-4</v>
      </c>
      <c r="AY994" s="67">
        <f t="shared" si="281"/>
        <v>3.181082915068202E-4</v>
      </c>
      <c r="AZ994" s="67">
        <f t="shared" si="281"/>
        <v>3.0386311717294949E-4</v>
      </c>
      <c r="BA994" s="67">
        <f t="shared" si="281"/>
        <v>2.9025585451010482E-4</v>
      </c>
      <c r="BB994" s="67">
        <f t="shared" si="281"/>
        <v>2.7725793726205848E-4</v>
      </c>
      <c r="BC994" s="67">
        <f t="shared" si="281"/>
        <v>2.6484207839513321E-4</v>
      </c>
      <c r="BD994" s="67">
        <f t="shared" si="279"/>
        <v>2.5298221281347025E-4</v>
      </c>
      <c r="BE994" s="67">
        <f t="shared" si="279"/>
        <v>2.4165344263955927E-4</v>
      </c>
      <c r="BF994" s="67">
        <f t="shared" si="279"/>
        <v>2.3083198494515414E-4</v>
      </c>
      <c r="BG994" s="67">
        <f t="shared" si="279"/>
        <v>2.2049512182284648E-4</v>
      </c>
      <c r="BH994" s="67">
        <f t="shared" si="279"/>
        <v>2.1062115269347795E-4</v>
      </c>
      <c r="BI994" s="67">
        <f t="shared" si="279"/>
        <v>2.0118934874926964E-4</v>
      </c>
      <c r="BJ994" s="67">
        <f t="shared" si="279"/>
        <v>1.9217990943702897E-4</v>
      </c>
      <c r="BK994" s="67">
        <f t="shared" si="279"/>
        <v>1.835739208900776E-4</v>
      </c>
      <c r="BL994" s="67">
        <f t="shared" si="279"/>
        <v>1.7535331622163473E-4</v>
      </c>
      <c r="BM994" s="67">
        <f t="shared" si="279"/>
        <v>1.6750083759629848E-4</v>
      </c>
      <c r="BN994" s="67">
        <f t="shared" si="279"/>
        <v>1.5999999999999999E-4</v>
      </c>
      <c r="BO994" s="67">
        <f t="shared" si="279"/>
        <v>1.5283505663237179E-4</v>
      </c>
      <c r="BP994" s="67">
        <f t="shared" si="279"/>
        <v>1.459909658488769E-4</v>
      </c>
      <c r="BQ994" s="67">
        <f t="shared" si="279"/>
        <v>1.3945335958329852E-4</v>
      </c>
      <c r="BS994" s="55"/>
    </row>
    <row r="995" spans="2:71">
      <c r="B995" s="56">
        <v>46</v>
      </c>
      <c r="C995" s="212">
        <v>1E-3</v>
      </c>
      <c r="D995" s="212">
        <v>4.0000000000000002E-4</v>
      </c>
      <c r="I995" s="61" t="s">
        <v>381</v>
      </c>
      <c r="J995" s="67">
        <f t="shared" si="280"/>
        <v>2.081383018504683E-3</v>
      </c>
      <c r="K995" s="67">
        <f t="shared" si="280"/>
        <v>1.9881768219176268E-3</v>
      </c>
      <c r="L995" s="67">
        <f t="shared" si="280"/>
        <v>1.8991444823309351E-3</v>
      </c>
      <c r="M995" s="67">
        <f t="shared" si="280"/>
        <v>1.814099090688156E-3</v>
      </c>
      <c r="N995" s="67">
        <f t="shared" si="280"/>
        <v>1.7328621078878661E-3</v>
      </c>
      <c r="O995" s="67">
        <f t="shared" si="280"/>
        <v>1.6552629899695833E-3</v>
      </c>
      <c r="P995" s="67">
        <f t="shared" si="280"/>
        <v>1.5811388300841899E-3</v>
      </c>
      <c r="Q995" s="67">
        <f t="shared" si="280"/>
        <v>1.510334016497246E-3</v>
      </c>
      <c r="R995" s="67">
        <f t="shared" si="280"/>
        <v>1.4426999059072136E-3</v>
      </c>
      <c r="S995" s="67">
        <f t="shared" si="280"/>
        <v>1.3780945113927908E-3</v>
      </c>
      <c r="T995" s="67">
        <f t="shared" si="280"/>
        <v>1.3163822043342375E-3</v>
      </c>
      <c r="U995" s="67">
        <f t="shared" si="280"/>
        <v>1.2574334296829356E-3</v>
      </c>
      <c r="V995" s="67">
        <f t="shared" si="280"/>
        <v>1.2011244339814313E-3</v>
      </c>
      <c r="W995" s="67">
        <f t="shared" si="280"/>
        <v>1.1473370055629852E-3</v>
      </c>
      <c r="X995" s="67">
        <f t="shared" si="280"/>
        <v>1.0959582263852174E-3</v>
      </c>
      <c r="Y995" s="67">
        <f t="shared" si="280"/>
        <v>1.0468802349768655E-3</v>
      </c>
      <c r="Z995" s="67">
        <f t="shared" si="278"/>
        <v>1E-3</v>
      </c>
      <c r="AA995" s="67">
        <f t="shared" si="278"/>
        <v>9.5521910395232406E-4</v>
      </c>
      <c r="AB995" s="67">
        <f t="shared" si="278"/>
        <v>9.124435365554808E-4</v>
      </c>
      <c r="AC995" s="67">
        <f t="shared" si="278"/>
        <v>8.7158349739561601E-4</v>
      </c>
      <c r="AD995" s="67">
        <f t="shared" si="278"/>
        <v>8.3255320740187311E-4</v>
      </c>
      <c r="AE995" s="67">
        <f t="shared" si="278"/>
        <v>7.9527072876705066E-4</v>
      </c>
      <c r="AF995" s="67">
        <f t="shared" si="278"/>
        <v>7.5965779293237379E-4</v>
      </c>
      <c r="AG995" s="67">
        <f t="shared" si="278"/>
        <v>7.2563963627526233E-4</v>
      </c>
      <c r="AH995" s="67">
        <f t="shared" si="278"/>
        <v>6.9314484315514632E-4</v>
      </c>
      <c r="AI995" s="67">
        <f t="shared" si="278"/>
        <v>6.6210519598783302E-4</v>
      </c>
      <c r="AJ995" s="67">
        <f t="shared" si="278"/>
        <v>6.3245553203367577E-4</v>
      </c>
      <c r="AK995" s="67">
        <f t="shared" si="278"/>
        <v>6.0413360659889814E-4</v>
      </c>
      <c r="AL995" s="67">
        <f t="shared" si="278"/>
        <v>5.7707996236288544E-4</v>
      </c>
      <c r="AM995" s="67">
        <f t="shared" si="278"/>
        <v>5.5123780455711624E-4</v>
      </c>
      <c r="AN995" s="67">
        <f t="shared" si="278"/>
        <v>5.2655288173369486E-4</v>
      </c>
      <c r="AO995" s="67">
        <f t="shared" si="281"/>
        <v>5.0297337187317416E-4</v>
      </c>
      <c r="AP995" s="67">
        <f t="shared" si="281"/>
        <v>4.8044977359257247E-4</v>
      </c>
      <c r="AQ995" s="67">
        <f t="shared" si="281"/>
        <v>4.5893480222519402E-4</v>
      </c>
      <c r="AR995" s="67">
        <f t="shared" si="281"/>
        <v>4.383832905540869E-4</v>
      </c>
      <c r="AS995" s="67">
        <f t="shared" si="281"/>
        <v>4.1875209399074622E-4</v>
      </c>
      <c r="AT995" s="67">
        <f t="shared" si="281"/>
        <v>3.9999999999999996E-4</v>
      </c>
      <c r="AU995" s="67">
        <f t="shared" si="281"/>
        <v>3.8208764158092958E-4</v>
      </c>
      <c r="AV995" s="67">
        <f t="shared" si="281"/>
        <v>3.6497741462219232E-4</v>
      </c>
      <c r="AW995" s="67">
        <f t="shared" si="281"/>
        <v>3.4863339895824642E-4</v>
      </c>
      <c r="AX995" s="67">
        <f t="shared" si="281"/>
        <v>3.3302128296074925E-4</v>
      </c>
      <c r="AY995" s="67">
        <f t="shared" si="281"/>
        <v>3.181082915068202E-4</v>
      </c>
      <c r="AZ995" s="67">
        <f t="shared" si="281"/>
        <v>3.0386311717294949E-4</v>
      </c>
      <c r="BA995" s="67">
        <f t="shared" si="281"/>
        <v>2.9025585451010482E-4</v>
      </c>
      <c r="BB995" s="67">
        <f t="shared" si="281"/>
        <v>2.7725793726205848E-4</v>
      </c>
      <c r="BC995" s="67">
        <f t="shared" si="281"/>
        <v>2.6484207839513321E-4</v>
      </c>
      <c r="BD995" s="67">
        <f t="shared" si="279"/>
        <v>2.5298221281347025E-4</v>
      </c>
      <c r="BE995" s="67">
        <f t="shared" si="279"/>
        <v>2.4165344263955927E-4</v>
      </c>
      <c r="BF995" s="67">
        <f t="shared" si="279"/>
        <v>2.3083198494515414E-4</v>
      </c>
      <c r="BG995" s="67">
        <f t="shared" si="279"/>
        <v>2.2049512182284648E-4</v>
      </c>
      <c r="BH995" s="67">
        <f t="shared" si="279"/>
        <v>2.1062115269347795E-4</v>
      </c>
      <c r="BI995" s="67">
        <f t="shared" si="279"/>
        <v>2.0118934874926964E-4</v>
      </c>
      <c r="BJ995" s="67">
        <f t="shared" si="279"/>
        <v>1.9217990943702897E-4</v>
      </c>
      <c r="BK995" s="67">
        <f t="shared" si="279"/>
        <v>1.835739208900776E-4</v>
      </c>
      <c r="BL995" s="67">
        <f t="shared" si="279"/>
        <v>1.7535331622163473E-4</v>
      </c>
      <c r="BM995" s="67">
        <f t="shared" si="279"/>
        <v>1.6750083759629848E-4</v>
      </c>
      <c r="BN995" s="67">
        <f t="shared" si="279"/>
        <v>1.5999999999999999E-4</v>
      </c>
      <c r="BO995" s="67">
        <f t="shared" si="279"/>
        <v>1.5283505663237179E-4</v>
      </c>
      <c r="BP995" s="67">
        <f t="shared" si="279"/>
        <v>1.459909658488769E-4</v>
      </c>
      <c r="BQ995" s="67">
        <f t="shared" si="279"/>
        <v>1.3945335958329852E-4</v>
      </c>
      <c r="BS995" s="55"/>
    </row>
    <row r="996" spans="2:71">
      <c r="B996" s="56">
        <v>47</v>
      </c>
      <c r="C996" s="212">
        <v>1E-3</v>
      </c>
      <c r="D996" s="212">
        <v>4.0000000000000002E-4</v>
      </c>
      <c r="I996" s="61" t="s">
        <v>381</v>
      </c>
      <c r="J996" s="67">
        <f t="shared" si="280"/>
        <v>2.081383018504683E-3</v>
      </c>
      <c r="K996" s="67">
        <f t="shared" si="280"/>
        <v>1.9881768219176268E-3</v>
      </c>
      <c r="L996" s="67">
        <f t="shared" si="280"/>
        <v>1.8991444823309351E-3</v>
      </c>
      <c r="M996" s="67">
        <f t="shared" si="280"/>
        <v>1.814099090688156E-3</v>
      </c>
      <c r="N996" s="67">
        <f t="shared" si="280"/>
        <v>1.7328621078878661E-3</v>
      </c>
      <c r="O996" s="67">
        <f t="shared" si="280"/>
        <v>1.6552629899695833E-3</v>
      </c>
      <c r="P996" s="67">
        <f t="shared" si="280"/>
        <v>1.5811388300841899E-3</v>
      </c>
      <c r="Q996" s="67">
        <f t="shared" si="280"/>
        <v>1.510334016497246E-3</v>
      </c>
      <c r="R996" s="67">
        <f t="shared" si="280"/>
        <v>1.4426999059072136E-3</v>
      </c>
      <c r="S996" s="67">
        <f t="shared" si="280"/>
        <v>1.3780945113927908E-3</v>
      </c>
      <c r="T996" s="67">
        <f t="shared" si="280"/>
        <v>1.3163822043342375E-3</v>
      </c>
      <c r="U996" s="67">
        <f t="shared" si="280"/>
        <v>1.2574334296829356E-3</v>
      </c>
      <c r="V996" s="67">
        <f t="shared" si="280"/>
        <v>1.2011244339814313E-3</v>
      </c>
      <c r="W996" s="67">
        <f t="shared" si="280"/>
        <v>1.1473370055629852E-3</v>
      </c>
      <c r="X996" s="67">
        <f t="shared" si="280"/>
        <v>1.0959582263852174E-3</v>
      </c>
      <c r="Y996" s="67">
        <f t="shared" si="280"/>
        <v>1.0468802349768655E-3</v>
      </c>
      <c r="Z996" s="67">
        <f t="shared" si="278"/>
        <v>1E-3</v>
      </c>
      <c r="AA996" s="67">
        <f t="shared" si="278"/>
        <v>9.5521910395232406E-4</v>
      </c>
      <c r="AB996" s="67">
        <f t="shared" si="278"/>
        <v>9.124435365554808E-4</v>
      </c>
      <c r="AC996" s="67">
        <f t="shared" si="278"/>
        <v>8.7158349739561601E-4</v>
      </c>
      <c r="AD996" s="67">
        <f t="shared" si="278"/>
        <v>8.3255320740187311E-4</v>
      </c>
      <c r="AE996" s="67">
        <f t="shared" si="278"/>
        <v>7.9527072876705066E-4</v>
      </c>
      <c r="AF996" s="67">
        <f t="shared" si="278"/>
        <v>7.5965779293237379E-4</v>
      </c>
      <c r="AG996" s="67">
        <f t="shared" si="278"/>
        <v>7.2563963627526233E-4</v>
      </c>
      <c r="AH996" s="67">
        <f t="shared" si="278"/>
        <v>6.9314484315514632E-4</v>
      </c>
      <c r="AI996" s="67">
        <f t="shared" si="278"/>
        <v>6.6210519598783302E-4</v>
      </c>
      <c r="AJ996" s="67">
        <f t="shared" si="278"/>
        <v>6.3245553203367577E-4</v>
      </c>
      <c r="AK996" s="67">
        <f t="shared" si="278"/>
        <v>6.0413360659889814E-4</v>
      </c>
      <c r="AL996" s="67">
        <f t="shared" si="278"/>
        <v>5.7707996236288544E-4</v>
      </c>
      <c r="AM996" s="67">
        <f t="shared" si="278"/>
        <v>5.5123780455711624E-4</v>
      </c>
      <c r="AN996" s="67">
        <f t="shared" si="278"/>
        <v>5.2655288173369486E-4</v>
      </c>
      <c r="AO996" s="67">
        <f t="shared" si="281"/>
        <v>5.0297337187317416E-4</v>
      </c>
      <c r="AP996" s="67">
        <f t="shared" si="281"/>
        <v>4.8044977359257247E-4</v>
      </c>
      <c r="AQ996" s="67">
        <f t="shared" si="281"/>
        <v>4.5893480222519402E-4</v>
      </c>
      <c r="AR996" s="67">
        <f t="shared" si="281"/>
        <v>4.383832905540869E-4</v>
      </c>
      <c r="AS996" s="67">
        <f t="shared" si="281"/>
        <v>4.1875209399074622E-4</v>
      </c>
      <c r="AT996" s="67">
        <f t="shared" si="281"/>
        <v>3.9999999999999996E-4</v>
      </c>
      <c r="AU996" s="67">
        <f t="shared" si="281"/>
        <v>3.8208764158092958E-4</v>
      </c>
      <c r="AV996" s="67">
        <f t="shared" si="281"/>
        <v>3.6497741462219232E-4</v>
      </c>
      <c r="AW996" s="67">
        <f t="shared" si="281"/>
        <v>3.4863339895824642E-4</v>
      </c>
      <c r="AX996" s="67">
        <f t="shared" si="281"/>
        <v>3.3302128296074925E-4</v>
      </c>
      <c r="AY996" s="67">
        <f t="shared" si="281"/>
        <v>3.181082915068202E-4</v>
      </c>
      <c r="AZ996" s="67">
        <f t="shared" si="281"/>
        <v>3.0386311717294949E-4</v>
      </c>
      <c r="BA996" s="67">
        <f t="shared" si="281"/>
        <v>2.9025585451010482E-4</v>
      </c>
      <c r="BB996" s="67">
        <f t="shared" si="281"/>
        <v>2.7725793726205848E-4</v>
      </c>
      <c r="BC996" s="67">
        <f t="shared" si="281"/>
        <v>2.6484207839513321E-4</v>
      </c>
      <c r="BD996" s="67">
        <f t="shared" si="279"/>
        <v>2.5298221281347025E-4</v>
      </c>
      <c r="BE996" s="67">
        <f t="shared" si="279"/>
        <v>2.4165344263955927E-4</v>
      </c>
      <c r="BF996" s="67">
        <f t="shared" si="279"/>
        <v>2.3083198494515414E-4</v>
      </c>
      <c r="BG996" s="67">
        <f t="shared" si="279"/>
        <v>2.2049512182284648E-4</v>
      </c>
      <c r="BH996" s="67">
        <f t="shared" si="279"/>
        <v>2.1062115269347795E-4</v>
      </c>
      <c r="BI996" s="67">
        <f t="shared" si="279"/>
        <v>2.0118934874926964E-4</v>
      </c>
      <c r="BJ996" s="67">
        <f t="shared" si="279"/>
        <v>1.9217990943702897E-4</v>
      </c>
      <c r="BK996" s="67">
        <f t="shared" si="279"/>
        <v>1.835739208900776E-4</v>
      </c>
      <c r="BL996" s="67">
        <f t="shared" si="279"/>
        <v>1.7535331622163473E-4</v>
      </c>
      <c r="BM996" s="67">
        <f t="shared" si="279"/>
        <v>1.6750083759629848E-4</v>
      </c>
      <c r="BN996" s="67">
        <f t="shared" si="279"/>
        <v>1.5999999999999999E-4</v>
      </c>
      <c r="BO996" s="67">
        <f t="shared" si="279"/>
        <v>1.5283505663237179E-4</v>
      </c>
      <c r="BP996" s="67">
        <f t="shared" si="279"/>
        <v>1.459909658488769E-4</v>
      </c>
      <c r="BQ996" s="67">
        <f t="shared" si="279"/>
        <v>1.3945335958329852E-4</v>
      </c>
      <c r="BS996" s="55"/>
    </row>
    <row r="997" spans="2:71">
      <c r="B997" s="56">
        <v>48</v>
      </c>
      <c r="C997" s="212">
        <v>1E-3</v>
      </c>
      <c r="D997" s="212">
        <v>4.0000000000000002E-4</v>
      </c>
      <c r="I997" s="61" t="s">
        <v>381</v>
      </c>
      <c r="J997" s="67">
        <f t="shared" si="280"/>
        <v>2.081383018504683E-3</v>
      </c>
      <c r="K997" s="67">
        <f t="shared" si="280"/>
        <v>1.9881768219176268E-3</v>
      </c>
      <c r="L997" s="67">
        <f t="shared" si="280"/>
        <v>1.8991444823309351E-3</v>
      </c>
      <c r="M997" s="67">
        <f t="shared" si="280"/>
        <v>1.814099090688156E-3</v>
      </c>
      <c r="N997" s="67">
        <f t="shared" si="280"/>
        <v>1.7328621078878661E-3</v>
      </c>
      <c r="O997" s="67">
        <f t="shared" si="280"/>
        <v>1.6552629899695833E-3</v>
      </c>
      <c r="P997" s="67">
        <f t="shared" si="280"/>
        <v>1.5811388300841899E-3</v>
      </c>
      <c r="Q997" s="67">
        <f t="shared" si="280"/>
        <v>1.510334016497246E-3</v>
      </c>
      <c r="R997" s="67">
        <f t="shared" si="280"/>
        <v>1.4426999059072136E-3</v>
      </c>
      <c r="S997" s="67">
        <f t="shared" si="280"/>
        <v>1.3780945113927908E-3</v>
      </c>
      <c r="T997" s="67">
        <f t="shared" si="280"/>
        <v>1.3163822043342375E-3</v>
      </c>
      <c r="U997" s="67">
        <f t="shared" si="280"/>
        <v>1.2574334296829356E-3</v>
      </c>
      <c r="V997" s="67">
        <f t="shared" si="280"/>
        <v>1.2011244339814313E-3</v>
      </c>
      <c r="W997" s="67">
        <f t="shared" si="280"/>
        <v>1.1473370055629852E-3</v>
      </c>
      <c r="X997" s="67">
        <f t="shared" si="280"/>
        <v>1.0959582263852174E-3</v>
      </c>
      <c r="Y997" s="67">
        <f t="shared" si="280"/>
        <v>1.0468802349768655E-3</v>
      </c>
      <c r="Z997" s="67">
        <f t="shared" si="278"/>
        <v>1E-3</v>
      </c>
      <c r="AA997" s="67">
        <f t="shared" si="278"/>
        <v>9.5521910395232406E-4</v>
      </c>
      <c r="AB997" s="67">
        <f t="shared" si="278"/>
        <v>9.124435365554808E-4</v>
      </c>
      <c r="AC997" s="67">
        <f t="shared" si="278"/>
        <v>8.7158349739561601E-4</v>
      </c>
      <c r="AD997" s="67">
        <f t="shared" si="278"/>
        <v>8.3255320740187311E-4</v>
      </c>
      <c r="AE997" s="67">
        <f t="shared" si="278"/>
        <v>7.9527072876705066E-4</v>
      </c>
      <c r="AF997" s="67">
        <f t="shared" si="278"/>
        <v>7.5965779293237379E-4</v>
      </c>
      <c r="AG997" s="67">
        <f t="shared" si="278"/>
        <v>7.2563963627526233E-4</v>
      </c>
      <c r="AH997" s="67">
        <f t="shared" si="278"/>
        <v>6.9314484315514632E-4</v>
      </c>
      <c r="AI997" s="67">
        <f t="shared" si="278"/>
        <v>6.6210519598783302E-4</v>
      </c>
      <c r="AJ997" s="67">
        <f t="shared" si="278"/>
        <v>6.3245553203367577E-4</v>
      </c>
      <c r="AK997" s="67">
        <f t="shared" si="278"/>
        <v>6.0413360659889814E-4</v>
      </c>
      <c r="AL997" s="67">
        <f t="shared" si="278"/>
        <v>5.7707996236288544E-4</v>
      </c>
      <c r="AM997" s="67">
        <f t="shared" si="278"/>
        <v>5.5123780455711624E-4</v>
      </c>
      <c r="AN997" s="67">
        <f t="shared" si="278"/>
        <v>5.2655288173369486E-4</v>
      </c>
      <c r="AO997" s="67">
        <f t="shared" si="281"/>
        <v>5.0297337187317416E-4</v>
      </c>
      <c r="AP997" s="67">
        <f t="shared" si="281"/>
        <v>4.8044977359257247E-4</v>
      </c>
      <c r="AQ997" s="67">
        <f t="shared" si="281"/>
        <v>4.5893480222519402E-4</v>
      </c>
      <c r="AR997" s="67">
        <f t="shared" si="281"/>
        <v>4.383832905540869E-4</v>
      </c>
      <c r="AS997" s="67">
        <f t="shared" si="281"/>
        <v>4.1875209399074622E-4</v>
      </c>
      <c r="AT997" s="67">
        <f t="shared" si="281"/>
        <v>3.9999999999999996E-4</v>
      </c>
      <c r="AU997" s="67">
        <f t="shared" si="281"/>
        <v>3.8208764158092958E-4</v>
      </c>
      <c r="AV997" s="67">
        <f t="shared" si="281"/>
        <v>3.6497741462219232E-4</v>
      </c>
      <c r="AW997" s="67">
        <f t="shared" si="281"/>
        <v>3.4863339895824642E-4</v>
      </c>
      <c r="AX997" s="67">
        <f t="shared" si="281"/>
        <v>3.3302128296074925E-4</v>
      </c>
      <c r="AY997" s="67">
        <f t="shared" si="281"/>
        <v>3.181082915068202E-4</v>
      </c>
      <c r="AZ997" s="67">
        <f t="shared" si="281"/>
        <v>3.0386311717294949E-4</v>
      </c>
      <c r="BA997" s="67">
        <f t="shared" si="281"/>
        <v>2.9025585451010482E-4</v>
      </c>
      <c r="BB997" s="67">
        <f t="shared" si="281"/>
        <v>2.7725793726205848E-4</v>
      </c>
      <c r="BC997" s="67">
        <f t="shared" si="281"/>
        <v>2.6484207839513321E-4</v>
      </c>
      <c r="BD997" s="67">
        <f t="shared" si="279"/>
        <v>2.5298221281347025E-4</v>
      </c>
      <c r="BE997" s="67">
        <f t="shared" si="279"/>
        <v>2.4165344263955927E-4</v>
      </c>
      <c r="BF997" s="67">
        <f t="shared" si="279"/>
        <v>2.3083198494515414E-4</v>
      </c>
      <c r="BG997" s="67">
        <f t="shared" si="279"/>
        <v>2.2049512182284648E-4</v>
      </c>
      <c r="BH997" s="67">
        <f t="shared" si="279"/>
        <v>2.1062115269347795E-4</v>
      </c>
      <c r="BI997" s="67">
        <f t="shared" si="279"/>
        <v>2.0118934874926964E-4</v>
      </c>
      <c r="BJ997" s="67">
        <f t="shared" si="279"/>
        <v>1.9217990943702897E-4</v>
      </c>
      <c r="BK997" s="67">
        <f t="shared" si="279"/>
        <v>1.835739208900776E-4</v>
      </c>
      <c r="BL997" s="67">
        <f t="shared" si="279"/>
        <v>1.7535331622163473E-4</v>
      </c>
      <c r="BM997" s="67">
        <f t="shared" si="279"/>
        <v>1.6750083759629848E-4</v>
      </c>
      <c r="BN997" s="67">
        <f t="shared" si="279"/>
        <v>1.5999999999999999E-4</v>
      </c>
      <c r="BO997" s="67">
        <f t="shared" si="279"/>
        <v>1.5283505663237179E-4</v>
      </c>
      <c r="BP997" s="67">
        <f t="shared" si="279"/>
        <v>1.459909658488769E-4</v>
      </c>
      <c r="BQ997" s="67">
        <f t="shared" si="279"/>
        <v>1.3945335958329852E-4</v>
      </c>
      <c r="BS997" s="55"/>
    </row>
    <row r="998" spans="2:71">
      <c r="B998" s="56">
        <v>49</v>
      </c>
      <c r="C998" s="212">
        <v>1E-3</v>
      </c>
      <c r="D998" s="212">
        <v>4.0000000000000002E-4</v>
      </c>
      <c r="I998" s="61" t="s">
        <v>381</v>
      </c>
      <c r="J998" s="67">
        <f t="shared" si="280"/>
        <v>2.081383018504683E-3</v>
      </c>
      <c r="K998" s="67">
        <f t="shared" si="280"/>
        <v>1.9881768219176268E-3</v>
      </c>
      <c r="L998" s="67">
        <f t="shared" si="280"/>
        <v>1.8991444823309351E-3</v>
      </c>
      <c r="M998" s="67">
        <f t="shared" si="280"/>
        <v>1.814099090688156E-3</v>
      </c>
      <c r="N998" s="67">
        <f t="shared" si="280"/>
        <v>1.7328621078878661E-3</v>
      </c>
      <c r="O998" s="67">
        <f t="shared" si="280"/>
        <v>1.6552629899695833E-3</v>
      </c>
      <c r="P998" s="67">
        <f t="shared" si="280"/>
        <v>1.5811388300841899E-3</v>
      </c>
      <c r="Q998" s="67">
        <f t="shared" si="280"/>
        <v>1.510334016497246E-3</v>
      </c>
      <c r="R998" s="67">
        <f t="shared" si="280"/>
        <v>1.4426999059072136E-3</v>
      </c>
      <c r="S998" s="67">
        <f t="shared" si="280"/>
        <v>1.3780945113927908E-3</v>
      </c>
      <c r="T998" s="67">
        <f t="shared" si="280"/>
        <v>1.3163822043342375E-3</v>
      </c>
      <c r="U998" s="67">
        <f t="shared" si="280"/>
        <v>1.2574334296829356E-3</v>
      </c>
      <c r="V998" s="67">
        <f t="shared" si="280"/>
        <v>1.2011244339814313E-3</v>
      </c>
      <c r="W998" s="67">
        <f t="shared" si="280"/>
        <v>1.1473370055629852E-3</v>
      </c>
      <c r="X998" s="67">
        <f t="shared" si="280"/>
        <v>1.0959582263852174E-3</v>
      </c>
      <c r="Y998" s="67">
        <f t="shared" si="280"/>
        <v>1.0468802349768655E-3</v>
      </c>
      <c r="Z998" s="67">
        <f t="shared" si="278"/>
        <v>1E-3</v>
      </c>
      <c r="AA998" s="67">
        <f t="shared" si="278"/>
        <v>9.5521910395232406E-4</v>
      </c>
      <c r="AB998" s="67">
        <f t="shared" si="278"/>
        <v>9.124435365554808E-4</v>
      </c>
      <c r="AC998" s="67">
        <f t="shared" si="278"/>
        <v>8.7158349739561601E-4</v>
      </c>
      <c r="AD998" s="67">
        <f t="shared" si="278"/>
        <v>8.3255320740187311E-4</v>
      </c>
      <c r="AE998" s="67">
        <f t="shared" si="278"/>
        <v>7.9527072876705066E-4</v>
      </c>
      <c r="AF998" s="67">
        <f t="shared" si="278"/>
        <v>7.5965779293237379E-4</v>
      </c>
      <c r="AG998" s="67">
        <f t="shared" si="278"/>
        <v>7.2563963627526233E-4</v>
      </c>
      <c r="AH998" s="67">
        <f t="shared" si="278"/>
        <v>6.9314484315514632E-4</v>
      </c>
      <c r="AI998" s="67">
        <f t="shared" si="278"/>
        <v>6.6210519598783302E-4</v>
      </c>
      <c r="AJ998" s="67">
        <f t="shared" si="278"/>
        <v>6.3245553203367577E-4</v>
      </c>
      <c r="AK998" s="67">
        <f t="shared" si="278"/>
        <v>6.0413360659889814E-4</v>
      </c>
      <c r="AL998" s="67">
        <f t="shared" si="278"/>
        <v>5.7707996236288544E-4</v>
      </c>
      <c r="AM998" s="67">
        <f t="shared" si="278"/>
        <v>5.5123780455711624E-4</v>
      </c>
      <c r="AN998" s="67">
        <f t="shared" si="278"/>
        <v>5.2655288173369486E-4</v>
      </c>
      <c r="AO998" s="67">
        <f t="shared" si="281"/>
        <v>5.0297337187317416E-4</v>
      </c>
      <c r="AP998" s="67">
        <f t="shared" si="281"/>
        <v>4.8044977359257247E-4</v>
      </c>
      <c r="AQ998" s="67">
        <f t="shared" si="281"/>
        <v>4.5893480222519402E-4</v>
      </c>
      <c r="AR998" s="67">
        <f t="shared" si="281"/>
        <v>4.383832905540869E-4</v>
      </c>
      <c r="AS998" s="67">
        <f t="shared" si="281"/>
        <v>4.1875209399074622E-4</v>
      </c>
      <c r="AT998" s="67">
        <f t="shared" si="281"/>
        <v>3.9999999999999996E-4</v>
      </c>
      <c r="AU998" s="67">
        <f t="shared" si="281"/>
        <v>3.8208764158092958E-4</v>
      </c>
      <c r="AV998" s="67">
        <f t="shared" si="281"/>
        <v>3.6497741462219232E-4</v>
      </c>
      <c r="AW998" s="67">
        <f t="shared" si="281"/>
        <v>3.4863339895824642E-4</v>
      </c>
      <c r="AX998" s="67">
        <f t="shared" si="281"/>
        <v>3.3302128296074925E-4</v>
      </c>
      <c r="AY998" s="67">
        <f t="shared" si="281"/>
        <v>3.181082915068202E-4</v>
      </c>
      <c r="AZ998" s="67">
        <f t="shared" si="281"/>
        <v>3.0386311717294949E-4</v>
      </c>
      <c r="BA998" s="67">
        <f t="shared" si="281"/>
        <v>2.9025585451010482E-4</v>
      </c>
      <c r="BB998" s="67">
        <f t="shared" si="281"/>
        <v>2.7725793726205848E-4</v>
      </c>
      <c r="BC998" s="67">
        <f t="shared" si="281"/>
        <v>2.6484207839513321E-4</v>
      </c>
      <c r="BD998" s="67">
        <f t="shared" si="279"/>
        <v>2.5298221281347025E-4</v>
      </c>
      <c r="BE998" s="67">
        <f t="shared" si="279"/>
        <v>2.4165344263955927E-4</v>
      </c>
      <c r="BF998" s="67">
        <f t="shared" si="279"/>
        <v>2.3083198494515414E-4</v>
      </c>
      <c r="BG998" s="67">
        <f t="shared" si="279"/>
        <v>2.2049512182284648E-4</v>
      </c>
      <c r="BH998" s="67">
        <f t="shared" si="279"/>
        <v>2.1062115269347795E-4</v>
      </c>
      <c r="BI998" s="67">
        <f t="shared" si="279"/>
        <v>2.0118934874926964E-4</v>
      </c>
      <c r="BJ998" s="67">
        <f t="shared" si="279"/>
        <v>1.9217990943702897E-4</v>
      </c>
      <c r="BK998" s="67">
        <f t="shared" si="279"/>
        <v>1.835739208900776E-4</v>
      </c>
      <c r="BL998" s="67">
        <f t="shared" si="279"/>
        <v>1.7535331622163473E-4</v>
      </c>
      <c r="BM998" s="67">
        <f t="shared" si="279"/>
        <v>1.6750083759629848E-4</v>
      </c>
      <c r="BN998" s="67">
        <f t="shared" si="279"/>
        <v>1.5999999999999999E-4</v>
      </c>
      <c r="BO998" s="67">
        <f t="shared" si="279"/>
        <v>1.5283505663237179E-4</v>
      </c>
      <c r="BP998" s="67">
        <f t="shared" si="279"/>
        <v>1.459909658488769E-4</v>
      </c>
      <c r="BQ998" s="67">
        <f t="shared" si="279"/>
        <v>1.3945335958329852E-4</v>
      </c>
      <c r="BS998" s="55"/>
    </row>
    <row r="999" spans="2:71">
      <c r="B999" s="56">
        <v>50</v>
      </c>
      <c r="C999" s="212">
        <v>1E-3</v>
      </c>
      <c r="D999" s="212">
        <v>4.0000000000000002E-4</v>
      </c>
      <c r="I999" s="61" t="s">
        <v>381</v>
      </c>
      <c r="J999" s="67">
        <f t="shared" si="280"/>
        <v>2.081383018504683E-3</v>
      </c>
      <c r="K999" s="67">
        <f t="shared" si="280"/>
        <v>1.9881768219176268E-3</v>
      </c>
      <c r="L999" s="67">
        <f t="shared" si="280"/>
        <v>1.8991444823309351E-3</v>
      </c>
      <c r="M999" s="67">
        <f t="shared" si="280"/>
        <v>1.814099090688156E-3</v>
      </c>
      <c r="N999" s="67">
        <f t="shared" si="280"/>
        <v>1.7328621078878661E-3</v>
      </c>
      <c r="O999" s="67">
        <f t="shared" si="280"/>
        <v>1.6552629899695833E-3</v>
      </c>
      <c r="P999" s="67">
        <f t="shared" si="280"/>
        <v>1.5811388300841899E-3</v>
      </c>
      <c r="Q999" s="67">
        <f t="shared" si="280"/>
        <v>1.510334016497246E-3</v>
      </c>
      <c r="R999" s="67">
        <f t="shared" si="280"/>
        <v>1.4426999059072136E-3</v>
      </c>
      <c r="S999" s="67">
        <f t="shared" si="280"/>
        <v>1.3780945113927908E-3</v>
      </c>
      <c r="T999" s="67">
        <f t="shared" si="280"/>
        <v>1.3163822043342375E-3</v>
      </c>
      <c r="U999" s="67">
        <f t="shared" si="280"/>
        <v>1.2574334296829356E-3</v>
      </c>
      <c r="V999" s="67">
        <f t="shared" si="280"/>
        <v>1.2011244339814313E-3</v>
      </c>
      <c r="W999" s="67">
        <f t="shared" si="280"/>
        <v>1.1473370055629852E-3</v>
      </c>
      <c r="X999" s="67">
        <f t="shared" si="280"/>
        <v>1.0959582263852174E-3</v>
      </c>
      <c r="Y999" s="67">
        <f t="shared" si="280"/>
        <v>1.0468802349768655E-3</v>
      </c>
      <c r="Z999" s="67">
        <f t="shared" si="278"/>
        <v>1E-3</v>
      </c>
      <c r="AA999" s="67">
        <f t="shared" si="278"/>
        <v>9.5521910395232406E-4</v>
      </c>
      <c r="AB999" s="67">
        <f t="shared" si="278"/>
        <v>9.124435365554808E-4</v>
      </c>
      <c r="AC999" s="67">
        <f t="shared" si="278"/>
        <v>8.7158349739561601E-4</v>
      </c>
      <c r="AD999" s="67">
        <f t="shared" si="278"/>
        <v>8.3255320740187311E-4</v>
      </c>
      <c r="AE999" s="67">
        <f t="shared" si="278"/>
        <v>7.9527072876705066E-4</v>
      </c>
      <c r="AF999" s="67">
        <f t="shared" si="278"/>
        <v>7.5965779293237379E-4</v>
      </c>
      <c r="AG999" s="67">
        <f t="shared" si="278"/>
        <v>7.2563963627526233E-4</v>
      </c>
      <c r="AH999" s="67">
        <f t="shared" si="278"/>
        <v>6.9314484315514632E-4</v>
      </c>
      <c r="AI999" s="67">
        <f t="shared" si="278"/>
        <v>6.6210519598783302E-4</v>
      </c>
      <c r="AJ999" s="67">
        <f t="shared" si="278"/>
        <v>6.3245553203367577E-4</v>
      </c>
      <c r="AK999" s="67">
        <f t="shared" si="278"/>
        <v>6.0413360659889814E-4</v>
      </c>
      <c r="AL999" s="67">
        <f t="shared" si="278"/>
        <v>5.7707996236288544E-4</v>
      </c>
      <c r="AM999" s="67">
        <f t="shared" si="278"/>
        <v>5.5123780455711624E-4</v>
      </c>
      <c r="AN999" s="67">
        <f t="shared" si="278"/>
        <v>5.2655288173369486E-4</v>
      </c>
      <c r="AO999" s="67">
        <f t="shared" si="281"/>
        <v>5.0297337187317416E-4</v>
      </c>
      <c r="AP999" s="67">
        <f t="shared" si="281"/>
        <v>4.8044977359257247E-4</v>
      </c>
      <c r="AQ999" s="67">
        <f t="shared" si="281"/>
        <v>4.5893480222519402E-4</v>
      </c>
      <c r="AR999" s="67">
        <f t="shared" si="281"/>
        <v>4.383832905540869E-4</v>
      </c>
      <c r="AS999" s="67">
        <f t="shared" si="281"/>
        <v>4.1875209399074622E-4</v>
      </c>
      <c r="AT999" s="67">
        <f t="shared" si="281"/>
        <v>3.9999999999999996E-4</v>
      </c>
      <c r="AU999" s="67">
        <f t="shared" si="281"/>
        <v>3.8208764158092958E-4</v>
      </c>
      <c r="AV999" s="67">
        <f t="shared" si="281"/>
        <v>3.6497741462219232E-4</v>
      </c>
      <c r="AW999" s="67">
        <f t="shared" si="281"/>
        <v>3.4863339895824642E-4</v>
      </c>
      <c r="AX999" s="67">
        <f t="shared" si="281"/>
        <v>3.3302128296074925E-4</v>
      </c>
      <c r="AY999" s="67">
        <f t="shared" si="281"/>
        <v>3.181082915068202E-4</v>
      </c>
      <c r="AZ999" s="67">
        <f t="shared" si="281"/>
        <v>3.0386311717294949E-4</v>
      </c>
      <c r="BA999" s="67">
        <f t="shared" si="281"/>
        <v>2.9025585451010482E-4</v>
      </c>
      <c r="BB999" s="67">
        <f t="shared" si="281"/>
        <v>2.7725793726205848E-4</v>
      </c>
      <c r="BC999" s="67">
        <f t="shared" si="281"/>
        <v>2.6484207839513321E-4</v>
      </c>
      <c r="BD999" s="67">
        <f t="shared" si="279"/>
        <v>2.5298221281347025E-4</v>
      </c>
      <c r="BE999" s="67">
        <f t="shared" si="279"/>
        <v>2.4165344263955927E-4</v>
      </c>
      <c r="BF999" s="67">
        <f t="shared" si="279"/>
        <v>2.3083198494515414E-4</v>
      </c>
      <c r="BG999" s="67">
        <f t="shared" si="279"/>
        <v>2.2049512182284648E-4</v>
      </c>
      <c r="BH999" s="67">
        <f t="shared" si="279"/>
        <v>2.1062115269347795E-4</v>
      </c>
      <c r="BI999" s="67">
        <f t="shared" si="279"/>
        <v>2.0118934874926964E-4</v>
      </c>
      <c r="BJ999" s="67">
        <f t="shared" si="279"/>
        <v>1.9217990943702897E-4</v>
      </c>
      <c r="BK999" s="67">
        <f t="shared" si="279"/>
        <v>1.835739208900776E-4</v>
      </c>
      <c r="BL999" s="67">
        <f t="shared" si="279"/>
        <v>1.7535331622163473E-4</v>
      </c>
      <c r="BM999" s="67">
        <f t="shared" si="279"/>
        <v>1.6750083759629848E-4</v>
      </c>
      <c r="BN999" s="67">
        <f t="shared" si="279"/>
        <v>1.5999999999999999E-4</v>
      </c>
      <c r="BO999" s="67">
        <f t="shared" si="279"/>
        <v>1.5283505663237179E-4</v>
      </c>
      <c r="BP999" s="67">
        <f t="shared" si="279"/>
        <v>1.459909658488769E-4</v>
      </c>
      <c r="BQ999" s="67">
        <f t="shared" si="279"/>
        <v>1.3945335958329852E-4</v>
      </c>
      <c r="BS999" s="55"/>
    </row>
    <row r="1000" spans="2:71">
      <c r="B1000" s="56">
        <v>51</v>
      </c>
      <c r="C1000" s="212">
        <v>1E-3</v>
      </c>
      <c r="D1000" s="212">
        <v>4.0000000000000002E-4</v>
      </c>
      <c r="I1000" s="61" t="s">
        <v>381</v>
      </c>
      <c r="J1000" s="67">
        <f t="shared" si="280"/>
        <v>2.081383018504683E-3</v>
      </c>
      <c r="K1000" s="67">
        <f t="shared" si="280"/>
        <v>1.9881768219176268E-3</v>
      </c>
      <c r="L1000" s="67">
        <f t="shared" si="280"/>
        <v>1.8991444823309351E-3</v>
      </c>
      <c r="M1000" s="67">
        <f t="shared" si="280"/>
        <v>1.814099090688156E-3</v>
      </c>
      <c r="N1000" s="67">
        <f t="shared" si="280"/>
        <v>1.7328621078878661E-3</v>
      </c>
      <c r="O1000" s="67">
        <f t="shared" si="280"/>
        <v>1.6552629899695833E-3</v>
      </c>
      <c r="P1000" s="67">
        <f t="shared" si="280"/>
        <v>1.5811388300841899E-3</v>
      </c>
      <c r="Q1000" s="67">
        <f t="shared" si="280"/>
        <v>1.510334016497246E-3</v>
      </c>
      <c r="R1000" s="67">
        <f t="shared" si="280"/>
        <v>1.4426999059072136E-3</v>
      </c>
      <c r="S1000" s="67">
        <f t="shared" si="280"/>
        <v>1.3780945113927908E-3</v>
      </c>
      <c r="T1000" s="67">
        <f t="shared" si="280"/>
        <v>1.3163822043342375E-3</v>
      </c>
      <c r="U1000" s="67">
        <f t="shared" si="280"/>
        <v>1.2574334296829356E-3</v>
      </c>
      <c r="V1000" s="67">
        <f t="shared" si="280"/>
        <v>1.2011244339814313E-3</v>
      </c>
      <c r="W1000" s="67">
        <f t="shared" si="280"/>
        <v>1.1473370055629852E-3</v>
      </c>
      <c r="X1000" s="67">
        <f t="shared" si="280"/>
        <v>1.0959582263852174E-3</v>
      </c>
      <c r="Y1000" s="67">
        <f t="shared" ref="Y1000:AN1015" si="282">$C1000*POWER(POWER($D1000/$C1000,1/($D$672-$C$672)),Y$672-$C$672)</f>
        <v>1.0468802349768655E-3</v>
      </c>
      <c r="Z1000" s="67">
        <f t="shared" si="282"/>
        <v>1E-3</v>
      </c>
      <c r="AA1000" s="67">
        <f t="shared" si="282"/>
        <v>9.5521910395232406E-4</v>
      </c>
      <c r="AB1000" s="67">
        <f t="shared" si="282"/>
        <v>9.124435365554808E-4</v>
      </c>
      <c r="AC1000" s="67">
        <f t="shared" si="282"/>
        <v>8.7158349739561601E-4</v>
      </c>
      <c r="AD1000" s="67">
        <f t="shared" si="282"/>
        <v>8.3255320740187311E-4</v>
      </c>
      <c r="AE1000" s="67">
        <f t="shared" si="282"/>
        <v>7.9527072876705066E-4</v>
      </c>
      <c r="AF1000" s="67">
        <f t="shared" si="282"/>
        <v>7.5965779293237379E-4</v>
      </c>
      <c r="AG1000" s="67">
        <f t="shared" si="282"/>
        <v>7.2563963627526233E-4</v>
      </c>
      <c r="AH1000" s="67">
        <f t="shared" si="282"/>
        <v>6.9314484315514632E-4</v>
      </c>
      <c r="AI1000" s="67">
        <f t="shared" si="282"/>
        <v>6.6210519598783302E-4</v>
      </c>
      <c r="AJ1000" s="67">
        <f t="shared" si="282"/>
        <v>6.3245553203367577E-4</v>
      </c>
      <c r="AK1000" s="67">
        <f t="shared" si="282"/>
        <v>6.0413360659889814E-4</v>
      </c>
      <c r="AL1000" s="67">
        <f t="shared" si="282"/>
        <v>5.7707996236288544E-4</v>
      </c>
      <c r="AM1000" s="67">
        <f t="shared" si="282"/>
        <v>5.5123780455711624E-4</v>
      </c>
      <c r="AN1000" s="67">
        <f t="shared" si="282"/>
        <v>5.2655288173369486E-4</v>
      </c>
      <c r="AO1000" s="67">
        <f t="shared" si="281"/>
        <v>5.0297337187317416E-4</v>
      </c>
      <c r="AP1000" s="67">
        <f t="shared" si="281"/>
        <v>4.8044977359257247E-4</v>
      </c>
      <c r="AQ1000" s="67">
        <f t="shared" si="281"/>
        <v>4.5893480222519402E-4</v>
      </c>
      <c r="AR1000" s="67">
        <f t="shared" si="281"/>
        <v>4.383832905540869E-4</v>
      </c>
      <c r="AS1000" s="67">
        <f t="shared" si="281"/>
        <v>4.1875209399074622E-4</v>
      </c>
      <c r="AT1000" s="67">
        <f t="shared" si="281"/>
        <v>3.9999999999999996E-4</v>
      </c>
      <c r="AU1000" s="67">
        <f t="shared" si="281"/>
        <v>3.8208764158092958E-4</v>
      </c>
      <c r="AV1000" s="67">
        <f t="shared" si="281"/>
        <v>3.6497741462219232E-4</v>
      </c>
      <c r="AW1000" s="67">
        <f t="shared" si="281"/>
        <v>3.4863339895824642E-4</v>
      </c>
      <c r="AX1000" s="67">
        <f t="shared" si="281"/>
        <v>3.3302128296074925E-4</v>
      </c>
      <c r="AY1000" s="67">
        <f t="shared" si="281"/>
        <v>3.181082915068202E-4</v>
      </c>
      <c r="AZ1000" s="67">
        <f t="shared" si="281"/>
        <v>3.0386311717294949E-4</v>
      </c>
      <c r="BA1000" s="67">
        <f t="shared" si="281"/>
        <v>2.9025585451010482E-4</v>
      </c>
      <c r="BB1000" s="67">
        <f t="shared" si="281"/>
        <v>2.7725793726205848E-4</v>
      </c>
      <c r="BC1000" s="67">
        <f t="shared" si="281"/>
        <v>2.6484207839513321E-4</v>
      </c>
      <c r="BD1000" s="67">
        <f t="shared" si="281"/>
        <v>2.5298221281347025E-4</v>
      </c>
      <c r="BE1000" s="67">
        <f t="shared" ref="BD1000:BQ1015" si="283">$C1000*POWER(POWER($D1000/$C1000,1/($D$672-$C$672)),BE$672-$C$672)</f>
        <v>2.4165344263955927E-4</v>
      </c>
      <c r="BF1000" s="67">
        <f t="shared" si="283"/>
        <v>2.3083198494515414E-4</v>
      </c>
      <c r="BG1000" s="67">
        <f t="shared" si="283"/>
        <v>2.2049512182284648E-4</v>
      </c>
      <c r="BH1000" s="67">
        <f t="shared" si="283"/>
        <v>2.1062115269347795E-4</v>
      </c>
      <c r="BI1000" s="67">
        <f t="shared" si="283"/>
        <v>2.0118934874926964E-4</v>
      </c>
      <c r="BJ1000" s="67">
        <f t="shared" si="283"/>
        <v>1.9217990943702897E-4</v>
      </c>
      <c r="BK1000" s="67">
        <f t="shared" si="283"/>
        <v>1.835739208900776E-4</v>
      </c>
      <c r="BL1000" s="67">
        <f t="shared" si="283"/>
        <v>1.7535331622163473E-4</v>
      </c>
      <c r="BM1000" s="67">
        <f t="shared" si="283"/>
        <v>1.6750083759629848E-4</v>
      </c>
      <c r="BN1000" s="67">
        <f t="shared" si="283"/>
        <v>1.5999999999999999E-4</v>
      </c>
      <c r="BO1000" s="67">
        <f t="shared" si="283"/>
        <v>1.5283505663237179E-4</v>
      </c>
      <c r="BP1000" s="67">
        <f t="shared" si="283"/>
        <v>1.459909658488769E-4</v>
      </c>
      <c r="BQ1000" s="67">
        <f t="shared" si="283"/>
        <v>1.3945335958329852E-4</v>
      </c>
      <c r="BS1000" s="55"/>
    </row>
    <row r="1001" spans="2:71">
      <c r="B1001" s="56">
        <v>52</v>
      </c>
      <c r="C1001" s="212">
        <v>1E-3</v>
      </c>
      <c r="D1001" s="212">
        <v>4.0000000000000002E-4</v>
      </c>
      <c r="I1001" s="61" t="s">
        <v>381</v>
      </c>
      <c r="J1001" s="67">
        <f t="shared" ref="J1001:Y1016" si="284">$C1001*POWER(POWER($D1001/$C1001,1/($D$672-$C$672)),J$672-$C$672)</f>
        <v>2.081383018504683E-3</v>
      </c>
      <c r="K1001" s="67">
        <f t="shared" si="284"/>
        <v>1.9881768219176268E-3</v>
      </c>
      <c r="L1001" s="67">
        <f t="shared" si="284"/>
        <v>1.8991444823309351E-3</v>
      </c>
      <c r="M1001" s="67">
        <f t="shared" si="284"/>
        <v>1.814099090688156E-3</v>
      </c>
      <c r="N1001" s="67">
        <f t="shared" si="284"/>
        <v>1.7328621078878661E-3</v>
      </c>
      <c r="O1001" s="67">
        <f t="shared" si="284"/>
        <v>1.6552629899695833E-3</v>
      </c>
      <c r="P1001" s="67">
        <f t="shared" si="284"/>
        <v>1.5811388300841899E-3</v>
      </c>
      <c r="Q1001" s="67">
        <f t="shared" si="284"/>
        <v>1.510334016497246E-3</v>
      </c>
      <c r="R1001" s="67">
        <f t="shared" si="284"/>
        <v>1.4426999059072136E-3</v>
      </c>
      <c r="S1001" s="67">
        <f t="shared" si="284"/>
        <v>1.3780945113927908E-3</v>
      </c>
      <c r="T1001" s="67">
        <f t="shared" si="284"/>
        <v>1.3163822043342375E-3</v>
      </c>
      <c r="U1001" s="67">
        <f t="shared" si="284"/>
        <v>1.2574334296829356E-3</v>
      </c>
      <c r="V1001" s="67">
        <f t="shared" si="284"/>
        <v>1.2011244339814313E-3</v>
      </c>
      <c r="W1001" s="67">
        <f t="shared" si="284"/>
        <v>1.1473370055629852E-3</v>
      </c>
      <c r="X1001" s="67">
        <f t="shared" si="284"/>
        <v>1.0959582263852174E-3</v>
      </c>
      <c r="Y1001" s="67">
        <f t="shared" si="284"/>
        <v>1.0468802349768655E-3</v>
      </c>
      <c r="Z1001" s="67">
        <f t="shared" si="282"/>
        <v>1E-3</v>
      </c>
      <c r="AA1001" s="67">
        <f t="shared" si="282"/>
        <v>9.5521910395232406E-4</v>
      </c>
      <c r="AB1001" s="67">
        <f t="shared" si="282"/>
        <v>9.124435365554808E-4</v>
      </c>
      <c r="AC1001" s="67">
        <f t="shared" si="282"/>
        <v>8.7158349739561601E-4</v>
      </c>
      <c r="AD1001" s="67">
        <f t="shared" si="282"/>
        <v>8.3255320740187311E-4</v>
      </c>
      <c r="AE1001" s="67">
        <f t="shared" si="282"/>
        <v>7.9527072876705066E-4</v>
      </c>
      <c r="AF1001" s="67">
        <f t="shared" si="282"/>
        <v>7.5965779293237379E-4</v>
      </c>
      <c r="AG1001" s="67">
        <f t="shared" si="282"/>
        <v>7.2563963627526233E-4</v>
      </c>
      <c r="AH1001" s="67">
        <f t="shared" si="282"/>
        <v>6.9314484315514632E-4</v>
      </c>
      <c r="AI1001" s="67">
        <f t="shared" si="282"/>
        <v>6.6210519598783302E-4</v>
      </c>
      <c r="AJ1001" s="67">
        <f t="shared" si="282"/>
        <v>6.3245553203367577E-4</v>
      </c>
      <c r="AK1001" s="67">
        <f t="shared" si="282"/>
        <v>6.0413360659889814E-4</v>
      </c>
      <c r="AL1001" s="67">
        <f t="shared" si="282"/>
        <v>5.7707996236288544E-4</v>
      </c>
      <c r="AM1001" s="67">
        <f t="shared" si="282"/>
        <v>5.5123780455711624E-4</v>
      </c>
      <c r="AN1001" s="67">
        <f t="shared" si="282"/>
        <v>5.2655288173369486E-4</v>
      </c>
      <c r="AO1001" s="67">
        <f t="shared" ref="AO1001:BD1016" si="285">$C1001*POWER(POWER($D1001/$C1001,1/($D$672-$C$672)),AO$672-$C$672)</f>
        <v>5.0297337187317416E-4</v>
      </c>
      <c r="AP1001" s="67">
        <f t="shared" si="285"/>
        <v>4.8044977359257247E-4</v>
      </c>
      <c r="AQ1001" s="67">
        <f t="shared" si="285"/>
        <v>4.5893480222519402E-4</v>
      </c>
      <c r="AR1001" s="67">
        <f t="shared" si="285"/>
        <v>4.383832905540869E-4</v>
      </c>
      <c r="AS1001" s="67">
        <f t="shared" si="285"/>
        <v>4.1875209399074622E-4</v>
      </c>
      <c r="AT1001" s="67">
        <f t="shared" si="285"/>
        <v>3.9999999999999996E-4</v>
      </c>
      <c r="AU1001" s="67">
        <f t="shared" si="285"/>
        <v>3.8208764158092958E-4</v>
      </c>
      <c r="AV1001" s="67">
        <f t="shared" si="285"/>
        <v>3.6497741462219232E-4</v>
      </c>
      <c r="AW1001" s="67">
        <f t="shared" si="285"/>
        <v>3.4863339895824642E-4</v>
      </c>
      <c r="AX1001" s="67">
        <f t="shared" si="285"/>
        <v>3.3302128296074925E-4</v>
      </c>
      <c r="AY1001" s="67">
        <f t="shared" si="285"/>
        <v>3.181082915068202E-4</v>
      </c>
      <c r="AZ1001" s="67">
        <f t="shared" si="285"/>
        <v>3.0386311717294949E-4</v>
      </c>
      <c r="BA1001" s="67">
        <f t="shared" si="285"/>
        <v>2.9025585451010482E-4</v>
      </c>
      <c r="BB1001" s="67">
        <f t="shared" si="285"/>
        <v>2.7725793726205848E-4</v>
      </c>
      <c r="BC1001" s="67">
        <f t="shared" si="285"/>
        <v>2.6484207839513321E-4</v>
      </c>
      <c r="BD1001" s="67">
        <f t="shared" si="285"/>
        <v>2.5298221281347025E-4</v>
      </c>
      <c r="BE1001" s="67">
        <f t="shared" si="283"/>
        <v>2.4165344263955927E-4</v>
      </c>
      <c r="BF1001" s="67">
        <f t="shared" si="283"/>
        <v>2.3083198494515414E-4</v>
      </c>
      <c r="BG1001" s="67">
        <f t="shared" si="283"/>
        <v>2.2049512182284648E-4</v>
      </c>
      <c r="BH1001" s="67">
        <f t="shared" si="283"/>
        <v>2.1062115269347795E-4</v>
      </c>
      <c r="BI1001" s="67">
        <f t="shared" si="283"/>
        <v>2.0118934874926964E-4</v>
      </c>
      <c r="BJ1001" s="67">
        <f t="shared" si="283"/>
        <v>1.9217990943702897E-4</v>
      </c>
      <c r="BK1001" s="67">
        <f t="shared" si="283"/>
        <v>1.835739208900776E-4</v>
      </c>
      <c r="BL1001" s="67">
        <f t="shared" si="283"/>
        <v>1.7535331622163473E-4</v>
      </c>
      <c r="BM1001" s="67">
        <f t="shared" si="283"/>
        <v>1.6750083759629848E-4</v>
      </c>
      <c r="BN1001" s="67">
        <f t="shared" si="283"/>
        <v>1.5999999999999999E-4</v>
      </c>
      <c r="BO1001" s="67">
        <f t="shared" si="283"/>
        <v>1.5283505663237179E-4</v>
      </c>
      <c r="BP1001" s="67">
        <f t="shared" si="283"/>
        <v>1.459909658488769E-4</v>
      </c>
      <c r="BQ1001" s="67">
        <f t="shared" si="283"/>
        <v>1.3945335958329852E-4</v>
      </c>
      <c r="BS1001" s="55"/>
    </row>
    <row r="1002" spans="2:71">
      <c r="B1002" s="56">
        <v>53</v>
      </c>
      <c r="C1002" s="212">
        <v>1E-3</v>
      </c>
      <c r="D1002" s="212">
        <v>4.0000000000000002E-4</v>
      </c>
      <c r="I1002" s="61" t="s">
        <v>381</v>
      </c>
      <c r="J1002" s="67">
        <f t="shared" si="284"/>
        <v>2.081383018504683E-3</v>
      </c>
      <c r="K1002" s="67">
        <f t="shared" si="284"/>
        <v>1.9881768219176268E-3</v>
      </c>
      <c r="L1002" s="67">
        <f t="shared" si="284"/>
        <v>1.8991444823309351E-3</v>
      </c>
      <c r="M1002" s="67">
        <f t="shared" si="284"/>
        <v>1.814099090688156E-3</v>
      </c>
      <c r="N1002" s="67">
        <f t="shared" si="284"/>
        <v>1.7328621078878661E-3</v>
      </c>
      <c r="O1002" s="67">
        <f t="shared" si="284"/>
        <v>1.6552629899695833E-3</v>
      </c>
      <c r="P1002" s="67">
        <f t="shared" si="284"/>
        <v>1.5811388300841899E-3</v>
      </c>
      <c r="Q1002" s="67">
        <f t="shared" si="284"/>
        <v>1.510334016497246E-3</v>
      </c>
      <c r="R1002" s="67">
        <f t="shared" si="284"/>
        <v>1.4426999059072136E-3</v>
      </c>
      <c r="S1002" s="67">
        <f t="shared" si="284"/>
        <v>1.3780945113927908E-3</v>
      </c>
      <c r="T1002" s="67">
        <f t="shared" si="284"/>
        <v>1.3163822043342375E-3</v>
      </c>
      <c r="U1002" s="67">
        <f t="shared" si="284"/>
        <v>1.2574334296829356E-3</v>
      </c>
      <c r="V1002" s="67">
        <f t="shared" si="284"/>
        <v>1.2011244339814313E-3</v>
      </c>
      <c r="W1002" s="67">
        <f t="shared" si="284"/>
        <v>1.1473370055629852E-3</v>
      </c>
      <c r="X1002" s="67">
        <f t="shared" si="284"/>
        <v>1.0959582263852174E-3</v>
      </c>
      <c r="Y1002" s="67">
        <f t="shared" si="284"/>
        <v>1.0468802349768655E-3</v>
      </c>
      <c r="Z1002" s="67">
        <f t="shared" si="282"/>
        <v>1E-3</v>
      </c>
      <c r="AA1002" s="67">
        <f t="shared" si="282"/>
        <v>9.5521910395232406E-4</v>
      </c>
      <c r="AB1002" s="67">
        <f t="shared" si="282"/>
        <v>9.124435365554808E-4</v>
      </c>
      <c r="AC1002" s="67">
        <f t="shared" si="282"/>
        <v>8.7158349739561601E-4</v>
      </c>
      <c r="AD1002" s="67">
        <f t="shared" si="282"/>
        <v>8.3255320740187311E-4</v>
      </c>
      <c r="AE1002" s="67">
        <f t="shared" si="282"/>
        <v>7.9527072876705066E-4</v>
      </c>
      <c r="AF1002" s="67">
        <f t="shared" si="282"/>
        <v>7.5965779293237379E-4</v>
      </c>
      <c r="AG1002" s="67">
        <f t="shared" si="282"/>
        <v>7.2563963627526233E-4</v>
      </c>
      <c r="AH1002" s="67">
        <f t="shared" si="282"/>
        <v>6.9314484315514632E-4</v>
      </c>
      <c r="AI1002" s="67">
        <f t="shared" si="282"/>
        <v>6.6210519598783302E-4</v>
      </c>
      <c r="AJ1002" s="67">
        <f t="shared" si="282"/>
        <v>6.3245553203367577E-4</v>
      </c>
      <c r="AK1002" s="67">
        <f t="shared" si="282"/>
        <v>6.0413360659889814E-4</v>
      </c>
      <c r="AL1002" s="67">
        <f t="shared" si="282"/>
        <v>5.7707996236288544E-4</v>
      </c>
      <c r="AM1002" s="67">
        <f t="shared" si="282"/>
        <v>5.5123780455711624E-4</v>
      </c>
      <c r="AN1002" s="67">
        <f t="shared" si="282"/>
        <v>5.2655288173369486E-4</v>
      </c>
      <c r="AO1002" s="67">
        <f t="shared" si="285"/>
        <v>5.0297337187317416E-4</v>
      </c>
      <c r="AP1002" s="67">
        <f t="shared" si="285"/>
        <v>4.8044977359257247E-4</v>
      </c>
      <c r="AQ1002" s="67">
        <f t="shared" si="285"/>
        <v>4.5893480222519402E-4</v>
      </c>
      <c r="AR1002" s="67">
        <f t="shared" si="285"/>
        <v>4.383832905540869E-4</v>
      </c>
      <c r="AS1002" s="67">
        <f t="shared" si="285"/>
        <v>4.1875209399074622E-4</v>
      </c>
      <c r="AT1002" s="67">
        <f t="shared" si="285"/>
        <v>3.9999999999999996E-4</v>
      </c>
      <c r="AU1002" s="67">
        <f t="shared" si="285"/>
        <v>3.8208764158092958E-4</v>
      </c>
      <c r="AV1002" s="67">
        <f t="shared" si="285"/>
        <v>3.6497741462219232E-4</v>
      </c>
      <c r="AW1002" s="67">
        <f t="shared" si="285"/>
        <v>3.4863339895824642E-4</v>
      </c>
      <c r="AX1002" s="67">
        <f t="shared" si="285"/>
        <v>3.3302128296074925E-4</v>
      </c>
      <c r="AY1002" s="67">
        <f t="shared" si="285"/>
        <v>3.181082915068202E-4</v>
      </c>
      <c r="AZ1002" s="67">
        <f t="shared" si="285"/>
        <v>3.0386311717294949E-4</v>
      </c>
      <c r="BA1002" s="67">
        <f t="shared" si="285"/>
        <v>2.9025585451010482E-4</v>
      </c>
      <c r="BB1002" s="67">
        <f t="shared" si="285"/>
        <v>2.7725793726205848E-4</v>
      </c>
      <c r="BC1002" s="67">
        <f t="shared" si="285"/>
        <v>2.6484207839513321E-4</v>
      </c>
      <c r="BD1002" s="67">
        <f t="shared" si="283"/>
        <v>2.5298221281347025E-4</v>
      </c>
      <c r="BE1002" s="67">
        <f t="shared" si="283"/>
        <v>2.4165344263955927E-4</v>
      </c>
      <c r="BF1002" s="67">
        <f t="shared" si="283"/>
        <v>2.3083198494515414E-4</v>
      </c>
      <c r="BG1002" s="67">
        <f t="shared" si="283"/>
        <v>2.2049512182284648E-4</v>
      </c>
      <c r="BH1002" s="67">
        <f t="shared" si="283"/>
        <v>2.1062115269347795E-4</v>
      </c>
      <c r="BI1002" s="67">
        <f t="shared" si="283"/>
        <v>2.0118934874926964E-4</v>
      </c>
      <c r="BJ1002" s="67">
        <f t="shared" si="283"/>
        <v>1.9217990943702897E-4</v>
      </c>
      <c r="BK1002" s="67">
        <f t="shared" si="283"/>
        <v>1.835739208900776E-4</v>
      </c>
      <c r="BL1002" s="67">
        <f t="shared" si="283"/>
        <v>1.7535331622163473E-4</v>
      </c>
      <c r="BM1002" s="67">
        <f t="shared" si="283"/>
        <v>1.6750083759629848E-4</v>
      </c>
      <c r="BN1002" s="67">
        <f t="shared" si="283"/>
        <v>1.5999999999999999E-4</v>
      </c>
      <c r="BO1002" s="67">
        <f t="shared" si="283"/>
        <v>1.5283505663237179E-4</v>
      </c>
      <c r="BP1002" s="67">
        <f t="shared" si="283"/>
        <v>1.459909658488769E-4</v>
      </c>
      <c r="BQ1002" s="67">
        <f t="shared" si="283"/>
        <v>1.3945335958329852E-4</v>
      </c>
      <c r="BS1002" s="55"/>
    </row>
    <row r="1003" spans="2:71">
      <c r="B1003" s="56">
        <v>54</v>
      </c>
      <c r="C1003" s="212">
        <v>1E-3</v>
      </c>
      <c r="D1003" s="212">
        <v>4.0000000000000002E-4</v>
      </c>
      <c r="I1003" s="61" t="s">
        <v>381</v>
      </c>
      <c r="J1003" s="67">
        <f t="shared" si="284"/>
        <v>2.081383018504683E-3</v>
      </c>
      <c r="K1003" s="67">
        <f t="shared" si="284"/>
        <v>1.9881768219176268E-3</v>
      </c>
      <c r="L1003" s="67">
        <f t="shared" si="284"/>
        <v>1.8991444823309351E-3</v>
      </c>
      <c r="M1003" s="67">
        <f t="shared" si="284"/>
        <v>1.814099090688156E-3</v>
      </c>
      <c r="N1003" s="67">
        <f t="shared" si="284"/>
        <v>1.7328621078878661E-3</v>
      </c>
      <c r="O1003" s="67">
        <f t="shared" si="284"/>
        <v>1.6552629899695833E-3</v>
      </c>
      <c r="P1003" s="67">
        <f t="shared" si="284"/>
        <v>1.5811388300841899E-3</v>
      </c>
      <c r="Q1003" s="67">
        <f t="shared" si="284"/>
        <v>1.510334016497246E-3</v>
      </c>
      <c r="R1003" s="67">
        <f t="shared" si="284"/>
        <v>1.4426999059072136E-3</v>
      </c>
      <c r="S1003" s="67">
        <f t="shared" si="284"/>
        <v>1.3780945113927908E-3</v>
      </c>
      <c r="T1003" s="67">
        <f t="shared" si="284"/>
        <v>1.3163822043342375E-3</v>
      </c>
      <c r="U1003" s="67">
        <f t="shared" si="284"/>
        <v>1.2574334296829356E-3</v>
      </c>
      <c r="V1003" s="67">
        <f t="shared" si="284"/>
        <v>1.2011244339814313E-3</v>
      </c>
      <c r="W1003" s="67">
        <f t="shared" si="284"/>
        <v>1.1473370055629852E-3</v>
      </c>
      <c r="X1003" s="67">
        <f t="shared" si="284"/>
        <v>1.0959582263852174E-3</v>
      </c>
      <c r="Y1003" s="67">
        <f t="shared" si="284"/>
        <v>1.0468802349768655E-3</v>
      </c>
      <c r="Z1003" s="67">
        <f t="shared" si="282"/>
        <v>1E-3</v>
      </c>
      <c r="AA1003" s="67">
        <f t="shared" si="282"/>
        <v>9.5521910395232406E-4</v>
      </c>
      <c r="AB1003" s="67">
        <f t="shared" si="282"/>
        <v>9.124435365554808E-4</v>
      </c>
      <c r="AC1003" s="67">
        <f t="shared" si="282"/>
        <v>8.7158349739561601E-4</v>
      </c>
      <c r="AD1003" s="67">
        <f t="shared" si="282"/>
        <v>8.3255320740187311E-4</v>
      </c>
      <c r="AE1003" s="67">
        <f t="shared" si="282"/>
        <v>7.9527072876705066E-4</v>
      </c>
      <c r="AF1003" s="67">
        <f t="shared" si="282"/>
        <v>7.5965779293237379E-4</v>
      </c>
      <c r="AG1003" s="67">
        <f t="shared" si="282"/>
        <v>7.2563963627526233E-4</v>
      </c>
      <c r="AH1003" s="67">
        <f t="shared" si="282"/>
        <v>6.9314484315514632E-4</v>
      </c>
      <c r="AI1003" s="67">
        <f t="shared" si="282"/>
        <v>6.6210519598783302E-4</v>
      </c>
      <c r="AJ1003" s="67">
        <f t="shared" si="282"/>
        <v>6.3245553203367577E-4</v>
      </c>
      <c r="AK1003" s="67">
        <f t="shared" si="282"/>
        <v>6.0413360659889814E-4</v>
      </c>
      <c r="AL1003" s="67">
        <f t="shared" si="282"/>
        <v>5.7707996236288544E-4</v>
      </c>
      <c r="AM1003" s="67">
        <f t="shared" si="282"/>
        <v>5.5123780455711624E-4</v>
      </c>
      <c r="AN1003" s="67">
        <f t="shared" si="282"/>
        <v>5.2655288173369486E-4</v>
      </c>
      <c r="AO1003" s="67">
        <f t="shared" si="285"/>
        <v>5.0297337187317416E-4</v>
      </c>
      <c r="AP1003" s="67">
        <f t="shared" si="285"/>
        <v>4.8044977359257247E-4</v>
      </c>
      <c r="AQ1003" s="67">
        <f t="shared" si="285"/>
        <v>4.5893480222519402E-4</v>
      </c>
      <c r="AR1003" s="67">
        <f t="shared" si="285"/>
        <v>4.383832905540869E-4</v>
      </c>
      <c r="AS1003" s="67">
        <f t="shared" si="285"/>
        <v>4.1875209399074622E-4</v>
      </c>
      <c r="AT1003" s="67">
        <f t="shared" si="285"/>
        <v>3.9999999999999996E-4</v>
      </c>
      <c r="AU1003" s="67">
        <f t="shared" si="285"/>
        <v>3.8208764158092958E-4</v>
      </c>
      <c r="AV1003" s="67">
        <f t="shared" si="285"/>
        <v>3.6497741462219232E-4</v>
      </c>
      <c r="AW1003" s="67">
        <f t="shared" si="285"/>
        <v>3.4863339895824642E-4</v>
      </c>
      <c r="AX1003" s="67">
        <f t="shared" si="285"/>
        <v>3.3302128296074925E-4</v>
      </c>
      <c r="AY1003" s="67">
        <f t="shared" si="285"/>
        <v>3.181082915068202E-4</v>
      </c>
      <c r="AZ1003" s="67">
        <f t="shared" si="285"/>
        <v>3.0386311717294949E-4</v>
      </c>
      <c r="BA1003" s="67">
        <f t="shared" si="285"/>
        <v>2.9025585451010482E-4</v>
      </c>
      <c r="BB1003" s="67">
        <f t="shared" si="285"/>
        <v>2.7725793726205848E-4</v>
      </c>
      <c r="BC1003" s="67">
        <f t="shared" si="285"/>
        <v>2.6484207839513321E-4</v>
      </c>
      <c r="BD1003" s="67">
        <f t="shared" si="283"/>
        <v>2.5298221281347025E-4</v>
      </c>
      <c r="BE1003" s="67">
        <f t="shared" si="283"/>
        <v>2.4165344263955927E-4</v>
      </c>
      <c r="BF1003" s="67">
        <f t="shared" si="283"/>
        <v>2.3083198494515414E-4</v>
      </c>
      <c r="BG1003" s="67">
        <f t="shared" si="283"/>
        <v>2.2049512182284648E-4</v>
      </c>
      <c r="BH1003" s="67">
        <f t="shared" si="283"/>
        <v>2.1062115269347795E-4</v>
      </c>
      <c r="BI1003" s="67">
        <f t="shared" si="283"/>
        <v>2.0118934874926964E-4</v>
      </c>
      <c r="BJ1003" s="67">
        <f t="shared" si="283"/>
        <v>1.9217990943702897E-4</v>
      </c>
      <c r="BK1003" s="67">
        <f t="shared" si="283"/>
        <v>1.835739208900776E-4</v>
      </c>
      <c r="BL1003" s="67">
        <f t="shared" si="283"/>
        <v>1.7535331622163473E-4</v>
      </c>
      <c r="BM1003" s="67">
        <f t="shared" si="283"/>
        <v>1.6750083759629848E-4</v>
      </c>
      <c r="BN1003" s="67">
        <f t="shared" si="283"/>
        <v>1.5999999999999999E-4</v>
      </c>
      <c r="BO1003" s="67">
        <f t="shared" si="283"/>
        <v>1.5283505663237179E-4</v>
      </c>
      <c r="BP1003" s="67">
        <f t="shared" si="283"/>
        <v>1.459909658488769E-4</v>
      </c>
      <c r="BQ1003" s="67">
        <f t="shared" si="283"/>
        <v>1.3945335958329852E-4</v>
      </c>
      <c r="BS1003" s="55"/>
    </row>
    <row r="1004" spans="2:71">
      <c r="B1004" s="56">
        <v>55</v>
      </c>
      <c r="C1004" s="212">
        <v>1E-3</v>
      </c>
      <c r="D1004" s="212">
        <v>4.0000000000000002E-4</v>
      </c>
      <c r="I1004" s="61" t="s">
        <v>381</v>
      </c>
      <c r="J1004" s="67">
        <f t="shared" si="284"/>
        <v>2.081383018504683E-3</v>
      </c>
      <c r="K1004" s="67">
        <f t="shared" si="284"/>
        <v>1.9881768219176268E-3</v>
      </c>
      <c r="L1004" s="67">
        <f t="shared" si="284"/>
        <v>1.8991444823309351E-3</v>
      </c>
      <c r="M1004" s="67">
        <f t="shared" si="284"/>
        <v>1.814099090688156E-3</v>
      </c>
      <c r="N1004" s="67">
        <f t="shared" si="284"/>
        <v>1.7328621078878661E-3</v>
      </c>
      <c r="O1004" s="67">
        <f t="shared" si="284"/>
        <v>1.6552629899695833E-3</v>
      </c>
      <c r="P1004" s="67">
        <f t="shared" si="284"/>
        <v>1.5811388300841899E-3</v>
      </c>
      <c r="Q1004" s="67">
        <f t="shared" si="284"/>
        <v>1.510334016497246E-3</v>
      </c>
      <c r="R1004" s="67">
        <f t="shared" si="284"/>
        <v>1.4426999059072136E-3</v>
      </c>
      <c r="S1004" s="67">
        <f t="shared" si="284"/>
        <v>1.3780945113927908E-3</v>
      </c>
      <c r="T1004" s="67">
        <f t="shared" si="284"/>
        <v>1.3163822043342375E-3</v>
      </c>
      <c r="U1004" s="67">
        <f t="shared" si="284"/>
        <v>1.2574334296829356E-3</v>
      </c>
      <c r="V1004" s="67">
        <f t="shared" si="284"/>
        <v>1.2011244339814313E-3</v>
      </c>
      <c r="W1004" s="67">
        <f t="shared" si="284"/>
        <v>1.1473370055629852E-3</v>
      </c>
      <c r="X1004" s="67">
        <f t="shared" si="284"/>
        <v>1.0959582263852174E-3</v>
      </c>
      <c r="Y1004" s="67">
        <f t="shared" si="284"/>
        <v>1.0468802349768655E-3</v>
      </c>
      <c r="Z1004" s="67">
        <f t="shared" si="282"/>
        <v>1E-3</v>
      </c>
      <c r="AA1004" s="67">
        <f t="shared" si="282"/>
        <v>9.5521910395232406E-4</v>
      </c>
      <c r="AB1004" s="67">
        <f t="shared" si="282"/>
        <v>9.124435365554808E-4</v>
      </c>
      <c r="AC1004" s="67">
        <f t="shared" si="282"/>
        <v>8.7158349739561601E-4</v>
      </c>
      <c r="AD1004" s="67">
        <f t="shared" si="282"/>
        <v>8.3255320740187311E-4</v>
      </c>
      <c r="AE1004" s="67">
        <f t="shared" si="282"/>
        <v>7.9527072876705066E-4</v>
      </c>
      <c r="AF1004" s="67">
        <f t="shared" si="282"/>
        <v>7.5965779293237379E-4</v>
      </c>
      <c r="AG1004" s="67">
        <f t="shared" si="282"/>
        <v>7.2563963627526233E-4</v>
      </c>
      <c r="AH1004" s="67">
        <f t="shared" si="282"/>
        <v>6.9314484315514632E-4</v>
      </c>
      <c r="AI1004" s="67">
        <f t="shared" si="282"/>
        <v>6.6210519598783302E-4</v>
      </c>
      <c r="AJ1004" s="67">
        <f t="shared" si="282"/>
        <v>6.3245553203367577E-4</v>
      </c>
      <c r="AK1004" s="67">
        <f t="shared" si="282"/>
        <v>6.0413360659889814E-4</v>
      </c>
      <c r="AL1004" s="67">
        <f t="shared" si="282"/>
        <v>5.7707996236288544E-4</v>
      </c>
      <c r="AM1004" s="67">
        <f t="shared" si="282"/>
        <v>5.5123780455711624E-4</v>
      </c>
      <c r="AN1004" s="67">
        <f t="shared" si="282"/>
        <v>5.2655288173369486E-4</v>
      </c>
      <c r="AO1004" s="67">
        <f t="shared" si="285"/>
        <v>5.0297337187317416E-4</v>
      </c>
      <c r="AP1004" s="67">
        <f t="shared" si="285"/>
        <v>4.8044977359257247E-4</v>
      </c>
      <c r="AQ1004" s="67">
        <f t="shared" si="285"/>
        <v>4.5893480222519402E-4</v>
      </c>
      <c r="AR1004" s="67">
        <f t="shared" si="285"/>
        <v>4.383832905540869E-4</v>
      </c>
      <c r="AS1004" s="67">
        <f t="shared" si="285"/>
        <v>4.1875209399074622E-4</v>
      </c>
      <c r="AT1004" s="67">
        <f t="shared" si="285"/>
        <v>3.9999999999999996E-4</v>
      </c>
      <c r="AU1004" s="67">
        <f t="shared" si="285"/>
        <v>3.8208764158092958E-4</v>
      </c>
      <c r="AV1004" s="67">
        <f t="shared" si="285"/>
        <v>3.6497741462219232E-4</v>
      </c>
      <c r="AW1004" s="67">
        <f t="shared" si="285"/>
        <v>3.4863339895824642E-4</v>
      </c>
      <c r="AX1004" s="67">
        <f t="shared" si="285"/>
        <v>3.3302128296074925E-4</v>
      </c>
      <c r="AY1004" s="67">
        <f t="shared" si="285"/>
        <v>3.181082915068202E-4</v>
      </c>
      <c r="AZ1004" s="67">
        <f t="shared" si="285"/>
        <v>3.0386311717294949E-4</v>
      </c>
      <c r="BA1004" s="67">
        <f t="shared" si="285"/>
        <v>2.9025585451010482E-4</v>
      </c>
      <c r="BB1004" s="67">
        <f t="shared" si="285"/>
        <v>2.7725793726205848E-4</v>
      </c>
      <c r="BC1004" s="67">
        <f t="shared" si="285"/>
        <v>2.6484207839513321E-4</v>
      </c>
      <c r="BD1004" s="67">
        <f t="shared" si="283"/>
        <v>2.5298221281347025E-4</v>
      </c>
      <c r="BE1004" s="67">
        <f t="shared" si="283"/>
        <v>2.4165344263955927E-4</v>
      </c>
      <c r="BF1004" s="67">
        <f t="shared" si="283"/>
        <v>2.3083198494515414E-4</v>
      </c>
      <c r="BG1004" s="67">
        <f t="shared" si="283"/>
        <v>2.2049512182284648E-4</v>
      </c>
      <c r="BH1004" s="67">
        <f t="shared" si="283"/>
        <v>2.1062115269347795E-4</v>
      </c>
      <c r="BI1004" s="67">
        <f t="shared" si="283"/>
        <v>2.0118934874926964E-4</v>
      </c>
      <c r="BJ1004" s="67">
        <f t="shared" si="283"/>
        <v>1.9217990943702897E-4</v>
      </c>
      <c r="BK1004" s="67">
        <f t="shared" si="283"/>
        <v>1.835739208900776E-4</v>
      </c>
      <c r="BL1004" s="67">
        <f t="shared" si="283"/>
        <v>1.7535331622163473E-4</v>
      </c>
      <c r="BM1004" s="67">
        <f t="shared" si="283"/>
        <v>1.6750083759629848E-4</v>
      </c>
      <c r="BN1004" s="67">
        <f t="shared" si="283"/>
        <v>1.5999999999999999E-4</v>
      </c>
      <c r="BO1004" s="67">
        <f t="shared" si="283"/>
        <v>1.5283505663237179E-4</v>
      </c>
      <c r="BP1004" s="67">
        <f t="shared" si="283"/>
        <v>1.459909658488769E-4</v>
      </c>
      <c r="BQ1004" s="67">
        <f t="shared" si="283"/>
        <v>1.3945335958329852E-4</v>
      </c>
      <c r="BS1004" s="55"/>
    </row>
    <row r="1005" spans="2:71">
      <c r="B1005" s="56">
        <v>56</v>
      </c>
      <c r="C1005" s="212">
        <v>1E-3</v>
      </c>
      <c r="D1005" s="212">
        <v>4.0000000000000002E-4</v>
      </c>
      <c r="I1005" s="61" t="s">
        <v>381</v>
      </c>
      <c r="J1005" s="67">
        <f t="shared" si="284"/>
        <v>2.081383018504683E-3</v>
      </c>
      <c r="K1005" s="67">
        <f t="shared" si="284"/>
        <v>1.9881768219176268E-3</v>
      </c>
      <c r="L1005" s="67">
        <f t="shared" si="284"/>
        <v>1.8991444823309351E-3</v>
      </c>
      <c r="M1005" s="67">
        <f t="shared" si="284"/>
        <v>1.814099090688156E-3</v>
      </c>
      <c r="N1005" s="67">
        <f t="shared" si="284"/>
        <v>1.7328621078878661E-3</v>
      </c>
      <c r="O1005" s="67">
        <f t="shared" si="284"/>
        <v>1.6552629899695833E-3</v>
      </c>
      <c r="P1005" s="67">
        <f t="shared" si="284"/>
        <v>1.5811388300841899E-3</v>
      </c>
      <c r="Q1005" s="67">
        <f t="shared" si="284"/>
        <v>1.510334016497246E-3</v>
      </c>
      <c r="R1005" s="67">
        <f t="shared" si="284"/>
        <v>1.4426999059072136E-3</v>
      </c>
      <c r="S1005" s="67">
        <f t="shared" si="284"/>
        <v>1.3780945113927908E-3</v>
      </c>
      <c r="T1005" s="67">
        <f t="shared" si="284"/>
        <v>1.3163822043342375E-3</v>
      </c>
      <c r="U1005" s="67">
        <f t="shared" si="284"/>
        <v>1.2574334296829356E-3</v>
      </c>
      <c r="V1005" s="67">
        <f t="shared" si="284"/>
        <v>1.2011244339814313E-3</v>
      </c>
      <c r="W1005" s="67">
        <f t="shared" si="284"/>
        <v>1.1473370055629852E-3</v>
      </c>
      <c r="X1005" s="67">
        <f t="shared" si="284"/>
        <v>1.0959582263852174E-3</v>
      </c>
      <c r="Y1005" s="67">
        <f t="shared" si="284"/>
        <v>1.0468802349768655E-3</v>
      </c>
      <c r="Z1005" s="67">
        <f t="shared" si="282"/>
        <v>1E-3</v>
      </c>
      <c r="AA1005" s="67">
        <f t="shared" si="282"/>
        <v>9.5521910395232406E-4</v>
      </c>
      <c r="AB1005" s="67">
        <f t="shared" si="282"/>
        <v>9.124435365554808E-4</v>
      </c>
      <c r="AC1005" s="67">
        <f t="shared" si="282"/>
        <v>8.7158349739561601E-4</v>
      </c>
      <c r="AD1005" s="67">
        <f t="shared" si="282"/>
        <v>8.3255320740187311E-4</v>
      </c>
      <c r="AE1005" s="67">
        <f t="shared" si="282"/>
        <v>7.9527072876705066E-4</v>
      </c>
      <c r="AF1005" s="67">
        <f t="shared" si="282"/>
        <v>7.5965779293237379E-4</v>
      </c>
      <c r="AG1005" s="67">
        <f t="shared" si="282"/>
        <v>7.2563963627526233E-4</v>
      </c>
      <c r="AH1005" s="67">
        <f t="shared" si="282"/>
        <v>6.9314484315514632E-4</v>
      </c>
      <c r="AI1005" s="67">
        <f t="shared" si="282"/>
        <v>6.6210519598783302E-4</v>
      </c>
      <c r="AJ1005" s="67">
        <f t="shared" si="282"/>
        <v>6.3245553203367577E-4</v>
      </c>
      <c r="AK1005" s="67">
        <f t="shared" si="282"/>
        <v>6.0413360659889814E-4</v>
      </c>
      <c r="AL1005" s="67">
        <f t="shared" si="282"/>
        <v>5.7707996236288544E-4</v>
      </c>
      <c r="AM1005" s="67">
        <f t="shared" si="282"/>
        <v>5.5123780455711624E-4</v>
      </c>
      <c r="AN1005" s="67">
        <f t="shared" si="282"/>
        <v>5.2655288173369486E-4</v>
      </c>
      <c r="AO1005" s="67">
        <f t="shared" si="285"/>
        <v>5.0297337187317416E-4</v>
      </c>
      <c r="AP1005" s="67">
        <f t="shared" si="285"/>
        <v>4.8044977359257247E-4</v>
      </c>
      <c r="AQ1005" s="67">
        <f t="shared" si="285"/>
        <v>4.5893480222519402E-4</v>
      </c>
      <c r="AR1005" s="67">
        <f t="shared" si="285"/>
        <v>4.383832905540869E-4</v>
      </c>
      <c r="AS1005" s="67">
        <f t="shared" si="285"/>
        <v>4.1875209399074622E-4</v>
      </c>
      <c r="AT1005" s="67">
        <f t="shared" si="285"/>
        <v>3.9999999999999996E-4</v>
      </c>
      <c r="AU1005" s="67">
        <f t="shared" si="285"/>
        <v>3.8208764158092958E-4</v>
      </c>
      <c r="AV1005" s="67">
        <f t="shared" si="285"/>
        <v>3.6497741462219232E-4</v>
      </c>
      <c r="AW1005" s="67">
        <f t="shared" si="285"/>
        <v>3.4863339895824642E-4</v>
      </c>
      <c r="AX1005" s="67">
        <f t="shared" si="285"/>
        <v>3.3302128296074925E-4</v>
      </c>
      <c r="AY1005" s="67">
        <f t="shared" si="285"/>
        <v>3.181082915068202E-4</v>
      </c>
      <c r="AZ1005" s="67">
        <f t="shared" si="285"/>
        <v>3.0386311717294949E-4</v>
      </c>
      <c r="BA1005" s="67">
        <f t="shared" si="285"/>
        <v>2.9025585451010482E-4</v>
      </c>
      <c r="BB1005" s="67">
        <f t="shared" si="285"/>
        <v>2.7725793726205848E-4</v>
      </c>
      <c r="BC1005" s="67">
        <f t="shared" si="285"/>
        <v>2.6484207839513321E-4</v>
      </c>
      <c r="BD1005" s="67">
        <f t="shared" si="283"/>
        <v>2.5298221281347025E-4</v>
      </c>
      <c r="BE1005" s="67">
        <f t="shared" si="283"/>
        <v>2.4165344263955927E-4</v>
      </c>
      <c r="BF1005" s="67">
        <f t="shared" si="283"/>
        <v>2.3083198494515414E-4</v>
      </c>
      <c r="BG1005" s="67">
        <f t="shared" si="283"/>
        <v>2.2049512182284648E-4</v>
      </c>
      <c r="BH1005" s="67">
        <f t="shared" si="283"/>
        <v>2.1062115269347795E-4</v>
      </c>
      <c r="BI1005" s="67">
        <f t="shared" si="283"/>
        <v>2.0118934874926964E-4</v>
      </c>
      <c r="BJ1005" s="67">
        <f t="shared" si="283"/>
        <v>1.9217990943702897E-4</v>
      </c>
      <c r="BK1005" s="67">
        <f t="shared" si="283"/>
        <v>1.835739208900776E-4</v>
      </c>
      <c r="BL1005" s="67">
        <f t="shared" si="283"/>
        <v>1.7535331622163473E-4</v>
      </c>
      <c r="BM1005" s="67">
        <f t="shared" si="283"/>
        <v>1.6750083759629848E-4</v>
      </c>
      <c r="BN1005" s="67">
        <f t="shared" si="283"/>
        <v>1.5999999999999999E-4</v>
      </c>
      <c r="BO1005" s="67">
        <f t="shared" si="283"/>
        <v>1.5283505663237179E-4</v>
      </c>
      <c r="BP1005" s="67">
        <f t="shared" si="283"/>
        <v>1.459909658488769E-4</v>
      </c>
      <c r="BQ1005" s="67">
        <f t="shared" si="283"/>
        <v>1.3945335958329852E-4</v>
      </c>
      <c r="BS1005" s="55"/>
    </row>
    <row r="1006" spans="2:71">
      <c r="B1006" s="56">
        <v>57</v>
      </c>
      <c r="C1006" s="212">
        <v>1E-3</v>
      </c>
      <c r="D1006" s="212">
        <v>4.0000000000000002E-4</v>
      </c>
      <c r="I1006" s="61" t="s">
        <v>381</v>
      </c>
      <c r="J1006" s="67">
        <f t="shared" si="284"/>
        <v>2.081383018504683E-3</v>
      </c>
      <c r="K1006" s="67">
        <f t="shared" si="284"/>
        <v>1.9881768219176268E-3</v>
      </c>
      <c r="L1006" s="67">
        <f t="shared" si="284"/>
        <v>1.8991444823309351E-3</v>
      </c>
      <c r="M1006" s="67">
        <f t="shared" si="284"/>
        <v>1.814099090688156E-3</v>
      </c>
      <c r="N1006" s="67">
        <f t="shared" si="284"/>
        <v>1.7328621078878661E-3</v>
      </c>
      <c r="O1006" s="67">
        <f t="shared" si="284"/>
        <v>1.6552629899695833E-3</v>
      </c>
      <c r="P1006" s="67">
        <f t="shared" si="284"/>
        <v>1.5811388300841899E-3</v>
      </c>
      <c r="Q1006" s="67">
        <f t="shared" si="284"/>
        <v>1.510334016497246E-3</v>
      </c>
      <c r="R1006" s="67">
        <f t="shared" si="284"/>
        <v>1.4426999059072136E-3</v>
      </c>
      <c r="S1006" s="67">
        <f t="shared" si="284"/>
        <v>1.3780945113927908E-3</v>
      </c>
      <c r="T1006" s="67">
        <f t="shared" si="284"/>
        <v>1.3163822043342375E-3</v>
      </c>
      <c r="U1006" s="67">
        <f t="shared" si="284"/>
        <v>1.2574334296829356E-3</v>
      </c>
      <c r="V1006" s="67">
        <f t="shared" si="284"/>
        <v>1.2011244339814313E-3</v>
      </c>
      <c r="W1006" s="67">
        <f t="shared" si="284"/>
        <v>1.1473370055629852E-3</v>
      </c>
      <c r="X1006" s="67">
        <f t="shared" si="284"/>
        <v>1.0959582263852174E-3</v>
      </c>
      <c r="Y1006" s="67">
        <f t="shared" si="284"/>
        <v>1.0468802349768655E-3</v>
      </c>
      <c r="Z1006" s="67">
        <f t="shared" si="282"/>
        <v>1E-3</v>
      </c>
      <c r="AA1006" s="67">
        <f t="shared" si="282"/>
        <v>9.5521910395232406E-4</v>
      </c>
      <c r="AB1006" s="67">
        <f t="shared" si="282"/>
        <v>9.124435365554808E-4</v>
      </c>
      <c r="AC1006" s="67">
        <f t="shared" si="282"/>
        <v>8.7158349739561601E-4</v>
      </c>
      <c r="AD1006" s="67">
        <f t="shared" si="282"/>
        <v>8.3255320740187311E-4</v>
      </c>
      <c r="AE1006" s="67">
        <f t="shared" si="282"/>
        <v>7.9527072876705066E-4</v>
      </c>
      <c r="AF1006" s="67">
        <f t="shared" si="282"/>
        <v>7.5965779293237379E-4</v>
      </c>
      <c r="AG1006" s="67">
        <f t="shared" si="282"/>
        <v>7.2563963627526233E-4</v>
      </c>
      <c r="AH1006" s="67">
        <f t="shared" si="282"/>
        <v>6.9314484315514632E-4</v>
      </c>
      <c r="AI1006" s="67">
        <f t="shared" si="282"/>
        <v>6.6210519598783302E-4</v>
      </c>
      <c r="AJ1006" s="67">
        <f t="shared" si="282"/>
        <v>6.3245553203367577E-4</v>
      </c>
      <c r="AK1006" s="67">
        <f t="shared" si="282"/>
        <v>6.0413360659889814E-4</v>
      </c>
      <c r="AL1006" s="67">
        <f t="shared" si="282"/>
        <v>5.7707996236288544E-4</v>
      </c>
      <c r="AM1006" s="67">
        <f t="shared" si="282"/>
        <v>5.5123780455711624E-4</v>
      </c>
      <c r="AN1006" s="67">
        <f t="shared" si="282"/>
        <v>5.2655288173369486E-4</v>
      </c>
      <c r="AO1006" s="67">
        <f t="shared" si="285"/>
        <v>5.0297337187317416E-4</v>
      </c>
      <c r="AP1006" s="67">
        <f t="shared" si="285"/>
        <v>4.8044977359257247E-4</v>
      </c>
      <c r="AQ1006" s="67">
        <f t="shared" si="285"/>
        <v>4.5893480222519402E-4</v>
      </c>
      <c r="AR1006" s="67">
        <f t="shared" si="285"/>
        <v>4.383832905540869E-4</v>
      </c>
      <c r="AS1006" s="67">
        <f t="shared" si="285"/>
        <v>4.1875209399074622E-4</v>
      </c>
      <c r="AT1006" s="67">
        <f t="shared" si="285"/>
        <v>3.9999999999999996E-4</v>
      </c>
      <c r="AU1006" s="67">
        <f t="shared" si="285"/>
        <v>3.8208764158092958E-4</v>
      </c>
      <c r="AV1006" s="67">
        <f t="shared" si="285"/>
        <v>3.6497741462219232E-4</v>
      </c>
      <c r="AW1006" s="67">
        <f t="shared" si="285"/>
        <v>3.4863339895824642E-4</v>
      </c>
      <c r="AX1006" s="67">
        <f t="shared" si="285"/>
        <v>3.3302128296074925E-4</v>
      </c>
      <c r="AY1006" s="67">
        <f t="shared" si="285"/>
        <v>3.181082915068202E-4</v>
      </c>
      <c r="AZ1006" s="67">
        <f t="shared" si="285"/>
        <v>3.0386311717294949E-4</v>
      </c>
      <c r="BA1006" s="67">
        <f t="shared" si="285"/>
        <v>2.9025585451010482E-4</v>
      </c>
      <c r="BB1006" s="67">
        <f t="shared" si="285"/>
        <v>2.7725793726205848E-4</v>
      </c>
      <c r="BC1006" s="67">
        <f t="shared" si="285"/>
        <v>2.6484207839513321E-4</v>
      </c>
      <c r="BD1006" s="67">
        <f t="shared" si="283"/>
        <v>2.5298221281347025E-4</v>
      </c>
      <c r="BE1006" s="67">
        <f t="shared" si="283"/>
        <v>2.4165344263955927E-4</v>
      </c>
      <c r="BF1006" s="67">
        <f t="shared" si="283"/>
        <v>2.3083198494515414E-4</v>
      </c>
      <c r="BG1006" s="67">
        <f t="shared" si="283"/>
        <v>2.2049512182284648E-4</v>
      </c>
      <c r="BH1006" s="67">
        <f t="shared" si="283"/>
        <v>2.1062115269347795E-4</v>
      </c>
      <c r="BI1006" s="67">
        <f t="shared" si="283"/>
        <v>2.0118934874926964E-4</v>
      </c>
      <c r="BJ1006" s="67">
        <f t="shared" si="283"/>
        <v>1.9217990943702897E-4</v>
      </c>
      <c r="BK1006" s="67">
        <f t="shared" si="283"/>
        <v>1.835739208900776E-4</v>
      </c>
      <c r="BL1006" s="67">
        <f t="shared" si="283"/>
        <v>1.7535331622163473E-4</v>
      </c>
      <c r="BM1006" s="67">
        <f t="shared" si="283"/>
        <v>1.6750083759629848E-4</v>
      </c>
      <c r="BN1006" s="67">
        <f t="shared" si="283"/>
        <v>1.5999999999999999E-4</v>
      </c>
      <c r="BO1006" s="67">
        <f t="shared" si="283"/>
        <v>1.5283505663237179E-4</v>
      </c>
      <c r="BP1006" s="67">
        <f t="shared" si="283"/>
        <v>1.459909658488769E-4</v>
      </c>
      <c r="BQ1006" s="67">
        <f t="shared" si="283"/>
        <v>1.3945335958329852E-4</v>
      </c>
      <c r="BS1006" s="55"/>
    </row>
    <row r="1007" spans="2:71">
      <c r="B1007" s="56">
        <v>58</v>
      </c>
      <c r="C1007" s="212">
        <v>1.1000000000000001E-3</v>
      </c>
      <c r="D1007" s="212">
        <v>4.0000000000000002E-4</v>
      </c>
      <c r="I1007" s="61" t="s">
        <v>381</v>
      </c>
      <c r="J1007" s="67">
        <f t="shared" si="284"/>
        <v>2.4709208851360596E-3</v>
      </c>
      <c r="K1007" s="67">
        <f t="shared" si="284"/>
        <v>2.3490497004009479E-3</v>
      </c>
      <c r="L1007" s="67">
        <f t="shared" si="284"/>
        <v>2.2331894671932966E-3</v>
      </c>
      <c r="M1007" s="67">
        <f t="shared" si="284"/>
        <v>2.1230437123283719E-3</v>
      </c>
      <c r="N1007" s="67">
        <f t="shared" si="284"/>
        <v>2.0183305853228349E-3</v>
      </c>
      <c r="O1007" s="67">
        <f t="shared" si="284"/>
        <v>1.9187821371713437E-3</v>
      </c>
      <c r="P1007" s="67">
        <f t="shared" si="284"/>
        <v>1.8241436346954686E-3</v>
      </c>
      <c r="Q1007" s="67">
        <f t="shared" si="284"/>
        <v>1.7341729087104046E-3</v>
      </c>
      <c r="R1007" s="67">
        <f t="shared" si="284"/>
        <v>1.6486397343415163E-3</v>
      </c>
      <c r="S1007" s="67">
        <f t="shared" si="284"/>
        <v>1.5673252419050191E-3</v>
      </c>
      <c r="T1007" s="67">
        <f t="shared" si="284"/>
        <v>1.4900213568453031E-3</v>
      </c>
      <c r="U1007" s="67">
        <f t="shared" si="284"/>
        <v>1.4165302672957665E-3</v>
      </c>
      <c r="V1007" s="67">
        <f t="shared" si="284"/>
        <v>1.3466639179007017E-3</v>
      </c>
      <c r="W1007" s="67">
        <f t="shared" si="284"/>
        <v>1.2802435286029896E-3</v>
      </c>
      <c r="X1007" s="67">
        <f t="shared" si="284"/>
        <v>1.217099137166226E-3</v>
      </c>
      <c r="Y1007" s="67">
        <f t="shared" si="284"/>
        <v>1.1570691642606543E-3</v>
      </c>
      <c r="Z1007" s="67">
        <f t="shared" si="282"/>
        <v>1.1000000000000001E-3</v>
      </c>
      <c r="AA1007" s="67">
        <f t="shared" si="282"/>
        <v>1.0457456108712115E-3</v>
      </c>
      <c r="AB1007" s="67">
        <f t="shared" si="282"/>
        <v>9.9416716605127582E-4</v>
      </c>
      <c r="AC1007" s="67">
        <f t="shared" si="282"/>
        <v>9.4513268215490256E-4</v>
      </c>
      <c r="AD1007" s="67">
        <f t="shared" si="282"/>
        <v>8.9851668550402293E-4</v>
      </c>
      <c r="AE1007" s="67">
        <f t="shared" si="282"/>
        <v>8.5419989105489159E-4</v>
      </c>
      <c r="AF1007" s="67">
        <f t="shared" si="282"/>
        <v>8.1206889716120003E-4</v>
      </c>
      <c r="AG1007" s="67">
        <f t="shared" si="282"/>
        <v>7.7201589539213655E-4</v>
      </c>
      <c r="AH1007" s="67">
        <f t="shared" si="282"/>
        <v>7.339383946628501E-4</v>
      </c>
      <c r="AI1007" s="67">
        <f t="shared" si="282"/>
        <v>6.9773895897139865E-4</v>
      </c>
      <c r="AJ1007" s="67">
        <f t="shared" si="282"/>
        <v>6.6332495807108055E-4</v>
      </c>
      <c r="AK1007" s="67">
        <f t="shared" si="282"/>
        <v>6.3060833044014807E-4</v>
      </c>
      <c r="AL1007" s="67">
        <f t="shared" si="282"/>
        <v>5.9950535794237047E-4</v>
      </c>
      <c r="AM1007" s="67">
        <f t="shared" si="282"/>
        <v>5.6993645160182598E-4</v>
      </c>
      <c r="AN1007" s="67">
        <f t="shared" si="282"/>
        <v>5.4182594794374738E-4</v>
      </c>
      <c r="AO1007" s="67">
        <f t="shared" si="285"/>
        <v>5.1510191538027951E-4</v>
      </c>
      <c r="AP1007" s="67">
        <f t="shared" si="285"/>
        <v>4.8969597014571046E-4</v>
      </c>
      <c r="AQ1007" s="67">
        <f t="shared" si="285"/>
        <v>4.6554310131017863E-4</v>
      </c>
      <c r="AR1007" s="67">
        <f t="shared" si="285"/>
        <v>4.4258150442408285E-4</v>
      </c>
      <c r="AS1007" s="67">
        <f t="shared" si="285"/>
        <v>4.2075242336751123E-4</v>
      </c>
      <c r="AT1007" s="67">
        <f t="shared" si="285"/>
        <v>4.0000000000000056E-4</v>
      </c>
      <c r="AU1007" s="67">
        <f t="shared" si="285"/>
        <v>3.8027113122589566E-4</v>
      </c>
      <c r="AV1007" s="67">
        <f t="shared" si="285"/>
        <v>3.6151533310955537E-4</v>
      </c>
      <c r="AW1007" s="67">
        <f t="shared" si="285"/>
        <v>3.4368461169269235E-4</v>
      </c>
      <c r="AX1007" s="67">
        <f t="shared" si="285"/>
        <v>3.2673334018328156E-4</v>
      </c>
      <c r="AY1007" s="67">
        <f t="shared" si="285"/>
        <v>3.1061814220177919E-4</v>
      </c>
      <c r="AZ1007" s="67">
        <f t="shared" si="285"/>
        <v>2.9529778078589132E-4</v>
      </c>
      <c r="BA1007" s="67">
        <f t="shared" si="285"/>
        <v>2.8073305286986818E-4</v>
      </c>
      <c r="BB1007" s="67">
        <f t="shared" si="285"/>
        <v>2.6688668896830952E-4</v>
      </c>
      <c r="BC1007" s="67">
        <f t="shared" si="285"/>
        <v>2.5372325780778171E-4</v>
      </c>
      <c r="BD1007" s="67">
        <f t="shared" si="283"/>
        <v>2.4120907566221143E-4</v>
      </c>
      <c r="BE1007" s="67">
        <f t="shared" si="283"/>
        <v>2.2931212016005418E-4</v>
      </c>
      <c r="BF1007" s="67">
        <f t="shared" si="283"/>
        <v>2.1800194834268046E-4</v>
      </c>
      <c r="BG1007" s="67">
        <f t="shared" si="283"/>
        <v>2.0724961876430063E-4</v>
      </c>
      <c r="BH1007" s="67">
        <f t="shared" si="283"/>
        <v>1.9702761743409025E-4</v>
      </c>
      <c r="BI1007" s="67">
        <f t="shared" si="283"/>
        <v>1.8730978741101097E-4</v>
      </c>
      <c r="BJ1007" s="67">
        <f t="shared" si="283"/>
        <v>1.7807126187116768E-4</v>
      </c>
      <c r="BK1007" s="67">
        <f t="shared" si="283"/>
        <v>1.6928840047642884E-4</v>
      </c>
      <c r="BL1007" s="67">
        <f t="shared" si="283"/>
        <v>1.6093872888148491E-4</v>
      </c>
      <c r="BM1007" s="67">
        <f t="shared" si="283"/>
        <v>1.5300088122454974E-4</v>
      </c>
      <c r="BN1007" s="67">
        <f t="shared" si="283"/>
        <v>1.4545454545454586E-4</v>
      </c>
      <c r="BO1007" s="67">
        <f t="shared" si="283"/>
        <v>1.3828041135487135E-4</v>
      </c>
      <c r="BP1007" s="67">
        <f t="shared" si="283"/>
        <v>1.314601211307476E-4</v>
      </c>
      <c r="BQ1007" s="67">
        <f t="shared" si="283"/>
        <v>1.2497622243370647E-4</v>
      </c>
      <c r="BS1007" s="55"/>
    </row>
    <row r="1008" spans="2:71">
      <c r="B1008" s="56">
        <v>59</v>
      </c>
      <c r="C1008" s="212">
        <v>1.1000000000000001E-3</v>
      </c>
      <c r="D1008" s="212">
        <v>4.0000000000000002E-4</v>
      </c>
      <c r="I1008" s="61" t="s">
        <v>381</v>
      </c>
      <c r="J1008" s="67">
        <f t="shared" si="284"/>
        <v>2.4709208851360596E-3</v>
      </c>
      <c r="K1008" s="67">
        <f t="shared" si="284"/>
        <v>2.3490497004009479E-3</v>
      </c>
      <c r="L1008" s="67">
        <f t="shared" si="284"/>
        <v>2.2331894671932966E-3</v>
      </c>
      <c r="M1008" s="67">
        <f t="shared" si="284"/>
        <v>2.1230437123283719E-3</v>
      </c>
      <c r="N1008" s="67">
        <f t="shared" si="284"/>
        <v>2.0183305853228349E-3</v>
      </c>
      <c r="O1008" s="67">
        <f t="shared" si="284"/>
        <v>1.9187821371713437E-3</v>
      </c>
      <c r="P1008" s="67">
        <f t="shared" si="284"/>
        <v>1.8241436346954686E-3</v>
      </c>
      <c r="Q1008" s="67">
        <f t="shared" si="284"/>
        <v>1.7341729087104046E-3</v>
      </c>
      <c r="R1008" s="67">
        <f t="shared" si="284"/>
        <v>1.6486397343415163E-3</v>
      </c>
      <c r="S1008" s="67">
        <f t="shared" si="284"/>
        <v>1.5673252419050191E-3</v>
      </c>
      <c r="T1008" s="67">
        <f t="shared" si="284"/>
        <v>1.4900213568453031E-3</v>
      </c>
      <c r="U1008" s="67">
        <f t="shared" si="284"/>
        <v>1.4165302672957665E-3</v>
      </c>
      <c r="V1008" s="67">
        <f t="shared" si="284"/>
        <v>1.3466639179007017E-3</v>
      </c>
      <c r="W1008" s="67">
        <f t="shared" si="284"/>
        <v>1.2802435286029896E-3</v>
      </c>
      <c r="X1008" s="67">
        <f t="shared" si="284"/>
        <v>1.217099137166226E-3</v>
      </c>
      <c r="Y1008" s="67">
        <f t="shared" si="284"/>
        <v>1.1570691642606543E-3</v>
      </c>
      <c r="Z1008" s="67">
        <f t="shared" si="282"/>
        <v>1.1000000000000001E-3</v>
      </c>
      <c r="AA1008" s="67">
        <f t="shared" si="282"/>
        <v>1.0457456108712115E-3</v>
      </c>
      <c r="AB1008" s="67">
        <f t="shared" si="282"/>
        <v>9.9416716605127582E-4</v>
      </c>
      <c r="AC1008" s="67">
        <f t="shared" si="282"/>
        <v>9.4513268215490256E-4</v>
      </c>
      <c r="AD1008" s="67">
        <f t="shared" si="282"/>
        <v>8.9851668550402293E-4</v>
      </c>
      <c r="AE1008" s="67">
        <f t="shared" si="282"/>
        <v>8.5419989105489159E-4</v>
      </c>
      <c r="AF1008" s="67">
        <f t="shared" si="282"/>
        <v>8.1206889716120003E-4</v>
      </c>
      <c r="AG1008" s="67">
        <f t="shared" si="282"/>
        <v>7.7201589539213655E-4</v>
      </c>
      <c r="AH1008" s="67">
        <f t="shared" si="282"/>
        <v>7.339383946628501E-4</v>
      </c>
      <c r="AI1008" s="67">
        <f t="shared" si="282"/>
        <v>6.9773895897139865E-4</v>
      </c>
      <c r="AJ1008" s="67">
        <f t="shared" si="282"/>
        <v>6.6332495807108055E-4</v>
      </c>
      <c r="AK1008" s="67">
        <f t="shared" si="282"/>
        <v>6.3060833044014807E-4</v>
      </c>
      <c r="AL1008" s="67">
        <f t="shared" si="282"/>
        <v>5.9950535794237047E-4</v>
      </c>
      <c r="AM1008" s="67">
        <f t="shared" si="282"/>
        <v>5.6993645160182598E-4</v>
      </c>
      <c r="AN1008" s="67">
        <f t="shared" si="282"/>
        <v>5.4182594794374738E-4</v>
      </c>
      <c r="AO1008" s="67">
        <f t="shared" si="285"/>
        <v>5.1510191538027951E-4</v>
      </c>
      <c r="AP1008" s="67">
        <f t="shared" si="285"/>
        <v>4.8969597014571046E-4</v>
      </c>
      <c r="AQ1008" s="67">
        <f t="shared" si="285"/>
        <v>4.6554310131017863E-4</v>
      </c>
      <c r="AR1008" s="67">
        <f t="shared" si="285"/>
        <v>4.4258150442408285E-4</v>
      </c>
      <c r="AS1008" s="67">
        <f t="shared" si="285"/>
        <v>4.2075242336751123E-4</v>
      </c>
      <c r="AT1008" s="67">
        <f t="shared" si="285"/>
        <v>4.0000000000000056E-4</v>
      </c>
      <c r="AU1008" s="67">
        <f t="shared" si="285"/>
        <v>3.8027113122589566E-4</v>
      </c>
      <c r="AV1008" s="67">
        <f t="shared" si="285"/>
        <v>3.6151533310955537E-4</v>
      </c>
      <c r="AW1008" s="67">
        <f t="shared" si="285"/>
        <v>3.4368461169269235E-4</v>
      </c>
      <c r="AX1008" s="67">
        <f t="shared" si="285"/>
        <v>3.2673334018328156E-4</v>
      </c>
      <c r="AY1008" s="67">
        <f t="shared" si="285"/>
        <v>3.1061814220177919E-4</v>
      </c>
      <c r="AZ1008" s="67">
        <f t="shared" si="285"/>
        <v>2.9529778078589132E-4</v>
      </c>
      <c r="BA1008" s="67">
        <f t="shared" si="285"/>
        <v>2.8073305286986818E-4</v>
      </c>
      <c r="BB1008" s="67">
        <f t="shared" si="285"/>
        <v>2.6688668896830952E-4</v>
      </c>
      <c r="BC1008" s="67">
        <f t="shared" si="285"/>
        <v>2.5372325780778171E-4</v>
      </c>
      <c r="BD1008" s="67">
        <f t="shared" si="283"/>
        <v>2.4120907566221143E-4</v>
      </c>
      <c r="BE1008" s="67">
        <f t="shared" si="283"/>
        <v>2.2931212016005418E-4</v>
      </c>
      <c r="BF1008" s="67">
        <f t="shared" si="283"/>
        <v>2.1800194834268046E-4</v>
      </c>
      <c r="BG1008" s="67">
        <f t="shared" si="283"/>
        <v>2.0724961876430063E-4</v>
      </c>
      <c r="BH1008" s="67">
        <f t="shared" si="283"/>
        <v>1.9702761743409025E-4</v>
      </c>
      <c r="BI1008" s="67">
        <f t="shared" si="283"/>
        <v>1.8730978741101097E-4</v>
      </c>
      <c r="BJ1008" s="67">
        <f t="shared" si="283"/>
        <v>1.7807126187116768E-4</v>
      </c>
      <c r="BK1008" s="67">
        <f t="shared" si="283"/>
        <v>1.6928840047642884E-4</v>
      </c>
      <c r="BL1008" s="67">
        <f t="shared" si="283"/>
        <v>1.6093872888148491E-4</v>
      </c>
      <c r="BM1008" s="67">
        <f t="shared" si="283"/>
        <v>1.5300088122454974E-4</v>
      </c>
      <c r="BN1008" s="67">
        <f t="shared" si="283"/>
        <v>1.4545454545454586E-4</v>
      </c>
      <c r="BO1008" s="67">
        <f t="shared" si="283"/>
        <v>1.3828041135487135E-4</v>
      </c>
      <c r="BP1008" s="67">
        <f t="shared" si="283"/>
        <v>1.314601211307476E-4</v>
      </c>
      <c r="BQ1008" s="67">
        <f t="shared" si="283"/>
        <v>1.2497622243370647E-4</v>
      </c>
      <c r="BS1008" s="55"/>
    </row>
    <row r="1009" spans="1:71">
      <c r="B1009" s="56">
        <v>60</v>
      </c>
      <c r="C1009" s="212">
        <v>1.1000000000000001E-3</v>
      </c>
      <c r="D1009" s="212">
        <v>4.0000000000000002E-4</v>
      </c>
      <c r="I1009" s="61" t="s">
        <v>381</v>
      </c>
      <c r="J1009" s="67">
        <f t="shared" si="284"/>
        <v>2.4709208851360596E-3</v>
      </c>
      <c r="K1009" s="67">
        <f t="shared" si="284"/>
        <v>2.3490497004009479E-3</v>
      </c>
      <c r="L1009" s="67">
        <f t="shared" si="284"/>
        <v>2.2331894671932966E-3</v>
      </c>
      <c r="M1009" s="67">
        <f t="shared" si="284"/>
        <v>2.1230437123283719E-3</v>
      </c>
      <c r="N1009" s="67">
        <f t="shared" si="284"/>
        <v>2.0183305853228349E-3</v>
      </c>
      <c r="O1009" s="67">
        <f t="shared" si="284"/>
        <v>1.9187821371713437E-3</v>
      </c>
      <c r="P1009" s="67">
        <f t="shared" si="284"/>
        <v>1.8241436346954686E-3</v>
      </c>
      <c r="Q1009" s="67">
        <f t="shared" si="284"/>
        <v>1.7341729087104046E-3</v>
      </c>
      <c r="R1009" s="67">
        <f t="shared" si="284"/>
        <v>1.6486397343415163E-3</v>
      </c>
      <c r="S1009" s="67">
        <f t="shared" si="284"/>
        <v>1.5673252419050191E-3</v>
      </c>
      <c r="T1009" s="67">
        <f t="shared" si="284"/>
        <v>1.4900213568453031E-3</v>
      </c>
      <c r="U1009" s="67">
        <f t="shared" si="284"/>
        <v>1.4165302672957665E-3</v>
      </c>
      <c r="V1009" s="67">
        <f t="shared" si="284"/>
        <v>1.3466639179007017E-3</v>
      </c>
      <c r="W1009" s="67">
        <f t="shared" si="284"/>
        <v>1.2802435286029896E-3</v>
      </c>
      <c r="X1009" s="67">
        <f t="shared" si="284"/>
        <v>1.217099137166226E-3</v>
      </c>
      <c r="Y1009" s="67">
        <f t="shared" si="284"/>
        <v>1.1570691642606543E-3</v>
      </c>
      <c r="Z1009" s="67">
        <f t="shared" si="282"/>
        <v>1.1000000000000001E-3</v>
      </c>
      <c r="AA1009" s="67">
        <f t="shared" si="282"/>
        <v>1.0457456108712115E-3</v>
      </c>
      <c r="AB1009" s="67">
        <f t="shared" si="282"/>
        <v>9.9416716605127582E-4</v>
      </c>
      <c r="AC1009" s="67">
        <f t="shared" si="282"/>
        <v>9.4513268215490256E-4</v>
      </c>
      <c r="AD1009" s="67">
        <f t="shared" si="282"/>
        <v>8.9851668550402293E-4</v>
      </c>
      <c r="AE1009" s="67">
        <f t="shared" si="282"/>
        <v>8.5419989105489159E-4</v>
      </c>
      <c r="AF1009" s="67">
        <f t="shared" si="282"/>
        <v>8.1206889716120003E-4</v>
      </c>
      <c r="AG1009" s="67">
        <f t="shared" si="282"/>
        <v>7.7201589539213655E-4</v>
      </c>
      <c r="AH1009" s="67">
        <f t="shared" si="282"/>
        <v>7.339383946628501E-4</v>
      </c>
      <c r="AI1009" s="67">
        <f t="shared" si="282"/>
        <v>6.9773895897139865E-4</v>
      </c>
      <c r="AJ1009" s="67">
        <f t="shared" si="282"/>
        <v>6.6332495807108055E-4</v>
      </c>
      <c r="AK1009" s="67">
        <f t="shared" si="282"/>
        <v>6.3060833044014807E-4</v>
      </c>
      <c r="AL1009" s="67">
        <f t="shared" si="282"/>
        <v>5.9950535794237047E-4</v>
      </c>
      <c r="AM1009" s="67">
        <f t="shared" si="282"/>
        <v>5.6993645160182598E-4</v>
      </c>
      <c r="AN1009" s="67">
        <f t="shared" si="282"/>
        <v>5.4182594794374738E-4</v>
      </c>
      <c r="AO1009" s="67">
        <f t="shared" si="285"/>
        <v>5.1510191538027951E-4</v>
      </c>
      <c r="AP1009" s="67">
        <f t="shared" si="285"/>
        <v>4.8969597014571046E-4</v>
      </c>
      <c r="AQ1009" s="67">
        <f t="shared" si="285"/>
        <v>4.6554310131017863E-4</v>
      </c>
      <c r="AR1009" s="67">
        <f t="shared" si="285"/>
        <v>4.4258150442408285E-4</v>
      </c>
      <c r="AS1009" s="67">
        <f t="shared" si="285"/>
        <v>4.2075242336751123E-4</v>
      </c>
      <c r="AT1009" s="67">
        <f t="shared" si="285"/>
        <v>4.0000000000000056E-4</v>
      </c>
      <c r="AU1009" s="67">
        <f t="shared" si="285"/>
        <v>3.8027113122589566E-4</v>
      </c>
      <c r="AV1009" s="67">
        <f t="shared" si="285"/>
        <v>3.6151533310955537E-4</v>
      </c>
      <c r="AW1009" s="67">
        <f t="shared" si="285"/>
        <v>3.4368461169269235E-4</v>
      </c>
      <c r="AX1009" s="67">
        <f t="shared" si="285"/>
        <v>3.2673334018328156E-4</v>
      </c>
      <c r="AY1009" s="67">
        <f t="shared" si="285"/>
        <v>3.1061814220177919E-4</v>
      </c>
      <c r="AZ1009" s="67">
        <f t="shared" si="285"/>
        <v>2.9529778078589132E-4</v>
      </c>
      <c r="BA1009" s="67">
        <f t="shared" si="285"/>
        <v>2.8073305286986818E-4</v>
      </c>
      <c r="BB1009" s="67">
        <f t="shared" si="285"/>
        <v>2.6688668896830952E-4</v>
      </c>
      <c r="BC1009" s="67">
        <f t="shared" si="285"/>
        <v>2.5372325780778171E-4</v>
      </c>
      <c r="BD1009" s="67">
        <f t="shared" si="283"/>
        <v>2.4120907566221143E-4</v>
      </c>
      <c r="BE1009" s="67">
        <f t="shared" si="283"/>
        <v>2.2931212016005418E-4</v>
      </c>
      <c r="BF1009" s="67">
        <f t="shared" si="283"/>
        <v>2.1800194834268046E-4</v>
      </c>
      <c r="BG1009" s="67">
        <f t="shared" si="283"/>
        <v>2.0724961876430063E-4</v>
      </c>
      <c r="BH1009" s="67">
        <f t="shared" si="283"/>
        <v>1.9702761743409025E-4</v>
      </c>
      <c r="BI1009" s="67">
        <f t="shared" si="283"/>
        <v>1.8730978741101097E-4</v>
      </c>
      <c r="BJ1009" s="67">
        <f t="shared" si="283"/>
        <v>1.7807126187116768E-4</v>
      </c>
      <c r="BK1009" s="67">
        <f t="shared" si="283"/>
        <v>1.6928840047642884E-4</v>
      </c>
      <c r="BL1009" s="67">
        <f t="shared" si="283"/>
        <v>1.6093872888148491E-4</v>
      </c>
      <c r="BM1009" s="67">
        <f t="shared" si="283"/>
        <v>1.5300088122454974E-4</v>
      </c>
      <c r="BN1009" s="67">
        <f t="shared" si="283"/>
        <v>1.4545454545454586E-4</v>
      </c>
      <c r="BO1009" s="67">
        <f t="shared" si="283"/>
        <v>1.3828041135487135E-4</v>
      </c>
      <c r="BP1009" s="67">
        <f t="shared" si="283"/>
        <v>1.314601211307476E-4</v>
      </c>
      <c r="BQ1009" s="67">
        <f t="shared" si="283"/>
        <v>1.2497622243370647E-4</v>
      </c>
      <c r="BS1009" s="55"/>
    </row>
    <row r="1010" spans="1:71">
      <c r="B1010" s="56">
        <v>61</v>
      </c>
      <c r="C1010" s="212">
        <v>1.1000000000000001E-3</v>
      </c>
      <c r="D1010" s="212">
        <v>4.0000000000000002E-4</v>
      </c>
      <c r="I1010" s="61" t="s">
        <v>381</v>
      </c>
      <c r="J1010" s="67">
        <f t="shared" si="284"/>
        <v>2.4709208851360596E-3</v>
      </c>
      <c r="K1010" s="67">
        <f t="shared" si="284"/>
        <v>2.3490497004009479E-3</v>
      </c>
      <c r="L1010" s="67">
        <f t="shared" si="284"/>
        <v>2.2331894671932966E-3</v>
      </c>
      <c r="M1010" s="67">
        <f t="shared" si="284"/>
        <v>2.1230437123283719E-3</v>
      </c>
      <c r="N1010" s="67">
        <f t="shared" si="284"/>
        <v>2.0183305853228349E-3</v>
      </c>
      <c r="O1010" s="67">
        <f t="shared" si="284"/>
        <v>1.9187821371713437E-3</v>
      </c>
      <c r="P1010" s="67">
        <f t="shared" si="284"/>
        <v>1.8241436346954686E-3</v>
      </c>
      <c r="Q1010" s="67">
        <f t="shared" si="284"/>
        <v>1.7341729087104046E-3</v>
      </c>
      <c r="R1010" s="67">
        <f t="shared" si="284"/>
        <v>1.6486397343415163E-3</v>
      </c>
      <c r="S1010" s="67">
        <f t="shared" si="284"/>
        <v>1.5673252419050191E-3</v>
      </c>
      <c r="T1010" s="67">
        <f t="shared" si="284"/>
        <v>1.4900213568453031E-3</v>
      </c>
      <c r="U1010" s="67">
        <f t="shared" si="284"/>
        <v>1.4165302672957665E-3</v>
      </c>
      <c r="V1010" s="67">
        <f t="shared" si="284"/>
        <v>1.3466639179007017E-3</v>
      </c>
      <c r="W1010" s="67">
        <f t="shared" si="284"/>
        <v>1.2802435286029896E-3</v>
      </c>
      <c r="X1010" s="67">
        <f t="shared" si="284"/>
        <v>1.217099137166226E-3</v>
      </c>
      <c r="Y1010" s="67">
        <f t="shared" si="284"/>
        <v>1.1570691642606543E-3</v>
      </c>
      <c r="Z1010" s="67">
        <f t="shared" si="282"/>
        <v>1.1000000000000001E-3</v>
      </c>
      <c r="AA1010" s="67">
        <f t="shared" si="282"/>
        <v>1.0457456108712115E-3</v>
      </c>
      <c r="AB1010" s="67">
        <f t="shared" si="282"/>
        <v>9.9416716605127582E-4</v>
      </c>
      <c r="AC1010" s="67">
        <f t="shared" si="282"/>
        <v>9.4513268215490256E-4</v>
      </c>
      <c r="AD1010" s="67">
        <f t="shared" si="282"/>
        <v>8.9851668550402293E-4</v>
      </c>
      <c r="AE1010" s="67">
        <f t="shared" si="282"/>
        <v>8.5419989105489159E-4</v>
      </c>
      <c r="AF1010" s="67">
        <f t="shared" si="282"/>
        <v>8.1206889716120003E-4</v>
      </c>
      <c r="AG1010" s="67">
        <f t="shared" si="282"/>
        <v>7.7201589539213655E-4</v>
      </c>
      <c r="AH1010" s="67">
        <f t="shared" si="282"/>
        <v>7.339383946628501E-4</v>
      </c>
      <c r="AI1010" s="67">
        <f t="shared" si="282"/>
        <v>6.9773895897139865E-4</v>
      </c>
      <c r="AJ1010" s="67">
        <f t="shared" si="282"/>
        <v>6.6332495807108055E-4</v>
      </c>
      <c r="AK1010" s="67">
        <f t="shared" si="282"/>
        <v>6.3060833044014807E-4</v>
      </c>
      <c r="AL1010" s="67">
        <f t="shared" si="282"/>
        <v>5.9950535794237047E-4</v>
      </c>
      <c r="AM1010" s="67">
        <f t="shared" si="282"/>
        <v>5.6993645160182598E-4</v>
      </c>
      <c r="AN1010" s="67">
        <f t="shared" si="282"/>
        <v>5.4182594794374738E-4</v>
      </c>
      <c r="AO1010" s="67">
        <f t="shared" si="285"/>
        <v>5.1510191538027951E-4</v>
      </c>
      <c r="AP1010" s="67">
        <f t="shared" si="285"/>
        <v>4.8969597014571046E-4</v>
      </c>
      <c r="AQ1010" s="67">
        <f t="shared" si="285"/>
        <v>4.6554310131017863E-4</v>
      </c>
      <c r="AR1010" s="67">
        <f t="shared" si="285"/>
        <v>4.4258150442408285E-4</v>
      </c>
      <c r="AS1010" s="67">
        <f t="shared" si="285"/>
        <v>4.2075242336751123E-4</v>
      </c>
      <c r="AT1010" s="67">
        <f t="shared" si="285"/>
        <v>4.0000000000000056E-4</v>
      </c>
      <c r="AU1010" s="67">
        <f t="shared" si="285"/>
        <v>3.8027113122589566E-4</v>
      </c>
      <c r="AV1010" s="67">
        <f t="shared" si="285"/>
        <v>3.6151533310955537E-4</v>
      </c>
      <c r="AW1010" s="67">
        <f t="shared" si="285"/>
        <v>3.4368461169269235E-4</v>
      </c>
      <c r="AX1010" s="67">
        <f t="shared" si="285"/>
        <v>3.2673334018328156E-4</v>
      </c>
      <c r="AY1010" s="67">
        <f t="shared" si="285"/>
        <v>3.1061814220177919E-4</v>
      </c>
      <c r="AZ1010" s="67">
        <f t="shared" si="285"/>
        <v>2.9529778078589132E-4</v>
      </c>
      <c r="BA1010" s="67">
        <f t="shared" si="285"/>
        <v>2.8073305286986818E-4</v>
      </c>
      <c r="BB1010" s="67">
        <f t="shared" si="285"/>
        <v>2.6688668896830952E-4</v>
      </c>
      <c r="BC1010" s="67">
        <f t="shared" si="285"/>
        <v>2.5372325780778171E-4</v>
      </c>
      <c r="BD1010" s="67">
        <f t="shared" si="283"/>
        <v>2.4120907566221143E-4</v>
      </c>
      <c r="BE1010" s="67">
        <f t="shared" si="283"/>
        <v>2.2931212016005418E-4</v>
      </c>
      <c r="BF1010" s="67">
        <f t="shared" si="283"/>
        <v>2.1800194834268046E-4</v>
      </c>
      <c r="BG1010" s="67">
        <f t="shared" si="283"/>
        <v>2.0724961876430063E-4</v>
      </c>
      <c r="BH1010" s="67">
        <f t="shared" si="283"/>
        <v>1.9702761743409025E-4</v>
      </c>
      <c r="BI1010" s="67">
        <f t="shared" si="283"/>
        <v>1.8730978741101097E-4</v>
      </c>
      <c r="BJ1010" s="67">
        <f t="shared" si="283"/>
        <v>1.7807126187116768E-4</v>
      </c>
      <c r="BK1010" s="67">
        <f t="shared" si="283"/>
        <v>1.6928840047642884E-4</v>
      </c>
      <c r="BL1010" s="67">
        <f t="shared" si="283"/>
        <v>1.6093872888148491E-4</v>
      </c>
      <c r="BM1010" s="67">
        <f t="shared" si="283"/>
        <v>1.5300088122454974E-4</v>
      </c>
      <c r="BN1010" s="67">
        <f t="shared" si="283"/>
        <v>1.4545454545454586E-4</v>
      </c>
      <c r="BO1010" s="67">
        <f t="shared" si="283"/>
        <v>1.3828041135487135E-4</v>
      </c>
      <c r="BP1010" s="67">
        <f t="shared" si="283"/>
        <v>1.314601211307476E-4</v>
      </c>
      <c r="BQ1010" s="67">
        <f t="shared" si="283"/>
        <v>1.2497622243370647E-4</v>
      </c>
      <c r="BS1010" s="55"/>
    </row>
    <row r="1011" spans="1:71">
      <c r="B1011" s="56">
        <v>62</v>
      </c>
      <c r="C1011" s="212">
        <v>1.1000000000000001E-3</v>
      </c>
      <c r="D1011" s="212">
        <v>4.0000000000000002E-4</v>
      </c>
      <c r="I1011" s="61" t="s">
        <v>381</v>
      </c>
      <c r="J1011" s="67">
        <f t="shared" si="284"/>
        <v>2.4709208851360596E-3</v>
      </c>
      <c r="K1011" s="67">
        <f t="shared" si="284"/>
        <v>2.3490497004009479E-3</v>
      </c>
      <c r="L1011" s="67">
        <f t="shared" si="284"/>
        <v>2.2331894671932966E-3</v>
      </c>
      <c r="M1011" s="67">
        <f t="shared" si="284"/>
        <v>2.1230437123283719E-3</v>
      </c>
      <c r="N1011" s="67">
        <f t="shared" si="284"/>
        <v>2.0183305853228349E-3</v>
      </c>
      <c r="O1011" s="67">
        <f t="shared" si="284"/>
        <v>1.9187821371713437E-3</v>
      </c>
      <c r="P1011" s="67">
        <f t="shared" si="284"/>
        <v>1.8241436346954686E-3</v>
      </c>
      <c r="Q1011" s="67">
        <f t="shared" si="284"/>
        <v>1.7341729087104046E-3</v>
      </c>
      <c r="R1011" s="67">
        <f t="shared" si="284"/>
        <v>1.6486397343415163E-3</v>
      </c>
      <c r="S1011" s="67">
        <f t="shared" si="284"/>
        <v>1.5673252419050191E-3</v>
      </c>
      <c r="T1011" s="67">
        <f t="shared" si="284"/>
        <v>1.4900213568453031E-3</v>
      </c>
      <c r="U1011" s="67">
        <f t="shared" si="284"/>
        <v>1.4165302672957665E-3</v>
      </c>
      <c r="V1011" s="67">
        <f t="shared" si="284"/>
        <v>1.3466639179007017E-3</v>
      </c>
      <c r="W1011" s="67">
        <f t="shared" si="284"/>
        <v>1.2802435286029896E-3</v>
      </c>
      <c r="X1011" s="67">
        <f t="shared" si="284"/>
        <v>1.217099137166226E-3</v>
      </c>
      <c r="Y1011" s="67">
        <f t="shared" si="284"/>
        <v>1.1570691642606543E-3</v>
      </c>
      <c r="Z1011" s="67">
        <f t="shared" si="282"/>
        <v>1.1000000000000001E-3</v>
      </c>
      <c r="AA1011" s="67">
        <f t="shared" si="282"/>
        <v>1.0457456108712115E-3</v>
      </c>
      <c r="AB1011" s="67">
        <f t="shared" si="282"/>
        <v>9.9416716605127582E-4</v>
      </c>
      <c r="AC1011" s="67">
        <f t="shared" si="282"/>
        <v>9.4513268215490256E-4</v>
      </c>
      <c r="AD1011" s="67">
        <f t="shared" si="282"/>
        <v>8.9851668550402293E-4</v>
      </c>
      <c r="AE1011" s="67">
        <f t="shared" si="282"/>
        <v>8.5419989105489159E-4</v>
      </c>
      <c r="AF1011" s="67">
        <f t="shared" si="282"/>
        <v>8.1206889716120003E-4</v>
      </c>
      <c r="AG1011" s="67">
        <f t="shared" si="282"/>
        <v>7.7201589539213655E-4</v>
      </c>
      <c r="AH1011" s="67">
        <f t="shared" si="282"/>
        <v>7.339383946628501E-4</v>
      </c>
      <c r="AI1011" s="67">
        <f t="shared" si="282"/>
        <v>6.9773895897139865E-4</v>
      </c>
      <c r="AJ1011" s="67">
        <f t="shared" si="282"/>
        <v>6.6332495807108055E-4</v>
      </c>
      <c r="AK1011" s="67">
        <f t="shared" si="282"/>
        <v>6.3060833044014807E-4</v>
      </c>
      <c r="AL1011" s="67">
        <f t="shared" si="282"/>
        <v>5.9950535794237047E-4</v>
      </c>
      <c r="AM1011" s="67">
        <f t="shared" si="282"/>
        <v>5.6993645160182598E-4</v>
      </c>
      <c r="AN1011" s="67">
        <f t="shared" si="282"/>
        <v>5.4182594794374738E-4</v>
      </c>
      <c r="AO1011" s="67">
        <f t="shared" si="285"/>
        <v>5.1510191538027951E-4</v>
      </c>
      <c r="AP1011" s="67">
        <f t="shared" si="285"/>
        <v>4.8969597014571046E-4</v>
      </c>
      <c r="AQ1011" s="67">
        <f t="shared" si="285"/>
        <v>4.6554310131017863E-4</v>
      </c>
      <c r="AR1011" s="67">
        <f t="shared" si="285"/>
        <v>4.4258150442408285E-4</v>
      </c>
      <c r="AS1011" s="67">
        <f t="shared" si="285"/>
        <v>4.2075242336751123E-4</v>
      </c>
      <c r="AT1011" s="67">
        <f t="shared" si="285"/>
        <v>4.0000000000000056E-4</v>
      </c>
      <c r="AU1011" s="67">
        <f t="shared" si="285"/>
        <v>3.8027113122589566E-4</v>
      </c>
      <c r="AV1011" s="67">
        <f t="shared" si="285"/>
        <v>3.6151533310955537E-4</v>
      </c>
      <c r="AW1011" s="67">
        <f t="shared" si="285"/>
        <v>3.4368461169269235E-4</v>
      </c>
      <c r="AX1011" s="67">
        <f t="shared" si="285"/>
        <v>3.2673334018328156E-4</v>
      </c>
      <c r="AY1011" s="67">
        <f t="shared" si="285"/>
        <v>3.1061814220177919E-4</v>
      </c>
      <c r="AZ1011" s="67">
        <f t="shared" si="285"/>
        <v>2.9529778078589132E-4</v>
      </c>
      <c r="BA1011" s="67">
        <f t="shared" si="285"/>
        <v>2.8073305286986818E-4</v>
      </c>
      <c r="BB1011" s="67">
        <f t="shared" si="285"/>
        <v>2.6688668896830952E-4</v>
      </c>
      <c r="BC1011" s="67">
        <f t="shared" si="285"/>
        <v>2.5372325780778171E-4</v>
      </c>
      <c r="BD1011" s="67">
        <f t="shared" si="283"/>
        <v>2.4120907566221143E-4</v>
      </c>
      <c r="BE1011" s="67">
        <f t="shared" si="283"/>
        <v>2.2931212016005418E-4</v>
      </c>
      <c r="BF1011" s="67">
        <f t="shared" si="283"/>
        <v>2.1800194834268046E-4</v>
      </c>
      <c r="BG1011" s="67">
        <f t="shared" si="283"/>
        <v>2.0724961876430063E-4</v>
      </c>
      <c r="BH1011" s="67">
        <f t="shared" si="283"/>
        <v>1.9702761743409025E-4</v>
      </c>
      <c r="BI1011" s="67">
        <f t="shared" si="283"/>
        <v>1.8730978741101097E-4</v>
      </c>
      <c r="BJ1011" s="67">
        <f t="shared" si="283"/>
        <v>1.7807126187116768E-4</v>
      </c>
      <c r="BK1011" s="67">
        <f t="shared" si="283"/>
        <v>1.6928840047642884E-4</v>
      </c>
      <c r="BL1011" s="67">
        <f t="shared" si="283"/>
        <v>1.6093872888148491E-4</v>
      </c>
      <c r="BM1011" s="67">
        <f t="shared" si="283"/>
        <v>1.5300088122454974E-4</v>
      </c>
      <c r="BN1011" s="67">
        <f t="shared" si="283"/>
        <v>1.4545454545454586E-4</v>
      </c>
      <c r="BO1011" s="67">
        <f t="shared" si="283"/>
        <v>1.3828041135487135E-4</v>
      </c>
      <c r="BP1011" s="67">
        <f t="shared" si="283"/>
        <v>1.314601211307476E-4</v>
      </c>
      <c r="BQ1011" s="67">
        <f t="shared" si="283"/>
        <v>1.2497622243370647E-4</v>
      </c>
      <c r="BS1011" s="55"/>
    </row>
    <row r="1012" spans="1:71">
      <c r="B1012" s="56">
        <v>63</v>
      </c>
      <c r="C1012" s="212">
        <v>1.1999999999999999E-3</v>
      </c>
      <c r="D1012" s="212">
        <v>4.0000000000000002E-4</v>
      </c>
      <c r="I1012" s="61" t="s">
        <v>381</v>
      </c>
      <c r="J1012" s="67">
        <f t="shared" si="284"/>
        <v>2.8898696223368316E-3</v>
      </c>
      <c r="K1012" s="67">
        <f t="shared" si="284"/>
        <v>2.7354084683457337E-3</v>
      </c>
      <c r="L1012" s="67">
        <f t="shared" si="284"/>
        <v>2.5892031359695125E-3</v>
      </c>
      <c r="M1012" s="67">
        <f t="shared" si="284"/>
        <v>2.4508123583344222E-3</v>
      </c>
      <c r="N1012" s="67">
        <f t="shared" si="284"/>
        <v>2.3198184539181157E-3</v>
      </c>
      <c r="O1012" s="67">
        <f t="shared" si="284"/>
        <v>2.1958260659320147E-3</v>
      </c>
      <c r="P1012" s="67">
        <f t="shared" si="284"/>
        <v>2.078460969082653E-3</v>
      </c>
      <c r="Q1012" s="67">
        <f t="shared" si="284"/>
        <v>1.9673689401106479E-3</v>
      </c>
      <c r="R1012" s="67">
        <f t="shared" si="284"/>
        <v>1.8622146886984319E-3</v>
      </c>
      <c r="S1012" s="67">
        <f t="shared" si="284"/>
        <v>1.7626808455200886E-3</v>
      </c>
      <c r="T1012" s="67">
        <f t="shared" si="284"/>
        <v>1.6684670043790916E-3</v>
      </c>
      <c r="U1012" s="67">
        <f t="shared" si="284"/>
        <v>1.5792888155429911E-3</v>
      </c>
      <c r="V1012" s="67">
        <f t="shared" si="284"/>
        <v>1.4948771275386206E-3</v>
      </c>
      <c r="W1012" s="67">
        <f t="shared" si="284"/>
        <v>1.4149771748176397E-3</v>
      </c>
      <c r="X1012" s="67">
        <f t="shared" si="284"/>
        <v>1.339347808840685E-3</v>
      </c>
      <c r="Y1012" s="67">
        <f t="shared" si="284"/>
        <v>1.2677607702594454E-3</v>
      </c>
      <c r="Z1012" s="67">
        <f t="shared" si="282"/>
        <v>1.1999999999999999E-3</v>
      </c>
      <c r="AA1012" s="67">
        <f t="shared" si="282"/>
        <v>1.135860987168191E-3</v>
      </c>
      <c r="AB1012" s="67">
        <f t="shared" si="282"/>
        <v>1.0751501518089146E-3</v>
      </c>
      <c r="AC1012" s="67">
        <f t="shared" si="282"/>
        <v>1.0176842606564201E-3</v>
      </c>
      <c r="AD1012" s="67">
        <f t="shared" si="282"/>
        <v>9.6328987411227658E-4</v>
      </c>
      <c r="AE1012" s="67">
        <f t="shared" si="282"/>
        <v>9.1180282278191082E-4</v>
      </c>
      <c r="AF1012" s="67">
        <f t="shared" si="282"/>
        <v>8.6306771198983701E-4</v>
      </c>
      <c r="AG1012" s="67">
        <f t="shared" si="282"/>
        <v>8.1693745277814029E-4</v>
      </c>
      <c r="AH1012" s="67">
        <f t="shared" si="282"/>
        <v>7.7327281797270485E-4</v>
      </c>
      <c r="AI1012" s="67">
        <f t="shared" si="282"/>
        <v>7.3194202197733788E-4</v>
      </c>
      <c r="AJ1012" s="67">
        <f t="shared" si="282"/>
        <v>6.928203230275507E-4</v>
      </c>
      <c r="AK1012" s="67">
        <f t="shared" si="282"/>
        <v>6.5578964670354894E-4</v>
      </c>
      <c r="AL1012" s="67">
        <f t="shared" si="282"/>
        <v>6.2073822956614357E-4</v>
      </c>
      <c r="AM1012" s="67">
        <f t="shared" si="282"/>
        <v>5.8756028184002928E-4</v>
      </c>
      <c r="AN1012" s="67">
        <f t="shared" si="282"/>
        <v>5.561556681263635E-4</v>
      </c>
      <c r="AO1012" s="67">
        <f t="shared" si="285"/>
        <v>5.2642960518099681E-4</v>
      </c>
      <c r="AP1012" s="67">
        <f t="shared" si="285"/>
        <v>4.982923758462067E-4</v>
      </c>
      <c r="AQ1012" s="67">
        <f t="shared" si="285"/>
        <v>4.7165905827254638E-4</v>
      </c>
      <c r="AR1012" s="67">
        <f t="shared" si="285"/>
        <v>4.4644926961356153E-4</v>
      </c>
      <c r="AS1012" s="67">
        <f t="shared" si="285"/>
        <v>4.2258692341981492E-4</v>
      </c>
      <c r="AT1012" s="67">
        <f t="shared" si="285"/>
        <v>3.9999999999999975E-4</v>
      </c>
      <c r="AU1012" s="67">
        <f t="shared" si="285"/>
        <v>3.7862032905606341E-4</v>
      </c>
      <c r="AV1012" s="67">
        <f t="shared" si="285"/>
        <v>3.5838338393630461E-4</v>
      </c>
      <c r="AW1012" s="67">
        <f t="shared" si="285"/>
        <v>3.3922808688547317E-4</v>
      </c>
      <c r="AX1012" s="67">
        <f t="shared" si="285"/>
        <v>3.210966247040921E-4</v>
      </c>
      <c r="AY1012" s="67">
        <f t="shared" si="285"/>
        <v>3.0393427426063678E-4</v>
      </c>
      <c r="AZ1012" s="67">
        <f t="shared" si="285"/>
        <v>2.8768923732994551E-4</v>
      </c>
      <c r="BA1012" s="67">
        <f t="shared" si="285"/>
        <v>2.7231248425937991E-4</v>
      </c>
      <c r="BB1012" s="67">
        <f t="shared" si="285"/>
        <v>2.5775760599090145E-4</v>
      </c>
      <c r="BC1012" s="67">
        <f t="shared" si="285"/>
        <v>2.4398067399244584E-4</v>
      </c>
      <c r="BD1012" s="67">
        <f t="shared" si="283"/>
        <v>2.309401076758501E-4</v>
      </c>
      <c r="BE1012" s="67">
        <f t="shared" si="283"/>
        <v>2.1859654890118285E-4</v>
      </c>
      <c r="BF1012" s="67">
        <f t="shared" si="283"/>
        <v>2.0691274318871441E-4</v>
      </c>
      <c r="BG1012" s="67">
        <f t="shared" si="283"/>
        <v>1.9585342728000964E-4</v>
      </c>
      <c r="BH1012" s="67">
        <f t="shared" si="283"/>
        <v>1.8538522270878773E-4</v>
      </c>
      <c r="BI1012" s="67">
        <f t="shared" si="283"/>
        <v>1.7547653506033215E-4</v>
      </c>
      <c r="BJ1012" s="67">
        <f t="shared" si="283"/>
        <v>1.6609745861540214E-4</v>
      </c>
      <c r="BK1012" s="67">
        <f t="shared" si="283"/>
        <v>1.5721968609084868E-4</v>
      </c>
      <c r="BL1012" s="67">
        <f t="shared" si="283"/>
        <v>1.4881642320452041E-4</v>
      </c>
      <c r="BM1012" s="67">
        <f t="shared" si="283"/>
        <v>1.4086230780660489E-4</v>
      </c>
      <c r="BN1012" s="67">
        <f t="shared" si="283"/>
        <v>1.3333333333333318E-4</v>
      </c>
      <c r="BO1012" s="67">
        <f t="shared" si="283"/>
        <v>1.262067763520211E-4</v>
      </c>
      <c r="BP1012" s="67">
        <f t="shared" si="283"/>
        <v>1.1946112797876814E-4</v>
      </c>
      <c r="BQ1012" s="67">
        <f t="shared" si="283"/>
        <v>1.1307602896182434E-4</v>
      </c>
      <c r="BS1012" s="55"/>
    </row>
    <row r="1013" spans="1:71">
      <c r="B1013" s="56">
        <v>64</v>
      </c>
      <c r="C1013" s="212">
        <v>1.1999999999999999E-3</v>
      </c>
      <c r="D1013" s="212">
        <v>5.0000000000000001E-4</v>
      </c>
      <c r="I1013" s="61" t="s">
        <v>381</v>
      </c>
      <c r="J1013" s="67">
        <f t="shared" si="284"/>
        <v>2.4174095831579145E-3</v>
      </c>
      <c r="K1013" s="67">
        <f t="shared" si="284"/>
        <v>2.3138738465605956E-3</v>
      </c>
      <c r="L1013" s="67">
        <f t="shared" si="284"/>
        <v>2.2147724635074311E-3</v>
      </c>
      <c r="M1013" s="67">
        <f t="shared" si="284"/>
        <v>2.1199155141504457E-3</v>
      </c>
      <c r="N1013" s="67">
        <f t="shared" si="284"/>
        <v>2.0291212127582382E-3</v>
      </c>
      <c r="O1013" s="67">
        <f t="shared" si="284"/>
        <v>1.9422155593382133E-3</v>
      </c>
      <c r="P1013" s="67">
        <f t="shared" si="284"/>
        <v>1.8590320061795589E-3</v>
      </c>
      <c r="Q1013" s="67">
        <f t="shared" si="284"/>
        <v>1.7794111386779268E-3</v>
      </c>
      <c r="R1013" s="67">
        <f t="shared" si="284"/>
        <v>1.7032003698301313E-3</v>
      </c>
      <c r="S1013" s="67">
        <f t="shared" si="284"/>
        <v>1.6302536478134063E-3</v>
      </c>
      <c r="T1013" s="67">
        <f t="shared" si="284"/>
        <v>1.5604311760888034E-3</v>
      </c>
      <c r="U1013" s="67">
        <f t="shared" si="284"/>
        <v>1.4935991454923477E-3</v>
      </c>
      <c r="V1013" s="67">
        <f t="shared" si="284"/>
        <v>1.4296294778005094E-3</v>
      </c>
      <c r="W1013" s="67">
        <f t="shared" si="284"/>
        <v>1.3683995802785691E-3</v>
      </c>
      <c r="X1013" s="67">
        <f t="shared" si="284"/>
        <v>1.3097921107414763E-3</v>
      </c>
      <c r="Y1013" s="67">
        <f t="shared" si="284"/>
        <v>1.2536947526769707E-3</v>
      </c>
      <c r="Z1013" s="67">
        <f t="shared" si="282"/>
        <v>1.1999999999999999E-3</v>
      </c>
      <c r="AA1013" s="67">
        <f t="shared" si="282"/>
        <v>1.1486049510259317E-3</v>
      </c>
      <c r="AB1013" s="67">
        <f t="shared" si="282"/>
        <v>1.0994111112677359E-3</v>
      </c>
      <c r="AC1013" s="67">
        <f t="shared" si="282"/>
        <v>1.0523242046792025E-3</v>
      </c>
      <c r="AD1013" s="67">
        <f t="shared" si="282"/>
        <v>1.0072539929824652E-3</v>
      </c>
      <c r="AE1013" s="67">
        <f t="shared" si="282"/>
        <v>9.6411410273358213E-4</v>
      </c>
      <c r="AF1013" s="67">
        <f t="shared" si="282"/>
        <v>9.2282185979476359E-4</v>
      </c>
      <c r="AG1013" s="67">
        <f t="shared" si="282"/>
        <v>8.8329813089601974E-4</v>
      </c>
      <c r="AH1013" s="67">
        <f t="shared" si="282"/>
        <v>8.4546717198260006E-4</v>
      </c>
      <c r="AI1013" s="67">
        <f t="shared" si="282"/>
        <v>8.0925648305758943E-4</v>
      </c>
      <c r="AJ1013" s="67">
        <f t="shared" si="282"/>
        <v>7.7459666924148375E-4</v>
      </c>
      <c r="AK1013" s="67">
        <f t="shared" si="282"/>
        <v>7.4142130778247011E-4</v>
      </c>
      <c r="AL1013" s="67">
        <f t="shared" si="282"/>
        <v>7.0966682076255543E-4</v>
      </c>
      <c r="AM1013" s="67">
        <f t="shared" si="282"/>
        <v>6.7927235325558643E-4</v>
      </c>
      <c r="AN1013" s="67">
        <f t="shared" si="282"/>
        <v>6.5017965670366852E-4</v>
      </c>
      <c r="AO1013" s="67">
        <f t="shared" si="285"/>
        <v>6.2233297728847862E-4</v>
      </c>
      <c r="AP1013" s="67">
        <f t="shared" si="285"/>
        <v>5.9567894908354611E-4</v>
      </c>
      <c r="AQ1013" s="67">
        <f t="shared" si="285"/>
        <v>5.7016649178273757E-4</v>
      </c>
      <c r="AR1013" s="67">
        <f t="shared" si="285"/>
        <v>5.4574671280894886E-4</v>
      </c>
      <c r="AS1013" s="67">
        <f t="shared" si="285"/>
        <v>5.2237281361540498E-4</v>
      </c>
      <c r="AT1013" s="67">
        <f t="shared" si="285"/>
        <v>5.0000000000000034E-4</v>
      </c>
      <c r="AU1013" s="67">
        <f t="shared" si="285"/>
        <v>4.7858539626080527E-4</v>
      </c>
      <c r="AV1013" s="67">
        <f t="shared" si="285"/>
        <v>4.5808796302822366E-4</v>
      </c>
      <c r="AW1013" s="67">
        <f t="shared" si="285"/>
        <v>4.3846841861633476E-4</v>
      </c>
      <c r="AX1013" s="67">
        <f t="shared" si="285"/>
        <v>4.1968916374269415E-4</v>
      </c>
      <c r="AY1013" s="67">
        <f t="shared" si="285"/>
        <v>4.0171420947232627E-4</v>
      </c>
      <c r="AZ1013" s="67">
        <f t="shared" si="285"/>
        <v>3.8450910824781853E-4</v>
      </c>
      <c r="BA1013" s="67">
        <f t="shared" si="285"/>
        <v>3.6804088787334194E-4</v>
      </c>
      <c r="BB1013" s="67">
        <f t="shared" si="285"/>
        <v>3.5227798832608364E-4</v>
      </c>
      <c r="BC1013" s="67">
        <f t="shared" si="285"/>
        <v>3.3719020127399597E-4</v>
      </c>
      <c r="BD1013" s="67">
        <f t="shared" si="283"/>
        <v>3.2274861218395179E-4</v>
      </c>
      <c r="BE1013" s="67">
        <f t="shared" si="283"/>
        <v>3.0892554490936284E-4</v>
      </c>
      <c r="BF1013" s="67">
        <f t="shared" si="283"/>
        <v>2.95694508651065E-4</v>
      </c>
      <c r="BG1013" s="67">
        <f t="shared" si="283"/>
        <v>2.830301471898279E-4</v>
      </c>
      <c r="BH1013" s="67">
        <f t="shared" si="283"/>
        <v>2.7090819029319547E-4</v>
      </c>
      <c r="BI1013" s="67">
        <f t="shared" si="283"/>
        <v>2.5930540720353298E-4</v>
      </c>
      <c r="BJ1013" s="67">
        <f t="shared" si="283"/>
        <v>2.4819956211814446E-4</v>
      </c>
      <c r="BK1013" s="67">
        <f t="shared" si="283"/>
        <v>2.3756937157614084E-4</v>
      </c>
      <c r="BL1013" s="67">
        <f t="shared" si="283"/>
        <v>2.2739446367039555E-4</v>
      </c>
      <c r="BM1013" s="67">
        <f t="shared" si="283"/>
        <v>2.1765533900641894E-4</v>
      </c>
      <c r="BN1013" s="67">
        <f t="shared" si="283"/>
        <v>2.0833333333333367E-4</v>
      </c>
      <c r="BO1013" s="67">
        <f t="shared" si="283"/>
        <v>1.9941058177533571E-4</v>
      </c>
      <c r="BP1013" s="67">
        <f t="shared" si="283"/>
        <v>1.908699845950934E-4</v>
      </c>
      <c r="BQ1013" s="67">
        <f t="shared" si="283"/>
        <v>1.8269517442347298E-4</v>
      </c>
      <c r="BS1013" s="55"/>
    </row>
    <row r="1014" spans="1:71">
      <c r="B1014" s="56">
        <v>65</v>
      </c>
      <c r="C1014" s="212">
        <v>1.1999999999999999E-3</v>
      </c>
      <c r="D1014" s="212">
        <v>5.0000000000000001E-4</v>
      </c>
      <c r="I1014" s="61" t="s">
        <v>381</v>
      </c>
      <c r="J1014" s="67">
        <f t="shared" si="284"/>
        <v>2.4174095831579145E-3</v>
      </c>
      <c r="K1014" s="67">
        <f t="shared" si="284"/>
        <v>2.3138738465605956E-3</v>
      </c>
      <c r="L1014" s="67">
        <f t="shared" si="284"/>
        <v>2.2147724635074311E-3</v>
      </c>
      <c r="M1014" s="67">
        <f t="shared" si="284"/>
        <v>2.1199155141504457E-3</v>
      </c>
      <c r="N1014" s="67">
        <f t="shared" si="284"/>
        <v>2.0291212127582382E-3</v>
      </c>
      <c r="O1014" s="67">
        <f t="shared" si="284"/>
        <v>1.9422155593382133E-3</v>
      </c>
      <c r="P1014" s="67">
        <f t="shared" si="284"/>
        <v>1.8590320061795589E-3</v>
      </c>
      <c r="Q1014" s="67">
        <f t="shared" si="284"/>
        <v>1.7794111386779268E-3</v>
      </c>
      <c r="R1014" s="67">
        <f t="shared" si="284"/>
        <v>1.7032003698301313E-3</v>
      </c>
      <c r="S1014" s="67">
        <f t="shared" si="284"/>
        <v>1.6302536478134063E-3</v>
      </c>
      <c r="T1014" s="67">
        <f t="shared" si="284"/>
        <v>1.5604311760888034E-3</v>
      </c>
      <c r="U1014" s="67">
        <f t="shared" si="284"/>
        <v>1.4935991454923477E-3</v>
      </c>
      <c r="V1014" s="67">
        <f t="shared" si="284"/>
        <v>1.4296294778005094E-3</v>
      </c>
      <c r="W1014" s="67">
        <f t="shared" si="284"/>
        <v>1.3683995802785691E-3</v>
      </c>
      <c r="X1014" s="67">
        <f t="shared" si="284"/>
        <v>1.3097921107414763E-3</v>
      </c>
      <c r="Y1014" s="67">
        <f t="shared" si="284"/>
        <v>1.2536947526769707E-3</v>
      </c>
      <c r="Z1014" s="67">
        <f t="shared" si="282"/>
        <v>1.1999999999999999E-3</v>
      </c>
      <c r="AA1014" s="67">
        <f t="shared" si="282"/>
        <v>1.1486049510259317E-3</v>
      </c>
      <c r="AB1014" s="67">
        <f t="shared" si="282"/>
        <v>1.0994111112677359E-3</v>
      </c>
      <c r="AC1014" s="67">
        <f t="shared" si="282"/>
        <v>1.0523242046792025E-3</v>
      </c>
      <c r="AD1014" s="67">
        <f t="shared" si="282"/>
        <v>1.0072539929824652E-3</v>
      </c>
      <c r="AE1014" s="67">
        <f t="shared" si="282"/>
        <v>9.6411410273358213E-4</v>
      </c>
      <c r="AF1014" s="67">
        <f t="shared" si="282"/>
        <v>9.2282185979476359E-4</v>
      </c>
      <c r="AG1014" s="67">
        <f t="shared" si="282"/>
        <v>8.8329813089601974E-4</v>
      </c>
      <c r="AH1014" s="67">
        <f t="shared" si="282"/>
        <v>8.4546717198260006E-4</v>
      </c>
      <c r="AI1014" s="67">
        <f t="shared" si="282"/>
        <v>8.0925648305758943E-4</v>
      </c>
      <c r="AJ1014" s="67">
        <f t="shared" si="282"/>
        <v>7.7459666924148375E-4</v>
      </c>
      <c r="AK1014" s="67">
        <f t="shared" si="282"/>
        <v>7.4142130778247011E-4</v>
      </c>
      <c r="AL1014" s="67">
        <f t="shared" si="282"/>
        <v>7.0966682076255543E-4</v>
      </c>
      <c r="AM1014" s="67">
        <f t="shared" si="282"/>
        <v>6.7927235325558643E-4</v>
      </c>
      <c r="AN1014" s="67">
        <f t="shared" si="282"/>
        <v>6.5017965670366852E-4</v>
      </c>
      <c r="AO1014" s="67">
        <f t="shared" si="285"/>
        <v>6.2233297728847862E-4</v>
      </c>
      <c r="AP1014" s="67">
        <f t="shared" si="285"/>
        <v>5.9567894908354611E-4</v>
      </c>
      <c r="AQ1014" s="67">
        <f t="shared" si="285"/>
        <v>5.7016649178273757E-4</v>
      </c>
      <c r="AR1014" s="67">
        <f t="shared" si="285"/>
        <v>5.4574671280894886E-4</v>
      </c>
      <c r="AS1014" s="67">
        <f t="shared" si="285"/>
        <v>5.2237281361540498E-4</v>
      </c>
      <c r="AT1014" s="67">
        <f t="shared" si="285"/>
        <v>5.0000000000000034E-4</v>
      </c>
      <c r="AU1014" s="67">
        <f t="shared" si="285"/>
        <v>4.7858539626080527E-4</v>
      </c>
      <c r="AV1014" s="67">
        <f t="shared" si="285"/>
        <v>4.5808796302822366E-4</v>
      </c>
      <c r="AW1014" s="67">
        <f t="shared" si="285"/>
        <v>4.3846841861633476E-4</v>
      </c>
      <c r="AX1014" s="67">
        <f t="shared" si="285"/>
        <v>4.1968916374269415E-4</v>
      </c>
      <c r="AY1014" s="67">
        <f t="shared" si="285"/>
        <v>4.0171420947232627E-4</v>
      </c>
      <c r="AZ1014" s="67">
        <f t="shared" si="285"/>
        <v>3.8450910824781853E-4</v>
      </c>
      <c r="BA1014" s="67">
        <f t="shared" si="285"/>
        <v>3.6804088787334194E-4</v>
      </c>
      <c r="BB1014" s="67">
        <f t="shared" si="285"/>
        <v>3.5227798832608364E-4</v>
      </c>
      <c r="BC1014" s="67">
        <f t="shared" si="285"/>
        <v>3.3719020127399597E-4</v>
      </c>
      <c r="BD1014" s="67">
        <f t="shared" si="283"/>
        <v>3.2274861218395179E-4</v>
      </c>
      <c r="BE1014" s="67">
        <f t="shared" si="283"/>
        <v>3.0892554490936284E-4</v>
      </c>
      <c r="BF1014" s="67">
        <f t="shared" si="283"/>
        <v>2.95694508651065E-4</v>
      </c>
      <c r="BG1014" s="67">
        <f t="shared" si="283"/>
        <v>2.830301471898279E-4</v>
      </c>
      <c r="BH1014" s="67">
        <f t="shared" si="283"/>
        <v>2.7090819029319547E-4</v>
      </c>
      <c r="BI1014" s="67">
        <f t="shared" si="283"/>
        <v>2.5930540720353298E-4</v>
      </c>
      <c r="BJ1014" s="67">
        <f t="shared" si="283"/>
        <v>2.4819956211814446E-4</v>
      </c>
      <c r="BK1014" s="67">
        <f t="shared" si="283"/>
        <v>2.3756937157614084E-4</v>
      </c>
      <c r="BL1014" s="67">
        <f t="shared" si="283"/>
        <v>2.2739446367039555E-4</v>
      </c>
      <c r="BM1014" s="67">
        <f t="shared" si="283"/>
        <v>2.1765533900641894E-4</v>
      </c>
      <c r="BN1014" s="67">
        <f t="shared" si="283"/>
        <v>2.0833333333333367E-4</v>
      </c>
      <c r="BO1014" s="67">
        <f t="shared" si="283"/>
        <v>1.9941058177533571E-4</v>
      </c>
      <c r="BP1014" s="67">
        <f t="shared" si="283"/>
        <v>1.908699845950934E-4</v>
      </c>
      <c r="BQ1014" s="67">
        <f t="shared" si="283"/>
        <v>1.8269517442347298E-4</v>
      </c>
      <c r="BS1014" s="55"/>
    </row>
    <row r="1015" spans="1:71">
      <c r="B1015" s="56">
        <v>66</v>
      </c>
      <c r="C1015" s="212">
        <v>1.1999999999999999E-3</v>
      </c>
      <c r="D1015" s="212">
        <v>5.0000000000000001E-4</v>
      </c>
      <c r="I1015" s="61" t="s">
        <v>381</v>
      </c>
      <c r="J1015" s="67">
        <f t="shared" si="284"/>
        <v>2.4174095831579145E-3</v>
      </c>
      <c r="K1015" s="67">
        <f t="shared" si="284"/>
        <v>2.3138738465605956E-3</v>
      </c>
      <c r="L1015" s="67">
        <f t="shared" si="284"/>
        <v>2.2147724635074311E-3</v>
      </c>
      <c r="M1015" s="67">
        <f t="shared" si="284"/>
        <v>2.1199155141504457E-3</v>
      </c>
      <c r="N1015" s="67">
        <f t="shared" si="284"/>
        <v>2.0291212127582382E-3</v>
      </c>
      <c r="O1015" s="67">
        <f t="shared" si="284"/>
        <v>1.9422155593382133E-3</v>
      </c>
      <c r="P1015" s="67">
        <f t="shared" si="284"/>
        <v>1.8590320061795589E-3</v>
      </c>
      <c r="Q1015" s="67">
        <f t="shared" si="284"/>
        <v>1.7794111386779268E-3</v>
      </c>
      <c r="R1015" s="67">
        <f t="shared" si="284"/>
        <v>1.7032003698301313E-3</v>
      </c>
      <c r="S1015" s="67">
        <f t="shared" si="284"/>
        <v>1.6302536478134063E-3</v>
      </c>
      <c r="T1015" s="67">
        <f t="shared" si="284"/>
        <v>1.5604311760888034E-3</v>
      </c>
      <c r="U1015" s="67">
        <f t="shared" si="284"/>
        <v>1.4935991454923477E-3</v>
      </c>
      <c r="V1015" s="67">
        <f t="shared" si="284"/>
        <v>1.4296294778005094E-3</v>
      </c>
      <c r="W1015" s="67">
        <f t="shared" si="284"/>
        <v>1.3683995802785691E-3</v>
      </c>
      <c r="X1015" s="67">
        <f t="shared" si="284"/>
        <v>1.3097921107414763E-3</v>
      </c>
      <c r="Y1015" s="67">
        <f t="shared" si="284"/>
        <v>1.2536947526769707E-3</v>
      </c>
      <c r="Z1015" s="67">
        <f t="shared" si="282"/>
        <v>1.1999999999999999E-3</v>
      </c>
      <c r="AA1015" s="67">
        <f t="shared" si="282"/>
        <v>1.1486049510259317E-3</v>
      </c>
      <c r="AB1015" s="67">
        <f t="shared" si="282"/>
        <v>1.0994111112677359E-3</v>
      </c>
      <c r="AC1015" s="67">
        <f t="shared" si="282"/>
        <v>1.0523242046792025E-3</v>
      </c>
      <c r="AD1015" s="67">
        <f t="shared" si="282"/>
        <v>1.0072539929824652E-3</v>
      </c>
      <c r="AE1015" s="67">
        <f t="shared" si="282"/>
        <v>9.6411410273358213E-4</v>
      </c>
      <c r="AF1015" s="67">
        <f t="shared" si="282"/>
        <v>9.2282185979476359E-4</v>
      </c>
      <c r="AG1015" s="67">
        <f t="shared" si="282"/>
        <v>8.8329813089601974E-4</v>
      </c>
      <c r="AH1015" s="67">
        <f t="shared" si="282"/>
        <v>8.4546717198260006E-4</v>
      </c>
      <c r="AI1015" s="67">
        <f t="shared" si="282"/>
        <v>8.0925648305758943E-4</v>
      </c>
      <c r="AJ1015" s="67">
        <f t="shared" si="282"/>
        <v>7.7459666924148375E-4</v>
      </c>
      <c r="AK1015" s="67">
        <f t="shared" si="282"/>
        <v>7.4142130778247011E-4</v>
      </c>
      <c r="AL1015" s="67">
        <f t="shared" si="282"/>
        <v>7.0966682076255543E-4</v>
      </c>
      <c r="AM1015" s="67">
        <f t="shared" si="282"/>
        <v>6.7927235325558643E-4</v>
      </c>
      <c r="AN1015" s="67">
        <f t="shared" si="282"/>
        <v>6.5017965670366852E-4</v>
      </c>
      <c r="AO1015" s="67">
        <f t="shared" si="285"/>
        <v>6.2233297728847862E-4</v>
      </c>
      <c r="AP1015" s="67">
        <f t="shared" si="285"/>
        <v>5.9567894908354611E-4</v>
      </c>
      <c r="AQ1015" s="67">
        <f t="shared" si="285"/>
        <v>5.7016649178273757E-4</v>
      </c>
      <c r="AR1015" s="67">
        <f t="shared" si="285"/>
        <v>5.4574671280894886E-4</v>
      </c>
      <c r="AS1015" s="67">
        <f t="shared" si="285"/>
        <v>5.2237281361540498E-4</v>
      </c>
      <c r="AT1015" s="67">
        <f t="shared" si="285"/>
        <v>5.0000000000000034E-4</v>
      </c>
      <c r="AU1015" s="67">
        <f t="shared" si="285"/>
        <v>4.7858539626080527E-4</v>
      </c>
      <c r="AV1015" s="67">
        <f t="shared" si="285"/>
        <v>4.5808796302822366E-4</v>
      </c>
      <c r="AW1015" s="67">
        <f t="shared" si="285"/>
        <v>4.3846841861633476E-4</v>
      </c>
      <c r="AX1015" s="67">
        <f t="shared" si="285"/>
        <v>4.1968916374269415E-4</v>
      </c>
      <c r="AY1015" s="67">
        <f t="shared" si="285"/>
        <v>4.0171420947232627E-4</v>
      </c>
      <c r="AZ1015" s="67">
        <f t="shared" si="285"/>
        <v>3.8450910824781853E-4</v>
      </c>
      <c r="BA1015" s="67">
        <f t="shared" si="285"/>
        <v>3.6804088787334194E-4</v>
      </c>
      <c r="BB1015" s="67">
        <f t="shared" si="285"/>
        <v>3.5227798832608364E-4</v>
      </c>
      <c r="BC1015" s="67">
        <f t="shared" si="285"/>
        <v>3.3719020127399597E-4</v>
      </c>
      <c r="BD1015" s="67">
        <f t="shared" si="283"/>
        <v>3.2274861218395179E-4</v>
      </c>
      <c r="BE1015" s="67">
        <f t="shared" si="283"/>
        <v>3.0892554490936284E-4</v>
      </c>
      <c r="BF1015" s="67">
        <f t="shared" si="283"/>
        <v>2.95694508651065E-4</v>
      </c>
      <c r="BG1015" s="67">
        <f t="shared" si="283"/>
        <v>2.830301471898279E-4</v>
      </c>
      <c r="BH1015" s="67">
        <f t="shared" si="283"/>
        <v>2.7090819029319547E-4</v>
      </c>
      <c r="BI1015" s="67">
        <f t="shared" si="283"/>
        <v>2.5930540720353298E-4</v>
      </c>
      <c r="BJ1015" s="67">
        <f t="shared" si="283"/>
        <v>2.4819956211814446E-4</v>
      </c>
      <c r="BK1015" s="67">
        <f t="shared" si="283"/>
        <v>2.3756937157614084E-4</v>
      </c>
      <c r="BL1015" s="67">
        <f t="shared" si="283"/>
        <v>2.2739446367039555E-4</v>
      </c>
      <c r="BM1015" s="67">
        <f t="shared" si="283"/>
        <v>2.1765533900641894E-4</v>
      </c>
      <c r="BN1015" s="67">
        <f t="shared" si="283"/>
        <v>2.0833333333333367E-4</v>
      </c>
      <c r="BO1015" s="67">
        <f t="shared" si="283"/>
        <v>1.9941058177533571E-4</v>
      </c>
      <c r="BP1015" s="67">
        <f t="shared" si="283"/>
        <v>1.908699845950934E-4</v>
      </c>
      <c r="BQ1015" s="67">
        <f t="shared" si="283"/>
        <v>1.8269517442347298E-4</v>
      </c>
      <c r="BS1015" s="55"/>
    </row>
    <row r="1016" spans="1:71">
      <c r="B1016" s="56">
        <v>67</v>
      </c>
      <c r="C1016" s="212">
        <v>1.2999999999999999E-3</v>
      </c>
      <c r="D1016" s="212">
        <v>5.0000000000000001E-4</v>
      </c>
      <c r="I1016" s="61" t="s">
        <v>381</v>
      </c>
      <c r="J1016" s="67">
        <f t="shared" si="284"/>
        <v>2.7920425380894092E-3</v>
      </c>
      <c r="K1016" s="67">
        <f t="shared" si="284"/>
        <v>2.6617873899327043E-3</v>
      </c>
      <c r="L1016" s="67">
        <f t="shared" si="284"/>
        <v>2.5376089413211779E-3</v>
      </c>
      <c r="M1016" s="67">
        <f t="shared" si="284"/>
        <v>2.4192237003707465E-3</v>
      </c>
      <c r="N1016" s="67">
        <f t="shared" si="284"/>
        <v>2.3063614007398686E-3</v>
      </c>
      <c r="O1016" s="67">
        <f t="shared" si="284"/>
        <v>2.1987643846278393E-3</v>
      </c>
      <c r="P1016" s="67">
        <f t="shared" si="284"/>
        <v>2.0961870145576223E-3</v>
      </c>
      <c r="Q1016" s="67">
        <f t="shared" si="284"/>
        <v>1.9983951126003536E-3</v>
      </c>
      <c r="R1016" s="67">
        <f t="shared" si="284"/>
        <v>1.9051654257612992E-3</v>
      </c>
      <c r="S1016" s="67">
        <f t="shared" si="284"/>
        <v>1.8162851163067793E-3</v>
      </c>
      <c r="T1016" s="67">
        <f t="shared" si="284"/>
        <v>1.7315512758684995E-3</v>
      </c>
      <c r="U1016" s="67">
        <f t="shared" si="284"/>
        <v>1.6507704622160252E-3</v>
      </c>
      <c r="V1016" s="67">
        <f t="shared" si="284"/>
        <v>1.5737582576398729E-3</v>
      </c>
      <c r="W1016" s="67">
        <f t="shared" si="284"/>
        <v>1.5003388479370417E-3</v>
      </c>
      <c r="X1016" s="67">
        <f t="shared" si="284"/>
        <v>1.4303446210378234E-3</v>
      </c>
      <c r="Y1016" s="67">
        <f t="shared" ref="Y1016:AN1019" si="286">$C1016*POWER(POWER($D1016/$C1016,1/($D$672-$C$672)),Y$672-$C$672)</f>
        <v>1.363615784357592E-3</v>
      </c>
      <c r="Z1016" s="67">
        <f t="shared" si="286"/>
        <v>1.2999999999999999E-3</v>
      </c>
      <c r="AA1016" s="67">
        <f t="shared" si="286"/>
        <v>1.2393520369787811E-3</v>
      </c>
      <c r="AB1016" s="67">
        <f t="shared" si="286"/>
        <v>1.1815334396641955E-3</v>
      </c>
      <c r="AC1016" s="67">
        <f t="shared" si="286"/>
        <v>1.1264122116972052E-3</v>
      </c>
      <c r="AD1016" s="67">
        <f t="shared" si="286"/>
        <v>1.0738625146497734E-3</v>
      </c>
      <c r="AE1016" s="67">
        <f t="shared" si="286"/>
        <v>1.0237643807433484E-3</v>
      </c>
      <c r="AF1016" s="67">
        <f t="shared" si="286"/>
        <v>9.760034389696842E-4</v>
      </c>
      <c r="AG1016" s="67">
        <f t="shared" si="286"/>
        <v>9.3047065398874898E-4</v>
      </c>
      <c r="AH1016" s="67">
        <f t="shared" si="286"/>
        <v>8.8706207720764207E-4</v>
      </c>
      <c r="AI1016" s="67">
        <f t="shared" si="286"/>
        <v>8.4567860947224621E-4</v>
      </c>
      <c r="AJ1016" s="67">
        <f t="shared" si="286"/>
        <v>8.0622577482985516E-4</v>
      </c>
      <c r="AK1016" s="67">
        <f t="shared" si="286"/>
        <v>7.6861350484629012E-4</v>
      </c>
      <c r="AL1016" s="67">
        <f t="shared" si="286"/>
        <v>7.3275593298511535E-4</v>
      </c>
      <c r="AM1016" s="67">
        <f t="shared" si="286"/>
        <v>6.9857119857953079E-4</v>
      </c>
      <c r="AN1016" s="67">
        <f t="shared" si="286"/>
        <v>6.6598125994942316E-4</v>
      </c>
      <c r="AO1016" s="67">
        <f t="shared" si="285"/>
        <v>6.3491171623693298E-4</v>
      </c>
      <c r="AP1016" s="67">
        <f t="shared" si="285"/>
        <v>6.052916375537975E-4</v>
      </c>
      <c r="AQ1016" s="67">
        <f t="shared" si="285"/>
        <v>5.7705340305270851E-4</v>
      </c>
      <c r="AR1016" s="67">
        <f t="shared" si="285"/>
        <v>5.5013254655300928E-4</v>
      </c>
      <c r="AS1016" s="67">
        <f t="shared" si="285"/>
        <v>5.2446760936830476E-4</v>
      </c>
      <c r="AT1016" s="67">
        <f t="shared" si="285"/>
        <v>5.0000000000000023E-4</v>
      </c>
      <c r="AU1016" s="67">
        <f t="shared" si="285"/>
        <v>4.7667386037645443E-4</v>
      </c>
      <c r="AV1016" s="67">
        <f t="shared" si="285"/>
        <v>4.5443593833238314E-4</v>
      </c>
      <c r="AW1016" s="67">
        <f t="shared" si="285"/>
        <v>4.3323546603738682E-4</v>
      </c>
      <c r="AX1016" s="67">
        <f t="shared" si="285"/>
        <v>4.1302404409606687E-4</v>
      </c>
      <c r="AY1016" s="67">
        <f t="shared" si="285"/>
        <v>3.9375553105513414E-4</v>
      </c>
      <c r="AZ1016" s="67">
        <f t="shared" si="285"/>
        <v>3.7538593806526327E-4</v>
      </c>
      <c r="BA1016" s="67">
        <f t="shared" si="285"/>
        <v>3.5787332845721128E-4</v>
      </c>
      <c r="BB1016" s="67">
        <f t="shared" si="285"/>
        <v>3.4117772200293939E-4</v>
      </c>
      <c r="BC1016" s="67">
        <f t="shared" si="285"/>
        <v>3.2526100364317178E-4</v>
      </c>
      <c r="BD1016" s="67">
        <f t="shared" si="285"/>
        <v>3.1008683647302127E-4</v>
      </c>
      <c r="BE1016" s="67">
        <f t="shared" ref="BD1016:BQ1019" si="287">$C1016*POWER(POWER($D1016/$C1016,1/($D$672-$C$672)),BE$672-$C$672)</f>
        <v>2.9562057878703481E-4</v>
      </c>
      <c r="BF1016" s="67">
        <f t="shared" si="287"/>
        <v>2.8182920499427529E-4</v>
      </c>
      <c r="BG1016" s="67">
        <f t="shared" si="287"/>
        <v>2.6868123022289657E-4</v>
      </c>
      <c r="BH1016" s="67">
        <f t="shared" si="287"/>
        <v>2.5614663844208594E-4</v>
      </c>
      <c r="BI1016" s="67">
        <f t="shared" si="287"/>
        <v>2.4419681393728201E-4</v>
      </c>
      <c r="BJ1016" s="67">
        <f t="shared" si="287"/>
        <v>2.3280447598222995E-4</v>
      </c>
      <c r="BK1016" s="67">
        <f t="shared" si="287"/>
        <v>2.2194361655873416E-4</v>
      </c>
      <c r="BL1016" s="67">
        <f t="shared" si="287"/>
        <v>2.1158944098192677E-4</v>
      </c>
      <c r="BM1016" s="67">
        <f t="shared" si="287"/>
        <v>2.0171831129550194E-4</v>
      </c>
      <c r="BN1016" s="67">
        <f t="shared" si="287"/>
        <v>1.9230769230769244E-4</v>
      </c>
      <c r="BO1016" s="67">
        <f t="shared" si="287"/>
        <v>1.8333610014479025E-4</v>
      </c>
      <c r="BP1016" s="67">
        <f t="shared" si="287"/>
        <v>1.7478305320476283E-4</v>
      </c>
      <c r="BQ1016" s="67">
        <f t="shared" si="287"/>
        <v>1.6662902539899501E-4</v>
      </c>
      <c r="BS1016" s="55"/>
    </row>
    <row r="1017" spans="1:71">
      <c r="B1017" s="56">
        <v>68</v>
      </c>
      <c r="C1017" s="212">
        <v>1.2999999999999999E-3</v>
      </c>
      <c r="D1017" s="212">
        <v>5.0000000000000001E-4</v>
      </c>
      <c r="I1017" s="61" t="s">
        <v>381</v>
      </c>
      <c r="J1017" s="67">
        <f t="shared" ref="J1017:Y1019" si="288">$C1017*POWER(POWER($D1017/$C1017,1/($D$672-$C$672)),J$672-$C$672)</f>
        <v>2.7920425380894092E-3</v>
      </c>
      <c r="K1017" s="67">
        <f t="shared" si="288"/>
        <v>2.6617873899327043E-3</v>
      </c>
      <c r="L1017" s="67">
        <f t="shared" si="288"/>
        <v>2.5376089413211779E-3</v>
      </c>
      <c r="M1017" s="67">
        <f t="shared" si="288"/>
        <v>2.4192237003707465E-3</v>
      </c>
      <c r="N1017" s="67">
        <f t="shared" si="288"/>
        <v>2.3063614007398686E-3</v>
      </c>
      <c r="O1017" s="67">
        <f t="shared" si="288"/>
        <v>2.1987643846278393E-3</v>
      </c>
      <c r="P1017" s="67">
        <f t="shared" si="288"/>
        <v>2.0961870145576223E-3</v>
      </c>
      <c r="Q1017" s="67">
        <f t="shared" si="288"/>
        <v>1.9983951126003536E-3</v>
      </c>
      <c r="R1017" s="67">
        <f t="shared" si="288"/>
        <v>1.9051654257612992E-3</v>
      </c>
      <c r="S1017" s="67">
        <f t="shared" si="288"/>
        <v>1.8162851163067793E-3</v>
      </c>
      <c r="T1017" s="67">
        <f t="shared" si="288"/>
        <v>1.7315512758684995E-3</v>
      </c>
      <c r="U1017" s="67">
        <f t="shared" si="288"/>
        <v>1.6507704622160252E-3</v>
      </c>
      <c r="V1017" s="67">
        <f t="shared" si="288"/>
        <v>1.5737582576398729E-3</v>
      </c>
      <c r="W1017" s="67">
        <f t="shared" si="288"/>
        <v>1.5003388479370417E-3</v>
      </c>
      <c r="X1017" s="67">
        <f t="shared" si="288"/>
        <v>1.4303446210378234E-3</v>
      </c>
      <c r="Y1017" s="67">
        <f t="shared" si="288"/>
        <v>1.363615784357592E-3</v>
      </c>
      <c r="Z1017" s="67">
        <f t="shared" si="286"/>
        <v>1.2999999999999999E-3</v>
      </c>
      <c r="AA1017" s="67">
        <f t="shared" si="286"/>
        <v>1.2393520369787811E-3</v>
      </c>
      <c r="AB1017" s="67">
        <f t="shared" si="286"/>
        <v>1.1815334396641955E-3</v>
      </c>
      <c r="AC1017" s="67">
        <f t="shared" si="286"/>
        <v>1.1264122116972052E-3</v>
      </c>
      <c r="AD1017" s="67">
        <f t="shared" si="286"/>
        <v>1.0738625146497734E-3</v>
      </c>
      <c r="AE1017" s="67">
        <f t="shared" si="286"/>
        <v>1.0237643807433484E-3</v>
      </c>
      <c r="AF1017" s="67">
        <f t="shared" si="286"/>
        <v>9.760034389696842E-4</v>
      </c>
      <c r="AG1017" s="67">
        <f t="shared" si="286"/>
        <v>9.3047065398874898E-4</v>
      </c>
      <c r="AH1017" s="67">
        <f t="shared" si="286"/>
        <v>8.8706207720764207E-4</v>
      </c>
      <c r="AI1017" s="67">
        <f t="shared" si="286"/>
        <v>8.4567860947224621E-4</v>
      </c>
      <c r="AJ1017" s="67">
        <f t="shared" si="286"/>
        <v>8.0622577482985516E-4</v>
      </c>
      <c r="AK1017" s="67">
        <f t="shared" si="286"/>
        <v>7.6861350484629012E-4</v>
      </c>
      <c r="AL1017" s="67">
        <f t="shared" si="286"/>
        <v>7.3275593298511535E-4</v>
      </c>
      <c r="AM1017" s="67">
        <f t="shared" si="286"/>
        <v>6.9857119857953079E-4</v>
      </c>
      <c r="AN1017" s="67">
        <f t="shared" si="286"/>
        <v>6.6598125994942316E-4</v>
      </c>
      <c r="AO1017" s="67">
        <f t="shared" ref="AO1017:BD1019" si="289">$C1017*POWER(POWER($D1017/$C1017,1/($D$672-$C$672)),AO$672-$C$672)</f>
        <v>6.3491171623693298E-4</v>
      </c>
      <c r="AP1017" s="67">
        <f t="shared" si="289"/>
        <v>6.052916375537975E-4</v>
      </c>
      <c r="AQ1017" s="67">
        <f t="shared" si="289"/>
        <v>5.7705340305270851E-4</v>
      </c>
      <c r="AR1017" s="67">
        <f t="shared" si="289"/>
        <v>5.5013254655300928E-4</v>
      </c>
      <c r="AS1017" s="67">
        <f t="shared" si="289"/>
        <v>5.2446760936830476E-4</v>
      </c>
      <c r="AT1017" s="67">
        <f t="shared" si="289"/>
        <v>5.0000000000000023E-4</v>
      </c>
      <c r="AU1017" s="67">
        <f t="shared" si="289"/>
        <v>4.7667386037645443E-4</v>
      </c>
      <c r="AV1017" s="67">
        <f t="shared" si="289"/>
        <v>4.5443593833238314E-4</v>
      </c>
      <c r="AW1017" s="67">
        <f t="shared" si="289"/>
        <v>4.3323546603738682E-4</v>
      </c>
      <c r="AX1017" s="67">
        <f t="shared" si="289"/>
        <v>4.1302404409606687E-4</v>
      </c>
      <c r="AY1017" s="67">
        <f t="shared" si="289"/>
        <v>3.9375553105513414E-4</v>
      </c>
      <c r="AZ1017" s="67">
        <f t="shared" si="289"/>
        <v>3.7538593806526327E-4</v>
      </c>
      <c r="BA1017" s="67">
        <f t="shared" si="289"/>
        <v>3.5787332845721128E-4</v>
      </c>
      <c r="BB1017" s="67">
        <f t="shared" si="289"/>
        <v>3.4117772200293939E-4</v>
      </c>
      <c r="BC1017" s="67">
        <f t="shared" si="289"/>
        <v>3.2526100364317178E-4</v>
      </c>
      <c r="BD1017" s="67">
        <f t="shared" si="289"/>
        <v>3.1008683647302127E-4</v>
      </c>
      <c r="BE1017" s="67">
        <f t="shared" si="287"/>
        <v>2.9562057878703481E-4</v>
      </c>
      <c r="BF1017" s="67">
        <f t="shared" si="287"/>
        <v>2.8182920499427529E-4</v>
      </c>
      <c r="BG1017" s="67">
        <f t="shared" si="287"/>
        <v>2.6868123022289657E-4</v>
      </c>
      <c r="BH1017" s="67">
        <f t="shared" si="287"/>
        <v>2.5614663844208594E-4</v>
      </c>
      <c r="BI1017" s="67">
        <f t="shared" si="287"/>
        <v>2.4419681393728201E-4</v>
      </c>
      <c r="BJ1017" s="67">
        <f t="shared" si="287"/>
        <v>2.3280447598222995E-4</v>
      </c>
      <c r="BK1017" s="67">
        <f t="shared" si="287"/>
        <v>2.2194361655873416E-4</v>
      </c>
      <c r="BL1017" s="67">
        <f t="shared" si="287"/>
        <v>2.1158944098192677E-4</v>
      </c>
      <c r="BM1017" s="67">
        <f t="shared" si="287"/>
        <v>2.0171831129550194E-4</v>
      </c>
      <c r="BN1017" s="67">
        <f t="shared" si="287"/>
        <v>1.9230769230769244E-4</v>
      </c>
      <c r="BO1017" s="67">
        <f t="shared" si="287"/>
        <v>1.8333610014479025E-4</v>
      </c>
      <c r="BP1017" s="67">
        <f t="shared" si="287"/>
        <v>1.7478305320476283E-4</v>
      </c>
      <c r="BQ1017" s="67">
        <f t="shared" si="287"/>
        <v>1.6662902539899501E-4</v>
      </c>
      <c r="BS1017" s="55"/>
    </row>
    <row r="1018" spans="1:71">
      <c r="B1018" s="56">
        <v>69</v>
      </c>
      <c r="C1018" s="212">
        <v>1.2999999999999999E-3</v>
      </c>
      <c r="D1018" s="212">
        <v>5.0000000000000001E-4</v>
      </c>
      <c r="I1018" s="61" t="s">
        <v>381</v>
      </c>
      <c r="J1018" s="67">
        <f t="shared" si="288"/>
        <v>2.7920425380894092E-3</v>
      </c>
      <c r="K1018" s="67">
        <f t="shared" si="288"/>
        <v>2.6617873899327043E-3</v>
      </c>
      <c r="L1018" s="67">
        <f t="shared" si="288"/>
        <v>2.5376089413211779E-3</v>
      </c>
      <c r="M1018" s="67">
        <f t="shared" si="288"/>
        <v>2.4192237003707465E-3</v>
      </c>
      <c r="N1018" s="67">
        <f t="shared" si="288"/>
        <v>2.3063614007398686E-3</v>
      </c>
      <c r="O1018" s="67">
        <f t="shared" si="288"/>
        <v>2.1987643846278393E-3</v>
      </c>
      <c r="P1018" s="67">
        <f t="shared" si="288"/>
        <v>2.0961870145576223E-3</v>
      </c>
      <c r="Q1018" s="67">
        <f t="shared" si="288"/>
        <v>1.9983951126003536E-3</v>
      </c>
      <c r="R1018" s="67">
        <f t="shared" si="288"/>
        <v>1.9051654257612992E-3</v>
      </c>
      <c r="S1018" s="67">
        <f t="shared" si="288"/>
        <v>1.8162851163067793E-3</v>
      </c>
      <c r="T1018" s="67">
        <f t="shared" si="288"/>
        <v>1.7315512758684995E-3</v>
      </c>
      <c r="U1018" s="67">
        <f t="shared" si="288"/>
        <v>1.6507704622160252E-3</v>
      </c>
      <c r="V1018" s="67">
        <f t="shared" si="288"/>
        <v>1.5737582576398729E-3</v>
      </c>
      <c r="W1018" s="67">
        <f t="shared" si="288"/>
        <v>1.5003388479370417E-3</v>
      </c>
      <c r="X1018" s="67">
        <f t="shared" si="288"/>
        <v>1.4303446210378234E-3</v>
      </c>
      <c r="Y1018" s="67">
        <f t="shared" si="288"/>
        <v>1.363615784357592E-3</v>
      </c>
      <c r="Z1018" s="67">
        <f t="shared" si="286"/>
        <v>1.2999999999999999E-3</v>
      </c>
      <c r="AA1018" s="67">
        <f t="shared" si="286"/>
        <v>1.2393520369787811E-3</v>
      </c>
      <c r="AB1018" s="67">
        <f t="shared" si="286"/>
        <v>1.1815334396641955E-3</v>
      </c>
      <c r="AC1018" s="67">
        <f t="shared" si="286"/>
        <v>1.1264122116972052E-3</v>
      </c>
      <c r="AD1018" s="67">
        <f t="shared" si="286"/>
        <v>1.0738625146497734E-3</v>
      </c>
      <c r="AE1018" s="67">
        <f t="shared" si="286"/>
        <v>1.0237643807433484E-3</v>
      </c>
      <c r="AF1018" s="67">
        <f t="shared" si="286"/>
        <v>9.760034389696842E-4</v>
      </c>
      <c r="AG1018" s="67">
        <f t="shared" si="286"/>
        <v>9.3047065398874898E-4</v>
      </c>
      <c r="AH1018" s="67">
        <f t="shared" si="286"/>
        <v>8.8706207720764207E-4</v>
      </c>
      <c r="AI1018" s="67">
        <f t="shared" si="286"/>
        <v>8.4567860947224621E-4</v>
      </c>
      <c r="AJ1018" s="67">
        <f t="shared" si="286"/>
        <v>8.0622577482985516E-4</v>
      </c>
      <c r="AK1018" s="67">
        <f t="shared" si="286"/>
        <v>7.6861350484629012E-4</v>
      </c>
      <c r="AL1018" s="67">
        <f t="shared" si="286"/>
        <v>7.3275593298511535E-4</v>
      </c>
      <c r="AM1018" s="67">
        <f t="shared" si="286"/>
        <v>6.9857119857953079E-4</v>
      </c>
      <c r="AN1018" s="67">
        <f t="shared" si="286"/>
        <v>6.6598125994942316E-4</v>
      </c>
      <c r="AO1018" s="67">
        <f t="shared" si="289"/>
        <v>6.3491171623693298E-4</v>
      </c>
      <c r="AP1018" s="67">
        <f t="shared" si="289"/>
        <v>6.052916375537975E-4</v>
      </c>
      <c r="AQ1018" s="67">
        <f t="shared" si="289"/>
        <v>5.7705340305270851E-4</v>
      </c>
      <c r="AR1018" s="67">
        <f t="shared" si="289"/>
        <v>5.5013254655300928E-4</v>
      </c>
      <c r="AS1018" s="67">
        <f t="shared" si="289"/>
        <v>5.2446760936830476E-4</v>
      </c>
      <c r="AT1018" s="67">
        <f t="shared" si="289"/>
        <v>5.0000000000000023E-4</v>
      </c>
      <c r="AU1018" s="67">
        <f t="shared" si="289"/>
        <v>4.7667386037645443E-4</v>
      </c>
      <c r="AV1018" s="67">
        <f t="shared" si="289"/>
        <v>4.5443593833238314E-4</v>
      </c>
      <c r="AW1018" s="67">
        <f t="shared" si="289"/>
        <v>4.3323546603738682E-4</v>
      </c>
      <c r="AX1018" s="67">
        <f t="shared" si="289"/>
        <v>4.1302404409606687E-4</v>
      </c>
      <c r="AY1018" s="67">
        <f t="shared" si="289"/>
        <v>3.9375553105513414E-4</v>
      </c>
      <c r="AZ1018" s="67">
        <f t="shared" si="289"/>
        <v>3.7538593806526327E-4</v>
      </c>
      <c r="BA1018" s="67">
        <f t="shared" si="289"/>
        <v>3.5787332845721128E-4</v>
      </c>
      <c r="BB1018" s="67">
        <f t="shared" si="289"/>
        <v>3.4117772200293939E-4</v>
      </c>
      <c r="BC1018" s="67">
        <f t="shared" si="289"/>
        <v>3.2526100364317178E-4</v>
      </c>
      <c r="BD1018" s="67">
        <f t="shared" si="287"/>
        <v>3.1008683647302127E-4</v>
      </c>
      <c r="BE1018" s="67">
        <f t="shared" si="287"/>
        <v>2.9562057878703481E-4</v>
      </c>
      <c r="BF1018" s="67">
        <f t="shared" si="287"/>
        <v>2.8182920499427529E-4</v>
      </c>
      <c r="BG1018" s="67">
        <f t="shared" si="287"/>
        <v>2.6868123022289657E-4</v>
      </c>
      <c r="BH1018" s="67">
        <f t="shared" si="287"/>
        <v>2.5614663844208594E-4</v>
      </c>
      <c r="BI1018" s="67">
        <f t="shared" si="287"/>
        <v>2.4419681393728201E-4</v>
      </c>
      <c r="BJ1018" s="67">
        <f t="shared" si="287"/>
        <v>2.3280447598222995E-4</v>
      </c>
      <c r="BK1018" s="67">
        <f t="shared" si="287"/>
        <v>2.2194361655873416E-4</v>
      </c>
      <c r="BL1018" s="67">
        <f t="shared" si="287"/>
        <v>2.1158944098192677E-4</v>
      </c>
      <c r="BM1018" s="67">
        <f t="shared" si="287"/>
        <v>2.0171831129550194E-4</v>
      </c>
      <c r="BN1018" s="67">
        <f t="shared" si="287"/>
        <v>1.9230769230769244E-4</v>
      </c>
      <c r="BO1018" s="67">
        <f t="shared" si="287"/>
        <v>1.8333610014479025E-4</v>
      </c>
      <c r="BP1018" s="67">
        <f t="shared" si="287"/>
        <v>1.7478305320476283E-4</v>
      </c>
      <c r="BQ1018" s="67">
        <f t="shared" si="287"/>
        <v>1.6662902539899501E-4</v>
      </c>
      <c r="BS1018" s="55"/>
    </row>
    <row r="1019" spans="1:71">
      <c r="B1019" s="56">
        <v>70</v>
      </c>
      <c r="C1019" s="212">
        <v>1.2999999999999999E-3</v>
      </c>
      <c r="D1019" s="212">
        <v>5.0000000000000001E-4</v>
      </c>
      <c r="I1019" s="61" t="s">
        <v>381</v>
      </c>
      <c r="J1019" s="67">
        <f t="shared" si="288"/>
        <v>2.7920425380894092E-3</v>
      </c>
      <c r="K1019" s="67">
        <f t="shared" si="288"/>
        <v>2.6617873899327043E-3</v>
      </c>
      <c r="L1019" s="67">
        <f t="shared" si="288"/>
        <v>2.5376089413211779E-3</v>
      </c>
      <c r="M1019" s="67">
        <f t="shared" si="288"/>
        <v>2.4192237003707465E-3</v>
      </c>
      <c r="N1019" s="67">
        <f t="shared" si="288"/>
        <v>2.3063614007398686E-3</v>
      </c>
      <c r="O1019" s="67">
        <f t="shared" si="288"/>
        <v>2.1987643846278393E-3</v>
      </c>
      <c r="P1019" s="67">
        <f t="shared" si="288"/>
        <v>2.0961870145576223E-3</v>
      </c>
      <c r="Q1019" s="67">
        <f t="shared" si="288"/>
        <v>1.9983951126003536E-3</v>
      </c>
      <c r="R1019" s="67">
        <f t="shared" si="288"/>
        <v>1.9051654257612992E-3</v>
      </c>
      <c r="S1019" s="67">
        <f t="shared" si="288"/>
        <v>1.8162851163067793E-3</v>
      </c>
      <c r="T1019" s="67">
        <f t="shared" si="288"/>
        <v>1.7315512758684995E-3</v>
      </c>
      <c r="U1019" s="67">
        <f t="shared" si="288"/>
        <v>1.6507704622160252E-3</v>
      </c>
      <c r="V1019" s="67">
        <f t="shared" si="288"/>
        <v>1.5737582576398729E-3</v>
      </c>
      <c r="W1019" s="67">
        <f t="shared" si="288"/>
        <v>1.5003388479370417E-3</v>
      </c>
      <c r="X1019" s="67">
        <f t="shared" si="288"/>
        <v>1.4303446210378234E-3</v>
      </c>
      <c r="Y1019" s="67">
        <f t="shared" si="288"/>
        <v>1.363615784357592E-3</v>
      </c>
      <c r="Z1019" s="67">
        <f t="shared" si="286"/>
        <v>1.2999999999999999E-3</v>
      </c>
      <c r="AA1019" s="67">
        <f t="shared" si="286"/>
        <v>1.2393520369787811E-3</v>
      </c>
      <c r="AB1019" s="67">
        <f t="shared" si="286"/>
        <v>1.1815334396641955E-3</v>
      </c>
      <c r="AC1019" s="67">
        <f t="shared" si="286"/>
        <v>1.1264122116972052E-3</v>
      </c>
      <c r="AD1019" s="67">
        <f t="shared" si="286"/>
        <v>1.0738625146497734E-3</v>
      </c>
      <c r="AE1019" s="67">
        <f t="shared" si="286"/>
        <v>1.0237643807433484E-3</v>
      </c>
      <c r="AF1019" s="67">
        <f t="shared" si="286"/>
        <v>9.760034389696842E-4</v>
      </c>
      <c r="AG1019" s="67">
        <f t="shared" si="286"/>
        <v>9.3047065398874898E-4</v>
      </c>
      <c r="AH1019" s="67">
        <f t="shared" si="286"/>
        <v>8.8706207720764207E-4</v>
      </c>
      <c r="AI1019" s="67">
        <f t="shared" si="286"/>
        <v>8.4567860947224621E-4</v>
      </c>
      <c r="AJ1019" s="67">
        <f t="shared" si="286"/>
        <v>8.0622577482985516E-4</v>
      </c>
      <c r="AK1019" s="67">
        <f t="shared" si="286"/>
        <v>7.6861350484629012E-4</v>
      </c>
      <c r="AL1019" s="67">
        <f t="shared" si="286"/>
        <v>7.3275593298511535E-4</v>
      </c>
      <c r="AM1019" s="67">
        <f t="shared" si="286"/>
        <v>6.9857119857953079E-4</v>
      </c>
      <c r="AN1019" s="67">
        <f t="shared" si="286"/>
        <v>6.6598125994942316E-4</v>
      </c>
      <c r="AO1019" s="67">
        <f t="shared" si="289"/>
        <v>6.3491171623693298E-4</v>
      </c>
      <c r="AP1019" s="67">
        <f t="shared" si="289"/>
        <v>6.052916375537975E-4</v>
      </c>
      <c r="AQ1019" s="67">
        <f t="shared" si="289"/>
        <v>5.7705340305270851E-4</v>
      </c>
      <c r="AR1019" s="67">
        <f t="shared" si="289"/>
        <v>5.5013254655300928E-4</v>
      </c>
      <c r="AS1019" s="67">
        <f t="shared" si="289"/>
        <v>5.2446760936830476E-4</v>
      </c>
      <c r="AT1019" s="67">
        <f t="shared" si="289"/>
        <v>5.0000000000000023E-4</v>
      </c>
      <c r="AU1019" s="67">
        <f t="shared" si="289"/>
        <v>4.7667386037645443E-4</v>
      </c>
      <c r="AV1019" s="67">
        <f t="shared" si="289"/>
        <v>4.5443593833238314E-4</v>
      </c>
      <c r="AW1019" s="67">
        <f t="shared" si="289"/>
        <v>4.3323546603738682E-4</v>
      </c>
      <c r="AX1019" s="67">
        <f t="shared" si="289"/>
        <v>4.1302404409606687E-4</v>
      </c>
      <c r="AY1019" s="67">
        <f t="shared" si="289"/>
        <v>3.9375553105513414E-4</v>
      </c>
      <c r="AZ1019" s="67">
        <f t="shared" si="289"/>
        <v>3.7538593806526327E-4</v>
      </c>
      <c r="BA1019" s="67">
        <f t="shared" si="289"/>
        <v>3.5787332845721128E-4</v>
      </c>
      <c r="BB1019" s="67">
        <f t="shared" si="289"/>
        <v>3.4117772200293939E-4</v>
      </c>
      <c r="BC1019" s="67">
        <f t="shared" si="289"/>
        <v>3.2526100364317178E-4</v>
      </c>
      <c r="BD1019" s="67">
        <f t="shared" si="287"/>
        <v>3.1008683647302127E-4</v>
      </c>
      <c r="BE1019" s="67">
        <f t="shared" si="287"/>
        <v>2.9562057878703481E-4</v>
      </c>
      <c r="BF1019" s="67">
        <f t="shared" si="287"/>
        <v>2.8182920499427529E-4</v>
      </c>
      <c r="BG1019" s="67">
        <f t="shared" si="287"/>
        <v>2.6868123022289657E-4</v>
      </c>
      <c r="BH1019" s="67">
        <f t="shared" si="287"/>
        <v>2.5614663844208594E-4</v>
      </c>
      <c r="BI1019" s="67">
        <f t="shared" si="287"/>
        <v>2.4419681393728201E-4</v>
      </c>
      <c r="BJ1019" s="67">
        <f t="shared" si="287"/>
        <v>2.3280447598222995E-4</v>
      </c>
      <c r="BK1019" s="67">
        <f t="shared" si="287"/>
        <v>2.2194361655873416E-4</v>
      </c>
      <c r="BL1019" s="67">
        <f t="shared" si="287"/>
        <v>2.1158944098192677E-4</v>
      </c>
      <c r="BM1019" s="67">
        <f t="shared" si="287"/>
        <v>2.0171831129550194E-4</v>
      </c>
      <c r="BN1019" s="67">
        <f t="shared" si="287"/>
        <v>1.9230769230769244E-4</v>
      </c>
      <c r="BO1019" s="67">
        <f t="shared" si="287"/>
        <v>1.8333610014479025E-4</v>
      </c>
      <c r="BP1019" s="67">
        <f t="shared" si="287"/>
        <v>1.7478305320476283E-4</v>
      </c>
      <c r="BQ1019" s="67">
        <f t="shared" si="287"/>
        <v>1.6662902539899501E-4</v>
      </c>
      <c r="BS1019" s="55"/>
    </row>
    <row r="1020" spans="1:71">
      <c r="A1020" s="90" t="s">
        <v>266</v>
      </c>
      <c r="C1020" s="213"/>
      <c r="D1020" s="213"/>
      <c r="E1020" s="135"/>
      <c r="J1020" s="67"/>
      <c r="K1020" s="67"/>
      <c r="L1020" s="67"/>
      <c r="M1020" s="67"/>
      <c r="N1020" s="67"/>
      <c r="O1020" s="67"/>
      <c r="P1020" s="67"/>
      <c r="Q1020" s="67"/>
      <c r="R1020" s="67"/>
      <c r="S1020" s="67"/>
      <c r="T1020" s="67"/>
      <c r="U1020" s="67"/>
      <c r="V1020" s="67"/>
      <c r="W1020" s="67"/>
      <c r="X1020" s="67"/>
      <c r="Y1020" s="67"/>
      <c r="BS1020" s="55"/>
    </row>
    <row r="1021" spans="1:71">
      <c r="B1021" s="55" t="s">
        <v>333</v>
      </c>
      <c r="C1021" s="70">
        <v>2024</v>
      </c>
      <c r="D1021" s="70">
        <v>2044</v>
      </c>
      <c r="E1021" s="135"/>
      <c r="J1021" s="236">
        <f t="shared" ref="J1021:X1021" si="290">K1021-1</f>
        <v>2008</v>
      </c>
      <c r="K1021" s="236">
        <f t="shared" si="290"/>
        <v>2009</v>
      </c>
      <c r="L1021" s="236">
        <f t="shared" si="290"/>
        <v>2010</v>
      </c>
      <c r="M1021" s="236">
        <f t="shared" si="290"/>
        <v>2011</v>
      </c>
      <c r="N1021" s="236">
        <f t="shared" si="290"/>
        <v>2012</v>
      </c>
      <c r="O1021" s="236">
        <f t="shared" si="290"/>
        <v>2013</v>
      </c>
      <c r="P1021" s="236">
        <f t="shared" si="290"/>
        <v>2014</v>
      </c>
      <c r="Q1021" s="236">
        <f t="shared" si="290"/>
        <v>2015</v>
      </c>
      <c r="R1021" s="236">
        <f t="shared" si="290"/>
        <v>2016</v>
      </c>
      <c r="S1021" s="236">
        <f t="shared" si="290"/>
        <v>2017</v>
      </c>
      <c r="T1021" s="236">
        <f t="shared" si="290"/>
        <v>2018</v>
      </c>
      <c r="U1021" s="236">
        <f t="shared" si="290"/>
        <v>2019</v>
      </c>
      <c r="V1021" s="236">
        <f t="shared" si="290"/>
        <v>2020</v>
      </c>
      <c r="W1021" s="236">
        <f t="shared" si="290"/>
        <v>2021</v>
      </c>
      <c r="X1021" s="236">
        <f t="shared" si="290"/>
        <v>2022</v>
      </c>
      <c r="Y1021" s="236">
        <f>Z1021-1</f>
        <v>2023</v>
      </c>
      <c r="Z1021" s="185">
        <f>$Z$6</f>
        <v>2024</v>
      </c>
      <c r="AA1021" s="236">
        <f t="shared" ref="AA1021:BQ1021" si="291">Z1021+1</f>
        <v>2025</v>
      </c>
      <c r="AB1021" s="236">
        <f t="shared" si="291"/>
        <v>2026</v>
      </c>
      <c r="AC1021" s="236">
        <f t="shared" si="291"/>
        <v>2027</v>
      </c>
      <c r="AD1021" s="236">
        <f t="shared" si="291"/>
        <v>2028</v>
      </c>
      <c r="AE1021" s="236">
        <f t="shared" si="291"/>
        <v>2029</v>
      </c>
      <c r="AF1021" s="236">
        <f t="shared" si="291"/>
        <v>2030</v>
      </c>
      <c r="AG1021" s="236">
        <f t="shared" si="291"/>
        <v>2031</v>
      </c>
      <c r="AH1021" s="236">
        <f t="shared" si="291"/>
        <v>2032</v>
      </c>
      <c r="AI1021" s="236">
        <f t="shared" si="291"/>
        <v>2033</v>
      </c>
      <c r="AJ1021" s="236">
        <f t="shared" si="291"/>
        <v>2034</v>
      </c>
      <c r="AK1021" s="236">
        <f t="shared" si="291"/>
        <v>2035</v>
      </c>
      <c r="AL1021" s="236">
        <f t="shared" si="291"/>
        <v>2036</v>
      </c>
      <c r="AM1021" s="236">
        <f t="shared" si="291"/>
        <v>2037</v>
      </c>
      <c r="AN1021" s="236">
        <f t="shared" si="291"/>
        <v>2038</v>
      </c>
      <c r="AO1021" s="236">
        <f t="shared" si="291"/>
        <v>2039</v>
      </c>
      <c r="AP1021" s="236">
        <f t="shared" si="291"/>
        <v>2040</v>
      </c>
      <c r="AQ1021" s="236">
        <f t="shared" si="291"/>
        <v>2041</v>
      </c>
      <c r="AR1021" s="236">
        <f t="shared" si="291"/>
        <v>2042</v>
      </c>
      <c r="AS1021" s="236">
        <f t="shared" si="291"/>
        <v>2043</v>
      </c>
      <c r="AT1021" s="236">
        <f t="shared" si="291"/>
        <v>2044</v>
      </c>
      <c r="AU1021" s="236">
        <f t="shared" si="291"/>
        <v>2045</v>
      </c>
      <c r="AV1021" s="236">
        <f t="shared" si="291"/>
        <v>2046</v>
      </c>
      <c r="AW1021" s="236">
        <f t="shared" si="291"/>
        <v>2047</v>
      </c>
      <c r="AX1021" s="236">
        <f t="shared" si="291"/>
        <v>2048</v>
      </c>
      <c r="AY1021" s="236">
        <f t="shared" si="291"/>
        <v>2049</v>
      </c>
      <c r="AZ1021" s="236">
        <f t="shared" si="291"/>
        <v>2050</v>
      </c>
      <c r="BA1021" s="236">
        <f t="shared" si="291"/>
        <v>2051</v>
      </c>
      <c r="BB1021" s="236">
        <f t="shared" si="291"/>
        <v>2052</v>
      </c>
      <c r="BC1021" s="236">
        <f t="shared" si="291"/>
        <v>2053</v>
      </c>
      <c r="BD1021" s="236">
        <f>BC1021+1</f>
        <v>2054</v>
      </c>
      <c r="BE1021" s="236">
        <f t="shared" si="291"/>
        <v>2055</v>
      </c>
      <c r="BF1021" s="236">
        <f t="shared" si="291"/>
        <v>2056</v>
      </c>
      <c r="BG1021" s="236">
        <f t="shared" si="291"/>
        <v>2057</v>
      </c>
      <c r="BH1021" s="236">
        <f t="shared" si="291"/>
        <v>2058</v>
      </c>
      <c r="BI1021" s="236">
        <f t="shared" si="291"/>
        <v>2059</v>
      </c>
      <c r="BJ1021" s="236">
        <f t="shared" si="291"/>
        <v>2060</v>
      </c>
      <c r="BK1021" s="236">
        <f t="shared" si="291"/>
        <v>2061</v>
      </c>
      <c r="BL1021" s="236">
        <f t="shared" si="291"/>
        <v>2062</v>
      </c>
      <c r="BM1021" s="236">
        <f t="shared" si="291"/>
        <v>2063</v>
      </c>
      <c r="BN1021" s="236">
        <f t="shared" si="291"/>
        <v>2064</v>
      </c>
      <c r="BO1021" s="236">
        <f t="shared" si="291"/>
        <v>2065</v>
      </c>
      <c r="BP1021" s="236">
        <f t="shared" si="291"/>
        <v>2066</v>
      </c>
      <c r="BQ1021" s="236">
        <f t="shared" si="291"/>
        <v>2067</v>
      </c>
      <c r="BS1021" s="55"/>
    </row>
    <row r="1022" spans="1:71">
      <c r="B1022" s="56">
        <v>0</v>
      </c>
      <c r="C1022" s="212">
        <v>1E-4</v>
      </c>
      <c r="D1022" s="212">
        <v>0</v>
      </c>
      <c r="I1022" s="61" t="s">
        <v>381</v>
      </c>
      <c r="J1022" s="67" t="e">
        <f t="shared" ref="J1022:Y1037" si="292">$C1022*POWER(POWER($D1022/$C1022,1/($D$672-$C$672)),J$672-$C$672)</f>
        <v>#DIV/0!</v>
      </c>
      <c r="K1022" s="67" t="e">
        <f t="shared" si="292"/>
        <v>#DIV/0!</v>
      </c>
      <c r="L1022" s="67" t="e">
        <f t="shared" si="292"/>
        <v>#DIV/0!</v>
      </c>
      <c r="M1022" s="67" t="e">
        <f t="shared" si="292"/>
        <v>#DIV/0!</v>
      </c>
      <c r="N1022" s="67" t="e">
        <f t="shared" si="292"/>
        <v>#DIV/0!</v>
      </c>
      <c r="O1022" s="67" t="e">
        <f t="shared" si="292"/>
        <v>#DIV/0!</v>
      </c>
      <c r="P1022" s="67" t="e">
        <f t="shared" si="292"/>
        <v>#DIV/0!</v>
      </c>
      <c r="Q1022" s="67" t="e">
        <f t="shared" si="292"/>
        <v>#DIV/0!</v>
      </c>
      <c r="R1022" s="67" t="e">
        <f t="shared" si="292"/>
        <v>#DIV/0!</v>
      </c>
      <c r="S1022" s="67" t="e">
        <f t="shared" si="292"/>
        <v>#DIV/0!</v>
      </c>
      <c r="T1022" s="67" t="e">
        <f t="shared" si="292"/>
        <v>#DIV/0!</v>
      </c>
      <c r="U1022" s="67" t="e">
        <f t="shared" si="292"/>
        <v>#DIV/0!</v>
      </c>
      <c r="V1022" s="67" t="e">
        <f t="shared" si="292"/>
        <v>#DIV/0!</v>
      </c>
      <c r="W1022" s="67" t="e">
        <f t="shared" si="292"/>
        <v>#DIV/0!</v>
      </c>
      <c r="X1022" s="67" t="e">
        <f t="shared" si="292"/>
        <v>#DIV/0!</v>
      </c>
      <c r="Y1022" s="67" t="e">
        <f t="shared" si="292"/>
        <v>#DIV/0!</v>
      </c>
      <c r="Z1022" s="67" t="e">
        <f t="shared" ref="Z1022:AO1037" si="293">$C1022*POWER(POWER($D1022/$C1022,1/($D$672-$C$672)),Z$672-$C$672)</f>
        <v>#NUM!</v>
      </c>
      <c r="AA1022" s="67">
        <f t="shared" si="293"/>
        <v>0</v>
      </c>
      <c r="AB1022" s="67">
        <f t="shared" si="293"/>
        <v>0</v>
      </c>
      <c r="AC1022" s="67">
        <f t="shared" si="293"/>
        <v>0</v>
      </c>
      <c r="AD1022" s="67">
        <f t="shared" si="293"/>
        <v>0</v>
      </c>
      <c r="AE1022" s="67">
        <f t="shared" si="293"/>
        <v>0</v>
      </c>
      <c r="AF1022" s="67">
        <f t="shared" si="293"/>
        <v>0</v>
      </c>
      <c r="AG1022" s="67">
        <f t="shared" si="293"/>
        <v>0</v>
      </c>
      <c r="AH1022" s="67">
        <f t="shared" si="293"/>
        <v>0</v>
      </c>
      <c r="AI1022" s="67">
        <f t="shared" si="293"/>
        <v>0</v>
      </c>
      <c r="AJ1022" s="67">
        <f t="shared" si="293"/>
        <v>0</v>
      </c>
      <c r="AK1022" s="67">
        <f t="shared" si="293"/>
        <v>0</v>
      </c>
      <c r="AL1022" s="67">
        <f t="shared" si="293"/>
        <v>0</v>
      </c>
      <c r="AM1022" s="67">
        <f t="shared" si="293"/>
        <v>0</v>
      </c>
      <c r="AN1022" s="67">
        <f t="shared" si="293"/>
        <v>0</v>
      </c>
      <c r="AO1022" s="67">
        <f t="shared" si="293"/>
        <v>0</v>
      </c>
      <c r="AP1022" s="67">
        <f t="shared" ref="AP1022:BE1037" si="294">$C1022*POWER(POWER($D1022/$C1022,1/($D$672-$C$672)),AP$672-$C$672)</f>
        <v>0</v>
      </c>
      <c r="AQ1022" s="67">
        <f t="shared" si="294"/>
        <v>0</v>
      </c>
      <c r="AR1022" s="67">
        <f t="shared" si="294"/>
        <v>0</v>
      </c>
      <c r="AS1022" s="67">
        <f t="shared" si="294"/>
        <v>0</v>
      </c>
      <c r="AT1022" s="67">
        <f t="shared" si="294"/>
        <v>0</v>
      </c>
      <c r="AU1022" s="67">
        <f t="shared" si="294"/>
        <v>0</v>
      </c>
      <c r="AV1022" s="67">
        <f t="shared" si="294"/>
        <v>0</v>
      </c>
      <c r="AW1022" s="67">
        <f t="shared" si="294"/>
        <v>0</v>
      </c>
      <c r="AX1022" s="67">
        <f t="shared" si="294"/>
        <v>0</v>
      </c>
      <c r="AY1022" s="67">
        <f t="shared" si="294"/>
        <v>0</v>
      </c>
      <c r="AZ1022" s="67">
        <f t="shared" si="294"/>
        <v>0</v>
      </c>
      <c r="BA1022" s="67">
        <f t="shared" si="294"/>
        <v>0</v>
      </c>
      <c r="BB1022" s="67">
        <f t="shared" si="294"/>
        <v>0</v>
      </c>
      <c r="BC1022" s="67">
        <f t="shared" si="294"/>
        <v>0</v>
      </c>
      <c r="BD1022" s="67">
        <f t="shared" si="294"/>
        <v>0</v>
      </c>
      <c r="BE1022" s="67">
        <f t="shared" si="294"/>
        <v>0</v>
      </c>
      <c r="BF1022" s="67">
        <f t="shared" ref="BF1022:BQ1036" si="295">$C1022*POWER(POWER($D1022/$C1022,1/($D$672-$C$672)),BF$672-$C$672)</f>
        <v>0</v>
      </c>
      <c r="BG1022" s="67">
        <f t="shared" si="295"/>
        <v>0</v>
      </c>
      <c r="BH1022" s="67">
        <f t="shared" si="295"/>
        <v>0</v>
      </c>
      <c r="BI1022" s="67">
        <f t="shared" si="295"/>
        <v>0</v>
      </c>
      <c r="BJ1022" s="67">
        <f t="shared" si="295"/>
        <v>0</v>
      </c>
      <c r="BK1022" s="67">
        <f t="shared" si="295"/>
        <v>0</v>
      </c>
      <c r="BL1022" s="67">
        <f t="shared" si="295"/>
        <v>0</v>
      </c>
      <c r="BM1022" s="67">
        <f t="shared" si="295"/>
        <v>0</v>
      </c>
      <c r="BN1022" s="67">
        <f t="shared" si="295"/>
        <v>0</v>
      </c>
      <c r="BO1022" s="67">
        <f t="shared" si="295"/>
        <v>0</v>
      </c>
      <c r="BP1022" s="67">
        <f t="shared" si="295"/>
        <v>0</v>
      </c>
      <c r="BQ1022" s="67">
        <f t="shared" si="295"/>
        <v>0</v>
      </c>
      <c r="BS1022" s="55"/>
    </row>
    <row r="1023" spans="1:71">
      <c r="B1023" s="56">
        <v>5</v>
      </c>
      <c r="C1023" s="212">
        <v>4.5999999999999999E-2</v>
      </c>
      <c r="D1023" s="212">
        <v>9.4999999999999998E-3</v>
      </c>
      <c r="I1023" s="61" t="s">
        <v>381</v>
      </c>
      <c r="J1023" s="67">
        <f t="shared" si="292"/>
        <v>0.16247450136738861</v>
      </c>
      <c r="K1023" s="67">
        <f t="shared" si="292"/>
        <v>0.15015282291736259</v>
      </c>
      <c r="L1023" s="67">
        <f t="shared" si="292"/>
        <v>0.13876559115618978</v>
      </c>
      <c r="M1023" s="67">
        <f t="shared" si="292"/>
        <v>0.12824193987697718</v>
      </c>
      <c r="N1023" s="67">
        <f t="shared" si="292"/>
        <v>0.11851637719684543</v>
      </c>
      <c r="O1023" s="67">
        <f t="shared" si="292"/>
        <v>0.10952837798102116</v>
      </c>
      <c r="P1023" s="67">
        <f t="shared" si="292"/>
        <v>0.10122200717651327</v>
      </c>
      <c r="Q1023" s="67">
        <f t="shared" si="292"/>
        <v>9.3545571711264541E-2</v>
      </c>
      <c r="R1023" s="67">
        <f t="shared" si="292"/>
        <v>8.6451298792440803E-2</v>
      </c>
      <c r="S1023" s="67">
        <f t="shared" si="292"/>
        <v>7.9895038601810131E-2</v>
      </c>
      <c r="T1023" s="67">
        <f t="shared" si="292"/>
        <v>7.3835989537994903E-2</v>
      </c>
      <c r="U1023" s="67">
        <f t="shared" si="292"/>
        <v>6.8236444295695919E-2</v>
      </c>
      <c r="V1023" s="67">
        <f t="shared" si="292"/>
        <v>6.3061555201662109E-2</v>
      </c>
      <c r="W1023" s="67">
        <f t="shared" si="292"/>
        <v>5.8279117347020314E-2</v>
      </c>
      <c r="X1023" s="67">
        <f t="shared" si="292"/>
        <v>5.3859368166331627E-2</v>
      </c>
      <c r="Y1023" s="67">
        <f t="shared" si="292"/>
        <v>4.9774802216093789E-2</v>
      </c>
      <c r="Z1023" s="67">
        <f t="shared" si="293"/>
        <v>4.5999999999999999E-2</v>
      </c>
      <c r="AA1023" s="67">
        <f t="shared" si="293"/>
        <v>4.2511469775681592E-2</v>
      </c>
      <c r="AB1023" s="67">
        <f t="shared" si="293"/>
        <v>3.9287501358449765E-2</v>
      </c>
      <c r="AC1023" s="67">
        <f t="shared" si="293"/>
        <v>3.6308031012212749E-2</v>
      </c>
      <c r="AD1023" s="67">
        <f t="shared" si="293"/>
        <v>3.3554516586743306E-2</v>
      </c>
      <c r="AE1023" s="67">
        <f t="shared" si="293"/>
        <v>3.1009822124237925E-2</v>
      </c>
      <c r="AF1023" s="67">
        <f t="shared" si="293"/>
        <v>2.8658111217039192E-2</v>
      </c>
      <c r="AG1023" s="67">
        <f t="shared" si="293"/>
        <v>2.6484748452853982E-2</v>
      </c>
      <c r="AH1023" s="67">
        <f t="shared" si="293"/>
        <v>2.4476208334131128E-2</v>
      </c>
      <c r="AI1023" s="67">
        <f t="shared" si="293"/>
        <v>2.2619991104776114E-2</v>
      </c>
      <c r="AJ1023" s="67">
        <f t="shared" si="293"/>
        <v>2.0904544960366873E-2</v>
      </c>
      <c r="AK1023" s="67">
        <f t="shared" si="293"/>
        <v>1.9319194157761156E-2</v>
      </c>
      <c r="AL1023" s="67">
        <f t="shared" si="293"/>
        <v>1.7854072576699732E-2</v>
      </c>
      <c r="AM1023" s="67">
        <f t="shared" si="293"/>
        <v>1.6500062319939047E-2</v>
      </c>
      <c r="AN1023" s="67">
        <f t="shared" si="293"/>
        <v>1.5248736969803294E-2</v>
      </c>
      <c r="AO1023" s="67">
        <f t="shared" si="293"/>
        <v>1.4092309148024154E-2</v>
      </c>
      <c r="AP1023" s="67">
        <f t="shared" si="294"/>
        <v>1.3023582052517175E-2</v>
      </c>
      <c r="AQ1023" s="67">
        <f t="shared" si="294"/>
        <v>1.2035904669493329E-2</v>
      </c>
      <c r="AR1023" s="67">
        <f t="shared" si="294"/>
        <v>1.1123130382177186E-2</v>
      </c>
      <c r="AS1023" s="67">
        <f t="shared" si="294"/>
        <v>1.027957871854111E-2</v>
      </c>
      <c r="AT1023" s="67">
        <f t="shared" si="294"/>
        <v>9.5000000000000015E-3</v>
      </c>
      <c r="AU1023" s="67">
        <f t="shared" si="294"/>
        <v>8.7795426710646756E-3</v>
      </c>
      <c r="AV1023" s="67">
        <f t="shared" si="294"/>
        <v>8.1137231066363662E-3</v>
      </c>
      <c r="AW1023" s="67">
        <f t="shared" si="294"/>
        <v>7.4983977090439385E-3</v>
      </c>
      <c r="AX1023" s="67">
        <f t="shared" si="294"/>
        <v>6.9297371211752496E-3</v>
      </c>
      <c r="AY1023" s="67">
        <f t="shared" si="294"/>
        <v>6.4042023952230517E-3</v>
      </c>
      <c r="AZ1023" s="67">
        <f t="shared" si="294"/>
        <v>5.9185229687363566E-3</v>
      </c>
      <c r="BA1023" s="67">
        <f t="shared" si="294"/>
        <v>5.469676310915497E-3</v>
      </c>
      <c r="BB1023" s="67">
        <f t="shared" si="294"/>
        <v>5.0548691124836032E-3</v>
      </c>
      <c r="BC1023" s="67">
        <f t="shared" si="294"/>
        <v>4.6715199020733282E-3</v>
      </c>
      <c r="BD1023" s="67">
        <f t="shared" si="294"/>
        <v>4.3172429809453326E-3</v>
      </c>
      <c r="BE1023" s="67">
        <f t="shared" si="294"/>
        <v>3.9898335760593694E-3</v>
      </c>
      <c r="BF1023" s="67">
        <f t="shared" si="295"/>
        <v>3.6872541191010325E-3</v>
      </c>
      <c r="BG1023" s="67">
        <f t="shared" si="295"/>
        <v>3.4076215660743688E-3</v>
      </c>
      <c r="BH1023" s="67">
        <f t="shared" si="295"/>
        <v>3.1491956785463329E-3</v>
      </c>
      <c r="BI1023" s="67">
        <f t="shared" si="295"/>
        <v>2.9103681936136845E-3</v>
      </c>
      <c r="BJ1023" s="67">
        <f t="shared" si="295"/>
        <v>2.6896528151937648E-3</v>
      </c>
      <c r="BK1023" s="67">
        <f t="shared" si="295"/>
        <v>2.4856759643518832E-3</v>
      </c>
      <c r="BL1023" s="67">
        <f t="shared" si="295"/>
        <v>2.29716823110181E-3</v>
      </c>
      <c r="BM1023" s="67">
        <f t="shared" si="295"/>
        <v>2.1229564744813158E-3</v>
      </c>
      <c r="BN1023" s="67">
        <f t="shared" si="295"/>
        <v>1.961956521739131E-3</v>
      </c>
      <c r="BO1023" s="67">
        <f t="shared" si="295"/>
        <v>1.8131664211981401E-3</v>
      </c>
      <c r="BP1023" s="67">
        <f t="shared" si="295"/>
        <v>1.6756602068053364E-3</v>
      </c>
      <c r="BQ1023" s="67">
        <f t="shared" si="295"/>
        <v>1.5485821355634222E-3</v>
      </c>
      <c r="BS1023" s="55"/>
    </row>
    <row r="1024" spans="1:71">
      <c r="B1024" s="56">
        <v>6</v>
      </c>
      <c r="C1024" s="212">
        <v>4.4299999999999999E-2</v>
      </c>
      <c r="D1024" s="212">
        <v>9.1999999999999998E-3</v>
      </c>
      <c r="I1024" s="61" t="s">
        <v>381</v>
      </c>
      <c r="J1024" s="67">
        <f t="shared" si="292"/>
        <v>0.15577452847254294</v>
      </c>
      <c r="K1024" s="67">
        <f t="shared" si="292"/>
        <v>0.14400104720379903</v>
      </c>
      <c r="L1024" s="67">
        <f t="shared" si="292"/>
        <v>0.13311740885446341</v>
      </c>
      <c r="M1024" s="67">
        <f t="shared" si="292"/>
        <v>0.12305635885444366</v>
      </c>
      <c r="N1024" s="67">
        <f t="shared" si="292"/>
        <v>0.11375572575236371</v>
      </c>
      <c r="O1024" s="67">
        <f t="shared" si="292"/>
        <v>0.10515803703206761</v>
      </c>
      <c r="P1024" s="67">
        <f t="shared" si="292"/>
        <v>9.7210163965816249E-2</v>
      </c>
      <c r="Q1024" s="67">
        <f t="shared" si="292"/>
        <v>8.9862993309576394E-2</v>
      </c>
      <c r="R1024" s="67">
        <f t="shared" si="292"/>
        <v>8.3071123811669076E-2</v>
      </c>
      <c r="S1024" s="67">
        <f t="shared" si="292"/>
        <v>7.6792585659376841E-2</v>
      </c>
      <c r="T1024" s="67">
        <f t="shared" si="292"/>
        <v>7.0988581129852943E-2</v>
      </c>
      <c r="U1024" s="67">
        <f t="shared" si="292"/>
        <v>6.5623244842705389E-2</v>
      </c>
      <c r="V1024" s="67">
        <f t="shared" si="292"/>
        <v>6.0663422132755912E-2</v>
      </c>
      <c r="W1024" s="67">
        <f t="shared" si="292"/>
        <v>5.6078464173446162E-2</v>
      </c>
      <c r="X1024" s="67">
        <f t="shared" si="292"/>
        <v>5.1840038584872669E-2</v>
      </c>
      <c r="Y1024" s="67">
        <f t="shared" si="292"/>
        <v>4.792195435611802E-2</v>
      </c>
      <c r="Z1024" s="67">
        <f t="shared" si="293"/>
        <v>4.4299999999999999E-2</v>
      </c>
      <c r="AA1024" s="67">
        <f t="shared" si="293"/>
        <v>4.0951793940128739E-2</v>
      </c>
      <c r="AB1024" s="67">
        <f t="shared" si="293"/>
        <v>3.7856646205750896E-2</v>
      </c>
      <c r="AC1024" s="67">
        <f t="shared" si="293"/>
        <v>3.499543057973515E-2</v>
      </c>
      <c r="AD1024" s="67">
        <f t="shared" si="293"/>
        <v>3.2350466409647713E-2</v>
      </c>
      <c r="AE1024" s="67">
        <f t="shared" si="293"/>
        <v>2.9905409351578999E-2</v>
      </c>
      <c r="AF1024" s="67">
        <f t="shared" si="293"/>
        <v>2.7645150371581533E-2</v>
      </c>
      <c r="AG1024" s="67">
        <f t="shared" si="293"/>
        <v>2.5555722380606778E-2</v>
      </c>
      <c r="AH1024" s="67">
        <f t="shared" si="293"/>
        <v>2.3624213925998762E-2</v>
      </c>
      <c r="AI1024" s="67">
        <f t="shared" si="293"/>
        <v>2.1838689406208148E-2</v>
      </c>
      <c r="AJ1024" s="67">
        <f t="shared" si="293"/>
        <v>2.0188115315699966E-2</v>
      </c>
      <c r="AK1024" s="67">
        <f t="shared" si="293"/>
        <v>1.8662292064291243E-2</v>
      </c>
      <c r="AL1024" s="67">
        <f t="shared" si="293"/>
        <v>1.7251790949601688E-2</v>
      </c>
      <c r="AM1024" s="67">
        <f t="shared" si="293"/>
        <v>1.5947895893143705E-2</v>
      </c>
      <c r="AN1024" s="67">
        <f t="shared" si="293"/>
        <v>1.4742549580014591E-2</v>
      </c>
      <c r="AO1024" s="67">
        <f t="shared" si="293"/>
        <v>1.3628303669365439E-2</v>
      </c>
      <c r="AP1024" s="67">
        <f t="shared" si="294"/>
        <v>1.2598272767976386E-2</v>
      </c>
      <c r="AQ1024" s="67">
        <f t="shared" si="294"/>
        <v>1.1646091882521541E-2</v>
      </c>
      <c r="AR1024" s="67">
        <f t="shared" si="294"/>
        <v>1.0765877087603343E-2</v>
      </c>
      <c r="AS1024" s="67">
        <f t="shared" si="294"/>
        <v>9.9521891665075718E-3</v>
      </c>
      <c r="AT1024" s="67">
        <f t="shared" si="294"/>
        <v>9.1999999999999912E-3</v>
      </c>
      <c r="AU1024" s="67">
        <f t="shared" si="294"/>
        <v>8.504661495466909E-3</v>
      </c>
      <c r="AV1024" s="67">
        <f t="shared" si="294"/>
        <v>7.8618768643997274E-3</v>
      </c>
      <c r="AW1024" s="67">
        <f t="shared" si="294"/>
        <v>7.2676740707350576E-3</v>
      </c>
      <c r="AX1024" s="67">
        <f t="shared" si="294"/>
        <v>6.7183812859764941E-3</v>
      </c>
      <c r="AY1024" s="67">
        <f t="shared" si="294"/>
        <v>6.210604199424978E-3</v>
      </c>
      <c r="AZ1024" s="67">
        <f t="shared" si="294"/>
        <v>5.7412050433081237E-3</v>
      </c>
      <c r="BA1024" s="67">
        <f t="shared" si="294"/>
        <v>5.3072832031959855E-3</v>
      </c>
      <c r="BB1024" s="67">
        <f t="shared" si="294"/>
        <v>4.9061572938868718E-3</v>
      </c>
      <c r="BC1024" s="67">
        <f t="shared" si="294"/>
        <v>4.5353485900025909E-3</v>
      </c>
      <c r="BD1024" s="67">
        <f t="shared" si="294"/>
        <v>4.1925657089038268E-3</v>
      </c>
      <c r="BE1024" s="67">
        <f t="shared" si="294"/>
        <v>3.8756904512749274E-3</v>
      </c>
      <c r="BF1024" s="67">
        <f t="shared" si="295"/>
        <v>3.5827647118811599E-3</v>
      </c>
      <c r="BG1024" s="67">
        <f t="shared" si="295"/>
        <v>3.3119783796144919E-3</v>
      </c>
      <c r="BH1024" s="67">
        <f t="shared" si="295"/>
        <v>3.0616581520572037E-3</v>
      </c>
      <c r="BI1024" s="67">
        <f t="shared" si="295"/>
        <v>2.8302571954438361E-3</v>
      </c>
      <c r="BJ1024" s="67">
        <f t="shared" si="295"/>
        <v>2.6163455861260188E-3</v>
      </c>
      <c r="BK1024" s="67">
        <f t="shared" si="295"/>
        <v>2.4186014744739972E-3</v>
      </c>
      <c r="BL1024" s="67">
        <f t="shared" si="295"/>
        <v>2.2358029166128818E-3</v>
      </c>
      <c r="BM1024" s="67">
        <f t="shared" si="295"/>
        <v>2.0668203235185002E-3</v>
      </c>
      <c r="BN1024" s="67">
        <f t="shared" si="295"/>
        <v>1.9106094808126375E-3</v>
      </c>
      <c r="BO1024" s="67">
        <f t="shared" si="295"/>
        <v>1.7662050961240517E-3</v>
      </c>
      <c r="BP1024" s="67">
        <f t="shared" si="295"/>
        <v>1.6327148341417025E-3</v>
      </c>
      <c r="BQ1024" s="67">
        <f t="shared" si="295"/>
        <v>1.5093138025002817E-3</v>
      </c>
      <c r="BS1024" s="55"/>
    </row>
    <row r="1025" spans="2:71">
      <c r="B1025" s="56">
        <v>7</v>
      </c>
      <c r="C1025" s="212">
        <v>4.2599999999999999E-2</v>
      </c>
      <c r="D1025" s="212">
        <v>8.9999999999999993E-3</v>
      </c>
      <c r="I1025" s="61" t="s">
        <v>381</v>
      </c>
      <c r="J1025" s="67">
        <f t="shared" si="292"/>
        <v>0.14775536899869235</v>
      </c>
      <c r="K1025" s="67">
        <f t="shared" si="292"/>
        <v>0.13670516277800518</v>
      </c>
      <c r="L1025" s="67">
        <f t="shared" si="292"/>
        <v>0.12648137023248404</v>
      </c>
      <c r="M1025" s="67">
        <f t="shared" si="292"/>
        <v>0.11702218622031867</v>
      </c>
      <c r="N1025" s="67">
        <f t="shared" si="292"/>
        <v>0.10827042783148055</v>
      </c>
      <c r="O1025" s="67">
        <f t="shared" si="292"/>
        <v>0.10017318870407887</v>
      </c>
      <c r="P1025" s="67">
        <f t="shared" si="292"/>
        <v>9.2681519193418493E-2</v>
      </c>
      <c r="Q1025" s="67">
        <f t="shared" si="292"/>
        <v>8.575013046030984E-2</v>
      </c>
      <c r="R1025" s="67">
        <f t="shared" si="292"/>
        <v>7.933712068977733E-2</v>
      </c>
      <c r="S1025" s="67">
        <f t="shared" si="292"/>
        <v>7.3403721785096285E-2</v>
      </c>
      <c r="T1025" s="67">
        <f t="shared" si="292"/>
        <v>6.7914065005866581E-2</v>
      </c>
      <c r="U1025" s="67">
        <f t="shared" si="292"/>
        <v>6.2834964133351962E-2</v>
      </c>
      <c r="V1025" s="67">
        <f t="shared" si="292"/>
        <v>5.8135714852270579E-2</v>
      </c>
      <c r="W1025" s="67">
        <f t="shared" si="292"/>
        <v>5.3787909136253996E-2</v>
      </c>
      <c r="X1025" s="67">
        <f t="shared" si="292"/>
        <v>4.9765263514892862E-2</v>
      </c>
      <c r="Y1025" s="67">
        <f t="shared" si="292"/>
        <v>4.6043460184204618E-2</v>
      </c>
      <c r="Z1025" s="67">
        <f t="shared" si="293"/>
        <v>4.2599999999999999E-2</v>
      </c>
      <c r="AA1025" s="67">
        <f t="shared" si="293"/>
        <v>3.941406646545996E-2</v>
      </c>
      <c r="AB1025" s="67">
        <f t="shared" si="293"/>
        <v>3.6466399890697068E-2</v>
      </c>
      <c r="AC1025" s="67">
        <f t="shared" si="293"/>
        <v>3.3739180963567511E-2</v>
      </c>
      <c r="AD1025" s="67">
        <f t="shared" si="293"/>
        <v>3.1215923027892754E-2</v>
      </c>
      <c r="AE1025" s="67">
        <f t="shared" si="293"/>
        <v>2.8881372417888428E-2</v>
      </c>
      <c r="AF1025" s="67">
        <f t="shared" si="293"/>
        <v>2.6721416246299444E-2</v>
      </c>
      <c r="AG1025" s="67">
        <f t="shared" si="293"/>
        <v>2.4722997088799718E-2</v>
      </c>
      <c r="AH1025" s="67">
        <f t="shared" si="293"/>
        <v>2.2874034048904344E-2</v>
      </c>
      <c r="AI1025" s="67">
        <f t="shared" si="293"/>
        <v>2.1163349726213847E-2</v>
      </c>
      <c r="AJ1025" s="67">
        <f t="shared" si="293"/>
        <v>1.9580602646496865E-2</v>
      </c>
      <c r="AK1025" s="67">
        <f t="shared" si="293"/>
        <v>1.811622474513588E-2</v>
      </c>
      <c r="AL1025" s="67">
        <f t="shared" si="293"/>
        <v>1.6761363526009296E-2</v>
      </c>
      <c r="AM1025" s="67">
        <f t="shared" si="293"/>
        <v>1.5507828546147105E-2</v>
      </c>
      <c r="AN1025" s="67">
        <f t="shared" si="293"/>
        <v>1.4348041902647869E-2</v>
      </c>
      <c r="AO1025" s="67">
        <f t="shared" si="293"/>
        <v>1.3274992422539149E-2</v>
      </c>
      <c r="AP1025" s="67">
        <f t="shared" si="294"/>
        <v>1.2282193278648715E-2</v>
      </c>
      <c r="AQ1025" s="67">
        <f t="shared" si="294"/>
        <v>1.1363642775264931E-2</v>
      </c>
      <c r="AR1025" s="67">
        <f t="shared" si="294"/>
        <v>1.0513788066526662E-2</v>
      </c>
      <c r="AS1025" s="67">
        <f t="shared" si="294"/>
        <v>9.7274915882122441E-3</v>
      </c>
      <c r="AT1025" s="67">
        <f t="shared" si="294"/>
        <v>9.0000000000000011E-3</v>
      </c>
      <c r="AU1025" s="67">
        <f t="shared" si="294"/>
        <v>8.326915450449288E-3</v>
      </c>
      <c r="AV1025" s="67">
        <f t="shared" si="294"/>
        <v>7.7041689909923385E-3</v>
      </c>
      <c r="AW1025" s="67">
        <f t="shared" si="294"/>
        <v>7.1279959782184895E-3</v>
      </c>
      <c r="AX1025" s="67">
        <f t="shared" si="294"/>
        <v>6.5949133157519914E-3</v>
      </c>
      <c r="AY1025" s="67">
        <f t="shared" si="294"/>
        <v>6.1016983981454437E-3</v>
      </c>
      <c r="AZ1025" s="67">
        <f t="shared" si="294"/>
        <v>5.6453696294998836E-3</v>
      </c>
      <c r="BA1025" s="67">
        <f t="shared" si="294"/>
        <v>5.2231683990421945E-3</v>
      </c>
      <c r="BB1025" s="67">
        <f t="shared" si="294"/>
        <v>4.832542404698101E-3</v>
      </c>
      <c r="BC1025" s="67">
        <f t="shared" si="294"/>
        <v>4.4711302238479959E-3</v>
      </c>
      <c r="BD1025" s="67">
        <f t="shared" si="294"/>
        <v>4.1367470379922956E-3</v>
      </c>
      <c r="BE1025" s="67">
        <f t="shared" si="294"/>
        <v>3.827371425028708E-3</v>
      </c>
      <c r="BF1025" s="67">
        <f t="shared" si="295"/>
        <v>3.5411331392977393E-3</v>
      </c>
      <c r="BG1025" s="67">
        <f t="shared" si="295"/>
        <v>3.2763018055240369E-3</v>
      </c>
      <c r="BH1025" s="67">
        <f t="shared" si="295"/>
        <v>3.0312764583058883E-3</v>
      </c>
      <c r="BI1025" s="67">
        <f t="shared" si="295"/>
        <v>2.8045758639167217E-3</v>
      </c>
      <c r="BJ1025" s="67">
        <f t="shared" si="295"/>
        <v>2.5948295659117011E-3</v>
      </c>
      <c r="BK1025" s="67">
        <f t="shared" si="295"/>
        <v>2.400769600408084E-3</v>
      </c>
      <c r="BL1025" s="67">
        <f t="shared" si="295"/>
        <v>2.2212228309563377E-3</v>
      </c>
      <c r="BM1025" s="67">
        <f t="shared" si="295"/>
        <v>2.0551038566645591E-3</v>
      </c>
      <c r="BN1025" s="67">
        <f t="shared" si="295"/>
        <v>1.9014084507042259E-3</v>
      </c>
      <c r="BO1025" s="67">
        <f t="shared" si="295"/>
        <v>1.7592074895315401E-3</v>
      </c>
      <c r="BP1025" s="67">
        <f t="shared" si="295"/>
        <v>1.6276413361251422E-3</v>
      </c>
      <c r="BQ1025" s="67">
        <f t="shared" si="295"/>
        <v>1.5059146432855966E-3</v>
      </c>
      <c r="BS1025" s="55"/>
    </row>
    <row r="1026" spans="2:71">
      <c r="B1026" s="56">
        <v>8</v>
      </c>
      <c r="C1026" s="212">
        <v>4.1000000000000002E-2</v>
      </c>
      <c r="D1026" s="212">
        <v>8.6999999999999994E-3</v>
      </c>
      <c r="I1026" s="61" t="s">
        <v>381</v>
      </c>
      <c r="J1026" s="67">
        <f t="shared" si="292"/>
        <v>0.14170838220572213</v>
      </c>
      <c r="K1026" s="67">
        <f t="shared" si="292"/>
        <v>0.13113913351520143</v>
      </c>
      <c r="L1026" s="67">
        <f t="shared" si="292"/>
        <v>0.12135818694304026</v>
      </c>
      <c r="M1026" s="67">
        <f t="shared" si="292"/>
        <v>0.11230674737068236</v>
      </c>
      <c r="N1026" s="67">
        <f t="shared" si="292"/>
        <v>0.10393040488403239</v>
      </c>
      <c r="O1026" s="67">
        <f t="shared" si="292"/>
        <v>9.6178807705178351E-2</v>
      </c>
      <c r="P1026" s="67">
        <f t="shared" si="292"/>
        <v>8.9005359518337435E-2</v>
      </c>
      <c r="Q1026" s="67">
        <f t="shared" si="292"/>
        <v>8.2366939370594583E-2</v>
      </c>
      <c r="R1026" s="67">
        <f t="shared" si="292"/>
        <v>7.622364246370418E-2</v>
      </c>
      <c r="S1026" s="67">
        <f t="shared" si="292"/>
        <v>7.0538540278805392E-2</v>
      </c>
      <c r="T1026" s="67">
        <f t="shared" si="292"/>
        <v>6.5277458592115298E-2</v>
      </c>
      <c r="U1026" s="67">
        <f t="shared" si="292"/>
        <v>6.040877204721045E-2</v>
      </c>
      <c r="V1026" s="67">
        <f t="shared" si="292"/>
        <v>5.5903214049031841E-2</v>
      </c>
      <c r="W1026" s="67">
        <f t="shared" si="292"/>
        <v>5.1733700836850312E-2</v>
      </c>
      <c r="X1026" s="67">
        <f t="shared" si="292"/>
        <v>4.7875168678661657E-2</v>
      </c>
      <c r="Y1026" s="67">
        <f t="shared" si="292"/>
        <v>4.4304423208356154E-2</v>
      </c>
      <c r="Z1026" s="67">
        <f t="shared" si="293"/>
        <v>4.1000000000000002E-2</v>
      </c>
      <c r="AA1026" s="67">
        <f t="shared" si="293"/>
        <v>3.7942035541113882E-2</v>
      </c>
      <c r="AB1026" s="67">
        <f t="shared" si="293"/>
        <v>3.5112147829345096E-2</v>
      </c>
      <c r="AC1026" s="67">
        <f t="shared" si="293"/>
        <v>3.2493325874776983E-2</v>
      </c>
      <c r="AD1026" s="67">
        <f t="shared" si="293"/>
        <v>3.0069827443653257E-2</v>
      </c>
      <c r="AE1026" s="67">
        <f t="shared" si="293"/>
        <v>2.7827084428835448E-2</v>
      </c>
      <c r="AF1026" s="67">
        <f t="shared" si="293"/>
        <v>2.5751615278157353E-2</v>
      </c>
      <c r="AG1026" s="67">
        <f t="shared" si="293"/>
        <v>2.3830943954266767E-2</v>
      </c>
      <c r="AH1026" s="67">
        <f t="shared" si="293"/>
        <v>2.2053524938806891E-2</v>
      </c>
      <c r="AI1026" s="67">
        <f t="shared" si="293"/>
        <v>2.0408673830123229E-2</v>
      </c>
      <c r="AJ1026" s="67">
        <f t="shared" si="293"/>
        <v>1.8886503117305765E-2</v>
      </c>
      <c r="AK1026" s="67">
        <f t="shared" si="293"/>
        <v>1.7477862744492038E-2</v>
      </c>
      <c r="AL1026" s="67">
        <f t="shared" si="293"/>
        <v>1.6174285108151876E-2</v>
      </c>
      <c r="AM1026" s="67">
        <f t="shared" si="293"/>
        <v>1.4967934156722134E-2</v>
      </c>
      <c r="AN1026" s="67">
        <f t="shared" si="293"/>
        <v>1.3851558286619603E-2</v>
      </c>
      <c r="AO1026" s="67">
        <f t="shared" si="293"/>
        <v>1.2818446751481255E-2</v>
      </c>
      <c r="AP1026" s="67">
        <f t="shared" si="294"/>
        <v>1.186238932259945E-2</v>
      </c>
      <c r="AQ1026" s="67">
        <f t="shared" si="294"/>
        <v>1.097763895806337E-2</v>
      </c>
      <c r="AR1026" s="67">
        <f t="shared" si="294"/>
        <v>1.0158877256203822E-2</v>
      </c>
      <c r="AS1026" s="67">
        <f t="shared" si="294"/>
        <v>9.4011824856755841E-3</v>
      </c>
      <c r="AT1026" s="67">
        <f t="shared" si="294"/>
        <v>8.7000000000000081E-3</v>
      </c>
      <c r="AU1026" s="67">
        <f t="shared" si="294"/>
        <v>8.0511148587241715E-3</v>
      </c>
      <c r="AV1026" s="67">
        <f t="shared" si="294"/>
        <v>7.4506264906171382E-3</v>
      </c>
      <c r="AW1026" s="67">
        <f t="shared" si="294"/>
        <v>6.8949252465990247E-3</v>
      </c>
      <c r="AX1026" s="67">
        <f t="shared" si="294"/>
        <v>6.3806707014581361E-3</v>
      </c>
      <c r="AY1026" s="67">
        <f t="shared" si="294"/>
        <v>5.9047715739236244E-3</v>
      </c>
      <c r="AZ1026" s="67">
        <f t="shared" si="294"/>
        <v>5.4643671443894903E-3</v>
      </c>
      <c r="BA1026" s="67">
        <f t="shared" si="294"/>
        <v>5.0568100585883183E-3</v>
      </c>
      <c r="BB1026" s="67">
        <f t="shared" si="294"/>
        <v>4.6796504138443933E-3</v>
      </c>
      <c r="BC1026" s="67">
        <f t="shared" si="294"/>
        <v>4.3306210322456642E-3</v>
      </c>
      <c r="BD1026" s="67">
        <f t="shared" si="294"/>
        <v>4.0076238322087881E-3</v>
      </c>
      <c r="BE1026" s="67">
        <f t="shared" si="294"/>
        <v>3.7087172165141662E-3</v>
      </c>
      <c r="BF1026" s="67">
        <f t="shared" si="295"/>
        <v>3.4321044009980842E-3</v>
      </c>
      <c r="BG1026" s="67">
        <f t="shared" si="295"/>
        <v>3.1761226137434796E-3</v>
      </c>
      <c r="BH1026" s="67">
        <f t="shared" si="295"/>
        <v>2.939233099843674E-3</v>
      </c>
      <c r="BI1026" s="67">
        <f t="shared" si="295"/>
        <v>2.7200118716557806E-3</v>
      </c>
      <c r="BJ1026" s="67">
        <f t="shared" si="295"/>
        <v>2.5171411489418368E-3</v>
      </c>
      <c r="BK1026" s="67">
        <f t="shared" si="295"/>
        <v>2.3294014374427171E-3</v>
      </c>
      <c r="BL1026" s="67">
        <f t="shared" si="295"/>
        <v>2.1556641982676426E-3</v>
      </c>
      <c r="BM1026" s="67">
        <f t="shared" si="295"/>
        <v>1.9948850640336014E-3</v>
      </c>
      <c r="BN1026" s="67">
        <f t="shared" si="295"/>
        <v>1.8460975609756131E-3</v>
      </c>
      <c r="BO1026" s="67">
        <f t="shared" si="295"/>
        <v>1.7084072992902526E-3</v>
      </c>
      <c r="BP1026" s="67">
        <f t="shared" si="295"/>
        <v>1.5809865967894912E-3</v>
      </c>
      <c r="BQ1026" s="67">
        <f t="shared" si="295"/>
        <v>1.4630695035466237E-3</v>
      </c>
      <c r="BS1026" s="55"/>
    </row>
    <row r="1027" spans="2:71">
      <c r="B1027" s="56">
        <v>9</v>
      </c>
      <c r="C1027" s="212">
        <v>3.95E-2</v>
      </c>
      <c r="D1027" s="212">
        <v>8.3999999999999995E-3</v>
      </c>
      <c r="I1027" s="61" t="s">
        <v>381</v>
      </c>
      <c r="J1027" s="67">
        <f t="shared" si="292"/>
        <v>0.13628603079062102</v>
      </c>
      <c r="K1027" s="67">
        <f t="shared" si="292"/>
        <v>0.12613495389734586</v>
      </c>
      <c r="L1027" s="67">
        <f t="shared" si="292"/>
        <v>0.11673996595534035</v>
      </c>
      <c r="M1027" s="67">
        <f t="shared" si="292"/>
        <v>0.10804475072266854</v>
      </c>
      <c r="N1027" s="67">
        <f t="shared" si="292"/>
        <v>9.999718659494404E-2</v>
      </c>
      <c r="O1027" s="67">
        <f t="shared" si="292"/>
        <v>9.2549034173541808E-2</v>
      </c>
      <c r="P1027" s="67">
        <f t="shared" si="292"/>
        <v>8.5655647104860469E-2</v>
      </c>
      <c r="Q1027" s="67">
        <f t="shared" si="292"/>
        <v>7.9275704457323043E-2</v>
      </c>
      <c r="R1027" s="67">
        <f t="shared" si="292"/>
        <v>7.337096303190746E-2</v>
      </c>
      <c r="S1027" s="67">
        <f t="shared" si="292"/>
        <v>6.7906028121485232E-2</v>
      </c>
      <c r="T1027" s="67">
        <f t="shared" si="292"/>
        <v>6.2848141344834463E-2</v>
      </c>
      <c r="U1027" s="67">
        <f t="shared" si="292"/>
        <v>5.816698428354343E-2</v>
      </c>
      <c r="V1027" s="67">
        <f t="shared" si="292"/>
        <v>5.3834496744748571E-2</v>
      </c>
      <c r="W1027" s="67">
        <f t="shared" si="292"/>
        <v>4.9824708560321361E-2</v>
      </c>
      <c r="X1027" s="67">
        <f t="shared" si="292"/>
        <v>4.6113583914260764E-2</v>
      </c>
      <c r="Y1027" s="67">
        <f t="shared" si="292"/>
        <v>4.2678877265144868E-2</v>
      </c>
      <c r="Z1027" s="67">
        <f t="shared" si="293"/>
        <v>3.95E-2</v>
      </c>
      <c r="AA1027" s="67">
        <f t="shared" si="293"/>
        <v>3.6557897020272137E-2</v>
      </c>
      <c r="AB1027" s="67">
        <f t="shared" si="293"/>
        <v>3.3834932520122082E-2</v>
      </c>
      <c r="AC1027" s="67">
        <f t="shared" si="293"/>
        <v>3.1314784272366586E-2</v>
      </c>
      <c r="AD1027" s="67">
        <f t="shared" si="293"/>
        <v>2.898234578838519E-2</v>
      </c>
      <c r="AE1027" s="67">
        <f t="shared" si="293"/>
        <v>2.6823635765511486E-2</v>
      </c>
      <c r="AF1027" s="67">
        <f t="shared" si="293"/>
        <v>2.4825714279110313E-2</v>
      </c>
      <c r="AG1027" s="67">
        <f t="shared" si="293"/>
        <v>2.2976605216972517E-2</v>
      </c>
      <c r="AH1027" s="67">
        <f t="shared" si="293"/>
        <v>2.1265224491076679E-2</v>
      </c>
      <c r="AI1027" s="67">
        <f t="shared" si="293"/>
        <v>1.9681313596398738E-2</v>
      </c>
      <c r="AJ1027" s="67">
        <f t="shared" si="293"/>
        <v>1.8215378118501949E-2</v>
      </c>
      <c r="AK1027" s="67">
        <f t="shared" si="293"/>
        <v>1.6858630821304118E-2</v>
      </c>
      <c r="AL1027" s="67">
        <f t="shared" si="293"/>
        <v>1.5602938973873968E-2</v>
      </c>
      <c r="AM1027" s="67">
        <f t="shared" si="293"/>
        <v>1.4440775600518357E-2</v>
      </c>
      <c r="AN1027" s="67">
        <f t="shared" si="293"/>
        <v>1.3365174361939458E-2</v>
      </c>
      <c r="AO1027" s="67">
        <f t="shared" si="293"/>
        <v>1.2369687797006687E-2</v>
      </c>
      <c r="AP1027" s="67">
        <f t="shared" si="294"/>
        <v>1.1448348674832591E-2</v>
      </c>
      <c r="AQ1027" s="67">
        <f t="shared" si="294"/>
        <v>1.0595634225486048E-2</v>
      </c>
      <c r="AR1027" s="67">
        <f t="shared" si="294"/>
        <v>9.8064330349313875E-3</v>
      </c>
      <c r="AS1027" s="67">
        <f t="shared" si="294"/>
        <v>9.0760144057523157E-3</v>
      </c>
      <c r="AT1027" s="67">
        <f t="shared" si="294"/>
        <v>8.3999999999999873E-3</v>
      </c>
      <c r="AU1027" s="67">
        <f t="shared" si="294"/>
        <v>7.7743375941844439E-3</v>
      </c>
      <c r="AV1027" s="67">
        <f t="shared" si="294"/>
        <v>7.1952767890892432E-3</v>
      </c>
      <c r="AW1027" s="67">
        <f t="shared" si="294"/>
        <v>6.6593465288070615E-3</v>
      </c>
      <c r="AX1027" s="67">
        <f t="shared" si="294"/>
        <v>6.1633342942388671E-3</v>
      </c>
      <c r="AY1027" s="67">
        <f t="shared" si="294"/>
        <v>5.7042668463366114E-3</v>
      </c>
      <c r="AZ1027" s="67">
        <f t="shared" si="294"/>
        <v>5.2793924036588953E-3</v>
      </c>
      <c r="BA1027" s="67">
        <f t="shared" si="294"/>
        <v>4.8861641474068065E-3</v>
      </c>
      <c r="BB1027" s="67">
        <f t="shared" si="294"/>
        <v>4.5222249550644009E-3</v>
      </c>
      <c r="BC1027" s="67">
        <f t="shared" si="294"/>
        <v>4.1853932711328904E-3</v>
      </c>
      <c r="BD1027" s="67">
        <f t="shared" si="294"/>
        <v>3.8736500302636993E-3</v>
      </c>
      <c r="BE1027" s="67">
        <f t="shared" si="294"/>
        <v>3.5851265544039087E-3</v>
      </c>
      <c r="BF1027" s="67">
        <f t="shared" si="295"/>
        <v>3.3180933514061054E-3</v>
      </c>
      <c r="BG1027" s="67">
        <f t="shared" si="295"/>
        <v>3.0709497479583306E-3</v>
      </c>
      <c r="BH1027" s="67">
        <f t="shared" si="295"/>
        <v>2.8422142946909193E-3</v>
      </c>
      <c r="BI1027" s="67">
        <f t="shared" si="295"/>
        <v>2.6305158859457221E-3</v>
      </c>
      <c r="BJ1027" s="67">
        <f t="shared" si="295"/>
        <v>2.4345855409770539E-3</v>
      </c>
      <c r="BK1027" s="67">
        <f t="shared" si="295"/>
        <v>2.2532487973185487E-3</v>
      </c>
      <c r="BL1027" s="67">
        <f t="shared" si="295"/>
        <v>2.0854186707195835E-3</v>
      </c>
      <c r="BM1027" s="67">
        <f t="shared" si="295"/>
        <v>1.9300891394511226E-3</v>
      </c>
      <c r="BN1027" s="67">
        <f t="shared" si="295"/>
        <v>1.7863291139240455E-3</v>
      </c>
      <c r="BO1027" s="67">
        <f t="shared" si="295"/>
        <v>1.6532768554721328E-3</v>
      </c>
      <c r="BP1027" s="67">
        <f t="shared" si="295"/>
        <v>1.5301348108442928E-3</v>
      </c>
      <c r="BQ1027" s="67">
        <f t="shared" si="295"/>
        <v>1.4161648314425124E-3</v>
      </c>
      <c r="BS1027" s="55"/>
    </row>
    <row r="1028" spans="2:71">
      <c r="B1028" s="56">
        <v>10</v>
      </c>
      <c r="C1028" s="212">
        <v>3.7999999999999999E-2</v>
      </c>
      <c r="D1028" s="212">
        <v>8.2000000000000007E-3</v>
      </c>
      <c r="I1028" s="61" t="s">
        <v>381</v>
      </c>
      <c r="J1028" s="67">
        <f t="shared" si="292"/>
        <v>0.12958639014510562</v>
      </c>
      <c r="K1028" s="67">
        <f t="shared" si="292"/>
        <v>0.12002201254309687</v>
      </c>
      <c r="L1028" s="67">
        <f t="shared" si="292"/>
        <v>0.11116355258268132</v>
      </c>
      <c r="M1028" s="67">
        <f t="shared" si="292"/>
        <v>0.10295890862824306</v>
      </c>
      <c r="N1028" s="67">
        <f t="shared" si="292"/>
        <v>9.5359824507537452E-2</v>
      </c>
      <c r="O1028" s="67">
        <f t="shared" si="292"/>
        <v>8.8321605689727259E-2</v>
      </c>
      <c r="P1028" s="67">
        <f t="shared" si="292"/>
        <v>8.1802856411455308E-2</v>
      </c>
      <c r="Q1028" s="67">
        <f t="shared" si="292"/>
        <v>7.5765236204842795E-2</v>
      </c>
      <c r="R1028" s="67">
        <f t="shared" si="292"/>
        <v>7.0173234395416131E-2</v>
      </c>
      <c r="S1028" s="67">
        <f t="shared" si="292"/>
        <v>6.4993961243656237E-2</v>
      </c>
      <c r="T1028" s="67">
        <f t="shared" si="292"/>
        <v>6.0196954501755509E-2</v>
      </c>
      <c r="U1028" s="67">
        <f t="shared" si="292"/>
        <v>5.5754000247832447E-2</v>
      </c>
      <c r="V1028" s="67">
        <f t="shared" si="292"/>
        <v>5.163896694382851E-2</v>
      </c>
      <c r="W1028" s="67">
        <f t="shared" si="292"/>
        <v>4.7827651741087072E-2</v>
      </c>
      <c r="X1028" s="67">
        <f t="shared" si="292"/>
        <v>4.4297638129650693E-2</v>
      </c>
      <c r="Y1028" s="67">
        <f t="shared" si="292"/>
        <v>4.10281640940309E-2</v>
      </c>
      <c r="Z1028" s="67">
        <f t="shared" si="293"/>
        <v>3.7999999999999999E-2</v>
      </c>
      <c r="AA1028" s="67">
        <f t="shared" si="293"/>
        <v>3.5195335494187623E-2</v>
      </c>
      <c r="AB1028" s="67">
        <f t="shared" si="293"/>
        <v>3.2597674751274293E-2</v>
      </c>
      <c r="AC1028" s="67">
        <f t="shared" si="293"/>
        <v>3.019173945267126E-2</v>
      </c>
      <c r="AD1028" s="67">
        <f t="shared" si="293"/>
        <v>2.7963378926049096E-2</v>
      </c>
      <c r="AE1028" s="67">
        <f t="shared" si="293"/>
        <v>2.589948691719458E-2</v>
      </c>
      <c r="AF1028" s="67">
        <f t="shared" si="293"/>
        <v>2.3987924504683851E-2</v>
      </c>
      <c r="AG1028" s="67">
        <f t="shared" si="293"/>
        <v>2.2217448703989281E-2</v>
      </c>
      <c r="AH1028" s="67">
        <f t="shared" si="293"/>
        <v>2.0577646341100177E-2</v>
      </c>
      <c r="AI1028" s="67">
        <f t="shared" si="293"/>
        <v>1.905887280673061E-2</v>
      </c>
      <c r="AJ1028" s="67">
        <f t="shared" si="293"/>
        <v>1.7652195330892979E-2</v>
      </c>
      <c r="AK1028" s="67">
        <f t="shared" si="293"/>
        <v>1.6349340444202914E-2</v>
      </c>
      <c r="AL1028" s="67">
        <f t="shared" si="293"/>
        <v>1.514264531690558E-2</v>
      </c>
      <c r="AM1028" s="67">
        <f t="shared" si="293"/>
        <v>1.4025012689420552E-2</v>
      </c>
      <c r="AN1028" s="67">
        <f t="shared" si="293"/>
        <v>1.2989869129326183E-2</v>
      </c>
      <c r="AO1028" s="67">
        <f t="shared" si="293"/>
        <v>1.2031126369269105E-2</v>
      </c>
      <c r="AP1028" s="67">
        <f t="shared" si="294"/>
        <v>1.1143145498405093E-2</v>
      </c>
      <c r="AQ1028" s="67">
        <f t="shared" si="294"/>
        <v>1.0320703796760889E-2</v>
      </c>
      <c r="AR1028" s="67">
        <f t="shared" si="294"/>
        <v>9.5589640174509362E-3</v>
      </c>
      <c r="AS1028" s="67">
        <f t="shared" si="294"/>
        <v>8.8534459360803484E-3</v>
      </c>
      <c r="AT1028" s="67">
        <f t="shared" si="294"/>
        <v>8.1999999999999972E-3</v>
      </c>
      <c r="AU1028" s="67">
        <f t="shared" si="294"/>
        <v>7.5947829224299584E-3</v>
      </c>
      <c r="AV1028" s="67">
        <f t="shared" si="294"/>
        <v>7.034235077906556E-3</v>
      </c>
      <c r="AW1028" s="67">
        <f t="shared" si="294"/>
        <v>6.5150595661027438E-3</v>
      </c>
      <c r="AX1028" s="67">
        <f t="shared" si="294"/>
        <v>6.0342028208842761E-3</v>
      </c>
      <c r="AY1028" s="67">
        <f t="shared" si="294"/>
        <v>5.5888366505525127E-3</v>
      </c>
      <c r="AZ1028" s="67">
        <f t="shared" si="294"/>
        <v>5.1763416036423029E-3</v>
      </c>
      <c r="BA1028" s="67">
        <f t="shared" si="294"/>
        <v>4.7942915624397909E-3</v>
      </c>
      <c r="BB1028" s="67">
        <f t="shared" si="294"/>
        <v>4.4404394736058264E-3</v>
      </c>
      <c r="BC1028" s="67">
        <f t="shared" si="294"/>
        <v>4.1127041319787092E-3</v>
      </c>
      <c r="BD1028" s="67">
        <f t="shared" si="294"/>
        <v>3.8091579398242723E-3</v>
      </c>
      <c r="BE1028" s="67">
        <f t="shared" si="294"/>
        <v>3.5280155695385225E-3</v>
      </c>
      <c r="BF1028" s="67">
        <f t="shared" si="295"/>
        <v>3.2676234631217288E-3</v>
      </c>
      <c r="BG1028" s="67">
        <f t="shared" si="295"/>
        <v>3.0264501066644338E-3</v>
      </c>
      <c r="BH1028" s="67">
        <f t="shared" si="295"/>
        <v>2.80307702264407E-3</v>
      </c>
      <c r="BI1028" s="67">
        <f t="shared" si="295"/>
        <v>2.5961904270528054E-3</v>
      </c>
      <c r="BJ1028" s="67">
        <f t="shared" si="295"/>
        <v>2.404573502287414E-3</v>
      </c>
      <c r="BK1028" s="67">
        <f t="shared" si="295"/>
        <v>2.2270992403536647E-3</v>
      </c>
      <c r="BL1028" s="67">
        <f t="shared" si="295"/>
        <v>2.0627238142920433E-3</v>
      </c>
      <c r="BM1028" s="67">
        <f t="shared" si="295"/>
        <v>1.9104804388383903E-3</v>
      </c>
      <c r="BN1028" s="67">
        <f t="shared" si="295"/>
        <v>1.7694736842105245E-3</v>
      </c>
      <c r="BO1028" s="67">
        <f t="shared" si="295"/>
        <v>1.6388742095769901E-3</v>
      </c>
      <c r="BP1028" s="67">
        <f t="shared" si="295"/>
        <v>1.5179138852324666E-3</v>
      </c>
      <c r="BQ1028" s="67">
        <f t="shared" si="295"/>
        <v>1.4058812747905914E-3</v>
      </c>
      <c r="BS1028" s="55"/>
    </row>
    <row r="1029" spans="2:71">
      <c r="B1029" s="56">
        <v>11</v>
      </c>
      <c r="C1029" s="212">
        <v>3.5999999999999997E-2</v>
      </c>
      <c r="D1029" s="212">
        <v>7.9000000000000008E-3</v>
      </c>
      <c r="I1029" s="61" t="s">
        <v>381</v>
      </c>
      <c r="J1029" s="67">
        <f t="shared" si="292"/>
        <v>0.12112752081089381</v>
      </c>
      <c r="K1029" s="67">
        <f t="shared" si="292"/>
        <v>0.11228172027748948</v>
      </c>
      <c r="L1029" s="67">
        <f t="shared" si="292"/>
        <v>0.1040819181642042</v>
      </c>
      <c r="M1029" s="67">
        <f t="shared" si="292"/>
        <v>9.648093796539324E-2</v>
      </c>
      <c r="N1029" s="67">
        <f t="shared" si="292"/>
        <v>8.9435048420191968E-2</v>
      </c>
      <c r="O1029" s="67">
        <f t="shared" si="292"/>
        <v>8.2903711910337269E-2</v>
      </c>
      <c r="P1029" s="67">
        <f t="shared" si="292"/>
        <v>7.6849351232200547E-2</v>
      </c>
      <c r="Q1029" s="67">
        <f t="shared" si="292"/>
        <v>7.1237133401185232E-2</v>
      </c>
      <c r="R1029" s="67">
        <f t="shared" si="292"/>
        <v>6.6034769244634889E-2</v>
      </c>
      <c r="S1029" s="67">
        <f t="shared" si="292"/>
        <v>6.1212327630235971E-2</v>
      </c>
      <c r="T1029" s="67">
        <f t="shared" si="292"/>
        <v>5.674206326110208E-2</v>
      </c>
      <c r="U1029" s="67">
        <f t="shared" si="292"/>
        <v>5.2598257046780734E-2</v>
      </c>
      <c r="V1029" s="67">
        <f t="shared" si="292"/>
        <v>4.8757068131778138E-2</v>
      </c>
      <c r="W1029" s="67">
        <f t="shared" si="292"/>
        <v>4.519639673026684E-2</v>
      </c>
      <c r="X1029" s="67">
        <f t="shared" si="292"/>
        <v>4.1895756977813552E-2</v>
      </c>
      <c r="Y1029" s="67">
        <f t="shared" si="292"/>
        <v>3.8836159068595957E-2</v>
      </c>
      <c r="Z1029" s="67">
        <f t="shared" si="293"/>
        <v>3.5999999999999997E-2</v>
      </c>
      <c r="AA1029" s="67">
        <f t="shared" si="293"/>
        <v>3.3370962296010963E-2</v>
      </c>
      <c r="AB1029" s="67">
        <f t="shared" si="293"/>
        <v>3.0933920126716259E-2</v>
      </c>
      <c r="AC1029" s="67">
        <f t="shared" si="293"/>
        <v>2.8674852283790641E-2</v>
      </c>
      <c r="AD1029" s="67">
        <f t="shared" si="293"/>
        <v>2.6580761511279482E-2</v>
      </c>
      <c r="AE1029" s="67">
        <f t="shared" si="293"/>
        <v>2.4639599727560194E-2</v>
      </c>
      <c r="AF1029" s="67">
        <f t="shared" si="293"/>
        <v>2.2840198708255925E-2</v>
      </c>
      <c r="AG1029" s="67">
        <f t="shared" si="293"/>
        <v>2.1172205831294637E-2</v>
      </c>
      <c r="AH1029" s="67">
        <f t="shared" si="293"/>
        <v>1.9626024514431021E-2</v>
      </c>
      <c r="AI1029" s="67">
        <f t="shared" si="293"/>
        <v>1.8192759002546233E-2</v>
      </c>
      <c r="AJ1029" s="67">
        <f t="shared" si="293"/>
        <v>1.6864163187066235E-2</v>
      </c>
      <c r="AK1029" s="67">
        <f t="shared" si="293"/>
        <v>1.5632593163037875E-2</v>
      </c>
      <c r="AL1029" s="67">
        <f t="shared" si="293"/>
        <v>1.4490963250905993E-2</v>
      </c>
      <c r="AM1029" s="67">
        <f t="shared" si="293"/>
        <v>1.3432705229968454E-2</v>
      </c>
      <c r="AN1029" s="67">
        <f t="shared" si="293"/>
        <v>1.245173054896407E-2</v>
      </c>
      <c r="AO1029" s="67">
        <f t="shared" si="293"/>
        <v>1.1542395296376887E-2</v>
      </c>
      <c r="AP1029" s="67">
        <f t="shared" si="294"/>
        <v>1.0699467728917984E-2</v>
      </c>
      <c r="AQ1029" s="67">
        <f t="shared" si="294"/>
        <v>9.9180981713641141E-3</v>
      </c>
      <c r="AR1029" s="67">
        <f t="shared" si="294"/>
        <v>9.1937911145757532E-3</v>
      </c>
      <c r="AS1029" s="67">
        <f t="shared" si="294"/>
        <v>8.5223793511641135E-3</v>
      </c>
      <c r="AT1029" s="67">
        <f t="shared" si="294"/>
        <v>7.9000000000000008E-3</v>
      </c>
      <c r="AU1029" s="67">
        <f t="shared" si="294"/>
        <v>7.3230722816246298E-3</v>
      </c>
      <c r="AV1029" s="67">
        <f t="shared" si="294"/>
        <v>6.7882769166960691E-3</v>
      </c>
      <c r="AW1029" s="67">
        <f t="shared" si="294"/>
        <v>6.2925370289429478E-3</v>
      </c>
      <c r="AX1029" s="67">
        <f t="shared" si="294"/>
        <v>5.8330004427529988E-3</v>
      </c>
      <c r="AY1029" s="67">
        <f t="shared" si="294"/>
        <v>5.4070232735479321E-3</v>
      </c>
      <c r="AZ1029" s="67">
        <f t="shared" si="294"/>
        <v>5.0121547165339411E-3</v>
      </c>
      <c r="BA1029" s="67">
        <f t="shared" si="294"/>
        <v>4.6461229463118795E-3</v>
      </c>
      <c r="BB1029" s="67">
        <f t="shared" si="294"/>
        <v>4.3068220462223646E-3</v>
      </c>
      <c r="BC1029" s="67">
        <f t="shared" si="294"/>
        <v>3.992299892225425E-3</v>
      </c>
      <c r="BD1029" s="67">
        <f t="shared" si="294"/>
        <v>3.7007469216062019E-3</v>
      </c>
      <c r="BE1029" s="67">
        <f t="shared" si="294"/>
        <v>3.4304857218888677E-3</v>
      </c>
      <c r="BF1029" s="67">
        <f t="shared" si="295"/>
        <v>3.1799613800599265E-3</v>
      </c>
      <c r="BG1029" s="67">
        <f t="shared" si="295"/>
        <v>2.9477325365764107E-3</v>
      </c>
      <c r="BH1029" s="67">
        <f t="shared" si="295"/>
        <v>2.7324630926893381E-3</v>
      </c>
      <c r="BI1029" s="67">
        <f t="shared" si="295"/>
        <v>2.532914523371595E-3</v>
      </c>
      <c r="BJ1029" s="67">
        <f t="shared" si="295"/>
        <v>2.3479387516236691E-3</v>
      </c>
      <c r="BK1029" s="67">
        <f t="shared" si="295"/>
        <v>2.1764715431604586E-3</v>
      </c>
      <c r="BL1029" s="67">
        <f t="shared" si="295"/>
        <v>2.0175263834763461E-3</v>
      </c>
      <c r="BM1029" s="67">
        <f t="shared" si="295"/>
        <v>1.8701888020610145E-3</v>
      </c>
      <c r="BN1029" s="67">
        <f t="shared" si="295"/>
        <v>1.7336111111111116E-3</v>
      </c>
      <c r="BO1029" s="67">
        <f t="shared" si="295"/>
        <v>1.6070075284676272E-3</v>
      </c>
      <c r="BP1029" s="67">
        <f t="shared" si="295"/>
        <v>1.4896496567194154E-3</v>
      </c>
      <c r="BQ1029" s="67">
        <f t="shared" si="295"/>
        <v>1.3808622924624803E-3</v>
      </c>
      <c r="BS1029" s="55"/>
    </row>
    <row r="1030" spans="2:71">
      <c r="B1030" s="56">
        <v>12</v>
      </c>
      <c r="C1030" s="212">
        <v>3.4099999999999998E-2</v>
      </c>
      <c r="D1030" s="212">
        <v>7.7000000000000002E-3</v>
      </c>
      <c r="I1030" s="61" t="s">
        <v>381</v>
      </c>
      <c r="J1030" s="67">
        <f t="shared" si="292"/>
        <v>0.11214122658705435</v>
      </c>
      <c r="K1030" s="67">
        <f t="shared" si="292"/>
        <v>0.10410033314561319</v>
      </c>
      <c r="L1030" s="67">
        <f t="shared" si="292"/>
        <v>9.6635998114529872E-2</v>
      </c>
      <c r="M1030" s="67">
        <f t="shared" si="292"/>
        <v>8.9706880366356892E-2</v>
      </c>
      <c r="N1030" s="67">
        <f t="shared" si="292"/>
        <v>8.3274603067962721E-2</v>
      </c>
      <c r="O1030" s="67">
        <f t="shared" si="292"/>
        <v>7.730354113091506E-2</v>
      </c>
      <c r="P1030" s="67">
        <f t="shared" si="292"/>
        <v>7.1760623902368259E-2</v>
      </c>
      <c r="Q1030" s="67">
        <f t="shared" si="292"/>
        <v>6.6615152003660749E-2</v>
      </c>
      <c r="R1030" s="67">
        <f t="shared" si="292"/>
        <v>6.1838627302185104E-2</v>
      </c>
      <c r="S1030" s="67">
        <f t="shared" si="292"/>
        <v>5.7404595074832365E-2</v>
      </c>
      <c r="T1030" s="67">
        <f t="shared" si="292"/>
        <v>5.3288497488834581E-2</v>
      </c>
      <c r="U1030" s="67">
        <f t="shared" si="292"/>
        <v>4.9467537588511093E-2</v>
      </c>
      <c r="V1030" s="67">
        <f t="shared" si="292"/>
        <v>4.5920553034610893E-2</v>
      </c>
      <c r="W1030" s="67">
        <f t="shared" si="292"/>
        <v>4.2627898896957832E-2</v>
      </c>
      <c r="X1030" s="67">
        <f t="shared" si="292"/>
        <v>3.9571338851247265E-2</v>
      </c>
      <c r="Y1030" s="67">
        <f t="shared" si="292"/>
        <v>3.6733944177389011E-2</v>
      </c>
      <c r="Z1030" s="67">
        <f t="shared" si="293"/>
        <v>3.4099999999999998E-2</v>
      </c>
      <c r="AA1030" s="67">
        <f t="shared" si="293"/>
        <v>3.165491825176097E-2</v>
      </c>
      <c r="AB1030" s="67">
        <f t="shared" si="293"/>
        <v>2.9385156877585625E-2</v>
      </c>
      <c r="AC1030" s="67">
        <f t="shared" si="293"/>
        <v>2.7278144832115676E-2</v>
      </c>
      <c r="AD1030" s="67">
        <f t="shared" si="293"/>
        <v>2.5322212455141282E-2</v>
      </c>
      <c r="AE1030" s="67">
        <f t="shared" si="293"/>
        <v>2.3506526839331989E-2</v>
      </c>
      <c r="AF1030" s="67">
        <f t="shared" si="293"/>
        <v>2.1821031832313171E-2</v>
      </c>
      <c r="AG1030" s="67">
        <f t="shared" si="293"/>
        <v>2.0256392340790248E-2</v>
      </c>
      <c r="AH1030" s="67">
        <f t="shared" si="293"/>
        <v>1.880394262824963E-2</v>
      </c>
      <c r="AI1030" s="67">
        <f t="shared" si="293"/>
        <v>1.7455638319884028E-2</v>
      </c>
      <c r="AJ1030" s="67">
        <f t="shared" si="293"/>
        <v>1.620401184892185E-2</v>
      </c>
      <c r="AK1030" s="67">
        <f t="shared" si="293"/>
        <v>1.5042131097600801E-2</v>
      </c>
      <c r="AL1030" s="67">
        <f t="shared" si="293"/>
        <v>1.3963561003719205E-2</v>
      </c>
      <c r="AM1030" s="67">
        <f t="shared" si="293"/>
        <v>1.2962327920123425E-2</v>
      </c>
      <c r="AN1030" s="67">
        <f t="shared" si="293"/>
        <v>1.2032886529736827E-2</v>
      </c>
      <c r="AO1030" s="67">
        <f t="shared" si="293"/>
        <v>1.1170089132889591E-2</v>
      </c>
      <c r="AP1030" s="67">
        <f t="shared" si="294"/>
        <v>1.0369157136847613E-2</v>
      </c>
      <c r="AQ1030" s="67">
        <f t="shared" si="294"/>
        <v>9.6256545896356311E-3</v>
      </c>
      <c r="AR1030" s="67">
        <f t="shared" si="294"/>
        <v>8.9354636115719557E-3</v>
      </c>
      <c r="AS1030" s="67">
        <f t="shared" si="294"/>
        <v>8.2947615884426725E-3</v>
      </c>
      <c r="AT1030" s="67">
        <f t="shared" si="294"/>
        <v>7.6999999999999924E-3</v>
      </c>
      <c r="AU1030" s="67">
        <f t="shared" si="294"/>
        <v>7.1478847665266644E-3</v>
      </c>
      <c r="AV1030" s="67">
        <f t="shared" si="294"/>
        <v>6.6353580046161027E-3</v>
      </c>
      <c r="AW1030" s="67">
        <f t="shared" si="294"/>
        <v>6.1595810911228895E-3</v>
      </c>
      <c r="AX1030" s="67">
        <f t="shared" si="294"/>
        <v>5.7179189414835107E-3</v>
      </c>
      <c r="AY1030" s="67">
        <f t="shared" si="294"/>
        <v>5.3079254153330256E-3</v>
      </c>
      <c r="AZ1030" s="67">
        <f t="shared" si="294"/>
        <v>4.927329768586842E-3</v>
      </c>
      <c r="BA1030" s="67">
        <f t="shared" si="294"/>
        <v>4.574024076952633E-3</v>
      </c>
      <c r="BB1030" s="67">
        <f t="shared" si="294"/>
        <v>4.2460515612176546E-3</v>
      </c>
      <c r="BC1030" s="67">
        <f t="shared" si="294"/>
        <v>3.9415957496512291E-3</v>
      </c>
      <c r="BD1030" s="67">
        <f t="shared" si="294"/>
        <v>3.658970417498479E-3</v>
      </c>
      <c r="BE1030" s="67">
        <f t="shared" si="294"/>
        <v>3.3966102478453393E-3</v>
      </c>
      <c r="BF1030" s="67">
        <f t="shared" si="295"/>
        <v>3.1530621621301408E-3</v>
      </c>
      <c r="BG1030" s="67">
        <f t="shared" si="295"/>
        <v>2.9269772722859328E-3</v>
      </c>
      <c r="BH1030" s="67">
        <f t="shared" si="295"/>
        <v>2.7171034099405717E-3</v>
      </c>
      <c r="BI1030" s="67">
        <f t="shared" si="295"/>
        <v>2.5222781912976472E-3</v>
      </c>
      <c r="BJ1030" s="67">
        <f t="shared" si="295"/>
        <v>2.3414225792881688E-3</v>
      </c>
      <c r="BK1030" s="67">
        <f t="shared" si="295"/>
        <v>2.1735349073370761E-3</v>
      </c>
      <c r="BL1030" s="67">
        <f t="shared" si="295"/>
        <v>2.0176853316452785E-3</v>
      </c>
      <c r="BM1030" s="67">
        <f t="shared" si="295"/>
        <v>1.8730106812612469E-3</v>
      </c>
      <c r="BN1030" s="67">
        <f t="shared" si="295"/>
        <v>1.7387096774193519E-3</v>
      </c>
      <c r="BO1030" s="67">
        <f t="shared" si="295"/>
        <v>1.6140384956673101E-3</v>
      </c>
      <c r="BP1030" s="67">
        <f t="shared" si="295"/>
        <v>1.4983066462036347E-3</v>
      </c>
      <c r="BQ1030" s="67">
        <f t="shared" si="295"/>
        <v>1.3908731496083933E-3</v>
      </c>
      <c r="BS1030" s="55"/>
    </row>
    <row r="1031" spans="2:71">
      <c r="B1031" s="56">
        <v>13</v>
      </c>
      <c r="C1031" s="212">
        <v>3.2300000000000002E-2</v>
      </c>
      <c r="D1031" s="212">
        <v>7.4000000000000003E-3</v>
      </c>
      <c r="I1031" s="61" t="s">
        <v>381</v>
      </c>
      <c r="J1031" s="67">
        <f t="shared" si="292"/>
        <v>0.10499754975760639</v>
      </c>
      <c r="K1031" s="67">
        <f t="shared" si="292"/>
        <v>9.7539522295173625E-2</v>
      </c>
      <c r="L1031" s="67">
        <f t="shared" si="292"/>
        <v>9.0611242181691476E-2</v>
      </c>
      <c r="M1031" s="67">
        <f t="shared" si="292"/>
        <v>8.4175081203113539E-2</v>
      </c>
      <c r="N1031" s="67">
        <f t="shared" si="292"/>
        <v>7.8196083895894469E-2</v>
      </c>
      <c r="O1031" s="67">
        <f t="shared" si="292"/>
        <v>7.2641777700210797E-2</v>
      </c>
      <c r="P1031" s="67">
        <f t="shared" si="292"/>
        <v>6.7481996598091704E-2</v>
      </c>
      <c r="Q1031" s="67">
        <f t="shared" si="292"/>
        <v>6.2688717278619743E-2</v>
      </c>
      <c r="R1031" s="67">
        <f t="shared" si="292"/>
        <v>5.8235906940397923E-2</v>
      </c>
      <c r="S1031" s="67">
        <f t="shared" si="292"/>
        <v>5.4099381904681998E-2</v>
      </c>
      <c r="T1031" s="67">
        <f t="shared" si="292"/>
        <v>5.0256676271291469E-2</v>
      </c>
      <c r="U1031" s="67">
        <f t="shared" si="292"/>
        <v>4.6686919903955564E-2</v>
      </c>
      <c r="V1031" s="67">
        <f t="shared" si="292"/>
        <v>4.3370725082419972E-2</v>
      </c>
      <c r="W1031" s="67">
        <f t="shared" si="292"/>
        <v>4.0290081205710107E-2</v>
      </c>
      <c r="X1031" s="67">
        <f t="shared" si="292"/>
        <v>3.7428256974673092E-2</v>
      </c>
      <c r="Y1031" s="67">
        <f t="shared" si="292"/>
        <v>3.4769709522541901E-2</v>
      </c>
      <c r="Z1031" s="67">
        <f t="shared" si="293"/>
        <v>3.2300000000000002E-2</v>
      </c>
      <c r="AA1031" s="67">
        <f t="shared" si="293"/>
        <v>3.0005715156280331E-2</v>
      </c>
      <c r="AB1031" s="67">
        <f t="shared" si="293"/>
        <v>2.7874394490397247E-2</v>
      </c>
      <c r="AC1031" s="67">
        <f t="shared" si="293"/>
        <v>2.5894462576862218E-2</v>
      </c>
      <c r="AD1031" s="67">
        <f t="shared" si="293"/>
        <v>2.4055166198337103E-2</v>
      </c>
      <c r="AE1031" s="67">
        <f t="shared" si="293"/>
        <v>2.2346515943785943E-2</v>
      </c>
      <c r="AF1031" s="67">
        <f t="shared" si="293"/>
        <v>2.0759231954938635E-2</v>
      </c>
      <c r="AG1031" s="67">
        <f t="shared" si="293"/>
        <v>1.9284693526409942E-2</v>
      </c>
      <c r="AH1031" s="67">
        <f t="shared" si="293"/>
        <v>1.7914892285746747E-2</v>
      </c>
      <c r="AI1031" s="67">
        <f t="shared" si="293"/>
        <v>1.6642388699119527E-2</v>
      </c>
      <c r="AJ1031" s="67">
        <f t="shared" si="293"/>
        <v>1.5460271666435889E-2</v>
      </c>
      <c r="AK1031" s="67">
        <f t="shared" si="293"/>
        <v>1.4362120986433026E-2</v>
      </c>
      <c r="AL1031" s="67">
        <f t="shared" si="293"/>
        <v>1.3341972487893041E-2</v>
      </c>
      <c r="AM1031" s="67">
        <f t="shared" si="293"/>
        <v>1.2394285637605184E-2</v>
      </c>
      <c r="AN1031" s="67">
        <f t="shared" si="293"/>
        <v>1.1513913449150386E-2</v>
      </c>
      <c r="AO1031" s="67">
        <f t="shared" si="293"/>
        <v>1.0696074529079619E-2</v>
      </c>
      <c r="AP1031" s="67">
        <f t="shared" si="294"/>
        <v>9.9363271086658905E-3</v>
      </c>
      <c r="AQ1031" s="67">
        <f t="shared" si="294"/>
        <v>9.2305449201936611E-3</v>
      </c>
      <c r="AR1031" s="67">
        <f t="shared" si="294"/>
        <v>8.5748947867672239E-3</v>
      </c>
      <c r="AS1031" s="67">
        <f t="shared" si="294"/>
        <v>7.9658158039260206E-3</v>
      </c>
      <c r="AT1031" s="67">
        <f t="shared" si="294"/>
        <v>7.4000000000000116E-3</v>
      </c>
      <c r="AU1031" s="67">
        <f t="shared" si="294"/>
        <v>6.8743743701694992E-3</v>
      </c>
      <c r="AV1031" s="67">
        <f t="shared" si="294"/>
        <v>6.3860841866544872E-3</v>
      </c>
      <c r="AW1031" s="67">
        <f t="shared" si="294"/>
        <v>5.9324774943894966E-3</v>
      </c>
      <c r="AX1031" s="67">
        <f t="shared" si="294"/>
        <v>5.511090707978168E-3</v>
      </c>
      <c r="AY1031" s="67">
        <f t="shared" si="294"/>
        <v>5.1196352317032876E-3</v>
      </c>
      <c r="AZ1031" s="67">
        <f t="shared" si="294"/>
        <v>4.7559850299240284E-3</v>
      </c>
      <c r="BA1031" s="67">
        <f t="shared" si="294"/>
        <v>4.4181650803539864E-3</v>
      </c>
      <c r="BB1031" s="67">
        <f t="shared" si="294"/>
        <v>4.1043406475085482E-3</v>
      </c>
      <c r="BC1031" s="67">
        <f t="shared" si="294"/>
        <v>3.8128073180645409E-3</v>
      </c>
      <c r="BD1031" s="67">
        <f t="shared" si="294"/>
        <v>3.5419817440131818E-3</v>
      </c>
      <c r="BE1031" s="67">
        <f t="shared" si="294"/>
        <v>3.2903930433314105E-3</v>
      </c>
      <c r="BF1031" s="67">
        <f t="shared" si="295"/>
        <v>3.0566748114677607E-3</v>
      </c>
      <c r="BG1031" s="67">
        <f t="shared" si="295"/>
        <v>2.8395577002563004E-3</v>
      </c>
      <c r="BH1031" s="67">
        <f t="shared" si="295"/>
        <v>2.6378625239539626E-3</v>
      </c>
      <c r="BI1031" s="67">
        <f t="shared" si="295"/>
        <v>2.4504938549594207E-3</v>
      </c>
      <c r="BJ1031" s="67">
        <f t="shared" si="295"/>
        <v>2.2764340744311985E-3</v>
      </c>
      <c r="BK1031" s="67">
        <f t="shared" si="295"/>
        <v>2.1147378454932876E-3</v>
      </c>
      <c r="BL1031" s="67">
        <f t="shared" si="295"/>
        <v>1.9645269790116889E-3</v>
      </c>
      <c r="BM1031" s="67">
        <f t="shared" si="295"/>
        <v>1.8249856640573576E-3</v>
      </c>
      <c r="BN1031" s="67">
        <f t="shared" si="295"/>
        <v>1.695356037151708E-3</v>
      </c>
      <c r="BO1031" s="67">
        <f t="shared" si="295"/>
        <v>1.5749340662307852E-3</v>
      </c>
      <c r="BP1031" s="67">
        <f t="shared" si="295"/>
        <v>1.4630657269734759E-3</v>
      </c>
      <c r="BQ1031" s="67">
        <f t="shared" si="295"/>
        <v>1.3591434507270073E-3</v>
      </c>
      <c r="BS1031" s="55"/>
    </row>
    <row r="1032" spans="2:71">
      <c r="B1032" s="56">
        <v>14</v>
      </c>
      <c r="C1032" s="212">
        <v>3.0599999999999999E-2</v>
      </c>
      <c r="D1032" s="212">
        <v>7.1999999999999998E-3</v>
      </c>
      <c r="I1032" s="61" t="s">
        <v>381</v>
      </c>
      <c r="J1032" s="67">
        <f t="shared" si="292"/>
        <v>9.7371659229776863E-2</v>
      </c>
      <c r="K1032" s="67">
        <f t="shared" si="292"/>
        <v>9.0575997180031717E-2</v>
      </c>
      <c r="L1032" s="67">
        <f t="shared" si="292"/>
        <v>8.4254610941745953E-2</v>
      </c>
      <c r="M1032" s="67">
        <f t="shared" si="292"/>
        <v>7.8374400348417875E-2</v>
      </c>
      <c r="N1032" s="67">
        <f t="shared" si="292"/>
        <v>7.2904575326103782E-2</v>
      </c>
      <c r="O1032" s="67">
        <f t="shared" si="292"/>
        <v>6.7816494669829197E-2</v>
      </c>
      <c r="P1032" s="67">
        <f t="shared" si="292"/>
        <v>6.3083516071950174E-2</v>
      </c>
      <c r="Q1032" s="67">
        <f t="shared" si="292"/>
        <v>5.8680856617179984E-2</v>
      </c>
      <c r="R1032" s="67">
        <f t="shared" si="292"/>
        <v>5.4585463013802231E-2</v>
      </c>
      <c r="S1032" s="67">
        <f t="shared" si="292"/>
        <v>5.0775890881573173E-2</v>
      </c>
      <c r="T1032" s="67">
        <f t="shared" si="292"/>
        <v>4.7232192464237523E-2</v>
      </c>
      <c r="U1032" s="67">
        <f t="shared" si="292"/>
        <v>4.3935812178696271E-2</v>
      </c>
      <c r="V1032" s="67">
        <f t="shared" si="292"/>
        <v>4.0869489453898837E-2</v>
      </c>
      <c r="W1032" s="67">
        <f t="shared" si="292"/>
        <v>3.8017168350702658E-2</v>
      </c>
      <c r="X1032" s="67">
        <f t="shared" si="292"/>
        <v>3.5363913489450005E-2</v>
      </c>
      <c r="Y1032" s="67">
        <f t="shared" si="292"/>
        <v>3.2895831845040344E-2</v>
      </c>
      <c r="Z1032" s="67">
        <f t="shared" si="293"/>
        <v>3.0599999999999999E-2</v>
      </c>
      <c r="AA1032" s="67">
        <f t="shared" si="293"/>
        <v>2.8464396474630376E-2</v>
      </c>
      <c r="AB1032" s="67">
        <f t="shared" si="293"/>
        <v>2.6477838779900332E-2</v>
      </c>
      <c r="AC1032" s="67">
        <f t="shared" si="293"/>
        <v>2.4629924863477988E-2</v>
      </c>
      <c r="AD1032" s="67">
        <f t="shared" si="293"/>
        <v>2.2910978642300454E-2</v>
      </c>
      <c r="AE1032" s="67">
        <f t="shared" si="293"/>
        <v>2.1311999336478069E-2</v>
      </c>
      <c r="AF1032" s="67">
        <f t="shared" si="293"/>
        <v>1.9824614339234353E-2</v>
      </c>
      <c r="AG1032" s="67">
        <f t="shared" si="293"/>
        <v>1.8441035376098338E-2</v>
      </c>
      <c r="AH1032" s="67">
        <f t="shared" si="293"/>
        <v>1.7154017723789137E-2</v>
      </c>
      <c r="AI1032" s="67">
        <f t="shared" si="293"/>
        <v>1.5956822275253937E-2</v>
      </c>
      <c r="AJ1032" s="67">
        <f t="shared" si="293"/>
        <v>1.4843180252223582E-2</v>
      </c>
      <c r="AK1032" s="67">
        <f t="shared" si="293"/>
        <v>1.3807260380512946E-2</v>
      </c>
      <c r="AL1032" s="67">
        <f t="shared" si="293"/>
        <v>1.284363835618877E-2</v>
      </c>
      <c r="AM1032" s="67">
        <f t="shared" si="293"/>
        <v>1.1947268442723109E-2</v>
      </c>
      <c r="AN1032" s="67">
        <f t="shared" si="293"/>
        <v>1.1113457050408835E-2</v>
      </c>
      <c r="AO1032" s="67">
        <f t="shared" si="293"/>
        <v>1.0337838159693248E-2</v>
      </c>
      <c r="AP1032" s="67">
        <f t="shared" si="294"/>
        <v>9.6163504597409095E-3</v>
      </c>
      <c r="AQ1032" s="67">
        <f t="shared" si="294"/>
        <v>8.9452160825182793E-3</v>
      </c>
      <c r="AR1032" s="67">
        <f t="shared" si="294"/>
        <v>8.3209208210470662E-3</v>
      </c>
      <c r="AS1032" s="67">
        <f t="shared" si="294"/>
        <v>7.7401957282447918E-3</v>
      </c>
      <c r="AT1032" s="67">
        <f t="shared" si="294"/>
        <v>7.200000000000005E-3</v>
      </c>
      <c r="AU1032" s="67">
        <f t="shared" si="294"/>
        <v>6.6975050528542109E-3</v>
      </c>
      <c r="AV1032" s="67">
        <f t="shared" si="294"/>
        <v>6.2300797129177287E-3</v>
      </c>
      <c r="AW1032" s="67">
        <f t="shared" si="294"/>
        <v>5.7952764384654135E-3</v>
      </c>
      <c r="AX1032" s="67">
        <f t="shared" si="294"/>
        <v>5.3908185040706987E-3</v>
      </c>
      <c r="AY1032" s="67">
        <f t="shared" si="294"/>
        <v>5.0145880791713131E-3</v>
      </c>
      <c r="AZ1032" s="67">
        <f t="shared" si="294"/>
        <v>4.6646151386433802E-3</v>
      </c>
      <c r="BA1032" s="67">
        <f t="shared" si="294"/>
        <v>4.3390671473172585E-3</v>
      </c>
      <c r="BB1032" s="67">
        <f t="shared" si="294"/>
        <v>4.0362394644209761E-3</v>
      </c>
      <c r="BC1032" s="67">
        <f t="shared" si="294"/>
        <v>3.7545464177068119E-3</v>
      </c>
      <c r="BD1032" s="67">
        <f t="shared" si="294"/>
        <v>3.4925130005231978E-3</v>
      </c>
      <c r="BE1032" s="67">
        <f t="shared" si="294"/>
        <v>3.2487671483559899E-3</v>
      </c>
      <c r="BF1032" s="67">
        <f t="shared" si="295"/>
        <v>3.0220325543973596E-3</v>
      </c>
      <c r="BG1032" s="67">
        <f t="shared" si="295"/>
        <v>2.8111219865230861E-3</v>
      </c>
      <c r="BH1032" s="67">
        <f t="shared" si="295"/>
        <v>2.614931070684434E-3</v>
      </c>
      <c r="BI1032" s="67">
        <f t="shared" si="295"/>
        <v>2.4324325081631184E-3</v>
      </c>
      <c r="BJ1032" s="67">
        <f t="shared" si="295"/>
        <v>2.2626706964096275E-3</v>
      </c>
      <c r="BK1032" s="67">
        <f t="shared" si="295"/>
        <v>2.1047567252984204E-3</v>
      </c>
      <c r="BL1032" s="67">
        <f t="shared" si="295"/>
        <v>1.9578637225993113E-3</v>
      </c>
      <c r="BM1032" s="67">
        <f t="shared" si="295"/>
        <v>1.8212225242928936E-3</v>
      </c>
      <c r="BN1032" s="67">
        <f t="shared" si="295"/>
        <v>1.6941176470588258E-3</v>
      </c>
      <c r="BO1032" s="67">
        <f t="shared" si="295"/>
        <v>1.5758835418480505E-3</v>
      </c>
      <c r="BP1032" s="67">
        <f t="shared" si="295"/>
        <v>1.4659011089218196E-3</v>
      </c>
      <c r="BQ1032" s="67">
        <f t="shared" si="295"/>
        <v>1.3635944561095098E-3</v>
      </c>
      <c r="BS1032" s="55"/>
    </row>
    <row r="1033" spans="2:71">
      <c r="B1033" s="56">
        <v>15</v>
      </c>
      <c r="C1033" s="212">
        <v>2.9000000000000001E-2</v>
      </c>
      <c r="D1033" s="212">
        <v>7.0000000000000001E-3</v>
      </c>
      <c r="I1033" s="61" t="s">
        <v>381</v>
      </c>
      <c r="J1033" s="67">
        <f t="shared" si="292"/>
        <v>9.0414474861662611E-2</v>
      </c>
      <c r="K1033" s="67">
        <f t="shared" si="292"/>
        <v>8.4211803093755824E-2</v>
      </c>
      <c r="L1033" s="67">
        <f t="shared" si="292"/>
        <v>7.8434650990916538E-2</v>
      </c>
      <c r="M1033" s="67">
        <f t="shared" si="292"/>
        <v>7.3053826780287115E-2</v>
      </c>
      <c r="N1033" s="67">
        <f t="shared" si="292"/>
        <v>6.8042141321725966E-2</v>
      </c>
      <c r="O1033" s="67">
        <f t="shared" si="292"/>
        <v>6.3374270721913983E-2</v>
      </c>
      <c r="P1033" s="67">
        <f t="shared" si="292"/>
        <v>5.9026628373496468E-2</v>
      </c>
      <c r="Q1033" s="67">
        <f t="shared" si="292"/>
        <v>5.4977245772677368E-2</v>
      </c>
      <c r="R1033" s="67">
        <f t="shared" si="292"/>
        <v>5.1205661513041852E-2</v>
      </c>
      <c r="S1033" s="67">
        <f t="shared" si="292"/>
        <v>4.7692817894695413E-2</v>
      </c>
      <c r="T1033" s="67">
        <f t="shared" si="292"/>
        <v>4.4420964626289389E-2</v>
      </c>
      <c r="U1033" s="67">
        <f t="shared" si="292"/>
        <v>4.1373569133341608E-2</v>
      </c>
      <c r="V1033" s="67">
        <f t="shared" si="292"/>
        <v>3.8535233019643379E-2</v>
      </c>
      <c r="W1033" s="67">
        <f t="shared" si="292"/>
        <v>3.5891614259634413E-2</v>
      </c>
      <c r="X1033" s="67">
        <f t="shared" si="292"/>
        <v>3.3429354728586345E-2</v>
      </c>
      <c r="Y1033" s="67">
        <f t="shared" si="292"/>
        <v>3.1136012704407159E-2</v>
      </c>
      <c r="Z1033" s="67">
        <f t="shared" si="293"/>
        <v>2.9000000000000001E-2</v>
      </c>
      <c r="AA1033" s="67">
        <f t="shared" si="293"/>
        <v>2.7010523408508257E-2</v>
      </c>
      <c r="AB1033" s="67">
        <f t="shared" si="293"/>
        <v>2.5157530165571467E-2</v>
      </c>
      <c r="AC1033" s="67">
        <f t="shared" si="293"/>
        <v>2.3431657153014509E-2</v>
      </c>
      <c r="AD1033" s="67">
        <f t="shared" si="293"/>
        <v>2.1824183587297871E-2</v>
      </c>
      <c r="AE1033" s="67">
        <f t="shared" si="293"/>
        <v>2.0326986953665201E-2</v>
      </c>
      <c r="AF1033" s="67">
        <f t="shared" si="293"/>
        <v>1.8932501963324685E-2</v>
      </c>
      <c r="AG1033" s="67">
        <f t="shared" si="293"/>
        <v>1.7633682326276205E-2</v>
      </c>
      <c r="AH1033" s="67">
        <f t="shared" si="293"/>
        <v>1.6423965146623507E-2</v>
      </c>
      <c r="AI1033" s="67">
        <f t="shared" si="293"/>
        <v>1.5297237760462001E-2</v>
      </c>
      <c r="AJ1033" s="67">
        <f t="shared" si="293"/>
        <v>1.4247806848775007E-2</v>
      </c>
      <c r="AK1033" s="67">
        <f t="shared" si="293"/>
        <v>1.3270369669266953E-2</v>
      </c>
      <c r="AL1033" s="67">
        <f t="shared" si="293"/>
        <v>1.2359987261768722E-2</v>
      </c>
      <c r="AM1033" s="67">
        <f t="shared" si="293"/>
        <v>1.1512059491823034E-2</v>
      </c>
      <c r="AN1033" s="67">
        <f t="shared" si="293"/>
        <v>1.0722301806345714E-2</v>
      </c>
      <c r="AO1033" s="67">
        <f t="shared" si="293"/>
        <v>9.9867235839100447E-3</v>
      </c>
      <c r="AP1033" s="67">
        <f t="shared" si="294"/>
        <v>9.3016079702587483E-3</v>
      </c>
      <c r="AQ1033" s="67">
        <f t="shared" si="294"/>
        <v>8.663493097153134E-3</v>
      </c>
      <c r="AR1033" s="67">
        <f t="shared" si="294"/>
        <v>8.0691545896587735E-3</v>
      </c>
      <c r="AS1033" s="67">
        <f t="shared" si="294"/>
        <v>7.5155892734775917E-3</v>
      </c>
      <c r="AT1033" s="67">
        <f t="shared" si="294"/>
        <v>7.000000000000001E-3</v>
      </c>
      <c r="AU1033" s="67">
        <f t="shared" si="294"/>
        <v>6.5197815123985443E-3</v>
      </c>
      <c r="AV1033" s="67">
        <f t="shared" si="294"/>
        <v>6.0725072813448359E-3</v>
      </c>
      <c r="AW1033" s="67">
        <f t="shared" si="294"/>
        <v>5.655917243831088E-3</v>
      </c>
      <c r="AX1033" s="67">
        <f t="shared" si="294"/>
        <v>5.2679063831408647E-3</v>
      </c>
      <c r="AY1033" s="67">
        <f t="shared" si="294"/>
        <v>4.906514092264014E-3</v>
      </c>
      <c r="AZ1033" s="67">
        <f t="shared" si="294"/>
        <v>4.5699142670094063E-3</v>
      </c>
      <c r="BA1033" s="67">
        <f t="shared" si="294"/>
        <v>4.2564060787563252E-3</v>
      </c>
      <c r="BB1033" s="67">
        <f t="shared" si="294"/>
        <v>3.9644053802194669E-3</v>
      </c>
      <c r="BC1033" s="67">
        <f t="shared" si="294"/>
        <v>3.6924367008011722E-3</v>
      </c>
      <c r="BD1033" s="67">
        <f t="shared" si="294"/>
        <v>3.4391257910836226E-3</v>
      </c>
      <c r="BE1033" s="67">
        <f t="shared" si="294"/>
        <v>3.2031926787885749E-3</v>
      </c>
      <c r="BF1033" s="67">
        <f t="shared" si="295"/>
        <v>2.9834452011165882E-3</v>
      </c>
      <c r="BG1033" s="67">
        <f t="shared" si="295"/>
        <v>2.7787729807848701E-3</v>
      </c>
      <c r="BH1033" s="67">
        <f t="shared" si="295"/>
        <v>2.5881418153248271E-3</v>
      </c>
      <c r="BI1033" s="67">
        <f t="shared" si="295"/>
        <v>2.4105884512886314E-3</v>
      </c>
      <c r="BJ1033" s="67">
        <f t="shared" si="295"/>
        <v>2.2452157169590083E-3</v>
      </c>
      <c r="BK1033" s="67">
        <f t="shared" si="295"/>
        <v>2.0911879889679978E-3</v>
      </c>
      <c r="BL1033" s="67">
        <f t="shared" si="295"/>
        <v>1.947726969917635E-3</v>
      </c>
      <c r="BM1033" s="67">
        <f t="shared" si="295"/>
        <v>1.8141077556670048E-3</v>
      </c>
      <c r="BN1033" s="67">
        <f t="shared" si="295"/>
        <v>1.6896551724137933E-3</v>
      </c>
      <c r="BO1033" s="67">
        <f t="shared" si="295"/>
        <v>1.573740365061718E-3</v>
      </c>
      <c r="BP1033" s="67">
        <f t="shared" si="295"/>
        <v>1.4657776196349605E-3</v>
      </c>
      <c r="BQ1033" s="67">
        <f t="shared" si="295"/>
        <v>1.3652214036833663E-3</v>
      </c>
      <c r="BS1033" s="55"/>
    </row>
    <row r="1034" spans="2:71">
      <c r="B1034" s="56">
        <v>16</v>
      </c>
      <c r="C1034" s="212">
        <v>2.69E-2</v>
      </c>
      <c r="D1034" s="212">
        <v>6.6E-3</v>
      </c>
      <c r="I1034" s="61" t="s">
        <v>381</v>
      </c>
      <c r="J1034" s="67">
        <f t="shared" si="292"/>
        <v>8.2778767443745363E-2</v>
      </c>
      <c r="K1034" s="67">
        <f t="shared" si="292"/>
        <v>7.7162899476646923E-2</v>
      </c>
      <c r="L1034" s="67">
        <f t="shared" si="292"/>
        <v>7.1928022601803115E-2</v>
      </c>
      <c r="M1034" s="67">
        <f t="shared" si="292"/>
        <v>6.7048289663755867E-2</v>
      </c>
      <c r="N1034" s="67">
        <f t="shared" si="292"/>
        <v>6.249960702690327E-2</v>
      </c>
      <c r="O1034" s="67">
        <f t="shared" si="292"/>
        <v>5.8259515613399794E-2</v>
      </c>
      <c r="P1034" s="67">
        <f t="shared" si="292"/>
        <v>5.4307080011670103E-2</v>
      </c>
      <c r="Q1034" s="67">
        <f t="shared" si="292"/>
        <v>5.0622785108010812E-2</v>
      </c>
      <c r="R1034" s="67">
        <f t="shared" si="292"/>
        <v>4.7188439730899666E-2</v>
      </c>
      <c r="S1034" s="67">
        <f t="shared" si="292"/>
        <v>4.3987086832256848E-2</v>
      </c>
      <c r="T1034" s="67">
        <f t="shared" si="292"/>
        <v>4.100291976217911E-2</v>
      </c>
      <c r="U1034" s="67">
        <f t="shared" si="292"/>
        <v>3.8221204223754197E-2</v>
      </c>
      <c r="V1034" s="67">
        <f t="shared" si="292"/>
        <v>3.5628205522608078E-2</v>
      </c>
      <c r="W1034" s="67">
        <f t="shared" si="292"/>
        <v>3.3211120751980322E-2</v>
      </c>
      <c r="X1034" s="67">
        <f t="shared" si="292"/>
        <v>3.0958015578492062E-2</v>
      </c>
      <c r="Y1034" s="67">
        <f t="shared" si="292"/>
        <v>2.8857765316486941E-2</v>
      </c>
      <c r="Z1034" s="67">
        <f t="shared" si="293"/>
        <v>2.69E-2</v>
      </c>
      <c r="AA1034" s="67">
        <f t="shared" si="293"/>
        <v>2.5075053181148062E-2</v>
      </c>
      <c r="AB1034" s="67">
        <f t="shared" si="293"/>
        <v>2.3373914202133958E-2</v>
      </c>
      <c r="AC1034" s="67">
        <f t="shared" si="293"/>
        <v>2.1788183705208214E-2</v>
      </c>
      <c r="AD1034" s="67">
        <f t="shared" si="293"/>
        <v>2.0310032160918944E-2</v>
      </c>
      <c r="AE1034" s="67">
        <f t="shared" si="293"/>
        <v>1.8932161209883641E-2</v>
      </c>
      <c r="AF1034" s="67">
        <f t="shared" si="293"/>
        <v>1.7647767627208204E-2</v>
      </c>
      <c r="AG1034" s="67">
        <f t="shared" si="293"/>
        <v>1.645050973162784E-2</v>
      </c>
      <c r="AH1034" s="67">
        <f t="shared" si="293"/>
        <v>1.5334476073515306E-2</v>
      </c>
      <c r="AI1034" s="67">
        <f t="shared" si="293"/>
        <v>1.4294156247153859E-2</v>
      </c>
      <c r="AJ1034" s="67">
        <f t="shared" si="293"/>
        <v>1.33244136831607E-2</v>
      </c>
      <c r="AK1034" s="67">
        <f t="shared" si="293"/>
        <v>1.2420460286723846E-2</v>
      </c>
      <c r="AL1034" s="67">
        <f t="shared" si="293"/>
        <v>1.1577832796428919E-2</v>
      </c>
      <c r="AM1034" s="67">
        <f t="shared" si="293"/>
        <v>1.079237074694778E-2</v>
      </c>
      <c r="AN1034" s="67">
        <f t="shared" si="293"/>
        <v>1.0060195926780008E-2</v>
      </c>
      <c r="AO1034" s="67">
        <f t="shared" si="293"/>
        <v>9.3776932296199926E-3</v>
      </c>
      <c r="AP1034" s="67">
        <f t="shared" si="294"/>
        <v>8.7414928048034721E-3</v>
      </c>
      <c r="AQ1034" s="67">
        <f t="shared" si="294"/>
        <v>8.1484534187014953E-3</v>
      </c>
      <c r="AR1034" s="67">
        <f t="shared" si="294"/>
        <v>7.5956469449088362E-3</v>
      </c>
      <c r="AS1034" s="67">
        <f t="shared" si="294"/>
        <v>7.0803439066473564E-3</v>
      </c>
      <c r="AT1034" s="67">
        <f t="shared" si="294"/>
        <v>6.6000000000000026E-3</v>
      </c>
      <c r="AU1034" s="67">
        <f t="shared" si="294"/>
        <v>6.1522435314340989E-3</v>
      </c>
      <c r="AV1034" s="67">
        <f t="shared" si="294"/>
        <v>5.7348637075867728E-3</v>
      </c>
      <c r="AW1034" s="67">
        <f t="shared" si="294"/>
        <v>5.3457997194934666E-3</v>
      </c>
      <c r="AX1034" s="67">
        <f t="shared" si="294"/>
        <v>4.9831305673630139E-3</v>
      </c>
      <c r="AY1034" s="67">
        <f t="shared" si="294"/>
        <v>4.6450655756591847E-3</v>
      </c>
      <c r="AZ1034" s="67">
        <f t="shared" si="294"/>
        <v>4.3299355516570326E-3</v>
      </c>
      <c r="BA1034" s="67">
        <f t="shared" si="294"/>
        <v>4.0361845438194712E-3</v>
      </c>
      <c r="BB1034" s="67">
        <f t="shared" si="294"/>
        <v>3.7623621593011547E-3</v>
      </c>
      <c r="BC1034" s="67">
        <f t="shared" si="294"/>
        <v>3.5071164026474165E-3</v>
      </c>
      <c r="BD1034" s="67">
        <f t="shared" si="294"/>
        <v>3.2691870003293921E-3</v>
      </c>
      <c r="BE1034" s="67">
        <f t="shared" si="294"/>
        <v>3.047399178155294E-3</v>
      </c>
      <c r="BF1034" s="67">
        <f t="shared" si="295"/>
        <v>2.840657860833862E-3</v>
      </c>
      <c r="BG1034" s="67">
        <f t="shared" si="295"/>
        <v>2.6479422650503856E-3</v>
      </c>
      <c r="BH1034" s="67">
        <f t="shared" si="295"/>
        <v>2.4683008593586646E-3</v>
      </c>
      <c r="BI1034" s="67">
        <f t="shared" si="295"/>
        <v>2.3008466660034187E-3</v>
      </c>
      <c r="BJ1034" s="67">
        <f t="shared" si="295"/>
        <v>2.1447528814759458E-3</v>
      </c>
      <c r="BK1034" s="67">
        <f t="shared" si="295"/>
        <v>1.9992487941795497E-3</v>
      </c>
      <c r="BL1034" s="67">
        <f t="shared" si="295"/>
        <v>1.8636159790482653E-3</v>
      </c>
      <c r="BM1034" s="67">
        <f t="shared" si="295"/>
        <v>1.7371847503298351E-3</v>
      </c>
      <c r="BN1034" s="67">
        <f t="shared" si="295"/>
        <v>1.6193308550185885E-3</v>
      </c>
      <c r="BO1034" s="67">
        <f t="shared" si="295"/>
        <v>1.5094723906120841E-3</v>
      </c>
      <c r="BP1034" s="67">
        <f t="shared" si="295"/>
        <v>1.4070669319729632E-3</v>
      </c>
      <c r="BQ1034" s="67">
        <f t="shared" si="295"/>
        <v>1.3116088531099218E-3</v>
      </c>
      <c r="BS1034" s="55"/>
    </row>
    <row r="1035" spans="2:71">
      <c r="B1035" s="56">
        <v>17</v>
      </c>
      <c r="C1035" s="212">
        <v>2.5100000000000001E-2</v>
      </c>
      <c r="D1035" s="212">
        <v>6.1999999999999998E-3</v>
      </c>
      <c r="I1035" s="61" t="s">
        <v>381</v>
      </c>
      <c r="J1035" s="67">
        <f t="shared" si="292"/>
        <v>7.6824430067442551E-2</v>
      </c>
      <c r="K1035" s="67">
        <f t="shared" si="292"/>
        <v>7.1636646216819158E-2</v>
      </c>
      <c r="L1035" s="67">
        <f t="shared" si="292"/>
        <v>6.6799181935858182E-2</v>
      </c>
      <c r="M1035" s="67">
        <f t="shared" si="292"/>
        <v>6.2288380918818685E-2</v>
      </c>
      <c r="N1035" s="67">
        <f t="shared" si="292"/>
        <v>5.8082184317965933E-2</v>
      </c>
      <c r="O1035" s="67">
        <f t="shared" si="292"/>
        <v>5.4160022870765406E-2</v>
      </c>
      <c r="P1035" s="67">
        <f t="shared" si="292"/>
        <v>5.050271631148872E-2</v>
      </c>
      <c r="Q1035" s="67">
        <f t="shared" si="292"/>
        <v>4.7092379575331293E-2</v>
      </c>
      <c r="R1035" s="67">
        <f t="shared" si="292"/>
        <v>4.3912335336358604E-2</v>
      </c>
      <c r="S1035" s="67">
        <f t="shared" si="292"/>
        <v>4.0947032451571386E-2</v>
      </c>
      <c r="T1035" s="67">
        <f t="shared" si="292"/>
        <v>3.8181969912262838E-2</v>
      </c>
      <c r="U1035" s="67">
        <f t="shared" si="292"/>
        <v>3.5603625930772376E-2</v>
      </c>
      <c r="V1035" s="67">
        <f t="shared" si="292"/>
        <v>3.3199391815854108E-2</v>
      </c>
      <c r="W1035" s="67">
        <f t="shared" si="292"/>
        <v>3.0957510313295501E-2</v>
      </c>
      <c r="X1035" s="67">
        <f t="shared" si="292"/>
        <v>2.8867018110257565E-2</v>
      </c>
      <c r="Y1035" s="67">
        <f t="shared" si="292"/>
        <v>2.6917692222169883E-2</v>
      </c>
      <c r="Z1035" s="67">
        <f t="shared" si="293"/>
        <v>2.5100000000000001E-2</v>
      </c>
      <c r="AA1035" s="67">
        <f t="shared" si="293"/>
        <v>2.340505251342137E-2</v>
      </c>
      <c r="AB1035" s="67">
        <f t="shared" si="293"/>
        <v>2.182456108191283E-2</v>
      </c>
      <c r="AC1035" s="67">
        <f t="shared" si="293"/>
        <v>2.0350796741216814E-2</v>
      </c>
      <c r="AD1035" s="67">
        <f t="shared" si="293"/>
        <v>1.8976552446938012E-2</v>
      </c>
      <c r="AE1035" s="67">
        <f t="shared" si="293"/>
        <v>1.7695107830449357E-2</v>
      </c>
      <c r="AF1035" s="67">
        <f t="shared" si="293"/>
        <v>1.650019633475382E-2</v>
      </c>
      <c r="AG1035" s="67">
        <f t="shared" si="293"/>
        <v>1.5385974569588685E-2</v>
      </c>
      <c r="AH1035" s="67">
        <f t="shared" si="293"/>
        <v>1.434699373591191E-2</v>
      </c>
      <c r="AI1035" s="67">
        <f t="shared" si="293"/>
        <v>1.3378172980029709E-2</v>
      </c>
      <c r="AJ1035" s="67">
        <f t="shared" si="293"/>
        <v>1.2474774547060963E-2</v>
      </c>
      <c r="AK1035" s="67">
        <f t="shared" si="293"/>
        <v>1.1632380612233234E-2</v>
      </c>
      <c r="AL1035" s="67">
        <f t="shared" si="293"/>
        <v>1.0846871676710097E-2</v>
      </c>
      <c r="AM1035" s="67">
        <f t="shared" si="293"/>
        <v>1.0114406422300506E-2</v>
      </c>
      <c r="AN1035" s="67">
        <f t="shared" si="293"/>
        <v>9.4314029265350485E-3</v>
      </c>
      <c r="AO1035" s="67">
        <f t="shared" si="293"/>
        <v>8.7945211462465648E-3</v>
      </c>
      <c r="AP1035" s="67">
        <f t="shared" si="294"/>
        <v>8.2006465839958385E-3</v>
      </c>
      <c r="AQ1035" s="67">
        <f t="shared" si="294"/>
        <v>7.6468750574674171E-3</v>
      </c>
      <c r="AR1035" s="67">
        <f t="shared" si="294"/>
        <v>7.1304984973544613E-3</v>
      </c>
      <c r="AS1035" s="67">
        <f t="shared" si="294"/>
        <v>6.6489917042810084E-3</v>
      </c>
      <c r="AT1035" s="67">
        <f t="shared" si="294"/>
        <v>6.2000000000000033E-3</v>
      </c>
      <c r="AU1035" s="67">
        <f t="shared" si="294"/>
        <v>5.7813277124785876E-3</v>
      </c>
      <c r="AV1035" s="67">
        <f t="shared" si="294"/>
        <v>5.3909274385601433E-3</v>
      </c>
      <c r="AW1035" s="67">
        <f t="shared" si="294"/>
        <v>5.0268900316949921E-3</v>
      </c>
      <c r="AX1035" s="67">
        <f t="shared" si="294"/>
        <v>4.6874352657775183E-3</v>
      </c>
      <c r="AY1035" s="67">
        <f t="shared" si="294"/>
        <v>4.3709031294337074E-3</v>
      </c>
      <c r="AZ1035" s="67">
        <f t="shared" si="294"/>
        <v>4.0757457081862045E-3</v>
      </c>
      <c r="BA1035" s="67">
        <f t="shared" si="294"/>
        <v>3.8005196147988004E-3</v>
      </c>
      <c r="BB1035" s="67">
        <f t="shared" si="294"/>
        <v>3.543878930783023E-3</v>
      </c>
      <c r="BC1035" s="67">
        <f t="shared" si="294"/>
        <v>3.3045686245491727E-3</v>
      </c>
      <c r="BD1035" s="67">
        <f t="shared" si="294"/>
        <v>3.0814184140150599E-3</v>
      </c>
      <c r="BE1035" s="67">
        <f t="shared" si="294"/>
        <v>2.8733370436592061E-3</v>
      </c>
      <c r="BF1035" s="67">
        <f t="shared" si="295"/>
        <v>2.6793069480319774E-3</v>
      </c>
      <c r="BG1035" s="67">
        <f t="shared" si="295"/>
        <v>2.4983792756280146E-3</v>
      </c>
      <c r="BH1035" s="67">
        <f t="shared" si="295"/>
        <v>2.3296692487855507E-3</v>
      </c>
      <c r="BI1035" s="67">
        <f t="shared" si="295"/>
        <v>2.1723518369214634E-3</v>
      </c>
      <c r="BJ1035" s="67">
        <f t="shared" si="295"/>
        <v>2.0256577219431963E-3</v>
      </c>
      <c r="BK1035" s="67">
        <f t="shared" si="295"/>
        <v>1.8888695361074905E-3</v>
      </c>
      <c r="BL1035" s="67">
        <f t="shared" si="295"/>
        <v>1.7613183539281943E-3</v>
      </c>
      <c r="BM1035" s="67">
        <f t="shared" si="295"/>
        <v>1.6423804209777797E-3</v>
      </c>
      <c r="BN1035" s="67">
        <f t="shared" si="295"/>
        <v>1.5314741035856586E-3</v>
      </c>
      <c r="BO1035" s="67">
        <f t="shared" si="295"/>
        <v>1.428057044516624E-3</v>
      </c>
      <c r="BP1035" s="67">
        <f t="shared" si="295"/>
        <v>1.3316235107200358E-3</v>
      </c>
      <c r="BQ1035" s="67">
        <f t="shared" si="295"/>
        <v>1.2417019201796402E-3</v>
      </c>
      <c r="BS1035" s="55"/>
    </row>
    <row r="1036" spans="2:71">
      <c r="B1036" s="56">
        <v>18</v>
      </c>
      <c r="C1036" s="212">
        <v>2.3300000000000001E-2</v>
      </c>
      <c r="D1036" s="212">
        <v>5.7999999999999996E-3</v>
      </c>
      <c r="I1036" s="61" t="s">
        <v>381</v>
      </c>
      <c r="J1036" s="67">
        <f t="shared" si="292"/>
        <v>7.0875847169626291E-2</v>
      </c>
      <c r="K1036" s="67">
        <f t="shared" si="292"/>
        <v>6.6115283820888077E-2</v>
      </c>
      <c r="L1036" s="67">
        <f t="shared" si="292"/>
        <v>6.1674476274759339E-2</v>
      </c>
      <c r="M1036" s="67">
        <f t="shared" si="292"/>
        <v>5.7531947288776836E-2</v>
      </c>
      <c r="N1036" s="67">
        <f t="shared" si="292"/>
        <v>5.3667662196155583E-2</v>
      </c>
      <c r="O1036" s="67">
        <f t="shared" si="292"/>
        <v>5.00629320113858E-2</v>
      </c>
      <c r="P1036" s="67">
        <f t="shared" si="292"/>
        <v>4.6700323043998238E-2</v>
      </c>
      <c r="Q1036" s="67">
        <f t="shared" si="292"/>
        <v>4.3563572583359418E-2</v>
      </c>
      <c r="R1036" s="67">
        <f t="shared" si="292"/>
        <v>4.0637510246720243E-2</v>
      </c>
      <c r="S1036" s="67">
        <f t="shared" si="292"/>
        <v>3.7907984610130521E-2</v>
      </c>
      <c r="T1036" s="67">
        <f t="shared" si="292"/>
        <v>3.5361794767381716E-2</v>
      </c>
      <c r="U1036" s="67">
        <f t="shared" si="292"/>
        <v>3.2986626485973961E-2</v>
      </c>
      <c r="V1036" s="67">
        <f t="shared" si="292"/>
        <v>3.0770992651336121E-2</v>
      </c>
      <c r="W1036" s="67">
        <f t="shared" si="292"/>
        <v>2.8704177711266942E-2</v>
      </c>
      <c r="X1036" s="67">
        <f t="shared" si="292"/>
        <v>2.6776185851911986E-2</v>
      </c>
      <c r="Y1036" s="67">
        <f t="shared" si="292"/>
        <v>2.4977692654637847E-2</v>
      </c>
      <c r="Z1036" s="67">
        <f t="shared" si="293"/>
        <v>2.3300000000000001E-2</v>
      </c>
      <c r="AA1036" s="67">
        <f t="shared" si="293"/>
        <v>2.1734994000704728E-2</v>
      </c>
      <c r="AB1036" s="67">
        <f t="shared" si="293"/>
        <v>2.0275105760114612E-2</v>
      </c>
      <c r="AC1036" s="67">
        <f t="shared" si="293"/>
        <v>1.8913274766512656E-2</v>
      </c>
      <c r="AD1036" s="67">
        <f t="shared" si="293"/>
        <v>1.7642914746087236E-2</v>
      </c>
      <c r="AE1036" s="67">
        <f t="shared" si="293"/>
        <v>1.6457881809491457E-2</v>
      </c>
      <c r="AF1036" s="67">
        <f t="shared" si="293"/>
        <v>1.5352444737922931E-2</v>
      </c>
      <c r="AG1036" s="67">
        <f t="shared" si="293"/>
        <v>1.4321257265017415E-2</v>
      </c>
      <c r="AH1036" s="67">
        <f t="shared" si="293"/>
        <v>1.3359332220502248E-2</v>
      </c>
      <c r="AI1036" s="67">
        <f t="shared" si="293"/>
        <v>1.2462017410559557E-2</v>
      </c>
      <c r="AJ1036" s="67">
        <f t="shared" si="293"/>
        <v>1.1624973118248491E-2</v>
      </c>
      <c r="AK1036" s="67">
        <f t="shared" si="293"/>
        <v>1.0844151115171017E-2</v>
      </c>
      <c r="AL1036" s="67">
        <f t="shared" si="293"/>
        <v>1.0115775082874569E-2</v>
      </c>
      <c r="AM1036" s="67">
        <f t="shared" si="293"/>
        <v>9.4363223493028787E-3</v>
      </c>
      <c r="AN1036" s="67">
        <f t="shared" si="293"/>
        <v>8.8025068519662665E-3</v>
      </c>
      <c r="AO1036" s="67">
        <f t="shared" si="293"/>
        <v>8.2112632454355815E-3</v>
      </c>
      <c r="AP1036" s="67">
        <f t="shared" si="294"/>
        <v>7.6597320762982635E-3</v>
      </c>
      <c r="AQ1036" s="67">
        <f t="shared" si="294"/>
        <v>7.1452459538776094E-3</v>
      </c>
      <c r="AR1036" s="67">
        <f t="shared" si="294"/>
        <v>6.6653166498321691E-3</v>
      </c>
      <c r="AS1036" s="67">
        <f t="shared" si="294"/>
        <v>6.2176230642446151E-3</v>
      </c>
      <c r="AT1036" s="67">
        <f t="shared" si="294"/>
        <v>5.8000000000000013E-3</v>
      </c>
      <c r="AU1036" s="67">
        <f t="shared" si="294"/>
        <v>5.4104276911625506E-3</v>
      </c>
      <c r="AV1036" s="67">
        <f t="shared" si="294"/>
        <v>5.047022034706642E-3</v>
      </c>
      <c r="AW1036" s="67">
        <f t="shared" si="294"/>
        <v>4.708025478359374E-3</v>
      </c>
      <c r="AX1036" s="67">
        <f t="shared" si="294"/>
        <v>4.3917985204852353E-3</v>
      </c>
      <c r="AY1036" s="67">
        <f t="shared" si="294"/>
        <v>4.0968117809034536E-3</v>
      </c>
      <c r="AZ1036" s="67">
        <f t="shared" si="294"/>
        <v>3.8216386042898287E-3</v>
      </c>
      <c r="BA1036" s="67">
        <f t="shared" si="294"/>
        <v>3.5649481603906015E-3</v>
      </c>
      <c r="BB1036" s="67">
        <f t="shared" si="294"/>
        <v>3.3254990076786719E-3</v>
      </c>
      <c r="BC1036" s="67">
        <f t="shared" si="294"/>
        <v>3.1021330893238387E-3</v>
      </c>
      <c r="BD1036" s="67">
        <f t="shared" si="294"/>
        <v>2.8937701324395389E-3</v>
      </c>
      <c r="BE1036" s="67">
        <f t="shared" si="294"/>
        <v>2.699402423518966E-3</v>
      </c>
      <c r="BF1036" s="67">
        <f t="shared" si="295"/>
        <v>2.5180899347928111E-3</v>
      </c>
      <c r="BG1036" s="67">
        <f t="shared" si="295"/>
        <v>2.3489557779380558E-3</v>
      </c>
      <c r="BH1036" s="67">
        <f t="shared" si="295"/>
        <v>2.191181963150401E-3</v>
      </c>
      <c r="BI1036" s="67">
        <f t="shared" si="295"/>
        <v>2.0440054430698015E-3</v>
      </c>
      <c r="BJ1036" s="67">
        <f t="shared" si="295"/>
        <v>1.9067144224261775E-3</v>
      </c>
      <c r="BK1036" s="67">
        <f t="shared" si="295"/>
        <v>1.7786449155575168E-3</v>
      </c>
      <c r="BL1036" s="67">
        <f t="shared" si="295"/>
        <v>1.6591775351513559E-3</v>
      </c>
      <c r="BM1036" s="67">
        <f t="shared" si="295"/>
        <v>1.5477344966789172E-3</v>
      </c>
      <c r="BN1036" s="67">
        <f t="shared" si="295"/>
        <v>1.443776824034335E-3</v>
      </c>
      <c r="BO1036" s="67">
        <f t="shared" si="295"/>
        <v>1.3468017428644977E-3</v>
      </c>
      <c r="BP1036" s="67">
        <f t="shared" si="295"/>
        <v>1.2563402489827694E-3</v>
      </c>
      <c r="BQ1036" s="67">
        <f t="shared" si="295"/>
        <v>1.1719548401066255E-3</v>
      </c>
      <c r="BS1036" s="55"/>
    </row>
    <row r="1037" spans="2:71">
      <c r="B1037" s="56">
        <v>19</v>
      </c>
      <c r="C1037" s="212">
        <v>2.1700000000000001E-2</v>
      </c>
      <c r="D1037" s="212">
        <v>5.4999999999999997E-3</v>
      </c>
      <c r="I1037" s="61" t="s">
        <v>381</v>
      </c>
      <c r="J1037" s="67">
        <f t="shared" si="292"/>
        <v>6.5063492133760628E-2</v>
      </c>
      <c r="K1037" s="67">
        <f t="shared" si="292"/>
        <v>6.0748074532336861E-2</v>
      </c>
      <c r="L1037" s="67">
        <f t="shared" si="292"/>
        <v>5.6718882407965431E-2</v>
      </c>
      <c r="M1037" s="67">
        <f t="shared" si="292"/>
        <v>5.2956931497411493E-2</v>
      </c>
      <c r="N1037" s="67">
        <f t="shared" si="292"/>
        <v>4.9444496692475151E-2</v>
      </c>
      <c r="O1037" s="67">
        <f t="shared" si="292"/>
        <v>4.6165028524956818E-2</v>
      </c>
      <c r="P1037" s="67">
        <f t="shared" si="292"/>
        <v>4.3103075190861866E-2</v>
      </c>
      <c r="Q1037" s="67">
        <f t="shared" si="292"/>
        <v>4.0244209746447435E-2</v>
      </c>
      <c r="R1037" s="67">
        <f t="shared" si="292"/>
        <v>3.7574962133082791E-2</v>
      </c>
      <c r="S1037" s="67">
        <f t="shared" si="292"/>
        <v>3.5082755710645792E-2</v>
      </c>
      <c r="T1037" s="67">
        <f t="shared" si="292"/>
        <v>3.2755848000421403E-2</v>
      </c>
      <c r="U1037" s="67">
        <f t="shared" si="292"/>
        <v>3.0583275358301677E-2</v>
      </c>
      <c r="V1037" s="67">
        <f t="shared" si="292"/>
        <v>2.8554801317605006E-2</v>
      </c>
      <c r="W1037" s="67">
        <f t="shared" si="292"/>
        <v>2.6660868358122626E-2</v>
      </c>
      <c r="X1037" s="67">
        <f t="shared" si="292"/>
        <v>2.4892552874143475E-2</v>
      </c>
      <c r="Y1037" s="67">
        <f t="shared" ref="Y1037:AN1052" si="296">$C1037*POWER(POWER($D1037/$C1037,1/($D$672-$C$672)),Y$672-$C$672)</f>
        <v>2.3241523129281211E-2</v>
      </c>
      <c r="Z1037" s="67">
        <f t="shared" si="296"/>
        <v>2.1700000000000001E-2</v>
      </c>
      <c r="AA1037" s="67">
        <f t="shared" si="296"/>
        <v>2.0260720322875122E-2</v>
      </c>
      <c r="AB1037" s="67">
        <f t="shared" si="296"/>
        <v>1.8916902672892397E-2</v>
      </c>
      <c r="AC1037" s="67">
        <f t="shared" si="296"/>
        <v>1.7662215411544779E-2</v>
      </c>
      <c r="AD1037" s="67">
        <f t="shared" si="293"/>
        <v>1.6490746854178961E-2</v>
      </c>
      <c r="AE1037" s="67">
        <f t="shared" si="293"/>
        <v>1.5396977416030076E-2</v>
      </c>
      <c r="AF1037" s="67">
        <f t="shared" si="293"/>
        <v>1.4375753605705524E-2</v>
      </c>
      <c r="AG1037" s="67">
        <f t="shared" si="293"/>
        <v>1.3422263743583558E-2</v>
      </c>
      <c r="AH1037" s="67">
        <f t="shared" si="293"/>
        <v>1.2532015290719506E-2</v>
      </c>
      <c r="AI1037" s="67">
        <f t="shared" si="293"/>
        <v>1.1700813681440667E-2</v>
      </c>
      <c r="AJ1037" s="67">
        <f t="shared" si="293"/>
        <v>1.0924742559895862E-2</v>
      </c>
      <c r="AK1037" s="67">
        <f t="shared" si="293"/>
        <v>1.0200145327440593E-2</v>
      </c>
      <c r="AL1037" s="67">
        <f t="shared" si="293"/>
        <v>9.5236079139149922E-3</v>
      </c>
      <c r="AM1037" s="67">
        <f t="shared" si="293"/>
        <v>8.8919426916383333E-3</v>
      </c>
      <c r="AN1037" s="67">
        <f t="shared" si="293"/>
        <v>8.3021734563280044E-3</v>
      </c>
      <c r="AO1037" s="67">
        <f t="shared" si="293"/>
        <v>7.7515214041778422E-3</v>
      </c>
      <c r="AP1037" s="67">
        <f t="shared" si="294"/>
        <v>7.2373920390243103E-3</v>
      </c>
      <c r="AQ1037" s="67">
        <f t="shared" si="294"/>
        <v>6.7573629479112645E-3</v>
      </c>
      <c r="AR1037" s="67">
        <f t="shared" si="294"/>
        <v>6.3091723874557203E-3</v>
      </c>
      <c r="AS1037" s="67">
        <f t="shared" si="294"/>
        <v>5.8907086272371725E-3</v>
      </c>
      <c r="AT1037" s="67">
        <f t="shared" si="294"/>
        <v>5.4999999999999988E-3</v>
      </c>
      <c r="AU1037" s="67">
        <f t="shared" si="294"/>
        <v>5.1352056117886244E-3</v>
      </c>
      <c r="AV1037" s="67">
        <f t="shared" si="294"/>
        <v>4.7946066682446158E-3</v>
      </c>
      <c r="AW1037" s="67">
        <f t="shared" si="294"/>
        <v>4.4765983761979843E-3</v>
      </c>
      <c r="AX1037" s="67">
        <f t="shared" si="294"/>
        <v>4.1796823823955897E-3</v>
      </c>
      <c r="AY1037" s="67">
        <f t="shared" si="294"/>
        <v>3.9024597137403421E-3</v>
      </c>
      <c r="AZ1037" s="67">
        <f t="shared" si="294"/>
        <v>3.6436241857778972E-3</v>
      </c>
      <c r="BA1037" s="67">
        <f t="shared" si="294"/>
        <v>3.4019562483737125E-3</v>
      </c>
      <c r="BB1037" s="67">
        <f t="shared" si="294"/>
        <v>3.1763172395832852E-3</v>
      </c>
      <c r="BC1037" s="67">
        <f t="shared" si="294"/>
        <v>2.9656440206416437E-3</v>
      </c>
      <c r="BD1037" s="67">
        <f t="shared" si="294"/>
        <v>2.7689439667938822E-3</v>
      </c>
      <c r="BE1037" s="67">
        <f t="shared" ref="BE1037:BQ1052" si="297">$C1037*POWER(POWER($D1037/$C1037,1/($D$672-$C$672)),BE$672-$C$672)</f>
        <v>2.585290290365127E-3</v>
      </c>
      <c r="BF1037" s="67">
        <f t="shared" si="297"/>
        <v>2.4138176740337537E-3</v>
      </c>
      <c r="BG1037" s="67">
        <f t="shared" si="297"/>
        <v>2.2537181937332179E-3</v>
      </c>
      <c r="BH1037" s="67">
        <f t="shared" si="297"/>
        <v>2.1042375119725357E-3</v>
      </c>
      <c r="BI1037" s="67">
        <f t="shared" si="297"/>
        <v>1.9646713236395456E-3</v>
      </c>
      <c r="BJ1037" s="67">
        <f t="shared" si="297"/>
        <v>1.8343620375407235E-3</v>
      </c>
      <c r="BK1037" s="67">
        <f t="shared" si="297"/>
        <v>1.7126956780420255E-3</v>
      </c>
      <c r="BL1037" s="67">
        <f t="shared" si="297"/>
        <v>1.5990989922122791E-3</v>
      </c>
      <c r="BM1037" s="67">
        <f t="shared" si="297"/>
        <v>1.4930367488389144E-3</v>
      </c>
      <c r="BN1037" s="67">
        <f t="shared" si="297"/>
        <v>1.3940092165898616E-3</v>
      </c>
      <c r="BO1037" s="67">
        <f t="shared" si="297"/>
        <v>1.3015498094395132E-3</v>
      </c>
      <c r="BP1037" s="67">
        <f t="shared" si="297"/>
        <v>1.2152228882647642E-3</v>
      </c>
      <c r="BQ1037" s="67">
        <f t="shared" si="297"/>
        <v>1.1346217082529454E-3</v>
      </c>
      <c r="BS1037" s="55"/>
    </row>
    <row r="1038" spans="2:71">
      <c r="B1038" s="56">
        <v>20</v>
      </c>
      <c r="C1038" s="212">
        <v>2.01E-2</v>
      </c>
      <c r="D1038" s="212">
        <v>5.1999999999999998E-3</v>
      </c>
      <c r="I1038" s="61" t="s">
        <v>381</v>
      </c>
      <c r="J1038" s="67">
        <f t="shared" ref="J1038:Y1053" si="298">$C1038*POWER(POWER($D1038/$C1038,1/($D$672-$C$672)),J$672-$C$672)</f>
        <v>5.9285737731544969E-2</v>
      </c>
      <c r="K1038" s="67">
        <f t="shared" si="298"/>
        <v>5.5410311643007408E-2</v>
      </c>
      <c r="L1038" s="67">
        <f t="shared" si="298"/>
        <v>5.1788216759282156E-2</v>
      </c>
      <c r="M1038" s="67">
        <f t="shared" si="298"/>
        <v>4.8402893172409256E-2</v>
      </c>
      <c r="N1038" s="67">
        <f t="shared" si="298"/>
        <v>4.5238863472543647E-2</v>
      </c>
      <c r="O1038" s="67">
        <f t="shared" si="298"/>
        <v>4.2281661986561303E-2</v>
      </c>
      <c r="P1038" s="67">
        <f t="shared" si="298"/>
        <v>3.9517768642239159E-2</v>
      </c>
      <c r="Q1038" s="67">
        <f t="shared" si="298"/>
        <v>3.6934547155641428E-2</v>
      </c>
      <c r="R1038" s="67">
        <f t="shared" si="298"/>
        <v>3.4520187259110484E-2</v>
      </c>
      <c r="S1038" s="67">
        <f t="shared" si="298"/>
        <v>3.2263650705733393E-2</v>
      </c>
      <c r="T1038" s="67">
        <f t="shared" si="298"/>
        <v>3.0154620803421281E-2</v>
      </c>
      <c r="U1038" s="67">
        <f t="shared" si="298"/>
        <v>2.8183455247875602E-2</v>
      </c>
      <c r="V1038" s="67">
        <f t="shared" si="298"/>
        <v>2.6341142038797803E-2</v>
      </c>
      <c r="W1038" s="67">
        <f t="shared" si="298"/>
        <v>2.4619258277794799E-2</v>
      </c>
      <c r="X1038" s="67">
        <f t="shared" si="298"/>
        <v>2.3009931659608112E-2</v>
      </c>
      <c r="Y1038" s="67">
        <f t="shared" si="298"/>
        <v>2.1505804480607623E-2</v>
      </c>
      <c r="Z1038" s="67">
        <f t="shared" si="296"/>
        <v>2.01E-2</v>
      </c>
      <c r="AA1038" s="67">
        <f t="shared" si="296"/>
        <v>1.8786090999958028E-2</v>
      </c>
      <c r="AB1038" s="67">
        <f t="shared" si="296"/>
        <v>1.7558070400930551E-2</v>
      </c>
      <c r="AC1038" s="67">
        <f t="shared" si="296"/>
        <v>1.64103237977886E-2</v>
      </c>
      <c r="AD1038" s="67">
        <f t="shared" si="296"/>
        <v>1.5337603791245448E-2</v>
      </c>
      <c r="AE1038" s="67">
        <f t="shared" si="296"/>
        <v>1.4335005997195933E-2</v>
      </c>
      <c r="AF1038" s="67">
        <f t="shared" si="296"/>
        <v>1.3397946624291885E-2</v>
      </c>
      <c r="AG1038" s="67">
        <f t="shared" si="296"/>
        <v>1.2522141517240192E-2</v>
      </c>
      <c r="AH1038" s="67">
        <f t="shared" si="296"/>
        <v>1.1703586570011281E-2</v>
      </c>
      <c r="AI1038" s="67">
        <f t="shared" si="296"/>
        <v>1.0938539419408883E-2</v>
      </c>
      <c r="AJ1038" s="67">
        <f t="shared" si="296"/>
        <v>1.022350233530564E-2</v>
      </c>
      <c r="AK1038" s="67">
        <f t="shared" si="296"/>
        <v>9.5552062293201602E-3</v>
      </c>
      <c r="AL1038" s="67">
        <f t="shared" si="296"/>
        <v>8.930595708824594E-3</v>
      </c>
      <c r="AM1038" s="67">
        <f t="shared" si="296"/>
        <v>8.3468151079509195E-3</v>
      </c>
      <c r="AN1038" s="67">
        <f t="shared" si="296"/>
        <v>7.8011954317308693E-3</v>
      </c>
      <c r="AO1038" s="67">
        <f t="shared" ref="AO1038:BD1053" si="299">$C1038*POWER(POWER($D1038/$C1038,1/($D$672-$C$672)),AO$672-$C$672)</f>
        <v>7.2912421536792541E-3</v>
      </c>
      <c r="AP1038" s="67">
        <f t="shared" si="299"/>
        <v>6.8146238110322601E-3</v>
      </c>
      <c r="AQ1038" s="67">
        <f t="shared" si="299"/>
        <v>6.3691613454991457E-3</v>
      </c>
      <c r="AR1038" s="67">
        <f t="shared" si="299"/>
        <v>5.9528181407941328E-3</v>
      </c>
      <c r="AS1038" s="67">
        <f t="shared" si="299"/>
        <v>5.5636907114009725E-3</v>
      </c>
      <c r="AT1038" s="67">
        <f t="shared" si="299"/>
        <v>5.1999999999999954E-3</v>
      </c>
      <c r="AU1038" s="67">
        <f t="shared" si="299"/>
        <v>4.8600832437702317E-3</v>
      </c>
      <c r="AV1038" s="67">
        <f t="shared" si="299"/>
        <v>4.5423863723800381E-3</v>
      </c>
      <c r="AW1038" s="67">
        <f t="shared" si="299"/>
        <v>4.2454569029104798E-3</v>
      </c>
      <c r="AX1038" s="67">
        <f t="shared" si="299"/>
        <v>3.9679372992276743E-3</v>
      </c>
      <c r="AY1038" s="67">
        <f t="shared" si="299"/>
        <v>3.7085587654437199E-3</v>
      </c>
      <c r="AZ1038" s="67">
        <f t="shared" si="299"/>
        <v>3.4661354450904345E-3</v>
      </c>
      <c r="BA1038" s="67">
        <f t="shared" si="299"/>
        <v>3.2395589994850217E-3</v>
      </c>
      <c r="BB1038" s="67">
        <f t="shared" si="299"/>
        <v>3.0277935405004274E-3</v>
      </c>
      <c r="BC1038" s="67">
        <f t="shared" si="299"/>
        <v>2.82987089457344E-3</v>
      </c>
      <c r="BD1038" s="67">
        <f t="shared" si="299"/>
        <v>2.644886176297974E-3</v>
      </c>
      <c r="BE1038" s="67">
        <f t="shared" si="297"/>
        <v>2.471993651366407E-3</v>
      </c>
      <c r="BF1038" s="67">
        <f t="shared" si="297"/>
        <v>2.3104028699446688E-3</v>
      </c>
      <c r="BG1038" s="67">
        <f t="shared" si="297"/>
        <v>2.1593750528032208E-3</v>
      </c>
      <c r="BH1038" s="67">
        <f t="shared" si="297"/>
        <v>2.0182197136816163E-3</v>
      </c>
      <c r="BI1038" s="67">
        <f t="shared" si="297"/>
        <v>1.8862915024443821E-3</v>
      </c>
      <c r="BJ1038" s="67">
        <f t="shared" si="297"/>
        <v>1.7629872545954089E-3</v>
      </c>
      <c r="BK1038" s="67">
        <f t="shared" si="297"/>
        <v>1.6477432336614688E-3</v>
      </c>
      <c r="BL1038" s="67">
        <f t="shared" si="297"/>
        <v>1.5400325538372866E-3</v>
      </c>
      <c r="BM1038" s="67">
        <f t="shared" si="297"/>
        <v>1.4393627711087079E-3</v>
      </c>
      <c r="BN1038" s="67">
        <f t="shared" si="297"/>
        <v>1.3452736318407934E-3</v>
      </c>
      <c r="BO1038" s="67">
        <f t="shared" si="297"/>
        <v>1.2573349685375708E-3</v>
      </c>
      <c r="BP1038" s="67">
        <f t="shared" si="297"/>
        <v>1.1751447331530436E-3</v>
      </c>
      <c r="BQ1038" s="67">
        <f t="shared" si="297"/>
        <v>1.098327158961914E-3</v>
      </c>
      <c r="BS1038" s="55"/>
    </row>
    <row r="1039" spans="2:71">
      <c r="B1039" s="56">
        <v>21</v>
      </c>
      <c r="C1039" s="212">
        <v>1.9900000000000001E-2</v>
      </c>
      <c r="D1039" s="212">
        <v>5.1000000000000004E-3</v>
      </c>
      <c r="I1039" s="61" t="s">
        <v>381</v>
      </c>
      <c r="J1039" s="67">
        <f t="shared" si="298"/>
        <v>5.91397380639756E-2</v>
      </c>
      <c r="K1039" s="67">
        <f t="shared" si="298"/>
        <v>5.5247833432113071E-2</v>
      </c>
      <c r="L1039" s="67">
        <f t="shared" si="298"/>
        <v>5.1612049678688113E-2</v>
      </c>
      <c r="M1039" s="67">
        <f t="shared" si="298"/>
        <v>4.8215531841779347E-2</v>
      </c>
      <c r="N1039" s="67">
        <f t="shared" si="298"/>
        <v>4.5042534161273191E-2</v>
      </c>
      <c r="O1039" s="67">
        <f t="shared" si="298"/>
        <v>4.2078347083821993E-2</v>
      </c>
      <c r="P1039" s="67">
        <f t="shared" si="298"/>
        <v>3.9309229071505303E-2</v>
      </c>
      <c r="Q1039" s="67">
        <f t="shared" si="298"/>
        <v>3.672234289806911E-2</v>
      </c>
      <c r="R1039" s="67">
        <f t="shared" si="298"/>
        <v>3.4305696137421765E-2</v>
      </c>
      <c r="S1039" s="67">
        <f t="shared" si="298"/>
        <v>3.2048085568499932E-2</v>
      </c>
      <c r="T1039" s="67">
        <f t="shared" si="298"/>
        <v>2.9939045238773672E-2</v>
      </c>
      <c r="U1039" s="67">
        <f t="shared" si="298"/>
        <v>2.7968797945620683E-2</v>
      </c>
      <c r="V1039" s="67">
        <f t="shared" si="298"/>
        <v>2.6128209910644341E-2</v>
      </c>
      <c r="W1039" s="67">
        <f t="shared" si="298"/>
        <v>2.440874843681249E-2</v>
      </c>
      <c r="X1039" s="67">
        <f t="shared" si="298"/>
        <v>2.280244235212146E-2</v>
      </c>
      <c r="Y1039" s="67">
        <f t="shared" si="298"/>
        <v>2.1301845056408072E-2</v>
      </c>
      <c r="Z1039" s="67">
        <f t="shared" si="296"/>
        <v>1.9900000000000001E-2</v>
      </c>
      <c r="AA1039" s="67">
        <f t="shared" si="296"/>
        <v>1.8590408434168541E-2</v>
      </c>
      <c r="AB1039" s="67">
        <f t="shared" si="296"/>
        <v>1.7366999283879636E-2</v>
      </c>
      <c r="AC1039" s="67">
        <f t="shared" si="296"/>
        <v>1.6224101003177633E-2</v>
      </c>
      <c r="AD1039" s="67">
        <f t="shared" si="296"/>
        <v>1.5156415282727424E-2</v>
      </c>
      <c r="AE1039" s="67">
        <f t="shared" si="296"/>
        <v>1.4158992487626977E-2</v>
      </c>
      <c r="AF1039" s="67">
        <f t="shared" si="296"/>
        <v>1.3227208711623596E-2</v>
      </c>
      <c r="AG1039" s="67">
        <f t="shared" si="296"/>
        <v>1.2356744341360545E-2</v>
      </c>
      <c r="AH1039" s="67">
        <f t="shared" si="296"/>
        <v>1.1543564031281076E-2</v>
      </c>
      <c r="AI1039" s="67">
        <f t="shared" si="296"/>
        <v>1.0783897996356397E-2</v>
      </c>
      <c r="AJ1039" s="67">
        <f t="shared" si="296"/>
        <v>1.0074224535913426E-2</v>
      </c>
      <c r="AK1039" s="67">
        <f t="shared" si="296"/>
        <v>9.4112537075453553E-3</v>
      </c>
      <c r="AL1039" s="67">
        <f t="shared" si="296"/>
        <v>8.7919120754196538E-3</v>
      </c>
      <c r="AM1039" s="67">
        <f t="shared" si="296"/>
        <v>8.2133284622788825E-3</v>
      </c>
      <c r="AN1039" s="67">
        <f t="shared" si="296"/>
        <v>7.6728206390827055E-3</v>
      </c>
      <c r="AO1039" s="67">
        <f t="shared" si="299"/>
        <v>7.1678828905862094E-3</v>
      </c>
      <c r="AP1039" s="67">
        <f t="shared" si="299"/>
        <v>6.6961743992103627E-3</v>
      </c>
      <c r="AQ1039" s="67">
        <f t="shared" si="299"/>
        <v>6.2555083933539587E-3</v>
      </c>
      <c r="AR1039" s="67">
        <f t="shared" si="299"/>
        <v>5.8438420098401766E-3</v>
      </c>
      <c r="AS1039" s="67">
        <f t="shared" si="299"/>
        <v>5.459266823501569E-3</v>
      </c>
      <c r="AT1039" s="67">
        <f t="shared" si="299"/>
        <v>5.1000000000000038E-3</v>
      </c>
      <c r="AU1039" s="67">
        <f t="shared" si="299"/>
        <v>4.7643760308673172E-3</v>
      </c>
      <c r="AV1039" s="67">
        <f t="shared" si="299"/>
        <v>4.4508390124515674E-3</v>
      </c>
      <c r="AW1039" s="67">
        <f t="shared" si="299"/>
        <v>4.1579354329751754E-3</v>
      </c>
      <c r="AX1039" s="67">
        <f t="shared" si="299"/>
        <v>3.88430743426683E-3</v>
      </c>
      <c r="AY1039" s="67">
        <f t="shared" si="299"/>
        <v>3.6286865169295295E-3</v>
      </c>
      <c r="AZ1039" s="67">
        <f t="shared" si="299"/>
        <v>3.3898876597628332E-3</v>
      </c>
      <c r="BA1039" s="67">
        <f t="shared" si="299"/>
        <v>3.1668038261778299E-3</v>
      </c>
      <c r="BB1039" s="67">
        <f t="shared" si="299"/>
        <v>2.9584008321373633E-3</v>
      </c>
      <c r="BC1039" s="67">
        <f t="shared" si="299"/>
        <v>2.7637125518300333E-3</v>
      </c>
      <c r="BD1039" s="67">
        <f t="shared" si="299"/>
        <v>2.5818364388521865E-3</v>
      </c>
      <c r="BE1039" s="67">
        <f t="shared" si="297"/>
        <v>2.4119293421347413E-3</v>
      </c>
      <c r="BF1039" s="67">
        <f t="shared" si="297"/>
        <v>2.2532035972181036E-3</v>
      </c>
      <c r="BG1039" s="67">
        <f t="shared" si="297"/>
        <v>2.1049233747548906E-3</v>
      </c>
      <c r="BH1039" s="67">
        <f t="shared" si="297"/>
        <v>1.9664012693126542E-3</v>
      </c>
      <c r="BI1039" s="67">
        <f t="shared" si="297"/>
        <v>1.8369951126627985E-3</v>
      </c>
      <c r="BJ1039" s="67">
        <f t="shared" si="297"/>
        <v>1.7161049967825564E-3</v>
      </c>
      <c r="BK1039" s="67">
        <f t="shared" si="297"/>
        <v>1.603170492769106E-3</v>
      </c>
      <c r="BL1039" s="67">
        <f t="shared" si="297"/>
        <v>1.4976680527731116E-3</v>
      </c>
      <c r="BM1039" s="67">
        <f t="shared" si="297"/>
        <v>1.3991085829074385E-3</v>
      </c>
      <c r="BN1039" s="67">
        <f t="shared" si="297"/>
        <v>1.3070351758793987E-3</v>
      </c>
      <c r="BO1039" s="67">
        <f t="shared" si="297"/>
        <v>1.2210209928353434E-3</v>
      </c>
      <c r="BP1039" s="67">
        <f t="shared" si="297"/>
        <v>1.1406672845981412E-3</v>
      </c>
      <c r="BQ1039" s="67">
        <f t="shared" si="297"/>
        <v>1.0656015431242916E-3</v>
      </c>
      <c r="BS1039" s="55"/>
    </row>
    <row r="1040" spans="2:71">
      <c r="B1040" s="56">
        <v>22</v>
      </c>
      <c r="C1040" s="212">
        <v>1.9699999999999999E-2</v>
      </c>
      <c r="D1040" s="212">
        <v>5.1000000000000004E-3</v>
      </c>
      <c r="I1040" s="61" t="s">
        <v>381</v>
      </c>
      <c r="J1040" s="67">
        <f t="shared" si="298"/>
        <v>5.8074177309476747E-2</v>
      </c>
      <c r="K1040" s="67">
        <f t="shared" si="298"/>
        <v>5.4279803115263724E-2</v>
      </c>
      <c r="L1040" s="67">
        <f t="shared" si="298"/>
        <v>5.0733340750244375E-2</v>
      </c>
      <c r="M1040" s="67">
        <f t="shared" si="298"/>
        <v>4.7418592477477525E-2</v>
      </c>
      <c r="N1040" s="67">
        <f t="shared" si="298"/>
        <v>4.4320418866448455E-2</v>
      </c>
      <c r="O1040" s="67">
        <f t="shared" si="298"/>
        <v>4.1424669646835797E-2</v>
      </c>
      <c r="P1040" s="67">
        <f t="shared" si="298"/>
        <v>3.8718119080064291E-2</v>
      </c>
      <c r="Q1040" s="67">
        <f t="shared" si="298"/>
        <v>3.6188405553465801E-2</v>
      </c>
      <c r="R1040" s="67">
        <f t="shared" si="298"/>
        <v>3.3823975121157653E-2</v>
      </c>
      <c r="S1040" s="67">
        <f t="shared" si="298"/>
        <v>3.1614028733772823E-2</v>
      </c>
      <c r="T1040" s="67">
        <f t="shared" si="298"/>
        <v>2.9548472916024519E-2</v>
      </c>
      <c r="U1040" s="67">
        <f t="shared" si="298"/>
        <v>2.7617873666835151E-2</v>
      </c>
      <c r="V1040" s="67">
        <f t="shared" si="298"/>
        <v>2.5813413371478126E-2</v>
      </c>
      <c r="W1040" s="67">
        <f t="shared" si="298"/>
        <v>2.4126850528937316E-2</v>
      </c>
      <c r="X1040" s="67">
        <f t="shared" si="298"/>
        <v>2.2550482110547415E-2</v>
      </c>
      <c r="Y1040" s="67">
        <f t="shared" si="298"/>
        <v>2.1077108377995878E-2</v>
      </c>
      <c r="Z1040" s="67">
        <f t="shared" si="296"/>
        <v>1.9699999999999999E-2</v>
      </c>
      <c r="AA1040" s="67">
        <f t="shared" si="296"/>
        <v>1.8412867317471257E-2</v>
      </c>
      <c r="AB1040" s="67">
        <f t="shared" si="296"/>
        <v>1.7209831616791939E-2</v>
      </c>
      <c r="AC1040" s="67">
        <f t="shared" si="296"/>
        <v>1.6085398280000603E-2</v>
      </c>
      <c r="AD1040" s="67">
        <f t="shared" si="296"/>
        <v>1.5034431689255405E-2</v>
      </c>
      <c r="AE1040" s="67">
        <f t="shared" si="296"/>
        <v>1.4052131770956603E-2</v>
      </c>
      <c r="AF1040" s="67">
        <f t="shared" si="296"/>
        <v>1.3134012072398291E-2</v>
      </c>
      <c r="AG1040" s="67">
        <f t="shared" si="296"/>
        <v>1.227587927081906E-2</v>
      </c>
      <c r="AH1040" s="67">
        <f t="shared" si="296"/>
        <v>1.1473814021263308E-2</v>
      </c>
      <c r="AI1040" s="67">
        <f t="shared" si="296"/>
        <v>1.0724153055779829E-2</v>
      </c>
      <c r="AJ1040" s="67">
        <f t="shared" si="296"/>
        <v>1.0023472452199388E-2</v>
      </c>
      <c r="AK1040" s="67">
        <f t="shared" si="296"/>
        <v>9.368571996074904E-3</v>
      </c>
      <c r="AL1040" s="67">
        <f t="shared" si="296"/>
        <v>8.7564605643606127E-3</v>
      </c>
      <c r="AM1040" s="67">
        <f t="shared" si="296"/>
        <v>8.1843424640731712E-3</v>
      </c>
      <c r="AN1040" s="67">
        <f t="shared" si="296"/>
        <v>7.6496046635393432E-3</v>
      </c>
      <c r="AO1040" s="67">
        <f t="shared" si="299"/>
        <v>7.1498048579116402E-3</v>
      </c>
      <c r="AP1040" s="67">
        <f t="shared" si="299"/>
        <v>6.6826603144435771E-3</v>
      </c>
      <c r="AQ1040" s="67">
        <f t="shared" si="299"/>
        <v>6.2460374465776831E-3</v>
      </c>
      <c r="AR1040" s="67">
        <f t="shared" si="299"/>
        <v>5.8379420692280127E-3</v>
      </c>
      <c r="AS1040" s="67">
        <f t="shared" si="299"/>
        <v>5.4565102907502038E-3</v>
      </c>
      <c r="AT1040" s="67">
        <f t="shared" si="299"/>
        <v>5.1000000000000004E-3</v>
      </c>
      <c r="AU1040" s="67">
        <f t="shared" si="299"/>
        <v>4.7667829095991588E-3</v>
      </c>
      <c r="AV1040" s="67">
        <f t="shared" si="299"/>
        <v>4.4553371190679649E-3</v>
      </c>
      <c r="AW1040" s="67">
        <f t="shared" si="299"/>
        <v>4.1642401638580248E-3</v>
      </c>
      <c r="AX1040" s="67">
        <f t="shared" si="299"/>
        <v>3.8921625185382018E-3</v>
      </c>
      <c r="AY1040" s="67">
        <f t="shared" si="299"/>
        <v>3.6378615244608472E-3</v>
      </c>
      <c r="AZ1040" s="67">
        <f t="shared" si="299"/>
        <v>3.4001757141741773E-3</v>
      </c>
      <c r="BA1040" s="67">
        <f t="shared" si="299"/>
        <v>3.1780195066587412E-3</v>
      </c>
      <c r="BB1040" s="67">
        <f t="shared" si="299"/>
        <v>2.9703782491595368E-3</v>
      </c>
      <c r="BC1040" s="67">
        <f t="shared" si="299"/>
        <v>2.7763035829683827E-3</v>
      </c>
      <c r="BD1040" s="67">
        <f t="shared" si="299"/>
        <v>2.5949091119907047E-3</v>
      </c>
      <c r="BE1040" s="67">
        <f t="shared" si="297"/>
        <v>2.4253663543138083E-3</v>
      </c>
      <c r="BF1040" s="67">
        <f t="shared" si="297"/>
        <v>2.2669009582862503E-3</v>
      </c>
      <c r="BG1040" s="67">
        <f t="shared" si="297"/>
        <v>2.1187891658260498E-3</v>
      </c>
      <c r="BH1040" s="67">
        <f t="shared" si="297"/>
        <v>1.9803545068046019E-3</v>
      </c>
      <c r="BI1040" s="67">
        <f t="shared" si="297"/>
        <v>1.8509647094085975E-3</v>
      </c>
      <c r="BJ1040" s="67">
        <f t="shared" si="297"/>
        <v>1.730028812368642E-3</v>
      </c>
      <c r="BK1040" s="67">
        <f t="shared" si="297"/>
        <v>1.6169944658652887E-3</v>
      </c>
      <c r="BL1040" s="67">
        <f t="shared" si="297"/>
        <v>1.5113454087849173E-3</v>
      </c>
      <c r="BM1040" s="67">
        <f t="shared" si="297"/>
        <v>1.4125991108033524E-3</v>
      </c>
      <c r="BN1040" s="67">
        <f t="shared" si="297"/>
        <v>1.3203045685279192E-3</v>
      </c>
      <c r="BO1040" s="67">
        <f t="shared" si="297"/>
        <v>1.2340402456322696E-3</v>
      </c>
      <c r="BP1040" s="67">
        <f t="shared" si="297"/>
        <v>1.1534121475759709E-3</v>
      </c>
      <c r="BQ1040" s="67">
        <f t="shared" si="297"/>
        <v>1.0780520221155294E-3</v>
      </c>
      <c r="BS1040" s="55"/>
    </row>
    <row r="1041" spans="2:71">
      <c r="B1041" s="56">
        <v>23</v>
      </c>
      <c r="C1041" s="212">
        <v>1.95E-2</v>
      </c>
      <c r="D1041" s="212">
        <v>5.0000000000000001E-3</v>
      </c>
      <c r="I1041" s="61" t="s">
        <v>381</v>
      </c>
      <c r="J1041" s="67">
        <f t="shared" si="298"/>
        <v>5.7927701555229763E-2</v>
      </c>
      <c r="K1041" s="67">
        <f t="shared" si="298"/>
        <v>5.4116919421348747E-2</v>
      </c>
      <c r="L1041" s="67">
        <f t="shared" si="298"/>
        <v>5.0556830135311183E-2</v>
      </c>
      <c r="M1041" s="67">
        <f t="shared" si="298"/>
        <v>4.7230941832257879E-2</v>
      </c>
      <c r="N1041" s="67">
        <f t="shared" si="298"/>
        <v>4.4123847567018683E-2</v>
      </c>
      <c r="O1041" s="67">
        <f t="shared" si="298"/>
        <v>4.1221153942515576E-2</v>
      </c>
      <c r="P1041" s="67">
        <f t="shared" si="298"/>
        <v>3.8509414433356405E-2</v>
      </c>
      <c r="Q1041" s="67">
        <f t="shared" si="298"/>
        <v>3.5976067095745606E-2</v>
      </c>
      <c r="R1041" s="67">
        <f t="shared" si="298"/>
        <v>3.3609376375157284E-2</v>
      </c>
      <c r="S1041" s="67">
        <f t="shared" si="298"/>
        <v>3.1398378742198911E-2</v>
      </c>
      <c r="T1041" s="67">
        <f t="shared" si="298"/>
        <v>2.9332831904827467E-2</v>
      </c>
      <c r="U1041" s="67">
        <f t="shared" si="298"/>
        <v>2.7403167361647267E-2</v>
      </c>
      <c r="V1041" s="67">
        <f t="shared" si="298"/>
        <v>2.5600446076495757E-2</v>
      </c>
      <c r="W1041" s="67">
        <f t="shared" si="298"/>
        <v>2.3916317068983169E-2</v>
      </c>
      <c r="X1041" s="67">
        <f t="shared" si="298"/>
        <v>2.2342978729159354E-2</v>
      </c>
      <c r="Y1041" s="67">
        <f t="shared" si="298"/>
        <v>2.0873142677100817E-2</v>
      </c>
      <c r="Z1041" s="67">
        <f t="shared" si="296"/>
        <v>1.95E-2</v>
      </c>
      <c r="AA1041" s="67">
        <f t="shared" si="296"/>
        <v>1.821718971035247E-2</v>
      </c>
      <c r="AB1041" s="67">
        <f t="shared" si="296"/>
        <v>1.7018769279126766E-2</v>
      </c>
      <c r="AC1041" s="67">
        <f t="shared" si="296"/>
        <v>1.5899187107413892E-2</v>
      </c>
      <c r="AD1041" s="67">
        <f t="shared" si="296"/>
        <v>1.4853256809033284E-2</v>
      </c>
      <c r="AE1041" s="67">
        <f t="shared" si="296"/>
        <v>1.3876133184961226E-2</v>
      </c>
      <c r="AF1041" s="67">
        <f t="shared" si="296"/>
        <v>1.2963289778284931E-2</v>
      </c>
      <c r="AG1041" s="67">
        <f t="shared" si="296"/>
        <v>1.2110497905707156E-2</v>
      </c>
      <c r="AH1041" s="67">
        <f t="shared" si="296"/>
        <v>1.1313807068466339E-2</v>
      </c>
      <c r="AI1041" s="67">
        <f t="shared" si="296"/>
        <v>1.0569526651927078E-2</v>
      </c>
      <c r="AJ1041" s="67">
        <f t="shared" si="296"/>
        <v>9.8742088290657542E-3</v>
      </c>
      <c r="AK1041" s="67">
        <f t="shared" si="296"/>
        <v>9.2246325886527255E-3</v>
      </c>
      <c r="AL1041" s="67">
        <f t="shared" si="296"/>
        <v>8.6177888141429002E-3</v>
      </c>
      <c r="AM1041" s="67">
        <f t="shared" si="296"/>
        <v>8.0508663441535722E-3</v>
      </c>
      <c r="AN1041" s="67">
        <f t="shared" si="296"/>
        <v>7.5212389499557672E-3</v>
      </c>
      <c r="AO1041" s="67">
        <f t="shared" si="299"/>
        <v>7.0264531696531494E-3</v>
      </c>
      <c r="AP1041" s="67">
        <f t="shared" si="299"/>
        <v>6.5642169426912249E-3</v>
      </c>
      <c r="AQ1041" s="67">
        <f t="shared" si="299"/>
        <v>6.1323889920469705E-3</v>
      </c>
      <c r="AR1041" s="67">
        <f t="shared" si="299"/>
        <v>5.7289689049126588E-3</v>
      </c>
      <c r="AS1041" s="67">
        <f t="shared" si="299"/>
        <v>5.3520878659232898E-3</v>
      </c>
      <c r="AT1041" s="67">
        <f t="shared" si="299"/>
        <v>5.0000000000000036E-3</v>
      </c>
      <c r="AU1041" s="67">
        <f t="shared" si="299"/>
        <v>4.6710742847057649E-3</v>
      </c>
      <c r="AV1041" s="67">
        <f t="shared" si="299"/>
        <v>4.3637869946478924E-3</v>
      </c>
      <c r="AW1041" s="67">
        <f t="shared" si="299"/>
        <v>4.076714642926642E-3</v>
      </c>
      <c r="AX1041" s="67">
        <f t="shared" si="299"/>
        <v>3.8085273869316143E-3</v>
      </c>
      <c r="AY1041" s="67">
        <f t="shared" si="299"/>
        <v>3.5579828679387785E-3</v>
      </c>
      <c r="AZ1041" s="67">
        <f t="shared" si="299"/>
        <v>3.3239204559704972E-3</v>
      </c>
      <c r="BA1041" s="67">
        <f t="shared" si="299"/>
        <v>3.1052558732582482E-3</v>
      </c>
      <c r="BB1041" s="67">
        <f t="shared" si="299"/>
        <v>2.9009761714016273E-3</v>
      </c>
      <c r="BC1041" s="67">
        <f t="shared" si="299"/>
        <v>2.7101350389556631E-3</v>
      </c>
      <c r="BD1041" s="67">
        <f t="shared" si="299"/>
        <v>2.5318484177091691E-3</v>
      </c>
      <c r="BE1041" s="67">
        <f t="shared" si="297"/>
        <v>2.3652904073468545E-3</v>
      </c>
      <c r="BF1041" s="67">
        <f t="shared" si="297"/>
        <v>2.2096894395238218E-3</v>
      </c>
      <c r="BG1041" s="67">
        <f t="shared" si="297"/>
        <v>2.0643247036291222E-3</v>
      </c>
      <c r="BH1041" s="67">
        <f t="shared" si="297"/>
        <v>1.9285228076809675E-3</v>
      </c>
      <c r="BI1041" s="67">
        <f t="shared" si="297"/>
        <v>1.8016546588854245E-3</v>
      </c>
      <c r="BJ1041" s="67">
        <f t="shared" si="297"/>
        <v>1.6831325494080073E-3</v>
      </c>
      <c r="BK1041" s="67">
        <f t="shared" si="297"/>
        <v>1.5724074338581988E-3</v>
      </c>
      <c r="BL1041" s="67">
        <f t="shared" si="297"/>
        <v>1.4689663858750417E-3</v>
      </c>
      <c r="BM1041" s="67">
        <f t="shared" si="297"/>
        <v>1.3723302220316135E-3</v>
      </c>
      <c r="BN1041" s="67">
        <f t="shared" si="297"/>
        <v>1.282051282051284E-3</v>
      </c>
      <c r="BO1041" s="67">
        <f t="shared" si="297"/>
        <v>1.1977113550527612E-3</v>
      </c>
      <c r="BP1041" s="67">
        <f t="shared" si="297"/>
        <v>1.1189197422174092E-3</v>
      </c>
      <c r="BQ1041" s="67">
        <f t="shared" si="297"/>
        <v>1.0453114469042679E-3</v>
      </c>
      <c r="BS1041" s="55"/>
    </row>
    <row r="1042" spans="2:71">
      <c r="B1042" s="56">
        <v>24</v>
      </c>
      <c r="C1042" s="212">
        <v>1.9199999999999998E-2</v>
      </c>
      <c r="D1042" s="212">
        <v>5.0000000000000001E-3</v>
      </c>
      <c r="I1042" s="61" t="s">
        <v>381</v>
      </c>
      <c r="J1042" s="67">
        <f t="shared" si="298"/>
        <v>5.6333431694713637E-2</v>
      </c>
      <c r="K1042" s="67">
        <f t="shared" si="298"/>
        <v>5.2668342000208306E-2</v>
      </c>
      <c r="L1042" s="67">
        <f t="shared" si="298"/>
        <v>4.9241705424298073E-2</v>
      </c>
      <c r="M1042" s="67">
        <f t="shared" si="298"/>
        <v>4.6038008052043049E-2</v>
      </c>
      <c r="N1042" s="67">
        <f t="shared" si="298"/>
        <v>4.3042745313896548E-2</v>
      </c>
      <c r="O1042" s="67">
        <f t="shared" si="298"/>
        <v>4.0242356317037611E-2</v>
      </c>
      <c r="P1042" s="67">
        <f t="shared" si="298"/>
        <v>3.762416244914963E-2</v>
      </c>
      <c r="Q1042" s="67">
        <f t="shared" si="298"/>
        <v>3.5176309976676999E-2</v>
      </c>
      <c r="R1042" s="67">
        <f t="shared" si="298"/>
        <v>3.2887716377676658E-2</v>
      </c>
      <c r="S1042" s="67">
        <f t="shared" si="298"/>
        <v>3.0748020166289129E-2</v>
      </c>
      <c r="T1042" s="67">
        <f t="shared" si="298"/>
        <v>2.8747533981662035E-2</v>
      </c>
      <c r="U1042" s="67">
        <f t="shared" si="298"/>
        <v>2.6877200728938885E-2</v>
      </c>
      <c r="V1042" s="67">
        <f t="shared" si="298"/>
        <v>2.5128552573743513E-2</v>
      </c>
      <c r="W1042" s="67">
        <f t="shared" si="298"/>
        <v>2.3493672604510157E-2</v>
      </c>
      <c r="X1042" s="67">
        <f t="shared" si="298"/>
        <v>2.1965158989087137E-2</v>
      </c>
      <c r="Y1042" s="67">
        <f t="shared" si="298"/>
        <v>2.05360914633353E-2</v>
      </c>
      <c r="Z1042" s="67">
        <f t="shared" si="296"/>
        <v>1.9199999999999998E-2</v>
      </c>
      <c r="AA1042" s="67">
        <f t="shared" si="296"/>
        <v>1.7950835516006632E-2</v>
      </c>
      <c r="AB1042" s="67">
        <f t="shared" si="296"/>
        <v>1.6782942485558602E-2</v>
      </c>
      <c r="AC1042" s="67">
        <f t="shared" si="296"/>
        <v>1.5691033335044898E-2</v>
      </c>
      <c r="AD1042" s="67">
        <f t="shared" si="296"/>
        <v>1.4670164503831665E-2</v>
      </c>
      <c r="AE1042" s="67">
        <f t="shared" si="296"/>
        <v>1.3715714062554233E-2</v>
      </c>
      <c r="AF1042" s="67">
        <f t="shared" si="296"/>
        <v>1.2823360787577615E-2</v>
      </c>
      <c r="AG1042" s="67">
        <f t="shared" si="296"/>
        <v>1.1989064596886199E-2</v>
      </c>
      <c r="AH1042" s="67">
        <f t="shared" si="296"/>
        <v>1.1209048258827218E-2</v>
      </c>
      <c r="AI1042" s="67">
        <f t="shared" si="296"/>
        <v>1.0479780290895205E-2</v>
      </c>
      <c r="AJ1042" s="67">
        <f t="shared" si="296"/>
        <v>9.7979589711327079E-3</v>
      </c>
      <c r="AK1042" s="67">
        <f t="shared" si="296"/>
        <v>9.1604973897596274E-3</v>
      </c>
      <c r="AL1042" s="67">
        <f t="shared" si="296"/>
        <v>8.5645094733532903E-3</v>
      </c>
      <c r="AM1042" s="67">
        <f t="shared" si="296"/>
        <v>8.0072969183044539E-3</v>
      </c>
      <c r="AN1042" s="67">
        <f t="shared" si="296"/>
        <v>7.4863369743911508E-3</v>
      </c>
      <c r="AO1042" s="67">
        <f t="shared" si="299"/>
        <v>6.9992710231611618E-3</v>
      </c>
      <c r="AP1042" s="67">
        <f t="shared" si="299"/>
        <v>6.5438938994123686E-3</v>
      </c>
      <c r="AQ1042" s="67">
        <f t="shared" si="299"/>
        <v>6.1181439074245152E-3</v>
      </c>
      <c r="AR1042" s="67">
        <f t="shared" si="299"/>
        <v>5.720093486741437E-3</v>
      </c>
      <c r="AS1042" s="67">
        <f t="shared" si="299"/>
        <v>5.3479404852435639E-3</v>
      </c>
      <c r="AT1042" s="67">
        <f t="shared" si="299"/>
        <v>4.9999999999999958E-3</v>
      </c>
      <c r="AU1042" s="67">
        <f t="shared" si="299"/>
        <v>4.6746967489600562E-3</v>
      </c>
      <c r="AV1042" s="67">
        <f t="shared" si="299"/>
        <v>4.3705579389475488E-3</v>
      </c>
      <c r="AW1042" s="67">
        <f t="shared" si="299"/>
        <v>4.0862065976679379E-3</v>
      </c>
      <c r="AX1042" s="67">
        <f t="shared" si="299"/>
        <v>3.8203553395394925E-3</v>
      </c>
      <c r="AY1042" s="67">
        <f t="shared" si="299"/>
        <v>3.5718005371234954E-3</v>
      </c>
      <c r="AZ1042" s="67">
        <f t="shared" si="299"/>
        <v>3.3394168717650009E-3</v>
      </c>
      <c r="BA1042" s="67">
        <f t="shared" si="299"/>
        <v>3.1221522387724458E-3</v>
      </c>
      <c r="BB1042" s="67">
        <f t="shared" si="299"/>
        <v>2.9190229840695852E-3</v>
      </c>
      <c r="BC1042" s="67">
        <f t="shared" si="299"/>
        <v>2.7291094507539571E-3</v>
      </c>
      <c r="BD1042" s="67">
        <f t="shared" si="299"/>
        <v>2.551551815399141E-3</v>
      </c>
      <c r="BE1042" s="67">
        <f t="shared" si="297"/>
        <v>2.3855461952499006E-3</v>
      </c>
      <c r="BF1042" s="67">
        <f t="shared" si="297"/>
        <v>2.2303410086857507E-3</v>
      </c>
      <c r="BG1042" s="67">
        <f t="shared" si="297"/>
        <v>2.0852335724751165E-3</v>
      </c>
      <c r="BH1042" s="67">
        <f t="shared" si="297"/>
        <v>1.9495669204143602E-3</v>
      </c>
      <c r="BI1042" s="67">
        <f t="shared" si="297"/>
        <v>1.8227268289482176E-3</v>
      </c>
      <c r="BJ1042" s="67">
        <f t="shared" si="297"/>
        <v>1.7041390363053029E-3</v>
      </c>
      <c r="BK1042" s="67">
        <f t="shared" si="297"/>
        <v>1.5932666425584657E-3</v>
      </c>
      <c r="BL1042" s="67">
        <f t="shared" si="297"/>
        <v>1.4896076788389145E-3</v>
      </c>
      <c r="BM1042" s="67">
        <f t="shared" si="297"/>
        <v>1.3926928346988435E-3</v>
      </c>
      <c r="BN1042" s="67">
        <f t="shared" si="297"/>
        <v>1.3020833333333311E-3</v>
      </c>
      <c r="BO1042" s="67">
        <f t="shared" si="297"/>
        <v>1.2173689450416803E-3</v>
      </c>
      <c r="BP1042" s="67">
        <f t="shared" si="297"/>
        <v>1.1381661299342564E-3</v>
      </c>
      <c r="BQ1042" s="67">
        <f t="shared" si="297"/>
        <v>1.0641163014760246E-3</v>
      </c>
      <c r="BS1042" s="55"/>
    </row>
    <row r="1043" spans="2:71">
      <c r="B1043" s="56">
        <v>25</v>
      </c>
      <c r="C1043" s="212">
        <v>1.9E-2</v>
      </c>
      <c r="D1043" s="212">
        <v>4.8999999999999998E-3</v>
      </c>
      <c r="I1043" s="61" t="s">
        <v>381</v>
      </c>
      <c r="J1043" s="67">
        <f t="shared" si="298"/>
        <v>5.6182313356332267E-2</v>
      </c>
      <c r="K1043" s="67">
        <f t="shared" si="298"/>
        <v>5.2501503627110424E-2</v>
      </c>
      <c r="L1043" s="67">
        <f t="shared" si="298"/>
        <v>4.9061843815956303E-2</v>
      </c>
      <c r="M1043" s="67">
        <f t="shared" si="298"/>
        <v>4.5847534876664812E-2</v>
      </c>
      <c r="N1043" s="67">
        <f t="shared" si="298"/>
        <v>4.2843812844705363E-2</v>
      </c>
      <c r="O1043" s="67">
        <f t="shared" si="298"/>
        <v>4.0036881023376637E-2</v>
      </c>
      <c r="P1043" s="67">
        <f t="shared" si="298"/>
        <v>3.7413846612816319E-2</v>
      </c>
      <c r="Q1043" s="67">
        <f t="shared" si="298"/>
        <v>3.4962661490789908E-2</v>
      </c>
      <c r="R1043" s="67">
        <f t="shared" si="298"/>
        <v>3.2672066873252949E-2</v>
      </c>
      <c r="S1043" s="67">
        <f t="shared" si="298"/>
        <v>3.0531541600501762E-2</v>
      </c>
      <c r="T1043" s="67">
        <f t="shared" si="298"/>
        <v>2.8531253811380282E-2</v>
      </c>
      <c r="U1043" s="67">
        <f t="shared" si="298"/>
        <v>2.6662015783573266E-2</v>
      </c>
      <c r="V1043" s="67">
        <f t="shared" si="298"/>
        <v>2.4915241732558126E-2</v>
      </c>
      <c r="W1043" s="67">
        <f t="shared" si="298"/>
        <v>2.3282908375377536E-2</v>
      </c>
      <c r="X1043" s="67">
        <f t="shared" si="298"/>
        <v>2.1757518078094392E-2</v>
      </c>
      <c r="Y1043" s="67">
        <f t="shared" si="298"/>
        <v>2.0332064417657975E-2</v>
      </c>
      <c r="Z1043" s="67">
        <f t="shared" si="296"/>
        <v>1.9E-2</v>
      </c>
      <c r="AA1043" s="67">
        <f t="shared" si="296"/>
        <v>1.7755206386542776E-2</v>
      </c>
      <c r="AB1043" s="67">
        <f t="shared" si="296"/>
        <v>1.6591965990985755E-2</v>
      </c>
      <c r="AC1043" s="67">
        <f t="shared" si="296"/>
        <v>1.5504935817286887E-2</v>
      </c>
      <c r="AD1043" s="67">
        <f t="shared" si="296"/>
        <v>1.4489122918212E-2</v>
      </c>
      <c r="AE1043" s="67">
        <f t="shared" si="296"/>
        <v>1.3539861461728473E-2</v>
      </c>
      <c r="AF1043" s="67">
        <f t="shared" si="296"/>
        <v>1.2652791299904516E-2</v>
      </c>
      <c r="AG1043" s="67">
        <f t="shared" si="296"/>
        <v>1.1823837941876712E-2</v>
      </c>
      <c r="AH1043" s="67">
        <f t="shared" si="296"/>
        <v>1.1049193838897695E-2</v>
      </c>
      <c r="AI1043" s="67">
        <f t="shared" si="296"/>
        <v>1.0325300895502392E-2</v>
      </c>
      <c r="AJ1043" s="67">
        <f t="shared" si="296"/>
        <v>9.6488341264631544E-3</v>
      </c>
      <c r="AK1043" s="67">
        <f t="shared" si="296"/>
        <v>9.0166863844668675E-3</v>
      </c>
      <c r="AL1043" s="67">
        <f t="shared" si="296"/>
        <v>8.4259540883652329E-3</v>
      </c>
      <c r="AM1043" s="67">
        <f t="shared" si="296"/>
        <v>7.8739238864451895E-3</v>
      </c>
      <c r="AN1043" s="67">
        <f t="shared" si="296"/>
        <v>7.3580601934612275E-3</v>
      </c>
      <c r="AO1043" s="67">
        <f t="shared" si="299"/>
        <v>6.8759935441846821E-3</v>
      </c>
      <c r="AP1043" s="67">
        <f t="shared" si="299"/>
        <v>6.4255097099755144E-3</v>
      </c>
      <c r="AQ1043" s="67">
        <f t="shared" si="299"/>
        <v>6.0045395283868357E-3</v>
      </c>
      <c r="AR1043" s="67">
        <f t="shared" si="299"/>
        <v>5.6111493990875002E-3</v>
      </c>
      <c r="AS1043" s="67">
        <f t="shared" si="299"/>
        <v>5.243532402448633E-3</v>
      </c>
      <c r="AT1043" s="67">
        <f t="shared" si="299"/>
        <v>4.8999999999999981E-3</v>
      </c>
      <c r="AU1043" s="67">
        <f t="shared" si="299"/>
        <v>4.5789742786347138E-3</v>
      </c>
      <c r="AV1043" s="67">
        <f t="shared" si="299"/>
        <v>4.2789807029384305E-3</v>
      </c>
      <c r="AW1043" s="67">
        <f t="shared" si="299"/>
        <v>3.9986413423529323E-3</v>
      </c>
      <c r="AX1043" s="67">
        <f t="shared" si="299"/>
        <v>3.7366685420651981E-3</v>
      </c>
      <c r="AY1043" s="67">
        <f t="shared" si="299"/>
        <v>3.4918590085510261E-3</v>
      </c>
      <c r="AZ1043" s="67">
        <f t="shared" si="299"/>
        <v>3.263088282606953E-3</v>
      </c>
      <c r="BA1043" s="67">
        <f t="shared" si="299"/>
        <v>3.0493055744839933E-3</v>
      </c>
      <c r="BB1043" s="67">
        <f t="shared" si="299"/>
        <v>2.8495289373999307E-3</v>
      </c>
      <c r="BC1043" s="67">
        <f t="shared" si="299"/>
        <v>2.6628407572611419E-3</v>
      </c>
      <c r="BD1043" s="67">
        <f t="shared" si="299"/>
        <v>2.4883835378773384E-3</v>
      </c>
      <c r="BE1043" s="67">
        <f t="shared" si="297"/>
        <v>2.3253559623098753E-3</v>
      </c>
      <c r="BF1043" s="67">
        <f t="shared" si="297"/>
        <v>2.1730092122626116E-3</v>
      </c>
      <c r="BG1043" s="67">
        <f t="shared" si="297"/>
        <v>2.030643528609548E-3</v>
      </c>
      <c r="BH1043" s="67">
        <f t="shared" si="297"/>
        <v>1.8976049972610528E-3</v>
      </c>
      <c r="BI1043" s="67">
        <f t="shared" si="297"/>
        <v>1.7732825456055227E-3</v>
      </c>
      <c r="BJ1043" s="67">
        <f t="shared" si="297"/>
        <v>1.6571051357305267E-3</v>
      </c>
      <c r="BK1043" s="67">
        <f t="shared" si="297"/>
        <v>1.5485391415313412E-3</v>
      </c>
      <c r="BL1043" s="67">
        <f t="shared" si="297"/>
        <v>1.4470858976594072E-3</v>
      </c>
      <c r="BM1043" s="67">
        <f t="shared" si="297"/>
        <v>1.3522794090525419E-3</v>
      </c>
      <c r="BN1043" s="67">
        <f t="shared" si="297"/>
        <v>1.2636842105263149E-3</v>
      </c>
      <c r="BO1043" s="67">
        <f t="shared" si="297"/>
        <v>1.1808933665952679E-3</v>
      </c>
      <c r="BP1043" s="67">
        <f t="shared" si="297"/>
        <v>1.1035266023367528E-3</v>
      </c>
      <c r="BQ1043" s="67">
        <f t="shared" si="297"/>
        <v>1.0312285567120718E-3</v>
      </c>
      <c r="BS1043" s="55"/>
    </row>
    <row r="1044" spans="2:71">
      <c r="B1044" s="56">
        <v>26</v>
      </c>
      <c r="C1044" s="212">
        <v>1.7999999999999999E-2</v>
      </c>
      <c r="D1044" s="212">
        <v>4.7000000000000002E-3</v>
      </c>
      <c r="I1044" s="61" t="s">
        <v>381</v>
      </c>
      <c r="J1044" s="67">
        <f t="shared" si="298"/>
        <v>5.2700195079580597E-2</v>
      </c>
      <c r="K1044" s="67">
        <f t="shared" si="298"/>
        <v>4.9278047346087074E-2</v>
      </c>
      <c r="L1044" s="67">
        <f t="shared" si="298"/>
        <v>4.6078120708590846E-2</v>
      </c>
      <c r="M1044" s="67">
        <f t="shared" si="298"/>
        <v>4.3085984984834444E-2</v>
      </c>
      <c r="N1044" s="67">
        <f t="shared" si="298"/>
        <v>4.028814703302927E-2</v>
      </c>
      <c r="O1044" s="67">
        <f t="shared" si="298"/>
        <v>3.7671989904055854E-2</v>
      </c>
      <c r="P1044" s="67">
        <f t="shared" si="298"/>
        <v>3.5225715944885889E-2</v>
      </c>
      <c r="Q1044" s="67">
        <f t="shared" si="298"/>
        <v>3.2938293596648981E-2</v>
      </c>
      <c r="R1044" s="67">
        <f t="shared" si="298"/>
        <v>3.0799407647428067E-2</v>
      </c>
      <c r="S1044" s="67">
        <f t="shared" si="298"/>
        <v>2.879941271544673E-2</v>
      </c>
      <c r="T1044" s="67">
        <f t="shared" si="298"/>
        <v>2.692928975287924E-2</v>
      </c>
      <c r="U1044" s="67">
        <f t="shared" si="298"/>
        <v>2.5180605374135585E-2</v>
      </c>
      <c r="V1044" s="67">
        <f t="shared" si="298"/>
        <v>2.3545473825211188E-2</v>
      </c>
      <c r="W1044" s="67">
        <f t="shared" si="298"/>
        <v>2.2016521422600487E-2</v>
      </c>
      <c r="X1044" s="67">
        <f t="shared" si="298"/>
        <v>2.0586853301410621E-2</v>
      </c>
      <c r="Y1044" s="67">
        <f t="shared" si="298"/>
        <v>1.9250022322724488E-2</v>
      </c>
      <c r="Z1044" s="67">
        <f t="shared" si="296"/>
        <v>1.7999999999999999E-2</v>
      </c>
      <c r="AA1044" s="67">
        <f t="shared" si="296"/>
        <v>1.6831149313396934E-2</v>
      </c>
      <c r="AB1044" s="67">
        <f t="shared" si="296"/>
        <v>1.5738199289436785E-2</v>
      </c>
      <c r="AC1044" s="67">
        <f t="shared" si="296"/>
        <v>1.4716221231361562E-2</v>
      </c>
      <c r="AD1044" s="67">
        <f t="shared" si="296"/>
        <v>1.3760606493001586E-2</v>
      </c>
      <c r="AE1044" s="67">
        <f t="shared" si="296"/>
        <v>1.2867045695922726E-2</v>
      </c>
      <c r="AF1044" s="67">
        <f t="shared" si="296"/>
        <v>1.2031509296132043E-2</v>
      </c>
      <c r="AG1044" s="67">
        <f t="shared" si="296"/>
        <v>1.1250229412706763E-2</v>
      </c>
      <c r="AH1044" s="67">
        <f t="shared" si="296"/>
        <v>1.0519682836402078E-2</v>
      </c>
      <c r="AI1044" s="67">
        <f t="shared" si="296"/>
        <v>9.8365751416145761E-3</v>
      </c>
      <c r="AJ1044" s="67">
        <f t="shared" si="296"/>
        <v>9.1978258300535309E-3</v>
      </c>
      <c r="AK1044" s="67">
        <f t="shared" si="296"/>
        <v>8.6005544391250053E-3</v>
      </c>
      <c r="AL1044" s="67">
        <f t="shared" si="296"/>
        <v>8.0420675523839875E-3</v>
      </c>
      <c r="AM1044" s="67">
        <f t="shared" si="296"/>
        <v>7.519846653477753E-3</v>
      </c>
      <c r="AN1044" s="67">
        <f t="shared" si="296"/>
        <v>7.0315367688073508E-3</v>
      </c>
      <c r="AO1044" s="67">
        <f t="shared" si="299"/>
        <v>6.5749358476909544E-3</v>
      </c>
      <c r="AP1044" s="67">
        <f t="shared" si="299"/>
        <v>6.1479848321384705E-3</v>
      </c>
      <c r="AQ1044" s="67">
        <f t="shared" si="299"/>
        <v>5.7487583714567886E-3</v>
      </c>
      <c r="AR1044" s="67">
        <f t="shared" si="299"/>
        <v>5.3754561398127679E-3</v>
      </c>
      <c r="AS1044" s="67">
        <f t="shared" si="299"/>
        <v>5.0263947176002787E-3</v>
      </c>
      <c r="AT1044" s="67">
        <f t="shared" si="299"/>
        <v>4.699999999999995E-3</v>
      </c>
      <c r="AU1044" s="67">
        <f t="shared" si="299"/>
        <v>4.3948000984980846E-3</v>
      </c>
      <c r="AV1044" s="67">
        <f t="shared" si="299"/>
        <v>4.1094187033529342E-3</v>
      </c>
      <c r="AW1044" s="67">
        <f t="shared" si="299"/>
        <v>3.8425688770777375E-3</v>
      </c>
      <c r="AX1044" s="67">
        <f t="shared" si="299"/>
        <v>3.5930472509504104E-3</v>
      </c>
      <c r="AY1044" s="67">
        <f t="shared" si="299"/>
        <v>3.3597285983798194E-3</v>
      </c>
      <c r="AZ1044" s="67">
        <f t="shared" si="299"/>
        <v>3.1415607606566972E-3</v>
      </c>
      <c r="BA1044" s="67">
        <f t="shared" si="299"/>
        <v>2.9375599022067626E-3</v>
      </c>
      <c r="BB1044" s="67">
        <f t="shared" si="299"/>
        <v>2.7468060739494291E-3</v>
      </c>
      <c r="BC1044" s="67">
        <f t="shared" si="299"/>
        <v>2.5684390647549146E-3</v>
      </c>
      <c r="BD1044" s="67">
        <f t="shared" si="299"/>
        <v>2.4016545222917528E-3</v>
      </c>
      <c r="BE1044" s="67">
        <f t="shared" si="297"/>
        <v>2.2457003257715272E-3</v>
      </c>
      <c r="BF1044" s="67">
        <f t="shared" si="297"/>
        <v>2.0998731942335949E-3</v>
      </c>
      <c r="BG1044" s="67">
        <f t="shared" si="297"/>
        <v>1.9635155150747445E-3</v>
      </c>
      <c r="BH1044" s="67">
        <f t="shared" si="297"/>
        <v>1.8360123785219175E-3</v>
      </c>
      <c r="BI1044" s="67">
        <f t="shared" si="297"/>
        <v>1.7167888046748583E-3</v>
      </c>
      <c r="BJ1044" s="67">
        <f t="shared" si="297"/>
        <v>1.6053071506139324E-3</v>
      </c>
      <c r="BK1044" s="67">
        <f t="shared" si="297"/>
        <v>1.5010646858803825E-3</v>
      </c>
      <c r="BL1044" s="67">
        <f t="shared" si="297"/>
        <v>1.4035913253955545E-3</v>
      </c>
      <c r="BM1044" s="67">
        <f t="shared" si="297"/>
        <v>1.3124475095956272E-3</v>
      </c>
      <c r="BN1044" s="67">
        <f t="shared" si="297"/>
        <v>1.2272222222222196E-3</v>
      </c>
      <c r="BO1044" s="67">
        <f t="shared" si="297"/>
        <v>1.1475311368300543E-3</v>
      </c>
      <c r="BP1044" s="67">
        <f t="shared" si="297"/>
        <v>1.0730148836532651E-3</v>
      </c>
      <c r="BQ1044" s="67">
        <f t="shared" si="297"/>
        <v>1.0033374290147417E-3</v>
      </c>
      <c r="BS1044" s="55"/>
    </row>
    <row r="1045" spans="2:71">
      <c r="B1045" s="56">
        <v>27</v>
      </c>
      <c r="C1045" s="212">
        <v>1.7000000000000001E-2</v>
      </c>
      <c r="D1045" s="212">
        <v>4.4999999999999997E-3</v>
      </c>
      <c r="I1045" s="61" t="s">
        <v>381</v>
      </c>
      <c r="J1045" s="67">
        <f t="shared" si="298"/>
        <v>4.923093085505862E-2</v>
      </c>
      <c r="K1045" s="67">
        <f t="shared" si="298"/>
        <v>4.6065546424210679E-2</v>
      </c>
      <c r="L1045" s="67">
        <f t="shared" si="298"/>
        <v>4.3103685640408E-2</v>
      </c>
      <c r="M1045" s="67">
        <f t="shared" si="298"/>
        <v>4.0332262612880747E-2</v>
      </c>
      <c r="N1045" s="67">
        <f t="shared" si="298"/>
        <v>3.7739032829930901E-2</v>
      </c>
      <c r="O1045" s="67">
        <f t="shared" si="298"/>
        <v>3.5312539061067939E-2</v>
      </c>
      <c r="P1045" s="67">
        <f t="shared" si="298"/>
        <v>3.3042060737456705E-2</v>
      </c>
      <c r="Q1045" s="67">
        <f t="shared" si="298"/>
        <v>3.091756658703318E-2</v>
      </c>
      <c r="R1045" s="67">
        <f t="shared" si="298"/>
        <v>2.8929670315024272E-2</v>
      </c>
      <c r="S1045" s="67">
        <f t="shared" si="298"/>
        <v>2.7069589134062159E-2</v>
      </c>
      <c r="T1045" s="67">
        <f t="shared" si="298"/>
        <v>2.5329104960673702E-2</v>
      </c>
      <c r="U1045" s="67">
        <f t="shared" si="298"/>
        <v>2.3700528106706063E-2</v>
      </c>
      <c r="V1045" s="67">
        <f t="shared" si="298"/>
        <v>2.2176663305272338E-2</v>
      </c>
      <c r="W1045" s="67">
        <f t="shared" si="298"/>
        <v>2.075077792111546E-2</v>
      </c>
      <c r="X1045" s="67">
        <f t="shared" si="298"/>
        <v>1.9416572204939517E-2</v>
      </c>
      <c r="Y1045" s="67">
        <f t="shared" si="298"/>
        <v>1.8168151460288186E-2</v>
      </c>
      <c r="Z1045" s="67">
        <f t="shared" si="296"/>
        <v>1.7000000000000001E-2</v>
      </c>
      <c r="AA1045" s="67">
        <f t="shared" si="296"/>
        <v>1.5906956777176486E-2</v>
      </c>
      <c r="AB1045" s="67">
        <f t="shared" si="296"/>
        <v>1.48841925829977E-2</v>
      </c>
      <c r="AC1045" s="67">
        <f t="shared" si="296"/>
        <v>1.3927188710642071E-2</v>
      </c>
      <c r="AD1045" s="67">
        <f t="shared" si="296"/>
        <v>1.3031716991044925E-2</v>
      </c>
      <c r="AE1045" s="67">
        <f t="shared" si="296"/>
        <v>1.2193821112291059E-2</v>
      </c>
      <c r="AF1045" s="67">
        <f t="shared" si="296"/>
        <v>1.1409799140107998E-2</v>
      </c>
      <c r="AG1045" s="67">
        <f t="shared" si="296"/>
        <v>1.0676187162233139E-2</v>
      </c>
      <c r="AH1045" s="67">
        <f t="shared" si="296"/>
        <v>9.9897439843934684E-3</v>
      </c>
      <c r="AI1045" s="67">
        <f t="shared" si="296"/>
        <v>9.3474368102826888E-3</v>
      </c>
      <c r="AJ1045" s="67">
        <f t="shared" si="296"/>
        <v>8.7464278422679509E-3</v>
      </c>
      <c r="AK1045" s="67">
        <f t="shared" si="296"/>
        <v>8.1840617436264272E-3</v>
      </c>
      <c r="AL1045" s="67">
        <f t="shared" si="296"/>
        <v>7.6578539069181873E-3</v>
      </c>
      <c r="AM1045" s="67">
        <f t="shared" si="296"/>
        <v>7.1654794766635105E-3</v>
      </c>
      <c r="AN1045" s="67">
        <f t="shared" si="296"/>
        <v>6.704763077825391E-3</v>
      </c>
      <c r="AO1045" s="67">
        <f t="shared" si="299"/>
        <v>6.2736692047163098E-3</v>
      </c>
      <c r="AP1045" s="67">
        <f t="shared" si="299"/>
        <v>5.8702932278662055E-3</v>
      </c>
      <c r="AQ1045" s="67">
        <f t="shared" si="299"/>
        <v>5.4928529791187968E-3</v>
      </c>
      <c r="AR1045" s="67">
        <f t="shared" si="299"/>
        <v>5.1396808777781052E-3</v>
      </c>
      <c r="AS1045" s="67">
        <f t="shared" si="299"/>
        <v>4.8092165630174597E-3</v>
      </c>
      <c r="AT1045" s="67">
        <f t="shared" si="299"/>
        <v>4.4999999999999988E-3</v>
      </c>
      <c r="AU1045" s="67">
        <f t="shared" si="299"/>
        <v>4.2106650292525975E-3</v>
      </c>
      <c r="AV1045" s="67">
        <f t="shared" si="299"/>
        <v>3.9399333307935077E-3</v>
      </c>
      <c r="AW1045" s="67">
        <f t="shared" si="299"/>
        <v>3.6866087763464299E-3</v>
      </c>
      <c r="AX1045" s="67">
        <f t="shared" si="299"/>
        <v>3.4495721446883613E-3</v>
      </c>
      <c r="AY1045" s="67">
        <f t="shared" si="299"/>
        <v>3.2277761767829259E-3</v>
      </c>
      <c r="AZ1045" s="67">
        <f t="shared" si="299"/>
        <v>3.0202409488521162E-3</v>
      </c>
      <c r="BA1045" s="67">
        <f t="shared" si="299"/>
        <v>2.8260495429440649E-3</v>
      </c>
      <c r="BB1045" s="67">
        <f t="shared" si="299"/>
        <v>2.6443439958688583E-3</v>
      </c>
      <c r="BC1045" s="67">
        <f t="shared" si="299"/>
        <v>2.4743215086042401E-3</v>
      </c>
      <c r="BD1045" s="67">
        <f t="shared" si="299"/>
        <v>2.3152308994238684E-3</v>
      </c>
      <c r="BE1045" s="67">
        <f t="shared" si="297"/>
        <v>2.1663692850775831E-3</v>
      </c>
      <c r="BF1045" s="67">
        <f t="shared" si="297"/>
        <v>2.0270789753606957E-3</v>
      </c>
      <c r="BG1045" s="67">
        <f t="shared" si="297"/>
        <v>1.8967445673521049E-3</v>
      </c>
      <c r="BH1045" s="67">
        <f t="shared" si="297"/>
        <v>1.7747902264831908E-3</v>
      </c>
      <c r="BI1045" s="67">
        <f t="shared" si="297"/>
        <v>1.6606771424249045E-3</v>
      </c>
      <c r="BJ1045" s="67">
        <f t="shared" si="297"/>
        <v>1.5539011485528184E-3</v>
      </c>
      <c r="BK1045" s="67">
        <f t="shared" si="297"/>
        <v>1.4539904944726222E-3</v>
      </c>
      <c r="BL1045" s="67">
        <f t="shared" si="297"/>
        <v>1.3605037617647922E-3</v>
      </c>
      <c r="BM1045" s="67">
        <f t="shared" si="297"/>
        <v>1.2730279137399155E-3</v>
      </c>
      <c r="BN1045" s="67">
        <f t="shared" si="297"/>
        <v>1.1911764705882346E-3</v>
      </c>
      <c r="BO1045" s="67">
        <f t="shared" si="297"/>
        <v>1.1145878018609813E-3</v>
      </c>
      <c r="BP1045" s="67">
        <f t="shared" si="297"/>
        <v>1.0429235287394575E-3</v>
      </c>
      <c r="BQ1045" s="67">
        <f t="shared" si="297"/>
        <v>9.7586702903287804E-4</v>
      </c>
      <c r="BS1045" s="55"/>
    </row>
    <row r="1046" spans="2:71">
      <c r="B1046" s="56">
        <v>28</v>
      </c>
      <c r="C1046" s="212">
        <v>1.61E-2</v>
      </c>
      <c r="D1046" s="212">
        <v>4.3E-3</v>
      </c>
      <c r="I1046" s="61" t="s">
        <v>381</v>
      </c>
      <c r="J1046" s="67">
        <f t="shared" si="298"/>
        <v>4.6292625475681318E-2</v>
      </c>
      <c r="K1046" s="67">
        <f t="shared" si="298"/>
        <v>4.3335512932228579E-2</v>
      </c>
      <c r="L1046" s="67">
        <f t="shared" si="298"/>
        <v>4.0567296881571194E-2</v>
      </c>
      <c r="M1046" s="67">
        <f t="shared" si="298"/>
        <v>3.797591086209634E-2</v>
      </c>
      <c r="N1046" s="67">
        <f t="shared" si="298"/>
        <v>3.5550059202022706E-2</v>
      </c>
      <c r="O1046" s="67">
        <f t="shared" si="298"/>
        <v>3.3279167782351252E-2</v>
      </c>
      <c r="P1046" s="67">
        <f t="shared" si="298"/>
        <v>3.1153337945014483E-2</v>
      </c>
      <c r="Q1046" s="67">
        <f t="shared" si="298"/>
        <v>2.9163303345313071E-2</v>
      </c>
      <c r="R1046" s="67">
        <f t="shared" si="298"/>
        <v>2.7300389560562487E-2</v>
      </c>
      <c r="S1046" s="67">
        <f t="shared" si="298"/>
        <v>2.5556476278886658E-2</v>
      </c>
      <c r="T1046" s="67">
        <f t="shared" si="298"/>
        <v>2.3923961903342131E-2</v>
      </c>
      <c r="U1046" s="67">
        <f t="shared" si="298"/>
        <v>2.239573041708471E-2</v>
      </c>
      <c r="V1046" s="67">
        <f t="shared" si="298"/>
        <v>2.0965120365145917E-2</v>
      </c>
      <c r="W1046" s="67">
        <f t="shared" si="298"/>
        <v>1.9625895817613224E-2</v>
      </c>
      <c r="X1046" s="67">
        <f t="shared" si="298"/>
        <v>1.8372219187644406E-2</v>
      </c>
      <c r="Y1046" s="67">
        <f t="shared" si="298"/>
        <v>1.7198625785831697E-2</v>
      </c>
      <c r="Z1046" s="67">
        <f t="shared" si="296"/>
        <v>1.61E-2</v>
      </c>
      <c r="AA1046" s="67">
        <f t="shared" si="296"/>
        <v>1.5071552996608504E-2</v>
      </c>
      <c r="AB1046" s="67">
        <f t="shared" si="296"/>
        <v>1.4108801846557689E-2</v>
      </c>
      <c r="AC1046" s="67">
        <f t="shared" si="296"/>
        <v>1.3207549984412554E-2</v>
      </c>
      <c r="AD1046" s="67">
        <f t="shared" si="296"/>
        <v>1.2363868915865196E-2</v>
      </c>
      <c r="AE1046" s="67">
        <f t="shared" si="296"/>
        <v>1.1574081093700797E-2</v>
      </c>
      <c r="AF1046" s="67">
        <f t="shared" si="296"/>
        <v>1.0834743887624601E-2</v>
      </c>
      <c r="AG1046" s="67">
        <f t="shared" si="296"/>
        <v>1.0142634578075418E-2</v>
      </c>
      <c r="AH1046" s="67">
        <f t="shared" si="296"/>
        <v>9.4947363086147606E-3</v>
      </c>
      <c r="AI1046" s="67">
        <f t="shared" si="296"/>
        <v>8.8882249356590278E-3</v>
      </c>
      <c r="AJ1046" s="67">
        <f t="shared" si="296"/>
        <v>8.3204567182336812E-3</v>
      </c>
      <c r="AK1046" s="67">
        <f t="shared" si="296"/>
        <v>7.7889567940898248E-3</v>
      </c>
      <c r="AL1046" s="67">
        <f t="shared" si="296"/>
        <v>7.2914083919514714E-3</v>
      </c>
      <c r="AM1046" s="67">
        <f t="shared" si="296"/>
        <v>6.8256427328703476E-3</v>
      </c>
      <c r="AN1046" s="67">
        <f t="shared" si="296"/>
        <v>6.3896295766690146E-3</v>
      </c>
      <c r="AO1046" s="67">
        <f t="shared" si="299"/>
        <v>5.981468372264858E-3</v>
      </c>
      <c r="AP1046" s="67">
        <f t="shared" si="299"/>
        <v>5.5993799732998407E-3</v>
      </c>
      <c r="AQ1046" s="67">
        <f t="shared" si="299"/>
        <v>5.2416988829650218E-3</v>
      </c>
      <c r="AR1046" s="67">
        <f t="shared" si="299"/>
        <v>4.9068659942155856E-3</v>
      </c>
      <c r="AS1046" s="67">
        <f t="shared" si="299"/>
        <v>4.5934217937314463E-3</v>
      </c>
      <c r="AT1046" s="67">
        <f t="shared" si="299"/>
        <v>4.2999999999999991E-3</v>
      </c>
      <c r="AU1046" s="67">
        <f t="shared" si="299"/>
        <v>4.0253216077898489E-3</v>
      </c>
      <c r="AV1046" s="67">
        <f t="shared" si="299"/>
        <v>3.7681893130557796E-3</v>
      </c>
      <c r="AW1046" s="67">
        <f t="shared" si="299"/>
        <v>3.5274822939735388E-3</v>
      </c>
      <c r="AX1046" s="67">
        <f t="shared" si="299"/>
        <v>3.302151325355301E-3</v>
      </c>
      <c r="AY1046" s="67">
        <f t="shared" si="299"/>
        <v>3.091214205149902E-3</v>
      </c>
      <c r="AZ1046" s="67">
        <f t="shared" si="299"/>
        <v>2.8937514730922849E-3</v>
      </c>
      <c r="BA1046" s="67">
        <f t="shared" si="299"/>
        <v>2.7089024028400187E-3</v>
      </c>
      <c r="BB1046" s="67">
        <f t="shared" si="299"/>
        <v>2.535861250126923E-3</v>
      </c>
      <c r="BC1046" s="67">
        <f t="shared" si="299"/>
        <v>2.3738737405797402E-3</v>
      </c>
      <c r="BD1046" s="67">
        <f t="shared" si="299"/>
        <v>2.2222337818884981E-3</v>
      </c>
      <c r="BE1046" s="67">
        <f t="shared" si="297"/>
        <v>2.0802803859991457E-3</v>
      </c>
      <c r="BF1046" s="67">
        <f t="shared" si="297"/>
        <v>1.9473947879125046E-3</v>
      </c>
      <c r="BG1046" s="67">
        <f t="shared" si="297"/>
        <v>1.8229977485305898E-3</v>
      </c>
      <c r="BH1046" s="67">
        <f t="shared" si="297"/>
        <v>1.7065470297935878E-3</v>
      </c>
      <c r="BI1046" s="67">
        <f t="shared" si="297"/>
        <v>1.5975350311017947E-3</v>
      </c>
      <c r="BJ1046" s="67">
        <f t="shared" si="297"/>
        <v>1.495486576719833E-3</v>
      </c>
      <c r="BK1046" s="67">
        <f t="shared" si="297"/>
        <v>1.3999568445186082E-3</v>
      </c>
      <c r="BL1046" s="67">
        <f t="shared" si="297"/>
        <v>1.3105294270265228E-3</v>
      </c>
      <c r="BM1046" s="67">
        <f t="shared" si="297"/>
        <v>1.2268145163382121E-3</v>
      </c>
      <c r="BN1046" s="67">
        <f t="shared" si="297"/>
        <v>1.1484472049689441E-3</v>
      </c>
      <c r="BO1046" s="67">
        <f t="shared" si="297"/>
        <v>1.0750858952482203E-3</v>
      </c>
      <c r="BP1046" s="67">
        <f t="shared" si="297"/>
        <v>1.0064108103192454E-3</v>
      </c>
      <c r="BQ1046" s="67">
        <f t="shared" si="297"/>
        <v>9.4212260025380238E-4</v>
      </c>
      <c r="BS1046" s="55"/>
    </row>
    <row r="1047" spans="2:71">
      <c r="B1047" s="56">
        <v>29</v>
      </c>
      <c r="C1047" s="212">
        <v>1.52E-2</v>
      </c>
      <c r="D1047" s="212">
        <v>4.1000000000000003E-3</v>
      </c>
      <c r="I1047" s="61" t="s">
        <v>381</v>
      </c>
      <c r="J1047" s="67">
        <f t="shared" si="298"/>
        <v>4.3360209604238871E-2</v>
      </c>
      <c r="K1047" s="67">
        <f t="shared" si="298"/>
        <v>4.0610504653879553E-2</v>
      </c>
      <c r="L1047" s="67">
        <f t="shared" si="298"/>
        <v>3.8035173337389656E-2</v>
      </c>
      <c r="M1047" s="67">
        <f t="shared" si="298"/>
        <v>3.5623157681372836E-2</v>
      </c>
      <c r="N1047" s="67">
        <f t="shared" si="298"/>
        <v>3.3364100958217027E-2</v>
      </c>
      <c r="O1047" s="67">
        <f t="shared" si="298"/>
        <v>3.1248303216313843E-2</v>
      </c>
      <c r="P1047" s="67">
        <f t="shared" si="298"/>
        <v>2.9266679630346973E-2</v>
      </c>
      <c r="Q1047" s="67">
        <f t="shared" si="298"/>
        <v>2.741072149281348E-2</v>
      </c>
      <c r="R1047" s="67">
        <f t="shared" si="298"/>
        <v>2.5672459679283378E-2</v>
      </c>
      <c r="S1047" s="67">
        <f t="shared" si="298"/>
        <v>2.4044430430524292E-2</v>
      </c>
      <c r="T1047" s="67">
        <f t="shared" si="298"/>
        <v>2.2519643304566322E-2</v>
      </c>
      <c r="U1047" s="67">
        <f t="shared" si="298"/>
        <v>2.1091551161099412E-2</v>
      </c>
      <c r="V1047" s="67">
        <f t="shared" si="298"/>
        <v>1.9754022049322192E-2</v>
      </c>
      <c r="W1047" s="67">
        <f t="shared" si="298"/>
        <v>1.8501312878534001E-2</v>
      </c>
      <c r="X1047" s="67">
        <f t="shared" si="298"/>
        <v>1.7328044758416837E-2</v>
      </c>
      <c r="Y1047" s="67">
        <f t="shared" si="298"/>
        <v>1.6229179903123139E-2</v>
      </c>
      <c r="Z1047" s="67">
        <f t="shared" si="296"/>
        <v>1.52E-2</v>
      </c>
      <c r="AA1047" s="67">
        <f t="shared" si="296"/>
        <v>1.4236085950069402E-2</v>
      </c>
      <c r="AB1047" s="67">
        <f t="shared" si="296"/>
        <v>1.3333298893273908E-2</v>
      </c>
      <c r="AC1047" s="67">
        <f t="shared" si="296"/>
        <v>1.2487762437013987E-2</v>
      </c>
      <c r="AD1047" s="67">
        <f t="shared" si="296"/>
        <v>1.1695846011669687E-2</v>
      </c>
      <c r="AE1047" s="67">
        <f t="shared" si="296"/>
        <v>1.0954149281638558E-2</v>
      </c>
      <c r="AF1047" s="67">
        <f t="shared" si="296"/>
        <v>1.0259487544953783E-2</v>
      </c>
      <c r="AG1047" s="67">
        <f t="shared" si="296"/>
        <v>9.6088780587913532E-3</v>
      </c>
      <c r="AH1047" s="67">
        <f t="shared" si="296"/>
        <v>8.9995272321506392E-3</v>
      </c>
      <c r="AI1047" s="67">
        <f t="shared" si="296"/>
        <v>8.4288186307162286E-3</v>
      </c>
      <c r="AJ1047" s="67">
        <f t="shared" si="296"/>
        <v>7.8943017423962168E-3</v>
      </c>
      <c r="AK1047" s="67">
        <f t="shared" si="296"/>
        <v>7.3936814552983676E-3</v>
      </c>
      <c r="AL1047" s="67">
        <f t="shared" si="296"/>
        <v>6.9248082029645906E-3</v>
      </c>
      <c r="AM1047" s="67">
        <f t="shared" si="296"/>
        <v>6.4856687345493129E-3</v>
      </c>
      <c r="AN1047" s="67">
        <f t="shared" si="296"/>
        <v>6.0743774703106487E-3</v>
      </c>
      <c r="AO1047" s="67">
        <f t="shared" si="299"/>
        <v>5.6891684052965486E-3</v>
      </c>
      <c r="AP1047" s="67">
        <f t="shared" si="299"/>
        <v>5.3283875264619031E-3</v>
      </c>
      <c r="AQ1047" s="67">
        <f t="shared" si="299"/>
        <v>4.9904857106571948E-3</v>
      </c>
      <c r="AR1047" s="67">
        <f t="shared" si="299"/>
        <v>4.6740120729940136E-3</v>
      </c>
      <c r="AS1047" s="67">
        <f t="shared" si="299"/>
        <v>4.3776077370266337E-3</v>
      </c>
      <c r="AT1047" s="67">
        <f t="shared" si="299"/>
        <v>4.0999999999999977E-3</v>
      </c>
      <c r="AU1047" s="67">
        <f t="shared" si="299"/>
        <v>3.8399968681108228E-3</v>
      </c>
      <c r="AV1047" s="67">
        <f t="shared" si="299"/>
        <v>3.5964819383173018E-3</v>
      </c>
      <c r="AW1047" s="67">
        <f t="shared" si="299"/>
        <v>3.3684096047208755E-3</v>
      </c>
      <c r="AX1047" s="67">
        <f t="shared" si="299"/>
        <v>3.1548005689372156E-3</v>
      </c>
      <c r="AY1047" s="67">
        <f t="shared" si="299"/>
        <v>2.9547376351788191E-3</v>
      </c>
      <c r="AZ1047" s="67">
        <f t="shared" si="299"/>
        <v>2.76736177199411E-3</v>
      </c>
      <c r="BA1047" s="67">
        <f t="shared" si="299"/>
        <v>2.5918684237529288E-3</v>
      </c>
      <c r="BB1047" s="67">
        <f t="shared" si="299"/>
        <v>2.4275040560406309E-3</v>
      </c>
      <c r="BC1047" s="67">
        <f t="shared" si="299"/>
        <v>2.2735629201274025E-3</v>
      </c>
      <c r="BD1047" s="67">
        <f t="shared" si="299"/>
        <v>2.1293840226200311E-3</v>
      </c>
      <c r="BE1047" s="67">
        <f t="shared" si="297"/>
        <v>1.9943482872844267E-3</v>
      </c>
      <c r="BF1047" s="67">
        <f t="shared" si="297"/>
        <v>1.8678758968522894E-3</v>
      </c>
      <c r="BG1047" s="67">
        <f t="shared" si="297"/>
        <v>1.7494238033981685E-3</v>
      </c>
      <c r="BH1047" s="67">
        <f t="shared" si="297"/>
        <v>1.63848339659695E-3</v>
      </c>
      <c r="BI1047" s="67">
        <f t="shared" si="297"/>
        <v>1.5345783198497259E-3</v>
      </c>
      <c r="BJ1047" s="67">
        <f t="shared" si="297"/>
        <v>1.4372624249009071E-3</v>
      </c>
      <c r="BK1047" s="67">
        <f t="shared" si="297"/>
        <v>1.3461178561641107E-3</v>
      </c>
      <c r="BL1047" s="67">
        <f t="shared" si="297"/>
        <v>1.2607532565312789E-3</v>
      </c>
      <c r="BM1047" s="67">
        <f t="shared" si="297"/>
        <v>1.1808020869611305E-3</v>
      </c>
      <c r="BN1047" s="67">
        <f t="shared" si="297"/>
        <v>1.1059210526315774E-3</v>
      </c>
      <c r="BO1047" s="67">
        <f t="shared" si="297"/>
        <v>1.0357886288983134E-3</v>
      </c>
      <c r="BP1047" s="67">
        <f t="shared" si="297"/>
        <v>9.7010368073032394E-4</v>
      </c>
      <c r="BQ1047" s="67">
        <f t="shared" si="297"/>
        <v>9.0858416969444604E-4</v>
      </c>
      <c r="BS1047" s="55"/>
    </row>
    <row r="1048" spans="2:71">
      <c r="B1048" s="56">
        <v>30</v>
      </c>
      <c r="C1048" s="212">
        <v>1.44E-2</v>
      </c>
      <c r="D1048" s="212">
        <v>3.8999999999999998E-3</v>
      </c>
      <c r="I1048" s="61" t="s">
        <v>381</v>
      </c>
      <c r="J1048" s="67">
        <f t="shared" si="298"/>
        <v>4.0944992900829105E-2</v>
      </c>
      <c r="K1048" s="67">
        <f t="shared" si="298"/>
        <v>3.8356229268891727E-2</v>
      </c>
      <c r="L1048" s="67">
        <f t="shared" si="298"/>
        <v>3.5931141258007053E-2</v>
      </c>
      <c r="M1048" s="67">
        <f t="shared" si="298"/>
        <v>3.3659380411252826E-2</v>
      </c>
      <c r="N1048" s="67">
        <f t="shared" si="298"/>
        <v>3.1531252557054766E-2</v>
      </c>
      <c r="O1048" s="67">
        <f t="shared" si="298"/>
        <v>2.9537676441732424E-2</v>
      </c>
      <c r="P1048" s="67">
        <f t="shared" si="298"/>
        <v>2.767014497751908E-2</v>
      </c>
      <c r="Q1048" s="67">
        <f t="shared" si="298"/>
        <v>2.5920688940691064E-2</v>
      </c>
      <c r="R1048" s="67">
        <f t="shared" si="298"/>
        <v>2.4281842964897438E-2</v>
      </c>
      <c r="S1048" s="67">
        <f t="shared" si="298"/>
        <v>2.2746613684575149E-2</v>
      </c>
      <c r="T1048" s="67">
        <f t="shared" si="298"/>
        <v>2.1308449892509511E-2</v>
      </c>
      <c r="U1048" s="67">
        <f t="shared" si="298"/>
        <v>1.9961214584194888E-2</v>
      </c>
      <c r="V1048" s="67">
        <f t="shared" si="298"/>
        <v>1.8699158769701997E-2</v>
      </c>
      <c r="W1048" s="67">
        <f t="shared" si="298"/>
        <v>1.751689694130033E-2</v>
      </c>
      <c r="X1048" s="67">
        <f t="shared" si="298"/>
        <v>1.6409384092150099E-2</v>
      </c>
      <c r="Y1048" s="67">
        <f t="shared" si="298"/>
        <v>1.5371894187996525E-2</v>
      </c>
      <c r="Z1048" s="67">
        <f t="shared" si="296"/>
        <v>1.44E-2</v>
      </c>
      <c r="AA1048" s="67">
        <f t="shared" si="296"/>
        <v>1.3489554212643586E-2</v>
      </c>
      <c r="AB1048" s="67">
        <f t="shared" si="296"/>
        <v>1.2636671726100715E-2</v>
      </c>
      <c r="AC1048" s="67">
        <f t="shared" si="296"/>
        <v>1.1837713077542777E-2</v>
      </c>
      <c r="AD1048" s="67">
        <f t="shared" si="296"/>
        <v>1.1089268910641195E-2</v>
      </c>
      <c r="AE1048" s="67">
        <f t="shared" si="296"/>
        <v>1.0388145426991492E-2</v>
      </c>
      <c r="AF1048" s="67">
        <f t="shared" si="296"/>
        <v>9.7313507573768936E-3</v>
      </c>
      <c r="AG1048" s="67">
        <f t="shared" si="296"/>
        <v>9.1160821947142926E-3</v>
      </c>
      <c r="AH1048" s="67">
        <f t="shared" si="296"/>
        <v>8.5397142342023159E-3</v>
      </c>
      <c r="AI1048" s="67">
        <f t="shared" si="296"/>
        <v>7.9997873696358492E-3</v>
      </c>
      <c r="AJ1048" s="67">
        <f t="shared" si="296"/>
        <v>7.4939975980780711E-3</v>
      </c>
      <c r="AK1048" s="67">
        <f t="shared" si="296"/>
        <v>7.020186588103816E-3</v>
      </c>
      <c r="AL1048" s="67">
        <f t="shared" si="296"/>
        <v>6.5763324696597103E-3</v>
      </c>
      <c r="AM1048" s="67">
        <f t="shared" si="296"/>
        <v>6.1605412062390921E-3</v>
      </c>
      <c r="AN1048" s="67">
        <f t="shared" si="296"/>
        <v>5.7710385125546481E-3</v>
      </c>
      <c r="AO1048" s="67">
        <f t="shared" si="299"/>
        <v>5.4061622832194392E-3</v>
      </c>
      <c r="AP1048" s="67">
        <f t="shared" si="299"/>
        <v>5.0643555001276142E-3</v>
      </c>
      <c r="AQ1048" s="67">
        <f t="shared" si="299"/>
        <v>4.7441595882688316E-3</v>
      </c>
      <c r="AR1048" s="67">
        <f t="shared" si="299"/>
        <v>4.4442081916239769E-3</v>
      </c>
      <c r="AS1048" s="67">
        <f t="shared" si="299"/>
        <v>4.1632213425823851E-3</v>
      </c>
      <c r="AT1048" s="67">
        <f t="shared" si="299"/>
        <v>3.8999999999999924E-3</v>
      </c>
      <c r="AU1048" s="67">
        <f t="shared" si="299"/>
        <v>3.6534209325909642E-3</v>
      </c>
      <c r="AV1048" s="67">
        <f t="shared" si="299"/>
        <v>3.4224319258189368E-3</v>
      </c>
      <c r="AW1048" s="67">
        <f t="shared" si="299"/>
        <v>3.2060472918344959E-3</v>
      </c>
      <c r="AX1048" s="67">
        <f t="shared" si="299"/>
        <v>3.0033436632986507E-3</v>
      </c>
      <c r="AY1048" s="67">
        <f t="shared" si="299"/>
        <v>2.8134560531435228E-3</v>
      </c>
      <c r="AZ1048" s="67">
        <f t="shared" si="299"/>
        <v>2.6355741634562367E-3</v>
      </c>
      <c r="BA1048" s="67">
        <f t="shared" si="299"/>
        <v>2.4689389277351161E-3</v>
      </c>
      <c r="BB1048" s="67">
        <f t="shared" si="299"/>
        <v>2.3128392717631225E-3</v>
      </c>
      <c r="BC1048" s="67">
        <f t="shared" si="299"/>
        <v>2.1666090792763718E-3</v>
      </c>
      <c r="BD1048" s="67">
        <f t="shared" si="299"/>
        <v>2.0296243494794734E-3</v>
      </c>
      <c r="BE1048" s="67">
        <f t="shared" si="297"/>
        <v>1.9013005342781132E-3</v>
      </c>
      <c r="BF1048" s="67">
        <f t="shared" si="297"/>
        <v>1.7810900438661678E-3</v>
      </c>
      <c r="BG1048" s="67">
        <f t="shared" si="297"/>
        <v>1.6684799100230843E-3</v>
      </c>
      <c r="BH1048" s="67">
        <f t="shared" si="297"/>
        <v>1.5629895971502143E-3</v>
      </c>
      <c r="BI1048" s="67">
        <f t="shared" si="297"/>
        <v>1.4641689517052622E-3</v>
      </c>
      <c r="BJ1048" s="67">
        <f t="shared" si="297"/>
        <v>1.3715962812845595E-3</v>
      </c>
      <c r="BK1048" s="67">
        <f t="shared" si="297"/>
        <v>1.2848765551561395E-3</v>
      </c>
      <c r="BL1048" s="67">
        <f t="shared" si="297"/>
        <v>1.2036397185648249E-3</v>
      </c>
      <c r="BM1048" s="67">
        <f t="shared" si="297"/>
        <v>1.1275391136160607E-3</v>
      </c>
      <c r="BN1048" s="67">
        <f t="shared" si="297"/>
        <v>1.0562499999999958E-3</v>
      </c>
      <c r="BO1048" s="67">
        <f t="shared" si="297"/>
        <v>9.8946816924338414E-4</v>
      </c>
      <c r="BP1048" s="67">
        <f t="shared" si="297"/>
        <v>9.2690864657596036E-4</v>
      </c>
      <c r="BQ1048" s="67">
        <f t="shared" si="297"/>
        <v>8.6830447487184093E-4</v>
      </c>
      <c r="BS1048" s="55"/>
    </row>
    <row r="1049" spans="2:71">
      <c r="B1049" s="56">
        <v>31</v>
      </c>
      <c r="C1049" s="212">
        <v>1.37E-2</v>
      </c>
      <c r="D1049" s="212">
        <v>3.8E-3</v>
      </c>
      <c r="I1049" s="61" t="s">
        <v>381</v>
      </c>
      <c r="J1049" s="67">
        <f t="shared" si="298"/>
        <v>3.8218192500587257E-2</v>
      </c>
      <c r="K1049" s="67">
        <f t="shared" si="298"/>
        <v>3.5844563414342161E-2</v>
      </c>
      <c r="L1049" s="67">
        <f t="shared" si="298"/>
        <v>3.3618354042909124E-2</v>
      </c>
      <c r="M1049" s="67">
        <f t="shared" si="298"/>
        <v>3.1530408544526177E-2</v>
      </c>
      <c r="N1049" s="67">
        <f t="shared" si="298"/>
        <v>2.9572139722123643E-2</v>
      </c>
      <c r="O1049" s="67">
        <f t="shared" si="298"/>
        <v>2.7735493706332649E-2</v>
      </c>
      <c r="P1049" s="67">
        <f t="shared" si="298"/>
        <v>2.6012916831936846E-2</v>
      </c>
      <c r="Q1049" s="67">
        <f t="shared" si="298"/>
        <v>2.4397324571538578E-2</v>
      </c>
      <c r="R1049" s="67">
        <f t="shared" si="298"/>
        <v>2.288207239867153E-2</v>
      </c>
      <c r="S1049" s="67">
        <f t="shared" si="298"/>
        <v>2.146092846052693E-2</v>
      </c>
      <c r="T1049" s="67">
        <f t="shared" si="298"/>
        <v>2.0128047947903287E-2</v>
      </c>
      <c r="U1049" s="67">
        <f t="shared" si="298"/>
        <v>1.8877949056969479E-2</v>
      </c>
      <c r="V1049" s="67">
        <f t="shared" si="298"/>
        <v>1.7705490443978102E-2</v>
      </c>
      <c r="W1049" s="67">
        <f t="shared" si="298"/>
        <v>1.660585008020592E-2</v>
      </c>
      <c r="X1049" s="67">
        <f t="shared" si="298"/>
        <v>1.5574505420157009E-2</v>
      </c>
      <c r="Y1049" s="67">
        <f t="shared" si="298"/>
        <v>1.4607214801465439E-2</v>
      </c>
      <c r="Z1049" s="67">
        <f t="shared" si="296"/>
        <v>1.37E-2</v>
      </c>
      <c r="AA1049" s="67">
        <f t="shared" si="296"/>
        <v>1.2849129868424363E-2</v>
      </c>
      <c r="AB1049" s="67">
        <f t="shared" si="296"/>
        <v>1.2051104990922266E-2</v>
      </c>
      <c r="AC1049" s="67">
        <f t="shared" si="296"/>
        <v>1.1302643290976438E-2</v>
      </c>
      <c r="AD1049" s="67">
        <f t="shared" si="296"/>
        <v>1.0600666533009602E-2</v>
      </c>
      <c r="AE1049" s="67">
        <f t="shared" si="296"/>
        <v>9.9422876623722779E-3</v>
      </c>
      <c r="AF1049" s="67">
        <f t="shared" si="296"/>
        <v>9.3247989316098297E-3</v>
      </c>
      <c r="AG1049" s="67">
        <f t="shared" si="296"/>
        <v>8.7456607641751422E-3</v>
      </c>
      <c r="AH1049" s="67">
        <f t="shared" si="296"/>
        <v>8.2024913097861179E-3</v>
      </c>
      <c r="AI1049" s="67">
        <f t="shared" si="296"/>
        <v>7.6930566484718303E-3</v>
      </c>
      <c r="AJ1049" s="67">
        <f t="shared" si="296"/>
        <v>7.2152616030189782E-3</v>
      </c>
      <c r="AK1049" s="67">
        <f t="shared" si="296"/>
        <v>6.7671411220325984E-3</v>
      </c>
      <c r="AL1049" s="67">
        <f t="shared" si="296"/>
        <v>6.3468521981716632E-3</v>
      </c>
      <c r="AM1049" s="67">
        <f t="shared" si="296"/>
        <v>5.9526662883213378E-3</v>
      </c>
      <c r="AN1049" s="67">
        <f t="shared" si="296"/>
        <v>5.5829622045279201E-3</v>
      </c>
      <c r="AO1049" s="67">
        <f t="shared" si="299"/>
        <v>5.236219446458688E-3</v>
      </c>
      <c r="AP1049" s="67">
        <f t="shared" si="299"/>
        <v>4.9110119479647283E-3</v>
      </c>
      <c r="AQ1049" s="67">
        <f t="shared" si="299"/>
        <v>4.6060022120279192E-3</v>
      </c>
      <c r="AR1049" s="67">
        <f t="shared" si="299"/>
        <v>4.3199358099705563E-3</v>
      </c>
      <c r="AS1049" s="67">
        <f t="shared" si="299"/>
        <v>4.0516362223042826E-3</v>
      </c>
      <c r="AT1049" s="67">
        <f t="shared" si="299"/>
        <v>3.7999999999999991E-3</v>
      </c>
      <c r="AU1049" s="67">
        <f t="shared" si="299"/>
        <v>3.5639922262782893E-3</v>
      </c>
      <c r="AV1049" s="67">
        <f t="shared" si="299"/>
        <v>3.3426422602558107E-3</v>
      </c>
      <c r="AW1049" s="67">
        <f t="shared" si="299"/>
        <v>3.1350397449423691E-3</v>
      </c>
      <c r="AX1049" s="67">
        <f t="shared" si="299"/>
        <v>2.940330863170546E-3</v>
      </c>
      <c r="AY1049" s="67">
        <f t="shared" si="299"/>
        <v>2.7577148260594635E-3</v>
      </c>
      <c r="AZ1049" s="67">
        <f t="shared" si="299"/>
        <v>2.5864405795706091E-3</v>
      </c>
      <c r="BA1049" s="67">
        <f t="shared" si="299"/>
        <v>2.4258037156106222E-3</v>
      </c>
      <c r="BB1049" s="67">
        <f t="shared" si="299"/>
        <v>2.2751435749771708E-3</v>
      </c>
      <c r="BC1049" s="67">
        <f t="shared" si="299"/>
        <v>2.1338405302330616E-3</v>
      </c>
      <c r="BD1049" s="67">
        <f t="shared" si="299"/>
        <v>2.0013134373337311E-3</v>
      </c>
      <c r="BE1049" s="67">
        <f t="shared" si="297"/>
        <v>1.8770172455272898E-3</v>
      </c>
      <c r="BF1049" s="67">
        <f t="shared" si="297"/>
        <v>1.7604407556972494E-3</v>
      </c>
      <c r="BG1049" s="67">
        <f t="shared" si="297"/>
        <v>1.6511045179285462E-3</v>
      </c>
      <c r="BH1049" s="67">
        <f t="shared" si="297"/>
        <v>1.5485588596500794E-3</v>
      </c>
      <c r="BI1049" s="67">
        <f t="shared" si="297"/>
        <v>1.4523820362440151E-3</v>
      </c>
      <c r="BJ1049" s="67">
        <f t="shared" si="297"/>
        <v>1.362178496515764E-3</v>
      </c>
      <c r="BK1049" s="67">
        <f t="shared" si="297"/>
        <v>1.2775772558909556E-3</v>
      </c>
      <c r="BL1049" s="67">
        <f t="shared" si="297"/>
        <v>1.1982303706487673E-3</v>
      </c>
      <c r="BM1049" s="67">
        <f t="shared" si="297"/>
        <v>1.1238115069165161E-3</v>
      </c>
      <c r="BN1049" s="67">
        <f t="shared" si="297"/>
        <v>1.0540145985401457E-3</v>
      </c>
      <c r="BO1049" s="67">
        <f t="shared" si="297"/>
        <v>9.8855258831076617E-4</v>
      </c>
      <c r="BP1049" s="67">
        <f t="shared" si="297"/>
        <v>9.2715624737022451E-4</v>
      </c>
      <c r="BQ1049" s="67">
        <f t="shared" si="297"/>
        <v>8.695730679402191E-4</v>
      </c>
      <c r="BS1049" s="55"/>
    </row>
    <row r="1050" spans="2:71">
      <c r="B1050" s="56">
        <v>32</v>
      </c>
      <c r="C1050" s="212">
        <v>1.3100000000000001E-2</v>
      </c>
      <c r="D1050" s="212">
        <v>3.8E-3</v>
      </c>
      <c r="I1050" s="61" t="s">
        <v>381</v>
      </c>
      <c r="J1050" s="67">
        <f t="shared" si="298"/>
        <v>3.5258306997092204E-2</v>
      </c>
      <c r="K1050" s="67">
        <f t="shared" si="298"/>
        <v>3.3142637744569985E-2</v>
      </c>
      <c r="L1050" s="67">
        <f t="shared" si="298"/>
        <v>3.115391889798862E-2</v>
      </c>
      <c r="M1050" s="67">
        <f t="shared" si="298"/>
        <v>2.9284532817894619E-2</v>
      </c>
      <c r="N1050" s="67">
        <f t="shared" si="298"/>
        <v>2.7527318960110497E-2</v>
      </c>
      <c r="O1050" s="67">
        <f t="shared" si="298"/>
        <v>2.5875546447803526E-2</v>
      </c>
      <c r="P1050" s="67">
        <f t="shared" si="298"/>
        <v>2.4322888289363215E-2</v>
      </c>
      <c r="Q1050" s="67">
        <f t="shared" si="298"/>
        <v>2.2863397143331094E-2</v>
      </c>
      <c r="R1050" s="67">
        <f t="shared" si="298"/>
        <v>2.1491482537552124E-2</v>
      </c>
      <c r="S1050" s="67">
        <f t="shared" si="298"/>
        <v>2.0201889455287367E-2</v>
      </c>
      <c r="T1050" s="67">
        <f t="shared" si="298"/>
        <v>1.8989678206263724E-2</v>
      </c>
      <c r="U1050" s="67">
        <f t="shared" si="298"/>
        <v>1.7850205505558138E-2</v>
      </c>
      <c r="V1050" s="67">
        <f t="shared" si="298"/>
        <v>1.6779106687840471E-2</v>
      </c>
      <c r="W1050" s="67">
        <f t="shared" si="298"/>
        <v>1.5772278988847959E-2</v>
      </c>
      <c r="X1050" s="67">
        <f t="shared" si="298"/>
        <v>1.4825865830052225E-2</v>
      </c>
      <c r="Y1050" s="67">
        <f t="shared" si="298"/>
        <v>1.3936242046322392E-2</v>
      </c>
      <c r="Z1050" s="67">
        <f t="shared" si="296"/>
        <v>1.3100000000000001E-2</v>
      </c>
      <c r="AA1050" s="67">
        <f t="shared" si="296"/>
        <v>1.2313936528196697E-2</v>
      </c>
      <c r="AB1050" s="67">
        <f t="shared" si="296"/>
        <v>1.1575040673317324E-2</v>
      </c>
      <c r="AC1050" s="67">
        <f t="shared" si="296"/>
        <v>1.0880482149811044E-2</v>
      </c>
      <c r="AD1050" s="67">
        <f t="shared" si="296"/>
        <v>1.0227600502973309E-2</v>
      </c>
      <c r="AE1050" s="67">
        <f t="shared" si="296"/>
        <v>9.6138949182722096E-3</v>
      </c>
      <c r="AF1050" s="67">
        <f t="shared" si="296"/>
        <v>9.0370146421646386E-3</v>
      </c>
      <c r="AG1050" s="67">
        <f t="shared" si="296"/>
        <v>8.4947499777098881E-3</v>
      </c>
      <c r="AH1050" s="67">
        <f t="shared" si="296"/>
        <v>7.9850238204900673E-3</v>
      </c>
      <c r="AI1050" s="67">
        <f t="shared" si="296"/>
        <v>7.5058837024162897E-3</v>
      </c>
      <c r="AJ1050" s="67">
        <f t="shared" si="296"/>
        <v>7.0554943129450534E-3</v>
      </c>
      <c r="AK1050" s="67">
        <f t="shared" si="296"/>
        <v>6.6321304690578741E-3</v>
      </c>
      <c r="AL1050" s="67">
        <f t="shared" si="296"/>
        <v>6.2341705070761873E-3</v>
      </c>
      <c r="AM1050" s="67">
        <f t="shared" si="296"/>
        <v>5.8600900709993888E-3</v>
      </c>
      <c r="AN1050" s="67">
        <f t="shared" si="296"/>
        <v>5.5084562735726837E-3</v>
      </c>
      <c r="AO1050" s="67">
        <f t="shared" si="299"/>
        <v>5.177922207719155E-3</v>
      </c>
      <c r="AP1050" s="67">
        <f t="shared" si="299"/>
        <v>4.8672217873125022E-3</v>
      </c>
      <c r="AQ1050" s="67">
        <f t="shared" si="299"/>
        <v>4.5751648975284149E-3</v>
      </c>
      <c r="AR1050" s="67">
        <f t="shared" si="299"/>
        <v>4.3006328361983549E-3</v>
      </c>
      <c r="AS1050" s="67">
        <f t="shared" si="299"/>
        <v>4.042574028704205E-3</v>
      </c>
      <c r="AT1050" s="67">
        <f t="shared" si="299"/>
        <v>3.8E-3</v>
      </c>
      <c r="AU1050" s="67">
        <f t="shared" si="299"/>
        <v>3.5719815883318664E-3</v>
      </c>
      <c r="AV1050" s="67">
        <f t="shared" si="299"/>
        <v>3.3576453861531162E-3</v>
      </c>
      <c r="AW1050" s="67">
        <f t="shared" si="299"/>
        <v>3.1561703946016767E-3</v>
      </c>
      <c r="AX1050" s="67">
        <f t="shared" si="299"/>
        <v>2.9667848787250815E-3</v>
      </c>
      <c r="AY1050" s="67">
        <f t="shared" si="299"/>
        <v>2.7887634114072057E-3</v>
      </c>
      <c r="AZ1050" s="67">
        <f t="shared" si="299"/>
        <v>2.6214240946737114E-3</v>
      </c>
      <c r="BA1050" s="67">
        <f t="shared" si="299"/>
        <v>2.4641259477326391E-3</v>
      </c>
      <c r="BB1050" s="67">
        <f t="shared" si="299"/>
        <v>2.3162664517452102E-3</v>
      </c>
      <c r="BC1050" s="67">
        <f t="shared" si="299"/>
        <v>2.177279241922282E-3</v>
      </c>
      <c r="BD1050" s="67">
        <f t="shared" si="299"/>
        <v>2.0466319381061988E-3</v>
      </c>
      <c r="BE1050" s="67">
        <f t="shared" si="297"/>
        <v>1.9238241055282383E-3</v>
      </c>
      <c r="BF1050" s="67">
        <f t="shared" si="297"/>
        <v>1.808385337930497E-3</v>
      </c>
      <c r="BG1050" s="67">
        <f t="shared" si="297"/>
        <v>1.6998734557097464E-3</v>
      </c>
      <c r="BH1050" s="67">
        <f t="shared" si="297"/>
        <v>1.5978728121813889E-3</v>
      </c>
      <c r="BI1050" s="67">
        <f t="shared" si="297"/>
        <v>1.5019927014757852E-3</v>
      </c>
      <c r="BJ1050" s="67">
        <f t="shared" si="297"/>
        <v>1.4118658619685122E-3</v>
      </c>
      <c r="BK1050" s="67">
        <f t="shared" si="297"/>
        <v>1.3271470695120594E-3</v>
      </c>
      <c r="BL1050" s="67">
        <f t="shared" si="297"/>
        <v>1.2475118150804389E-3</v>
      </c>
      <c r="BM1050" s="67">
        <f t="shared" si="297"/>
        <v>1.172655061761525E-3</v>
      </c>
      <c r="BN1050" s="67">
        <f t="shared" si="297"/>
        <v>1.1022900763358776E-3</v>
      </c>
      <c r="BO1050" s="67">
        <f t="shared" si="297"/>
        <v>1.0361473309664956E-3</v>
      </c>
      <c r="BP1050" s="67">
        <f t="shared" si="297"/>
        <v>9.7397347079250702E-4</v>
      </c>
      <c r="BQ1050" s="67">
        <f t="shared" si="297"/>
        <v>9.1553034347224198E-4</v>
      </c>
      <c r="BS1050" s="55"/>
    </row>
    <row r="1051" spans="2:71">
      <c r="B1051" s="56">
        <v>33</v>
      </c>
      <c r="C1051" s="212">
        <v>1.26E-2</v>
      </c>
      <c r="D1051" s="212">
        <v>3.7000000000000002E-3</v>
      </c>
      <c r="I1051" s="61" t="s">
        <v>381</v>
      </c>
      <c r="J1051" s="67">
        <f t="shared" si="298"/>
        <v>3.3581926128612653E-2</v>
      </c>
      <c r="K1051" s="67">
        <f t="shared" si="298"/>
        <v>3.1586183996566874E-2</v>
      </c>
      <c r="L1051" s="67">
        <f t="shared" si="298"/>
        <v>2.970904693328243E-2</v>
      </c>
      <c r="M1051" s="67">
        <f t="shared" si="298"/>
        <v>2.7943466351614744E-2</v>
      </c>
      <c r="N1051" s="67">
        <f t="shared" si="298"/>
        <v>2.628281255529168E-2</v>
      </c>
      <c r="O1051" s="67">
        <f t="shared" si="298"/>
        <v>2.4720849844624956E-2</v>
      </c>
      <c r="P1051" s="67">
        <f t="shared" si="298"/>
        <v>2.3251713101665485E-2</v>
      </c>
      <c r="Q1051" s="67">
        <f t="shared" si="298"/>
        <v>2.186988576688087E-2</v>
      </c>
      <c r="R1051" s="67">
        <f t="shared" si="298"/>
        <v>2.057017912465809E-2</v>
      </c>
      <c r="S1051" s="67">
        <f t="shared" si="298"/>
        <v>1.9347712819849244E-2</v>
      </c>
      <c r="T1051" s="67">
        <f t="shared" si="298"/>
        <v>1.8197896532200504E-2</v>
      </c>
      <c r="U1051" s="67">
        <f t="shared" si="298"/>
        <v>1.7116412739852507E-2</v>
      </c>
      <c r="V1051" s="67">
        <f t="shared" si="298"/>
        <v>1.6099200507189538E-2</v>
      </c>
      <c r="W1051" s="67">
        <f t="shared" si="298"/>
        <v>1.5142440236161618E-2</v>
      </c>
      <c r="X1051" s="67">
        <f t="shared" si="298"/>
        <v>1.4242539323821022E-2</v>
      </c>
      <c r="Y1051" s="67">
        <f t="shared" si="298"/>
        <v>1.3396118672217893E-2</v>
      </c>
      <c r="Z1051" s="67">
        <f t="shared" si="296"/>
        <v>1.26E-2</v>
      </c>
      <c r="AA1051" s="67">
        <f t="shared" si="296"/>
        <v>1.1851193908072129E-2</v>
      </c>
      <c r="AB1051" s="67">
        <f t="shared" si="296"/>
        <v>1.1146888654502061E-2</v>
      </c>
      <c r="AC1051" s="67">
        <f t="shared" si="296"/>
        <v>1.0484439596523266E-2</v>
      </c>
      <c r="AD1051" s="67">
        <f t="shared" si="296"/>
        <v>9.8613592599894242E-3</v>
      </c>
      <c r="AE1051" s="67">
        <f t="shared" si="296"/>
        <v>9.2753079989918528E-3</v>
      </c>
      <c r="AF1051" s="67">
        <f t="shared" si="296"/>
        <v>8.7240852105670598E-3</v>
      </c>
      <c r="AG1051" s="67">
        <f t="shared" si="296"/>
        <v>8.2056210715059121E-3</v>
      </c>
      <c r="AH1051" s="67">
        <f t="shared" si="296"/>
        <v>7.7179687662364419E-3</v>
      </c>
      <c r="AI1051" s="67">
        <f t="shared" si="296"/>
        <v>7.2592971765962138E-3</v>
      </c>
      <c r="AJ1051" s="67">
        <f t="shared" si="296"/>
        <v>6.8278840060446242E-3</v>
      </c>
      <c r="AK1051" s="67">
        <f t="shared" si="296"/>
        <v>6.4221093124967599E-3</v>
      </c>
      <c r="AL1051" s="67">
        <f t="shared" si="296"/>
        <v>6.0404494254948328E-3</v>
      </c>
      <c r="AM1051" s="67">
        <f t="shared" si="296"/>
        <v>5.681471224876361E-3</v>
      </c>
      <c r="AN1051" s="67">
        <f t="shared" si="296"/>
        <v>5.3438267594557018E-3</v>
      </c>
      <c r="AO1051" s="67">
        <f t="shared" si="299"/>
        <v>5.0262481855122406E-3</v>
      </c>
      <c r="AP1051" s="67">
        <f t="shared" si="299"/>
        <v>4.7275430060794658E-3</v>
      </c>
      <c r="AQ1051" s="67">
        <f t="shared" si="299"/>
        <v>4.4465895931585691E-3</v>
      </c>
      <c r="AR1051" s="67">
        <f t="shared" si="299"/>
        <v>4.1823329760426794E-3</v>
      </c>
      <c r="AS1051" s="67">
        <f t="shared" si="299"/>
        <v>3.9337808799369987E-3</v>
      </c>
      <c r="AT1051" s="67">
        <f t="shared" si="299"/>
        <v>3.699999999999998E-3</v>
      </c>
      <c r="AU1051" s="67">
        <f t="shared" si="299"/>
        <v>3.4801124968148298E-3</v>
      </c>
      <c r="AV1051" s="67">
        <f t="shared" si="299"/>
        <v>3.2732927001315557E-3</v>
      </c>
      <c r="AW1051" s="67">
        <f t="shared" si="299"/>
        <v>3.0787640085028624E-3</v>
      </c>
      <c r="AX1051" s="67">
        <f t="shared" si="299"/>
        <v>2.8957959731714961E-3</v>
      </c>
      <c r="AY1051" s="67">
        <f t="shared" si="299"/>
        <v>2.7237015552595114E-3</v>
      </c>
      <c r="AZ1051" s="67">
        <f t="shared" si="299"/>
        <v>2.5618345459601671E-3</v>
      </c>
      <c r="BA1051" s="67">
        <f t="shared" si="299"/>
        <v>2.4095871400453858E-3</v>
      </c>
      <c r="BB1051" s="67">
        <f t="shared" si="299"/>
        <v>2.2663876535773666E-3</v>
      </c>
      <c r="BC1051" s="67">
        <f t="shared" si="299"/>
        <v>2.1316983772544425E-3</v>
      </c>
      <c r="BD1051" s="67">
        <f t="shared" si="299"/>
        <v>2.0050135573305631E-3</v>
      </c>
      <c r="BE1051" s="67">
        <f t="shared" si="297"/>
        <v>1.885857496526825E-3</v>
      </c>
      <c r="BF1051" s="67">
        <f t="shared" si="297"/>
        <v>1.7737827678040374E-3</v>
      </c>
      <c r="BG1051" s="67">
        <f t="shared" si="297"/>
        <v>1.6683685342890895E-3</v>
      </c>
      <c r="BH1051" s="67">
        <f t="shared" si="297"/>
        <v>1.5692189690465147E-3</v>
      </c>
      <c r="BI1051" s="67">
        <f t="shared" si="297"/>
        <v>1.4759617687615304E-3</v>
      </c>
      <c r="BJ1051" s="67">
        <f t="shared" si="297"/>
        <v>1.3882467557534933E-3</v>
      </c>
      <c r="BK1051" s="67">
        <f t="shared" si="297"/>
        <v>1.3057445630703728E-3</v>
      </c>
      <c r="BL1051" s="67">
        <f t="shared" si="297"/>
        <v>1.2281453977268182E-3</v>
      </c>
      <c r="BM1051" s="67">
        <f t="shared" si="297"/>
        <v>1.1551578774418164E-3</v>
      </c>
      <c r="BN1051" s="67">
        <f t="shared" si="297"/>
        <v>1.0865079365079354E-3</v>
      </c>
      <c r="BO1051" s="67">
        <f t="shared" si="297"/>
        <v>1.0219377966837195E-3</v>
      </c>
      <c r="BP1051" s="67">
        <f t="shared" si="297"/>
        <v>9.6120499924498039E-4</v>
      </c>
      <c r="BQ1051" s="67">
        <f t="shared" si="297"/>
        <v>9.0408149456036385E-4</v>
      </c>
      <c r="BS1051" s="55"/>
    </row>
    <row r="1052" spans="2:71">
      <c r="B1052" s="56">
        <v>34</v>
      </c>
      <c r="C1052" s="212">
        <v>1.2E-2</v>
      </c>
      <c r="D1052" s="212">
        <v>3.5999999999999999E-3</v>
      </c>
      <c r="I1052" s="61" t="s">
        <v>381</v>
      </c>
      <c r="J1052" s="67">
        <f t="shared" si="298"/>
        <v>3.1440123423864909E-2</v>
      </c>
      <c r="K1052" s="67">
        <f t="shared" si="298"/>
        <v>2.9603312179691411E-2</v>
      </c>
      <c r="L1052" s="67">
        <f t="shared" si="298"/>
        <v>2.7873812077437953E-2</v>
      </c>
      <c r="M1052" s="67">
        <f t="shared" si="298"/>
        <v>2.6245353729753663E-2</v>
      </c>
      <c r="N1052" s="67">
        <f t="shared" si="298"/>
        <v>2.4712034022696474E-2</v>
      </c>
      <c r="O1052" s="67">
        <f t="shared" si="298"/>
        <v>2.3268294717117534E-2</v>
      </c>
      <c r="P1052" s="67">
        <f t="shared" si="298"/>
        <v>2.1908902300206642E-2</v>
      </c>
      <c r="Q1052" s="67">
        <f t="shared" si="298"/>
        <v>2.0628929014161218E-2</v>
      </c>
      <c r="R1052" s="67">
        <f t="shared" si="298"/>
        <v>1.9423734993208153E-2</v>
      </c>
      <c r="S1052" s="67">
        <f t="shared" si="298"/>
        <v>1.828895144422598E-2</v>
      </c>
      <c r="T1052" s="67">
        <f t="shared" si="298"/>
        <v>1.7220464809997369E-2</v>
      </c>
      <c r="U1052" s="67">
        <f t="shared" si="298"/>
        <v>1.6214401857684413E-2</v>
      </c>
      <c r="V1052" s="67">
        <f t="shared" si="298"/>
        <v>1.5267115638472707E-2</v>
      </c>
      <c r="W1052" s="67">
        <f t="shared" si="298"/>
        <v>1.4375172267488429E-2</v>
      </c>
      <c r="X1052" s="67">
        <f t="shared" si="298"/>
        <v>1.3535338476065991E-2</v>
      </c>
      <c r="Y1052" s="67">
        <f t="shared" si="298"/>
        <v>1.2744569891243562E-2</v>
      </c>
      <c r="Z1052" s="67">
        <f t="shared" si="296"/>
        <v>1.2E-2</v>
      </c>
      <c r="AA1052" s="67">
        <f t="shared" si="296"/>
        <v>1.1298929758228906E-2</v>
      </c>
      <c r="AB1052" s="67">
        <f t="shared" si="296"/>
        <v>1.0638817806782559E-2</v>
      </c>
      <c r="AC1052" s="67">
        <f t="shared" si="296"/>
        <v>1.0017271259119253E-2</v>
      </c>
      <c r="AD1052" s="67">
        <f t="shared" si="296"/>
        <v>9.4320370271594733E-3</v>
      </c>
      <c r="AE1052" s="67">
        <f t="shared" si="296"/>
        <v>8.8809936539074232E-3</v>
      </c>
      <c r="AF1052" s="67">
        <f t="shared" si="296"/>
        <v>8.3621436232313873E-3</v>
      </c>
      <c r="AG1052" s="67">
        <f t="shared" si="296"/>
        <v>7.8736061189260999E-3</v>
      </c>
      <c r="AH1052" s="67">
        <f t="shared" si="296"/>
        <v>7.4136102068089434E-3</v>
      </c>
      <c r="AI1052" s="67">
        <f t="shared" si="296"/>
        <v>6.9804884151352595E-3</v>
      </c>
      <c r="AJ1052" s="67">
        <f t="shared" si="296"/>
        <v>6.5726706900619946E-3</v>
      </c>
      <c r="AK1052" s="67">
        <f t="shared" si="296"/>
        <v>6.1886787042483649E-3</v>
      </c>
      <c r="AL1052" s="67">
        <f t="shared" si="296"/>
        <v>5.8271204979624463E-3</v>
      </c>
      <c r="AM1052" s="67">
        <f t="shared" si="296"/>
        <v>5.4866854332677939E-3</v>
      </c>
      <c r="AN1052" s="67">
        <f t="shared" si="296"/>
        <v>5.1661394429992112E-3</v>
      </c>
      <c r="AO1052" s="67">
        <f t="shared" si="299"/>
        <v>4.8643205573053244E-3</v>
      </c>
      <c r="AP1052" s="67">
        <f t="shared" si="299"/>
        <v>4.5801346915418121E-3</v>
      </c>
      <c r="AQ1052" s="67">
        <f t="shared" si="299"/>
        <v>4.3125516802465296E-3</v>
      </c>
      <c r="AR1052" s="67">
        <f t="shared" si="299"/>
        <v>4.0606015428197983E-3</v>
      </c>
      <c r="AS1052" s="67">
        <f t="shared" si="299"/>
        <v>3.8233709673730688E-3</v>
      </c>
      <c r="AT1052" s="67">
        <f t="shared" si="299"/>
        <v>3.6000000000000008E-3</v>
      </c>
      <c r="AU1052" s="67">
        <f t="shared" si="299"/>
        <v>3.3896789274686727E-3</v>
      </c>
      <c r="AV1052" s="67">
        <f t="shared" si="299"/>
        <v>3.1916453420347689E-3</v>
      </c>
      <c r="AW1052" s="67">
        <f t="shared" si="299"/>
        <v>3.0051813777357762E-3</v>
      </c>
      <c r="AX1052" s="67">
        <f t="shared" si="299"/>
        <v>2.8296111081478428E-3</v>
      </c>
      <c r="AY1052" s="67">
        <f t="shared" si="299"/>
        <v>2.6642980961722271E-3</v>
      </c>
      <c r="AZ1052" s="67">
        <f t="shared" si="299"/>
        <v>2.508643086969417E-3</v>
      </c>
      <c r="BA1052" s="67">
        <f t="shared" si="299"/>
        <v>2.3620818356778306E-3</v>
      </c>
      <c r="BB1052" s="67">
        <f t="shared" si="299"/>
        <v>2.2240830620426835E-3</v>
      </c>
      <c r="BC1052" s="67">
        <f t="shared" si="299"/>
        <v>2.0941465245405788E-3</v>
      </c>
      <c r="BD1052" s="67">
        <f t="shared" si="299"/>
        <v>1.9718012070185989E-3</v>
      </c>
      <c r="BE1052" s="67">
        <f t="shared" si="297"/>
        <v>1.8566036112745098E-3</v>
      </c>
      <c r="BF1052" s="67">
        <f t="shared" si="297"/>
        <v>1.7481361493887344E-3</v>
      </c>
      <c r="BG1052" s="67">
        <f t="shared" si="297"/>
        <v>1.6460056299803386E-3</v>
      </c>
      <c r="BH1052" s="67">
        <f t="shared" si="297"/>
        <v>1.5498418328997639E-3</v>
      </c>
      <c r="BI1052" s="67">
        <f t="shared" si="297"/>
        <v>1.4592961671915975E-3</v>
      </c>
      <c r="BJ1052" s="67">
        <f t="shared" si="297"/>
        <v>1.3740404074625442E-3</v>
      </c>
      <c r="BK1052" s="67">
        <f t="shared" si="297"/>
        <v>1.2937655040739591E-3</v>
      </c>
      <c r="BL1052" s="67">
        <f t="shared" si="297"/>
        <v>1.2181804628459399E-3</v>
      </c>
      <c r="BM1052" s="67">
        <f t="shared" si="297"/>
        <v>1.1470112902119208E-3</v>
      </c>
      <c r="BN1052" s="67">
        <f t="shared" si="297"/>
        <v>1.0800000000000004E-3</v>
      </c>
      <c r="BO1052" s="67">
        <f t="shared" si="297"/>
        <v>1.0169036782406019E-3</v>
      </c>
      <c r="BP1052" s="67">
        <f t="shared" si="297"/>
        <v>9.5749360261043086E-4</v>
      </c>
      <c r="BQ1052" s="67">
        <f t="shared" si="297"/>
        <v>9.0155441332073316E-4</v>
      </c>
      <c r="BS1052" s="55"/>
    </row>
    <row r="1053" spans="2:71">
      <c r="B1053" s="56">
        <v>35</v>
      </c>
      <c r="C1053" s="212">
        <v>1.15E-2</v>
      </c>
      <c r="D1053" s="212">
        <v>3.5000000000000001E-3</v>
      </c>
      <c r="I1053" s="61" t="s">
        <v>381</v>
      </c>
      <c r="J1053" s="67">
        <f t="shared" si="298"/>
        <v>2.9785279318714039E-2</v>
      </c>
      <c r="K1053" s="67">
        <f t="shared" si="298"/>
        <v>2.806533221103142E-2</v>
      </c>
      <c r="L1053" s="67">
        <f t="shared" si="298"/>
        <v>2.6444703226961869E-2</v>
      </c>
      <c r="M1053" s="67">
        <f t="shared" si="298"/>
        <v>2.4917657254283649E-2</v>
      </c>
      <c r="N1053" s="67">
        <f t="shared" si="298"/>
        <v>2.3478790354089597E-2</v>
      </c>
      <c r="O1053" s="67">
        <f t="shared" si="298"/>
        <v>2.2123010637226884E-2</v>
      </c>
      <c r="P1053" s="67">
        <f t="shared" si="298"/>
        <v>2.0845520245024216E-2</v>
      </c>
      <c r="Q1053" s="67">
        <f t="shared" si="298"/>
        <v>1.9641798370539646E-2</v>
      </c>
      <c r="R1053" s="67">
        <f t="shared" si="298"/>
        <v>1.8507585260244281E-2</v>
      </c>
      <c r="S1053" s="67">
        <f t="shared" si="298"/>
        <v>1.7438867139526623E-2</v>
      </c>
      <c r="T1053" s="67">
        <f t="shared" si="298"/>
        <v>1.6431862008671763E-2</v>
      </c>
      <c r="U1053" s="67">
        <f t="shared" si="298"/>
        <v>1.5483006259049904E-2</v>
      </c>
      <c r="V1053" s="67">
        <f t="shared" si="298"/>
        <v>1.4588942062151363E-2</v>
      </c>
      <c r="W1053" s="67">
        <f t="shared" si="298"/>
        <v>1.3746505486840111E-2</v>
      </c>
      <c r="X1053" s="67">
        <f t="shared" si="298"/>
        <v>1.295271530277496E-2</v>
      </c>
      <c r="Y1053" s="67">
        <f t="shared" ref="Y1053:AN1068" si="300">$C1053*POWER(POWER($D1053/$C1053,1/($D$672-$C$672)),Y$672-$C$672)</f>
        <v>1.2204762430375778E-2</v>
      </c>
      <c r="Z1053" s="67">
        <f t="shared" si="300"/>
        <v>1.15E-2</v>
      </c>
      <c r="AA1053" s="67">
        <f t="shared" si="300"/>
        <v>1.0835933985150753E-2</v>
      </c>
      <c r="AB1053" s="67">
        <f t="shared" si="300"/>
        <v>1.0210214376569139E-2</v>
      </c>
      <c r="AC1053" s="67">
        <f t="shared" si="300"/>
        <v>9.6206268659774219E-3</v>
      </c>
      <c r="AD1053" s="67">
        <f t="shared" si="300"/>
        <v>9.0650850100434024E-3</v>
      </c>
      <c r="AE1053" s="67">
        <f t="shared" si="300"/>
        <v>8.5416228468356489E-3</v>
      </c>
      <c r="AF1053" s="67">
        <f t="shared" si="300"/>
        <v>8.0483879386405686E-3</v>
      </c>
      <c r="AG1053" s="67">
        <f t="shared" si="300"/>
        <v>7.5836348165211091E-3</v>
      </c>
      <c r="AH1053" s="67">
        <f t="shared" si="300"/>
        <v>7.1457188034185735E-3</v>
      </c>
      <c r="AI1053" s="67">
        <f t="shared" si="300"/>
        <v>6.7330901939386166E-3</v>
      </c>
      <c r="AJ1053" s="67">
        <f t="shared" si="300"/>
        <v>6.3442887702247599E-3</v>
      </c>
      <c r="AK1053" s="67">
        <f t="shared" si="300"/>
        <v>5.9779386345120665E-3</v>
      </c>
      <c r="AL1053" s="67">
        <f t="shared" si="300"/>
        <v>5.6327433400743471E-3</v>
      </c>
      <c r="AM1053" s="67">
        <f t="shared" si="300"/>
        <v>5.3074813033341895E-3</v>
      </c>
      <c r="AN1053" s="67">
        <f t="shared" si="300"/>
        <v>5.0010014809001007E-3</v>
      </c>
      <c r="AO1053" s="67">
        <f t="shared" si="299"/>
        <v>4.7122192962325785E-3</v>
      </c>
      <c r="AP1053" s="67">
        <f t="shared" si="299"/>
        <v>4.4401128015243273E-3</v>
      </c>
      <c r="AQ1053" s="67">
        <f t="shared" si="299"/>
        <v>4.183719061212207E-3</v>
      </c>
      <c r="AR1053" s="67">
        <f t="shared" si="299"/>
        <v>3.9421307443228146E-3</v>
      </c>
      <c r="AS1053" s="67">
        <f t="shared" si="299"/>
        <v>3.7144929135926276E-3</v>
      </c>
      <c r="AT1053" s="67">
        <f t="shared" si="299"/>
        <v>3.4999999999999996E-3</v>
      </c>
      <c r="AU1053" s="67">
        <f t="shared" si="299"/>
        <v>3.2978929520024029E-3</v>
      </c>
      <c r="AV1053" s="67">
        <f t="shared" si="299"/>
        <v>3.107456549390607E-3</v>
      </c>
      <c r="AW1053" s="67">
        <f t="shared" si="299"/>
        <v>2.9280168722539976E-3</v>
      </c>
      <c r="AX1053" s="67">
        <f t="shared" si="299"/>
        <v>2.7589389161001656E-3</v>
      </c>
      <c r="AY1053" s="67">
        <f t="shared" si="299"/>
        <v>2.5996243446891102E-3</v>
      </c>
      <c r="AZ1053" s="67">
        <f t="shared" si="299"/>
        <v>2.4495093726297382E-3</v>
      </c>
      <c r="BA1053" s="67">
        <f t="shared" si="299"/>
        <v>2.3080627702455549E-3</v>
      </c>
      <c r="BB1053" s="67">
        <f t="shared" si="299"/>
        <v>2.1747839836491309E-3</v>
      </c>
      <c r="BC1053" s="67">
        <f t="shared" si="299"/>
        <v>2.0492013633726224E-3</v>
      </c>
      <c r="BD1053" s="67">
        <f t="shared" ref="BD1053:BQ1068" si="301">$C1053*POWER(POWER($D1053/$C1053,1/($D$672-$C$672)),BD$672-$C$672)</f>
        <v>1.9308704952857966E-3</v>
      </c>
      <c r="BE1053" s="67">
        <f t="shared" si="301"/>
        <v>1.8193726278949763E-3</v>
      </c>
      <c r="BF1053" s="67">
        <f t="shared" si="301"/>
        <v>1.7143131904574099E-3</v>
      </c>
      <c r="BG1053" s="67">
        <f t="shared" si="301"/>
        <v>1.6153203966669273E-3</v>
      </c>
      <c r="BH1053" s="67">
        <f t="shared" si="301"/>
        <v>1.5220439289695962E-3</v>
      </c>
      <c r="BI1053" s="67">
        <f t="shared" si="301"/>
        <v>1.4341536988533934E-3</v>
      </c>
      <c r="BJ1053" s="67">
        <f t="shared" si="301"/>
        <v>1.3513386787247952E-3</v>
      </c>
      <c r="BK1053" s="67">
        <f t="shared" si="301"/>
        <v>1.2733058012384978E-3</v>
      </c>
      <c r="BL1053" s="67">
        <f t="shared" si="301"/>
        <v>1.1997789221852042E-3</v>
      </c>
      <c r="BM1053" s="67">
        <f t="shared" si="301"/>
        <v>1.1304978432673215E-3</v>
      </c>
      <c r="BN1053" s="67">
        <f t="shared" si="301"/>
        <v>1.0652173913043477E-3</v>
      </c>
      <c r="BO1053" s="67">
        <f t="shared" si="301"/>
        <v>1.003706550609427E-3</v>
      </c>
      <c r="BP1053" s="67">
        <f t="shared" si="301"/>
        <v>9.457476454667066E-4</v>
      </c>
      <c r="BQ1053" s="67">
        <f t="shared" si="301"/>
        <v>8.9113556981643399E-4</v>
      </c>
      <c r="BS1053" s="55"/>
    </row>
    <row r="1054" spans="2:71">
      <c r="B1054" s="56">
        <v>36</v>
      </c>
      <c r="C1054" s="212">
        <v>1.1299999999999999E-2</v>
      </c>
      <c r="D1054" s="212">
        <v>3.5999999999999999E-3</v>
      </c>
      <c r="I1054" s="61" t="s">
        <v>381</v>
      </c>
      <c r="J1054" s="67">
        <f t="shared" ref="J1054:Y1069" si="302">$C1054*POWER(POWER($D1054/$C1054,1/($D$672-$C$672)),J$672-$C$672)</f>
        <v>2.8216243702348973E-2</v>
      </c>
      <c r="K1054" s="67">
        <f t="shared" si="302"/>
        <v>2.6647741116446227E-2</v>
      </c>
      <c r="L1054" s="67">
        <f t="shared" si="302"/>
        <v>2.5166429454606093E-2</v>
      </c>
      <c r="M1054" s="67">
        <f t="shared" si="302"/>
        <v>2.3767461892024309E-2</v>
      </c>
      <c r="N1054" s="67">
        <f t="shared" si="302"/>
        <v>2.2446261032291106E-2</v>
      </c>
      <c r="O1054" s="67">
        <f t="shared" si="302"/>
        <v>2.1198503930233412E-2</v>
      </c>
      <c r="P1054" s="67">
        <f t="shared" si="302"/>
        <v>2.0020107947316929E-2</v>
      </c>
      <c r="Q1054" s="67">
        <f t="shared" si="302"/>
        <v>1.8907217393327114E-2</v>
      </c>
      <c r="R1054" s="67">
        <f t="shared" si="302"/>
        <v>1.7856190910620982E-2</v>
      </c>
      <c r="S1054" s="67">
        <f t="shared" si="302"/>
        <v>1.6863589559671117E-2</v>
      </c>
      <c r="T1054" s="67">
        <f t="shared" si="302"/>
        <v>1.5926165566918154E-2</v>
      </c>
      <c r="U1054" s="67">
        <f t="shared" si="302"/>
        <v>1.5040851698114746E-2</v>
      </c>
      <c r="V1054" s="67">
        <f t="shared" si="302"/>
        <v>1.4204751222390946E-2</v>
      </c>
      <c r="W1054" s="67">
        <f t="shared" si="302"/>
        <v>1.3415128434203496E-2</v>
      </c>
      <c r="X1054" s="67">
        <f t="shared" si="302"/>
        <v>1.2669399702157072E-2</v>
      </c>
      <c r="Y1054" s="67">
        <f t="shared" si="302"/>
        <v>1.1965125015409361E-2</v>
      </c>
      <c r="Z1054" s="67">
        <f t="shared" si="300"/>
        <v>1.1299999999999999E-2</v>
      </c>
      <c r="AA1054" s="67">
        <f t="shared" si="300"/>
        <v>1.0671848378980881E-2</v>
      </c>
      <c r="AB1054" s="67">
        <f t="shared" si="300"/>
        <v>1.0078614851677598E-2</v>
      </c>
      <c r="AC1054" s="67">
        <f t="shared" si="300"/>
        <v>9.5183583687830278E-3</v>
      </c>
      <c r="AD1054" s="67">
        <f t="shared" si="300"/>
        <v>8.9892457812793137E-3</v>
      </c>
      <c r="AE1054" s="67">
        <f t="shared" si="300"/>
        <v>8.489545842407643E-3</v>
      </c>
      <c r="AF1054" s="67">
        <f t="shared" si="300"/>
        <v>8.017623543060343E-3</v>
      </c>
      <c r="AG1054" s="67">
        <f t="shared" si="300"/>
        <v>7.5719347620608387E-3</v>
      </c>
      <c r="AH1054" s="67">
        <f t="shared" si="300"/>
        <v>7.1510212138272515E-3</v>
      </c>
      <c r="AI1054" s="67">
        <f t="shared" si="300"/>
        <v>6.7535056768885165E-3</v>
      </c>
      <c r="AJ1054" s="67">
        <f t="shared" si="300"/>
        <v>6.3780874876407873E-3</v>
      </c>
      <c r="AK1054" s="67">
        <f t="shared" si="300"/>
        <v>6.0235382845997857E-3</v>
      </c>
      <c r="AL1054" s="67">
        <f t="shared" si="300"/>
        <v>5.6886979892243807E-3</v>
      </c>
      <c r="AM1054" s="67">
        <f t="shared" si="300"/>
        <v>5.3724710101607075E-3</v>
      </c>
      <c r="AN1054" s="67">
        <f t="shared" si="300"/>
        <v>5.0738226584871975E-3</v>
      </c>
      <c r="AO1054" s="67">
        <f t="shared" ref="AO1054:BD1069" si="303">$C1054*POWER(POWER($D1054/$C1054,1/($D$672-$C$672)),AO$672-$C$672)</f>
        <v>4.7917757622312441E-3</v>
      </c>
      <c r="AP1054" s="67">
        <f t="shared" si="303"/>
        <v>4.5254074690802984E-3</v>
      </c>
      <c r="AQ1054" s="67">
        <f t="shared" si="303"/>
        <v>4.2738462268258901E-3</v>
      </c>
      <c r="AR1054" s="67">
        <f t="shared" si="303"/>
        <v>4.0362689316606574E-3</v>
      </c>
      <c r="AS1054" s="67">
        <f t="shared" si="303"/>
        <v>3.8118982349976708E-3</v>
      </c>
      <c r="AT1054" s="67">
        <f t="shared" si="303"/>
        <v>3.5999999999999977E-3</v>
      </c>
      <c r="AU1054" s="67">
        <f t="shared" si="303"/>
        <v>3.3998808994983314E-3</v>
      </c>
      <c r="AV1054" s="67">
        <f t="shared" si="303"/>
        <v>3.210886147437109E-3</v>
      </c>
      <c r="AW1054" s="67">
        <f t="shared" si="303"/>
        <v>3.0323973564264496E-3</v>
      </c>
      <c r="AX1054" s="67">
        <f t="shared" si="303"/>
        <v>2.8638305143898683E-3</v>
      </c>
      <c r="AY1054" s="67">
        <f t="shared" si="303"/>
        <v>2.7046340736873891E-3</v>
      </c>
      <c r="AZ1054" s="67">
        <f t="shared" si="303"/>
        <v>2.5542871464617005E-3</v>
      </c>
      <c r="BA1054" s="67">
        <f t="shared" si="303"/>
        <v>2.4122978003025667E-3</v>
      </c>
      <c r="BB1054" s="67">
        <f t="shared" si="303"/>
        <v>2.2782014486529283E-3</v>
      </c>
      <c r="BC1054" s="67">
        <f t="shared" si="303"/>
        <v>2.1515593306901458E-3</v>
      </c>
      <c r="BD1054" s="67">
        <f t="shared" si="303"/>
        <v>2.0319570757085684E-3</v>
      </c>
      <c r="BE1054" s="67">
        <f t="shared" si="301"/>
        <v>1.9190033473061251E-3</v>
      </c>
      <c r="BF1054" s="67">
        <f t="shared" si="301"/>
        <v>1.8123285629387397E-3</v>
      </c>
      <c r="BG1054" s="67">
        <f t="shared" si="301"/>
        <v>1.711583684652968E-3</v>
      </c>
      <c r="BH1054" s="67">
        <f t="shared" si="301"/>
        <v>1.6164390770401682E-3</v>
      </c>
      <c r="BI1054" s="67">
        <f t="shared" si="301"/>
        <v>1.52658342867544E-3</v>
      </c>
      <c r="BJ1054" s="67">
        <f t="shared" si="301"/>
        <v>1.441722733512307E-3</v>
      </c>
      <c r="BK1054" s="67">
        <f t="shared" si="301"/>
        <v>1.3615793289002828E-3</v>
      </c>
      <c r="BL1054" s="67">
        <f t="shared" si="301"/>
        <v>1.285890987077731E-3</v>
      </c>
      <c r="BM1054" s="67">
        <f t="shared" si="301"/>
        <v>1.214410057167399E-3</v>
      </c>
      <c r="BN1054" s="67">
        <f t="shared" si="301"/>
        <v>1.1469026548672552E-3</v>
      </c>
      <c r="BO1054" s="67">
        <f t="shared" si="301"/>
        <v>1.0831478971853087E-3</v>
      </c>
      <c r="BP1054" s="67">
        <f t="shared" si="301"/>
        <v>1.0229371797144764E-3</v>
      </c>
      <c r="BQ1054" s="67">
        <f t="shared" si="301"/>
        <v>9.6607349408276203E-4</v>
      </c>
      <c r="BS1054" s="55"/>
    </row>
    <row r="1055" spans="2:71">
      <c r="B1055" s="56">
        <v>37</v>
      </c>
      <c r="C1055" s="212">
        <v>1.0999999999999999E-2</v>
      </c>
      <c r="D1055" s="212">
        <v>3.7000000000000002E-3</v>
      </c>
      <c r="I1055" s="61" t="s">
        <v>381</v>
      </c>
      <c r="J1055" s="67">
        <f t="shared" si="302"/>
        <v>2.6299376595691853E-2</v>
      </c>
      <c r="K1055" s="67">
        <f t="shared" si="302"/>
        <v>2.4904963293400969E-2</v>
      </c>
      <c r="L1055" s="67">
        <f t="shared" si="302"/>
        <v>2.358448286364534E-2</v>
      </c>
      <c r="M1055" s="67">
        <f t="shared" si="302"/>
        <v>2.2334015328300583E-2</v>
      </c>
      <c r="N1055" s="67">
        <f t="shared" si="302"/>
        <v>2.1149848549516466E-2</v>
      </c>
      <c r="O1055" s="67">
        <f t="shared" si="302"/>
        <v>2.00284672098647E-2</v>
      </c>
      <c r="P1055" s="67">
        <f t="shared" si="302"/>
        <v>1.8966542376767814E-2</v>
      </c>
      <c r="Q1055" s="67">
        <f t="shared" si="302"/>
        <v>1.7960921620230146E-2</v>
      </c>
      <c r="R1055" s="67">
        <f t="shared" si="302"/>
        <v>1.7008619654534294E-2</v>
      </c>
      <c r="S1055" s="67">
        <f t="shared" si="302"/>
        <v>1.6106809476122162E-2</v>
      </c>
      <c r="T1055" s="67">
        <f t="shared" si="302"/>
        <v>1.5252813971352339E-2</v>
      </c>
      <c r="U1055" s="67">
        <f t="shared" si="302"/>
        <v>1.4444097969220717E-2</v>
      </c>
      <c r="V1055" s="67">
        <f t="shared" si="302"/>
        <v>1.3678260715451994E-2</v>
      </c>
      <c r="W1055" s="67">
        <f t="shared" si="302"/>
        <v>1.2953028745620682E-2</v>
      </c>
      <c r="X1055" s="67">
        <f t="shared" si="302"/>
        <v>1.2266249136144755E-2</v>
      </c>
      <c r="Y1055" s="67">
        <f t="shared" si="302"/>
        <v>1.1615883113116812E-2</v>
      </c>
      <c r="Z1055" s="67">
        <f t="shared" si="300"/>
        <v>1.0999999999999999E-2</v>
      </c>
      <c r="AA1055" s="67">
        <f t="shared" si="300"/>
        <v>1.0416771486221756E-2</v>
      </c>
      <c r="AB1055" s="67">
        <f t="shared" si="300"/>
        <v>9.8644661996511451E-3</v>
      </c>
      <c r="AC1055" s="67">
        <f t="shared" si="300"/>
        <v>9.3414445668476669E-3</v>
      </c>
      <c r="AD1055" s="67">
        <f t="shared" si="300"/>
        <v>8.8461539458236302E-3</v>
      </c>
      <c r="AE1055" s="67">
        <f t="shared" si="300"/>
        <v>8.3771240168712419E-3</v>
      </c>
      <c r="AF1055" s="67">
        <f t="shared" si="300"/>
        <v>7.9329624177716194E-3</v>
      </c>
      <c r="AG1055" s="67">
        <f t="shared" si="300"/>
        <v>7.5123506104283824E-3</v>
      </c>
      <c r="AH1055" s="67">
        <f t="shared" si="300"/>
        <v>7.1140399666555438E-3</v>
      </c>
      <c r="AI1055" s="67">
        <f t="shared" si="300"/>
        <v>6.7368480614999494E-3</v>
      </c>
      <c r="AJ1055" s="67">
        <f t="shared" si="300"/>
        <v>6.3796551630946347E-3</v>
      </c>
      <c r="AK1055" s="67">
        <f t="shared" si="300"/>
        <v>6.041400908622872E-3</v>
      </c>
      <c r="AL1055" s="67">
        <f t="shared" si="300"/>
        <v>5.7210811565251768E-3</v>
      </c>
      <c r="AM1055" s="67">
        <f t="shared" si="300"/>
        <v>5.4177450056047309E-3</v>
      </c>
      <c r="AN1055" s="67">
        <f t="shared" si="300"/>
        <v>5.1304919721821543E-3</v>
      </c>
      <c r="AO1055" s="67">
        <f t="shared" si="303"/>
        <v>4.8584693169196986E-3</v>
      </c>
      <c r="AP1055" s="67">
        <f t="shared" si="303"/>
        <v>4.6008695133793109E-3</v>
      </c>
      <c r="AQ1055" s="67">
        <f t="shared" si="303"/>
        <v>4.3569278507996877E-3</v>
      </c>
      <c r="AR1055" s="67">
        <f t="shared" si="303"/>
        <v>4.1259201639759664E-3</v>
      </c>
      <c r="AS1055" s="67">
        <f t="shared" si="303"/>
        <v>3.9071606835029303E-3</v>
      </c>
      <c r="AT1055" s="67">
        <f t="shared" si="303"/>
        <v>3.7000000000000028E-3</v>
      </c>
      <c r="AU1055" s="67">
        <f t="shared" si="303"/>
        <v>3.5038231362745928E-3</v>
      </c>
      <c r="AV1055" s="67">
        <f t="shared" si="303"/>
        <v>3.3180477217008429E-3</v>
      </c>
      <c r="AW1055" s="67">
        <f t="shared" si="303"/>
        <v>3.1421222633942186E-3</v>
      </c>
      <c r="AX1055" s="67">
        <f t="shared" si="303"/>
        <v>2.9755245090497691E-3</v>
      </c>
      <c r="AY1055" s="67">
        <f t="shared" si="303"/>
        <v>2.8177598965839655E-3</v>
      </c>
      <c r="AZ1055" s="67">
        <f t="shared" si="303"/>
        <v>2.6683600859777291E-3</v>
      </c>
      <c r="BA1055" s="67">
        <f t="shared" si="303"/>
        <v>2.5268815689622761E-3</v>
      </c>
      <c r="BB1055" s="67">
        <f t="shared" si="303"/>
        <v>2.3929043524205029E-3</v>
      </c>
      <c r="BC1055" s="67">
        <f t="shared" si="303"/>
        <v>2.2660307115954389E-3</v>
      </c>
      <c r="BD1055" s="67">
        <f t="shared" si="301"/>
        <v>2.1458840094045607E-3</v>
      </c>
      <c r="BE1055" s="67">
        <f t="shared" si="301"/>
        <v>2.0321075783549677E-3</v>
      </c>
      <c r="BF1055" s="67">
        <f t="shared" si="301"/>
        <v>1.9243636617402885E-3</v>
      </c>
      <c r="BG1055" s="67">
        <f t="shared" si="301"/>
        <v>1.8223324109761384E-3</v>
      </c>
      <c r="BH1055" s="67">
        <f t="shared" si="301"/>
        <v>1.7257109360976353E-3</v>
      </c>
      <c r="BI1055" s="67">
        <f t="shared" si="301"/>
        <v>1.6342124066002638E-3</v>
      </c>
      <c r="BJ1055" s="67">
        <f t="shared" si="301"/>
        <v>1.5475651999548603E-3</v>
      </c>
      <c r="BK1055" s="67">
        <f t="shared" si="301"/>
        <v>1.4655120952689871E-3</v>
      </c>
      <c r="BL1055" s="67">
        <f t="shared" si="301"/>
        <v>1.3878095097010078E-3</v>
      </c>
      <c r="BM1055" s="67">
        <f t="shared" si="301"/>
        <v>1.3142267753600777E-3</v>
      </c>
      <c r="BN1055" s="67">
        <f t="shared" si="301"/>
        <v>1.2445454545454567E-3</v>
      </c>
      <c r="BO1055" s="67">
        <f t="shared" si="301"/>
        <v>1.1785586912923642E-3</v>
      </c>
      <c r="BP1055" s="67">
        <f t="shared" si="301"/>
        <v>1.1160705972993756E-3</v>
      </c>
      <c r="BQ1055" s="67">
        <f t="shared" si="301"/>
        <v>1.0568956704144197E-3</v>
      </c>
      <c r="BS1055" s="55"/>
    </row>
    <row r="1056" spans="2:71">
      <c r="B1056" s="56">
        <v>38</v>
      </c>
      <c r="C1056" s="212">
        <v>1.0800000000000001E-2</v>
      </c>
      <c r="D1056" s="212">
        <v>3.8E-3</v>
      </c>
      <c r="I1056" s="61" t="s">
        <v>381</v>
      </c>
      <c r="J1056" s="67">
        <f t="shared" si="302"/>
        <v>2.4907829406644568E-2</v>
      </c>
      <c r="K1056" s="67">
        <f t="shared" si="302"/>
        <v>2.3640348506773875E-2</v>
      </c>
      <c r="L1056" s="67">
        <f t="shared" si="302"/>
        <v>2.243736571331419E-2</v>
      </c>
      <c r="M1056" s="67">
        <f t="shared" si="302"/>
        <v>2.1295598921003793E-2</v>
      </c>
      <c r="N1056" s="67">
        <f t="shared" si="302"/>
        <v>2.0211933040568671E-2</v>
      </c>
      <c r="O1056" s="67">
        <f t="shared" si="302"/>
        <v>1.918341149980559E-2</v>
      </c>
      <c r="P1056" s="67">
        <f t="shared" si="302"/>
        <v>1.8207228177148128E-2</v>
      </c>
      <c r="Q1056" s="67">
        <f t="shared" si="302"/>
        <v>1.7280719745708238E-2</v>
      </c>
      <c r="R1056" s="67">
        <f t="shared" si="302"/>
        <v>1.6401358406905247E-2</v>
      </c>
      <c r="S1056" s="67">
        <f t="shared" si="302"/>
        <v>1.5566744993857682E-2</v>
      </c>
      <c r="T1056" s="67">
        <f t="shared" si="302"/>
        <v>1.4774602425721702E-2</v>
      </c>
      <c r="U1056" s="67">
        <f t="shared" si="302"/>
        <v>1.4022769495117568E-2</v>
      </c>
      <c r="V1056" s="67">
        <f t="shared" si="302"/>
        <v>1.3309194971694442E-2</v>
      </c>
      <c r="W1056" s="67">
        <f t="shared" si="302"/>
        <v>1.2631932005746168E-2</v>
      </c>
      <c r="X1056" s="67">
        <f t="shared" si="302"/>
        <v>1.198913281660938E-2</v>
      </c>
      <c r="Y1056" s="67">
        <f t="shared" si="302"/>
        <v>1.1379043651352309E-2</v>
      </c>
      <c r="Z1056" s="67">
        <f t="shared" si="300"/>
        <v>1.0800000000000001E-2</v>
      </c>
      <c r="AA1056" s="67">
        <f t="shared" si="300"/>
        <v>1.0250422054241638E-2</v>
      </c>
      <c r="AB1056" s="67">
        <f t="shared" si="300"/>
        <v>9.7288103972299391E-3</v>
      </c>
      <c r="AC1056" s="67">
        <f t="shared" si="300"/>
        <v>9.233741912713065E-3</v>
      </c>
      <c r="AD1056" s="67">
        <f t="shared" si="300"/>
        <v>8.7638659023379032E-3</v>
      </c>
      <c r="AE1056" s="67">
        <f t="shared" si="300"/>
        <v>8.3179004005315485E-3</v>
      </c>
      <c r="AF1056" s="67">
        <f t="shared" si="300"/>
        <v>7.8946286769068473E-3</v>
      </c>
      <c r="AG1056" s="67">
        <f t="shared" si="300"/>
        <v>7.4928959166494823E-3</v>
      </c>
      <c r="AH1056" s="67">
        <f t="shared" si="300"/>
        <v>7.1116060698297179E-3</v>
      </c>
      <c r="AI1056" s="67">
        <f t="shared" si="300"/>
        <v>6.7497188610427068E-3</v>
      </c>
      <c r="AJ1056" s="67">
        <f t="shared" si="300"/>
        <v>6.4062469512187878E-3</v>
      </c>
      <c r="AK1056" s="67">
        <f t="shared" si="300"/>
        <v>6.0802532438603051E-3</v>
      </c>
      <c r="AL1056" s="67">
        <f t="shared" si="300"/>
        <v>5.7708483283555496E-3</v>
      </c>
      <c r="AM1056" s="67">
        <f t="shared" si="300"/>
        <v>5.4771880533943697E-3</v>
      </c>
      <c r="AN1056" s="67">
        <f t="shared" si="300"/>
        <v>5.1984712238650442E-3</v>
      </c>
      <c r="AO1056" s="67">
        <f t="shared" si="303"/>
        <v>4.9339374149487743E-3</v>
      </c>
      <c r="AP1056" s="67">
        <f t="shared" si="303"/>
        <v>4.6828648974480448E-3</v>
      </c>
      <c r="AQ1056" s="67">
        <f t="shared" si="303"/>
        <v>4.4445686686884669E-3</v>
      </c>
      <c r="AR1056" s="67">
        <f t="shared" si="303"/>
        <v>4.2183985836218192E-3</v>
      </c>
      <c r="AS1056" s="67">
        <f t="shared" si="303"/>
        <v>4.0037375810313691E-3</v>
      </c>
      <c r="AT1056" s="67">
        <f t="shared" si="303"/>
        <v>3.8000000000000004E-3</v>
      </c>
      <c r="AU1056" s="67">
        <f t="shared" si="303"/>
        <v>3.6066299820479834E-3</v>
      </c>
      <c r="AV1056" s="67">
        <f t="shared" si="303"/>
        <v>3.423099954580905E-3</v>
      </c>
      <c r="AW1056" s="67">
        <f t="shared" si="303"/>
        <v>3.2489091915101527E-3</v>
      </c>
      <c r="AX1056" s="67">
        <f t="shared" si="303"/>
        <v>3.0835824471188919E-3</v>
      </c>
      <c r="AY1056" s="67">
        <f t="shared" si="303"/>
        <v>2.9266686594462857E-3</v>
      </c>
      <c r="AZ1056" s="67">
        <f t="shared" si="303"/>
        <v>2.7777397196524088E-3</v>
      </c>
      <c r="BA1056" s="67">
        <f t="shared" si="303"/>
        <v>2.6363893040062991E-3</v>
      </c>
      <c r="BB1056" s="67">
        <f t="shared" si="303"/>
        <v>2.5022317653104562E-3</v>
      </c>
      <c r="BC1056" s="67">
        <f t="shared" si="303"/>
        <v>2.3749010807372485E-3</v>
      </c>
      <c r="BD1056" s="67">
        <f t="shared" si="301"/>
        <v>2.2540498532066106E-3</v>
      </c>
      <c r="BE1056" s="67">
        <f t="shared" si="301"/>
        <v>2.1393483635804779E-3</v>
      </c>
      <c r="BF1056" s="67">
        <f t="shared" si="301"/>
        <v>2.0304836710880636E-3</v>
      </c>
      <c r="BG1056" s="67">
        <f t="shared" si="301"/>
        <v>1.9271587595276489E-3</v>
      </c>
      <c r="BH1056" s="67">
        <f t="shared" si="301"/>
        <v>1.8290917269154785E-3</v>
      </c>
      <c r="BI1056" s="67">
        <f t="shared" si="301"/>
        <v>1.7360150163708652E-3</v>
      </c>
      <c r="BJ1056" s="67">
        <f t="shared" si="301"/>
        <v>1.6476746861391269E-3</v>
      </c>
      <c r="BK1056" s="67">
        <f t="shared" si="301"/>
        <v>1.5638297167607567E-3</v>
      </c>
      <c r="BL1056" s="67">
        <f t="shared" si="301"/>
        <v>1.4842513534965662E-3</v>
      </c>
      <c r="BM1056" s="67">
        <f t="shared" si="301"/>
        <v>1.4087224822147408E-3</v>
      </c>
      <c r="BN1056" s="67">
        <f t="shared" si="301"/>
        <v>1.3370370370370372E-3</v>
      </c>
      <c r="BO1056" s="67">
        <f t="shared" si="301"/>
        <v>1.2689994381279942E-3</v>
      </c>
      <c r="BP1056" s="67">
        <f t="shared" si="301"/>
        <v>1.2044240580932814E-3</v>
      </c>
      <c r="BQ1056" s="67">
        <f t="shared" si="301"/>
        <v>1.14313471553135E-3</v>
      </c>
      <c r="BS1056" s="55"/>
    </row>
    <row r="1057" spans="2:71">
      <c r="B1057" s="56">
        <v>39</v>
      </c>
      <c r="C1057" s="212">
        <v>1.06E-2</v>
      </c>
      <c r="D1057" s="212">
        <v>3.8E-3</v>
      </c>
      <c r="I1057" s="61" t="s">
        <v>381</v>
      </c>
      <c r="J1057" s="67">
        <f t="shared" si="302"/>
        <v>2.4083726142979801E-2</v>
      </c>
      <c r="K1057" s="67">
        <f t="shared" si="302"/>
        <v>2.2879554654187517E-2</v>
      </c>
      <c r="L1057" s="67">
        <f t="shared" si="302"/>
        <v>2.1735590998926128E-2</v>
      </c>
      <c r="M1057" s="67">
        <f t="shared" si="302"/>
        <v>2.0648824822564065E-2</v>
      </c>
      <c r="N1057" s="67">
        <f t="shared" si="302"/>
        <v>1.961639628634913E-2</v>
      </c>
      <c r="O1057" s="67">
        <f t="shared" si="302"/>
        <v>1.8635588541707087E-2</v>
      </c>
      <c r="P1057" s="67">
        <f t="shared" si="302"/>
        <v>1.7703820580820807E-2</v>
      </c>
      <c r="Q1057" s="67">
        <f t="shared" si="302"/>
        <v>1.6818640444675945E-2</v>
      </c>
      <c r="R1057" s="67">
        <f t="shared" si="302"/>
        <v>1.5977718770700214E-2</v>
      </c>
      <c r="S1057" s="67">
        <f t="shared" si="302"/>
        <v>1.5178842663016733E-2</v>
      </c>
      <c r="T1057" s="67">
        <f t="shared" si="302"/>
        <v>1.4419909869180902E-2</v>
      </c>
      <c r="U1057" s="67">
        <f t="shared" si="302"/>
        <v>1.3698923248076854E-2</v>
      </c>
      <c r="V1057" s="67">
        <f t="shared" si="302"/>
        <v>1.3013985514415722E-2</v>
      </c>
      <c r="W1057" s="67">
        <f t="shared" si="302"/>
        <v>1.2363294246005697E-2</v>
      </c>
      <c r="X1057" s="67">
        <f t="shared" si="302"/>
        <v>1.1745137140655561E-2</v>
      </c>
      <c r="Y1057" s="67">
        <f t="shared" si="302"/>
        <v>1.1157887510230105E-2</v>
      </c>
      <c r="Z1057" s="67">
        <f t="shared" si="300"/>
        <v>1.06E-2</v>
      </c>
      <c r="AA1057" s="67">
        <f t="shared" si="300"/>
        <v>1.0070006522021556E-2</v>
      </c>
      <c r="AB1057" s="67">
        <f t="shared" si="300"/>
        <v>9.5665123918449689E-3</v>
      </c>
      <c r="AC1057" s="67">
        <f t="shared" si="300"/>
        <v>9.0881926583847999E-3</v>
      </c>
      <c r="AD1057" s="67">
        <f t="shared" si="300"/>
        <v>8.6337886172946562E-3</v>
      </c>
      <c r="AE1057" s="67">
        <f t="shared" si="300"/>
        <v>8.2021044986710055E-3</v>
      </c>
      <c r="AF1057" s="67">
        <f t="shared" si="300"/>
        <v>7.7920043203697506E-3</v>
      </c>
      <c r="AG1057" s="67">
        <f t="shared" si="300"/>
        <v>7.4024088986550515E-3</v>
      </c>
      <c r="AH1057" s="67">
        <f t="shared" si="300"/>
        <v>7.0322930083138464E-3</v>
      </c>
      <c r="AI1057" s="67">
        <f t="shared" si="300"/>
        <v>6.6806826847629255E-3</v>
      </c>
      <c r="AJ1057" s="67">
        <f t="shared" si="300"/>
        <v>6.3466526610489763E-3</v>
      </c>
      <c r="AK1057" s="67">
        <f t="shared" si="300"/>
        <v>6.029323932997043E-3</v>
      </c>
      <c r="AL1057" s="67">
        <f t="shared" si="300"/>
        <v>5.7278614461000821E-3</v>
      </c>
      <c r="AM1057" s="67">
        <f t="shared" si="300"/>
        <v>5.4414718980626085E-3</v>
      </c>
      <c r="AN1057" s="67">
        <f t="shared" si="300"/>
        <v>5.1694016512157997E-3</v>
      </c>
      <c r="AO1057" s="67">
        <f t="shared" si="303"/>
        <v>4.9109347493105767E-3</v>
      </c>
      <c r="AP1057" s="67">
        <f t="shared" si="303"/>
        <v>4.6653910334697925E-3</v>
      </c>
      <c r="AQ1057" s="67">
        <f t="shared" si="303"/>
        <v>4.4321243523416697E-3</v>
      </c>
      <c r="AR1057" s="67">
        <f t="shared" si="303"/>
        <v>4.2105208617444507E-3</v>
      </c>
      <c r="AS1057" s="67">
        <f t="shared" si="303"/>
        <v>3.9999974093277782E-3</v>
      </c>
      <c r="AT1057" s="67">
        <f t="shared" si="303"/>
        <v>3.8000000000000043E-3</v>
      </c>
      <c r="AU1057" s="67">
        <f t="shared" si="303"/>
        <v>3.6100023380832035E-3</v>
      </c>
      <c r="AV1057" s="67">
        <f t="shared" si="303"/>
        <v>3.4295044423595209E-3</v>
      </c>
      <c r="AW1057" s="67">
        <f t="shared" si="303"/>
        <v>3.2580313303643663E-3</v>
      </c>
      <c r="AX1057" s="67">
        <f t="shared" si="303"/>
        <v>3.0951317684641253E-3</v>
      </c>
      <c r="AY1057" s="67">
        <f t="shared" si="303"/>
        <v>2.9403770844292319E-3</v>
      </c>
      <c r="AZ1057" s="67">
        <f t="shared" si="303"/>
        <v>2.793360039377839E-3</v>
      </c>
      <c r="BA1057" s="67">
        <f t="shared" si="303"/>
        <v>2.6536937561216249E-3</v>
      </c>
      <c r="BB1057" s="67">
        <f t="shared" si="303"/>
        <v>2.521010701093646E-3</v>
      </c>
      <c r="BC1057" s="67">
        <f t="shared" si="303"/>
        <v>2.3949617171791652E-3</v>
      </c>
      <c r="BD1057" s="67">
        <f t="shared" si="301"/>
        <v>2.2752151049043523E-3</v>
      </c>
      <c r="BE1057" s="67">
        <f t="shared" si="301"/>
        <v>2.16145574956498E-3</v>
      </c>
      <c r="BF1057" s="67">
        <f t="shared" si="301"/>
        <v>2.0533842919981454E-3</v>
      </c>
      <c r="BG1057" s="67">
        <f t="shared" si="301"/>
        <v>1.9507163408148996E-3</v>
      </c>
      <c r="BH1057" s="67">
        <f t="shared" si="301"/>
        <v>1.8531817240207608E-3</v>
      </c>
      <c r="BI1057" s="67">
        <f t="shared" si="301"/>
        <v>1.7605237780547373E-3</v>
      </c>
      <c r="BJ1057" s="67">
        <f t="shared" si="301"/>
        <v>1.6724986723759654E-3</v>
      </c>
      <c r="BK1057" s="67">
        <f t="shared" si="301"/>
        <v>1.5888747678206006E-3</v>
      </c>
      <c r="BL1057" s="67">
        <f t="shared" si="301"/>
        <v>1.5094320070404652E-3</v>
      </c>
      <c r="BM1057" s="67">
        <f t="shared" si="301"/>
        <v>1.433961335419394E-3</v>
      </c>
      <c r="BN1057" s="67">
        <f t="shared" si="301"/>
        <v>1.3622641509433995E-3</v>
      </c>
      <c r="BO1057" s="67">
        <f t="shared" si="301"/>
        <v>1.294151781576999E-3</v>
      </c>
      <c r="BP1057" s="67">
        <f t="shared" si="301"/>
        <v>1.229444988770396E-3</v>
      </c>
      <c r="BQ1057" s="67">
        <f t="shared" si="301"/>
        <v>1.1679734957910006E-3</v>
      </c>
      <c r="BS1057" s="55"/>
    </row>
    <row r="1058" spans="2:71">
      <c r="B1058" s="56">
        <v>40</v>
      </c>
      <c r="C1058" s="212">
        <v>1.04E-2</v>
      </c>
      <c r="D1058" s="212">
        <v>3.8999999999999998E-3</v>
      </c>
      <c r="I1058" s="61" t="s">
        <v>381</v>
      </c>
      <c r="J1058" s="67">
        <f t="shared" si="302"/>
        <v>2.279335870263887E-2</v>
      </c>
      <c r="K1058" s="67">
        <f t="shared" si="302"/>
        <v>2.1702506177016249E-2</v>
      </c>
      <c r="L1058" s="67">
        <f t="shared" si="302"/>
        <v>2.0663860052748586E-2</v>
      </c>
      <c r="M1058" s="67">
        <f t="shared" si="302"/>
        <v>1.9674921817636998E-2</v>
      </c>
      <c r="N1058" s="67">
        <f t="shared" si="302"/>
        <v>1.8733312534152505E-2</v>
      </c>
      <c r="O1058" s="67">
        <f t="shared" si="302"/>
        <v>1.7836767116789679E-2</v>
      </c>
      <c r="P1058" s="67">
        <f t="shared" si="302"/>
        <v>1.6983128883296703E-2</v>
      </c>
      <c r="Q1058" s="67">
        <f t="shared" si="302"/>
        <v>1.6170344366674597E-2</v>
      </c>
      <c r="R1058" s="67">
        <f t="shared" si="302"/>
        <v>1.5396458375465579E-2</v>
      </c>
      <c r="S1058" s="67">
        <f t="shared" si="302"/>
        <v>1.4659609290447861E-2</v>
      </c>
      <c r="T1058" s="67">
        <f t="shared" si="302"/>
        <v>1.3958024586422896E-2</v>
      </c>
      <c r="U1058" s="67">
        <f t="shared" si="302"/>
        <v>1.3290016568322465E-2</v>
      </c>
      <c r="V1058" s="67">
        <f t="shared" si="302"/>
        <v>1.265397831137868E-2</v>
      </c>
      <c r="W1058" s="67">
        <f t="shared" si="302"/>
        <v>1.2048379795590695E-2</v>
      </c>
      <c r="X1058" s="67">
        <f t="shared" si="302"/>
        <v>1.1471764225189526E-2</v>
      </c>
      <c r="Y1058" s="67">
        <f t="shared" si="302"/>
        <v>1.0922744524247147E-2</v>
      </c>
      <c r="Z1058" s="67">
        <f t="shared" si="300"/>
        <v>1.04E-2</v>
      </c>
      <c r="AA1058" s="67">
        <f t="shared" si="300"/>
        <v>9.9022731658602939E-3</v>
      </c>
      <c r="AB1058" s="67">
        <f t="shared" si="300"/>
        <v>9.4283667164727723E-3</v>
      </c>
      <c r="AC1058" s="67">
        <f t="shared" si="300"/>
        <v>8.9771406475402556E-3</v>
      </c>
      <c r="AD1058" s="67">
        <f t="shared" si="300"/>
        <v>8.5475095134895738E-3</v>
      </c>
      <c r="AE1058" s="67">
        <f t="shared" si="300"/>
        <v>8.1384398163810937E-3</v>
      </c>
      <c r="AF1058" s="67">
        <f t="shared" si="300"/>
        <v>7.7489475197807184E-3</v>
      </c>
      <c r="AG1058" s="67">
        <f t="shared" si="300"/>
        <v>7.3780956816138742E-3</v>
      </c>
      <c r="AH1058" s="67">
        <f t="shared" si="300"/>
        <v>7.0249922003071891E-3</v>
      </c>
      <c r="AI1058" s="67">
        <f t="shared" si="300"/>
        <v>6.6887876687961286E-3</v>
      </c>
      <c r="AJ1058" s="67">
        <f t="shared" si="300"/>
        <v>6.3686733312362624E-3</v>
      </c>
      <c r="AK1058" s="67">
        <f t="shared" si="300"/>
        <v>6.0638791375029729E-3</v>
      </c>
      <c r="AL1058" s="67">
        <f t="shared" si="300"/>
        <v>5.7736718907995914E-3</v>
      </c>
      <c r="AM1058" s="67">
        <f t="shared" si="300"/>
        <v>5.4973534839179482E-3</v>
      </c>
      <c r="AN1058" s="67">
        <f t="shared" si="300"/>
        <v>5.2342592199085851E-3</v>
      </c>
      <c r="AO1058" s="67">
        <f t="shared" si="303"/>
        <v>4.9837562131209252E-3</v>
      </c>
      <c r="AP1058" s="67">
        <f t="shared" si="303"/>
        <v>4.7452418667670035E-3</v>
      </c>
      <c r="AQ1058" s="67">
        <f t="shared" si="303"/>
        <v>4.5181424233465108E-3</v>
      </c>
      <c r="AR1058" s="67">
        <f t="shared" si="303"/>
        <v>4.3019115844460717E-3</v>
      </c>
      <c r="AS1058" s="67">
        <f t="shared" si="303"/>
        <v>4.0960291965926807E-3</v>
      </c>
      <c r="AT1058" s="67">
        <f t="shared" si="303"/>
        <v>3.8999999999999994E-3</v>
      </c>
      <c r="AU1058" s="67">
        <f t="shared" si="303"/>
        <v>3.7133524371976093E-3</v>
      </c>
      <c r="AV1058" s="67">
        <f t="shared" si="303"/>
        <v>3.5356375186772885E-3</v>
      </c>
      <c r="AW1058" s="67">
        <f t="shared" si="303"/>
        <v>3.3664277428275954E-3</v>
      </c>
      <c r="AX1058" s="67">
        <f t="shared" si="303"/>
        <v>3.2053160675585891E-3</v>
      </c>
      <c r="AY1058" s="67">
        <f t="shared" si="303"/>
        <v>3.0519149311429099E-3</v>
      </c>
      <c r="AZ1058" s="67">
        <f t="shared" si="303"/>
        <v>2.9058553199177691E-3</v>
      </c>
      <c r="BA1058" s="67">
        <f t="shared" si="303"/>
        <v>2.7667858806052015E-3</v>
      </c>
      <c r="BB1058" s="67">
        <f t="shared" si="303"/>
        <v>2.6343720751151956E-3</v>
      </c>
      <c r="BC1058" s="67">
        <f t="shared" si="303"/>
        <v>2.5082953757985479E-3</v>
      </c>
      <c r="BD1058" s="67">
        <f t="shared" si="301"/>
        <v>2.3882524992135975E-3</v>
      </c>
      <c r="BE1058" s="67">
        <f t="shared" si="301"/>
        <v>2.2739546765636149E-3</v>
      </c>
      <c r="BF1058" s="67">
        <f t="shared" si="301"/>
        <v>2.1651269590498463E-3</v>
      </c>
      <c r="BG1058" s="67">
        <f t="shared" si="301"/>
        <v>2.0615075564692298E-3</v>
      </c>
      <c r="BH1058" s="67">
        <f t="shared" si="301"/>
        <v>1.9628472074657193E-3</v>
      </c>
      <c r="BI1058" s="67">
        <f t="shared" si="301"/>
        <v>1.8689085799203464E-3</v>
      </c>
      <c r="BJ1058" s="67">
        <f t="shared" si="301"/>
        <v>1.779465700037626E-3</v>
      </c>
      <c r="BK1058" s="67">
        <f t="shared" si="301"/>
        <v>1.694303408754941E-3</v>
      </c>
      <c r="BL1058" s="67">
        <f t="shared" si="301"/>
        <v>1.6132168441672764E-3</v>
      </c>
      <c r="BM1058" s="67">
        <f t="shared" si="301"/>
        <v>1.5360109487222548E-3</v>
      </c>
      <c r="BN1058" s="67">
        <f t="shared" si="301"/>
        <v>1.4624999999999994E-3</v>
      </c>
      <c r="BO1058" s="67">
        <f t="shared" si="301"/>
        <v>1.3925071639491031E-3</v>
      </c>
      <c r="BP1058" s="67">
        <f t="shared" si="301"/>
        <v>1.325864069503983E-3</v>
      </c>
      <c r="BQ1058" s="67">
        <f t="shared" si="301"/>
        <v>1.2624104035603477E-3</v>
      </c>
      <c r="BS1058" s="55"/>
    </row>
    <row r="1059" spans="2:71">
      <c r="B1059" s="56">
        <v>41</v>
      </c>
      <c r="C1059" s="212">
        <v>1.0500000000000001E-2</v>
      </c>
      <c r="D1059" s="212">
        <v>4.1999999999999997E-3</v>
      </c>
      <c r="I1059" s="61" t="s">
        <v>381</v>
      </c>
      <c r="J1059" s="67">
        <f t="shared" si="302"/>
        <v>2.1854521694299172E-2</v>
      </c>
      <c r="K1059" s="67">
        <f t="shared" si="302"/>
        <v>2.0875856630135081E-2</v>
      </c>
      <c r="L1059" s="67">
        <f t="shared" si="302"/>
        <v>1.994101706447482E-2</v>
      </c>
      <c r="M1059" s="67">
        <f t="shared" si="302"/>
        <v>1.9048040452225638E-2</v>
      </c>
      <c r="N1059" s="67">
        <f t="shared" si="302"/>
        <v>1.8195052132822596E-2</v>
      </c>
      <c r="O1059" s="67">
        <f t="shared" si="302"/>
        <v>1.7380261394680626E-2</v>
      </c>
      <c r="P1059" s="67">
        <f t="shared" si="302"/>
        <v>1.6601957715883995E-2</v>
      </c>
      <c r="Q1059" s="67">
        <f t="shared" si="302"/>
        <v>1.5858507173221084E-2</v>
      </c>
      <c r="R1059" s="67">
        <f t="shared" si="302"/>
        <v>1.5148349012025743E-2</v>
      </c>
      <c r="S1059" s="67">
        <f t="shared" si="302"/>
        <v>1.4469992369624303E-2</v>
      </c>
      <c r="T1059" s="67">
        <f t="shared" si="302"/>
        <v>1.3822013145509494E-2</v>
      </c>
      <c r="U1059" s="67">
        <f t="shared" si="302"/>
        <v>1.3203051011670823E-2</v>
      </c>
      <c r="V1059" s="67">
        <f t="shared" si="302"/>
        <v>1.2611806556805029E-2</v>
      </c>
      <c r="W1059" s="67">
        <f t="shared" si="302"/>
        <v>1.2047038558411346E-2</v>
      </c>
      <c r="X1059" s="67">
        <f t="shared" si="302"/>
        <v>1.1507561377044784E-2</v>
      </c>
      <c r="Y1059" s="67">
        <f t="shared" si="302"/>
        <v>1.0992242467257088E-2</v>
      </c>
      <c r="Z1059" s="67">
        <f t="shared" si="300"/>
        <v>1.0500000000000001E-2</v>
      </c>
      <c r="AA1059" s="67">
        <f t="shared" si="300"/>
        <v>1.0029800591499403E-2</v>
      </c>
      <c r="AB1059" s="67">
        <f t="shared" si="300"/>
        <v>9.5806571338325486E-3</v>
      </c>
      <c r="AC1059" s="67">
        <f t="shared" si="300"/>
        <v>9.1516267226539692E-3</v>
      </c>
      <c r="AD1059" s="67">
        <f t="shared" si="300"/>
        <v>8.7418086777196688E-3</v>
      </c>
      <c r="AE1059" s="67">
        <f t="shared" si="300"/>
        <v>8.3503426520540325E-3</v>
      </c>
      <c r="AF1059" s="67">
        <f t="shared" si="300"/>
        <v>7.9764068257899244E-3</v>
      </c>
      <c r="AG1059" s="67">
        <f t="shared" si="300"/>
        <v>7.6192161808902549E-3</v>
      </c>
      <c r="AH1059" s="67">
        <f t="shared" si="300"/>
        <v>7.2780208531290375E-3</v>
      </c>
      <c r="AI1059" s="67">
        <f t="shared" si="300"/>
        <v>6.9521045578722473E-3</v>
      </c>
      <c r="AJ1059" s="67">
        <f t="shared" si="300"/>
        <v>6.6407830863535961E-3</v>
      </c>
      <c r="AK1059" s="67">
        <f t="shared" si="300"/>
        <v>6.3434028692884309E-3</v>
      </c>
      <c r="AL1059" s="67">
        <f t="shared" si="300"/>
        <v>6.0593396048102969E-3</v>
      </c>
      <c r="AM1059" s="67">
        <f t="shared" si="300"/>
        <v>5.7879969478497207E-3</v>
      </c>
      <c r="AN1059" s="67">
        <f t="shared" si="300"/>
        <v>5.5288052582037964E-3</v>
      </c>
      <c r="AO1059" s="67">
        <f t="shared" si="303"/>
        <v>5.2812204046683289E-3</v>
      </c>
      <c r="AP1059" s="67">
        <f t="shared" si="303"/>
        <v>5.0447226227220109E-3</v>
      </c>
      <c r="AQ1059" s="67">
        <f t="shared" si="303"/>
        <v>4.8188154233645376E-3</v>
      </c>
      <c r="AR1059" s="67">
        <f t="shared" si="303"/>
        <v>4.6030245508179128E-3</v>
      </c>
      <c r="AS1059" s="67">
        <f t="shared" si="303"/>
        <v>4.3968969869028355E-3</v>
      </c>
      <c r="AT1059" s="67">
        <f t="shared" si="303"/>
        <v>4.1999999999999997E-3</v>
      </c>
      <c r="AU1059" s="67">
        <f t="shared" si="303"/>
        <v>4.011920236599761E-3</v>
      </c>
      <c r="AV1059" s="67">
        <f t="shared" si="303"/>
        <v>3.8322628535330193E-3</v>
      </c>
      <c r="AW1059" s="67">
        <f t="shared" si="303"/>
        <v>3.6606506890615874E-3</v>
      </c>
      <c r="AX1059" s="67">
        <f t="shared" si="303"/>
        <v>3.4967234710878673E-3</v>
      </c>
      <c r="AY1059" s="67">
        <f t="shared" si="303"/>
        <v>3.340137060821612E-3</v>
      </c>
      <c r="AZ1059" s="67">
        <f t="shared" si="303"/>
        <v>3.1905627303159701E-3</v>
      </c>
      <c r="BA1059" s="67">
        <f t="shared" si="303"/>
        <v>3.0476864723561008E-3</v>
      </c>
      <c r="BB1059" s="67">
        <f t="shared" si="303"/>
        <v>2.9112083412516144E-3</v>
      </c>
      <c r="BC1059" s="67">
        <f t="shared" si="303"/>
        <v>2.7808418231488985E-3</v>
      </c>
      <c r="BD1059" s="67">
        <f t="shared" si="301"/>
        <v>2.6563132345414379E-3</v>
      </c>
      <c r="BE1059" s="67">
        <f t="shared" si="301"/>
        <v>2.5373611477153726E-3</v>
      </c>
      <c r="BF1059" s="67">
        <f t="shared" si="301"/>
        <v>2.4237358419241187E-3</v>
      </c>
      <c r="BG1059" s="67">
        <f t="shared" si="301"/>
        <v>2.3151987791398881E-3</v>
      </c>
      <c r="BH1059" s="67">
        <f t="shared" si="301"/>
        <v>2.2115221032815184E-3</v>
      </c>
      <c r="BI1059" s="67">
        <f t="shared" si="301"/>
        <v>2.1124881618673312E-3</v>
      </c>
      <c r="BJ1059" s="67">
        <f t="shared" si="301"/>
        <v>2.0178890490888043E-3</v>
      </c>
      <c r="BK1059" s="67">
        <f t="shared" si="301"/>
        <v>1.9275261693458149E-3</v>
      </c>
      <c r="BL1059" s="67">
        <f t="shared" si="301"/>
        <v>1.8412098203271646E-3</v>
      </c>
      <c r="BM1059" s="67">
        <f t="shared" si="301"/>
        <v>1.7587587947611341E-3</v>
      </c>
      <c r="BN1059" s="67">
        <f t="shared" si="301"/>
        <v>1.6799999999999999E-3</v>
      </c>
      <c r="BO1059" s="67">
        <f t="shared" si="301"/>
        <v>1.6047680946399039E-3</v>
      </c>
      <c r="BP1059" s="67">
        <f t="shared" si="301"/>
        <v>1.5329051414132073E-3</v>
      </c>
      <c r="BQ1059" s="67">
        <f t="shared" si="301"/>
        <v>1.4642602756246344E-3</v>
      </c>
      <c r="BS1059" s="55"/>
    </row>
    <row r="1060" spans="2:71">
      <c r="B1060" s="56">
        <v>42</v>
      </c>
      <c r="C1060" s="212">
        <v>1.06E-2</v>
      </c>
      <c r="D1060" s="212">
        <v>4.4000000000000003E-3</v>
      </c>
      <c r="I1060" s="61" t="s">
        <v>381</v>
      </c>
      <c r="J1060" s="67">
        <f t="shared" si="302"/>
        <v>2.1418468615853569E-2</v>
      </c>
      <c r="K1060" s="67">
        <f t="shared" si="302"/>
        <v>2.049725749090385E-2</v>
      </c>
      <c r="L1060" s="67">
        <f t="shared" si="302"/>
        <v>1.9615667776427103E-2</v>
      </c>
      <c r="M1060" s="67">
        <f t="shared" si="302"/>
        <v>1.8771995350398141E-2</v>
      </c>
      <c r="N1060" s="67">
        <f t="shared" si="302"/>
        <v>1.7964609385302054E-2</v>
      </c>
      <c r="O1060" s="67">
        <f t="shared" si="302"/>
        <v>1.7191949195727765E-2</v>
      </c>
      <c r="P1060" s="67">
        <f t="shared" si="302"/>
        <v>1.6452521221547004E-2</v>
      </c>
      <c r="Q1060" s="67">
        <f t="shared" si="302"/>
        <v>1.5744896140847165E-2</v>
      </c>
      <c r="R1060" s="67">
        <f t="shared" si="302"/>
        <v>1.5067706107037258E-2</v>
      </c>
      <c r="S1060" s="67">
        <f t="shared" si="302"/>
        <v>1.4419642104786348E-2</v>
      </c>
      <c r="T1060" s="67">
        <f t="shared" si="302"/>
        <v>1.3799451419683384E-2</v>
      </c>
      <c r="U1060" s="67">
        <f t="shared" si="302"/>
        <v>1.3205935216727298E-2</v>
      </c>
      <c r="V1060" s="67">
        <f t="shared" si="302"/>
        <v>1.2637946222966568E-2</v>
      </c>
      <c r="W1060" s="67">
        <f t="shared" si="302"/>
        <v>1.2094386509808749E-2</v>
      </c>
      <c r="X1060" s="67">
        <f t="shared" si="302"/>
        <v>1.1574205370713171E-2</v>
      </c>
      <c r="Y1060" s="67">
        <f t="shared" si="302"/>
        <v>1.1076397290164325E-2</v>
      </c>
      <c r="Z1060" s="67">
        <f t="shared" si="300"/>
        <v>1.06E-2</v>
      </c>
      <c r="AA1060" s="67">
        <f t="shared" si="300"/>
        <v>1.0144092619336974E-2</v>
      </c>
      <c r="AB1060" s="67">
        <f t="shared" si="300"/>
        <v>9.7077938744987626E-3</v>
      </c>
      <c r="AC1060" s="67">
        <f t="shared" si="300"/>
        <v>9.2902603955044901E-3</v>
      </c>
      <c r="AD1060" s="67">
        <f t="shared" si="300"/>
        <v>8.8906850858260084E-3</v>
      </c>
      <c r="AE1060" s="67">
        <f t="shared" si="300"/>
        <v>8.5082955622619756E-3</v>
      </c>
      <c r="AF1060" s="67">
        <f t="shared" si="300"/>
        <v>8.1423526619131357E-3</v>
      </c>
      <c r="AG1060" s="67">
        <f t="shared" si="300"/>
        <v>7.7921490133728124E-3</v>
      </c>
      <c r="AH1060" s="67">
        <f t="shared" si="300"/>
        <v>7.4570076693706629E-3</v>
      </c>
      <c r="AI1060" s="67">
        <f t="shared" si="300"/>
        <v>7.1362807982266185E-3</v>
      </c>
      <c r="AJ1060" s="67">
        <f t="shared" si="300"/>
        <v>6.8293484315855493E-3</v>
      </c>
      <c r="AK1060" s="67">
        <f t="shared" si="300"/>
        <v>6.5356172660120298E-3</v>
      </c>
      <c r="AL1060" s="67">
        <f t="shared" si="300"/>
        <v>6.254519516128672E-3</v>
      </c>
      <c r="AM1060" s="67">
        <f t="shared" si="300"/>
        <v>5.9855118170811256E-3</v>
      </c>
      <c r="AN1060" s="67">
        <f t="shared" si="300"/>
        <v>5.7280741742081961E-3</v>
      </c>
      <c r="AO1060" s="67">
        <f t="shared" si="303"/>
        <v>5.4817089578868029E-3</v>
      </c>
      <c r="AP1060" s="67">
        <f t="shared" si="303"/>
        <v>5.245939941608763E-3</v>
      </c>
      <c r="AQ1060" s="67">
        <f t="shared" si="303"/>
        <v>5.0203113814300468E-3</v>
      </c>
      <c r="AR1060" s="67">
        <f t="shared" si="303"/>
        <v>4.804387135013014E-3</v>
      </c>
      <c r="AS1060" s="67">
        <f t="shared" si="303"/>
        <v>4.5977498185587762E-3</v>
      </c>
      <c r="AT1060" s="67">
        <f t="shared" si="303"/>
        <v>4.3999999999999994E-3</v>
      </c>
      <c r="AU1060" s="67">
        <f t="shared" si="303"/>
        <v>4.2107554268945935E-3</v>
      </c>
      <c r="AV1060" s="67">
        <f t="shared" si="303"/>
        <v>4.0296502875277881E-3</v>
      </c>
      <c r="AW1060" s="67">
        <f t="shared" si="303"/>
        <v>3.8563345037943165E-3</v>
      </c>
      <c r="AX1060" s="67">
        <f t="shared" si="303"/>
        <v>3.6904730544938154E-3</v>
      </c>
      <c r="AY1060" s="67">
        <f t="shared" si="303"/>
        <v>3.5317453277313856E-3</v>
      </c>
      <c r="AZ1060" s="67">
        <f t="shared" si="303"/>
        <v>3.3798445011714901E-3</v>
      </c>
      <c r="BA1060" s="67">
        <f t="shared" si="303"/>
        <v>3.2344769489472051E-3</v>
      </c>
      <c r="BB1060" s="67">
        <f t="shared" si="303"/>
        <v>3.0953616740783882E-3</v>
      </c>
      <c r="BC1060" s="67">
        <f t="shared" si="303"/>
        <v>2.9622297653016153E-3</v>
      </c>
      <c r="BD1060" s="67">
        <f t="shared" si="301"/>
        <v>2.8348238772619252E-3</v>
      </c>
      <c r="BE1060" s="67">
        <f t="shared" si="301"/>
        <v>2.7128977330615972E-3</v>
      </c>
      <c r="BF1060" s="67">
        <f t="shared" si="301"/>
        <v>2.5962156482043541E-3</v>
      </c>
      <c r="BG1060" s="67">
        <f t="shared" si="301"/>
        <v>2.4845520750148065E-3</v>
      </c>
      <c r="BH1060" s="67">
        <f t="shared" si="301"/>
        <v>2.3776911666524591E-3</v>
      </c>
      <c r="BI1060" s="67">
        <f t="shared" si="301"/>
        <v>2.2754263598775406E-3</v>
      </c>
      <c r="BJ1060" s="67">
        <f t="shared" si="301"/>
        <v>2.1775599757621281E-3</v>
      </c>
      <c r="BK1060" s="67">
        <f t="shared" si="301"/>
        <v>2.083902837574736E-3</v>
      </c>
      <c r="BL1060" s="67">
        <f t="shared" si="301"/>
        <v>1.9942739050997416E-3</v>
      </c>
      <c r="BM1060" s="67">
        <f t="shared" si="301"/>
        <v>1.9084999246847751E-3</v>
      </c>
      <c r="BN1060" s="67">
        <f t="shared" si="301"/>
        <v>1.8264150943396226E-3</v>
      </c>
      <c r="BO1060" s="67">
        <f t="shared" si="301"/>
        <v>1.747860743239265E-3</v>
      </c>
      <c r="BP1060" s="67">
        <f t="shared" si="301"/>
        <v>1.6726850250115344E-3</v>
      </c>
      <c r="BQ1060" s="67">
        <f t="shared" si="301"/>
        <v>1.6007426242165086E-3</v>
      </c>
      <c r="BS1060" s="55"/>
    </row>
    <row r="1061" spans="2:71">
      <c r="B1061" s="56">
        <v>43</v>
      </c>
      <c r="C1061" s="212">
        <v>1.06E-2</v>
      </c>
      <c r="D1061" s="212">
        <v>4.7000000000000002E-3</v>
      </c>
      <c r="I1061" s="61" t="s">
        <v>381</v>
      </c>
      <c r="J1061" s="67">
        <f t="shared" si="302"/>
        <v>2.0317593692221872E-2</v>
      </c>
      <c r="K1061" s="67">
        <f t="shared" si="302"/>
        <v>1.9507960644048857E-2</v>
      </c>
      <c r="L1061" s="67">
        <f t="shared" si="302"/>
        <v>1.87305905539123E-2</v>
      </c>
      <c r="M1061" s="67">
        <f t="shared" si="302"/>
        <v>1.7984197779552891E-2</v>
      </c>
      <c r="N1061" s="67">
        <f t="shared" si="302"/>
        <v>1.7267547910096159E-2</v>
      </c>
      <c r="O1061" s="67">
        <f t="shared" si="302"/>
        <v>1.6579455724539914E-2</v>
      </c>
      <c r="P1061" s="67">
        <f t="shared" si="302"/>
        <v>1.5918783231593684E-2</v>
      </c>
      <c r="Q1061" s="67">
        <f t="shared" si="302"/>
        <v>1.5284437787628308E-2</v>
      </c>
      <c r="R1061" s="67">
        <f t="shared" si="302"/>
        <v>1.4675370289623081E-2</v>
      </c>
      <c r="S1061" s="67">
        <f t="shared" si="302"/>
        <v>1.4090573440121958E-2</v>
      </c>
      <c r="T1061" s="67">
        <f t="shared" si="302"/>
        <v>1.3529080081329229E-2</v>
      </c>
      <c r="U1061" s="67">
        <f t="shared" si="302"/>
        <v>1.2989961595589614E-2</v>
      </c>
      <c r="V1061" s="67">
        <f t="shared" si="302"/>
        <v>1.2472326369607422E-2</v>
      </c>
      <c r="W1061" s="67">
        <f t="shared" si="302"/>
        <v>1.1975318319864814E-2</v>
      </c>
      <c r="X1061" s="67">
        <f t="shared" si="302"/>
        <v>1.1498115476800477E-2</v>
      </c>
      <c r="Y1061" s="67">
        <f t="shared" si="302"/>
        <v>1.1039928625407189E-2</v>
      </c>
      <c r="Z1061" s="67">
        <f t="shared" si="300"/>
        <v>1.06E-2</v>
      </c>
      <c r="AA1061" s="67">
        <f t="shared" si="300"/>
        <v>1.0177602030996446E-2</v>
      </c>
      <c r="AB1061" s="67">
        <f t="shared" si="300"/>
        <v>9.7720361416361295E-3</v>
      </c>
      <c r="AC1061" s="67">
        <f t="shared" si="300"/>
        <v>9.382631592649673E-3</v>
      </c>
      <c r="AD1061" s="67">
        <f t="shared" si="300"/>
        <v>9.0087443729662941E-3</v>
      </c>
      <c r="AE1061" s="67">
        <f t="shared" si="300"/>
        <v>8.6497561346254304E-3</v>
      </c>
      <c r="AF1061" s="67">
        <f t="shared" si="300"/>
        <v>8.3050731701309194E-3</v>
      </c>
      <c r="AG1061" s="67">
        <f t="shared" si="300"/>
        <v>7.9741254305564641E-3</v>
      </c>
      <c r="AH1061" s="67">
        <f t="shared" si="300"/>
        <v>7.6563655827784792E-3</v>
      </c>
      <c r="AI1061" s="67">
        <f t="shared" si="300"/>
        <v>7.3512681042771253E-3</v>
      </c>
      <c r="AJ1061" s="67">
        <f t="shared" si="300"/>
        <v>7.0583284140085158E-3</v>
      </c>
      <c r="AK1061" s="67">
        <f t="shared" si="300"/>
        <v>6.7770620379106585E-3</v>
      </c>
      <c r="AL1061" s="67">
        <f t="shared" si="300"/>
        <v>6.5070038076630587E-3</v>
      </c>
      <c r="AM1061" s="67">
        <f t="shared" si="300"/>
        <v>6.247707091374826E-3</v>
      </c>
      <c r="AN1061" s="67">
        <f t="shared" si="300"/>
        <v>5.9987430549289927E-3</v>
      </c>
      <c r="AO1061" s="67">
        <f t="shared" si="303"/>
        <v>5.7596999527614288E-3</v>
      </c>
      <c r="AP1061" s="67">
        <f t="shared" si="303"/>
        <v>5.5301824469014002E-3</v>
      </c>
      <c r="AQ1061" s="67">
        <f t="shared" si="303"/>
        <v>5.3098109531476024E-3</v>
      </c>
      <c r="AR1061" s="67">
        <f t="shared" si="303"/>
        <v>5.0982210132983208E-3</v>
      </c>
      <c r="AS1061" s="67">
        <f t="shared" si="303"/>
        <v>4.8950626923975234E-3</v>
      </c>
      <c r="AT1061" s="67">
        <f t="shared" si="303"/>
        <v>4.6999999999999958E-3</v>
      </c>
      <c r="AU1061" s="67">
        <f t="shared" si="303"/>
        <v>4.5127103344984208E-3</v>
      </c>
      <c r="AV1061" s="67">
        <f t="shared" si="303"/>
        <v>4.3328839495933745E-3</v>
      </c>
      <c r="AW1061" s="67">
        <f t="shared" si="303"/>
        <v>4.1602234420239081E-3</v>
      </c>
      <c r="AX1061" s="67">
        <f t="shared" si="303"/>
        <v>3.994443259711467E-3</v>
      </c>
      <c r="AY1061" s="67">
        <f t="shared" si="303"/>
        <v>3.8352692295037251E-3</v>
      </c>
      <c r="AZ1061" s="67">
        <f t="shared" si="303"/>
        <v>3.6824381037372919E-3</v>
      </c>
      <c r="BA1061" s="67">
        <f t="shared" si="303"/>
        <v>3.5356971248693731E-3</v>
      </c>
      <c r="BB1061" s="67">
        <f t="shared" si="303"/>
        <v>3.3948036074583797E-3</v>
      </c>
      <c r="BC1061" s="67">
        <f t="shared" si="303"/>
        <v>3.2595245368021194E-3</v>
      </c>
      <c r="BD1061" s="67">
        <f t="shared" si="301"/>
        <v>3.1296361835698107E-3</v>
      </c>
      <c r="BE1061" s="67">
        <f t="shared" si="301"/>
        <v>3.0049237337905731E-3</v>
      </c>
      <c r="BF1061" s="67">
        <f t="shared" si="301"/>
        <v>2.8851809335864484E-3</v>
      </c>
      <c r="BG1061" s="67">
        <f t="shared" si="301"/>
        <v>2.7702097480624206E-3</v>
      </c>
      <c r="BH1061" s="67">
        <f t="shared" si="301"/>
        <v>2.6598200337892685E-3</v>
      </c>
      <c r="BI1061" s="67">
        <f t="shared" si="301"/>
        <v>2.5538292243376119E-3</v>
      </c>
      <c r="BJ1061" s="67">
        <f t="shared" si="301"/>
        <v>2.4520620283430715E-3</v>
      </c>
      <c r="BK1061" s="67">
        <f t="shared" si="301"/>
        <v>2.35435013960318E-3</v>
      </c>
      <c r="BL1061" s="67">
        <f t="shared" si="301"/>
        <v>2.2605319587266125E-3</v>
      </c>
      <c r="BM1061" s="67">
        <f t="shared" si="301"/>
        <v>2.170452325874372E-3</v>
      </c>
      <c r="BN1061" s="67">
        <f t="shared" si="301"/>
        <v>2.0839622641509402E-3</v>
      </c>
      <c r="BO1061" s="67">
        <f t="shared" si="301"/>
        <v>2.000918733220996E-3</v>
      </c>
      <c r="BP1061" s="67">
        <f t="shared" si="301"/>
        <v>1.9211843927442306E-3</v>
      </c>
      <c r="BQ1061" s="67">
        <f t="shared" si="301"/>
        <v>1.8446273752370144E-3</v>
      </c>
      <c r="BS1061" s="55"/>
    </row>
    <row r="1062" spans="2:71">
      <c r="B1062" s="56">
        <v>44</v>
      </c>
      <c r="C1062" s="212">
        <v>1.0699999999999999E-2</v>
      </c>
      <c r="D1062" s="212">
        <v>5.0000000000000001E-3</v>
      </c>
      <c r="I1062" s="61" t="s">
        <v>381</v>
      </c>
      <c r="J1062" s="67">
        <f t="shared" si="302"/>
        <v>1.9665943919273506E-2</v>
      </c>
      <c r="K1062" s="67">
        <f t="shared" si="302"/>
        <v>1.8931895896989067E-2</v>
      </c>
      <c r="L1062" s="67">
        <f t="shared" si="302"/>
        <v>1.8225246839190214E-2</v>
      </c>
      <c r="M1062" s="67">
        <f t="shared" si="302"/>
        <v>1.7544974056308837E-2</v>
      </c>
      <c r="N1062" s="67">
        <f t="shared" si="302"/>
        <v>1.6890093031531609E-2</v>
      </c>
      <c r="O1062" s="67">
        <f t="shared" si="302"/>
        <v>1.6259655995969582E-2</v>
      </c>
      <c r="P1062" s="67">
        <f t="shared" si="302"/>
        <v>1.5652750557010729E-2</v>
      </c>
      <c r="Q1062" s="67">
        <f t="shared" si="302"/>
        <v>1.5068498377870486E-2</v>
      </c>
      <c r="R1062" s="67">
        <f t="shared" si="302"/>
        <v>1.4506053906429084E-2</v>
      </c>
      <c r="S1062" s="67">
        <f t="shared" si="302"/>
        <v>1.3964603151516168E-2</v>
      </c>
      <c r="T1062" s="67">
        <f t="shared" si="302"/>
        <v>1.3443362504871622E-2</v>
      </c>
      <c r="U1062" s="67">
        <f t="shared" si="302"/>
        <v>1.2941577607077695E-2</v>
      </c>
      <c r="V1062" s="67">
        <f t="shared" si="302"/>
        <v>1.2458522255821161E-2</v>
      </c>
      <c r="W1062" s="67">
        <f t="shared" si="302"/>
        <v>1.1993497354905548E-2</v>
      </c>
      <c r="X1062" s="67">
        <f t="shared" si="302"/>
        <v>1.1545829902492345E-2</v>
      </c>
      <c r="Y1062" s="67">
        <f t="shared" si="302"/>
        <v>1.1114872017106994E-2</v>
      </c>
      <c r="Z1062" s="67">
        <f t="shared" si="300"/>
        <v>1.0699999999999999E-2</v>
      </c>
      <c r="AA1062" s="67">
        <f t="shared" si="300"/>
        <v>1.0300613432506236E-2</v>
      </c>
      <c r="AB1062" s="67">
        <f t="shared" si="300"/>
        <v>9.9161343070960674E-3</v>
      </c>
      <c r="AC1062" s="67">
        <f t="shared" si="300"/>
        <v>9.5460061908607171E-3</v>
      </c>
      <c r="AD1062" s="67">
        <f t="shared" si="300"/>
        <v>9.1896934202212715E-3</v>
      </c>
      <c r="AE1062" s="67">
        <f t="shared" si="300"/>
        <v>8.8466803256958323E-3</v>
      </c>
      <c r="AF1062" s="67">
        <f t="shared" si="300"/>
        <v>8.5164704856029103E-3</v>
      </c>
      <c r="AG1062" s="67">
        <f t="shared" si="300"/>
        <v>8.1985860076209567E-3</v>
      </c>
      <c r="AH1062" s="67">
        <f t="shared" si="300"/>
        <v>7.8925668371643103E-3</v>
      </c>
      <c r="AI1062" s="67">
        <f t="shared" si="300"/>
        <v>7.5979700915745768E-3</v>
      </c>
      <c r="AJ1062" s="67">
        <f t="shared" si="300"/>
        <v>7.3143694191639E-3</v>
      </c>
      <c r="AK1062" s="67">
        <f t="shared" si="300"/>
        <v>7.0413543821824763E-3</v>
      </c>
      <c r="AL1062" s="67">
        <f t="shared" si="300"/>
        <v>6.7785298628173351E-3</v>
      </c>
      <c r="AM1062" s="67">
        <f t="shared" si="300"/>
        <v>6.5255154913626996E-3</v>
      </c>
      <c r="AN1062" s="67">
        <f t="shared" si="300"/>
        <v>6.281945095734408E-3</v>
      </c>
      <c r="AO1062" s="67">
        <f t="shared" si="303"/>
        <v>6.0474661715316375E-3</v>
      </c>
      <c r="AP1062" s="67">
        <f t="shared" si="303"/>
        <v>5.8217393718790512E-3</v>
      </c>
      <c r="AQ1062" s="67">
        <f t="shared" si="303"/>
        <v>5.6044380163110079E-3</v>
      </c>
      <c r="AR1062" s="67">
        <f t="shared" si="303"/>
        <v>5.3952476179870814E-3</v>
      </c>
      <c r="AS1062" s="67">
        <f t="shared" si="303"/>
        <v>5.1938654285546742E-3</v>
      </c>
      <c r="AT1062" s="67">
        <f t="shared" si="303"/>
        <v>5.0000000000000036E-3</v>
      </c>
      <c r="AU1062" s="67">
        <f t="shared" si="303"/>
        <v>4.8133707628533846E-3</v>
      </c>
      <c r="AV1062" s="67">
        <f t="shared" si="303"/>
        <v>4.6337076201383521E-3</v>
      </c>
      <c r="AW1062" s="67">
        <f t="shared" si="303"/>
        <v>4.4607505564769733E-3</v>
      </c>
      <c r="AX1062" s="67">
        <f t="shared" si="303"/>
        <v>4.2942492617856435E-3</v>
      </c>
      <c r="AY1062" s="67">
        <f t="shared" si="303"/>
        <v>4.1339627690167476E-3</v>
      </c>
      <c r="AZ1062" s="67">
        <f t="shared" si="303"/>
        <v>3.9796591054219238E-3</v>
      </c>
      <c r="BA1062" s="67">
        <f t="shared" si="303"/>
        <v>3.8311149568322263E-3</v>
      </c>
      <c r="BB1062" s="67">
        <f t="shared" si="303"/>
        <v>3.6881153444693073E-3</v>
      </c>
      <c r="BC1062" s="67">
        <f t="shared" si="303"/>
        <v>3.5504533138198974E-3</v>
      </c>
      <c r="BD1062" s="67">
        <f t="shared" si="301"/>
        <v>3.4179296351233195E-3</v>
      </c>
      <c r="BE1062" s="67">
        <f t="shared" si="301"/>
        <v>3.2903525150385434E-3</v>
      </c>
      <c r="BF1062" s="67">
        <f t="shared" si="301"/>
        <v>3.1675373190735226E-3</v>
      </c>
      <c r="BG1062" s="67">
        <f t="shared" si="301"/>
        <v>3.0493063043750958E-3</v>
      </c>
      <c r="BH1062" s="67">
        <f t="shared" si="301"/>
        <v>2.935488362492716E-3</v>
      </c>
      <c r="BI1062" s="67">
        <f t="shared" si="301"/>
        <v>2.8259187717437576E-3</v>
      </c>
      <c r="BJ1062" s="67">
        <f t="shared" si="301"/>
        <v>2.7204389588219883E-3</v>
      </c>
      <c r="BK1062" s="67">
        <f t="shared" si="301"/>
        <v>2.6188962693042108E-3</v>
      </c>
      <c r="BL1062" s="67">
        <f t="shared" si="301"/>
        <v>2.521143746722937E-3</v>
      </c>
      <c r="BM1062" s="67">
        <f t="shared" si="301"/>
        <v>2.427039919885363E-3</v>
      </c>
      <c r="BN1062" s="67">
        <f t="shared" si="301"/>
        <v>2.3364485981308444E-3</v>
      </c>
      <c r="BO1062" s="67">
        <f t="shared" si="301"/>
        <v>2.2492386742305553E-3</v>
      </c>
      <c r="BP1062" s="67">
        <f t="shared" si="301"/>
        <v>2.1652839346440918E-3</v>
      </c>
      <c r="BQ1062" s="67">
        <f t="shared" si="301"/>
        <v>2.0844628768584002E-3</v>
      </c>
      <c r="BS1062" s="55"/>
    </row>
    <row r="1063" spans="2:71">
      <c r="B1063" s="56">
        <v>45</v>
      </c>
      <c r="C1063" s="212">
        <v>1.0800000000000001E-2</v>
      </c>
      <c r="D1063" s="212">
        <v>5.3E-3</v>
      </c>
      <c r="I1063" s="61" t="s">
        <v>381</v>
      </c>
      <c r="J1063" s="67">
        <f t="shared" si="302"/>
        <v>1.9087192969402079E-2</v>
      </c>
      <c r="K1063" s="67">
        <f t="shared" si="302"/>
        <v>1.841978980103938E-2</v>
      </c>
      <c r="L1063" s="67">
        <f t="shared" si="302"/>
        <v>1.7775723065113578E-2</v>
      </c>
      <c r="M1063" s="67">
        <f t="shared" si="302"/>
        <v>1.7154176779464726E-2</v>
      </c>
      <c r="N1063" s="67">
        <f t="shared" si="302"/>
        <v>1.6554363493581269E-2</v>
      </c>
      <c r="O1063" s="67">
        <f t="shared" si="302"/>
        <v>1.5975523290961885E-2</v>
      </c>
      <c r="P1063" s="67">
        <f t="shared" si="302"/>
        <v>1.5416922826360719E-2</v>
      </c>
      <c r="Q1063" s="67">
        <f t="shared" si="302"/>
        <v>1.4877854396696349E-2</v>
      </c>
      <c r="R1063" s="67">
        <f t="shared" si="302"/>
        <v>1.4357635044447344E-2</v>
      </c>
      <c r="S1063" s="67">
        <f t="shared" si="302"/>
        <v>1.3855605692398534E-2</v>
      </c>
      <c r="T1063" s="67">
        <f t="shared" si="302"/>
        <v>1.3371130308641739E-2</v>
      </c>
      <c r="U1063" s="67">
        <f t="shared" si="302"/>
        <v>1.2903595100773111E-2</v>
      </c>
      <c r="V1063" s="67">
        <f t="shared" si="302"/>
        <v>1.2452407738266176E-2</v>
      </c>
      <c r="W1063" s="67">
        <f t="shared" si="302"/>
        <v>1.2016996602035418E-2</v>
      </c>
      <c r="X1063" s="67">
        <f t="shared" si="302"/>
        <v>1.1596810060239614E-2</v>
      </c>
      <c r="Y1063" s="67">
        <f t="shared" si="302"/>
        <v>1.119131576940745E-2</v>
      </c>
      <c r="Z1063" s="67">
        <f t="shared" si="300"/>
        <v>1.0800000000000001E-2</v>
      </c>
      <c r="AA1063" s="67">
        <f t="shared" si="300"/>
        <v>1.0422366985555605E-2</v>
      </c>
      <c r="AB1063" s="67">
        <f t="shared" si="300"/>
        <v>1.0057938294592539E-2</v>
      </c>
      <c r="AC1063" s="67">
        <f t="shared" si="300"/>
        <v>9.7062522244737697E-3</v>
      </c>
      <c r="AD1063" s="67">
        <f t="shared" si="300"/>
        <v>9.3668632164658396E-3</v>
      </c>
      <c r="AE1063" s="67">
        <f t="shared" si="300"/>
        <v>9.0393412912508093E-3</v>
      </c>
      <c r="AF1063" s="67">
        <f t="shared" si="300"/>
        <v>8.7232715041761118E-3</v>
      </c>
      <c r="AG1063" s="67">
        <f t="shared" si="300"/>
        <v>8.4182534195521366E-3</v>
      </c>
      <c r="AH1063" s="67">
        <f t="shared" si="300"/>
        <v>8.123900603331553E-3</v>
      </c>
      <c r="AI1063" s="67">
        <f t="shared" si="300"/>
        <v>7.8398401335275942E-3</v>
      </c>
      <c r="AJ1063" s="67">
        <f t="shared" si="300"/>
        <v>7.5657121277510966E-3</v>
      </c>
      <c r="AK1063" s="67">
        <f t="shared" si="300"/>
        <v>7.3011692872676556E-3</v>
      </c>
      <c r="AL1063" s="67">
        <f t="shared" si="300"/>
        <v>7.045876456997311E-3</v>
      </c>
      <c r="AM1063" s="67">
        <f t="shared" si="300"/>
        <v>6.7995102008992824E-3</v>
      </c>
      <c r="AN1063" s="67">
        <f t="shared" si="300"/>
        <v>6.5617583922038189E-3</v>
      </c>
      <c r="AO1063" s="67">
        <f t="shared" si="303"/>
        <v>6.3323198179719908E-3</v>
      </c>
      <c r="AP1063" s="67">
        <f t="shared" si="303"/>
        <v>6.1109037974824776E-3</v>
      </c>
      <c r="AQ1063" s="67">
        <f t="shared" si="303"/>
        <v>5.8972298139618289E-3</v>
      </c>
      <c r="AR1063" s="67">
        <f t="shared" si="303"/>
        <v>5.6910271591916646E-3</v>
      </c>
      <c r="AS1063" s="67">
        <f t="shared" si="303"/>
        <v>5.492034590542547E-3</v>
      </c>
      <c r="AT1063" s="67">
        <f t="shared" si="303"/>
        <v>5.3000000000000026E-3</v>
      </c>
      <c r="AU1063" s="67">
        <f t="shared" si="303"/>
        <v>5.114680094763401E-3</v>
      </c>
      <c r="AV1063" s="67">
        <f t="shared" si="303"/>
        <v>4.9358400890130074E-3</v>
      </c>
      <c r="AW1063" s="67">
        <f t="shared" si="303"/>
        <v>4.7632534064547226E-3</v>
      </c>
      <c r="AX1063" s="67">
        <f t="shared" si="303"/>
        <v>4.5967013932656457E-3</v>
      </c>
      <c r="AY1063" s="67">
        <f t="shared" si="303"/>
        <v>4.435973041076788E-3</v>
      </c>
      <c r="AZ1063" s="67">
        <f t="shared" si="303"/>
        <v>4.2808647196419828E-3</v>
      </c>
      <c r="BA1063" s="67">
        <f t="shared" si="303"/>
        <v>4.1311799188542917E-3</v>
      </c>
      <c r="BB1063" s="67">
        <f t="shared" si="303"/>
        <v>3.9867289997830794E-3</v>
      </c>
      <c r="BC1063" s="67">
        <f t="shared" si="303"/>
        <v>3.8473289544163208E-3</v>
      </c>
      <c r="BD1063" s="67">
        <f t="shared" si="301"/>
        <v>3.712803173803781E-3</v>
      </c>
      <c r="BE1063" s="67">
        <f t="shared" si="301"/>
        <v>3.582981224307277E-3</v>
      </c>
      <c r="BF1063" s="67">
        <f t="shared" si="301"/>
        <v>3.457698631674608E-3</v>
      </c>
      <c r="BG1063" s="67">
        <f t="shared" si="301"/>
        <v>3.336796672663539E-3</v>
      </c>
      <c r="BH1063" s="67">
        <f t="shared" si="301"/>
        <v>3.2201221739518756E-3</v>
      </c>
      <c r="BI1063" s="67">
        <f t="shared" si="301"/>
        <v>3.107527318078849E-3</v>
      </c>
      <c r="BJ1063" s="67">
        <f t="shared" si="301"/>
        <v>2.9988694561719582E-3</v>
      </c>
      <c r="BK1063" s="67">
        <f t="shared" si="301"/>
        <v>2.8940109272220099E-3</v>
      </c>
      <c r="BL1063" s="67">
        <f t="shared" si="301"/>
        <v>2.7928188836773924E-3</v>
      </c>
      <c r="BM1063" s="67">
        <f t="shared" si="301"/>
        <v>2.6951651231366214E-3</v>
      </c>
      <c r="BN1063" s="67">
        <f t="shared" si="301"/>
        <v>2.6009259259259284E-3</v>
      </c>
      <c r="BO1063" s="67">
        <f t="shared" si="301"/>
        <v>2.5099818983561149E-3</v>
      </c>
      <c r="BP1063" s="67">
        <f t="shared" si="301"/>
        <v>2.4222178214600883E-3</v>
      </c>
      <c r="BQ1063" s="67">
        <f t="shared" si="301"/>
        <v>2.3375225050194484E-3</v>
      </c>
      <c r="BS1063" s="55"/>
    </row>
    <row r="1064" spans="2:71">
      <c r="B1064" s="56">
        <v>46</v>
      </c>
      <c r="C1064" s="212">
        <v>1.0999999999999999E-2</v>
      </c>
      <c r="D1064" s="212">
        <v>5.4000000000000003E-3</v>
      </c>
      <c r="I1064" s="61" t="s">
        <v>381</v>
      </c>
      <c r="J1064" s="67">
        <f t="shared" si="302"/>
        <v>1.9435325808674526E-2</v>
      </c>
      <c r="K1064" s="67">
        <f t="shared" si="302"/>
        <v>1.8756071479104734E-2</v>
      </c>
      <c r="L1064" s="67">
        <f t="shared" si="302"/>
        <v>1.8100556728113726E-2</v>
      </c>
      <c r="M1064" s="67">
        <f t="shared" si="302"/>
        <v>1.746795187002036E-2</v>
      </c>
      <c r="N1064" s="67">
        <f t="shared" si="302"/>
        <v>1.6857456216218029E-2</v>
      </c>
      <c r="O1064" s="67">
        <f t="shared" si="302"/>
        <v>1.6268297061742286E-2</v>
      </c>
      <c r="P1064" s="67">
        <f t="shared" si="302"/>
        <v>1.5699728707257384E-2</v>
      </c>
      <c r="Q1064" s="67">
        <f t="shared" si="302"/>
        <v>1.5151031515223894E-2</v>
      </c>
      <c r="R1064" s="67">
        <f t="shared" si="302"/>
        <v>1.4621510999052725E-2</v>
      </c>
      <c r="S1064" s="67">
        <f t="shared" si="302"/>
        <v>1.4110496944092754E-2</v>
      </c>
      <c r="T1064" s="67">
        <f t="shared" si="302"/>
        <v>1.361734255933948E-2</v>
      </c>
      <c r="U1064" s="67">
        <f t="shared" si="302"/>
        <v>1.3141423658790978E-2</v>
      </c>
      <c r="V1064" s="67">
        <f t="shared" si="302"/>
        <v>1.2682137871415054E-2</v>
      </c>
      <c r="W1064" s="67">
        <f t="shared" si="302"/>
        <v>1.2238903878727631E-2</v>
      </c>
      <c r="X1064" s="67">
        <f t="shared" si="302"/>
        <v>1.1811160679017349E-2</v>
      </c>
      <c r="Y1064" s="67">
        <f t="shared" si="302"/>
        <v>1.1398366877285133E-2</v>
      </c>
      <c r="Z1064" s="67">
        <f t="shared" si="300"/>
        <v>1.0999999999999999E-2</v>
      </c>
      <c r="AA1064" s="67">
        <f t="shared" si="300"/>
        <v>1.0615555833803782E-2</v>
      </c>
      <c r="AB1064" s="67">
        <f t="shared" si="300"/>
        <v>1.0244547787327772E-2</v>
      </c>
      <c r="AC1064" s="67">
        <f t="shared" si="300"/>
        <v>9.8865062753135426E-3</v>
      </c>
      <c r="AD1064" s="67">
        <f t="shared" si="300"/>
        <v>9.5409781242583973E-3</v>
      </c>
      <c r="AE1064" s="67">
        <f t="shared" si="300"/>
        <v>9.2075259988332256E-3</v>
      </c>
      <c r="AF1064" s="67">
        <f t="shared" si="300"/>
        <v>8.8857278483467327E-3</v>
      </c>
      <c r="AG1064" s="67">
        <f t="shared" si="300"/>
        <v>8.5751763725554434E-3</v>
      </c>
      <c r="AH1064" s="67">
        <f t="shared" si="300"/>
        <v>8.2754785061433904E-3</v>
      </c>
      <c r="AI1064" s="67">
        <f t="shared" si="300"/>
        <v>7.9862549212189344E-3</v>
      </c>
      <c r="AJ1064" s="67">
        <f t="shared" si="300"/>
        <v>7.7071395471990734E-3</v>
      </c>
      <c r="AK1064" s="67">
        <f t="shared" si="300"/>
        <v>7.4377791074735425E-3</v>
      </c>
      <c r="AL1064" s="67">
        <f t="shared" si="300"/>
        <v>7.177832672262241E-3</v>
      </c>
      <c r="AM1064" s="67">
        <f t="shared" si="300"/>
        <v>6.9269712271000745E-3</v>
      </c>
      <c r="AN1064" s="67">
        <f t="shared" si="300"/>
        <v>6.6848772564030122E-3</v>
      </c>
      <c r="AO1064" s="67">
        <f t="shared" si="303"/>
        <v>6.4512443415882933E-3</v>
      </c>
      <c r="AP1064" s="67">
        <f t="shared" si="303"/>
        <v>6.2257767732401123E-3</v>
      </c>
      <c r="AQ1064" s="67">
        <f t="shared" si="303"/>
        <v>6.0081891768299237E-3</v>
      </c>
      <c r="AR1064" s="67">
        <f t="shared" si="303"/>
        <v>5.7982061515176033E-3</v>
      </c>
      <c r="AS1064" s="67">
        <f t="shared" si="303"/>
        <v>5.5955619215763332E-3</v>
      </c>
      <c r="AT1064" s="67">
        <f t="shared" si="303"/>
        <v>5.3999999999999951E-3</v>
      </c>
      <c r="AU1064" s="67">
        <f t="shared" si="303"/>
        <v>5.2112728638673061E-3</v>
      </c>
      <c r="AV1064" s="67">
        <f t="shared" si="303"/>
        <v>5.0291416410518115E-3</v>
      </c>
      <c r="AW1064" s="67">
        <f t="shared" si="303"/>
        <v>4.8533758078811899E-3</v>
      </c>
      <c r="AX1064" s="67">
        <f t="shared" si="303"/>
        <v>4.6837528973632091E-3</v>
      </c>
      <c r="AY1064" s="67">
        <f t="shared" si="303"/>
        <v>4.5200582176090354E-3</v>
      </c>
      <c r="AZ1064" s="67">
        <f t="shared" si="303"/>
        <v>4.3620845800974835E-3</v>
      </c>
      <c r="BA1064" s="67">
        <f t="shared" si="303"/>
        <v>4.2096320374363054E-3</v>
      </c>
      <c r="BB1064" s="67">
        <f t="shared" si="303"/>
        <v>4.0625076302885704E-3</v>
      </c>
      <c r="BC1064" s="67">
        <f t="shared" si="303"/>
        <v>3.9205251431438373E-3</v>
      </c>
      <c r="BD1064" s="67">
        <f t="shared" si="301"/>
        <v>3.7835048686249966E-3</v>
      </c>
      <c r="BE1064" s="67">
        <f t="shared" si="301"/>
        <v>3.6512733800324634E-3</v>
      </c>
      <c r="BF1064" s="67">
        <f t="shared" si="301"/>
        <v>3.5236633118378245E-3</v>
      </c>
      <c r="BG1064" s="67">
        <f t="shared" si="301"/>
        <v>3.4005131478491244E-3</v>
      </c>
      <c r="BH1064" s="67">
        <f t="shared" si="301"/>
        <v>3.2816670167796578E-3</v>
      </c>
      <c r="BI1064" s="67">
        <f t="shared" si="301"/>
        <v>3.1669744949615231E-3</v>
      </c>
      <c r="BJ1064" s="67">
        <f t="shared" si="301"/>
        <v>3.0562904159542347E-3</v>
      </c>
      <c r="BK1064" s="67">
        <f t="shared" si="301"/>
        <v>2.9494746868074144E-3</v>
      </c>
      <c r="BL1064" s="67">
        <f t="shared" si="301"/>
        <v>2.8463921107450036E-3</v>
      </c>
      <c r="BM1064" s="67">
        <f t="shared" si="301"/>
        <v>2.7469122160465619E-3</v>
      </c>
      <c r="BN1064" s="67">
        <f t="shared" si="301"/>
        <v>2.6509090909090866E-3</v>
      </c>
      <c r="BO1064" s="67">
        <f t="shared" si="301"/>
        <v>2.5582612240803121E-3</v>
      </c>
      <c r="BP1064" s="67">
        <f t="shared" si="301"/>
        <v>2.4688513510617962E-3</v>
      </c>
      <c r="BQ1064" s="67">
        <f t="shared" si="301"/>
        <v>2.3825663056871275E-3</v>
      </c>
      <c r="BS1064" s="55"/>
    </row>
    <row r="1065" spans="2:71">
      <c r="B1065" s="56">
        <v>47</v>
      </c>
      <c r="C1065" s="212">
        <v>1.12E-2</v>
      </c>
      <c r="D1065" s="212">
        <v>5.4999999999999997E-3</v>
      </c>
      <c r="I1065" s="61" t="s">
        <v>381</v>
      </c>
      <c r="J1065" s="67">
        <f t="shared" si="302"/>
        <v>1.9783461821823403E-2</v>
      </c>
      <c r="K1065" s="67">
        <f t="shared" si="302"/>
        <v>1.9092355948921849E-2</v>
      </c>
      <c r="L1065" s="67">
        <f t="shared" si="302"/>
        <v>1.8425392833837938E-2</v>
      </c>
      <c r="M1065" s="67">
        <f t="shared" si="302"/>
        <v>1.7781729085163945E-2</v>
      </c>
      <c r="N1065" s="67">
        <f t="shared" si="302"/>
        <v>1.7160550774119061E-2</v>
      </c>
      <c r="O1065" s="67">
        <f t="shared" si="302"/>
        <v>1.6561072405316263E-2</v>
      </c>
      <c r="P1065" s="67">
        <f t="shared" si="302"/>
        <v>1.5982535923483931E-2</v>
      </c>
      <c r="Q1065" s="67">
        <f t="shared" si="302"/>
        <v>1.5424209754886113E-2</v>
      </c>
      <c r="R1065" s="67">
        <f t="shared" si="302"/>
        <v>1.4885387882229408E-2</v>
      </c>
      <c r="S1065" s="67">
        <f t="shared" si="302"/>
        <v>1.4365388951886578E-2</v>
      </c>
      <c r="T1065" s="67">
        <f t="shared" si="302"/>
        <v>1.3863555412307967E-2</v>
      </c>
      <c r="U1065" s="67">
        <f t="shared" si="302"/>
        <v>1.3379252682531264E-2</v>
      </c>
      <c r="V1065" s="67">
        <f t="shared" si="302"/>
        <v>1.2911868349738134E-2</v>
      </c>
      <c r="W1065" s="67">
        <f t="shared" si="302"/>
        <v>1.2460811394843003E-2</v>
      </c>
      <c r="X1065" s="67">
        <f t="shared" si="302"/>
        <v>1.202551144513476E-2</v>
      </c>
      <c r="Y1065" s="67">
        <f t="shared" si="302"/>
        <v>1.1605418053026324E-2</v>
      </c>
      <c r="Z1065" s="67">
        <f t="shared" si="300"/>
        <v>1.12E-2</v>
      </c>
      <c r="AA1065" s="67">
        <f t="shared" si="300"/>
        <v>1.0808744624868489E-2</v>
      </c>
      <c r="AB1065" s="67">
        <f t="shared" si="300"/>
        <v>1.0431157175502094E-2</v>
      </c>
      <c r="AC1065" s="67">
        <f t="shared" si="300"/>
        <v>1.0066760183202376E-2</v>
      </c>
      <c r="AD1065" s="67">
        <f t="shared" si="300"/>
        <v>9.715092858931143E-3</v>
      </c>
      <c r="AE1065" s="67">
        <f t="shared" si="300"/>
        <v>9.3757105106312705E-3</v>
      </c>
      <c r="AF1065" s="67">
        <f t="shared" si="300"/>
        <v>9.0481839809025653E-3</v>
      </c>
      <c r="AG1065" s="67">
        <f t="shared" si="300"/>
        <v>8.7320991043215862E-3</v>
      </c>
      <c r="AH1065" s="67">
        <f t="shared" si="300"/>
        <v>8.4270561837191879E-3</v>
      </c>
      <c r="AI1065" s="67">
        <f t="shared" si="300"/>
        <v>8.1326694847535293E-3</v>
      </c>
      <c r="AJ1065" s="67">
        <f t="shared" si="300"/>
        <v>7.8485667481394371E-3</v>
      </c>
      <c r="AK1065" s="67">
        <f t="shared" si="300"/>
        <v>7.5743887189172934E-3</v>
      </c>
      <c r="AL1065" s="67">
        <f t="shared" si="300"/>
        <v>7.3097886921662334E-3</v>
      </c>
      <c r="AM1065" s="67">
        <f t="shared" si="300"/>
        <v>7.0544320745871639E-3</v>
      </c>
      <c r="AN1065" s="67">
        <f t="shared" si="300"/>
        <v>6.807995961401238E-3</v>
      </c>
      <c r="AO1065" s="67">
        <f t="shared" si="303"/>
        <v>6.5701687280287505E-3</v>
      </c>
      <c r="AP1065" s="67">
        <f t="shared" si="303"/>
        <v>6.3406496360321248E-3</v>
      </c>
      <c r="AQ1065" s="67">
        <f t="shared" si="303"/>
        <v>6.1191484528246931E-3</v>
      </c>
      <c r="AR1065" s="67">
        <f t="shared" si="303"/>
        <v>5.9053850846643953E-3</v>
      </c>
      <c r="AS1065" s="67">
        <f t="shared" si="303"/>
        <v>5.6990892224682878E-3</v>
      </c>
      <c r="AT1065" s="67">
        <f t="shared" si="303"/>
        <v>5.500000000000004E-3</v>
      </c>
      <c r="AU1065" s="67">
        <f t="shared" si="303"/>
        <v>5.3078656639979228E-3</v>
      </c>
      <c r="AV1065" s="67">
        <f t="shared" si="303"/>
        <v>5.1224432558269247E-3</v>
      </c>
      <c r="AW1065" s="67">
        <f t="shared" si="303"/>
        <v>4.9434983042511704E-3</v>
      </c>
      <c r="AX1065" s="67">
        <f t="shared" si="303"/>
        <v>4.7708045289394053E-3</v>
      </c>
      <c r="AY1065" s="67">
        <f t="shared" si="303"/>
        <v>4.6041435543278603E-3</v>
      </c>
      <c r="AZ1065" s="67">
        <f t="shared" si="303"/>
        <v>4.4433046334789424E-3</v>
      </c>
      <c r="BA1065" s="67">
        <f t="shared" si="303"/>
        <v>4.2880843815864969E-3</v>
      </c>
      <c r="BB1065" s="67">
        <f t="shared" si="303"/>
        <v>4.1382865187906759E-3</v>
      </c>
      <c r="BC1065" s="67">
        <f t="shared" si="303"/>
        <v>3.9937216219771829E-3</v>
      </c>
      <c r="BD1065" s="67">
        <f t="shared" si="301"/>
        <v>3.8542068852470473E-3</v>
      </c>
      <c r="BE1065" s="67">
        <f t="shared" si="301"/>
        <v>3.7195658887540306E-3</v>
      </c>
      <c r="BF1065" s="67">
        <f t="shared" si="301"/>
        <v>3.5896283756173494E-3</v>
      </c>
      <c r="BG1065" s="67">
        <f t="shared" si="301"/>
        <v>3.4642300366276276E-3</v>
      </c>
      <c r="BH1065" s="67">
        <f t="shared" si="301"/>
        <v>3.3432123024738246E-3</v>
      </c>
      <c r="BI1065" s="67">
        <f t="shared" si="301"/>
        <v>3.2264221432284066E-3</v>
      </c>
      <c r="BJ1065" s="67">
        <f t="shared" si="301"/>
        <v>3.1137118748372061E-3</v>
      </c>
      <c r="BK1065" s="67">
        <f t="shared" si="301"/>
        <v>3.004938972369271E-3</v>
      </c>
      <c r="BL1065" s="67">
        <f t="shared" si="301"/>
        <v>2.8999658897905537E-3</v>
      </c>
      <c r="BM1065" s="67">
        <f t="shared" si="301"/>
        <v>2.7986598860335363E-3</v>
      </c>
      <c r="BN1065" s="67">
        <f t="shared" si="301"/>
        <v>2.7008928571428613E-3</v>
      </c>
      <c r="BO1065" s="67">
        <f t="shared" si="301"/>
        <v>2.606541174284696E-3</v>
      </c>
      <c r="BP1065" s="67">
        <f t="shared" si="301"/>
        <v>2.5154855274150097E-3</v>
      </c>
      <c r="BQ1065" s="67">
        <f t="shared" si="301"/>
        <v>2.4276107744090588E-3</v>
      </c>
      <c r="BS1065" s="55"/>
    </row>
    <row r="1066" spans="2:71">
      <c r="B1066" s="56">
        <v>48</v>
      </c>
      <c r="C1066" s="212">
        <v>1.15E-2</v>
      </c>
      <c r="D1066" s="212">
        <v>5.5999999999999999E-3</v>
      </c>
      <c r="I1066" s="61" t="s">
        <v>381</v>
      </c>
      <c r="J1066" s="67">
        <f t="shared" si="302"/>
        <v>2.0450582894306839E-2</v>
      </c>
      <c r="K1066" s="67">
        <f t="shared" si="302"/>
        <v>1.9727870134323484E-2</v>
      </c>
      <c r="L1066" s="67">
        <f t="shared" si="302"/>
        <v>1.9030697660215704E-2</v>
      </c>
      <c r="M1066" s="67">
        <f t="shared" si="302"/>
        <v>1.8358162891817877E-2</v>
      </c>
      <c r="N1066" s="67">
        <f t="shared" si="302"/>
        <v>1.7709395145669025E-2</v>
      </c>
      <c r="O1066" s="67">
        <f t="shared" si="302"/>
        <v>1.7083554507800202E-2</v>
      </c>
      <c r="P1066" s="67">
        <f t="shared" si="302"/>
        <v>1.6479830746356929E-2</v>
      </c>
      <c r="Q1066" s="67">
        <f t="shared" si="302"/>
        <v>1.5897442262649025E-2</v>
      </c>
      <c r="R1066" s="67">
        <f t="shared" si="302"/>
        <v>1.533563507926974E-2</v>
      </c>
      <c r="S1066" s="67">
        <f t="shared" si="302"/>
        <v>1.4793681863974248E-2</v>
      </c>
      <c r="T1066" s="67">
        <f t="shared" si="302"/>
        <v>1.4270880988053743E-2</v>
      </c>
      <c r="U1066" s="67">
        <f t="shared" si="302"/>
        <v>1.3766555617986101E-2</v>
      </c>
      <c r="V1066" s="67">
        <f t="shared" si="302"/>
        <v>1.3280052839187125E-2</v>
      </c>
      <c r="W1066" s="67">
        <f t="shared" si="302"/>
        <v>1.2810742810727957E-2</v>
      </c>
      <c r="X1066" s="67">
        <f t="shared" si="302"/>
        <v>1.2358017949924331E-2</v>
      </c>
      <c r="Y1066" s="67">
        <f t="shared" si="302"/>
        <v>1.1921292145741995E-2</v>
      </c>
      <c r="Z1066" s="67">
        <f t="shared" si="300"/>
        <v>1.15E-2</v>
      </c>
      <c r="AA1066" s="67">
        <f t="shared" si="300"/>
        <v>1.1093596095389423E-2</v>
      </c>
      <c r="AB1066" s="67">
        <f t="shared" si="300"/>
        <v>1.0701554289359953E-2</v>
      </c>
      <c r="AC1066" s="67">
        <f t="shared" si="300"/>
        <v>1.0323367032960131E-2</v>
      </c>
      <c r="AD1066" s="67">
        <f t="shared" si="300"/>
        <v>9.9585447137494256E-3</v>
      </c>
      <c r="AE1066" s="67">
        <f t="shared" si="300"/>
        <v>9.6066150219314451E-3</v>
      </c>
      <c r="AF1066" s="67">
        <f t="shared" si="300"/>
        <v>9.2671223388876567E-3</v>
      </c>
      <c r="AG1066" s="67">
        <f t="shared" si="300"/>
        <v>8.9396271473200176E-3</v>
      </c>
      <c r="AH1066" s="67">
        <f t="shared" si="300"/>
        <v>8.6237054622388381E-3</v>
      </c>
      <c r="AI1066" s="67">
        <f t="shared" si="300"/>
        <v>8.318948282059235E-3</v>
      </c>
      <c r="AJ1066" s="67">
        <f t="shared" si="300"/>
        <v>8.0249610590955554E-3</v>
      </c>
      <c r="AK1066" s="67">
        <f t="shared" si="300"/>
        <v>7.741363188768227E-3</v>
      </c>
      <c r="AL1066" s="67">
        <f t="shared" si="300"/>
        <v>7.4677875168617939E-3</v>
      </c>
      <c r="AM1066" s="67">
        <f t="shared" si="300"/>
        <v>7.2038798641961624E-3</v>
      </c>
      <c r="AN1066" s="67">
        <f t="shared" si="300"/>
        <v>6.9492985680957428E-3</v>
      </c>
      <c r="AO1066" s="67">
        <f t="shared" si="303"/>
        <v>6.7037140400628033E-3</v>
      </c>
      <c r="AP1066" s="67">
        <f t="shared" si="303"/>
        <v>6.4668083390824315E-3</v>
      </c>
      <c r="AQ1066" s="67">
        <f t="shared" si="303"/>
        <v>6.2382747600066629E-3</v>
      </c>
      <c r="AR1066" s="67">
        <f t="shared" si="303"/>
        <v>6.0178174364848968E-3</v>
      </c>
      <c r="AS1066" s="67">
        <f t="shared" si="303"/>
        <v>5.8051509579265413E-3</v>
      </c>
      <c r="AT1066" s="67">
        <f t="shared" si="303"/>
        <v>5.6000000000000043E-3</v>
      </c>
      <c r="AU1066" s="67">
        <f t="shared" si="303"/>
        <v>5.4020989681896362E-3</v>
      </c>
      <c r="AV1066" s="67">
        <f t="shared" si="303"/>
        <v>5.211191653949199E-3</v>
      </c>
      <c r="AW1066" s="67">
        <f t="shared" si="303"/>
        <v>5.0270309030066764E-3</v>
      </c>
      <c r="AX1066" s="67">
        <f t="shared" si="303"/>
        <v>4.8493782953910282E-3</v>
      </c>
      <c r="AY1066" s="67">
        <f t="shared" si="303"/>
        <v>4.6780038367666196E-3</v>
      </c>
      <c r="AZ1066" s="67">
        <f t="shared" si="303"/>
        <v>4.5126856606757327E-3</v>
      </c>
      <c r="BA1066" s="67">
        <f t="shared" si="303"/>
        <v>4.3532097413036637E-3</v>
      </c>
      <c r="BB1066" s="67">
        <f t="shared" si="303"/>
        <v>4.1993696163945679E-3</v>
      </c>
      <c r="BC1066" s="67">
        <f t="shared" si="303"/>
        <v>4.0509661199592834E-3</v>
      </c>
      <c r="BD1066" s="67">
        <f t="shared" si="301"/>
        <v>3.9078071244291433E-3</v>
      </c>
      <c r="BE1066" s="67">
        <f t="shared" si="301"/>
        <v>3.7697072919219226E-3</v>
      </c>
      <c r="BF1066" s="67">
        <f t="shared" si="301"/>
        <v>3.6364878342979193E-3</v>
      </c>
      <c r="BG1066" s="67">
        <f t="shared" si="301"/>
        <v>3.5079762816955249E-3</v>
      </c>
      <c r="BH1066" s="67">
        <f t="shared" si="301"/>
        <v>3.3840062592466243E-3</v>
      </c>
      <c r="BI1066" s="67">
        <f t="shared" si="301"/>
        <v>3.2644172716827587E-3</v>
      </c>
      <c r="BJ1066" s="67">
        <f t="shared" si="301"/>
        <v>3.1490544955531867E-3</v>
      </c>
      <c r="BK1066" s="67">
        <f t="shared" si="301"/>
        <v>3.0377685787858558E-3</v>
      </c>
      <c r="BL1066" s="67">
        <f t="shared" si="301"/>
        <v>2.930415447331778E-3</v>
      </c>
      <c r="BM1066" s="67">
        <f t="shared" si="301"/>
        <v>2.8268561186424925E-3</v>
      </c>
      <c r="BN1066" s="67">
        <f t="shared" si="301"/>
        <v>2.7269565217391345E-3</v>
      </c>
      <c r="BO1066" s="67">
        <f t="shared" si="301"/>
        <v>2.6305873236401726E-3</v>
      </c>
      <c r="BP1066" s="67">
        <f t="shared" si="301"/>
        <v>2.5376237619230899E-3</v>
      </c>
      <c r="BQ1066" s="67">
        <f t="shared" si="301"/>
        <v>2.447945483203253E-3</v>
      </c>
      <c r="BS1066" s="55"/>
    </row>
    <row r="1067" spans="2:71">
      <c r="B1067" s="56">
        <v>49</v>
      </c>
      <c r="C1067" s="212">
        <v>1.17E-2</v>
      </c>
      <c r="D1067" s="212">
        <v>5.7000000000000002E-3</v>
      </c>
      <c r="I1067" s="61" t="s">
        <v>381</v>
      </c>
      <c r="J1067" s="67">
        <f t="shared" si="302"/>
        <v>2.0798627009590603E-2</v>
      </c>
      <c r="K1067" s="67">
        <f t="shared" si="302"/>
        <v>2.0064073787012596E-2</v>
      </c>
      <c r="L1067" s="67">
        <f t="shared" si="302"/>
        <v>1.9355463067108003E-2</v>
      </c>
      <c r="M1067" s="67">
        <f t="shared" si="302"/>
        <v>1.8671878628391068E-2</v>
      </c>
      <c r="N1067" s="67">
        <f t="shared" si="302"/>
        <v>1.8012436607927618E-2</v>
      </c>
      <c r="O1067" s="67">
        <f t="shared" si="302"/>
        <v>1.737628435851547E-2</v>
      </c>
      <c r="P1067" s="67">
        <f t="shared" si="302"/>
        <v>1.6762599346226256E-2</v>
      </c>
      <c r="Q1067" s="67">
        <f t="shared" si="302"/>
        <v>1.6170588086883184E-2</v>
      </c>
      <c r="R1067" s="67">
        <f t="shared" si="302"/>
        <v>1.559948512009964E-2</v>
      </c>
      <c r="S1067" s="67">
        <f t="shared" si="302"/>
        <v>1.5048552019552033E-2</v>
      </c>
      <c r="T1067" s="67">
        <f t="shared" si="302"/>
        <v>1.4517076438207287E-2</v>
      </c>
      <c r="U1067" s="67">
        <f t="shared" si="302"/>
        <v>1.4004371187270326E-2</v>
      </c>
      <c r="V1067" s="67">
        <f t="shared" si="302"/>
        <v>1.3509773347660788E-2</v>
      </c>
      <c r="W1067" s="67">
        <f t="shared" si="302"/>
        <v>1.3032643412870054E-2</v>
      </c>
      <c r="X1067" s="67">
        <f t="shared" si="302"/>
        <v>1.2572364462090304E-2</v>
      </c>
      <c r="Y1067" s="67">
        <f t="shared" si="302"/>
        <v>1.2128341362546511E-2</v>
      </c>
      <c r="Z1067" s="67">
        <f t="shared" si="300"/>
        <v>1.17E-2</v>
      </c>
      <c r="AA1067" s="67">
        <f t="shared" si="300"/>
        <v>1.1286786536428594E-2</v>
      </c>
      <c r="AB1067" s="67">
        <f t="shared" si="300"/>
        <v>1.0888166693923573E-2</v>
      </c>
      <c r="AC1067" s="67">
        <f t="shared" si="300"/>
        <v>1.0503625063877507E-2</v>
      </c>
      <c r="AD1067" s="67">
        <f t="shared" si="300"/>
        <v>1.0132664440569794E-2</v>
      </c>
      <c r="AE1067" s="67">
        <f t="shared" si="300"/>
        <v>9.7748051782881977E-3</v>
      </c>
      <c r="AF1067" s="67">
        <f t="shared" si="300"/>
        <v>9.4295845711551939E-3</v>
      </c>
      <c r="AG1067" s="67">
        <f t="shared" si="300"/>
        <v>9.0965562548572E-3</v>
      </c>
      <c r="AH1067" s="67">
        <f t="shared" si="300"/>
        <v>8.7752896295032103E-3</v>
      </c>
      <c r="AI1067" s="67">
        <f t="shared" si="300"/>
        <v>8.4653693028665222E-3</v>
      </c>
      <c r="AJ1067" s="67">
        <f t="shared" si="300"/>
        <v>8.1663945532897252E-3</v>
      </c>
      <c r="AK1067" s="67">
        <f t="shared" si="300"/>
        <v>7.8779788115584844E-3</v>
      </c>
      <c r="AL1067" s="67">
        <f t="shared" si="300"/>
        <v>7.5997491610741933E-3</v>
      </c>
      <c r="AM1067" s="67">
        <f t="shared" si="300"/>
        <v>7.3313458556792058E-3</v>
      </c>
      <c r="AN1067" s="67">
        <f t="shared" si="300"/>
        <v>7.0724218545112506E-3</v>
      </c>
      <c r="AO1067" s="67">
        <f t="shared" si="303"/>
        <v>6.8226423732855503E-3</v>
      </c>
      <c r="AP1067" s="67">
        <f t="shared" si="303"/>
        <v>6.581684451424495E-3</v>
      </c>
      <c r="AQ1067" s="67">
        <f t="shared" si="303"/>
        <v>6.3492365344751632E-3</v>
      </c>
      <c r="AR1067" s="67">
        <f t="shared" si="303"/>
        <v>6.1249980712747712E-3</v>
      </c>
      <c r="AS1067" s="67">
        <f t="shared" si="303"/>
        <v>5.9086791253431803E-3</v>
      </c>
      <c r="AT1067" s="67">
        <f t="shared" si="303"/>
        <v>5.700000000000008E-3</v>
      </c>
      <c r="AU1067" s="67">
        <f t="shared" si="303"/>
        <v>5.4986908767216298E-3</v>
      </c>
      <c r="AV1067" s="67">
        <f t="shared" si="303"/>
        <v>5.3044914662704655E-3</v>
      </c>
      <c r="AW1067" s="67">
        <f t="shared" si="303"/>
        <v>5.1171506721454582E-3</v>
      </c>
      <c r="AX1067" s="67">
        <f t="shared" si="303"/>
        <v>4.9364262659186238E-3</v>
      </c>
      <c r="AY1067" s="67">
        <f t="shared" si="303"/>
        <v>4.7620845740378465E-3</v>
      </c>
      <c r="AZ1067" s="67">
        <f t="shared" si="303"/>
        <v>4.5939001756909971E-3</v>
      </c>
      <c r="BA1067" s="67">
        <f t="shared" si="303"/>
        <v>4.4316556113406921E-3</v>
      </c>
      <c r="BB1067" s="67">
        <f t="shared" si="303"/>
        <v>4.2751411015528517E-3</v>
      </c>
      <c r="BC1067" s="67">
        <f t="shared" si="303"/>
        <v>4.1241542757554902E-3</v>
      </c>
      <c r="BD1067" s="67">
        <f t="shared" si="301"/>
        <v>3.9784999105770503E-3</v>
      </c>
      <c r="BE1067" s="67">
        <f t="shared" si="301"/>
        <v>3.8379896774259335E-3</v>
      </c>
      <c r="BF1067" s="67">
        <f t="shared" si="301"/>
        <v>3.7024418989848682E-3</v>
      </c>
      <c r="BG1067" s="67">
        <f t="shared" si="301"/>
        <v>3.5716813143052591E-3</v>
      </c>
      <c r="BH1067" s="67">
        <f t="shared" si="301"/>
        <v>3.445538852197793E-3</v>
      </c>
      <c r="BI1067" s="67">
        <f t="shared" si="301"/>
        <v>3.3238514126262982E-3</v>
      </c>
      <c r="BJ1067" s="67">
        <f t="shared" si="301"/>
        <v>3.2064616558221942E-3</v>
      </c>
      <c r="BK1067" s="67">
        <f t="shared" si="301"/>
        <v>3.0932177988468785E-3</v>
      </c>
      <c r="BL1067" s="67">
        <f t="shared" si="301"/>
        <v>2.983973419338995E-3</v>
      </c>
      <c r="BM1067" s="67">
        <f t="shared" si="301"/>
        <v>2.8785872661928349E-3</v>
      </c>
      <c r="BN1067" s="67">
        <f t="shared" si="301"/>
        <v>2.7769230769230839E-3</v>
      </c>
      <c r="BO1067" s="67">
        <f t="shared" si="301"/>
        <v>2.6788494014797722E-3</v>
      </c>
      <c r="BP1067" s="67">
        <f t="shared" si="301"/>
        <v>2.5842394322856148E-3</v>
      </c>
      <c r="BQ1067" s="67">
        <f t="shared" si="301"/>
        <v>2.4929708402759957E-3</v>
      </c>
      <c r="BS1067" s="55"/>
    </row>
    <row r="1068" spans="2:71">
      <c r="B1068" s="56">
        <v>50</v>
      </c>
      <c r="C1068" s="212">
        <v>1.2E-2</v>
      </c>
      <c r="D1068" s="212">
        <v>5.7999999999999996E-3</v>
      </c>
      <c r="I1068" s="61" t="s">
        <v>381</v>
      </c>
      <c r="J1068" s="67">
        <f t="shared" si="302"/>
        <v>2.1467617470739008E-2</v>
      </c>
      <c r="K1068" s="67">
        <f t="shared" si="302"/>
        <v>2.070123165959404E-2</v>
      </c>
      <c r="L1068" s="67">
        <f t="shared" si="302"/>
        <v>1.9962205531577622E-2</v>
      </c>
      <c r="M1068" s="67">
        <f t="shared" si="302"/>
        <v>1.9249562356366712E-2</v>
      </c>
      <c r="N1068" s="67">
        <f t="shared" si="302"/>
        <v>1.8562360272540785E-2</v>
      </c>
      <c r="O1068" s="67">
        <f t="shared" si="302"/>
        <v>1.7899691042775227E-2</v>
      </c>
      <c r="P1068" s="67">
        <f t="shared" si="302"/>
        <v>1.7260678853473842E-2</v>
      </c>
      <c r="Q1068" s="67">
        <f t="shared" si="302"/>
        <v>1.6644479157254033E-2</v>
      </c>
      <c r="R1068" s="67">
        <f t="shared" si="302"/>
        <v>1.6050277556754842E-2</v>
      </c>
      <c r="S1068" s="67">
        <f t="shared" si="302"/>
        <v>1.5477288728292547E-2</v>
      </c>
      <c r="T1068" s="67">
        <f t="shared" si="302"/>
        <v>1.4924755383941455E-2</v>
      </c>
      <c r="U1068" s="67">
        <f t="shared" si="302"/>
        <v>1.4391947270667931E-2</v>
      </c>
      <c r="V1068" s="67">
        <f t="shared" si="302"/>
        <v>1.3878160205194999E-2</v>
      </c>
      <c r="W1068" s="67">
        <f t="shared" si="302"/>
        <v>1.3382715143321905E-2</v>
      </c>
      <c r="X1068" s="67">
        <f t="shared" si="302"/>
        <v>1.2904957282468625E-2</v>
      </c>
      <c r="Y1068" s="67">
        <f t="shared" si="302"/>
        <v>1.2444255196259175E-2</v>
      </c>
      <c r="Z1068" s="67">
        <f t="shared" si="300"/>
        <v>1.2E-2</v>
      </c>
      <c r="AA1068" s="67">
        <f t="shared" si="300"/>
        <v>1.1571604545950435E-2</v>
      </c>
      <c r="AB1068" s="67">
        <f t="shared" si="300"/>
        <v>1.1158502647321732E-2</v>
      </c>
      <c r="AC1068" s="67">
        <f t="shared" si="300"/>
        <v>1.076014832997901E-2</v>
      </c>
      <c r="AD1068" s="67">
        <f t="shared" si="300"/>
        <v>1.0376015110857175E-2</v>
      </c>
      <c r="AE1068" s="67">
        <f t="shared" si="300"/>
        <v>1.0005595302137106E-2</v>
      </c>
      <c r="AF1068" s="67">
        <f t="shared" si="300"/>
        <v>9.6483993402625059E-3</v>
      </c>
      <c r="AG1068" s="67">
        <f t="shared" si="300"/>
        <v>9.3039551389105662E-3</v>
      </c>
      <c r="AH1068" s="67">
        <f t="shared" si="300"/>
        <v>8.9718074650613679E-3</v>
      </c>
      <c r="AI1068" s="67">
        <f t="shared" si="300"/>
        <v>8.6515173373413485E-3</v>
      </c>
      <c r="AJ1068" s="67">
        <f t="shared" si="300"/>
        <v>8.3426614458456793E-3</v>
      </c>
      <c r="AK1068" s="67">
        <f t="shared" si="300"/>
        <v>8.0448315926727743E-3</v>
      </c>
      <c r="AL1068" s="67">
        <f t="shared" si="300"/>
        <v>7.7576341524314956E-3</v>
      </c>
      <c r="AM1068" s="67">
        <f t="shared" si="300"/>
        <v>7.4806895520080543E-3</v>
      </c>
      <c r="AN1068" s="67">
        <f t="shared" si="300"/>
        <v>7.2136317689050281E-3</v>
      </c>
      <c r="AO1068" s="67">
        <f t="shared" si="303"/>
        <v>6.9561078474894913E-3</v>
      </c>
      <c r="AP1068" s="67">
        <f t="shared" si="303"/>
        <v>6.7077774325109071E-3</v>
      </c>
      <c r="AQ1068" s="67">
        <f t="shared" si="303"/>
        <v>6.4683123192722462E-3</v>
      </c>
      <c r="AR1068" s="67">
        <f t="shared" si="303"/>
        <v>6.2373960198598274E-3</v>
      </c>
      <c r="AS1068" s="67">
        <f t="shared" si="303"/>
        <v>6.0147233448585935E-3</v>
      </c>
      <c r="AT1068" s="67">
        <f t="shared" si="303"/>
        <v>5.7999999999999927E-3</v>
      </c>
      <c r="AU1068" s="67">
        <f t="shared" si="303"/>
        <v>5.5929421972093695E-3</v>
      </c>
      <c r="AV1068" s="67">
        <f t="shared" si="303"/>
        <v>5.3932762795388294E-3</v>
      </c>
      <c r="AW1068" s="67">
        <f t="shared" si="303"/>
        <v>5.2007383594898484E-3</v>
      </c>
      <c r="AX1068" s="67">
        <f t="shared" si="303"/>
        <v>5.015073970247628E-3</v>
      </c>
      <c r="AY1068" s="67">
        <f t="shared" si="303"/>
        <v>4.8360377293662623E-3</v>
      </c>
      <c r="AZ1068" s="67">
        <f t="shared" si="303"/>
        <v>4.6633930144602048E-3</v>
      </c>
      <c r="BA1068" s="67">
        <f t="shared" si="303"/>
        <v>4.4969116504734348E-3</v>
      </c>
      <c r="BB1068" s="67">
        <f t="shared" si="303"/>
        <v>4.3363736081129889E-3</v>
      </c>
      <c r="BC1068" s="67">
        <f t="shared" si="303"/>
        <v>4.1815667130483125E-3</v>
      </c>
      <c r="BD1068" s="67">
        <f t="shared" si="301"/>
        <v>4.0322863654920736E-3</v>
      </c>
      <c r="BE1068" s="67">
        <f t="shared" si="301"/>
        <v>3.8883352697918361E-3</v>
      </c>
      <c r="BF1068" s="67">
        <f t="shared" si="301"/>
        <v>3.7495231736752181E-3</v>
      </c>
      <c r="BG1068" s="67">
        <f t="shared" si="301"/>
        <v>3.6156666168038879E-3</v>
      </c>
      <c r="BH1068" s="67">
        <f t="shared" si="301"/>
        <v>3.4865886883040918E-3</v>
      </c>
      <c r="BI1068" s="67">
        <f t="shared" si="301"/>
        <v>3.3621187929532498E-3</v>
      </c>
      <c r="BJ1068" s="67">
        <f t="shared" si="301"/>
        <v>3.2420924257136013E-3</v>
      </c>
      <c r="BK1068" s="67">
        <f t="shared" si="301"/>
        <v>3.1263509543149148E-3</v>
      </c>
      <c r="BL1068" s="67">
        <f t="shared" si="301"/>
        <v>3.0147414095989121E-3</v>
      </c>
      <c r="BM1068" s="67">
        <f t="shared" si="301"/>
        <v>2.9071162833483166E-3</v>
      </c>
      <c r="BN1068" s="67">
        <f t="shared" si="301"/>
        <v>2.8033333333333261E-3</v>
      </c>
      <c r="BO1068" s="67">
        <f t="shared" si="301"/>
        <v>2.7032553953178591E-3</v>
      </c>
      <c r="BP1068" s="67">
        <f t="shared" si="301"/>
        <v>2.6067502017770978E-3</v>
      </c>
      <c r="BQ1068" s="67">
        <f t="shared" si="301"/>
        <v>2.5136902070867569E-3</v>
      </c>
      <c r="BS1068" s="55"/>
    </row>
    <row r="1069" spans="2:71">
      <c r="B1069" s="56">
        <v>51</v>
      </c>
      <c r="C1069" s="212">
        <v>1.2500000000000001E-2</v>
      </c>
      <c r="D1069" s="212">
        <v>6.4000000000000003E-3</v>
      </c>
      <c r="I1069" s="61" t="s">
        <v>381</v>
      </c>
      <c r="J1069" s="67">
        <f t="shared" si="302"/>
        <v>2.1354728006704654E-2</v>
      </c>
      <c r="K1069" s="67">
        <f t="shared" si="302"/>
        <v>2.0651782489073525E-2</v>
      </c>
      <c r="L1069" s="67">
        <f t="shared" si="302"/>
        <v>1.9971976221944788E-2</v>
      </c>
      <c r="M1069" s="67">
        <f t="shared" si="302"/>
        <v>1.9314547517676403E-2</v>
      </c>
      <c r="N1069" s="67">
        <f t="shared" si="302"/>
        <v>1.8678759761524163E-2</v>
      </c>
      <c r="O1069" s="67">
        <f t="shared" si="302"/>
        <v>1.8063900586303121E-2</v>
      </c>
      <c r="P1069" s="67">
        <f t="shared" si="302"/>
        <v>1.7469281074217111E-2</v>
      </c>
      <c r="Q1069" s="67">
        <f t="shared" si="302"/>
        <v>1.689423498496213E-2</v>
      </c>
      <c r="R1069" s="67">
        <f t="shared" si="302"/>
        <v>1.6338118009238647E-2</v>
      </c>
      <c r="S1069" s="67">
        <f t="shared" si="302"/>
        <v>1.5800307046836461E-2</v>
      </c>
      <c r="T1069" s="67">
        <f t="shared" si="302"/>
        <v>1.5280199508483258E-2</v>
      </c>
      <c r="U1069" s="67">
        <f t="shared" si="302"/>
        <v>1.4777212640674626E-2</v>
      </c>
      <c r="V1069" s="67">
        <f t="shared" si="302"/>
        <v>1.429078287272895E-2</v>
      </c>
      <c r="W1069" s="67">
        <f t="shared" si="302"/>
        <v>1.3820365185335762E-2</v>
      </c>
      <c r="X1069" s="67">
        <f t="shared" si="302"/>
        <v>1.3365432499889852E-2</v>
      </c>
      <c r="Y1069" s="67">
        <f t="shared" ref="Y1069:AN1084" si="304">$C1069*POWER(POWER($D1069/$C1069,1/($D$672-$C$672)),Y$672-$C$672)</f>
        <v>1.2925475087927064E-2</v>
      </c>
      <c r="Z1069" s="67">
        <f t="shared" si="304"/>
        <v>1.2500000000000001E-2</v>
      </c>
      <c r="AA1069" s="67">
        <f t="shared" si="304"/>
        <v>1.2088530513353747E-2</v>
      </c>
      <c r="AB1069" s="67">
        <f t="shared" si="304"/>
        <v>1.1690605597782767E-2</v>
      </c>
      <c r="AC1069" s="67">
        <f t="shared" si="304"/>
        <v>1.1305779399070487E-2</v>
      </c>
      <c r="AD1069" s="67">
        <f t="shared" si="304"/>
        <v>1.093362073943278E-2</v>
      </c>
      <c r="AE1069" s="67">
        <f t="shared" si="304"/>
        <v>1.057371263440564E-2</v>
      </c>
      <c r="AF1069" s="67">
        <f t="shared" si="304"/>
        <v>1.0225651825635729E-2</v>
      </c>
      <c r="AG1069" s="67">
        <f t="shared" si="304"/>
        <v>9.8890483290503157E-3</v>
      </c>
      <c r="AH1069" s="67">
        <f t="shared" si="304"/>
        <v>9.5635249979003703E-3</v>
      </c>
      <c r="AI1069" s="67">
        <f t="shared" si="304"/>
        <v>9.2487171001871937E-3</v>
      </c>
      <c r="AJ1069" s="67">
        <f t="shared" si="304"/>
        <v>8.9442719099991578E-3</v>
      </c>
      <c r="AK1069" s="67">
        <f t="shared" si="304"/>
        <v>8.6498483123006089E-3</v>
      </c>
      <c r="AL1069" s="67">
        <f t="shared" si="304"/>
        <v>8.3651164207301839E-3</v>
      </c>
      <c r="AM1069" s="67">
        <f t="shared" si="304"/>
        <v>8.0897572079802645E-3</v>
      </c>
      <c r="AN1069" s="67">
        <f t="shared" si="304"/>
        <v>7.8234621483434276E-3</v>
      </c>
      <c r="AO1069" s="67">
        <f t="shared" si="303"/>
        <v>7.565932872025405E-3</v>
      </c>
      <c r="AP1069" s="67">
        <f t="shared" si="303"/>
        <v>7.3168808308372206E-3</v>
      </c>
      <c r="AQ1069" s="67">
        <f t="shared" si="303"/>
        <v>7.0760269748919085E-3</v>
      </c>
      <c r="AR1069" s="67">
        <f t="shared" si="303"/>
        <v>6.8431014399436031E-3</v>
      </c>
      <c r="AS1069" s="67">
        <f t="shared" si="303"/>
        <v>6.6178432450186555E-3</v>
      </c>
      <c r="AT1069" s="67">
        <f t="shared" si="303"/>
        <v>6.3999999999999994E-3</v>
      </c>
      <c r="AU1069" s="67">
        <f t="shared" si="303"/>
        <v>6.1893276228371166E-3</v>
      </c>
      <c r="AV1069" s="67">
        <f t="shared" si="303"/>
        <v>5.9855900660647759E-3</v>
      </c>
      <c r="AW1069" s="67">
        <f t="shared" si="303"/>
        <v>5.7885590523240882E-3</v>
      </c>
      <c r="AX1069" s="67">
        <f t="shared" si="303"/>
        <v>5.598013818589583E-3</v>
      </c>
      <c r="AY1069" s="67">
        <f t="shared" si="303"/>
        <v>5.4137408688156871E-3</v>
      </c>
      <c r="AZ1069" s="67">
        <f t="shared" si="303"/>
        <v>5.2355337347254928E-3</v>
      </c>
      <c r="BA1069" s="67">
        <f t="shared" si="303"/>
        <v>5.0631927444737606E-3</v>
      </c>
      <c r="BB1069" s="67">
        <f t="shared" si="303"/>
        <v>4.896524798924988E-3</v>
      </c>
      <c r="BC1069" s="67">
        <f t="shared" si="303"/>
        <v>4.7353431552958425E-3</v>
      </c>
      <c r="BD1069" s="67">
        <f t="shared" si="303"/>
        <v>4.5794672179195681E-3</v>
      </c>
      <c r="BE1069" s="67">
        <f t="shared" ref="BD1069:BQ1084" si="305">$C1069*POWER(POWER($D1069/$C1069,1/($D$672-$C$672)),BE$672-$C$672)</f>
        <v>4.4287223358979106E-3</v>
      </c>
      <c r="BF1069" s="67">
        <f t="shared" si="305"/>
        <v>4.282939607413854E-3</v>
      </c>
      <c r="BG1069" s="67">
        <f t="shared" si="305"/>
        <v>4.1419556904858951E-3</v>
      </c>
      <c r="BH1069" s="67">
        <f t="shared" si="305"/>
        <v>4.0056126199518342E-3</v>
      </c>
      <c r="BI1069" s="67">
        <f t="shared" si="305"/>
        <v>3.8737576304770068E-3</v>
      </c>
      <c r="BJ1069" s="67">
        <f t="shared" si="305"/>
        <v>3.7462429853886564E-3</v>
      </c>
      <c r="BK1069" s="67">
        <f t="shared" si="305"/>
        <v>3.6229258111446561E-3</v>
      </c>
      <c r="BL1069" s="67">
        <f t="shared" si="305"/>
        <v>3.5036679372511242E-3</v>
      </c>
      <c r="BM1069" s="67">
        <f t="shared" si="305"/>
        <v>3.3883357414495512E-3</v>
      </c>
      <c r="BN1069" s="67">
        <f t="shared" si="305"/>
        <v>3.2767999999999994E-3</v>
      </c>
      <c r="BO1069" s="67">
        <f t="shared" si="305"/>
        <v>3.1689357428926037E-3</v>
      </c>
      <c r="BP1069" s="67">
        <f t="shared" si="305"/>
        <v>3.0646221138251645E-3</v>
      </c>
      <c r="BQ1069" s="67">
        <f t="shared" si="305"/>
        <v>2.9637422347899324E-3</v>
      </c>
      <c r="BS1069" s="55"/>
    </row>
    <row r="1070" spans="2:71">
      <c r="B1070" s="56">
        <v>52</v>
      </c>
      <c r="C1070" s="212">
        <v>1.2999999999999999E-2</v>
      </c>
      <c r="D1070" s="212">
        <v>7.0000000000000001E-3</v>
      </c>
      <c r="I1070" s="61" t="s">
        <v>381</v>
      </c>
      <c r="J1070" s="67">
        <f t="shared" ref="J1070:Y1085" si="306">$C1070*POWER(POWER($D1070/$C1070,1/($D$672-$C$672)),J$672-$C$672)</f>
        <v>2.1331411915758488E-2</v>
      </c>
      <c r="K1070" s="67">
        <f t="shared" si="306"/>
        <v>2.0681276287507253E-2</v>
      </c>
      <c r="L1070" s="67">
        <f t="shared" si="306"/>
        <v>2.0050955397107918E-2</v>
      </c>
      <c r="M1070" s="67">
        <f t="shared" si="306"/>
        <v>1.9439845333900804E-2</v>
      </c>
      <c r="N1070" s="67">
        <f t="shared" si="306"/>
        <v>1.8847360593126295E-2</v>
      </c>
      <c r="O1070" s="67">
        <f t="shared" si="306"/>
        <v>1.8272933514952551E-2</v>
      </c>
      <c r="P1070" s="67">
        <f t="shared" si="306"/>
        <v>1.7716013740600414E-2</v>
      </c>
      <c r="Q1070" s="67">
        <f t="shared" si="306"/>
        <v>1.7176067685044476E-2</v>
      </c>
      <c r="R1070" s="67">
        <f t="shared" si="306"/>
        <v>1.6652578025785087E-2</v>
      </c>
      <c r="S1070" s="67">
        <f t="shared" si="306"/>
        <v>1.614504320720149E-2</v>
      </c>
      <c r="T1070" s="67">
        <f t="shared" si="306"/>
        <v>1.5652976960011212E-2</v>
      </c>
      <c r="U1070" s="67">
        <f t="shared" si="306"/>
        <v>1.5175907835375297E-2</v>
      </c>
      <c r="V1070" s="67">
        <f t="shared" si="306"/>
        <v>1.4713378753203022E-2</v>
      </c>
      <c r="W1070" s="67">
        <f t="shared" si="306"/>
        <v>1.4264946564223285E-2</v>
      </c>
      <c r="X1070" s="67">
        <f t="shared" si="306"/>
        <v>1.3830181625403164E-2</v>
      </c>
      <c r="Y1070" s="67">
        <f t="shared" si="306"/>
        <v>1.3408667388306754E-2</v>
      </c>
      <c r="Z1070" s="67">
        <f t="shared" si="304"/>
        <v>1.2999999999999999E-2</v>
      </c>
      <c r="AA1070" s="67">
        <f t="shared" si="304"/>
        <v>1.260378791611903E-2</v>
      </c>
      <c r="AB1070" s="67">
        <f t="shared" si="304"/>
        <v>1.2219651525731389E-2</v>
      </c>
      <c r="AC1070" s="67">
        <f t="shared" si="304"/>
        <v>1.1847222787630673E-2</v>
      </c>
      <c r="AD1070" s="67">
        <f t="shared" si="304"/>
        <v>1.1486144877716114E-2</v>
      </c>
      <c r="AE1070" s="67">
        <f t="shared" si="304"/>
        <v>1.1136071847119296E-2</v>
      </c>
      <c r="AF1070" s="67">
        <f t="shared" si="304"/>
        <v>1.0796668290750423E-2</v>
      </c>
      <c r="AG1070" s="67">
        <f t="shared" si="304"/>
        <v>1.046760902594659E-2</v>
      </c>
      <c r="AH1070" s="67">
        <f t="shared" si="304"/>
        <v>1.0148578780914162E-2</v>
      </c>
      <c r="AI1070" s="67">
        <f t="shared" si="304"/>
        <v>9.8392718926667618E-3</v>
      </c>
      <c r="AJ1070" s="67">
        <f t="shared" si="304"/>
        <v>9.539392014169458E-3</v>
      </c>
      <c r="AK1070" s="67">
        <f t="shared" si="304"/>
        <v>9.2486518304085684E-3</v>
      </c>
      <c r="AL1070" s="67">
        <f t="shared" si="304"/>
        <v>8.9667727831150498E-3</v>
      </c>
      <c r="AM1070" s="67">
        <f t="shared" si="304"/>
        <v>8.6934848038777279E-3</v>
      </c>
      <c r="AN1070" s="67">
        <f t="shared" si="304"/>
        <v>8.428526055390656E-3</v>
      </c>
      <c r="AO1070" s="67">
        <f t="shared" ref="AO1070:BD1085" si="307">$C1070*POWER(POWER($D1070/$C1070,1/($D$672-$C$672)),AO$672-$C$672)</f>
        <v>8.1716426805867014E-3</v>
      </c>
      <c r="AP1070" s="67">
        <f t="shared" si="307"/>
        <v>7.922588559417014E-3</v>
      </c>
      <c r="AQ1070" s="67">
        <f t="shared" si="307"/>
        <v>7.6811250730433106E-3</v>
      </c>
      <c r="AR1070" s="67">
        <f t="shared" si="307"/>
        <v>7.4470208752170901E-3</v>
      </c>
      <c r="AS1070" s="67">
        <f t="shared" si="307"/>
        <v>7.2200516706267173E-3</v>
      </c>
      <c r="AT1070" s="67">
        <f t="shared" si="307"/>
        <v>7.0000000000000019E-3</v>
      </c>
      <c r="AU1070" s="67">
        <f t="shared" si="307"/>
        <v>6.786655031756403E-3</v>
      </c>
      <c r="AV1070" s="67">
        <f t="shared" si="307"/>
        <v>6.5798123600092125E-3</v>
      </c>
      <c r="AW1070" s="67">
        <f t="shared" si="307"/>
        <v>6.3792738087242104E-3</v>
      </c>
      <c r="AX1070" s="67">
        <f t="shared" si="307"/>
        <v>6.1848472418471398E-3</v>
      </c>
      <c r="AY1070" s="67">
        <f t="shared" si="307"/>
        <v>5.9963463792180836E-3</v>
      </c>
      <c r="AZ1070" s="67">
        <f t="shared" si="307"/>
        <v>5.8135906180963835E-3</v>
      </c>
      <c r="BA1070" s="67">
        <f t="shared" si="307"/>
        <v>5.6364048601250894E-3</v>
      </c>
      <c r="BB1070" s="67">
        <f t="shared" si="307"/>
        <v>5.4646193435691666E-3</v>
      </c>
      <c r="BC1070" s="67">
        <f t="shared" si="307"/>
        <v>5.2980694806667198E-3</v>
      </c>
      <c r="BD1070" s="67">
        <f t="shared" si="307"/>
        <v>5.1365956999374022E-3</v>
      </c>
      <c r="BE1070" s="67">
        <f t="shared" si="305"/>
        <v>4.9800432932969223E-3</v>
      </c>
      <c r="BF1070" s="67">
        <f t="shared" si="305"/>
        <v>4.8282622678311824E-3</v>
      </c>
      <c r="BG1070" s="67">
        <f t="shared" si="305"/>
        <v>4.681107202088009E-3</v>
      </c>
      <c r="BH1070" s="67">
        <f t="shared" si="305"/>
        <v>4.5384371067488157E-3</v>
      </c>
      <c r="BI1070" s="67">
        <f t="shared" si="305"/>
        <v>4.4001152895466874E-3</v>
      </c>
      <c r="BJ1070" s="67">
        <f t="shared" si="305"/>
        <v>4.2660092243014709E-3</v>
      </c>
      <c r="BK1070" s="67">
        <f t="shared" si="305"/>
        <v>4.1359904239463997E-3</v>
      </c>
      <c r="BL1070" s="67">
        <f t="shared" si="305"/>
        <v>4.0099343174245889E-3</v>
      </c>
      <c r="BM1070" s="67">
        <f t="shared" si="305"/>
        <v>3.8877201303374647E-3</v>
      </c>
      <c r="BN1070" s="67">
        <f t="shared" si="305"/>
        <v>3.7692307692307717E-3</v>
      </c>
      <c r="BO1070" s="67">
        <f t="shared" si="305"/>
        <v>3.6543527094072951E-3</v>
      </c>
      <c r="BP1070" s="67">
        <f t="shared" si="305"/>
        <v>3.5429758861588076E-3</v>
      </c>
      <c r="BQ1070" s="67">
        <f t="shared" si="305"/>
        <v>3.4349935893130379E-3</v>
      </c>
      <c r="BS1070" s="55"/>
    </row>
    <row r="1071" spans="2:71">
      <c r="B1071" s="56">
        <v>53</v>
      </c>
      <c r="C1071" s="212">
        <v>1.3599999999999999E-2</v>
      </c>
      <c r="D1071" s="212">
        <v>7.6E-3</v>
      </c>
      <c r="I1071" s="61" t="s">
        <v>381</v>
      </c>
      <c r="J1071" s="67">
        <f t="shared" si="306"/>
        <v>2.1663028009510876E-2</v>
      </c>
      <c r="K1071" s="67">
        <f t="shared" si="306"/>
        <v>2.1041800342735079E-2</v>
      </c>
      <c r="L1071" s="67">
        <f t="shared" si="306"/>
        <v>2.0438387536088638E-2</v>
      </c>
      <c r="M1071" s="67">
        <f t="shared" si="306"/>
        <v>1.9852278715284388E-2</v>
      </c>
      <c r="N1071" s="67">
        <f t="shared" si="306"/>
        <v>1.9282977656306651E-2</v>
      </c>
      <c r="O1071" s="67">
        <f t="shared" si="306"/>
        <v>1.8730002365287407E-2</v>
      </c>
      <c r="P1071" s="67">
        <f t="shared" si="306"/>
        <v>1.8192884670430339E-2</v>
      </c>
      <c r="Q1071" s="67">
        <f t="shared" si="306"/>
        <v>1.7671169825637142E-2</v>
      </c>
      <c r="R1071" s="67">
        <f t="shared" si="306"/>
        <v>1.7164416125500685E-2</v>
      </c>
      <c r="S1071" s="67">
        <f t="shared" si="306"/>
        <v>1.667219453133886E-2</v>
      </c>
      <c r="T1071" s="67">
        <f t="shared" si="306"/>
        <v>1.61940883079527E-2</v>
      </c>
      <c r="U1071" s="67">
        <f t="shared" si="306"/>
        <v>1.5729692670801061E-2</v>
      </c>
      <c r="V1071" s="67">
        <f t="shared" si="306"/>
        <v>1.5278614443293256E-2</v>
      </c>
      <c r="W1071" s="67">
        <f t="shared" si="306"/>
        <v>1.4840471723909477E-2</v>
      </c>
      <c r="X1071" s="67">
        <f t="shared" si="306"/>
        <v>1.4414893562867131E-2</v>
      </c>
      <c r="Y1071" s="67">
        <f t="shared" si="306"/>
        <v>1.4001519648059383E-2</v>
      </c>
      <c r="Z1071" s="67">
        <f t="shared" si="304"/>
        <v>1.3599999999999999E-2</v>
      </c>
      <c r="AA1071" s="67">
        <f t="shared" si="304"/>
        <v>1.3209994675516205E-2</v>
      </c>
      <c r="AB1071" s="67">
        <f t="shared" si="304"/>
        <v>1.2831173479938712E-2</v>
      </c>
      <c r="AC1071" s="67">
        <f t="shared" si="304"/>
        <v>1.2463215687545229E-2</v>
      </c>
      <c r="AD1071" s="67">
        <f t="shared" si="304"/>
        <v>1.2105809770020771E-2</v>
      </c>
      <c r="AE1071" s="67">
        <f t="shared" si="304"/>
        <v>1.1758653132704886E-2</v>
      </c>
      <c r="AF1071" s="67">
        <f t="shared" si="304"/>
        <v>1.1421451858402463E-2</v>
      </c>
      <c r="AG1071" s="67">
        <f t="shared" si="304"/>
        <v>1.1093920458541264E-2</v>
      </c>
      <c r="AH1071" s="67">
        <f t="shared" si="304"/>
        <v>1.077578163146547E-2</v>
      </c>
      <c r="AI1071" s="67">
        <f t="shared" si="304"/>
        <v>1.0466766027660602E-2</v>
      </c>
      <c r="AJ1071" s="67">
        <f t="shared" si="304"/>
        <v>1.0166612021711062E-2</v>
      </c>
      <c r="AK1071" s="67">
        <f t="shared" si="304"/>
        <v>9.8750654907972194E-3</v>
      </c>
      <c r="AL1071" s="67">
        <f t="shared" si="304"/>
        <v>9.5918795995444898E-3</v>
      </c>
      <c r="AM1071" s="67">
        <f t="shared" si="304"/>
        <v>9.3168145910422964E-3</v>
      </c>
      <c r="AN1071" s="67">
        <f t="shared" si="304"/>
        <v>9.0496375838559125E-3</v>
      </c>
      <c r="AO1071" s="67">
        <f t="shared" si="307"/>
        <v>8.7901223748594083E-3</v>
      </c>
      <c r="AP1071" s="67">
        <f t="shared" si="307"/>
        <v>8.5380492477226937E-3</v>
      </c>
      <c r="AQ1071" s="67">
        <f t="shared" si="307"/>
        <v>8.2932047868905824E-3</v>
      </c>
      <c r="AR1071" s="67">
        <f t="shared" si="307"/>
        <v>8.0553816968963309E-3</v>
      </c>
      <c r="AS1071" s="67">
        <f t="shared" si="307"/>
        <v>7.8243786268567071E-3</v>
      </c>
      <c r="AT1071" s="67">
        <f t="shared" si="307"/>
        <v>7.5999999999999922E-3</v>
      </c>
      <c r="AU1071" s="67">
        <f t="shared" si="307"/>
        <v>7.3820558480825766E-3</v>
      </c>
      <c r="AV1071" s="67">
        <f t="shared" si="307"/>
        <v>7.1703616505539788E-3</v>
      </c>
      <c r="AW1071" s="67">
        <f t="shared" si="307"/>
        <v>6.9647381783340912E-3</v>
      </c>
      <c r="AX1071" s="67">
        <f t="shared" si="307"/>
        <v>6.7650113420704245E-3</v>
      </c>
      <c r="AY1071" s="67">
        <f t="shared" si="307"/>
        <v>6.5710120447468427E-3</v>
      </c>
      <c r="AZ1071" s="67">
        <f t="shared" si="307"/>
        <v>6.382576038519017E-3</v>
      </c>
      <c r="BA1071" s="67">
        <f t="shared" si="307"/>
        <v>6.1995437856554071E-3</v>
      </c>
      <c r="BB1071" s="67">
        <f t="shared" si="307"/>
        <v>6.021760323465992E-3</v>
      </c>
      <c r="BC1071" s="67">
        <f t="shared" si="307"/>
        <v>5.8490751331044481E-3</v>
      </c>
      <c r="BD1071" s="67">
        <f t="shared" si="305"/>
        <v>5.6813420121326463E-3</v>
      </c>
      <c r="BE1071" s="67">
        <f t="shared" si="305"/>
        <v>5.518418950739617E-3</v>
      </c>
      <c r="BF1071" s="67">
        <f t="shared" si="305"/>
        <v>5.3601680115101516E-3</v>
      </c>
      <c r="BG1071" s="67">
        <f t="shared" si="305"/>
        <v>5.2064552126412783E-3</v>
      </c>
      <c r="BH1071" s="67">
        <f t="shared" si="305"/>
        <v>5.0571504145077118E-3</v>
      </c>
      <c r="BI1071" s="67">
        <f t="shared" si="305"/>
        <v>4.9121272094802531E-3</v>
      </c>
      <c r="BJ1071" s="67">
        <f t="shared" si="305"/>
        <v>4.7712628149038537E-3</v>
      </c>
      <c r="BK1071" s="67">
        <f t="shared" si="305"/>
        <v>4.6344379691447331E-3</v>
      </c>
      <c r="BL1071" s="67">
        <f t="shared" si="305"/>
        <v>4.5015368306185336E-3</v>
      </c>
      <c r="BM1071" s="67">
        <f t="shared" si="305"/>
        <v>4.3724468797140389E-3</v>
      </c>
      <c r="BN1071" s="67">
        <f t="shared" si="305"/>
        <v>4.2470588235294033E-3</v>
      </c>
      <c r="BO1071" s="67">
        <f t="shared" si="305"/>
        <v>4.1252665033402599E-3</v>
      </c>
      <c r="BP1071" s="67">
        <f t="shared" si="305"/>
        <v>4.0069668047213371E-3</v>
      </c>
      <c r="BQ1071" s="67">
        <f t="shared" si="305"/>
        <v>3.8920595702455186E-3</v>
      </c>
      <c r="BS1071" s="55"/>
    </row>
    <row r="1072" spans="2:71">
      <c r="B1072" s="56">
        <v>54</v>
      </c>
      <c r="C1072" s="212">
        <v>1.4200000000000001E-2</v>
      </c>
      <c r="D1072" s="212">
        <v>8.3000000000000001E-3</v>
      </c>
      <c r="I1072" s="61" t="s">
        <v>381</v>
      </c>
      <c r="J1072" s="67">
        <f t="shared" si="306"/>
        <v>2.1820090423271526E-2</v>
      </c>
      <c r="K1072" s="67">
        <f t="shared" si="306"/>
        <v>2.1242030759741768E-2</v>
      </c>
      <c r="L1072" s="67">
        <f t="shared" si="306"/>
        <v>2.0679285101246739E-2</v>
      </c>
      <c r="M1072" s="67">
        <f t="shared" si="306"/>
        <v>2.0131447747882083E-2</v>
      </c>
      <c r="N1072" s="67">
        <f t="shared" si="306"/>
        <v>1.9598123747579299E-2</v>
      </c>
      <c r="O1072" s="67">
        <f t="shared" si="306"/>
        <v>1.9078928611373187E-2</v>
      </c>
      <c r="P1072" s="67">
        <f t="shared" si="306"/>
        <v>1.8573488036212407E-2</v>
      </c>
      <c r="Q1072" s="67">
        <f t="shared" si="306"/>
        <v>1.8081437635113419E-2</v>
      </c>
      <c r="R1072" s="67">
        <f t="shared" si="306"/>
        <v>1.7602422674463186E-2</v>
      </c>
      <c r="S1072" s="67">
        <f t="shared" si="306"/>
        <v>1.7136097818281258E-2</v>
      </c>
      <c r="T1072" s="67">
        <f t="shared" si="306"/>
        <v>1.6682126879256916E-2</v>
      </c>
      <c r="U1072" s="67">
        <f t="shared" si="306"/>
        <v>1.6240182576381837E-2</v>
      </c>
      <c r="V1072" s="67">
        <f t="shared" si="306"/>
        <v>1.5809946299003588E-2</v>
      </c>
      <c r="W1072" s="67">
        <f t="shared" si="306"/>
        <v>1.5391107877129839E-2</v>
      </c>
      <c r="X1072" s="67">
        <f t="shared" si="306"/>
        <v>1.4983365357817678E-2</v>
      </c>
      <c r="Y1072" s="67">
        <f t="shared" si="306"/>
        <v>1.4586424787486859E-2</v>
      </c>
      <c r="Z1072" s="67">
        <f t="shared" si="304"/>
        <v>1.4200000000000001E-2</v>
      </c>
      <c r="AA1072" s="67">
        <f t="shared" si="304"/>
        <v>1.3823812410357015E-2</v>
      </c>
      <c r="AB1072" s="67">
        <f t="shared" si="304"/>
        <v>1.3457590813854971E-2</v>
      </c>
      <c r="AC1072" s="67">
        <f t="shared" si="304"/>
        <v>1.3101071190568655E-2</v>
      </c>
      <c r="AD1072" s="67">
        <f t="shared" si="304"/>
        <v>1.2753996515010824E-2</v>
      </c>
      <c r="AE1072" s="67">
        <f t="shared" si="304"/>
        <v>1.241611657083498E-2</v>
      </c>
      <c r="AF1072" s="67">
        <f t="shared" si="304"/>
        <v>1.2087187770447039E-2</v>
      </c>
      <c r="AG1072" s="67">
        <f t="shared" si="304"/>
        <v>1.1766972979395867E-2</v>
      </c>
      <c r="AH1072" s="67">
        <f t="shared" si="304"/>
        <v>1.145524134541607E-2</v>
      </c>
      <c r="AI1072" s="67">
        <f t="shared" si="304"/>
        <v>1.1151768131999822E-2</v>
      </c>
      <c r="AJ1072" s="67">
        <f t="shared" si="304"/>
        <v>1.0856334556377674E-2</v>
      </c>
      <c r="AK1072" s="67">
        <f t="shared" si="304"/>
        <v>1.0568727631791647E-2</v>
      </c>
      <c r="AL1072" s="67">
        <f t="shared" si="304"/>
        <v>1.0288740013946793E-2</v>
      </c>
      <c r="AM1072" s="67">
        <f t="shared" si="304"/>
        <v>1.0016169851530596E-2</v>
      </c>
      <c r="AN1072" s="67">
        <f t="shared" si="304"/>
        <v>9.750820640692423E-3</v>
      </c>
      <c r="AO1072" s="67">
        <f t="shared" si="307"/>
        <v>9.4925010833781156E-3</v>
      </c>
      <c r="AP1072" s="67">
        <f t="shared" si="307"/>
        <v>9.2410249494175901E-3</v>
      </c>
      <c r="AQ1072" s="67">
        <f t="shared" si="307"/>
        <v>8.9962109422660353E-3</v>
      </c>
      <c r="AR1072" s="67">
        <f t="shared" si="307"/>
        <v>8.7578825683018845E-3</v>
      </c>
      <c r="AS1072" s="67">
        <f t="shared" si="307"/>
        <v>8.5258680095873906E-3</v>
      </c>
      <c r="AT1072" s="67">
        <f t="shared" si="307"/>
        <v>8.3000000000000001E-3</v>
      </c>
      <c r="AU1072" s="67">
        <f t="shared" si="307"/>
        <v>8.0801157046452975E-3</v>
      </c>
      <c r="AV1072" s="67">
        <f t="shared" si="307"/>
        <v>7.8660566024645259E-3</v>
      </c>
      <c r="AW1072" s="67">
        <f t="shared" si="307"/>
        <v>7.6576683719521014E-3</v>
      </c>
      <c r="AX1072" s="67">
        <f t="shared" si="307"/>
        <v>7.4548007799006928E-3</v>
      </c>
      <c r="AY1072" s="67">
        <f t="shared" si="307"/>
        <v>7.2573075730936864E-3</v>
      </c>
      <c r="AZ1072" s="67">
        <f t="shared" si="307"/>
        <v>7.0650463728669319E-3</v>
      </c>
      <c r="BA1072" s="67">
        <f t="shared" si="307"/>
        <v>6.8778785724637817E-3</v>
      </c>
      <c r="BB1072" s="67">
        <f t="shared" si="307"/>
        <v>6.6956692371093942E-3</v>
      </c>
      <c r="BC1072" s="67">
        <f t="shared" si="307"/>
        <v>6.5182870067322903E-3</v>
      </c>
      <c r="BD1072" s="67">
        <f t="shared" si="305"/>
        <v>6.3456040012630065E-3</v>
      </c>
      <c r="BE1072" s="67">
        <f t="shared" si="305"/>
        <v>6.1774957284415968E-3</v>
      </c>
      <c r="BF1072" s="67">
        <f t="shared" si="305"/>
        <v>6.0138409940674918E-3</v>
      </c>
      <c r="BG1072" s="67">
        <f t="shared" si="305"/>
        <v>5.8545218146270391E-3</v>
      </c>
      <c r="BH1072" s="67">
        <f t="shared" si="305"/>
        <v>5.6994233322357124E-3</v>
      </c>
      <c r="BI1072" s="67">
        <f t="shared" si="305"/>
        <v>5.5484337318336885E-3</v>
      </c>
      <c r="BJ1072" s="67">
        <f t="shared" si="305"/>
        <v>5.4014441605750715E-3</v>
      </c>
      <c r="BK1072" s="67">
        <f t="shared" si="305"/>
        <v>5.2583486493526822E-3</v>
      </c>
      <c r="BL1072" s="67">
        <f t="shared" si="305"/>
        <v>5.1190440364018066E-3</v>
      </c>
      <c r="BM1072" s="67">
        <f t="shared" si="305"/>
        <v>4.9834298929278412E-3</v>
      </c>
      <c r="BN1072" s="67">
        <f t="shared" si="305"/>
        <v>4.8514084507042263E-3</v>
      </c>
      <c r="BO1072" s="67">
        <f t="shared" si="305"/>
        <v>4.7228845315884496E-3</v>
      </c>
      <c r="BP1072" s="67">
        <f t="shared" si="305"/>
        <v>4.5977654789053218E-3</v>
      </c>
      <c r="BQ1072" s="67">
        <f t="shared" si="305"/>
        <v>4.4759610906480599E-3</v>
      </c>
      <c r="BS1072" s="55"/>
    </row>
    <row r="1073" spans="2:71">
      <c r="B1073" s="56">
        <v>55</v>
      </c>
      <c r="C1073" s="212">
        <v>1.4800000000000001E-2</v>
      </c>
      <c r="D1073" s="212">
        <v>9.1000000000000004E-3</v>
      </c>
      <c r="I1073" s="61" t="s">
        <v>381</v>
      </c>
      <c r="J1073" s="67">
        <f t="shared" si="306"/>
        <v>2.1839262774658381E-2</v>
      </c>
      <c r="K1073" s="67">
        <f t="shared" si="306"/>
        <v>2.1314588752108884E-2</v>
      </c>
      <c r="L1073" s="67">
        <f t="shared" si="306"/>
        <v>2.0802519680229139E-2</v>
      </c>
      <c r="M1073" s="67">
        <f t="shared" si="306"/>
        <v>2.0302752733312977E-2</v>
      </c>
      <c r="N1073" s="67">
        <f t="shared" si="306"/>
        <v>1.9814992360844004E-2</v>
      </c>
      <c r="O1073" s="67">
        <f t="shared" si="306"/>
        <v>1.9338950112713943E-2</v>
      </c>
      <c r="P1073" s="67">
        <f t="shared" si="306"/>
        <v>1.8874344468639941E-2</v>
      </c>
      <c r="Q1073" s="67">
        <f t="shared" si="306"/>
        <v>1.8420900671680035E-2</v>
      </c>
      <c r="R1073" s="67">
        <f t="shared" si="306"/>
        <v>1.7978350565748348E-2</v>
      </c>
      <c r="S1073" s="67">
        <f t="shared" si="306"/>
        <v>1.7546432437033781E-2</v>
      </c>
      <c r="T1073" s="67">
        <f t="shared" si="306"/>
        <v>1.7124890859228598E-2</v>
      </c>
      <c r="U1073" s="67">
        <f t="shared" si="306"/>
        <v>1.6713476542475271E-2</v>
      </c>
      <c r="V1073" s="67">
        <f t="shared" si="306"/>
        <v>1.6311946185942238E-2</v>
      </c>
      <c r="W1073" s="67">
        <f t="shared" si="306"/>
        <v>1.5920062333941512E-2</v>
      </c>
      <c r="X1073" s="67">
        <f t="shared" si="306"/>
        <v>1.553759323550289E-2</v>
      </c>
      <c r="Y1073" s="67">
        <f t="shared" si="306"/>
        <v>1.5164312707321843E-2</v>
      </c>
      <c r="Z1073" s="67">
        <f t="shared" si="304"/>
        <v>1.4800000000000001E-2</v>
      </c>
      <c r="AA1073" s="67">
        <f t="shared" si="304"/>
        <v>1.444443966749908E-2</v>
      </c>
      <c r="AB1073" s="67">
        <f t="shared" si="304"/>
        <v>1.4097421439731143E-2</v>
      </c>
      <c r="AC1073" s="67">
        <f t="shared" si="304"/>
        <v>1.3758740098209765E-2</v>
      </c>
      <c r="AD1073" s="67">
        <f t="shared" si="304"/>
        <v>1.34281953546886E-2</v>
      </c>
      <c r="AE1073" s="67">
        <f t="shared" si="304"/>
        <v>1.3105591732715602E-2</v>
      </c>
      <c r="AF1073" s="67">
        <f t="shared" si="304"/>
        <v>1.2790738452032786E-2</v>
      </c>
      <c r="AG1073" s="67">
        <f t="shared" si="304"/>
        <v>1.2483449315753252E-2</v>
      </c>
      <c r="AH1073" s="67">
        <f t="shared" si="304"/>
        <v>1.2183542600248683E-2</v>
      </c>
      <c r="AI1073" s="67">
        <f t="shared" si="304"/>
        <v>1.1890840947682228E-2</v>
      </c>
      <c r="AJ1073" s="67">
        <f t="shared" si="304"/>
        <v>1.1605171261123209E-2</v>
      </c>
      <c r="AK1073" s="67">
        <f t="shared" si="304"/>
        <v>1.1326364602181649E-2</v>
      </c>
      <c r="AL1073" s="67">
        <f t="shared" si="304"/>
        <v>1.1054256091102029E-2</v>
      </c>
      <c r="AM1073" s="67">
        <f t="shared" si="304"/>
        <v>1.078868480925726E-2</v>
      </c>
      <c r="AN1073" s="67">
        <f t="shared" si="304"/>
        <v>1.0529493703985158E-2</v>
      </c>
      <c r="AO1073" s="67">
        <f t="shared" si="307"/>
        <v>1.0276529495711149E-2</v>
      </c>
      <c r="AP1073" s="67">
        <f t="shared" si="307"/>
        <v>1.0029642587302325E-2</v>
      </c>
      <c r="AQ1073" s="67">
        <f t="shared" si="307"/>
        <v>9.7886869755991774E-3</v>
      </c>
      <c r="AR1073" s="67">
        <f t="shared" si="307"/>
        <v>9.5535201650727257E-3</v>
      </c>
      <c r="AS1073" s="67">
        <f t="shared" si="307"/>
        <v>9.3240030835560032E-3</v>
      </c>
      <c r="AT1073" s="67">
        <f t="shared" si="307"/>
        <v>9.1000000000000022E-3</v>
      </c>
      <c r="AU1073" s="67">
        <f t="shared" si="307"/>
        <v>8.8813784442055167E-3</v>
      </c>
      <c r="AV1073" s="67">
        <f t="shared" si="307"/>
        <v>8.6680091284833411E-3</v>
      </c>
      <c r="AW1073" s="67">
        <f t="shared" si="307"/>
        <v>8.4597658711965465E-3</v>
      </c>
      <c r="AX1073" s="67">
        <f t="shared" si="307"/>
        <v>8.2565255221396135E-3</v>
      </c>
      <c r="AY1073" s="67">
        <f t="shared" si="307"/>
        <v>8.0581678897102705E-3</v>
      </c>
      <c r="AZ1073" s="67">
        <f t="shared" si="307"/>
        <v>7.8645756698309706E-3</v>
      </c>
      <c r="BA1073" s="67">
        <f t="shared" si="307"/>
        <v>7.6756343765780142E-3</v>
      </c>
      <c r="BB1073" s="67">
        <f t="shared" si="307"/>
        <v>7.4912322744772331E-3</v>
      </c>
      <c r="BC1073" s="67">
        <f t="shared" si="307"/>
        <v>7.311260312426235E-3</v>
      </c>
      <c r="BD1073" s="67">
        <f t="shared" si="305"/>
        <v>7.1356120592041368E-3</v>
      </c>
      <c r="BE1073" s="67">
        <f t="shared" si="305"/>
        <v>6.96418364053061E-3</v>
      </c>
      <c r="BF1073" s="67">
        <f t="shared" si="305"/>
        <v>6.7968736776370595E-3</v>
      </c>
      <c r="BG1073" s="67">
        <f t="shared" si="305"/>
        <v>6.6335832273135874E-3</v>
      </c>
      <c r="BH1073" s="67">
        <f t="shared" si="305"/>
        <v>6.4742157233962806E-3</v>
      </c>
      <c r="BI1073" s="67">
        <f t="shared" si="305"/>
        <v>6.3186769196602348E-3</v>
      </c>
      <c r="BJ1073" s="67">
        <f t="shared" si="305"/>
        <v>6.1668748340845394E-3</v>
      </c>
      <c r="BK1073" s="67">
        <f t="shared" si="305"/>
        <v>6.0187196944562517E-3</v>
      </c>
      <c r="BL1073" s="67">
        <f t="shared" si="305"/>
        <v>5.8741238852812044E-3</v>
      </c>
      <c r="BM1073" s="67">
        <f t="shared" si="305"/>
        <v>5.7330018959702456E-3</v>
      </c>
      <c r="BN1073" s="67">
        <f t="shared" si="305"/>
        <v>5.5952702702702726E-3</v>
      </c>
      <c r="BO1073" s="67">
        <f t="shared" si="305"/>
        <v>5.4608475569101513E-3</v>
      </c>
      <c r="BP1073" s="67">
        <f t="shared" si="305"/>
        <v>5.3296542614323251E-3</v>
      </c>
      <c r="BQ1073" s="67">
        <f t="shared" si="305"/>
        <v>5.2016127991816614E-3</v>
      </c>
      <c r="BS1073" s="55"/>
    </row>
    <row r="1074" spans="2:71">
      <c r="B1074" s="56">
        <v>56</v>
      </c>
      <c r="C1074" s="212">
        <v>1.5699999999999999E-2</v>
      </c>
      <c r="D1074" s="212">
        <v>0.01</v>
      </c>
      <c r="I1074" s="61" t="s">
        <v>381</v>
      </c>
      <c r="J1074" s="67">
        <f t="shared" si="306"/>
        <v>2.252264410614975E-2</v>
      </c>
      <c r="K1074" s="67">
        <f t="shared" si="306"/>
        <v>2.2020358831592882E-2</v>
      </c>
      <c r="L1074" s="67">
        <f t="shared" si="306"/>
        <v>2.15292751946345E-2</v>
      </c>
      <c r="M1074" s="67">
        <f t="shared" si="306"/>
        <v>2.1049143383680979E-2</v>
      </c>
      <c r="N1074" s="67">
        <f t="shared" si="306"/>
        <v>2.0579719158273436E-2</v>
      </c>
      <c r="O1074" s="67">
        <f t="shared" si="306"/>
        <v>2.0120763724843924E-2</v>
      </c>
      <c r="P1074" s="67">
        <f t="shared" si="306"/>
        <v>1.9672043615242423E-2</v>
      </c>
      <c r="Q1074" s="67">
        <f t="shared" si="306"/>
        <v>1.9233330567972863E-2</v>
      </c>
      <c r="R1074" s="67">
        <f t="shared" si="306"/>
        <v>1.8804401412077735E-2</v>
      </c>
      <c r="S1074" s="67">
        <f t="shared" si="306"/>
        <v>1.8385037953612217E-2</v>
      </c>
      <c r="T1074" s="67">
        <f t="shared" si="306"/>
        <v>1.7975026864650103E-2</v>
      </c>
      <c r="U1074" s="67">
        <f t="shared" si="306"/>
        <v>1.7574159574765047E-2</v>
      </c>
      <c r="V1074" s="67">
        <f t="shared" si="306"/>
        <v>1.71822321649319E-2</v>
      </c>
      <c r="W1074" s="67">
        <f t="shared" si="306"/>
        <v>1.6799045263794207E-2</v>
      </c>
      <c r="X1074" s="67">
        <f t="shared" si="306"/>
        <v>1.6424403946245076E-2</v>
      </c>
      <c r="Y1074" s="67">
        <f t="shared" si="306"/>
        <v>1.6058117634269831E-2</v>
      </c>
      <c r="Z1074" s="67">
        <f t="shared" si="304"/>
        <v>1.5699999999999999E-2</v>
      </c>
      <c r="AA1074" s="67">
        <f t="shared" si="304"/>
        <v>1.534986887092934E-2</v>
      </c>
      <c r="AB1074" s="67">
        <f t="shared" si="304"/>
        <v>1.5007546137243668E-2</v>
      </c>
      <c r="AC1074" s="67">
        <f t="shared" si="304"/>
        <v>1.4672857661217356E-2</v>
      </c>
      <c r="AD1074" s="67">
        <f t="shared" si="304"/>
        <v>1.4345633188630406E-2</v>
      </c>
      <c r="AE1074" s="67">
        <f t="shared" si="304"/>
        <v>1.4025706262161064E-2</v>
      </c>
      <c r="AF1074" s="67">
        <f t="shared" si="304"/>
        <v>1.3712914136709864E-2</v>
      </c>
      <c r="AG1074" s="67">
        <f t="shared" si="304"/>
        <v>1.3407097696612079E-2</v>
      </c>
      <c r="AH1074" s="67">
        <f t="shared" si="304"/>
        <v>1.3108101374696446E-2</v>
      </c>
      <c r="AI1074" s="67">
        <f t="shared" si="304"/>
        <v>1.2815773073148988E-2</v>
      </c>
      <c r="AJ1074" s="67">
        <f t="shared" si="304"/>
        <v>1.2529964086141663E-2</v>
      </c>
      <c r="AK1074" s="67">
        <f t="shared" si="304"/>
        <v>1.2250529024186529E-2</v>
      </c>
      <c r="AL1074" s="67">
        <f t="shared" si="304"/>
        <v>1.1977325740176892E-2</v>
      </c>
      <c r="AM1074" s="67">
        <f t="shared" si="304"/>
        <v>1.1710215257077836E-2</v>
      </c>
      <c r="AN1074" s="67">
        <f t="shared" si="304"/>
        <v>1.1449061697229358E-2</v>
      </c>
      <c r="AO1074" s="67">
        <f t="shared" si="307"/>
        <v>1.119373221322614E-2</v>
      </c>
      <c r="AP1074" s="67">
        <f t="shared" si="307"/>
        <v>1.0944096920338783E-2</v>
      </c>
      <c r="AQ1074" s="67">
        <f t="shared" si="307"/>
        <v>1.0700028830442163E-2</v>
      </c>
      <c r="AR1074" s="67">
        <f t="shared" si="307"/>
        <v>1.0461403787417238E-2</v>
      </c>
      <c r="AS1074" s="67">
        <f t="shared" si="307"/>
        <v>1.0228100403993516E-2</v>
      </c>
      <c r="AT1074" s="67">
        <f t="shared" si="307"/>
        <v>9.9999999999999933E-3</v>
      </c>
      <c r="AU1074" s="67">
        <f t="shared" si="307"/>
        <v>9.7769865419932035E-3</v>
      </c>
      <c r="AV1074" s="67">
        <f t="shared" si="307"/>
        <v>9.5589465842316305E-3</v>
      </c>
      <c r="AW1074" s="67">
        <f t="shared" si="307"/>
        <v>9.3457692109664633E-3</v>
      </c>
      <c r="AX1074" s="67">
        <f t="shared" si="307"/>
        <v>9.1373459800193624E-3</v>
      </c>
      <c r="AY1074" s="67">
        <f t="shared" si="307"/>
        <v>8.9335708676185066E-3</v>
      </c>
      <c r="AZ1074" s="67">
        <f t="shared" si="307"/>
        <v>8.7343402144648748E-3</v>
      </c>
      <c r="BA1074" s="67">
        <f t="shared" si="307"/>
        <v>8.5395526730013185E-3</v>
      </c>
      <c r="BB1074" s="67">
        <f t="shared" si="307"/>
        <v>8.3491091558576033E-3</v>
      </c>
      <c r="BC1074" s="67">
        <f t="shared" si="307"/>
        <v>8.1629127854452102E-3</v>
      </c>
      <c r="BD1074" s="67">
        <f t="shared" si="305"/>
        <v>7.980868844676213E-3</v>
      </c>
      <c r="BE1074" s="67">
        <f t="shared" si="305"/>
        <v>7.802884728781225E-3</v>
      </c>
      <c r="BF1074" s="67">
        <f t="shared" si="305"/>
        <v>7.6288698982018384E-3</v>
      </c>
      <c r="BG1074" s="67">
        <f t="shared" si="305"/>
        <v>7.458735832533649E-3</v>
      </c>
      <c r="BH1074" s="67">
        <f t="shared" si="305"/>
        <v>7.2923959854964025E-3</v>
      </c>
      <c r="BI1074" s="67">
        <f t="shared" si="305"/>
        <v>7.1297657409083648E-3</v>
      </c>
      <c r="BJ1074" s="67">
        <f t="shared" si="305"/>
        <v>6.9707623696425337E-3</v>
      </c>
      <c r="BK1074" s="67">
        <f t="shared" si="305"/>
        <v>6.8153049875427762E-3</v>
      </c>
      <c r="BL1074" s="67">
        <f t="shared" si="305"/>
        <v>6.6633145142784931E-3</v>
      </c>
      <c r="BM1074" s="67">
        <f t="shared" si="305"/>
        <v>6.5147136331168863E-3</v>
      </c>
      <c r="BN1074" s="67">
        <f t="shared" si="305"/>
        <v>6.3694267515923492E-3</v>
      </c>
      <c r="BO1074" s="67">
        <f t="shared" si="305"/>
        <v>6.2273799630529923E-3</v>
      </c>
      <c r="BP1074" s="67">
        <f t="shared" si="305"/>
        <v>6.0885010090647286E-3</v>
      </c>
      <c r="BQ1074" s="67">
        <f t="shared" si="305"/>
        <v>5.9527192426537942E-3</v>
      </c>
      <c r="BS1074" s="55"/>
    </row>
    <row r="1075" spans="2:71">
      <c r="B1075" s="56">
        <v>57</v>
      </c>
      <c r="C1075" s="212">
        <v>1.6500000000000001E-2</v>
      </c>
      <c r="D1075" s="212">
        <v>1.11E-2</v>
      </c>
      <c r="I1075" s="61" t="s">
        <v>381</v>
      </c>
      <c r="J1075" s="67">
        <f t="shared" si="306"/>
        <v>2.2657537974689081E-2</v>
      </c>
      <c r="K1075" s="67">
        <f t="shared" si="306"/>
        <v>2.2212869660545542E-2</v>
      </c>
      <c r="L1075" s="67">
        <f t="shared" si="306"/>
        <v>2.1776928239404417E-2</v>
      </c>
      <c r="M1075" s="67">
        <f t="shared" si="306"/>
        <v>2.1349542440547615E-2</v>
      </c>
      <c r="N1075" s="67">
        <f t="shared" si="306"/>
        <v>2.0930544354551713E-2</v>
      </c>
      <c r="O1075" s="67">
        <f t="shared" si="306"/>
        <v>2.0519769367320435E-2</v>
      </c>
      <c r="P1075" s="67">
        <f t="shared" si="306"/>
        <v>2.0117056095411822E-2</v>
      </c>
      <c r="Q1075" s="67">
        <f t="shared" si="306"/>
        <v>1.9722246322634623E-2</v>
      </c>
      <c r="R1075" s="67">
        <f t="shared" si="306"/>
        <v>1.9335184937889004E-2</v>
      </c>
      <c r="S1075" s="67">
        <f t="shared" si="306"/>
        <v>1.8955719874227225E-2</v>
      </c>
      <c r="T1075" s="67">
        <f t="shared" si="306"/>
        <v>1.8583702049110216E-2</v>
      </c>
      <c r="U1075" s="67">
        <f t="shared" si="306"/>
        <v>1.8218985305836741E-2</v>
      </c>
      <c r="V1075" s="67">
        <f t="shared" si="306"/>
        <v>1.7861426356121972E-2</v>
      </c>
      <c r="W1075" s="67">
        <f t="shared" si="306"/>
        <v>1.7510884723803039E-2</v>
      </c>
      <c r="X1075" s="67">
        <f t="shared" si="306"/>
        <v>1.7167222689649379E-2</v>
      </c>
      <c r="Y1075" s="67">
        <f t="shared" si="306"/>
        <v>1.6830305237256239E-2</v>
      </c>
      <c r="Z1075" s="67">
        <f t="shared" si="304"/>
        <v>1.6500000000000001E-2</v>
      </c>
      <c r="AA1075" s="67">
        <f t="shared" si="304"/>
        <v>1.6176177209034599E-2</v>
      </c>
      <c r="AB1075" s="67">
        <f t="shared" si="304"/>
        <v>1.5858709642308507E-2</v>
      </c>
      <c r="AC1075" s="67">
        <f t="shared" si="304"/>
        <v>1.5547472574582307E-2</v>
      </c>
      <c r="AD1075" s="67">
        <f t="shared" si="304"/>
        <v>1.5242343728427201E-2</v>
      </c>
      <c r="AE1075" s="67">
        <f t="shared" si="304"/>
        <v>1.4943203226185184E-2</v>
      </c>
      <c r="AF1075" s="67">
        <f t="shared" si="304"/>
        <v>1.4649933542872062E-2</v>
      </c>
      <c r="AG1075" s="67">
        <f t="shared" si="304"/>
        <v>1.436241946000476E-2</v>
      </c>
      <c r="AH1075" s="67">
        <f t="shared" si="304"/>
        <v>1.4080548020334788E-2</v>
      </c>
      <c r="AI1075" s="67">
        <f t="shared" si="304"/>
        <v>1.380420848347011E-2</v>
      </c>
      <c r="AJ1075" s="67">
        <f t="shared" si="304"/>
        <v>1.3533292282367954E-2</v>
      </c>
      <c r="AK1075" s="67">
        <f t="shared" si="304"/>
        <v>1.3267692980681471E-2</v>
      </c>
      <c r="AL1075" s="67">
        <f t="shared" si="304"/>
        <v>1.3007306230943512E-2</v>
      </c>
      <c r="AM1075" s="67">
        <f t="shared" si="304"/>
        <v>1.2752029733571042E-2</v>
      </c>
      <c r="AN1075" s="67">
        <f t="shared" si="304"/>
        <v>1.2501763196674145E-2</v>
      </c>
      <c r="AO1075" s="67">
        <f t="shared" si="307"/>
        <v>1.2256408296653807E-2</v>
      </c>
      <c r="AP1075" s="67">
        <f t="shared" si="307"/>
        <v>1.2015868639572963E-2</v>
      </c>
      <c r="AQ1075" s="67">
        <f t="shared" si="307"/>
        <v>1.1780049723285679E-2</v>
      </c>
      <c r="AR1075" s="67">
        <f t="shared" si="307"/>
        <v>1.1548858900309584E-2</v>
      </c>
      <c r="AS1075" s="67">
        <f t="shared" si="307"/>
        <v>1.1322205341426923E-2</v>
      </c>
      <c r="AT1075" s="67">
        <f t="shared" si="307"/>
        <v>1.11E-2</v>
      </c>
      <c r="AU1075" s="67">
        <f t="shared" si="307"/>
        <v>1.0882155576986912E-2</v>
      </c>
      <c r="AV1075" s="67">
        <f t="shared" si="307"/>
        <v>1.0668586486643905E-2</v>
      </c>
      <c r="AW1075" s="67">
        <f t="shared" si="307"/>
        <v>1.0459208822900825E-2</v>
      </c>
      <c r="AX1075" s="67">
        <f t="shared" si="307"/>
        <v>1.0253940326396481E-2</v>
      </c>
      <c r="AY1075" s="67">
        <f t="shared" si="307"/>
        <v>1.0052700352160942E-2</v>
      </c>
      <c r="AZ1075" s="67">
        <f t="shared" si="307"/>
        <v>9.8554098379321133E-3</v>
      </c>
      <c r="BA1075" s="67">
        <f t="shared" si="307"/>
        <v>9.6619912730941115E-3</v>
      </c>
      <c r="BB1075" s="67">
        <f t="shared" si="307"/>
        <v>9.4723686682252218E-3</v>
      </c>
      <c r="BC1075" s="67">
        <f t="shared" si="307"/>
        <v>9.2864675252435306E-3</v>
      </c>
      <c r="BD1075" s="67">
        <f t="shared" si="305"/>
        <v>9.1042148081384409E-3</v>
      </c>
      <c r="BE1075" s="67">
        <f t="shared" si="305"/>
        <v>8.9255389142766269E-3</v>
      </c>
      <c r="BF1075" s="67">
        <f t="shared" si="305"/>
        <v>8.7503696462710914E-3</v>
      </c>
      <c r="BG1075" s="67">
        <f t="shared" si="305"/>
        <v>8.5786381844023367E-3</v>
      </c>
      <c r="BH1075" s="67">
        <f t="shared" si="305"/>
        <v>8.4102770595807907E-3</v>
      </c>
      <c r="BI1075" s="67">
        <f t="shared" si="305"/>
        <v>8.2452201268398331E-3</v>
      </c>
      <c r="BJ1075" s="67">
        <f t="shared" si="305"/>
        <v>8.0834025393490844E-3</v>
      </c>
      <c r="BK1075" s="67">
        <f t="shared" si="305"/>
        <v>7.9247607229376398E-3</v>
      </c>
      <c r="BL1075" s="67">
        <f t="shared" si="305"/>
        <v>7.7692323511173575E-3</v>
      </c>
      <c r="BM1075" s="67">
        <f t="shared" si="305"/>
        <v>7.6167563205962949E-3</v>
      </c>
      <c r="BN1075" s="67">
        <f t="shared" si="305"/>
        <v>7.4672727272727278E-3</v>
      </c>
      <c r="BO1075" s="67">
        <f t="shared" si="305"/>
        <v>7.3207228427002863E-3</v>
      </c>
      <c r="BP1075" s="67">
        <f t="shared" si="305"/>
        <v>7.1770490910149903E-3</v>
      </c>
      <c r="BQ1075" s="67">
        <f t="shared" si="305"/>
        <v>7.0361950263151006E-3</v>
      </c>
      <c r="BS1075" s="55"/>
    </row>
    <row r="1076" spans="2:71">
      <c r="B1076" s="56">
        <v>58</v>
      </c>
      <c r="C1076" s="212">
        <v>1.7500000000000002E-2</v>
      </c>
      <c r="D1076" s="212">
        <v>1.23E-2</v>
      </c>
      <c r="I1076" s="61" t="s">
        <v>381</v>
      </c>
      <c r="J1076" s="67">
        <f t="shared" si="306"/>
        <v>2.3203013808413744E-2</v>
      </c>
      <c r="K1076" s="67">
        <f t="shared" si="306"/>
        <v>2.279752767657181E-2</v>
      </c>
      <c r="L1076" s="67">
        <f t="shared" si="306"/>
        <v>2.2399127650201942E-2</v>
      </c>
      <c r="M1076" s="67">
        <f t="shared" si="306"/>
        <v>2.2007689895498686E-2</v>
      </c>
      <c r="N1076" s="67">
        <f t="shared" si="306"/>
        <v>2.1623092742724222E-2</v>
      </c>
      <c r="O1076" s="67">
        <f t="shared" si="306"/>
        <v>2.1245216648389999E-2</v>
      </c>
      <c r="P1076" s="67">
        <f t="shared" si="306"/>
        <v>2.0873944158099289E-2</v>
      </c>
      <c r="Q1076" s="67">
        <f t="shared" si="306"/>
        <v>2.050915987003913E-2</v>
      </c>
      <c r="R1076" s="67">
        <f t="shared" si="306"/>
        <v>2.0150750399110219E-2</v>
      </c>
      <c r="S1076" s="67">
        <f t="shared" si="306"/>
        <v>1.9798604341683634E-2</v>
      </c>
      <c r="T1076" s="67">
        <f t="shared" si="306"/>
        <v>1.9452612240973551E-2</v>
      </c>
      <c r="U1076" s="67">
        <f t="shared" si="306"/>
        <v>1.9112666553014981E-2</v>
      </c>
      <c r="V1076" s="67">
        <f t="shared" si="306"/>
        <v>1.8778661613236144E-2</v>
      </c>
      <c r="W1076" s="67">
        <f t="shared" si="306"/>
        <v>1.8450493603614976E-2</v>
      </c>
      <c r="X1076" s="67">
        <f t="shared" si="306"/>
        <v>1.8128060520409581E-2</v>
      </c>
      <c r="Y1076" s="67">
        <f t="shared" si="306"/>
        <v>1.7811262142452673E-2</v>
      </c>
      <c r="Z1076" s="67">
        <f t="shared" si="304"/>
        <v>1.7500000000000002E-2</v>
      </c>
      <c r="AA1076" s="67">
        <f t="shared" si="304"/>
        <v>1.7194177344123263E-2</v>
      </c>
      <c r="AB1076" s="67">
        <f t="shared" si="304"/>
        <v>1.6893699116637805E-2</v>
      </c>
      <c r="AC1076" s="67">
        <f t="shared" si="304"/>
        <v>1.6598471920555934E-2</v>
      </c>
      <c r="AD1076" s="67">
        <f t="shared" si="304"/>
        <v>1.630840399105651E-2</v>
      </c>
      <c r="AE1076" s="67">
        <f t="shared" si="304"/>
        <v>1.6023405166961897E-2</v>
      </c>
      <c r="AF1076" s="67">
        <f t="shared" si="304"/>
        <v>1.5743386862713361E-2</v>
      </c>
      <c r="AG1076" s="67">
        <f t="shared" si="304"/>
        <v>1.5468262040836218E-2</v>
      </c>
      <c r="AH1076" s="67">
        <f t="shared" si="304"/>
        <v>1.5197945184886163E-2</v>
      </c>
      <c r="AI1076" s="67">
        <f t="shared" si="304"/>
        <v>1.4932352272868392E-2</v>
      </c>
      <c r="AJ1076" s="67">
        <f t="shared" si="304"/>
        <v>1.4671400751121208E-2</v>
      </c>
      <c r="AK1076" s="67">
        <f t="shared" si="304"/>
        <v>1.441500950865607E-2</v>
      </c>
      <c r="AL1076" s="67">
        <f t="shared" si="304"/>
        <v>1.4163098851946032E-2</v>
      </c>
      <c r="AM1076" s="67">
        <f t="shared" si="304"/>
        <v>1.3915590480154777E-2</v>
      </c>
      <c r="AN1076" s="67">
        <f t="shared" si="304"/>
        <v>1.3672407460798546E-2</v>
      </c>
      <c r="AO1076" s="67">
        <f t="shared" si="307"/>
        <v>1.3433474205833382E-2</v>
      </c>
      <c r="AP1076" s="67">
        <f t="shared" si="307"/>
        <v>1.3198716448160258E-2</v>
      </c>
      <c r="AQ1076" s="67">
        <f t="shared" si="307"/>
        <v>1.2968061218540806E-2</v>
      </c>
      <c r="AR1076" s="67">
        <f t="shared" si="307"/>
        <v>1.2741436822916445E-2</v>
      </c>
      <c r="AS1076" s="67">
        <f t="shared" si="307"/>
        <v>1.2518772820123873E-2</v>
      </c>
      <c r="AT1076" s="67">
        <f t="shared" si="307"/>
        <v>1.2299999999999995E-2</v>
      </c>
      <c r="AU1076" s="67">
        <f t="shared" si="307"/>
        <v>1.2085050361869487E-2</v>
      </c>
      <c r="AV1076" s="67">
        <f t="shared" si="307"/>
        <v>1.1873857093408281E-2</v>
      </c>
      <c r="AW1076" s="67">
        <f t="shared" si="307"/>
        <v>1.1666354549876454E-2</v>
      </c>
      <c r="AX1076" s="67">
        <f t="shared" si="307"/>
        <v>1.1462478233713999E-2</v>
      </c>
      <c r="AY1076" s="67">
        <f t="shared" si="307"/>
        <v>1.1262164774493212E-2</v>
      </c>
      <c r="AZ1076" s="67">
        <f t="shared" si="307"/>
        <v>1.1065351909221385E-2</v>
      </c>
      <c r="BA1076" s="67">
        <f t="shared" si="307"/>
        <v>1.0871978462987734E-2</v>
      </c>
      <c r="BB1076" s="67">
        <f t="shared" si="307"/>
        <v>1.0681984329948557E-2</v>
      </c>
      <c r="BC1076" s="67">
        <f t="shared" si="307"/>
        <v>1.0495310454644637E-2</v>
      </c>
      <c r="BD1076" s="67">
        <f t="shared" si="305"/>
        <v>1.0311898813645188E-2</v>
      </c>
      <c r="BE1076" s="67">
        <f t="shared" si="305"/>
        <v>1.0131692397512548E-2</v>
      </c>
      <c r="BF1076" s="67">
        <f t="shared" si="305"/>
        <v>9.9546351930820641E-3</v>
      </c>
      <c r="BG1076" s="67">
        <f t="shared" si="305"/>
        <v>9.7806721660516384E-3</v>
      </c>
      <c r="BH1076" s="67">
        <f t="shared" si="305"/>
        <v>9.6097492438755473E-3</v>
      </c>
      <c r="BI1076" s="67">
        <f t="shared" si="305"/>
        <v>9.4418132989571718E-3</v>
      </c>
      <c r="BJ1076" s="67">
        <f t="shared" si="305"/>
        <v>9.2768121321354924E-3</v>
      </c>
      <c r="BK1076" s="67">
        <f t="shared" si="305"/>
        <v>9.1146944564601054E-3</v>
      </c>
      <c r="BL1076" s="67">
        <f t="shared" si="305"/>
        <v>8.9554098812498397E-3</v>
      </c>
      <c r="BM1076" s="67">
        <f t="shared" si="305"/>
        <v>8.7989088964299175E-3</v>
      </c>
      <c r="BN1076" s="67">
        <f t="shared" si="305"/>
        <v>8.6451428571428495E-3</v>
      </c>
      <c r="BO1076" s="67">
        <f t="shared" si="305"/>
        <v>8.494063968628264E-3</v>
      </c>
      <c r="BP1076" s="67">
        <f t="shared" si="305"/>
        <v>8.345625271366959E-3</v>
      </c>
      <c r="BQ1076" s="67">
        <f t="shared" si="305"/>
        <v>8.1997806264845884E-3</v>
      </c>
      <c r="BS1076" s="55"/>
    </row>
    <row r="1077" spans="2:71">
      <c r="B1077" s="56">
        <v>59</v>
      </c>
      <c r="C1077" s="212">
        <v>1.84E-2</v>
      </c>
      <c r="D1077" s="212">
        <v>1.37E-2</v>
      </c>
      <c r="I1077" s="61" t="s">
        <v>381</v>
      </c>
      <c r="J1077" s="67">
        <f t="shared" si="306"/>
        <v>2.3296765473134497E-2</v>
      </c>
      <c r="K1077" s="67">
        <f t="shared" si="306"/>
        <v>2.29557118627901E-2</v>
      </c>
      <c r="L1077" s="67">
        <f t="shared" si="306"/>
        <v>2.2619651115736661E-2</v>
      </c>
      <c r="M1077" s="67">
        <f t="shared" si="306"/>
        <v>2.2288510138820831E-2</v>
      </c>
      <c r="N1077" s="67">
        <f t="shared" si="306"/>
        <v>2.19622169089384E-2</v>
      </c>
      <c r="O1077" s="67">
        <f t="shared" si="306"/>
        <v>2.1640700457369277E-2</v>
      </c>
      <c r="P1077" s="67">
        <f t="shared" si="306"/>
        <v>2.1323890854341821E-2</v>
      </c>
      <c r="Q1077" s="67">
        <f t="shared" si="306"/>
        <v>2.1011719193823112E-2</v>
      </c>
      <c r="R1077" s="67">
        <f t="shared" si="306"/>
        <v>2.0704117578531928E-2</v>
      </c>
      <c r="S1077" s="67">
        <f t="shared" si="306"/>
        <v>2.0401019105171059E-2</v>
      </c>
      <c r="T1077" s="67">
        <f t="shared" si="306"/>
        <v>2.0102357849875883E-2</v>
      </c>
      <c r="U1077" s="67">
        <f t="shared" si="306"/>
        <v>1.9808068853875923E-2</v>
      </c>
      <c r="V1077" s="67">
        <f t="shared" si="306"/>
        <v>1.9518088109366335E-2</v>
      </c>
      <c r="W1077" s="67">
        <f t="shared" si="306"/>
        <v>1.9232352545586206E-2</v>
      </c>
      <c r="X1077" s="67">
        <f t="shared" si="306"/>
        <v>1.8950800015100695E-2</v>
      </c>
      <c r="Y1077" s="67">
        <f t="shared" si="306"/>
        <v>1.8673369280283961E-2</v>
      </c>
      <c r="Z1077" s="67">
        <f t="shared" si="304"/>
        <v>1.84E-2</v>
      </c>
      <c r="AA1077" s="67">
        <f t="shared" si="304"/>
        <v>1.8130632716478447E-2</v>
      </c>
      <c r="AB1077" s="67">
        <f t="shared" si="304"/>
        <v>1.7865208842382532E-2</v>
      </c>
      <c r="AC1077" s="67">
        <f t="shared" si="304"/>
        <v>1.7603670648066349E-2</v>
      </c>
      <c r="AD1077" s="67">
        <f t="shared" si="304"/>
        <v>1.7345961249018643E-2</v>
      </c>
      <c r="AE1077" s="67">
        <f t="shared" si="304"/>
        <v>1.7092024593490476E-2</v>
      </c>
      <c r="AF1077" s="67">
        <f t="shared" si="304"/>
        <v>1.6841805450303948E-2</v>
      </c>
      <c r="AG1077" s="67">
        <f t="shared" si="304"/>
        <v>1.6595249396839446E-2</v>
      </c>
      <c r="AH1077" s="67">
        <f t="shared" si="304"/>
        <v>1.635230280719872E-2</v>
      </c>
      <c r="AI1077" s="67">
        <f t="shared" si="304"/>
        <v>1.6112912840541272E-2</v>
      </c>
      <c r="AJ1077" s="67">
        <f t="shared" si="304"/>
        <v>1.5877027429591482E-2</v>
      </c>
      <c r="AK1077" s="67">
        <f t="shared" si="304"/>
        <v>1.5644595269313968E-2</v>
      </c>
      <c r="AL1077" s="67">
        <f t="shared" si="304"/>
        <v>1.5415565805754769E-2</v>
      </c>
      <c r="AM1077" s="67">
        <f t="shared" si="304"/>
        <v>1.5189889225045862E-2</v>
      </c>
      <c r="AN1077" s="67">
        <f t="shared" si="304"/>
        <v>1.4967516442570649E-2</v>
      </c>
      <c r="AO1077" s="67">
        <f t="shared" si="307"/>
        <v>1.474839909228807E-2</v>
      </c>
      <c r="AP1077" s="67">
        <f t="shared" si="307"/>
        <v>1.4532489516212995E-2</v>
      </c>
      <c r="AQ1077" s="67">
        <f t="shared" si="307"/>
        <v>1.4319740754050618E-2</v>
      </c>
      <c r="AR1077" s="67">
        <f t="shared" si="307"/>
        <v>1.4110106532982601E-2</v>
      </c>
      <c r="AS1077" s="67">
        <f t="shared" si="307"/>
        <v>1.390354125760275E-2</v>
      </c>
      <c r="AT1077" s="67">
        <f t="shared" si="307"/>
        <v>1.3700000000000018E-2</v>
      </c>
      <c r="AU1077" s="67">
        <f t="shared" si="307"/>
        <v>1.3499438489986686E-2</v>
      </c>
      <c r="AV1077" s="67">
        <f t="shared" si="307"/>
        <v>1.330181310546962E-2</v>
      </c>
      <c r="AW1077" s="67">
        <f t="shared" si="307"/>
        <v>1.310708086296246E-2</v>
      </c>
      <c r="AX1077" s="67">
        <f t="shared" si="307"/>
        <v>1.2915199408236724E-2</v>
      </c>
      <c r="AY1077" s="67">
        <f t="shared" si="307"/>
        <v>1.2726127007109773E-2</v>
      </c>
      <c r="AZ1077" s="67">
        <f t="shared" si="307"/>
        <v>1.2539822536367628E-2</v>
      </c>
      <c r="BA1077" s="67">
        <f t="shared" si="307"/>
        <v>1.235624547482069E-2</v>
      </c>
      <c r="BB1077" s="67">
        <f t="shared" si="307"/>
        <v>1.2175355894490366E-2</v>
      </c>
      <c r="BC1077" s="67">
        <f t="shared" si="307"/>
        <v>1.1997114451924768E-2</v>
      </c>
      <c r="BD1077" s="67">
        <f t="shared" si="305"/>
        <v>1.1821482379641498E-2</v>
      </c>
      <c r="BE1077" s="67">
        <f t="shared" si="305"/>
        <v>1.164842147769574E-2</v>
      </c>
      <c r="BF1077" s="67">
        <f t="shared" si="305"/>
        <v>1.1477894105371773E-2</v>
      </c>
      <c r="BG1077" s="67">
        <f t="shared" si="305"/>
        <v>1.1309863172996119E-2</v>
      </c>
      <c r="BH1077" s="67">
        <f t="shared" si="305"/>
        <v>1.1144292133870552E-2</v>
      </c>
      <c r="BI1077" s="67">
        <f t="shared" si="305"/>
        <v>1.0981144976323198E-2</v>
      </c>
      <c r="BJ1077" s="67">
        <f t="shared" si="305"/>
        <v>1.0820386215875995E-2</v>
      </c>
      <c r="BK1077" s="67">
        <f t="shared" si="305"/>
        <v>1.0661980887526831E-2</v>
      </c>
      <c r="BL1077" s="67">
        <f t="shared" si="305"/>
        <v>1.0505894538144668E-2</v>
      </c>
      <c r="BM1077" s="67">
        <f t="shared" si="305"/>
        <v>1.0352093218975974E-2</v>
      </c>
      <c r="BN1077" s="67">
        <f t="shared" si="305"/>
        <v>1.0200543478260894E-2</v>
      </c>
      <c r="BO1077" s="67">
        <f t="shared" si="305"/>
        <v>1.005121235395749E-2</v>
      </c>
      <c r="BP1077" s="67">
        <f t="shared" si="305"/>
        <v>9.9040673665725006E-3</v>
      </c>
      <c r="BQ1077" s="67">
        <f t="shared" si="305"/>
        <v>9.7590765120970629E-3</v>
      </c>
      <c r="BS1077" s="55"/>
    </row>
    <row r="1078" spans="2:71">
      <c r="B1078" s="56">
        <v>60</v>
      </c>
      <c r="C1078" s="212">
        <v>1.95E-2</v>
      </c>
      <c r="D1078" s="212">
        <v>1.5100000000000001E-2</v>
      </c>
      <c r="I1078" s="61" t="s">
        <v>381</v>
      </c>
      <c r="J1078" s="67">
        <f t="shared" si="306"/>
        <v>2.3926586414785084E-2</v>
      </c>
      <c r="K1078" s="67">
        <f t="shared" si="306"/>
        <v>2.3622608881235584E-2</v>
      </c>
      <c r="L1078" s="67">
        <f t="shared" si="306"/>
        <v>2.3322493258420059E-2</v>
      </c>
      <c r="M1078" s="67">
        <f t="shared" si="306"/>
        <v>2.3026190482335854E-2</v>
      </c>
      <c r="N1078" s="67">
        <f t="shared" si="306"/>
        <v>2.2733652112318457E-2</v>
      </c>
      <c r="O1078" s="67">
        <f t="shared" si="306"/>
        <v>2.2444830323122285E-2</v>
      </c>
      <c r="P1078" s="67">
        <f t="shared" si="306"/>
        <v>2.2159677897102003E-2</v>
      </c>
      <c r="Q1078" s="67">
        <f t="shared" si="306"/>
        <v>2.1878148216493237E-2</v>
      </c>
      <c r="R1078" s="67">
        <f t="shared" si="306"/>
        <v>2.1600195255791304E-2</v>
      </c>
      <c r="S1078" s="67">
        <f t="shared" si="306"/>
        <v>2.1325773574226825E-2</v>
      </c>
      <c r="T1078" s="67">
        <f t="shared" si="306"/>
        <v>2.1054838308336873E-2</v>
      </c>
      <c r="U1078" s="67">
        <f t="shared" si="306"/>
        <v>2.0787345164630548E-2</v>
      </c>
      <c r="V1078" s="67">
        <f t="shared" si="306"/>
        <v>2.0523250412347708E-2</v>
      </c>
      <c r="W1078" s="67">
        <f t="shared" si="306"/>
        <v>2.0262510876309703E-2</v>
      </c>
      <c r="X1078" s="67">
        <f t="shared" si="306"/>
        <v>2.0005083929860935E-2</v>
      </c>
      <c r="Y1078" s="67">
        <f t="shared" si="306"/>
        <v>1.9750927487900114E-2</v>
      </c>
      <c r="Z1078" s="67">
        <f t="shared" si="304"/>
        <v>1.95E-2</v>
      </c>
      <c r="AA1078" s="67">
        <f t="shared" si="304"/>
        <v>1.9252260443614617E-2</v>
      </c>
      <c r="AB1078" s="67">
        <f t="shared" si="304"/>
        <v>1.9007668317372727E-2</v>
      </c>
      <c r="AC1078" s="67">
        <f t="shared" si="304"/>
        <v>1.87661836344565E-2</v>
      </c>
      <c r="AD1078" s="67">
        <f t="shared" si="304"/>
        <v>1.8527766916064354E-2</v>
      </c>
      <c r="AE1078" s="67">
        <f t="shared" si="304"/>
        <v>1.8292379184956787E-2</v>
      </c>
      <c r="AF1078" s="67">
        <f t="shared" si="304"/>
        <v>1.8059981959084256E-2</v>
      </c>
      <c r="AG1078" s="67">
        <f t="shared" si="304"/>
        <v>1.7830537245295972E-2</v>
      </c>
      <c r="AH1078" s="67">
        <f t="shared" si="304"/>
        <v>1.7604007533128657E-2</v>
      </c>
      <c r="AI1078" s="67">
        <f t="shared" si="304"/>
        <v>1.7380355788674185E-2</v>
      </c>
      <c r="AJ1078" s="67">
        <f t="shared" si="304"/>
        <v>1.7159545448525146E-2</v>
      </c>
      <c r="AK1078" s="67">
        <f t="shared" si="304"/>
        <v>1.6941540413797331E-2</v>
      </c>
      <c r="AL1078" s="67">
        <f t="shared" si="304"/>
        <v>1.6726305044228142E-2</v>
      </c>
      <c r="AM1078" s="67">
        <f t="shared" si="304"/>
        <v>1.6513804152350008E-2</v>
      </c>
      <c r="AN1078" s="67">
        <f t="shared" si="304"/>
        <v>1.6304002997737786E-2</v>
      </c>
      <c r="AO1078" s="67">
        <f t="shared" si="307"/>
        <v>1.6096867281329301E-2</v>
      </c>
      <c r="AP1078" s="67">
        <f t="shared" si="307"/>
        <v>1.5892363139817976E-2</v>
      </c>
      <c r="AQ1078" s="67">
        <f t="shared" si="307"/>
        <v>1.5690457140116749E-2</v>
      </c>
      <c r="AR1078" s="67">
        <f t="shared" si="307"/>
        <v>1.5491116273892321E-2</v>
      </c>
      <c r="AS1078" s="67">
        <f t="shared" si="307"/>
        <v>1.5294307952168809E-2</v>
      </c>
      <c r="AT1078" s="67">
        <f t="shared" si="307"/>
        <v>1.5100000000000004E-2</v>
      </c>
      <c r="AU1078" s="67">
        <f t="shared" si="307"/>
        <v>1.4908160651209274E-2</v>
      </c>
      <c r="AV1078" s="67">
        <f t="shared" si="307"/>
        <v>1.471875854319632E-2</v>
      </c>
      <c r="AW1078" s="67">
        <f t="shared" si="307"/>
        <v>1.453176271180991E-2</v>
      </c>
      <c r="AX1078" s="67">
        <f t="shared" si="307"/>
        <v>1.4347142586285735E-2</v>
      </c>
      <c r="AY1078" s="67">
        <f t="shared" si="307"/>
        <v>1.4164867984248595E-2</v>
      </c>
      <c r="AZ1078" s="67">
        <f t="shared" si="307"/>
        <v>1.3984909106778069E-2</v>
      </c>
      <c r="BA1078" s="67">
        <f t="shared" si="307"/>
        <v>1.3807236533536885E-2</v>
      </c>
      <c r="BB1078" s="67">
        <f t="shared" si="307"/>
        <v>1.3631821217961171E-2</v>
      </c>
      <c r="BC1078" s="67">
        <f t="shared" si="307"/>
        <v>1.3458634482511809E-2</v>
      </c>
      <c r="BD1078" s="67">
        <f t="shared" si="305"/>
        <v>1.3287648013986141E-2</v>
      </c>
      <c r="BE1078" s="67">
        <f t="shared" si="305"/>
        <v>1.3118833858889218E-2</v>
      </c>
      <c r="BF1078" s="67">
        <f t="shared" si="305"/>
        <v>1.2952164418863849E-2</v>
      </c>
      <c r="BG1078" s="67">
        <f t="shared" si="305"/>
        <v>1.2787612446178726E-2</v>
      </c>
      <c r="BH1078" s="67">
        <f t="shared" si="305"/>
        <v>1.2625151039273882E-2</v>
      </c>
      <c r="BI1078" s="67">
        <f t="shared" si="305"/>
        <v>1.2464753638362695E-2</v>
      </c>
      <c r="BJ1078" s="67">
        <f t="shared" si="305"/>
        <v>1.2306394021089819E-2</v>
      </c>
      <c r="BK1078" s="67">
        <f t="shared" si="305"/>
        <v>1.2150046298244257E-2</v>
      </c>
      <c r="BL1078" s="67">
        <f t="shared" si="305"/>
        <v>1.1995684909526875E-2</v>
      </c>
      <c r="BM1078" s="67">
        <f t="shared" si="305"/>
        <v>1.1843284619371747E-2</v>
      </c>
      <c r="BN1078" s="67">
        <f t="shared" si="305"/>
        <v>1.1692820512820522E-2</v>
      </c>
      <c r="BO1078" s="67">
        <f t="shared" si="305"/>
        <v>1.1544267991449236E-2</v>
      </c>
      <c r="BP1078" s="67">
        <f t="shared" si="305"/>
        <v>1.1397602769346897E-2</v>
      </c>
      <c r="BQ1078" s="67">
        <f t="shared" si="305"/>
        <v>1.1252800869145114E-2</v>
      </c>
      <c r="BS1078" s="55"/>
    </row>
    <row r="1079" spans="2:71">
      <c r="B1079" s="56">
        <v>61</v>
      </c>
      <c r="C1079" s="212">
        <v>2.06E-2</v>
      </c>
      <c r="D1079" s="212">
        <v>1.6199999999999999E-2</v>
      </c>
      <c r="I1079" s="61" t="s">
        <v>381</v>
      </c>
      <c r="J1079" s="67">
        <f t="shared" si="306"/>
        <v>2.496600108383483E-2</v>
      </c>
      <c r="K1079" s="67">
        <f t="shared" si="306"/>
        <v>2.4667854307131951E-2</v>
      </c>
      <c r="L1079" s="67">
        <f t="shared" si="306"/>
        <v>2.4373268032575963E-2</v>
      </c>
      <c r="M1079" s="67">
        <f t="shared" si="306"/>
        <v>2.408219974025208E-2</v>
      </c>
      <c r="N1079" s="67">
        <f t="shared" si="306"/>
        <v>2.3794607418023112E-2</v>
      </c>
      <c r="O1079" s="67">
        <f t="shared" si="306"/>
        <v>2.3510449555465478E-2</v>
      </c>
      <c r="P1079" s="67">
        <f t="shared" si="306"/>
        <v>2.322968513787774E-2</v>
      </c>
      <c r="Q1079" s="67">
        <f t="shared" si="306"/>
        <v>2.2952273640360604E-2</v>
      </c>
      <c r="R1079" s="67">
        <f t="shared" si="306"/>
        <v>2.2678175021967655E-2</v>
      </c>
      <c r="S1079" s="67">
        <f t="shared" si="306"/>
        <v>2.2407349719925935E-2</v>
      </c>
      <c r="T1079" s="67">
        <f t="shared" si="306"/>
        <v>2.2139758643925547E-2</v>
      </c>
      <c r="U1079" s="67">
        <f t="shared" si="306"/>
        <v>2.1875363170477453E-2</v>
      </c>
      <c r="V1079" s="67">
        <f t="shared" si="306"/>
        <v>2.1614125137338628E-2</v>
      </c>
      <c r="W1079" s="67">
        <f t="shared" si="306"/>
        <v>2.1356006838003826E-2</v>
      </c>
      <c r="X1079" s="67">
        <f t="shared" si="306"/>
        <v>2.1100971016263109E-2</v>
      </c>
      <c r="Y1079" s="67">
        <f t="shared" si="306"/>
        <v>2.0848980860824349E-2</v>
      </c>
      <c r="Z1079" s="67">
        <f t="shared" si="304"/>
        <v>2.06E-2</v>
      </c>
      <c r="AA1079" s="67">
        <f t="shared" si="304"/>
        <v>2.0353992496457269E-2</v>
      </c>
      <c r="AB1079" s="67">
        <f t="shared" si="304"/>
        <v>2.0110922842031007E-2</v>
      </c>
      <c r="AC1079" s="67">
        <f t="shared" si="304"/>
        <v>1.9870755952598552E-2</v>
      </c>
      <c r="AD1079" s="67">
        <f t="shared" si="304"/>
        <v>1.9633457163015754E-2</v>
      </c>
      <c r="AE1079" s="67">
        <f t="shared" si="304"/>
        <v>1.9398992222113488E-2</v>
      </c>
      <c r="AF1079" s="67">
        <f t="shared" si="304"/>
        <v>1.9167327287753923E-2</v>
      </c>
      <c r="AG1079" s="67">
        <f t="shared" si="304"/>
        <v>1.8938428921945825E-2</v>
      </c>
      <c r="AH1079" s="67">
        <f t="shared" si="304"/>
        <v>1.8712264086018188E-2</v>
      </c>
      <c r="AI1079" s="67">
        <f t="shared" si="304"/>
        <v>1.8488800135851503E-2</v>
      </c>
      <c r="AJ1079" s="67">
        <f t="shared" si="304"/>
        <v>1.8268004817165999E-2</v>
      </c>
      <c r="AK1079" s="67">
        <f t="shared" si="304"/>
        <v>1.8049846260866118E-2</v>
      </c>
      <c r="AL1079" s="67">
        <f t="shared" si="304"/>
        <v>1.7834292978440594E-2</v>
      </c>
      <c r="AM1079" s="67">
        <f t="shared" si="304"/>
        <v>1.7621313857417494E-2</v>
      </c>
      <c r="AN1079" s="67">
        <f t="shared" si="304"/>
        <v>1.7410878156873501E-2</v>
      </c>
      <c r="AO1079" s="67">
        <f t="shared" si="307"/>
        <v>1.7202955502996845E-2</v>
      </c>
      <c r="AP1079" s="67">
        <f t="shared" si="307"/>
        <v>1.6997515884703208E-2</v>
      </c>
      <c r="AQ1079" s="67">
        <f t="shared" si="307"/>
        <v>1.6794529649303995E-2</v>
      </c>
      <c r="AR1079" s="67">
        <f t="shared" si="307"/>
        <v>1.659396749822634E-2</v>
      </c>
      <c r="AS1079" s="67">
        <f t="shared" si="307"/>
        <v>1.639580048278421E-2</v>
      </c>
      <c r="AT1079" s="67">
        <f t="shared" si="307"/>
        <v>1.6200000000000013E-2</v>
      </c>
      <c r="AU1079" s="67">
        <f t="shared" si="307"/>
        <v>1.6006537788476115E-2</v>
      </c>
      <c r="AV1079" s="67">
        <f t="shared" si="307"/>
        <v>1.581538592431566E-2</v>
      </c>
      <c r="AW1079" s="67">
        <f t="shared" si="307"/>
        <v>1.5626516817092078E-2</v>
      </c>
      <c r="AX1079" s="67">
        <f t="shared" si="307"/>
        <v>1.5439903205866771E-2</v>
      </c>
      <c r="AY1079" s="67">
        <f t="shared" si="307"/>
        <v>1.5255518155254307E-2</v>
      </c>
      <c r="AZ1079" s="67">
        <f t="shared" si="307"/>
        <v>1.507333505153465E-2</v>
      </c>
      <c r="BA1079" s="67">
        <f t="shared" si="307"/>
        <v>1.4893327598811778E-2</v>
      </c>
      <c r="BB1079" s="67">
        <f t="shared" si="307"/>
        <v>1.4715469815218197E-2</v>
      </c>
      <c r="BC1079" s="67">
        <f t="shared" si="307"/>
        <v>1.4539736029164786E-2</v>
      </c>
      <c r="BD1079" s="67">
        <f t="shared" si="305"/>
        <v>1.4366100875635409E-2</v>
      </c>
      <c r="BE1079" s="67">
        <f t="shared" si="305"/>
        <v>1.4194539292525793E-2</v>
      </c>
      <c r="BF1079" s="67">
        <f t="shared" si="305"/>
        <v>1.4025026517026109E-2</v>
      </c>
      <c r="BG1079" s="67">
        <f t="shared" si="305"/>
        <v>1.385753808204678E-2</v>
      </c>
      <c r="BH1079" s="67">
        <f t="shared" si="305"/>
        <v>1.369204981268694E-2</v>
      </c>
      <c r="BI1079" s="67">
        <f t="shared" si="305"/>
        <v>1.3528537822745103E-2</v>
      </c>
      <c r="BJ1079" s="67">
        <f t="shared" si="305"/>
        <v>1.3366978511271464E-2</v>
      </c>
      <c r="BK1079" s="67">
        <f t="shared" si="305"/>
        <v>1.3207348559161404E-2</v>
      </c>
      <c r="BL1079" s="67">
        <f t="shared" si="305"/>
        <v>1.3049624925789656E-2</v>
      </c>
      <c r="BM1079" s="67">
        <f t="shared" si="305"/>
        <v>1.2893784845684679E-2</v>
      </c>
      <c r="BN1079" s="67">
        <f t="shared" si="305"/>
        <v>1.2739805825242737E-2</v>
      </c>
      <c r="BO1079" s="67">
        <f t="shared" si="305"/>
        <v>1.2587665639481226E-2</v>
      </c>
      <c r="BP1079" s="67">
        <f t="shared" si="305"/>
        <v>1.2437342328830769E-2</v>
      </c>
      <c r="BQ1079" s="67">
        <f t="shared" si="305"/>
        <v>1.2288814195965624E-2</v>
      </c>
      <c r="BS1079" s="55"/>
    </row>
    <row r="1080" spans="2:71">
      <c r="B1080" s="56">
        <v>62</v>
      </c>
      <c r="C1080" s="212">
        <v>2.1899999999999999E-2</v>
      </c>
      <c r="D1080" s="212">
        <v>1.7299999999999999E-2</v>
      </c>
      <c r="I1080" s="61" t="s">
        <v>381</v>
      </c>
      <c r="J1080" s="67">
        <f t="shared" si="306"/>
        <v>2.6446154099778275E-2</v>
      </c>
      <c r="K1080" s="67">
        <f t="shared" si="306"/>
        <v>2.6136210761886422E-2</v>
      </c>
      <c r="L1080" s="67">
        <f t="shared" si="306"/>
        <v>2.582989989442263E-2</v>
      </c>
      <c r="M1080" s="67">
        <f t="shared" si="306"/>
        <v>2.5527178925601055E-2</v>
      </c>
      <c r="N1080" s="67">
        <f t="shared" si="306"/>
        <v>2.5228005782568133E-2</v>
      </c>
      <c r="O1080" s="67">
        <f t="shared" si="306"/>
        <v>2.4932338885555318E-2</v>
      </c>
      <c r="P1080" s="67">
        <f t="shared" si="306"/>
        <v>2.464013714210013E-2</v>
      </c>
      <c r="Q1080" s="67">
        <f t="shared" si="306"/>
        <v>2.4351359941335061E-2</v>
      </c>
      <c r="R1080" s="67">
        <f t="shared" si="306"/>
        <v>2.4065967148343411E-2</v>
      </c>
      <c r="S1080" s="67">
        <f t="shared" si="306"/>
        <v>2.3783919098581203E-2</v>
      </c>
      <c r="T1080" s="67">
        <f t="shared" si="306"/>
        <v>2.3505176592364545E-2</v>
      </c>
      <c r="U1080" s="67">
        <f t="shared" si="306"/>
        <v>2.322970088942156E-2</v>
      </c>
      <c r="V1080" s="67">
        <f t="shared" si="306"/>
        <v>2.2957453703508161E-2</v>
      </c>
      <c r="W1080" s="67">
        <f t="shared" si="306"/>
        <v>2.2688397197086964E-2</v>
      </c>
      <c r="X1080" s="67">
        <f t="shared" si="306"/>
        <v>2.2422493976068516E-2</v>
      </c>
      <c r="Y1080" s="67">
        <f t="shared" si="306"/>
        <v>2.2159707084614195E-2</v>
      </c>
      <c r="Z1080" s="67">
        <f t="shared" si="304"/>
        <v>2.1899999999999999E-2</v>
      </c>
      <c r="AA1080" s="67">
        <f t="shared" si="304"/>
        <v>2.1643336627540539E-2</v>
      </c>
      <c r="AB1080" s="67">
        <f t="shared" si="304"/>
        <v>2.1389681295572512E-2</v>
      </c>
      <c r="AC1080" s="67">
        <f t="shared" si="304"/>
        <v>2.1138998750496959E-2</v>
      </c>
      <c r="AD1080" s="67">
        <f t="shared" si="304"/>
        <v>2.089125415187966E-2</v>
      </c>
      <c r="AE1080" s="67">
        <f t="shared" si="304"/>
        <v>2.0646413067608924E-2</v>
      </c>
      <c r="AF1080" s="67">
        <f t="shared" si="304"/>
        <v>2.0404441469110135E-2</v>
      </c>
      <c r="AG1080" s="67">
        <f t="shared" si="304"/>
        <v>2.0165305726616369E-2</v>
      </c>
      <c r="AH1080" s="67">
        <f t="shared" si="304"/>
        <v>1.9928972604494482E-2</v>
      </c>
      <c r="AI1080" s="67">
        <f t="shared" si="304"/>
        <v>1.9695409256625909E-2</v>
      </c>
      <c r="AJ1080" s="67">
        <f t="shared" si="304"/>
        <v>1.9464583221841671E-2</v>
      </c>
      <c r="AK1080" s="67">
        <f t="shared" si="304"/>
        <v>1.9236462419410821E-2</v>
      </c>
      <c r="AL1080" s="67">
        <f t="shared" si="304"/>
        <v>1.9011015144581797E-2</v>
      </c>
      <c r="AM1080" s="67">
        <f t="shared" si="304"/>
        <v>1.8788210064176032E-2</v>
      </c>
      <c r="AN1080" s="67">
        <f t="shared" si="304"/>
        <v>1.8568016212233196E-2</v>
      </c>
      <c r="AO1080" s="67">
        <f t="shared" si="307"/>
        <v>1.8350402985707458E-2</v>
      </c>
      <c r="AP1080" s="67">
        <f t="shared" si="307"/>
        <v>1.8135340140214225E-2</v>
      </c>
      <c r="AQ1080" s="67">
        <f t="shared" si="307"/>
        <v>1.79227977858267E-2</v>
      </c>
      <c r="AR1080" s="67">
        <f t="shared" si="307"/>
        <v>1.7712746382921717E-2</v>
      </c>
      <c r="AS1080" s="67">
        <f t="shared" si="307"/>
        <v>1.7505156738074241E-2</v>
      </c>
      <c r="AT1080" s="67">
        <f t="shared" si="307"/>
        <v>1.7300000000000013E-2</v>
      </c>
      <c r="AU1080" s="67">
        <f t="shared" si="307"/>
        <v>1.7097247655545735E-2</v>
      </c>
      <c r="AV1080" s="67">
        <f t="shared" si="307"/>
        <v>1.6896871525726245E-2</v>
      </c>
      <c r="AW1080" s="67">
        <f t="shared" si="307"/>
        <v>1.6698843761808111E-2</v>
      </c>
      <c r="AX1080" s="67">
        <f t="shared" si="307"/>
        <v>1.6503136841439198E-2</v>
      </c>
      <c r="AY1080" s="67">
        <f t="shared" si="307"/>
        <v>1.6309723564823502E-2</v>
      </c>
      <c r="AZ1080" s="67">
        <f t="shared" si="307"/>
        <v>1.6118577050940896E-2</v>
      </c>
      <c r="BA1080" s="67">
        <f t="shared" si="307"/>
        <v>1.5929670733811119E-2</v>
      </c>
      <c r="BB1080" s="67">
        <f t="shared" si="307"/>
        <v>1.574297835880159E-2</v>
      </c>
      <c r="BC1080" s="67">
        <f t="shared" si="307"/>
        <v>1.5558473978978469E-2</v>
      </c>
      <c r="BD1080" s="67">
        <f t="shared" si="305"/>
        <v>1.5376131951500513E-2</v>
      </c>
      <c r="BE1080" s="67">
        <f t="shared" si="305"/>
        <v>1.5195926934055132E-2</v>
      </c>
      <c r="BF1080" s="67">
        <f t="shared" si="305"/>
        <v>1.5017833881336316E-2</v>
      </c>
      <c r="BG1080" s="67">
        <f t="shared" si="305"/>
        <v>1.4841828041563728E-2</v>
      </c>
      <c r="BH1080" s="67">
        <f t="shared" si="305"/>
        <v>1.4667884953042673E-2</v>
      </c>
      <c r="BI1080" s="67">
        <f t="shared" si="305"/>
        <v>1.4495980440764351E-2</v>
      </c>
      <c r="BJ1080" s="67">
        <f t="shared" si="305"/>
        <v>1.4326090613045952E-2</v>
      </c>
      <c r="BK1080" s="67">
        <f t="shared" si="305"/>
        <v>1.4158191858210144E-2</v>
      </c>
      <c r="BL1080" s="67">
        <f t="shared" si="305"/>
        <v>1.3992260841303467E-2</v>
      </c>
      <c r="BM1080" s="67">
        <f t="shared" si="305"/>
        <v>1.3828274500853178E-2</v>
      </c>
      <c r="BN1080" s="67">
        <f t="shared" si="305"/>
        <v>1.3666210045662121E-2</v>
      </c>
      <c r="BO1080" s="67">
        <f t="shared" si="305"/>
        <v>1.3506044951641165E-2</v>
      </c>
      <c r="BP1080" s="67">
        <f t="shared" si="305"/>
        <v>1.3347756958678732E-2</v>
      </c>
      <c r="BQ1080" s="67">
        <f t="shared" si="305"/>
        <v>1.3191324067547061E-2</v>
      </c>
      <c r="BS1080" s="55"/>
    </row>
    <row r="1081" spans="2:71">
      <c r="B1081" s="56">
        <v>63</v>
      </c>
      <c r="C1081" s="212">
        <v>2.3199999999999998E-2</v>
      </c>
      <c r="D1081" s="212">
        <v>1.8499999999999999E-2</v>
      </c>
      <c r="I1081" s="61" t="s">
        <v>381</v>
      </c>
      <c r="J1081" s="67">
        <f t="shared" si="306"/>
        <v>2.7806158249826862E-2</v>
      </c>
      <c r="K1081" s="67">
        <f t="shared" si="306"/>
        <v>2.7493192776023592E-2</v>
      </c>
      <c r="L1081" s="67">
        <f t="shared" si="306"/>
        <v>2.7183749809246028E-2</v>
      </c>
      <c r="M1081" s="67">
        <f t="shared" si="306"/>
        <v>2.687778970277022E-2</v>
      </c>
      <c r="N1081" s="67">
        <f t="shared" si="306"/>
        <v>2.6575273256106306E-2</v>
      </c>
      <c r="O1081" s="67">
        <f t="shared" si="306"/>
        <v>2.6276161709976039E-2</v>
      </c>
      <c r="P1081" s="67">
        <f t="shared" si="306"/>
        <v>2.5980416741346827E-2</v>
      </c>
      <c r="Q1081" s="67">
        <f t="shared" si="306"/>
        <v>2.5688000458521681E-2</v>
      </c>
      <c r="R1081" s="67">
        <f t="shared" si="306"/>
        <v>2.5398875396284441E-2</v>
      </c>
      <c r="S1081" s="67">
        <f t="shared" si="306"/>
        <v>2.5113004511099581E-2</v>
      </c>
      <c r="T1081" s="67">
        <f t="shared" si="306"/>
        <v>2.483035117636612E-2</v>
      </c>
      <c r="U1081" s="67">
        <f t="shared" si="306"/>
        <v>2.4550879177724905E-2</v>
      </c>
      <c r="V1081" s="67">
        <f t="shared" si="306"/>
        <v>2.4274552708418731E-2</v>
      </c>
      <c r="W1081" s="67">
        <f t="shared" si="306"/>
        <v>2.4001336364704653E-2</v>
      </c>
      <c r="X1081" s="67">
        <f t="shared" si="306"/>
        <v>2.3731195141317985E-2</v>
      </c>
      <c r="Y1081" s="67">
        <f t="shared" si="306"/>
        <v>2.3464094426987315E-2</v>
      </c>
      <c r="Z1081" s="67">
        <f t="shared" si="304"/>
        <v>2.3199999999999998E-2</v>
      </c>
      <c r="AA1081" s="67">
        <f t="shared" si="304"/>
        <v>2.2938878023817579E-2</v>
      </c>
      <c r="AB1081" s="67">
        <f t="shared" si="304"/>
        <v>2.2680695042740569E-2</v>
      </c>
      <c r="AC1081" s="67">
        <f t="shared" si="304"/>
        <v>2.2425417977621979E-2</v>
      </c>
      <c r="AD1081" s="67">
        <f t="shared" si="304"/>
        <v>2.2173014121629163E-2</v>
      </c>
      <c r="AE1081" s="67">
        <f t="shared" si="304"/>
        <v>2.1923451136053283E-2</v>
      </c>
      <c r="AF1081" s="67">
        <f t="shared" si="304"/>
        <v>2.1676697046166E-2</v>
      </c>
      <c r="AG1081" s="67">
        <f t="shared" si="304"/>
        <v>2.1432720237122792E-2</v>
      </c>
      <c r="AH1081" s="67">
        <f t="shared" si="304"/>
        <v>2.1191489449912344E-2</v>
      </c>
      <c r="AI1081" s="67">
        <f t="shared" si="304"/>
        <v>2.0952973777351568E-2</v>
      </c>
      <c r="AJ1081" s="67">
        <f t="shared" si="304"/>
        <v>2.0717142660125688E-2</v>
      </c>
      <c r="AK1081" s="67">
        <f t="shared" si="304"/>
        <v>2.0483965882872879E-2</v>
      </c>
      <c r="AL1081" s="67">
        <f t="shared" si="304"/>
        <v>2.0253413570313013E-2</v>
      </c>
      <c r="AM1081" s="67">
        <f t="shared" si="304"/>
        <v>2.0025456183419912E-2</v>
      </c>
      <c r="AN1081" s="67">
        <f t="shared" si="304"/>
        <v>1.9800064515636762E-2</v>
      </c>
      <c r="AO1081" s="67">
        <f t="shared" si="307"/>
        <v>1.9577209689134071E-2</v>
      </c>
      <c r="AP1081" s="67">
        <f t="shared" si="307"/>
        <v>1.9356863151109748E-2</v>
      </c>
      <c r="AQ1081" s="67">
        <f t="shared" si="307"/>
        <v>1.9138996670130852E-2</v>
      </c>
      <c r="AR1081" s="67">
        <f t="shared" si="307"/>
        <v>1.8923582332516484E-2</v>
      </c>
      <c r="AS1081" s="67">
        <f t="shared" si="307"/>
        <v>1.8710592538761426E-2</v>
      </c>
      <c r="AT1081" s="67">
        <f t="shared" si="307"/>
        <v>1.8499999999999985E-2</v>
      </c>
      <c r="AU1081" s="67">
        <f t="shared" si="307"/>
        <v>1.8291777734509698E-2</v>
      </c>
      <c r="AV1081" s="67">
        <f t="shared" si="307"/>
        <v>1.808589906425432E-2</v>
      </c>
      <c r="AW1081" s="67">
        <f t="shared" si="307"/>
        <v>1.7882337611465793E-2</v>
      </c>
      <c r="AX1081" s="67">
        <f t="shared" si="307"/>
        <v>1.7681067295264623E-2</v>
      </c>
      <c r="AY1081" s="67">
        <f t="shared" si="307"/>
        <v>1.7482062328318337E-2</v>
      </c>
      <c r="AZ1081" s="67">
        <f t="shared" si="307"/>
        <v>1.7285297213537533E-2</v>
      </c>
      <c r="BA1081" s="67">
        <f t="shared" si="307"/>
        <v>1.7090746740809109E-2</v>
      </c>
      <c r="BB1081" s="67">
        <f t="shared" si="307"/>
        <v>1.6898385983766296E-2</v>
      </c>
      <c r="BC1081" s="67">
        <f t="shared" si="307"/>
        <v>1.6708190296594993E-2</v>
      </c>
      <c r="BD1081" s="67">
        <f t="shared" si="305"/>
        <v>1.6520135310876077E-2</v>
      </c>
      <c r="BE1081" s="67">
        <f t="shared" si="305"/>
        <v>1.6334196932463279E-2</v>
      </c>
      <c r="BF1081" s="67">
        <f t="shared" si="305"/>
        <v>1.6150351338396141E-2</v>
      </c>
      <c r="BG1081" s="67">
        <f t="shared" si="305"/>
        <v>1.5968574973847762E-2</v>
      </c>
      <c r="BH1081" s="67">
        <f t="shared" si="305"/>
        <v>1.5788844549106892E-2</v>
      </c>
      <c r="BI1081" s="67">
        <f t="shared" si="305"/>
        <v>1.561113703659397E-2</v>
      </c>
      <c r="BJ1081" s="67">
        <f t="shared" si="305"/>
        <v>1.5435429667910783E-2</v>
      </c>
      <c r="BK1081" s="67">
        <f t="shared" si="305"/>
        <v>1.5261699930923299E-2</v>
      </c>
      <c r="BL1081" s="67">
        <f t="shared" si="305"/>
        <v>1.508992556687736E-2</v>
      </c>
      <c r="BM1081" s="67">
        <f t="shared" si="305"/>
        <v>1.4920084567546817E-2</v>
      </c>
      <c r="BN1081" s="67">
        <f t="shared" si="305"/>
        <v>1.4752155172413774E-2</v>
      </c>
      <c r="BO1081" s="67">
        <f t="shared" si="305"/>
        <v>1.4586115865880569E-2</v>
      </c>
      <c r="BP1081" s="67">
        <f t="shared" si="305"/>
        <v>1.4421945374513134E-2</v>
      </c>
      <c r="BQ1081" s="67">
        <f t="shared" si="305"/>
        <v>1.4259622664315385E-2</v>
      </c>
      <c r="BS1081" s="55"/>
    </row>
    <row r="1082" spans="2:71">
      <c r="B1082" s="56">
        <v>64</v>
      </c>
      <c r="C1082" s="212">
        <v>2.47E-2</v>
      </c>
      <c r="D1082" s="212">
        <v>1.9699999999999999E-2</v>
      </c>
      <c r="I1082" s="61" t="s">
        <v>381</v>
      </c>
      <c r="J1082" s="67">
        <f t="shared" si="306"/>
        <v>2.9599306439156467E-2</v>
      </c>
      <c r="K1082" s="67">
        <f t="shared" si="306"/>
        <v>2.9266446803955518E-2</v>
      </c>
      <c r="L1082" s="67">
        <f t="shared" si="306"/>
        <v>2.8937330348919071E-2</v>
      </c>
      <c r="M1082" s="67">
        <f t="shared" si="306"/>
        <v>2.861191498003433E-2</v>
      </c>
      <c r="N1082" s="67">
        <f t="shared" si="306"/>
        <v>2.8290159076657623E-2</v>
      </c>
      <c r="O1082" s="67">
        <f t="shared" si="306"/>
        <v>2.7972021486191111E-2</v>
      </c>
      <c r="P1082" s="67">
        <f t="shared" si="306"/>
        <v>2.7657461518819391E-2</v>
      </c>
      <c r="Q1082" s="67">
        <f t="shared" si="306"/>
        <v>2.7346438942305228E-2</v>
      </c>
      <c r="R1082" s="67">
        <f t="shared" si="306"/>
        <v>2.7038913976843906E-2</v>
      </c>
      <c r="S1082" s="67">
        <f t="shared" si="306"/>
        <v>2.6734847289975328E-2</v>
      </c>
      <c r="T1082" s="67">
        <f t="shared" si="306"/>
        <v>2.6434199991553428E-2</v>
      </c>
      <c r="U1082" s="67">
        <f t="shared" si="306"/>
        <v>2.6136933628772122E-2</v>
      </c>
      <c r="V1082" s="67">
        <f t="shared" si="306"/>
        <v>2.5843010181247159E-2</v>
      </c>
      <c r="W1082" s="67">
        <f t="shared" si="306"/>
        <v>2.5552392056153367E-2</v>
      </c>
      <c r="X1082" s="67">
        <f t="shared" si="306"/>
        <v>2.5265042083416463E-2</v>
      </c>
      <c r="Y1082" s="67">
        <f t="shared" si="306"/>
        <v>2.4980923510959051E-2</v>
      </c>
      <c r="Z1082" s="67">
        <f t="shared" si="304"/>
        <v>2.47E-2</v>
      </c>
      <c r="AA1082" s="67">
        <f t="shared" si="304"/>
        <v>2.4422235620406726E-2</v>
      </c>
      <c r="AB1082" s="67">
        <f t="shared" si="304"/>
        <v>2.4147594846099723E-2</v>
      </c>
      <c r="AC1082" s="67">
        <f t="shared" si="304"/>
        <v>2.3876042550508767E-2</v>
      </c>
      <c r="AD1082" s="67">
        <f t="shared" si="304"/>
        <v>2.360754400208024E-2</v>
      </c>
      <c r="AE1082" s="67">
        <f t="shared" si="304"/>
        <v>2.3342064859834945E-2</v>
      </c>
      <c r="AF1082" s="67">
        <f t="shared" si="304"/>
        <v>2.307957116897592E-2</v>
      </c>
      <c r="AG1082" s="67">
        <f t="shared" si="304"/>
        <v>2.282002935654558E-2</v>
      </c>
      <c r="AH1082" s="67">
        <f t="shared" si="304"/>
        <v>2.2563406227131769E-2</v>
      </c>
      <c r="AI1082" s="67">
        <f t="shared" si="304"/>
        <v>2.2309668958622041E-2</v>
      </c>
      <c r="AJ1082" s="67">
        <f t="shared" si="304"/>
        <v>2.2058785098005726E-2</v>
      </c>
      <c r="AK1082" s="67">
        <f t="shared" si="304"/>
        <v>2.1810722557223182E-2</v>
      </c>
      <c r="AL1082" s="67">
        <f t="shared" si="304"/>
        <v>2.1565449609061718E-2</v>
      </c>
      <c r="AM1082" s="67">
        <f t="shared" si="304"/>
        <v>2.1322934883097711E-2</v>
      </c>
      <c r="AN1082" s="67">
        <f t="shared" si="304"/>
        <v>2.1083147361684297E-2</v>
      </c>
      <c r="AO1082" s="67">
        <f t="shared" si="307"/>
        <v>2.0846056375984221E-2</v>
      </c>
      <c r="AP1082" s="67">
        <f t="shared" si="307"/>
        <v>2.0611631602047313E-2</v>
      </c>
      <c r="AQ1082" s="67">
        <f t="shared" si="307"/>
        <v>2.037984305693202E-2</v>
      </c>
      <c r="AR1082" s="67">
        <f t="shared" si="307"/>
        <v>2.0150661094870605E-2</v>
      </c>
      <c r="AS1082" s="67">
        <f t="shared" si="307"/>
        <v>1.9924056403477441E-2</v>
      </c>
      <c r="AT1082" s="67">
        <f t="shared" si="307"/>
        <v>1.9699999999999981E-2</v>
      </c>
      <c r="AU1082" s="67">
        <f t="shared" si="307"/>
        <v>1.9478463227611823E-2</v>
      </c>
      <c r="AV1082" s="67">
        <f t="shared" si="307"/>
        <v>1.9259417751747533E-2</v>
      </c>
      <c r="AW1082" s="67">
        <f t="shared" si="307"/>
        <v>1.9042835556478635E-2</v>
      </c>
      <c r="AX1082" s="67">
        <f t="shared" si="307"/>
        <v>1.8828688940930378E-2</v>
      </c>
      <c r="AY1082" s="67">
        <f t="shared" si="307"/>
        <v>1.8616950515738789E-2</v>
      </c>
      <c r="AZ1082" s="67">
        <f t="shared" si="307"/>
        <v>1.840759319954758E-2</v>
      </c>
      <c r="BA1082" s="67">
        <f t="shared" si="307"/>
        <v>1.8200590215544432E-2</v>
      </c>
      <c r="BB1082" s="67">
        <f t="shared" si="307"/>
        <v>1.7995915088036253E-2</v>
      </c>
      <c r="BC1082" s="67">
        <f t="shared" si="307"/>
        <v>1.7793541639062906E-2</v>
      </c>
      <c r="BD1082" s="67">
        <f t="shared" si="305"/>
        <v>1.7593443985049088E-2</v>
      </c>
      <c r="BE1082" s="67">
        <f t="shared" si="305"/>
        <v>1.7395596533493776E-2</v>
      </c>
      <c r="BF1082" s="67">
        <f t="shared" si="305"/>
        <v>1.7199973979696984E-2</v>
      </c>
      <c r="BG1082" s="67">
        <f t="shared" si="305"/>
        <v>1.700655130352326E-2</v>
      </c>
      <c r="BH1082" s="67">
        <f t="shared" si="305"/>
        <v>1.681530376620163E-2</v>
      </c>
      <c r="BI1082" s="67">
        <f t="shared" si="305"/>
        <v>1.6626206907161489E-2</v>
      </c>
      <c r="BJ1082" s="67">
        <f t="shared" si="305"/>
        <v>1.643923654090412E-2</v>
      </c>
      <c r="BK1082" s="67">
        <f t="shared" si="305"/>
        <v>1.6254368753909329E-2</v>
      </c>
      <c r="BL1082" s="67">
        <f t="shared" si="305"/>
        <v>1.6071579901576944E-2</v>
      </c>
      <c r="BM1082" s="67">
        <f t="shared" si="305"/>
        <v>1.5890846605202642E-2</v>
      </c>
      <c r="BN1082" s="67">
        <f t="shared" si="305"/>
        <v>1.5712145748987827E-2</v>
      </c>
      <c r="BO1082" s="67">
        <f t="shared" si="305"/>
        <v>1.5535454477083105E-2</v>
      </c>
      <c r="BP1082" s="67">
        <f t="shared" si="305"/>
        <v>1.5360750190665027E-2</v>
      </c>
      <c r="BQ1082" s="67">
        <f t="shared" si="305"/>
        <v>1.51880105450457E-2</v>
      </c>
      <c r="BS1082" s="55"/>
    </row>
    <row r="1083" spans="2:71">
      <c r="B1083" s="56">
        <v>65</v>
      </c>
      <c r="C1083" s="212">
        <v>2.6200000000000001E-2</v>
      </c>
      <c r="D1083" s="212">
        <v>2.1100000000000001E-2</v>
      </c>
      <c r="I1083" s="61" t="s">
        <v>381</v>
      </c>
      <c r="J1083" s="67">
        <f t="shared" si="306"/>
        <v>3.1154182534645223E-2</v>
      </c>
      <c r="K1083" s="67">
        <f t="shared" si="306"/>
        <v>3.0818778275924094E-2</v>
      </c>
      <c r="L1083" s="67">
        <f t="shared" si="306"/>
        <v>3.0486984961468417E-2</v>
      </c>
      <c r="M1083" s="67">
        <f t="shared" si="306"/>
        <v>3.0158763716045846E-2</v>
      </c>
      <c r="N1083" s="67">
        <f t="shared" si="306"/>
        <v>2.9834076082952694E-2</v>
      </c>
      <c r="O1083" s="67">
        <f t="shared" si="306"/>
        <v>2.95128840195081E-2</v>
      </c>
      <c r="P1083" s="67">
        <f t="shared" si="306"/>
        <v>2.9195149892596639E-2</v>
      </c>
      <c r="Q1083" s="67">
        <f t="shared" si="306"/>
        <v>2.8880836474259014E-2</v>
      </c>
      <c r="R1083" s="67">
        <f t="shared" si="306"/>
        <v>2.856990693733014E-2</v>
      </c>
      <c r="S1083" s="67">
        <f t="shared" si="306"/>
        <v>2.8262324851124208E-2</v>
      </c>
      <c r="T1083" s="67">
        <f t="shared" si="306"/>
        <v>2.7958054177166201E-2</v>
      </c>
      <c r="U1083" s="67">
        <f t="shared" si="306"/>
        <v>2.765705926496944E-2</v>
      </c>
      <c r="V1083" s="67">
        <f t="shared" si="306"/>
        <v>2.735930484785843E-2</v>
      </c>
      <c r="W1083" s="67">
        <f t="shared" si="306"/>
        <v>2.7064756038836828E-2</v>
      </c>
      <c r="X1083" s="67">
        <f t="shared" si="306"/>
        <v>2.6773378326499828E-2</v>
      </c>
      <c r="Y1083" s="67">
        <f t="shared" si="306"/>
        <v>2.6485137570990556E-2</v>
      </c>
      <c r="Z1083" s="67">
        <f t="shared" si="304"/>
        <v>2.6200000000000001E-2</v>
      </c>
      <c r="AA1083" s="67">
        <f t="shared" si="304"/>
        <v>2.5917932204810021E-2</v>
      </c>
      <c r="AB1083" s="67">
        <f t="shared" si="304"/>
        <v>2.5638901136378948E-2</v>
      </c>
      <c r="AC1083" s="67">
        <f t="shared" si="304"/>
        <v>2.536287410146932E-2</v>
      </c>
      <c r="AD1083" s="67">
        <f t="shared" si="304"/>
        <v>2.5089818758817321E-2</v>
      </c>
      <c r="AE1083" s="67">
        <f t="shared" si="304"/>
        <v>2.4819703115343435E-2</v>
      </c>
      <c r="AF1083" s="67">
        <f t="shared" si="304"/>
        <v>2.4552495522403944E-2</v>
      </c>
      <c r="AG1083" s="67">
        <f t="shared" si="304"/>
        <v>2.4288164672082706E-2</v>
      </c>
      <c r="AH1083" s="67">
        <f t="shared" si="304"/>
        <v>2.4026679593522959E-2</v>
      </c>
      <c r="AI1083" s="67">
        <f t="shared" si="304"/>
        <v>2.376800964929849E-2</v>
      </c>
      <c r="AJ1083" s="67">
        <f t="shared" si="304"/>
        <v>2.3512124531823993E-2</v>
      </c>
      <c r="AK1083" s="67">
        <f t="shared" si="304"/>
        <v>2.3258994259803999E-2</v>
      </c>
      <c r="AL1083" s="67">
        <f t="shared" si="304"/>
        <v>2.3008589174720061E-2</v>
      </c>
      <c r="AM1083" s="67">
        <f t="shared" si="304"/>
        <v>2.2760879937355736E-2</v>
      </c>
      <c r="AN1083" s="67">
        <f t="shared" si="304"/>
        <v>2.2515837524359029E-2</v>
      </c>
      <c r="AO1083" s="67">
        <f t="shared" si="307"/>
        <v>2.2273433224841786E-2</v>
      </c>
      <c r="AP1083" s="67">
        <f t="shared" si="307"/>
        <v>2.2033638637015743E-2</v>
      </c>
      <c r="AQ1083" s="67">
        <f t="shared" si="307"/>
        <v>2.1796425664864758E-2</v>
      </c>
      <c r="AR1083" s="67">
        <f t="shared" si="307"/>
        <v>2.1561766514852903E-2</v>
      </c>
      <c r="AS1083" s="67">
        <f t="shared" si="307"/>
        <v>2.1329633692667955E-2</v>
      </c>
      <c r="AT1083" s="67">
        <f t="shared" si="307"/>
        <v>2.1099999999999987E-2</v>
      </c>
      <c r="AU1083" s="67">
        <f t="shared" si="307"/>
        <v>2.0872838531354621E-2</v>
      </c>
      <c r="AV1083" s="67">
        <f t="shared" si="307"/>
        <v>2.0648122670900593E-2</v>
      </c>
      <c r="AW1083" s="67">
        <f t="shared" si="307"/>
        <v>2.0425826089351232E-2</v>
      </c>
      <c r="AX1083" s="67">
        <f t="shared" si="307"/>
        <v>2.0205922740879585E-2</v>
      </c>
      <c r="AY1083" s="67">
        <f t="shared" si="307"/>
        <v>1.9988386860066647E-2</v>
      </c>
      <c r="AZ1083" s="67">
        <f t="shared" si="307"/>
        <v>1.9773192958882552E-2</v>
      </c>
      <c r="BA1083" s="67">
        <f t="shared" si="307"/>
        <v>1.9560315823700183E-2</v>
      </c>
      <c r="BB1083" s="67">
        <f t="shared" si="307"/>
        <v>1.9349730512340995E-2</v>
      </c>
      <c r="BC1083" s="67">
        <f t="shared" si="307"/>
        <v>1.9141412351152586E-2</v>
      </c>
      <c r="BD1083" s="67">
        <f t="shared" si="305"/>
        <v>1.8935336932117786E-2</v>
      </c>
      <c r="BE1083" s="67">
        <f t="shared" si="305"/>
        <v>1.8731480109994814E-2</v>
      </c>
      <c r="BF1083" s="67">
        <f t="shared" si="305"/>
        <v>1.8529817999488281E-2</v>
      </c>
      <c r="BG1083" s="67">
        <f t="shared" si="305"/>
        <v>1.83303269724506E-2</v>
      </c>
      <c r="BH1083" s="67">
        <f t="shared" si="305"/>
        <v>1.8132983655113559E-2</v>
      </c>
      <c r="BI1083" s="67">
        <f t="shared" si="305"/>
        <v>1.7937764925349674E-2</v>
      </c>
      <c r="BJ1083" s="67">
        <f t="shared" si="305"/>
        <v>1.7744647909963052E-2</v>
      </c>
      <c r="BK1083" s="67">
        <f t="shared" si="305"/>
        <v>1.7553609982009395E-2</v>
      </c>
      <c r="BL1083" s="67">
        <f t="shared" si="305"/>
        <v>1.7364628758144884E-2</v>
      </c>
      <c r="BM1083" s="67">
        <f t="shared" si="305"/>
        <v>1.7177682096003569E-2</v>
      </c>
      <c r="BN1083" s="67">
        <f t="shared" si="305"/>
        <v>1.6992748091603033E-2</v>
      </c>
      <c r="BO1083" s="67">
        <f t="shared" si="305"/>
        <v>1.6809805076777949E-2</v>
      </c>
      <c r="BP1083" s="67">
        <f t="shared" si="305"/>
        <v>1.6628831616641308E-2</v>
      </c>
      <c r="BQ1083" s="67">
        <f t="shared" si="305"/>
        <v>1.6449806507072933E-2</v>
      </c>
      <c r="BS1083" s="55"/>
    </row>
    <row r="1084" spans="2:71">
      <c r="B1084" s="56">
        <v>66</v>
      </c>
      <c r="C1084" s="212">
        <v>2.64E-2</v>
      </c>
      <c r="D1084" s="212">
        <v>2.1299999999999999E-2</v>
      </c>
      <c r="I1084" s="61" t="s">
        <v>381</v>
      </c>
      <c r="J1084" s="67">
        <f t="shared" si="306"/>
        <v>3.1346090680031261E-2</v>
      </c>
      <c r="K1084" s="67">
        <f t="shared" si="306"/>
        <v>3.1011456887668303E-2</v>
      </c>
      <c r="L1084" s="67">
        <f t="shared" si="306"/>
        <v>3.0680395463424038E-2</v>
      </c>
      <c r="M1084" s="67">
        <f t="shared" si="306"/>
        <v>3.0352868270642028E-2</v>
      </c>
      <c r="N1084" s="67">
        <f t="shared" si="306"/>
        <v>3.0028837579791988E-2</v>
      </c>
      <c r="O1084" s="67">
        <f t="shared" si="306"/>
        <v>2.9708266064123568E-2</v>
      </c>
      <c r="P1084" s="67">
        <f t="shared" si="306"/>
        <v>2.9391116795366476E-2</v>
      </c>
      <c r="Q1084" s="67">
        <f t="shared" si="306"/>
        <v>2.9077353239476498E-2</v>
      </c>
      <c r="R1084" s="67">
        <f t="shared" si="306"/>
        <v>2.8766939252427001E-2</v>
      </c>
      <c r="S1084" s="67">
        <f t="shared" si="306"/>
        <v>2.8459839076045292E-2</v>
      </c>
      <c r="T1084" s="67">
        <f t="shared" si="306"/>
        <v>2.8156017333893446E-2</v>
      </c>
      <c r="U1084" s="67">
        <f t="shared" si="306"/>
        <v>2.7855439027193143E-2</v>
      </c>
      <c r="V1084" s="67">
        <f t="shared" si="306"/>
        <v>2.7558069530793931E-2</v>
      </c>
      <c r="W1084" s="67">
        <f t="shared" si="306"/>
        <v>2.7263874589184629E-2</v>
      </c>
      <c r="X1084" s="67">
        <f t="shared" si="306"/>
        <v>2.6972820312547219E-2</v>
      </c>
      <c r="Y1084" s="67">
        <f t="shared" si="306"/>
        <v>2.6684873172852942E-2</v>
      </c>
      <c r="Z1084" s="67">
        <f t="shared" si="304"/>
        <v>2.64E-2</v>
      </c>
      <c r="AA1084" s="67">
        <f t="shared" si="304"/>
        <v>2.6118167977992546E-2</v>
      </c>
      <c r="AB1084" s="67">
        <f t="shared" si="304"/>
        <v>2.5839344641160424E-2</v>
      </c>
      <c r="AC1084" s="67">
        <f t="shared" si="304"/>
        <v>2.55634978704193E-2</v>
      </c>
      <c r="AD1084" s="67">
        <f t="shared" si="304"/>
        <v>2.529059588957068E-2</v>
      </c>
      <c r="AE1084" s="67">
        <f t="shared" si="304"/>
        <v>2.5020607261641469E-2</v>
      </c>
      <c r="AF1084" s="67">
        <f t="shared" si="304"/>
        <v>2.4753500885262576E-2</v>
      </c>
      <c r="AG1084" s="67">
        <f t="shared" si="304"/>
        <v>2.4489245991086178E-2</v>
      </c>
      <c r="AH1084" s="67">
        <f t="shared" si="304"/>
        <v>2.4227812138241264E-2</v>
      </c>
      <c r="AI1084" s="67">
        <f t="shared" si="304"/>
        <v>2.3969169210826972E-2</v>
      </c>
      <c r="AJ1084" s="67">
        <f t="shared" si="304"/>
        <v>2.3713287414443406E-2</v>
      </c>
      <c r="AK1084" s="67">
        <f t="shared" si="304"/>
        <v>2.3460137272759449E-2</v>
      </c>
      <c r="AL1084" s="67">
        <f t="shared" si="304"/>
        <v>2.3209689624117239E-2</v>
      </c>
      <c r="AM1084" s="67">
        <f t="shared" si="304"/>
        <v>2.2961915618172908E-2</v>
      </c>
      <c r="AN1084" s="67">
        <f t="shared" si="304"/>
        <v>2.2716786712573125E-2</v>
      </c>
      <c r="AO1084" s="67">
        <f t="shared" si="307"/>
        <v>2.2474274669667196E-2</v>
      </c>
      <c r="AP1084" s="67">
        <f t="shared" si="307"/>
        <v>2.2234351553254195E-2</v>
      </c>
      <c r="AQ1084" s="67">
        <f t="shared" si="307"/>
        <v>2.199698972536487E-2</v>
      </c>
      <c r="AR1084" s="67">
        <f t="shared" si="307"/>
        <v>2.176216184307787E-2</v>
      </c>
      <c r="AS1084" s="67">
        <f t="shared" si="307"/>
        <v>2.1529840855369985E-2</v>
      </c>
      <c r="AT1084" s="67">
        <f t="shared" si="307"/>
        <v>2.1299999999999999E-2</v>
      </c>
      <c r="AU1084" s="67">
        <f t="shared" si="307"/>
        <v>2.1072612800425803E-2</v>
      </c>
      <c r="AV1084" s="67">
        <f t="shared" si="307"/>
        <v>2.0847653062754434E-2</v>
      </c>
      <c r="AW1084" s="67">
        <f t="shared" si="307"/>
        <v>2.0625094872724663E-2</v>
      </c>
      <c r="AX1084" s="67">
        <f t="shared" si="307"/>
        <v>2.0404912592721799E-2</v>
      </c>
      <c r="AY1084" s="67">
        <f t="shared" si="307"/>
        <v>2.0187080858824369E-2</v>
      </c>
      <c r="AZ1084" s="67">
        <f t="shared" si="307"/>
        <v>1.9971574577882307E-2</v>
      </c>
      <c r="BA1084" s="67">
        <f t="shared" si="307"/>
        <v>1.975836892462635E-2</v>
      </c>
      <c r="BB1084" s="67">
        <f t="shared" si="307"/>
        <v>1.954743933880829E-2</v>
      </c>
      <c r="BC1084" s="67">
        <f t="shared" si="307"/>
        <v>1.933876152237176E-2</v>
      </c>
      <c r="BD1084" s="67">
        <f t="shared" si="305"/>
        <v>1.9132311436653202E-2</v>
      </c>
      <c r="BE1084" s="67">
        <f t="shared" si="305"/>
        <v>1.8928065299612735E-2</v>
      </c>
      <c r="BF1084" s="67">
        <f t="shared" si="305"/>
        <v>1.872599958309459E-2</v>
      </c>
      <c r="BG1084" s="67">
        <f t="shared" si="305"/>
        <v>1.8526091010116777E-2</v>
      </c>
      <c r="BH1084" s="67">
        <f t="shared" si="305"/>
        <v>1.832831655218968E-2</v>
      </c>
      <c r="BI1084" s="67">
        <f t="shared" si="305"/>
        <v>1.8132653426663304E-2</v>
      </c>
      <c r="BJ1084" s="67">
        <f t="shared" si="305"/>
        <v>1.7939079094102816E-2</v>
      </c>
      <c r="BK1084" s="67">
        <f t="shared" si="305"/>
        <v>1.774757125569211E-2</v>
      </c>
      <c r="BL1084" s="67">
        <f t="shared" si="305"/>
        <v>1.7558107850665097E-2</v>
      </c>
      <c r="BM1084" s="67">
        <f t="shared" si="305"/>
        <v>1.7370667053764419E-2</v>
      </c>
      <c r="BN1084" s="67">
        <f t="shared" si="305"/>
        <v>1.7185227272727272E-2</v>
      </c>
      <c r="BO1084" s="67">
        <f t="shared" si="305"/>
        <v>1.7001767145798093E-2</v>
      </c>
      <c r="BP1084" s="67">
        <f t="shared" si="305"/>
        <v>1.6820265539267784E-2</v>
      </c>
      <c r="BQ1084" s="67">
        <f t="shared" si="305"/>
        <v>1.6640701545039216E-2</v>
      </c>
      <c r="BS1084" s="55"/>
    </row>
    <row r="1085" spans="2:71">
      <c r="B1085" s="56">
        <v>67</v>
      </c>
      <c r="C1085" s="212">
        <v>2.6599999999999999E-2</v>
      </c>
      <c r="D1085" s="212">
        <v>2.1600000000000001E-2</v>
      </c>
      <c r="I1085" s="61" t="s">
        <v>381</v>
      </c>
      <c r="J1085" s="67">
        <f t="shared" si="306"/>
        <v>3.1421285224881565E-2</v>
      </c>
      <c r="K1085" s="67">
        <f t="shared" si="306"/>
        <v>3.1095858453223348E-2</v>
      </c>
      <c r="L1085" s="67">
        <f t="shared" si="306"/>
        <v>3.0773802090603278E-2</v>
      </c>
      <c r="M1085" s="67">
        <f t="shared" si="306"/>
        <v>3.0455081230068154E-2</v>
      </c>
      <c r="N1085" s="67">
        <f t="shared" si="306"/>
        <v>3.0139661326192242E-2</v>
      </c>
      <c r="O1085" s="67">
        <f t="shared" si="306"/>
        <v>2.9827508191332945E-2</v>
      </c>
      <c r="P1085" s="67">
        <f t="shared" si="306"/>
        <v>2.9518587991925312E-2</v>
      </c>
      <c r="Q1085" s="67">
        <f t="shared" si="306"/>
        <v>2.9212867244814866E-2</v>
      </c>
      <c r="R1085" s="67">
        <f t="shared" si="306"/>
        <v>2.8910312813628453E-2</v>
      </c>
      <c r="S1085" s="67">
        <f t="shared" si="306"/>
        <v>2.8610891905182661E-2</v>
      </c>
      <c r="T1085" s="67">
        <f t="shared" si="306"/>
        <v>2.831457206592947E-2</v>
      </c>
      <c r="U1085" s="67">
        <f t="shared" si="306"/>
        <v>2.8021321178438634E-2</v>
      </c>
      <c r="V1085" s="67">
        <f t="shared" si="306"/>
        <v>2.7731107457916588E-2</v>
      </c>
      <c r="W1085" s="67">
        <f t="shared" si="306"/>
        <v>2.7443899448761355E-2</v>
      </c>
      <c r="X1085" s="67">
        <f t="shared" si="306"/>
        <v>2.7159666021153151E-2</v>
      </c>
      <c r="Y1085" s="67">
        <f t="shared" ref="Y1085:AN1088" si="308">$C1085*POWER(POWER($D1085/$C1085,1/($D$672-$C$672)),Y$672-$C$672)</f>
        <v>2.6878376367680278E-2</v>
      </c>
      <c r="Z1085" s="67">
        <f t="shared" si="308"/>
        <v>2.6599999999999999E-2</v>
      </c>
      <c r="AA1085" s="67">
        <f t="shared" si="308"/>
        <v>2.6324506745533952E-2</v>
      </c>
      <c r="AB1085" s="67">
        <f t="shared" si="308"/>
        <v>2.6051866744197842E-2</v>
      </c>
      <c r="AC1085" s="67">
        <f t="shared" si="308"/>
        <v>2.5782050445164954E-2</v>
      </c>
      <c r="AD1085" s="67">
        <f t="shared" si="308"/>
        <v>2.5515028603663212E-2</v>
      </c>
      <c r="AE1085" s="67">
        <f t="shared" si="308"/>
        <v>2.5250772277805415E-2</v>
      </c>
      <c r="AF1085" s="67">
        <f t="shared" si="308"/>
        <v>2.4989252825452272E-2</v>
      </c>
      <c r="AG1085" s="67">
        <f t="shared" si="308"/>
        <v>2.4730441901107961E-2</v>
      </c>
      <c r="AH1085" s="67">
        <f t="shared" si="308"/>
        <v>2.4474311452847817E-2</v>
      </c>
      <c r="AI1085" s="67">
        <f t="shared" si="308"/>
        <v>2.4220833719277871E-2</v>
      </c>
      <c r="AJ1085" s="67">
        <f t="shared" si="308"/>
        <v>2.396998122652581E-2</v>
      </c>
      <c r="AK1085" s="67">
        <f t="shared" si="308"/>
        <v>2.372172678526319E-2</v>
      </c>
      <c r="AL1085" s="67">
        <f t="shared" si="308"/>
        <v>2.3476043487758433E-2</v>
      </c>
      <c r="AM1085" s="67">
        <f t="shared" si="308"/>
        <v>2.3232904704960349E-2</v>
      </c>
      <c r="AN1085" s="67">
        <f t="shared" si="308"/>
        <v>2.299228408361189E-2</v>
      </c>
      <c r="AO1085" s="67">
        <f t="shared" si="307"/>
        <v>2.2754155543393766E-2</v>
      </c>
      <c r="AP1085" s="67">
        <f t="shared" si="307"/>
        <v>2.2518493274097665E-2</v>
      </c>
      <c r="AQ1085" s="67">
        <f t="shared" si="307"/>
        <v>2.2285271732828758E-2</v>
      </c>
      <c r="AR1085" s="67">
        <f t="shared" si="307"/>
        <v>2.2054465641237132E-2</v>
      </c>
      <c r="AS1085" s="67">
        <f t="shared" si="307"/>
        <v>2.1826049982777963E-2</v>
      </c>
      <c r="AT1085" s="67">
        <f t="shared" si="307"/>
        <v>2.1599999999999987E-2</v>
      </c>
      <c r="AU1085" s="67">
        <f t="shared" si="307"/>
        <v>2.1376291191862143E-2</v>
      </c>
      <c r="AV1085" s="67">
        <f t="shared" si="307"/>
        <v>2.1154899311077936E-2</v>
      </c>
      <c r="AW1085" s="67">
        <f t="shared" si="307"/>
        <v>2.093580036148732E-2</v>
      </c>
      <c r="AX1085" s="67">
        <f t="shared" si="307"/>
        <v>2.071897059545583E-2</v>
      </c>
      <c r="AY1085" s="67">
        <f t="shared" si="307"/>
        <v>2.0504386511300626E-2</v>
      </c>
      <c r="AZ1085" s="67">
        <f t="shared" si="307"/>
        <v>2.0292024850743186E-2</v>
      </c>
      <c r="BA1085" s="67">
        <f t="shared" si="307"/>
        <v>2.0081862596388406E-2</v>
      </c>
      <c r="BB1085" s="67">
        <f t="shared" si="307"/>
        <v>1.9873876969229796E-2</v>
      </c>
      <c r="BC1085" s="67">
        <f t="shared" si="307"/>
        <v>1.966804542618051E-2</v>
      </c>
      <c r="BD1085" s="67">
        <f t="shared" si="307"/>
        <v>1.9464345657629969E-2</v>
      </c>
      <c r="BE1085" s="67">
        <f t="shared" ref="BD1085:BQ1088" si="309">$C1085*POWER(POWER($D1085/$C1085,1/($D$672-$C$672)),BE$672-$C$672)</f>
        <v>1.9262755585025739E-2</v>
      </c>
      <c r="BF1085" s="67">
        <f t="shared" si="309"/>
        <v>1.9063253358480518E-2</v>
      </c>
      <c r="BG1085" s="67">
        <f t="shared" si="309"/>
        <v>1.8865817354403878E-2</v>
      </c>
      <c r="BH1085" s="67">
        <f t="shared" si="309"/>
        <v>1.8670426173158512E-2</v>
      </c>
      <c r="BI1085" s="67">
        <f t="shared" si="309"/>
        <v>1.847705863674079E-2</v>
      </c>
      <c r="BJ1085" s="67">
        <f t="shared" si="309"/>
        <v>1.828569378648531E-2</v>
      </c>
      <c r="BK1085" s="67">
        <f t="shared" si="309"/>
        <v>1.8096310880793262E-2</v>
      </c>
      <c r="BL1085" s="67">
        <f t="shared" si="309"/>
        <v>1.7908889392884278E-2</v>
      </c>
      <c r="BM1085" s="67">
        <f t="shared" si="309"/>
        <v>1.7723409008571566E-2</v>
      </c>
      <c r="BN1085" s="67">
        <f t="shared" si="309"/>
        <v>1.7539849624060126E-2</v>
      </c>
      <c r="BO1085" s="67">
        <f t="shared" si="309"/>
        <v>1.7358191343767745E-2</v>
      </c>
      <c r="BP1085" s="67">
        <f t="shared" si="309"/>
        <v>1.7178414478168539E-2</v>
      </c>
      <c r="BQ1085" s="67">
        <f t="shared" si="309"/>
        <v>1.7000499541658866E-2</v>
      </c>
      <c r="BS1085" s="55"/>
    </row>
    <row r="1086" spans="2:71">
      <c r="B1086" s="56">
        <v>68</v>
      </c>
      <c r="C1086" s="212">
        <v>2.69E-2</v>
      </c>
      <c r="D1086" s="212">
        <v>2.18E-2</v>
      </c>
      <c r="I1086" s="61" t="s">
        <v>381</v>
      </c>
      <c r="J1086" s="67">
        <f t="shared" ref="J1086:Y1088" si="310">$C1086*POWER(POWER($D1086/$C1086,1/($D$672-$C$672)),J$672-$C$672)</f>
        <v>3.1826502035876676E-2</v>
      </c>
      <c r="K1086" s="67">
        <f t="shared" si="310"/>
        <v>3.1493731442961567E-2</v>
      </c>
      <c r="L1086" s="67">
        <f t="shared" si="310"/>
        <v>3.1164440222909505E-2</v>
      </c>
      <c r="M1086" s="67">
        <f t="shared" si="310"/>
        <v>3.0838591996197234E-2</v>
      </c>
      <c r="N1086" s="67">
        <f t="shared" si="310"/>
        <v>3.0516150763677443E-2</v>
      </c>
      <c r="O1086" s="67">
        <f t="shared" si="310"/>
        <v>3.0197080902601654E-2</v>
      </c>
      <c r="P1086" s="67">
        <f t="shared" si="310"/>
        <v>2.9881347162684625E-2</v>
      </c>
      <c r="Q1086" s="67">
        <f t="shared" si="310"/>
        <v>2.9568914662210035E-2</v>
      </c>
      <c r="R1086" s="67">
        <f t="shared" si="310"/>
        <v>2.9259748884176751E-2</v>
      </c>
      <c r="S1086" s="67">
        <f t="shared" si="310"/>
        <v>2.8953815672485481E-2</v>
      </c>
      <c r="T1086" s="67">
        <f t="shared" si="310"/>
        <v>2.8651081228165249E-2</v>
      </c>
      <c r="U1086" s="67">
        <f t="shared" si="310"/>
        <v>2.8351512105639385E-2</v>
      </c>
      <c r="V1086" s="67">
        <f t="shared" si="310"/>
        <v>2.8055075209030444E-2</v>
      </c>
      <c r="W1086" s="67">
        <f t="shared" si="310"/>
        <v>2.7761737788503899E-2</v>
      </c>
      <c r="X1086" s="67">
        <f t="shared" si="310"/>
        <v>2.7471467436649952E-2</v>
      </c>
      <c r="Y1086" s="67">
        <f t="shared" si="310"/>
        <v>2.7184232084903261E-2</v>
      </c>
      <c r="Z1086" s="67">
        <f t="shared" si="308"/>
        <v>2.69E-2</v>
      </c>
      <c r="AA1086" s="67">
        <f t="shared" si="308"/>
        <v>2.6618739780472085E-2</v>
      </c>
      <c r="AB1086" s="67">
        <f t="shared" si="308"/>
        <v>2.6340420353177959E-2</v>
      </c>
      <c r="AC1086" s="67">
        <f t="shared" si="308"/>
        <v>2.6065010969869691E-2</v>
      </c>
      <c r="AD1086" s="67">
        <f t="shared" si="308"/>
        <v>2.5792481203795972E-2</v>
      </c>
      <c r="AE1086" s="67">
        <f t="shared" si="308"/>
        <v>2.5522800946340608E-2</v>
      </c>
      <c r="AF1086" s="67">
        <f t="shared" si="308"/>
        <v>2.5255940403696185E-2</v>
      </c>
      <c r="AG1086" s="67">
        <f t="shared" si="308"/>
        <v>2.4991870093572482E-2</v>
      </c>
      <c r="AH1086" s="67">
        <f t="shared" si="308"/>
        <v>2.4730560841939347E-2</v>
      </c>
      <c r="AI1086" s="67">
        <f t="shared" si="308"/>
        <v>2.4471983779803572E-2</v>
      </c>
      <c r="AJ1086" s="67">
        <f t="shared" si="308"/>
        <v>2.4216110340019515E-2</v>
      </c>
      <c r="AK1086" s="67">
        <f t="shared" si="308"/>
        <v>2.3962912254133044E-2</v>
      </c>
      <c r="AL1086" s="67">
        <f t="shared" si="308"/>
        <v>2.3712361549258484E-2</v>
      </c>
      <c r="AM1086" s="67">
        <f t="shared" si="308"/>
        <v>2.3464430544988233E-2</v>
      </c>
      <c r="AN1086" s="67">
        <f t="shared" si="308"/>
        <v>2.3219091850334671E-2</v>
      </c>
      <c r="AO1086" s="67">
        <f t="shared" ref="AO1086:BD1088" si="311">$C1086*POWER(POWER($D1086/$C1086,1/($D$672-$C$672)),AO$672-$C$672)</f>
        <v>2.2976318360704039E-2</v>
      </c>
      <c r="AP1086" s="67">
        <f t="shared" si="311"/>
        <v>2.2736083254901999E-2</v>
      </c>
      <c r="AQ1086" s="67">
        <f t="shared" si="311"/>
        <v>2.2498359992170449E-2</v>
      </c>
      <c r="AR1086" s="67">
        <f t="shared" si="311"/>
        <v>2.2263122309255361E-2</v>
      </c>
      <c r="AS1086" s="67">
        <f t="shared" si="311"/>
        <v>2.2030344217505247E-2</v>
      </c>
      <c r="AT1086" s="67">
        <f t="shared" si="311"/>
        <v>2.1800000000000003E-2</v>
      </c>
      <c r="AU1086" s="67">
        <f t="shared" si="311"/>
        <v>2.1572064208709725E-2</v>
      </c>
      <c r="AV1086" s="67">
        <f t="shared" si="311"/>
        <v>2.1346511661683259E-2</v>
      </c>
      <c r="AW1086" s="67">
        <f t="shared" si="311"/>
        <v>2.1123317440266146E-2</v>
      </c>
      <c r="AX1086" s="67">
        <f t="shared" si="311"/>
        <v>2.0902456886347665E-2</v>
      </c>
      <c r="AY1086" s="67">
        <f t="shared" si="311"/>
        <v>2.0683905599636624E-2</v>
      </c>
      <c r="AZ1086" s="67">
        <f t="shared" si="311"/>
        <v>2.0467639434965681E-2</v>
      </c>
      <c r="BA1086" s="67">
        <f t="shared" si="311"/>
        <v>2.0253634499623797E-2</v>
      </c>
      <c r="BB1086" s="67">
        <f t="shared" si="311"/>
        <v>2.0041867150716649E-2</v>
      </c>
      <c r="BC1086" s="67">
        <f t="shared" si="311"/>
        <v>1.9832313992554571E-2</v>
      </c>
      <c r="BD1086" s="67">
        <f t="shared" si="311"/>
        <v>1.9624951874067865E-2</v>
      </c>
      <c r="BE1086" s="67">
        <f t="shared" si="309"/>
        <v>1.9419757886249084E-2</v>
      </c>
      <c r="BF1086" s="67">
        <f t="shared" si="309"/>
        <v>1.9216709359622122E-2</v>
      </c>
      <c r="BG1086" s="67">
        <f t="shared" si="309"/>
        <v>1.9015783861737679E-2</v>
      </c>
      <c r="BH1086" s="67">
        <f t="shared" si="309"/>
        <v>1.8816959194695015E-2</v>
      </c>
      <c r="BI1086" s="67">
        <f t="shared" si="309"/>
        <v>1.862021339268952E-2</v>
      </c>
      <c r="BJ1086" s="67">
        <f t="shared" si="309"/>
        <v>1.8425524719586011E-2</v>
      </c>
      <c r="BK1086" s="67">
        <f t="shared" si="309"/>
        <v>1.8232871666517318E-2</v>
      </c>
      <c r="BL1086" s="67">
        <f t="shared" si="309"/>
        <v>1.8042232949508064E-2</v>
      </c>
      <c r="BM1086" s="67">
        <f t="shared" si="309"/>
        <v>1.7853587507123216E-2</v>
      </c>
      <c r="BN1086" s="67">
        <f t="shared" si="309"/>
        <v>1.7666914498141267E-2</v>
      </c>
      <c r="BO1086" s="67">
        <f t="shared" si="309"/>
        <v>1.7482193299251748E-2</v>
      </c>
      <c r="BP1086" s="67">
        <f t="shared" si="309"/>
        <v>1.7299403502776766E-2</v>
      </c>
      <c r="BQ1086" s="67">
        <f t="shared" si="309"/>
        <v>1.7118524914416434E-2</v>
      </c>
      <c r="BS1086" s="55"/>
    </row>
    <row r="1087" spans="2:71">
      <c r="B1087" s="56">
        <v>69</v>
      </c>
      <c r="C1087" s="212">
        <v>2.7099999999999999E-2</v>
      </c>
      <c r="D1087" s="212">
        <v>2.1999999999999999E-2</v>
      </c>
      <c r="I1087" s="61" t="s">
        <v>381</v>
      </c>
      <c r="J1087" s="67">
        <f t="shared" si="310"/>
        <v>3.2018912617309311E-2</v>
      </c>
      <c r="K1087" s="67">
        <f t="shared" si="310"/>
        <v>3.1686863164642372E-2</v>
      </c>
      <c r="L1087" s="67">
        <f t="shared" si="310"/>
        <v>3.1358257203025063E-2</v>
      </c>
      <c r="M1087" s="67">
        <f t="shared" si="310"/>
        <v>3.1033059022021733E-2</v>
      </c>
      <c r="N1087" s="67">
        <f t="shared" si="310"/>
        <v>3.0711233281528829E-2</v>
      </c>
      <c r="O1087" s="67">
        <f t="shared" si="310"/>
        <v>3.0392745007934378E-2</v>
      </c>
      <c r="P1087" s="67">
        <f t="shared" si="310"/>
        <v>3.0077559590317333E-2</v>
      </c>
      <c r="Q1087" s="67">
        <f t="shared" si="310"/>
        <v>2.9765642776686287E-2</v>
      </c>
      <c r="R1087" s="67">
        <f t="shared" si="310"/>
        <v>2.945696067025725E-2</v>
      </c>
      <c r="S1087" s="67">
        <f t="shared" si="310"/>
        <v>2.915147972576999E-2</v>
      </c>
      <c r="T1087" s="67">
        <f t="shared" si="310"/>
        <v>2.8849166745842612E-2</v>
      </c>
      <c r="U1087" s="67">
        <f t="shared" si="310"/>
        <v>2.854998887736385E-2</v>
      </c>
      <c r="V1087" s="67">
        <f t="shared" si="310"/>
        <v>2.8253913607922908E-2</v>
      </c>
      <c r="W1087" s="67">
        <f t="shared" si="310"/>
        <v>2.796090876227621E-2</v>
      </c>
      <c r="X1087" s="67">
        <f t="shared" si="310"/>
        <v>2.767094249885086E-2</v>
      </c>
      <c r="Y1087" s="67">
        <f t="shared" si="310"/>
        <v>2.7383983306284321E-2</v>
      </c>
      <c r="Z1087" s="67">
        <f t="shared" si="308"/>
        <v>2.7099999999999999E-2</v>
      </c>
      <c r="AA1087" s="67">
        <f t="shared" si="308"/>
        <v>2.6818961718818351E-2</v>
      </c>
      <c r="AB1087" s="67">
        <f t="shared" si="308"/>
        <v>2.6540837921603104E-2</v>
      </c>
      <c r="AC1087" s="67">
        <f t="shared" si="308"/>
        <v>2.6265598383942292E-2</v>
      </c>
      <c r="AD1087" s="67">
        <f t="shared" si="308"/>
        <v>2.5993213194863668E-2</v>
      </c>
      <c r="AE1087" s="67">
        <f t="shared" si="308"/>
        <v>2.5723652753584236E-2</v>
      </c>
      <c r="AF1087" s="67">
        <f t="shared" si="308"/>
        <v>2.5456887766293426E-2</v>
      </c>
      <c r="AG1087" s="67">
        <f t="shared" si="308"/>
        <v>2.5192889242969693E-2</v>
      </c>
      <c r="AH1087" s="67">
        <f t="shared" si="308"/>
        <v>2.4931628494230064E-2</v>
      </c>
      <c r="AI1087" s="67">
        <f t="shared" si="308"/>
        <v>2.4673077128212432E-2</v>
      </c>
      <c r="AJ1087" s="67">
        <f t="shared" si="308"/>
        <v>2.4417207047490105E-2</v>
      </c>
      <c r="AK1087" s="67">
        <f t="shared" si="308"/>
        <v>2.4163990446018406E-2</v>
      </c>
      <c r="AL1087" s="67">
        <f t="shared" si="308"/>
        <v>2.3913399806112914E-2</v>
      </c>
      <c r="AM1087" s="67">
        <f t="shared" si="308"/>
        <v>2.3665407895459057E-2</v>
      </c>
      <c r="AN1087" s="67">
        <f t="shared" si="308"/>
        <v>2.3419987764152692E-2</v>
      </c>
      <c r="AO1087" s="67">
        <f t="shared" si="311"/>
        <v>2.3177112741771415E-2</v>
      </c>
      <c r="AP1087" s="67">
        <f t="shared" si="311"/>
        <v>2.2936756434476183E-2</v>
      </c>
      <c r="AQ1087" s="67">
        <f t="shared" si="311"/>
        <v>2.2698892722143069E-2</v>
      </c>
      <c r="AR1087" s="67">
        <f t="shared" si="311"/>
        <v>2.2463495755524705E-2</v>
      </c>
      <c r="AS1087" s="67">
        <f t="shared" si="311"/>
        <v>2.2230539953441167E-2</v>
      </c>
      <c r="AT1087" s="67">
        <f t="shared" si="311"/>
        <v>2.2000000000000016E-2</v>
      </c>
      <c r="AU1087" s="67">
        <f t="shared" si="311"/>
        <v>2.1771850841845176E-2</v>
      </c>
      <c r="AV1087" s="67">
        <f t="shared" si="311"/>
        <v>2.154606768543427E-2</v>
      </c>
      <c r="AW1087" s="67">
        <f t="shared" si="311"/>
        <v>2.1322625994344313E-2</v>
      </c>
      <c r="AX1087" s="67">
        <f t="shared" si="311"/>
        <v>2.1101501486605209E-2</v>
      </c>
      <c r="AY1087" s="67">
        <f t="shared" si="311"/>
        <v>2.0882670132061021E-2</v>
      </c>
      <c r="AZ1087" s="67">
        <f t="shared" si="311"/>
        <v>2.0666108149758521E-2</v>
      </c>
      <c r="BA1087" s="67">
        <f t="shared" si="311"/>
        <v>2.0451792005362866E-2</v>
      </c>
      <c r="BB1087" s="67">
        <f t="shared" si="311"/>
        <v>2.0239698408600071E-2</v>
      </c>
      <c r="BC1087" s="67">
        <f t="shared" si="311"/>
        <v>2.0029804310725978E-2</v>
      </c>
      <c r="BD1087" s="67">
        <f t="shared" si="309"/>
        <v>1.9822086902021505E-2</v>
      </c>
      <c r="BE1087" s="67">
        <f t="shared" si="309"/>
        <v>1.9616523609313853E-2</v>
      </c>
      <c r="BF1087" s="67">
        <f t="shared" si="309"/>
        <v>1.9413092093523415E-2</v>
      </c>
      <c r="BG1087" s="67">
        <f t="shared" si="309"/>
        <v>1.9211770247236151E-2</v>
      </c>
      <c r="BH1087" s="67">
        <f t="shared" si="309"/>
        <v>1.9012536192301095E-2</v>
      </c>
      <c r="BI1087" s="67">
        <f t="shared" si="309"/>
        <v>1.8815368277452824E-2</v>
      </c>
      <c r="BJ1087" s="67">
        <f t="shared" si="309"/>
        <v>1.8620245075958542E-2</v>
      </c>
      <c r="BK1087" s="67">
        <f t="shared" si="309"/>
        <v>1.8427145383289593E-2</v>
      </c>
      <c r="BL1087" s="67">
        <f t="shared" si="309"/>
        <v>1.8236048214817117E-2</v>
      </c>
      <c r="BM1087" s="67">
        <f t="shared" si="309"/>
        <v>1.804693280353159E-2</v>
      </c>
      <c r="BN1087" s="67">
        <f t="shared" si="309"/>
        <v>1.7859778597786008E-2</v>
      </c>
      <c r="BO1087" s="67">
        <f t="shared" si="309"/>
        <v>1.7674565259062518E-2</v>
      </c>
      <c r="BP1087" s="67">
        <f t="shared" si="309"/>
        <v>1.7491272659762153E-2</v>
      </c>
      <c r="BQ1087" s="67">
        <f t="shared" si="309"/>
        <v>1.730988088101754E-2</v>
      </c>
      <c r="BS1087" s="55"/>
    </row>
    <row r="1088" spans="2:71">
      <c r="B1088" s="56">
        <v>70</v>
      </c>
      <c r="C1088" s="212">
        <v>2.7300000000000001E-2</v>
      </c>
      <c r="D1088" s="212">
        <v>2.23E-2</v>
      </c>
      <c r="I1088" s="61" t="s">
        <v>381</v>
      </c>
      <c r="J1088" s="67">
        <f t="shared" si="310"/>
        <v>3.2095849450575038E-2</v>
      </c>
      <c r="K1088" s="67">
        <f t="shared" si="310"/>
        <v>3.1772836288606415E-2</v>
      </c>
      <c r="L1088" s="67">
        <f t="shared" si="310"/>
        <v>3.1453073936464938E-2</v>
      </c>
      <c r="M1088" s="67">
        <f t="shared" si="310"/>
        <v>3.1136529677946542E-2</v>
      </c>
      <c r="N1088" s="67">
        <f t="shared" si="310"/>
        <v>3.0823171126103527E-2</v>
      </c>
      <c r="O1088" s="67">
        <f t="shared" si="310"/>
        <v>3.051296621993101E-2</v>
      </c>
      <c r="P1088" s="67">
        <f t="shared" si="310"/>
        <v>3.0205883221086586E-2</v>
      </c>
      <c r="Q1088" s="67">
        <f t="shared" si="310"/>
        <v>2.9901890710643034E-2</v>
      </c>
      <c r="R1088" s="67">
        <f t="shared" si="310"/>
        <v>2.9600957585873784E-2</v>
      </c>
      <c r="S1088" s="67">
        <f t="shared" si="310"/>
        <v>2.9303053057070573E-2</v>
      </c>
      <c r="T1088" s="67">
        <f t="shared" si="310"/>
        <v>2.9008146644393301E-2</v>
      </c>
      <c r="U1088" s="67">
        <f t="shared" si="310"/>
        <v>2.8716208174751481E-2</v>
      </c>
      <c r="V1088" s="67">
        <f t="shared" si="310"/>
        <v>2.8427207778717104E-2</v>
      </c>
      <c r="W1088" s="67">
        <f t="shared" si="310"/>
        <v>2.8141115887468593E-2</v>
      </c>
      <c r="X1088" s="67">
        <f t="shared" si="310"/>
        <v>2.7857903229765463E-2</v>
      </c>
      <c r="Y1088" s="67">
        <f t="shared" si="310"/>
        <v>2.7577540828953497E-2</v>
      </c>
      <c r="Z1088" s="67">
        <f t="shared" si="308"/>
        <v>2.7300000000000001E-2</v>
      </c>
      <c r="AA1088" s="67">
        <f t="shared" si="308"/>
        <v>2.7025252346558924E-2</v>
      </c>
      <c r="AB1088" s="67">
        <f t="shared" si="308"/>
        <v>2.6753269758065516E-2</v>
      </c>
      <c r="AC1088" s="67">
        <f t="shared" si="308"/>
        <v>2.6484024406860221E-2</v>
      </c>
      <c r="AD1088" s="67">
        <f t="shared" si="308"/>
        <v>2.6217488745341501E-2</v>
      </c>
      <c r="AE1088" s="67">
        <f t="shared" si="308"/>
        <v>2.5953635503147346E-2</v>
      </c>
      <c r="AF1088" s="67">
        <f t="shared" si="308"/>
        <v>2.5692437684365122E-2</v>
      </c>
      <c r="AG1088" s="67">
        <f t="shared" si="308"/>
        <v>2.54338685647695E-2</v>
      </c>
      <c r="AH1088" s="67">
        <f t="shared" si="308"/>
        <v>2.5177901689088213E-2</v>
      </c>
      <c r="AI1088" s="67">
        <f t="shared" si="308"/>
        <v>2.492451086829528E-2</v>
      </c>
      <c r="AJ1088" s="67">
        <f t="shared" si="308"/>
        <v>2.4673670176931516E-2</v>
      </c>
      <c r="AK1088" s="67">
        <f t="shared" si="308"/>
        <v>2.4425353950451988E-2</v>
      </c>
      <c r="AL1088" s="67">
        <f t="shared" si="308"/>
        <v>2.4179536782600181E-2</v>
      </c>
      <c r="AM1088" s="67">
        <f t="shared" si="308"/>
        <v>2.3936193522808548E-2</v>
      </c>
      <c r="AN1088" s="67">
        <f t="shared" si="308"/>
        <v>2.3695299273625282E-2</v>
      </c>
      <c r="AO1088" s="67">
        <f t="shared" si="311"/>
        <v>2.3456829388166945E-2</v>
      </c>
      <c r="AP1088" s="67">
        <f t="shared" si="311"/>
        <v>2.3220759467596743E-2</v>
      </c>
      <c r="AQ1088" s="67">
        <f t="shared" si="311"/>
        <v>2.2987065358628177E-2</v>
      </c>
      <c r="AR1088" s="67">
        <f t="shared" si="311"/>
        <v>2.2755723151053828E-2</v>
      </c>
      <c r="AS1088" s="67">
        <f t="shared" si="311"/>
        <v>2.2526709175298996E-2</v>
      </c>
      <c r="AT1088" s="67">
        <f t="shared" si="311"/>
        <v>2.229999999999999E-2</v>
      </c>
      <c r="AU1088" s="67">
        <f t="shared" si="311"/>
        <v>2.207557242960673E-2</v>
      </c>
      <c r="AV1088" s="67">
        <f t="shared" si="311"/>
        <v>2.1853403502009549E-2</v>
      </c>
      <c r="AW1088" s="67">
        <f t="shared" si="311"/>
        <v>2.1633470486189837E-2</v>
      </c>
      <c r="AX1088" s="67">
        <f t="shared" si="311"/>
        <v>2.1415750879894328E-2</v>
      </c>
      <c r="AY1088" s="67">
        <f t="shared" si="311"/>
        <v>2.1200222407332801E-2</v>
      </c>
      <c r="AZ1088" s="67">
        <f t="shared" si="311"/>
        <v>2.098686301689897E-2</v>
      </c>
      <c r="BA1088" s="67">
        <f t="shared" si="311"/>
        <v>2.0775650878914267E-2</v>
      </c>
      <c r="BB1088" s="67">
        <f t="shared" si="311"/>
        <v>2.0566564383394392E-2</v>
      </c>
      <c r="BC1088" s="67">
        <f t="shared" si="311"/>
        <v>2.0359582137838259E-2</v>
      </c>
      <c r="BD1088" s="67">
        <f t="shared" si="309"/>
        <v>2.0154682965039285E-2</v>
      </c>
      <c r="BE1088" s="67">
        <f t="shared" si="309"/>
        <v>1.9951845900918648E-2</v>
      </c>
      <c r="BF1088" s="67">
        <f t="shared" si="309"/>
        <v>1.9751050192380357E-2</v>
      </c>
      <c r="BG1088" s="67">
        <f t="shared" si="309"/>
        <v>1.9552275295187924E-2</v>
      </c>
      <c r="BH1088" s="67">
        <f t="shared" si="309"/>
        <v>1.9355500871862399E-2</v>
      </c>
      <c r="BI1088" s="67">
        <f t="shared" si="309"/>
        <v>1.9160706789601561E-2</v>
      </c>
      <c r="BJ1088" s="67">
        <f t="shared" si="309"/>
        <v>1.8967873118220041E-2</v>
      </c>
      <c r="BK1088" s="67">
        <f t="shared" si="309"/>
        <v>1.8776980128110184E-2</v>
      </c>
      <c r="BL1088" s="67">
        <f t="shared" si="309"/>
        <v>1.8588008288223445E-2</v>
      </c>
      <c r="BM1088" s="67">
        <f t="shared" si="309"/>
        <v>1.8400938264072065E-2</v>
      </c>
      <c r="BN1088" s="67">
        <f t="shared" si="309"/>
        <v>1.8215750915750895E-2</v>
      </c>
      <c r="BO1088" s="67">
        <f t="shared" si="309"/>
        <v>1.8032427295979113E-2</v>
      </c>
      <c r="BP1088" s="67">
        <f t="shared" si="309"/>
        <v>1.7850948648161637E-2</v>
      </c>
      <c r="BQ1088" s="67">
        <f t="shared" si="309"/>
        <v>1.7671296404470075E-2</v>
      </c>
      <c r="BS1088" s="55"/>
    </row>
    <row r="1089" spans="1:71">
      <c r="B1089" s="56"/>
      <c r="C1089" s="188"/>
      <c r="D1089" s="188"/>
      <c r="J1089" s="67"/>
      <c r="K1089" s="67"/>
      <c r="L1089" s="67"/>
      <c r="M1089" s="67"/>
      <c r="N1089" s="67"/>
      <c r="O1089" s="67"/>
      <c r="P1089" s="67"/>
      <c r="Q1089" s="67"/>
      <c r="R1089" s="67"/>
      <c r="S1089" s="67"/>
      <c r="T1089" s="67"/>
      <c r="U1089" s="67"/>
      <c r="V1089" s="67"/>
      <c r="W1089" s="67"/>
      <c r="X1089" s="67"/>
      <c r="Y1089" s="67"/>
      <c r="Z1089" s="67"/>
      <c r="AA1089" s="67"/>
      <c r="AB1089" s="67"/>
      <c r="AC1089" s="67"/>
      <c r="AD1089" s="67"/>
      <c r="AE1089" s="67"/>
      <c r="AF1089" s="67"/>
      <c r="AG1089" s="67"/>
      <c r="AH1089" s="67"/>
      <c r="AI1089" s="67"/>
      <c r="AJ1089" s="67"/>
      <c r="AK1089" s="67"/>
      <c r="AL1089" s="67"/>
      <c r="AM1089" s="67"/>
      <c r="AN1089" s="67"/>
      <c r="AO1089" s="67"/>
      <c r="AP1089" s="67"/>
      <c r="AQ1089" s="67"/>
      <c r="AR1089" s="67"/>
      <c r="AS1089" s="67"/>
      <c r="AT1089" s="67"/>
      <c r="AU1089" s="67"/>
      <c r="AV1089" s="67"/>
      <c r="AW1089" s="67"/>
      <c r="AX1089" s="67"/>
      <c r="AY1089" s="67"/>
      <c r="AZ1089" s="67"/>
      <c r="BA1089" s="67"/>
      <c r="BB1089" s="67"/>
      <c r="BC1089" s="67"/>
      <c r="BD1089" s="67"/>
      <c r="BE1089" s="67"/>
      <c r="BF1089" s="67"/>
      <c r="BG1089" s="67"/>
      <c r="BH1089" s="67"/>
      <c r="BI1089" s="67"/>
      <c r="BJ1089" s="67"/>
      <c r="BK1089" s="67"/>
      <c r="BL1089" s="67"/>
      <c r="BM1089" s="67"/>
      <c r="BN1089" s="67"/>
      <c r="BO1089" s="67"/>
      <c r="BP1089" s="67"/>
      <c r="BQ1089" s="67"/>
      <c r="BS1089" s="55"/>
    </row>
    <row r="1090" spans="1:71" s="62" customFormat="1" ht="18">
      <c r="A1090" s="209" t="s">
        <v>384</v>
      </c>
      <c r="B1090" s="209"/>
      <c r="C1090" s="209"/>
      <c r="D1090" s="209"/>
      <c r="E1090" s="209"/>
      <c r="F1090" s="210"/>
      <c r="G1090" s="209"/>
    </row>
    <row r="1091" spans="1:71">
      <c r="A1091" s="90" t="s">
        <v>380</v>
      </c>
      <c r="C1091" s="135"/>
      <c r="D1091" s="135"/>
      <c r="E1091" s="135"/>
      <c r="BS1091" s="55"/>
    </row>
    <row r="1092" spans="1:71">
      <c r="B1092" s="55" t="s">
        <v>333</v>
      </c>
      <c r="C1092" s="70">
        <v>2024</v>
      </c>
      <c r="D1092" s="70">
        <v>2044</v>
      </c>
      <c r="E1092" s="135"/>
      <c r="J1092" s="236">
        <f t="shared" ref="J1092:X1092" si="312">K1092-1</f>
        <v>2008</v>
      </c>
      <c r="K1092" s="236">
        <f t="shared" si="312"/>
        <v>2009</v>
      </c>
      <c r="L1092" s="236">
        <f t="shared" si="312"/>
        <v>2010</v>
      </c>
      <c r="M1092" s="236">
        <f t="shared" si="312"/>
        <v>2011</v>
      </c>
      <c r="N1092" s="236">
        <f t="shared" si="312"/>
        <v>2012</v>
      </c>
      <c r="O1092" s="236">
        <f t="shared" si="312"/>
        <v>2013</v>
      </c>
      <c r="P1092" s="236">
        <f t="shared" si="312"/>
        <v>2014</v>
      </c>
      <c r="Q1092" s="236">
        <f t="shared" si="312"/>
        <v>2015</v>
      </c>
      <c r="R1092" s="236">
        <f t="shared" si="312"/>
        <v>2016</v>
      </c>
      <c r="S1092" s="236">
        <f t="shared" si="312"/>
        <v>2017</v>
      </c>
      <c r="T1092" s="236">
        <f t="shared" si="312"/>
        <v>2018</v>
      </c>
      <c r="U1092" s="236">
        <f t="shared" si="312"/>
        <v>2019</v>
      </c>
      <c r="V1092" s="236">
        <f t="shared" si="312"/>
        <v>2020</v>
      </c>
      <c r="W1092" s="236">
        <f t="shared" si="312"/>
        <v>2021</v>
      </c>
      <c r="X1092" s="236">
        <f t="shared" si="312"/>
        <v>2022</v>
      </c>
      <c r="Y1092" s="236">
        <f>Z1092-1</f>
        <v>2023</v>
      </c>
      <c r="Z1092" s="185">
        <f>$Z$6</f>
        <v>2024</v>
      </c>
      <c r="AA1092" s="236">
        <f t="shared" ref="AA1092:BQ1092" si="313">Z1092+1</f>
        <v>2025</v>
      </c>
      <c r="AB1092" s="236">
        <f t="shared" si="313"/>
        <v>2026</v>
      </c>
      <c r="AC1092" s="236">
        <f t="shared" si="313"/>
        <v>2027</v>
      </c>
      <c r="AD1092" s="236">
        <f t="shared" si="313"/>
        <v>2028</v>
      </c>
      <c r="AE1092" s="236">
        <f t="shared" si="313"/>
        <v>2029</v>
      </c>
      <c r="AF1092" s="236">
        <f t="shared" si="313"/>
        <v>2030</v>
      </c>
      <c r="AG1092" s="236">
        <f t="shared" si="313"/>
        <v>2031</v>
      </c>
      <c r="AH1092" s="236">
        <f t="shared" si="313"/>
        <v>2032</v>
      </c>
      <c r="AI1092" s="236">
        <f t="shared" si="313"/>
        <v>2033</v>
      </c>
      <c r="AJ1092" s="236">
        <f t="shared" si="313"/>
        <v>2034</v>
      </c>
      <c r="AK1092" s="236">
        <f t="shared" si="313"/>
        <v>2035</v>
      </c>
      <c r="AL1092" s="236">
        <f t="shared" si="313"/>
        <v>2036</v>
      </c>
      <c r="AM1092" s="236">
        <f t="shared" si="313"/>
        <v>2037</v>
      </c>
      <c r="AN1092" s="236">
        <f t="shared" si="313"/>
        <v>2038</v>
      </c>
      <c r="AO1092" s="236">
        <f t="shared" si="313"/>
        <v>2039</v>
      </c>
      <c r="AP1092" s="236">
        <f t="shared" si="313"/>
        <v>2040</v>
      </c>
      <c r="AQ1092" s="236">
        <f t="shared" si="313"/>
        <v>2041</v>
      </c>
      <c r="AR1092" s="236">
        <f t="shared" si="313"/>
        <v>2042</v>
      </c>
      <c r="AS1092" s="236">
        <f t="shared" si="313"/>
        <v>2043</v>
      </c>
      <c r="AT1092" s="236">
        <f t="shared" si="313"/>
        <v>2044</v>
      </c>
      <c r="AU1092" s="236">
        <f t="shared" si="313"/>
        <v>2045</v>
      </c>
      <c r="AV1092" s="236">
        <f t="shared" si="313"/>
        <v>2046</v>
      </c>
      <c r="AW1092" s="236">
        <f t="shared" si="313"/>
        <v>2047</v>
      </c>
      <c r="AX1092" s="236">
        <f t="shared" si="313"/>
        <v>2048</v>
      </c>
      <c r="AY1092" s="236">
        <f t="shared" si="313"/>
        <v>2049</v>
      </c>
      <c r="AZ1092" s="236">
        <f t="shared" si="313"/>
        <v>2050</v>
      </c>
      <c r="BA1092" s="236">
        <f t="shared" si="313"/>
        <v>2051</v>
      </c>
      <c r="BB1092" s="236">
        <f t="shared" si="313"/>
        <v>2052</v>
      </c>
      <c r="BC1092" s="236">
        <f t="shared" si="313"/>
        <v>2053</v>
      </c>
      <c r="BD1092" s="236">
        <f>BC1092+1</f>
        <v>2054</v>
      </c>
      <c r="BE1092" s="236">
        <f t="shared" si="313"/>
        <v>2055</v>
      </c>
      <c r="BF1092" s="236">
        <f t="shared" si="313"/>
        <v>2056</v>
      </c>
      <c r="BG1092" s="236">
        <f t="shared" si="313"/>
        <v>2057</v>
      </c>
      <c r="BH1092" s="236">
        <f t="shared" si="313"/>
        <v>2058</v>
      </c>
      <c r="BI1092" s="236">
        <f t="shared" si="313"/>
        <v>2059</v>
      </c>
      <c r="BJ1092" s="236">
        <f t="shared" si="313"/>
        <v>2060</v>
      </c>
      <c r="BK1092" s="236">
        <f t="shared" si="313"/>
        <v>2061</v>
      </c>
      <c r="BL1092" s="236">
        <f t="shared" si="313"/>
        <v>2062</v>
      </c>
      <c r="BM1092" s="236">
        <f t="shared" si="313"/>
        <v>2063</v>
      </c>
      <c r="BN1092" s="236">
        <f t="shared" si="313"/>
        <v>2064</v>
      </c>
      <c r="BO1092" s="236">
        <f t="shared" si="313"/>
        <v>2065</v>
      </c>
      <c r="BP1092" s="236">
        <f t="shared" si="313"/>
        <v>2066</v>
      </c>
      <c r="BQ1092" s="236">
        <f t="shared" si="313"/>
        <v>2067</v>
      </c>
      <c r="BS1092" s="55"/>
    </row>
    <row r="1093" spans="1:71">
      <c r="B1093" s="56">
        <v>0</v>
      </c>
      <c r="C1093" s="212">
        <v>8.0000000000000004E-4</v>
      </c>
      <c r="D1093" s="212">
        <v>5.9999999999999995E-4</v>
      </c>
      <c r="I1093" s="61" t="s">
        <v>381</v>
      </c>
      <c r="J1093" s="67">
        <f t="shared" ref="J1093:Y1108" si="314">$C1093*POWER(POWER($D1093/$C1093,1/($D$672-$C$672)),J$672-$C$672)</f>
        <v>1.0070266787145625E-3</v>
      </c>
      <c r="K1093" s="67">
        <f t="shared" si="314"/>
        <v>9.926451830422399E-4</v>
      </c>
      <c r="L1093" s="67">
        <f t="shared" si="314"/>
        <v>9.7846907161856225E-4</v>
      </c>
      <c r="M1093" s="67">
        <f t="shared" si="314"/>
        <v>9.6449541132095614E-4</v>
      </c>
      <c r="N1093" s="67">
        <f t="shared" si="314"/>
        <v>9.5072131091520219E-4</v>
      </c>
      <c r="O1093" s="67">
        <f t="shared" si="314"/>
        <v>9.3714392045722073E-4</v>
      </c>
      <c r="P1093" s="67">
        <f t="shared" si="314"/>
        <v>9.2376043070340158E-4</v>
      </c>
      <c r="Q1093" s="67">
        <f t="shared" si="314"/>
        <v>9.1056807252935421E-4</v>
      </c>
      <c r="R1093" s="67">
        <f t="shared" si="314"/>
        <v>8.9756411635695988E-4</v>
      </c>
      <c r="S1093" s="67">
        <f t="shared" si="314"/>
        <v>8.84745871589605E-4</v>
      </c>
      <c r="T1093" s="67">
        <f t="shared" si="314"/>
        <v>8.7211068605548103E-4</v>
      </c>
      <c r="U1093" s="67">
        <f t="shared" si="314"/>
        <v>8.5965594545883359E-4</v>
      </c>
      <c r="V1093" s="67">
        <f t="shared" si="314"/>
        <v>8.4737907283905E-4</v>
      </c>
      <c r="W1093" s="67">
        <f t="shared" si="314"/>
        <v>8.3527752803746905E-4</v>
      </c>
      <c r="X1093" s="67">
        <f t="shared" si="314"/>
        <v>8.2334880717180856E-4</v>
      </c>
      <c r="Y1093" s="67">
        <f t="shared" si="314"/>
        <v>8.1159044211809631E-4</v>
      </c>
      <c r="Z1093" s="67">
        <f t="shared" ref="Z1093:AO1108" si="315">$C1093*POWER(POWER($D1093/$C1093,1/($D$672-$C$672)),Z$672-$C$672)</f>
        <v>8.0000000000000004E-4</v>
      </c>
      <c r="AA1093" s="67">
        <f t="shared" si="315"/>
        <v>7.8857508268545171E-4</v>
      </c>
      <c r="AB1093" s="67">
        <f t="shared" si="315"/>
        <v>7.7731332629045881E-4</v>
      </c>
      <c r="AC1093" s="67">
        <f t="shared" si="315"/>
        <v>7.662124006900025E-4</v>
      </c>
      <c r="AD1093" s="67">
        <f t="shared" si="315"/>
        <v>7.5527000903592159E-4</v>
      </c>
      <c r="AE1093" s="67">
        <f t="shared" si="315"/>
        <v>7.4448388728167955E-4</v>
      </c>
      <c r="AF1093" s="67">
        <f t="shared" si="315"/>
        <v>7.3385180371392125E-4</v>
      </c>
      <c r="AG1093" s="67">
        <f t="shared" si="315"/>
        <v>7.2337155849071667E-4</v>
      </c>
      <c r="AH1093" s="67">
        <f t="shared" si="315"/>
        <v>7.1304098318640118E-4</v>
      </c>
      <c r="AI1093" s="67">
        <f t="shared" si="315"/>
        <v>7.0285794034291517E-4</v>
      </c>
      <c r="AJ1093" s="67">
        <f t="shared" si="315"/>
        <v>6.928203230275507E-4</v>
      </c>
      <c r="AK1093" s="67">
        <f t="shared" si="315"/>
        <v>6.8292605439701525E-4</v>
      </c>
      <c r="AL1093" s="67">
        <f t="shared" si="315"/>
        <v>6.7317308726771942E-4</v>
      </c>
      <c r="AM1093" s="67">
        <f t="shared" si="315"/>
        <v>6.6355940369220334E-4</v>
      </c>
      <c r="AN1093" s="67">
        <f t="shared" si="315"/>
        <v>6.5408301454161039E-4</v>
      </c>
      <c r="AO1093" s="67">
        <f t="shared" si="315"/>
        <v>6.4474195909412486E-4</v>
      </c>
      <c r="AP1093" s="67">
        <f t="shared" ref="AP1093:BE1108" si="316">$C1093*POWER(POWER($D1093/$C1093,1/($D$672-$C$672)),AP$672-$C$672)</f>
        <v>6.3553430462928706E-4</v>
      </c>
      <c r="AQ1093" s="67">
        <f t="shared" si="316"/>
        <v>6.2645814602810138E-4</v>
      </c>
      <c r="AR1093" s="67">
        <f t="shared" si="316"/>
        <v>6.1751160537885604E-4</v>
      </c>
      <c r="AS1093" s="67">
        <f t="shared" si="316"/>
        <v>6.0869283158857175E-4</v>
      </c>
      <c r="AT1093" s="67">
        <f t="shared" si="316"/>
        <v>5.9999999999999962E-4</v>
      </c>
      <c r="AU1093" s="67">
        <f t="shared" si="316"/>
        <v>5.914313120140884E-4</v>
      </c>
      <c r="AV1093" s="67">
        <f t="shared" si="316"/>
        <v>5.8298499471784373E-4</v>
      </c>
      <c r="AW1093" s="67">
        <f t="shared" si="316"/>
        <v>5.7465930051750166E-4</v>
      </c>
      <c r="AX1093" s="67">
        <f t="shared" si="316"/>
        <v>5.6645250677694089E-4</v>
      </c>
      <c r="AY1093" s="67">
        <f t="shared" si="316"/>
        <v>5.5836291546125939E-4</v>
      </c>
      <c r="AZ1093" s="67">
        <f t="shared" si="316"/>
        <v>5.5038885278544053E-4</v>
      </c>
      <c r="BA1093" s="67">
        <f t="shared" si="316"/>
        <v>5.4252866886803715E-4</v>
      </c>
      <c r="BB1093" s="67">
        <f t="shared" si="316"/>
        <v>5.3478073738980059E-4</v>
      </c>
      <c r="BC1093" s="67">
        <f t="shared" si="316"/>
        <v>5.27143455257186E-4</v>
      </c>
      <c r="BD1093" s="67">
        <f t="shared" si="316"/>
        <v>5.1961524227066281E-4</v>
      </c>
      <c r="BE1093" s="67">
        <f t="shared" si="316"/>
        <v>5.1219454079776117E-4</v>
      </c>
      <c r="BF1093" s="67">
        <f t="shared" ref="BF1093:BQ1107" si="317">$C1093*POWER(POWER($D1093/$C1093,1/($D$672-$C$672)),BF$672-$C$672)</f>
        <v>5.0487981545078921E-4</v>
      </c>
      <c r="BG1093" s="67">
        <f t="shared" si="317"/>
        <v>4.9766955276915224E-4</v>
      </c>
      <c r="BH1093" s="67">
        <f t="shared" si="317"/>
        <v>4.9056226090620739E-4</v>
      </c>
      <c r="BI1093" s="67">
        <f t="shared" si="317"/>
        <v>4.8355646932059335E-4</v>
      </c>
      <c r="BJ1093" s="67">
        <f t="shared" si="317"/>
        <v>4.7665072847196495E-4</v>
      </c>
      <c r="BK1093" s="67">
        <f t="shared" si="317"/>
        <v>4.6984360952107571E-4</v>
      </c>
      <c r="BL1093" s="67">
        <f t="shared" si="317"/>
        <v>4.6313370403414171E-4</v>
      </c>
      <c r="BM1093" s="67">
        <f t="shared" si="317"/>
        <v>4.5651962369142848E-4</v>
      </c>
      <c r="BN1093" s="67">
        <f t="shared" si="317"/>
        <v>4.4999999999999939E-4</v>
      </c>
      <c r="BO1093" s="67">
        <f t="shared" si="317"/>
        <v>4.43573484010566E-4</v>
      </c>
      <c r="BP1093" s="67">
        <f t="shared" si="317"/>
        <v>4.3723874603838255E-4</v>
      </c>
      <c r="BQ1093" s="67">
        <f t="shared" si="317"/>
        <v>4.3099447538812586E-4</v>
      </c>
      <c r="BS1093" s="55"/>
    </row>
    <row r="1094" spans="1:71">
      <c r="B1094" s="56">
        <v>5</v>
      </c>
      <c r="C1094" s="212">
        <v>5.4999999999999997E-3</v>
      </c>
      <c r="D1094" s="212">
        <v>3.3E-3</v>
      </c>
      <c r="I1094" s="61" t="s">
        <v>381</v>
      </c>
      <c r="J1094" s="67">
        <f t="shared" si="314"/>
        <v>8.2764041382681446E-3</v>
      </c>
      <c r="K1094" s="67">
        <f t="shared" si="314"/>
        <v>8.0676909206061041E-3</v>
      </c>
      <c r="L1094" s="67">
        <f t="shared" si="314"/>
        <v>7.8642410040708662E-3</v>
      </c>
      <c r="M1094" s="67">
        <f t="shared" si="314"/>
        <v>7.6659216594608002E-3</v>
      </c>
      <c r="N1094" s="67">
        <f t="shared" si="314"/>
        <v>7.4726035047209564E-3</v>
      </c>
      <c r="O1094" s="67">
        <f t="shared" si="314"/>
        <v>7.2841604205352069E-3</v>
      </c>
      <c r="P1094" s="67">
        <f t="shared" si="314"/>
        <v>7.1004694680469292E-3</v>
      </c>
      <c r="Q1094" s="67">
        <f t="shared" si="314"/>
        <v>6.9214108086546322E-3</v>
      </c>
      <c r="R1094" s="67">
        <f t="shared" si="314"/>
        <v>6.746867625830137E-3</v>
      </c>
      <c r="S1094" s="67">
        <f t="shared" si="314"/>
        <v>6.5767260489083606E-3</v>
      </c>
      <c r="T1094" s="67">
        <f t="shared" si="314"/>
        <v>6.4108750787989352E-3</v>
      </c>
      <c r="U1094" s="67">
        <f t="shared" si="314"/>
        <v>6.2492065155712456E-3</v>
      </c>
      <c r="V1094" s="67">
        <f t="shared" si="314"/>
        <v>6.0916148878655939E-3</v>
      </c>
      <c r="W1094" s="67">
        <f t="shared" si="314"/>
        <v>5.9379973840844808E-3</v>
      </c>
      <c r="X1094" s="67">
        <f t="shared" si="314"/>
        <v>5.7882537853190886E-3</v>
      </c>
      <c r="Y1094" s="67">
        <f t="shared" si="314"/>
        <v>5.6422863999672146E-3</v>
      </c>
      <c r="Z1094" s="67">
        <f t="shared" si="315"/>
        <v>5.4999999999999997E-3</v>
      </c>
      <c r="AA1094" s="67">
        <f t="shared" si="315"/>
        <v>5.361301758835881E-3</v>
      </c>
      <c r="AB1094" s="67">
        <f t="shared" si="315"/>
        <v>5.2261011907812202E-3</v>
      </c>
      <c r="AC1094" s="67">
        <f t="shared" si="315"/>
        <v>5.0943100919981178E-3</v>
      </c>
      <c r="AD1094" s="67">
        <f t="shared" si="315"/>
        <v>4.965842482960889E-3</v>
      </c>
      <c r="AE1094" s="67">
        <f t="shared" si="315"/>
        <v>4.8406145523636635E-3</v>
      </c>
      <c r="AF1094" s="67">
        <f t="shared" si="315"/>
        <v>4.7185446024425228E-3</v>
      </c>
      <c r="AG1094" s="67">
        <f t="shared" si="315"/>
        <v>4.5995529956764812E-3</v>
      </c>
      <c r="AH1094" s="67">
        <f t="shared" si="315"/>
        <v>4.4835621028325758E-3</v>
      </c>
      <c r="AI1094" s="67">
        <f t="shared" si="315"/>
        <v>4.3704962523211256E-3</v>
      </c>
      <c r="AJ1094" s="67">
        <f t="shared" si="315"/>
        <v>4.2602816808281589E-3</v>
      </c>
      <c r="AK1094" s="67">
        <f t="shared" si="315"/>
        <v>4.15284648519278E-3</v>
      </c>
      <c r="AL1094" s="67">
        <f t="shared" si="315"/>
        <v>4.0481205754980838E-3</v>
      </c>
      <c r="AM1094" s="67">
        <f t="shared" si="315"/>
        <v>3.9460356293450176E-3</v>
      </c>
      <c r="AN1094" s="67">
        <f t="shared" si="315"/>
        <v>3.8465250472793631E-3</v>
      </c>
      <c r="AO1094" s="67">
        <f t="shared" si="315"/>
        <v>3.7495239093427485E-3</v>
      </c>
      <c r="AP1094" s="67">
        <f t="shared" si="316"/>
        <v>3.6549689327193572E-3</v>
      </c>
      <c r="AQ1094" s="67">
        <f t="shared" si="316"/>
        <v>3.5627984304506897E-3</v>
      </c>
      <c r="AR1094" s="67">
        <f t="shared" si="316"/>
        <v>3.4729522711914543E-3</v>
      </c>
      <c r="AS1094" s="67">
        <f t="shared" si="316"/>
        <v>3.3853718399803299E-3</v>
      </c>
      <c r="AT1094" s="67">
        <f t="shared" si="316"/>
        <v>3.3000000000000008E-3</v>
      </c>
      <c r="AU1094" s="67">
        <f t="shared" si="316"/>
        <v>3.2167810553015291E-3</v>
      </c>
      <c r="AV1094" s="67">
        <f t="shared" si="316"/>
        <v>3.1356607144687326E-3</v>
      </c>
      <c r="AW1094" s="67">
        <f t="shared" si="316"/>
        <v>3.0565860551988711E-3</v>
      </c>
      <c r="AX1094" s="67">
        <f t="shared" si="316"/>
        <v>2.9795054897765339E-3</v>
      </c>
      <c r="AY1094" s="67">
        <f t="shared" si="316"/>
        <v>2.9043687314181995E-3</v>
      </c>
      <c r="AZ1094" s="67">
        <f t="shared" si="316"/>
        <v>2.8311267614655141E-3</v>
      </c>
      <c r="BA1094" s="67">
        <f t="shared" si="316"/>
        <v>2.7597317974058892E-3</v>
      </c>
      <c r="BB1094" s="67">
        <f t="shared" si="316"/>
        <v>2.6901372616995457E-3</v>
      </c>
      <c r="BC1094" s="67">
        <f t="shared" si="316"/>
        <v>2.6222977513926755E-3</v>
      </c>
      <c r="BD1094" s="67">
        <f t="shared" si="316"/>
        <v>2.5561690084968964E-3</v>
      </c>
      <c r="BE1094" s="67">
        <f t="shared" si="316"/>
        <v>2.4917078911156692E-3</v>
      </c>
      <c r="BF1094" s="67">
        <f t="shared" si="317"/>
        <v>2.4288723452988506E-3</v>
      </c>
      <c r="BG1094" s="67">
        <f t="shared" si="317"/>
        <v>2.3676213776070111E-3</v>
      </c>
      <c r="BH1094" s="67">
        <f t="shared" si="317"/>
        <v>2.3079150283676179E-3</v>
      </c>
      <c r="BI1094" s="67">
        <f t="shared" si="317"/>
        <v>2.2497143456056494E-3</v>
      </c>
      <c r="BJ1094" s="67">
        <f t="shared" si="317"/>
        <v>2.1929813596316149E-3</v>
      </c>
      <c r="BK1094" s="67">
        <f t="shared" si="317"/>
        <v>2.1376790582704145E-3</v>
      </c>
      <c r="BL1094" s="67">
        <f t="shared" si="317"/>
        <v>2.0837713627148732E-3</v>
      </c>
      <c r="BM1094" s="67">
        <f t="shared" si="317"/>
        <v>2.0312231039881982E-3</v>
      </c>
      <c r="BN1094" s="67">
        <f t="shared" si="317"/>
        <v>1.9800000000000009E-3</v>
      </c>
      <c r="BO1094" s="67">
        <f t="shared" si="317"/>
        <v>1.9300686331809181E-3</v>
      </c>
      <c r="BP1094" s="67">
        <f t="shared" si="317"/>
        <v>1.8813964286812403E-3</v>
      </c>
      <c r="BQ1094" s="67">
        <f t="shared" si="317"/>
        <v>1.8339516331193234E-3</v>
      </c>
      <c r="BS1094" s="55"/>
    </row>
    <row r="1095" spans="1:71">
      <c r="B1095" s="56">
        <v>6</v>
      </c>
      <c r="C1095" s="212">
        <v>5.3E-3</v>
      </c>
      <c r="D1095" s="212">
        <v>3.2000000000000002E-3</v>
      </c>
      <c r="I1095" s="61" t="s">
        <v>381</v>
      </c>
      <c r="J1095" s="67">
        <f t="shared" si="314"/>
        <v>7.9355417820610886E-3</v>
      </c>
      <c r="K1095" s="67">
        <f t="shared" si="314"/>
        <v>7.7378496702585594E-3</v>
      </c>
      <c r="L1095" s="67">
        <f t="shared" si="314"/>
        <v>7.5450825115521512E-3</v>
      </c>
      <c r="M1095" s="67">
        <f t="shared" si="314"/>
        <v>7.357117614334302E-3</v>
      </c>
      <c r="N1095" s="67">
        <f t="shared" si="314"/>
        <v>7.1738353435200769E-3</v>
      </c>
      <c r="O1095" s="67">
        <f t="shared" si="314"/>
        <v>6.9951190444023439E-3</v>
      </c>
      <c r="P1095" s="67">
        <f t="shared" si="314"/>
        <v>6.820854968403893E-3</v>
      </c>
      <c r="Q1095" s="67">
        <f t="shared" si="314"/>
        <v>6.6509322006792302E-3</v>
      </c>
      <c r="R1095" s="67">
        <f t="shared" si="314"/>
        <v>6.4852425895199758E-3</v>
      </c>
      <c r="S1095" s="67">
        <f t="shared" si="314"/>
        <v>6.3236806775189402E-3</v>
      </c>
      <c r="T1095" s="67">
        <f t="shared" si="314"/>
        <v>6.1661436344490382E-3</v>
      </c>
      <c r="U1095" s="67">
        <f t="shared" si="314"/>
        <v>6.0125311918143619E-3</v>
      </c>
      <c r="V1095" s="67">
        <f t="shared" si="314"/>
        <v>5.8627455790317105E-3</v>
      </c>
      <c r="W1095" s="67">
        <f t="shared" si="314"/>
        <v>5.716691461202004E-3</v>
      </c>
      <c r="X1095" s="67">
        <f t="shared" si="314"/>
        <v>5.5742758784319297E-3</v>
      </c>
      <c r="Y1095" s="67">
        <f t="shared" si="314"/>
        <v>5.4354081866672382E-3</v>
      </c>
      <c r="Z1095" s="67">
        <f t="shared" si="315"/>
        <v>5.3E-3</v>
      </c>
      <c r="AA1095" s="67">
        <f t="shared" si="315"/>
        <v>5.1679651344131343E-3</v>
      </c>
      <c r="AB1095" s="67">
        <f t="shared" si="315"/>
        <v>5.0392195529263698E-3</v>
      </c>
      <c r="AC1095" s="67">
        <f t="shared" si="315"/>
        <v>4.9136813121087586E-3</v>
      </c>
      <c r="AD1095" s="67">
        <f t="shared" si="315"/>
        <v>4.7912705099236686E-3</v>
      </c>
      <c r="AE1095" s="67">
        <f t="shared" si="315"/>
        <v>4.6719092348730864E-3</v>
      </c>
      <c r="AF1095" s="67">
        <f t="shared" si="315"/>
        <v>4.55552151640884E-3</v>
      </c>
      <c r="AG1095" s="67">
        <f t="shared" si="315"/>
        <v>4.4420332765791951E-3</v>
      </c>
      <c r="AH1095" s="67">
        <f t="shared" si="315"/>
        <v>4.3313722828800397E-3</v>
      </c>
      <c r="AI1095" s="67">
        <f t="shared" si="315"/>
        <v>4.2234681022806538E-3</v>
      </c>
      <c r="AJ1095" s="67">
        <f t="shared" si="315"/>
        <v>4.118252056394797E-3</v>
      </c>
      <c r="AK1095" s="67">
        <f t="shared" si="315"/>
        <v>4.0156571777685852E-3</v>
      </c>
      <c r="AL1095" s="67">
        <f t="shared" si="315"/>
        <v>3.9156181672573382E-3</v>
      </c>
      <c r="AM1095" s="67">
        <f t="shared" si="315"/>
        <v>3.8180713524642606E-3</v>
      </c>
      <c r="AN1095" s="67">
        <f t="shared" si="315"/>
        <v>3.7229546472145091E-3</v>
      </c>
      <c r="AO1095" s="67">
        <f t="shared" si="315"/>
        <v>3.6302075120388552E-3</v>
      </c>
      <c r="AP1095" s="67">
        <f t="shared" si="316"/>
        <v>3.5397709156417827E-3</v>
      </c>
      <c r="AQ1095" s="67">
        <f t="shared" si="316"/>
        <v>3.4515872973295068E-3</v>
      </c>
      <c r="AR1095" s="67">
        <f t="shared" si="316"/>
        <v>3.3656005303739907E-3</v>
      </c>
      <c r="AS1095" s="67">
        <f t="shared" si="316"/>
        <v>3.2817558862896484E-3</v>
      </c>
      <c r="AT1095" s="67">
        <f t="shared" si="316"/>
        <v>3.1999999999999954E-3</v>
      </c>
      <c r="AU1095" s="67">
        <f t="shared" si="316"/>
        <v>3.1202808358720764E-3</v>
      </c>
      <c r="AV1095" s="67">
        <f t="shared" si="316"/>
        <v>3.0425476545970494E-3</v>
      </c>
      <c r="AW1095" s="67">
        <f t="shared" si="316"/>
        <v>2.9667509808958496E-3</v>
      </c>
      <c r="AX1095" s="67">
        <f t="shared" si="316"/>
        <v>2.8928425720293801E-3</v>
      </c>
      <c r="AY1095" s="67">
        <f t="shared" si="316"/>
        <v>2.8207753870931798E-3</v>
      </c>
      <c r="AZ1095" s="67">
        <f t="shared" si="316"/>
        <v>2.7505035570770308E-3</v>
      </c>
      <c r="BA1095" s="67">
        <f t="shared" si="316"/>
        <v>2.6819823556704534E-3</v>
      </c>
      <c r="BB1095" s="67">
        <f t="shared" si="316"/>
        <v>2.6151681707954916E-3</v>
      </c>
      <c r="BC1095" s="67">
        <f t="shared" si="316"/>
        <v>2.5500184768486932E-3</v>
      </c>
      <c r="BD1095" s="67">
        <f t="shared" si="316"/>
        <v>2.4864918076345911E-3</v>
      </c>
      <c r="BE1095" s="67">
        <f t="shared" si="316"/>
        <v>2.4245477299734823E-3</v>
      </c>
      <c r="BF1095" s="67">
        <f t="shared" si="317"/>
        <v>2.364146817966691E-3</v>
      </c>
      <c r="BG1095" s="67">
        <f t="shared" si="317"/>
        <v>2.3052506279029458E-3</v>
      </c>
      <c r="BH1095" s="67">
        <f t="shared" si="317"/>
        <v>2.2478216737898886E-3</v>
      </c>
      <c r="BI1095" s="67">
        <f t="shared" si="317"/>
        <v>2.1918234034951543E-3</v>
      </c>
      <c r="BJ1095" s="67">
        <f t="shared" si="317"/>
        <v>2.1372201754818279E-3</v>
      </c>
      <c r="BK1095" s="67">
        <f t="shared" si="317"/>
        <v>2.0839772361234726E-3</v>
      </c>
      <c r="BL1095" s="67">
        <f t="shared" si="317"/>
        <v>2.0320606975842933E-3</v>
      </c>
      <c r="BM1095" s="67">
        <f t="shared" si="317"/>
        <v>1.9814375162503506E-3</v>
      </c>
      <c r="BN1095" s="67">
        <f t="shared" si="317"/>
        <v>1.9320754716981073E-3</v>
      </c>
      <c r="BO1095" s="67">
        <f t="shared" si="317"/>
        <v>1.8839431461869108E-3</v>
      </c>
      <c r="BP1095" s="67">
        <f t="shared" si="317"/>
        <v>1.8370099046623664E-3</v>
      </c>
      <c r="BQ1095" s="67">
        <f t="shared" si="317"/>
        <v>1.7912458752578687E-3</v>
      </c>
      <c r="BS1095" s="55"/>
    </row>
    <row r="1096" spans="1:71">
      <c r="B1096" s="56">
        <v>7</v>
      </c>
      <c r="C1096" s="212">
        <v>5.1999999999999998E-3</v>
      </c>
      <c r="D1096" s="212">
        <v>3.0999999999999999E-3</v>
      </c>
      <c r="I1096" s="61" t="s">
        <v>381</v>
      </c>
      <c r="J1096" s="67">
        <f t="shared" si="314"/>
        <v>7.8653248339933483E-3</v>
      </c>
      <c r="K1096" s="67">
        <f t="shared" si="314"/>
        <v>7.6645132790303643E-3</v>
      </c>
      <c r="L1096" s="67">
        <f t="shared" si="314"/>
        <v>7.4688286935769383E-3</v>
      </c>
      <c r="M1096" s="67">
        <f t="shared" si="314"/>
        <v>7.2781401797056226E-3</v>
      </c>
      <c r="N1096" s="67">
        <f t="shared" si="314"/>
        <v>7.092320181476354E-3</v>
      </c>
      <c r="O1096" s="67">
        <f t="shared" si="314"/>
        <v>6.9112443996113436E-3</v>
      </c>
      <c r="P1096" s="67">
        <f t="shared" si="314"/>
        <v>6.734791708348428E-3</v>
      </c>
      <c r="Q1096" s="67">
        <f t="shared" si="314"/>
        <v>6.5628440744172536E-3</v>
      </c>
      <c r="R1096" s="67">
        <f t="shared" si="314"/>
        <v>6.3952864780841062E-3</v>
      </c>
      <c r="S1096" s="67">
        <f t="shared" si="314"/>
        <v>6.2320068362125593E-3</v>
      </c>
      <c r="T1096" s="67">
        <f t="shared" si="314"/>
        <v>6.072895927288483E-3</v>
      </c>
      <c r="U1096" s="67">
        <f t="shared" si="314"/>
        <v>5.9178473183592551E-3</v>
      </c>
      <c r="V1096" s="67">
        <f t="shared" si="314"/>
        <v>5.7667572938383104E-3</v>
      </c>
      <c r="W1096" s="67">
        <f t="shared" si="314"/>
        <v>5.6195247861273914E-3</v>
      </c>
      <c r="X1096" s="67">
        <f t="shared" si="314"/>
        <v>5.4760513080101079E-3</v>
      </c>
      <c r="Y1096" s="67">
        <f t="shared" si="314"/>
        <v>5.3362408867715641E-3</v>
      </c>
      <c r="Z1096" s="67">
        <f t="shared" si="315"/>
        <v>5.1999999999999998E-3</v>
      </c>
      <c r="AA1096" s="67">
        <f t="shared" si="315"/>
        <v>5.0672375130275003E-3</v>
      </c>
      <c r="AB1096" s="67">
        <f t="shared" si="315"/>
        <v>4.9378646179679088E-3</v>
      </c>
      <c r="AC1096" s="67">
        <f t="shared" si="315"/>
        <v>4.811794774311191E-3</v>
      </c>
      <c r="AD1096" s="67">
        <f t="shared" si="315"/>
        <v>4.6889436510344929E-3</v>
      </c>
      <c r="AE1096" s="67">
        <f t="shared" si="315"/>
        <v>4.5692290701911751E-3</v>
      </c>
      <c r="AF1096" s="67">
        <f t="shared" si="315"/>
        <v>4.4525709519400939E-3</v>
      </c>
      <c r="AG1096" s="67">
        <f t="shared" si="315"/>
        <v>4.3388912609783484E-3</v>
      </c>
      <c r="AH1096" s="67">
        <f t="shared" si="315"/>
        <v>4.2281139543416694E-3</v>
      </c>
      <c r="AI1096" s="67">
        <f t="shared" si="315"/>
        <v>4.1201649305375289E-3</v>
      </c>
      <c r="AJ1096" s="67">
        <f t="shared" si="315"/>
        <v>4.0149719799769442E-3</v>
      </c>
      <c r="AK1096" s="67">
        <f t="shared" si="315"/>
        <v>3.9124647366718217E-3</v>
      </c>
      <c r="AL1096" s="67">
        <f t="shared" si="315"/>
        <v>3.8125746311655218E-3</v>
      </c>
      <c r="AM1096" s="67">
        <f t="shared" si="315"/>
        <v>3.7152348446651768E-3</v>
      </c>
      <c r="AN1096" s="67">
        <f t="shared" si="315"/>
        <v>3.6203802643450535E-3</v>
      </c>
      <c r="AO1096" s="67">
        <f t="shared" si="315"/>
        <v>3.5279474397910916E-3</v>
      </c>
      <c r="AP1096" s="67">
        <f t="shared" si="316"/>
        <v>3.4378745405574517E-3</v>
      </c>
      <c r="AQ1096" s="67">
        <f t="shared" si="316"/>
        <v>3.3501013148067118E-3</v>
      </c>
      <c r="AR1096" s="67">
        <f t="shared" si="316"/>
        <v>3.2645690490060233E-3</v>
      </c>
      <c r="AS1096" s="67">
        <f t="shared" si="316"/>
        <v>3.1812205286522758E-3</v>
      </c>
      <c r="AT1096" s="67">
        <f t="shared" si="316"/>
        <v>3.0999999999999973E-3</v>
      </c>
      <c r="AU1096" s="67">
        <f t="shared" si="316"/>
        <v>3.0208531327663925E-3</v>
      </c>
      <c r="AV1096" s="67">
        <f t="shared" si="316"/>
        <v>2.9437269837885582E-3</v>
      </c>
      <c r="AW1096" s="67">
        <f t="shared" si="316"/>
        <v>2.8685699616085927E-3</v>
      </c>
      <c r="AX1096" s="67">
        <f t="shared" si="316"/>
        <v>2.7953317919628684E-3</v>
      </c>
      <c r="AY1096" s="67">
        <f t="shared" si="316"/>
        <v>2.7239634841524289E-3</v>
      </c>
      <c r="AZ1096" s="67">
        <f t="shared" si="316"/>
        <v>2.6544172982719771E-3</v>
      </c>
      <c r="BA1096" s="67">
        <f t="shared" si="316"/>
        <v>2.5866467132755521E-3</v>
      </c>
      <c r="BB1096" s="67">
        <f t="shared" si="316"/>
        <v>2.5206063958575315E-3</v>
      </c>
      <c r="BC1096" s="67">
        <f t="shared" si="316"/>
        <v>2.4562521701281407E-3</v>
      </c>
      <c r="BD1096" s="67">
        <f t="shared" si="316"/>
        <v>2.3935409880631764E-3</v>
      </c>
      <c r="BE1096" s="67">
        <f t="shared" si="316"/>
        <v>2.3324309007081994E-3</v>
      </c>
      <c r="BF1096" s="67">
        <f t="shared" si="317"/>
        <v>2.2728810301179056E-3</v>
      </c>
      <c r="BG1096" s="67">
        <f t="shared" si="317"/>
        <v>2.2148515420119304E-3</v>
      </c>
      <c r="BH1096" s="67">
        <f t="shared" si="317"/>
        <v>2.1583036191287807E-3</v>
      </c>
      <c r="BI1096" s="67">
        <f t="shared" si="317"/>
        <v>2.1031994352600724E-3</v>
      </c>
      <c r="BJ1096" s="67">
        <f t="shared" si="317"/>
        <v>2.0495021299477101E-3</v>
      </c>
      <c r="BK1096" s="67">
        <f t="shared" si="317"/>
        <v>1.9971757838270769E-3</v>
      </c>
      <c r="BL1096" s="67">
        <f t="shared" si="317"/>
        <v>1.9461853945997431E-3</v>
      </c>
      <c r="BM1096" s="67">
        <f t="shared" si="317"/>
        <v>1.8964968536196245E-3</v>
      </c>
      <c r="BN1096" s="67">
        <f t="shared" si="317"/>
        <v>1.8480769230769202E-3</v>
      </c>
      <c r="BO1096" s="67">
        <f t="shared" si="317"/>
        <v>1.8008932137645785E-3</v>
      </c>
      <c r="BP1096" s="67">
        <f t="shared" si="317"/>
        <v>1.7549141634124088E-3</v>
      </c>
      <c r="BQ1096" s="67">
        <f t="shared" si="317"/>
        <v>1.7101090155743522E-3</v>
      </c>
      <c r="BS1096" s="55"/>
    </row>
    <row r="1097" spans="1:71">
      <c r="B1097" s="56">
        <v>8</v>
      </c>
      <c r="C1097" s="212">
        <v>5.0000000000000001E-3</v>
      </c>
      <c r="D1097" s="212">
        <v>3.0999999999999999E-3</v>
      </c>
      <c r="I1097" s="61" t="s">
        <v>381</v>
      </c>
      <c r="J1097" s="67">
        <f t="shared" si="314"/>
        <v>7.3292013468477532E-3</v>
      </c>
      <c r="K1097" s="67">
        <f t="shared" si="314"/>
        <v>7.1560973043348864E-3</v>
      </c>
      <c r="L1097" s="67">
        <f t="shared" si="314"/>
        <v>6.9870817031290923E-3</v>
      </c>
      <c r="M1097" s="67">
        <f t="shared" si="314"/>
        <v>6.822057980769557E-3</v>
      </c>
      <c r="N1097" s="67">
        <f t="shared" si="314"/>
        <v>6.6609318554467362E-3</v>
      </c>
      <c r="O1097" s="67">
        <f t="shared" si="314"/>
        <v>6.5036112721370033E-3</v>
      </c>
      <c r="P1097" s="67">
        <f t="shared" si="314"/>
        <v>6.350006350009524E-3</v>
      </c>
      <c r="Q1097" s="67">
        <f t="shared" si="314"/>
        <v>6.2000293310752862E-3</v>
      </c>
      <c r="R1097" s="67">
        <f t="shared" si="314"/>
        <v>6.0535945300489672E-3</v>
      </c>
      <c r="S1097" s="67">
        <f t="shared" si="314"/>
        <v>5.9106182853949779E-3</v>
      </c>
      <c r="T1097" s="67">
        <f t="shared" si="314"/>
        <v>5.7710189115297208E-3</v>
      </c>
      <c r="U1097" s="67">
        <f t="shared" si="314"/>
        <v>5.6347166521527612E-3</v>
      </c>
      <c r="V1097" s="67">
        <f t="shared" si="314"/>
        <v>5.5016336346802334E-3</v>
      </c>
      <c r="W1097" s="67">
        <f t="shared" si="314"/>
        <v>5.3716938257544608E-3</v>
      </c>
      <c r="X1097" s="67">
        <f t="shared" si="314"/>
        <v>5.244822987804371E-3</v>
      </c>
      <c r="Y1097" s="67">
        <f t="shared" si="314"/>
        <v>5.120948636631875E-3</v>
      </c>
      <c r="Z1097" s="67">
        <f t="shared" si="315"/>
        <v>5.0000000000000001E-3</v>
      </c>
      <c r="AA1097" s="67">
        <f t="shared" si="315"/>
        <v>4.881907977199099E-3</v>
      </c>
      <c r="AB1097" s="67">
        <f t="shared" si="315"/>
        <v>4.7666050995680406E-3</v>
      </c>
      <c r="AC1097" s="67">
        <f t="shared" si="315"/>
        <v>4.6540254919478245E-3</v>
      </c>
      <c r="AD1097" s="67">
        <f t="shared" si="315"/>
        <v>4.5441048350456101E-3</v>
      </c>
      <c r="AE1097" s="67">
        <f t="shared" si="315"/>
        <v>4.4367803286876322E-3</v>
      </c>
      <c r="AF1097" s="67">
        <f t="shared" si="315"/>
        <v>4.3319906559400384E-3</v>
      </c>
      <c r="AG1097" s="67">
        <f t="shared" si="315"/>
        <v>4.2296759480771268E-3</v>
      </c>
      <c r="AH1097" s="67">
        <f t="shared" si="315"/>
        <v>4.1297777503769778E-3</v>
      </c>
      <c r="AI1097" s="67">
        <f t="shared" si="315"/>
        <v>4.0322389887249436E-3</v>
      </c>
      <c r="AJ1097" s="67">
        <f t="shared" si="315"/>
        <v>3.9370039370059066E-3</v>
      </c>
      <c r="AK1097" s="67">
        <f t="shared" si="315"/>
        <v>3.844018185266679E-3</v>
      </c>
      <c r="AL1097" s="67">
        <f t="shared" si="315"/>
        <v>3.7532286086303613E-3</v>
      </c>
      <c r="AM1097" s="67">
        <f t="shared" si="315"/>
        <v>3.6645833369448873E-3</v>
      </c>
      <c r="AN1097" s="67">
        <f t="shared" si="315"/>
        <v>3.578031725148428E-3</v>
      </c>
      <c r="AO1097" s="67">
        <f t="shared" si="315"/>
        <v>3.4935243243347136E-3</v>
      </c>
      <c r="AP1097" s="67">
        <f t="shared" si="316"/>
        <v>3.4110128535017464E-3</v>
      </c>
      <c r="AQ1097" s="67">
        <f t="shared" si="316"/>
        <v>3.3304501719677677E-3</v>
      </c>
      <c r="AR1097" s="67">
        <f t="shared" si="316"/>
        <v>3.2517902524387115E-3</v>
      </c>
      <c r="AS1097" s="67">
        <f t="shared" si="316"/>
        <v>3.1749881547117639E-3</v>
      </c>
      <c r="AT1097" s="67">
        <f t="shared" si="316"/>
        <v>3.1000000000000016E-3</v>
      </c>
      <c r="AU1097" s="67">
        <f t="shared" si="316"/>
        <v>3.0267829458634431E-3</v>
      </c>
      <c r="AV1097" s="67">
        <f t="shared" si="316"/>
        <v>2.9552951617321868E-3</v>
      </c>
      <c r="AW1097" s="67">
        <f t="shared" si="316"/>
        <v>2.8854958050076531E-3</v>
      </c>
      <c r="AX1097" s="67">
        <f t="shared" si="316"/>
        <v>2.8173449977282796E-3</v>
      </c>
      <c r="AY1097" s="67">
        <f t="shared" si="316"/>
        <v>2.7508038037863335E-3</v>
      </c>
      <c r="AZ1097" s="67">
        <f t="shared" si="316"/>
        <v>2.6858342066828252E-3</v>
      </c>
      <c r="BA1097" s="67">
        <f t="shared" si="316"/>
        <v>2.6223990878078197E-3</v>
      </c>
      <c r="BB1097" s="67">
        <f t="shared" si="316"/>
        <v>2.5604622052337279E-3</v>
      </c>
      <c r="BC1097" s="67">
        <f t="shared" si="316"/>
        <v>2.4999881730094664E-3</v>
      </c>
      <c r="BD1097" s="67">
        <f t="shared" si="316"/>
        <v>2.4409424409436633E-3</v>
      </c>
      <c r="BE1097" s="67">
        <f t="shared" si="316"/>
        <v>2.3832912748653423E-3</v>
      </c>
      <c r="BF1097" s="67">
        <f t="shared" si="317"/>
        <v>2.3270017373508253E-3</v>
      </c>
      <c r="BG1097" s="67">
        <f t="shared" si="317"/>
        <v>2.2720416689058316E-3</v>
      </c>
      <c r="BH1097" s="67">
        <f t="shared" si="317"/>
        <v>2.2183796695920267E-3</v>
      </c>
      <c r="BI1097" s="67">
        <f t="shared" si="317"/>
        <v>2.1659850810875239E-3</v>
      </c>
      <c r="BJ1097" s="67">
        <f t="shared" si="317"/>
        <v>2.1148279691710838E-3</v>
      </c>
      <c r="BK1097" s="67">
        <f t="shared" si="317"/>
        <v>2.064879106620017E-3</v>
      </c>
      <c r="BL1097" s="67">
        <f t="shared" si="317"/>
        <v>2.0161099565120023E-3</v>
      </c>
      <c r="BM1097" s="67">
        <f t="shared" si="317"/>
        <v>1.9684926559212943E-3</v>
      </c>
      <c r="BN1097" s="67">
        <f t="shared" si="317"/>
        <v>1.922000000000002E-3</v>
      </c>
      <c r="BO1097" s="67">
        <f t="shared" si="317"/>
        <v>1.8766054264353358E-3</v>
      </c>
      <c r="BP1097" s="67">
        <f t="shared" si="317"/>
        <v>1.8322830002739565E-3</v>
      </c>
      <c r="BQ1097" s="67">
        <f t="shared" si="317"/>
        <v>1.7890073991047456E-3</v>
      </c>
      <c r="BS1097" s="55"/>
    </row>
    <row r="1098" spans="1:71">
      <c r="B1098" s="56">
        <v>9</v>
      </c>
      <c r="C1098" s="212">
        <v>4.8999999999999998E-3</v>
      </c>
      <c r="D1098" s="212">
        <v>3.0000000000000001E-3</v>
      </c>
      <c r="I1098" s="61" t="s">
        <v>381</v>
      </c>
      <c r="J1098" s="67">
        <f t="shared" si="314"/>
        <v>7.2553094464181452E-3</v>
      </c>
      <c r="K1098" s="67">
        <f t="shared" si="314"/>
        <v>7.0794936901155828E-3</v>
      </c>
      <c r="L1098" s="67">
        <f t="shared" si="314"/>
        <v>6.907938424753143E-3</v>
      </c>
      <c r="M1098" s="67">
        <f t="shared" si="314"/>
        <v>6.740540407120816E-3</v>
      </c>
      <c r="N1098" s="67">
        <f t="shared" si="314"/>
        <v>6.5771988958705976E-3</v>
      </c>
      <c r="O1098" s="67">
        <f t="shared" si="314"/>
        <v>6.4178155908896162E-3</v>
      </c>
      <c r="P1098" s="67">
        <f t="shared" si="314"/>
        <v>6.2622945741423993E-3</v>
      </c>
      <c r="Q1098" s="67">
        <f t="shared" si="314"/>
        <v>6.1105422519467109E-3</v>
      </c>
      <c r="R1098" s="67">
        <f t="shared" si="314"/>
        <v>5.9624672986481782E-3</v>
      </c>
      <c r="S1098" s="67">
        <f t="shared" si="314"/>
        <v>5.8179806016598577E-3</v>
      </c>
      <c r="T1098" s="67">
        <f t="shared" si="314"/>
        <v>5.6769952078336234E-3</v>
      </c>
      <c r="U1098" s="67">
        <f t="shared" si="314"/>
        <v>5.5394262711311315E-3</v>
      </c>
      <c r="V1098" s="67">
        <f t="shared" si="314"/>
        <v>5.4051910015628559E-3</v>
      </c>
      <c r="W1098" s="67">
        <f t="shared" si="314"/>
        <v>5.274208615364465E-3</v>
      </c>
      <c r="X1098" s="67">
        <f t="shared" si="314"/>
        <v>5.1464002863805683E-3</v>
      </c>
      <c r="Y1098" s="67">
        <f t="shared" si="314"/>
        <v>5.021689098626555E-3</v>
      </c>
      <c r="Z1098" s="67">
        <f t="shared" si="315"/>
        <v>4.8999999999999998E-3</v>
      </c>
      <c r="AA1098" s="67">
        <f t="shared" si="315"/>
        <v>4.7812597571137557E-3</v>
      </c>
      <c r="AB1098" s="67">
        <f t="shared" si="315"/>
        <v>4.6653969112235702E-3</v>
      </c>
      <c r="AC1098" s="67">
        <f t="shared" si="315"/>
        <v>4.5523417352236889E-3</v>
      </c>
      <c r="AD1098" s="67">
        <f t="shared" si="315"/>
        <v>4.442026191684577E-3</v>
      </c>
      <c r="AE1098" s="67">
        <f t="shared" si="315"/>
        <v>4.3343838919074991E-3</v>
      </c>
      <c r="AF1098" s="67">
        <f t="shared" si="315"/>
        <v>4.2293500559713107E-3</v>
      </c>
      <c r="AG1098" s="67">
        <f t="shared" si="315"/>
        <v>4.126861473747437E-3</v>
      </c>
      <c r="AH1098" s="67">
        <f t="shared" si="315"/>
        <v>4.0268564668595481E-3</v>
      </c>
      <c r="AI1098" s="67">
        <f t="shared" si="315"/>
        <v>3.9292748515650702E-3</v>
      </c>
      <c r="AJ1098" s="67">
        <f t="shared" si="315"/>
        <v>3.8340579025361626E-3</v>
      </c>
      <c r="AK1098" s="67">
        <f t="shared" si="315"/>
        <v>3.7411483175183932E-3</v>
      </c>
      <c r="AL1098" s="67">
        <f t="shared" si="315"/>
        <v>3.6504901828458224E-3</v>
      </c>
      <c r="AM1098" s="67">
        <f t="shared" si="315"/>
        <v>3.5620289397917484E-3</v>
      </c>
      <c r="AN1098" s="67">
        <f t="shared" si="315"/>
        <v>3.4757113517348706E-3</v>
      </c>
      <c r="AO1098" s="67">
        <f t="shared" si="315"/>
        <v>3.3914854721211005E-3</v>
      </c>
      <c r="AP1098" s="67">
        <f t="shared" si="316"/>
        <v>3.3093006132017475E-3</v>
      </c>
      <c r="AQ1098" s="67">
        <f t="shared" si="316"/>
        <v>3.2291073155292635E-3</v>
      </c>
      <c r="AR1098" s="67">
        <f t="shared" si="316"/>
        <v>3.1508573181921835E-3</v>
      </c>
      <c r="AS1098" s="67">
        <f t="shared" si="316"/>
        <v>3.0745035297713593E-3</v>
      </c>
      <c r="AT1098" s="67">
        <f t="shared" si="316"/>
        <v>2.9999999999999988E-3</v>
      </c>
      <c r="AU1098" s="67">
        <f t="shared" si="316"/>
        <v>2.9273018921104617E-3</v>
      </c>
      <c r="AV1098" s="67">
        <f t="shared" si="316"/>
        <v>2.8563654558511641E-3</v>
      </c>
      <c r="AW1098" s="67">
        <f t="shared" si="316"/>
        <v>2.7871480011573595E-3</v>
      </c>
      <c r="AX1098" s="67">
        <f t="shared" si="316"/>
        <v>2.7196078724599439E-3</v>
      </c>
      <c r="AY1098" s="67">
        <f t="shared" si="316"/>
        <v>2.653704423616835E-3</v>
      </c>
      <c r="AZ1098" s="67">
        <f t="shared" si="316"/>
        <v>2.5893979934518223E-3</v>
      </c>
      <c r="BA1098" s="67">
        <f t="shared" si="316"/>
        <v>2.5266498818861849E-3</v>
      </c>
      <c r="BB1098" s="67">
        <f t="shared" si="316"/>
        <v>2.4654223266487021E-3</v>
      </c>
      <c r="BC1098" s="67">
        <f t="shared" si="316"/>
        <v>2.4056784805500421E-3</v>
      </c>
      <c r="BD1098" s="67">
        <f t="shared" si="316"/>
        <v>2.3473823893078536E-3</v>
      </c>
      <c r="BE1098" s="67">
        <f t="shared" si="316"/>
        <v>2.2904989699092195E-3</v>
      </c>
      <c r="BF1098" s="67">
        <f t="shared" si="317"/>
        <v>2.2349939894974412E-3</v>
      </c>
      <c r="BG1098" s="67">
        <f t="shared" si="317"/>
        <v>2.1808340447704573E-3</v>
      </c>
      <c r="BH1098" s="67">
        <f t="shared" si="317"/>
        <v>2.127986541878491E-3</v>
      </c>
      <c r="BI1098" s="67">
        <f t="shared" si="317"/>
        <v>2.0764196768088359E-3</v>
      </c>
      <c r="BJ1098" s="67">
        <f t="shared" si="317"/>
        <v>2.0261024162459671E-3</v>
      </c>
      <c r="BK1098" s="67">
        <f t="shared" si="317"/>
        <v>1.9770044788954668E-3</v>
      </c>
      <c r="BL1098" s="67">
        <f t="shared" si="317"/>
        <v>1.9290963172605199E-3</v>
      </c>
      <c r="BM1098" s="67">
        <f t="shared" si="317"/>
        <v>1.8823490998600152E-3</v>
      </c>
      <c r="BN1098" s="67">
        <f t="shared" si="317"/>
        <v>1.8367346938775496E-3</v>
      </c>
      <c r="BO1098" s="67">
        <f t="shared" si="317"/>
        <v>1.7922256482308942E-3</v>
      </c>
      <c r="BP1098" s="67">
        <f t="shared" si="317"/>
        <v>1.7487951770517327E-3</v>
      </c>
      <c r="BQ1098" s="67">
        <f t="shared" si="317"/>
        <v>1.7064171435657296E-3</v>
      </c>
      <c r="BS1098" s="55"/>
    </row>
    <row r="1099" spans="1:71">
      <c r="B1099" s="56">
        <v>10</v>
      </c>
      <c r="C1099" s="212">
        <v>4.7000000000000002E-3</v>
      </c>
      <c r="D1099" s="212">
        <v>3.0000000000000001E-3</v>
      </c>
      <c r="I1099" s="61" t="s">
        <v>381</v>
      </c>
      <c r="J1099" s="67">
        <f t="shared" si="314"/>
        <v>6.7309930248417044E-3</v>
      </c>
      <c r="K1099" s="67">
        <f t="shared" si="314"/>
        <v>6.5815822091652232E-3</v>
      </c>
      <c r="L1099" s="67">
        <f t="shared" si="314"/>
        <v>6.4354879311465168E-3</v>
      </c>
      <c r="M1099" s="67">
        <f t="shared" si="314"/>
        <v>6.2926365721390019E-3</v>
      </c>
      <c r="N1099" s="67">
        <f t="shared" si="314"/>
        <v>6.1529561476415988E-3</v>
      </c>
      <c r="O1099" s="67">
        <f t="shared" si="314"/>
        <v>6.0163762710248991E-3</v>
      </c>
      <c r="P1099" s="67">
        <f t="shared" si="314"/>
        <v>5.8828281180624917E-3</v>
      </c>
      <c r="Q1099" s="67">
        <f t="shared" si="314"/>
        <v>5.7522443922496252E-3</v>
      </c>
      <c r="R1099" s="67">
        <f t="shared" si="314"/>
        <v>5.6245592908916878E-3</v>
      </c>
      <c r="S1099" s="67">
        <f t="shared" si="314"/>
        <v>5.4997084719454574E-3</v>
      </c>
      <c r="T1099" s="67">
        <f t="shared" si="314"/>
        <v>5.3776290215963689E-3</v>
      </c>
      <c r="U1099" s="67">
        <f t="shared" si="314"/>
        <v>5.2582594225555014E-3</v>
      </c>
      <c r="V1099" s="67">
        <f t="shared" si="314"/>
        <v>5.1415395230602805E-3</v>
      </c>
      <c r="W1099" s="67">
        <f t="shared" si="314"/>
        <v>5.0274105065632882E-3</v>
      </c>
      <c r="X1099" s="67">
        <f t="shared" si="314"/>
        <v>4.9158148620939051E-3</v>
      </c>
      <c r="Y1099" s="67">
        <f t="shared" si="314"/>
        <v>4.8066963552778489E-3</v>
      </c>
      <c r="Z1099" s="67">
        <f t="shared" si="315"/>
        <v>4.7000000000000002E-3</v>
      </c>
      <c r="AA1099" s="67">
        <f t="shared" si="315"/>
        <v>4.5956720306962471E-3</v>
      </c>
      <c r="AB1099" s="67">
        <f t="shared" si="315"/>
        <v>4.4936598752603769E-3</v>
      </c>
      <c r="AC1099" s="67">
        <f t="shared" si="315"/>
        <v>4.3939121285523613E-3</v>
      </c>
      <c r="AD1099" s="67">
        <f t="shared" si="315"/>
        <v>4.2963785264947029E-3</v>
      </c>
      <c r="AE1099" s="67">
        <f t="shared" si="315"/>
        <v>4.2010099207437576E-3</v>
      </c>
      <c r="AF1099" s="67">
        <f t="shared" si="315"/>
        <v>4.1077582539233073E-3</v>
      </c>
      <c r="AG1099" s="67">
        <f t="shared" si="315"/>
        <v>4.0165765354078717E-3</v>
      </c>
      <c r="AH1099" s="67">
        <f t="shared" si="315"/>
        <v>3.927418817643572E-3</v>
      </c>
      <c r="AI1099" s="67">
        <f t="shared" si="315"/>
        <v>3.8402401729946147E-3</v>
      </c>
      <c r="AJ1099" s="67">
        <f t="shared" si="315"/>
        <v>3.7549966711037169E-3</v>
      </c>
      <c r="AK1099" s="67">
        <f t="shared" si="315"/>
        <v>3.671645356755078E-3</v>
      </c>
      <c r="AL1099" s="67">
        <f t="shared" si="315"/>
        <v>3.5901442282287354E-3</v>
      </c>
      <c r="AM1099" s="67">
        <f t="shared" si="315"/>
        <v>3.5104522161353963E-3</v>
      </c>
      <c r="AN1099" s="67">
        <f t="shared" si="315"/>
        <v>3.432529162721085E-3</v>
      </c>
      <c r="AO1099" s="67">
        <f t="shared" si="315"/>
        <v>3.3563358016311692E-3</v>
      </c>
      <c r="AP1099" s="67">
        <f t="shared" si="316"/>
        <v>3.2818337381235814E-3</v>
      </c>
      <c r="AQ1099" s="67">
        <f t="shared" si="316"/>
        <v>3.2089854297212457E-3</v>
      </c>
      <c r="AR1099" s="67">
        <f t="shared" si="316"/>
        <v>3.1377541672939807E-3</v>
      </c>
      <c r="AS1099" s="67">
        <f t="shared" si="316"/>
        <v>3.0681040565603271E-3</v>
      </c>
      <c r="AT1099" s="67">
        <f t="shared" si="316"/>
        <v>2.9999999999999988E-3</v>
      </c>
      <c r="AU1099" s="67">
        <f t="shared" si="316"/>
        <v>2.933407679167816E-3</v>
      </c>
      <c r="AV1099" s="67">
        <f t="shared" si="316"/>
        <v>2.868293537400239E-3</v>
      </c>
      <c r="AW1099" s="67">
        <f t="shared" si="316"/>
        <v>2.8046247629057615E-3</v>
      </c>
      <c r="AX1099" s="67">
        <f t="shared" si="316"/>
        <v>2.7423692722306596E-3</v>
      </c>
      <c r="AY1099" s="67">
        <f t="shared" si="316"/>
        <v>2.6814956940917588E-3</v>
      </c>
      <c r="AZ1099" s="67">
        <f t="shared" si="316"/>
        <v>2.6219733535680669E-3</v>
      </c>
      <c r="BA1099" s="67">
        <f t="shared" si="316"/>
        <v>2.5637722566433209E-3</v>
      </c>
      <c r="BB1099" s="67">
        <f t="shared" si="316"/>
        <v>2.5068630750916402E-3</v>
      </c>
      <c r="BC1099" s="67">
        <f t="shared" si="316"/>
        <v>2.4512171316986892E-3</v>
      </c>
      <c r="BD1099" s="67">
        <f t="shared" si="316"/>
        <v>2.3968063858108824E-3</v>
      </c>
      <c r="BE1099" s="67">
        <f t="shared" si="316"/>
        <v>2.3436034192053676E-3</v>
      </c>
      <c r="BF1099" s="67">
        <f t="shared" si="317"/>
        <v>2.2915814222736596E-3</v>
      </c>
      <c r="BG1099" s="67">
        <f t="shared" si="317"/>
        <v>2.2407141805119543E-3</v>
      </c>
      <c r="BH1099" s="67">
        <f t="shared" si="317"/>
        <v>2.1909760613113296E-3</v>
      </c>
      <c r="BI1099" s="67">
        <f t="shared" si="317"/>
        <v>2.1423420010411708E-3</v>
      </c>
      <c r="BJ1099" s="67">
        <f t="shared" si="317"/>
        <v>2.0947874924193066E-3</v>
      </c>
      <c r="BK1099" s="67">
        <f t="shared" si="317"/>
        <v>2.0482885721624967E-3</v>
      </c>
      <c r="BL1099" s="67">
        <f t="shared" si="317"/>
        <v>2.0028218089110502E-3</v>
      </c>
      <c r="BM1099" s="67">
        <f t="shared" si="317"/>
        <v>1.9583642914214848E-3</v>
      </c>
      <c r="BN1099" s="67">
        <f t="shared" si="317"/>
        <v>1.9148936170212748E-3</v>
      </c>
      <c r="BO1099" s="67">
        <f t="shared" si="317"/>
        <v>1.8723878803198818E-3</v>
      </c>
      <c r="BP1099" s="67">
        <f t="shared" si="317"/>
        <v>1.8308256621703642E-3</v>
      </c>
      <c r="BQ1099" s="67">
        <f t="shared" si="317"/>
        <v>1.7901860188760171E-3</v>
      </c>
      <c r="BS1099" s="55"/>
    </row>
    <row r="1100" spans="1:71">
      <c r="B1100" s="56">
        <v>11</v>
      </c>
      <c r="C1100" s="212">
        <v>4.4999999999999997E-3</v>
      </c>
      <c r="D1100" s="212">
        <v>2.8E-3</v>
      </c>
      <c r="I1100" s="61" t="s">
        <v>381</v>
      </c>
      <c r="J1100" s="67">
        <f t="shared" si="314"/>
        <v>6.5774279538802468E-3</v>
      </c>
      <c r="K1100" s="67">
        <f t="shared" si="314"/>
        <v>6.4232285549403788E-3</v>
      </c>
      <c r="L1100" s="67">
        <f t="shared" si="314"/>
        <v>6.2726441639945375E-3</v>
      </c>
      <c r="M1100" s="67">
        <f t="shared" si="314"/>
        <v>6.1255900317967052E-3</v>
      </c>
      <c r="N1100" s="67">
        <f t="shared" si="314"/>
        <v>5.981983395938706E-3</v>
      </c>
      <c r="O1100" s="67">
        <f t="shared" si="314"/>
        <v>5.8417434342713419E-3</v>
      </c>
      <c r="P1100" s="67">
        <f t="shared" si="314"/>
        <v>5.7047912194174866E-3</v>
      </c>
      <c r="Q1100" s="67">
        <f t="shared" si="314"/>
        <v>5.571049674351583E-3</v>
      </c>
      <c r="R1100" s="67">
        <f t="shared" si="314"/>
        <v>5.4404435290205076E-3</v>
      </c>
      <c r="S1100" s="67">
        <f t="shared" si="314"/>
        <v>5.3128992779814133E-3</v>
      </c>
      <c r="T1100" s="67">
        <f t="shared" si="314"/>
        <v>5.1883451390326938E-3</v>
      </c>
      <c r="U1100" s="67">
        <f t="shared" si="314"/>
        <v>5.0667110128147915E-3</v>
      </c>
      <c r="V1100" s="67">
        <f t="shared" si="314"/>
        <v>4.9479284433581175E-3</v>
      </c>
      <c r="W1100" s="67">
        <f t="shared" si="314"/>
        <v>4.8319305795558693E-3</v>
      </c>
      <c r="X1100" s="67">
        <f t="shared" si="314"/>
        <v>4.7186521375400759E-3</v>
      </c>
      <c r="Y1100" s="67">
        <f t="shared" si="314"/>
        <v>4.6080293639396809E-3</v>
      </c>
      <c r="Z1100" s="67">
        <f t="shared" si="315"/>
        <v>4.4999999999999997E-3</v>
      </c>
      <c r="AA1100" s="67">
        <f t="shared" si="315"/>
        <v>4.3945032465433458E-3</v>
      </c>
      <c r="AB1100" s="67">
        <f t="shared" si="315"/>
        <v>4.2914797297511137E-3</v>
      </c>
      <c r="AC1100" s="67">
        <f t="shared" si="315"/>
        <v>4.1908714677480509E-3</v>
      </c>
      <c r="AD1100" s="67">
        <f t="shared" si="315"/>
        <v>4.0926218379699307E-3</v>
      </c>
      <c r="AE1100" s="67">
        <f t="shared" si="315"/>
        <v>3.9966755452962351E-3</v>
      </c>
      <c r="AF1100" s="67">
        <f t="shared" si="315"/>
        <v>3.9029785909299344E-3</v>
      </c>
      <c r="AG1100" s="67">
        <f t="shared" si="315"/>
        <v>3.8114782420068383E-3</v>
      </c>
      <c r="AH1100" s="67">
        <f t="shared" si="315"/>
        <v>3.7221230019174171E-3</v>
      </c>
      <c r="AI1100" s="67">
        <f t="shared" si="315"/>
        <v>3.6348625813243901E-3</v>
      </c>
      <c r="AJ1100" s="67">
        <f t="shared" si="315"/>
        <v>3.5496478698597692E-3</v>
      </c>
      <c r="AK1100" s="67">
        <f t="shared" si="315"/>
        <v>3.4664309084854288E-3</v>
      </c>
      <c r="AL1100" s="67">
        <f t="shared" si="315"/>
        <v>3.3851648625016486E-3</v>
      </c>
      <c r="AM1100" s="67">
        <f t="shared" si="315"/>
        <v>3.3058039951884347E-3</v>
      </c>
      <c r="AN1100" s="67">
        <f t="shared" si="315"/>
        <v>3.2283036420647868E-3</v>
      </c>
      <c r="AO1100" s="67">
        <f t="shared" si="315"/>
        <v>3.1526201857514256E-3</v>
      </c>
      <c r="AP1100" s="67">
        <f t="shared" si="316"/>
        <v>3.0787110314228283E-3</v>
      </c>
      <c r="AQ1100" s="67">
        <f t="shared" si="316"/>
        <v>3.006534582834763E-3</v>
      </c>
      <c r="AR1100" s="67">
        <f t="shared" si="316"/>
        <v>2.9360502189138249E-3</v>
      </c>
      <c r="AS1100" s="67">
        <f t="shared" si="316"/>
        <v>2.8672182708958014E-3</v>
      </c>
      <c r="AT1100" s="67">
        <f t="shared" si="316"/>
        <v>2.8E-3</v>
      </c>
      <c r="AU1100" s="67">
        <f t="shared" si="316"/>
        <v>2.7343575756269708E-3</v>
      </c>
      <c r="AV1100" s="67">
        <f t="shared" si="316"/>
        <v>2.670254054067359E-3</v>
      </c>
      <c r="AW1100" s="67">
        <f t="shared" si="316"/>
        <v>2.6076533577098983E-3</v>
      </c>
      <c r="AX1100" s="67">
        <f t="shared" si="316"/>
        <v>2.5465202547368462E-3</v>
      </c>
      <c r="AY1100" s="67">
        <f t="shared" si="316"/>
        <v>2.4868203392954353E-3</v>
      </c>
      <c r="AZ1100" s="67">
        <f t="shared" si="316"/>
        <v>2.4285200121341812E-3</v>
      </c>
      <c r="BA1100" s="67">
        <f t="shared" si="316"/>
        <v>2.3715864616931435E-3</v>
      </c>
      <c r="BB1100" s="67">
        <f t="shared" si="316"/>
        <v>2.3159876456375042E-3</v>
      </c>
      <c r="BC1100" s="67">
        <f t="shared" si="316"/>
        <v>2.261692272824065E-3</v>
      </c>
      <c r="BD1100" s="67">
        <f t="shared" si="316"/>
        <v>2.208669785690523E-3</v>
      </c>
      <c r="BE1100" s="67">
        <f t="shared" si="316"/>
        <v>2.1568903430576004E-3</v>
      </c>
      <c r="BF1100" s="67">
        <f t="shared" si="317"/>
        <v>2.1063248033343592E-3</v>
      </c>
      <c r="BG1100" s="67">
        <f t="shared" si="317"/>
        <v>2.0569447081172482E-3</v>
      </c>
      <c r="BH1100" s="67">
        <f t="shared" si="317"/>
        <v>2.0087222661736453E-3</v>
      </c>
      <c r="BI1100" s="67">
        <f t="shared" si="317"/>
        <v>1.9616303378008869E-3</v>
      </c>
      <c r="BJ1100" s="67">
        <f t="shared" si="317"/>
        <v>1.9156424195519819E-3</v>
      </c>
      <c r="BK1100" s="67">
        <f t="shared" si="317"/>
        <v>1.870732629319408E-3</v>
      </c>
      <c r="BL1100" s="67">
        <f t="shared" si="317"/>
        <v>1.8268756917686018E-3</v>
      </c>
      <c r="BM1100" s="67">
        <f t="shared" si="317"/>
        <v>1.7840469241129429E-3</v>
      </c>
      <c r="BN1100" s="67">
        <f t="shared" si="317"/>
        <v>1.7422222222222218E-3</v>
      </c>
      <c r="BO1100" s="67">
        <f t="shared" si="317"/>
        <v>1.7013780470567818E-3</v>
      </c>
      <c r="BP1100" s="67">
        <f t="shared" si="317"/>
        <v>1.6614914114196899E-3</v>
      </c>
      <c r="BQ1100" s="67">
        <f t="shared" si="317"/>
        <v>1.6225398670194921E-3</v>
      </c>
      <c r="BS1100" s="55"/>
    </row>
    <row r="1101" spans="1:71">
      <c r="B1101" s="56">
        <v>12</v>
      </c>
      <c r="C1101" s="212">
        <v>4.1999999999999997E-3</v>
      </c>
      <c r="D1101" s="212">
        <v>2.7000000000000001E-3</v>
      </c>
      <c r="I1101" s="61" t="s">
        <v>381</v>
      </c>
      <c r="J1101" s="67">
        <f t="shared" si="314"/>
        <v>5.9807784023740767E-3</v>
      </c>
      <c r="K1101" s="67">
        <f t="shared" si="314"/>
        <v>5.850101956179252E-3</v>
      </c>
      <c r="L1101" s="67">
        <f t="shared" si="314"/>
        <v>5.7222807125084539E-3</v>
      </c>
      <c r="M1101" s="67">
        <f t="shared" si="314"/>
        <v>5.5972522868869704E-3</v>
      </c>
      <c r="N1101" s="67">
        <f t="shared" si="314"/>
        <v>5.474955657903709E-3</v>
      </c>
      <c r="O1101" s="67">
        <f t="shared" si="314"/>
        <v>5.3553311374290634E-3</v>
      </c>
      <c r="P1101" s="67">
        <f t="shared" si="314"/>
        <v>5.2383203414835171E-3</v>
      </c>
      <c r="Q1101" s="67">
        <f t="shared" si="314"/>
        <v>5.1238661617427315E-3</v>
      </c>
      <c r="R1101" s="67">
        <f t="shared" si="314"/>
        <v>5.0119127376652452E-3</v>
      </c>
      <c r="S1101" s="67">
        <f t="shared" si="314"/>
        <v>4.9024054292291569E-3</v>
      </c>
      <c r="T1101" s="67">
        <f t="shared" si="314"/>
        <v>4.7952907902645047E-3</v>
      </c>
      <c r="U1101" s="67">
        <f t="shared" si="314"/>
        <v>4.6905165423683113E-3</v>
      </c>
      <c r="V1101" s="67">
        <f t="shared" si="314"/>
        <v>4.5880315493895662E-3</v>
      </c>
      <c r="W1101" s="67">
        <f t="shared" si="314"/>
        <v>4.4877857924717083E-3</v>
      </c>
      <c r="X1101" s="67">
        <f t="shared" si="314"/>
        <v>4.3897303456403988E-3</v>
      </c>
      <c r="Y1101" s="67">
        <f t="shared" si="314"/>
        <v>4.2938173519247039E-3</v>
      </c>
      <c r="Z1101" s="67">
        <f t="shared" si="315"/>
        <v>4.1999999999999997E-3</v>
      </c>
      <c r="AA1101" s="67">
        <f t="shared" si="315"/>
        <v>4.1082325013412288E-3</v>
      </c>
      <c r="AB1101" s="67">
        <f t="shared" si="315"/>
        <v>4.0184700678753361E-3</v>
      </c>
      <c r="AC1101" s="67">
        <f t="shared" si="315"/>
        <v>3.9306688901219883E-3</v>
      </c>
      <c r="AD1101" s="67">
        <f t="shared" si="315"/>
        <v>3.8447861158119071E-3</v>
      </c>
      <c r="AE1101" s="67">
        <f t="shared" si="315"/>
        <v>3.7607798289723765E-3</v>
      </c>
      <c r="AF1101" s="67">
        <f t="shared" si="315"/>
        <v>3.6786090294697207E-3</v>
      </c>
      <c r="AG1101" s="67">
        <f t="shared" si="315"/>
        <v>3.5982336129987669E-3</v>
      </c>
      <c r="AH1101" s="67">
        <f t="shared" si="315"/>
        <v>3.5196143515095271E-3</v>
      </c>
      <c r="AI1101" s="67">
        <f t="shared" si="315"/>
        <v>3.4427128740615411E-3</v>
      </c>
      <c r="AJ1101" s="67">
        <f t="shared" si="315"/>
        <v>3.3674916480965471E-3</v>
      </c>
      <c r="AK1101" s="67">
        <f t="shared" si="315"/>
        <v>3.2939139611203277E-3</v>
      </c>
      <c r="AL1101" s="67">
        <f t="shared" si="315"/>
        <v>3.2219439027847997E-3</v>
      </c>
      <c r="AM1101" s="67">
        <f t="shared" si="315"/>
        <v>3.1515463473616007E-3</v>
      </c>
      <c r="AN1101" s="67">
        <f t="shared" si="315"/>
        <v>3.0826869365986101E-3</v>
      </c>
      <c r="AO1101" s="67">
        <f t="shared" si="315"/>
        <v>3.015332062951057E-3</v>
      </c>
      <c r="AP1101" s="67">
        <f t="shared" si="316"/>
        <v>2.9494488531790074E-3</v>
      </c>
      <c r="AQ1101" s="67">
        <f t="shared" si="316"/>
        <v>2.8850051523032416E-3</v>
      </c>
      <c r="AR1101" s="67">
        <f t="shared" si="316"/>
        <v>2.8219695079116855E-3</v>
      </c>
      <c r="AS1101" s="67">
        <f t="shared" si="316"/>
        <v>2.7603111548087384E-3</v>
      </c>
      <c r="AT1101" s="67">
        <f t="shared" si="316"/>
        <v>2.7000000000000001E-3</v>
      </c>
      <c r="AU1101" s="67">
        <f t="shared" si="316"/>
        <v>2.6410066080050764E-3</v>
      </c>
      <c r="AV1101" s="67">
        <f t="shared" si="316"/>
        <v>2.5833021864912881E-3</v>
      </c>
      <c r="AW1101" s="67">
        <f t="shared" si="316"/>
        <v>2.5268585722212785E-3</v>
      </c>
      <c r="AX1101" s="67">
        <f t="shared" si="316"/>
        <v>2.4716482173076548E-3</v>
      </c>
      <c r="AY1101" s="67">
        <f t="shared" si="316"/>
        <v>2.4176441757679567E-3</v>
      </c>
      <c r="AZ1101" s="67">
        <f t="shared" si="316"/>
        <v>2.364820090373392E-3</v>
      </c>
      <c r="BA1101" s="67">
        <f t="shared" si="316"/>
        <v>2.3131501797849221E-3</v>
      </c>
      <c r="BB1101" s="67">
        <f t="shared" si="316"/>
        <v>2.2626092259704104E-3</v>
      </c>
      <c r="BC1101" s="67">
        <f t="shared" si="316"/>
        <v>2.2131725618967052E-3</v>
      </c>
      <c r="BD1101" s="67">
        <f t="shared" si="316"/>
        <v>2.1648160594906381E-3</v>
      </c>
      <c r="BE1101" s="67">
        <f t="shared" si="316"/>
        <v>2.1175161178630681E-3</v>
      </c>
      <c r="BF1101" s="67">
        <f t="shared" si="317"/>
        <v>2.0712496517902293E-3</v>
      </c>
      <c r="BG1101" s="67">
        <f t="shared" si="317"/>
        <v>2.0259940804467436E-3</v>
      </c>
      <c r="BH1101" s="67">
        <f t="shared" si="317"/>
        <v>1.9817273163848211E-3</v>
      </c>
      <c r="BI1101" s="67">
        <f t="shared" si="317"/>
        <v>1.9384277547542512E-3</v>
      </c>
      <c r="BJ1101" s="67">
        <f t="shared" si="317"/>
        <v>1.8960742627579334E-3</v>
      </c>
      <c r="BK1101" s="67">
        <f t="shared" si="317"/>
        <v>1.8546461693377983E-3</v>
      </c>
      <c r="BL1101" s="67">
        <f t="shared" si="317"/>
        <v>1.8141232550860837E-3</v>
      </c>
      <c r="BM1101" s="67">
        <f t="shared" si="317"/>
        <v>1.7744857423770462E-3</v>
      </c>
      <c r="BN1101" s="67">
        <f t="shared" si="317"/>
        <v>1.7357142857142862E-3</v>
      </c>
      <c r="BO1101" s="67">
        <f t="shared" si="317"/>
        <v>1.6977899622889778E-3</v>
      </c>
      <c r="BP1101" s="67">
        <f t="shared" si="317"/>
        <v>1.6606942627443997E-3</v>
      </c>
      <c r="BQ1101" s="67">
        <f t="shared" si="317"/>
        <v>1.6244090821422507E-3</v>
      </c>
      <c r="BS1101" s="55"/>
    </row>
    <row r="1102" spans="1:71">
      <c r="B1102" s="56">
        <v>13</v>
      </c>
      <c r="C1102" s="212">
        <v>4.0000000000000001E-3</v>
      </c>
      <c r="D1102" s="212">
        <v>2.5999999999999999E-3</v>
      </c>
      <c r="I1102" s="61" t="s">
        <v>381</v>
      </c>
      <c r="J1102" s="67">
        <f t="shared" si="314"/>
        <v>5.645849616064607E-3</v>
      </c>
      <c r="K1102" s="67">
        <f t="shared" si="314"/>
        <v>5.5255431385344538E-3</v>
      </c>
      <c r="L1102" s="67">
        <f t="shared" si="314"/>
        <v>5.4078002518754675E-3</v>
      </c>
      <c r="M1102" s="67">
        <f t="shared" si="314"/>
        <v>5.2925663289529338E-3</v>
      </c>
      <c r="N1102" s="67">
        <f t="shared" si="314"/>
        <v>5.1797879066727368E-3</v>
      </c>
      <c r="O1102" s="67">
        <f t="shared" si="314"/>
        <v>5.0694126611770121E-3</v>
      </c>
      <c r="P1102" s="67">
        <f t="shared" si="314"/>
        <v>4.9613893835683404E-3</v>
      </c>
      <c r="Q1102" s="67">
        <f t="shared" si="314"/>
        <v>4.8556679561512469E-3</v>
      </c>
      <c r="R1102" s="67">
        <f t="shared" si="314"/>
        <v>4.7521993291799562E-3</v>
      </c>
      <c r="S1102" s="67">
        <f t="shared" si="314"/>
        <v>4.6509354981016304E-3</v>
      </c>
      <c r="T1102" s="67">
        <f t="shared" si="314"/>
        <v>4.5518294812845247E-3</v>
      </c>
      <c r="U1102" s="67">
        <f t="shared" si="314"/>
        <v>4.4548352982207275E-3</v>
      </c>
      <c r="V1102" s="67">
        <f t="shared" si="314"/>
        <v>4.359907948193382E-3</v>
      </c>
      <c r="W1102" s="67">
        <f t="shared" si="314"/>
        <v>4.267003389398478E-3</v>
      </c>
      <c r="X1102" s="67">
        <f t="shared" si="314"/>
        <v>4.176078518511539E-3</v>
      </c>
      <c r="Y1102" s="67">
        <f t="shared" si="314"/>
        <v>4.0870911506897126E-3</v>
      </c>
      <c r="Z1102" s="67">
        <f t="shared" si="315"/>
        <v>4.0000000000000001E-3</v>
      </c>
      <c r="AA1102" s="67">
        <f t="shared" si="315"/>
        <v>3.9147646602645352E-3</v>
      </c>
      <c r="AB1102" s="67">
        <f t="shared" si="315"/>
        <v>3.8313455863140259E-3</v>
      </c>
      <c r="AC1102" s="67">
        <f t="shared" si="315"/>
        <v>3.7497040756406638E-3</v>
      </c>
      <c r="AD1102" s="67">
        <f t="shared" si="315"/>
        <v>3.669802250441992E-3</v>
      </c>
      <c r="AE1102" s="67">
        <f t="shared" si="315"/>
        <v>3.591603040047393E-3</v>
      </c>
      <c r="AF1102" s="67">
        <f t="shared" si="315"/>
        <v>3.5150701637190513E-3</v>
      </c>
      <c r="AG1102" s="67">
        <f t="shared" si="315"/>
        <v>3.4401681138194044E-3</v>
      </c>
      <c r="AH1102" s="67">
        <f t="shared" si="315"/>
        <v>3.3668621393372769E-3</v>
      </c>
      <c r="AI1102" s="67">
        <f t="shared" si="315"/>
        <v>3.2951182297650556E-3</v>
      </c>
      <c r="AJ1102" s="67">
        <f t="shared" si="315"/>
        <v>3.2249030993194189E-3</v>
      </c>
      <c r="AK1102" s="67">
        <f t="shared" si="315"/>
        <v>3.156184171498308E-3</v>
      </c>
      <c r="AL1102" s="67">
        <f t="shared" si="315"/>
        <v>3.0889295639669697E-3</v>
      </c>
      <c r="AM1102" s="67">
        <f t="shared" si="315"/>
        <v>3.0231080737660584E-3</v>
      </c>
      <c r="AN1102" s="67">
        <f t="shared" si="315"/>
        <v>2.9586891628349396E-3</v>
      </c>
      <c r="AO1102" s="67">
        <f t="shared" si="315"/>
        <v>2.8956429438434716E-3</v>
      </c>
      <c r="AP1102" s="67">
        <f t="shared" si="316"/>
        <v>2.8339401663256963E-3</v>
      </c>
      <c r="AQ1102" s="67">
        <f t="shared" si="316"/>
        <v>2.7735522031090091E-3</v>
      </c>
      <c r="AR1102" s="67">
        <f t="shared" si="316"/>
        <v>2.7144510370324983E-3</v>
      </c>
      <c r="AS1102" s="67">
        <f t="shared" si="316"/>
        <v>2.6566092479483111E-3</v>
      </c>
      <c r="AT1102" s="67">
        <f t="shared" si="316"/>
        <v>2.5999999999999986E-3</v>
      </c>
      <c r="AU1102" s="67">
        <f t="shared" si="316"/>
        <v>2.5445970291719465E-3</v>
      </c>
      <c r="AV1102" s="67">
        <f t="shared" si="316"/>
        <v>2.4903746311041152E-3</v>
      </c>
      <c r="AW1102" s="67">
        <f t="shared" si="316"/>
        <v>2.4373076491664299E-3</v>
      </c>
      <c r="AX1102" s="67">
        <f t="shared" si="316"/>
        <v>2.3853714627872936E-3</v>
      </c>
      <c r="AY1102" s="67">
        <f t="shared" si="316"/>
        <v>2.3345419760308038E-3</v>
      </c>
      <c r="AZ1102" s="67">
        <f t="shared" si="316"/>
        <v>2.2847956064173821E-3</v>
      </c>
      <c r="BA1102" s="67">
        <f t="shared" si="316"/>
        <v>2.2361092739826118E-3</v>
      </c>
      <c r="BB1102" s="67">
        <f t="shared" si="316"/>
        <v>2.188460390569229E-3</v>
      </c>
      <c r="BC1102" s="67">
        <f t="shared" si="316"/>
        <v>2.1418268493472851E-3</v>
      </c>
      <c r="BD1102" s="67">
        <f t="shared" si="316"/>
        <v>2.096187014557621E-3</v>
      </c>
      <c r="BE1102" s="67">
        <f t="shared" si="316"/>
        <v>2.0515197114738992E-3</v>
      </c>
      <c r="BF1102" s="67">
        <f t="shared" si="317"/>
        <v>2.0078042165785292E-3</v>
      </c>
      <c r="BG1102" s="67">
        <f t="shared" si="317"/>
        <v>1.9650202479479365E-3</v>
      </c>
      <c r="BH1102" s="67">
        <f t="shared" si="317"/>
        <v>1.9231479558427097E-3</v>
      </c>
      <c r="BI1102" s="67">
        <f t="shared" si="317"/>
        <v>1.8821679134982552E-3</v>
      </c>
      <c r="BJ1102" s="67">
        <f t="shared" si="317"/>
        <v>1.8420611081117015E-3</v>
      </c>
      <c r="BK1102" s="67">
        <f t="shared" si="317"/>
        <v>1.802808932020855E-3</v>
      </c>
      <c r="BL1102" s="67">
        <f t="shared" si="317"/>
        <v>1.7643931740711229E-3</v>
      </c>
      <c r="BM1102" s="67">
        <f t="shared" si="317"/>
        <v>1.7267960111664014E-3</v>
      </c>
      <c r="BN1102" s="67">
        <f t="shared" si="317"/>
        <v>1.6899999999999979E-3</v>
      </c>
      <c r="BO1102" s="67">
        <f t="shared" si="317"/>
        <v>1.6539880689617641E-3</v>
      </c>
      <c r="BP1102" s="67">
        <f t="shared" si="317"/>
        <v>1.6187435102176741E-3</v>
      </c>
      <c r="BQ1102" s="67">
        <f t="shared" si="317"/>
        <v>1.5842499719581787E-3</v>
      </c>
      <c r="BS1102" s="55"/>
    </row>
    <row r="1103" spans="1:71">
      <c r="B1103" s="56">
        <v>14</v>
      </c>
      <c r="C1103" s="212">
        <v>3.8E-3</v>
      </c>
      <c r="D1103" s="212">
        <v>2.3999999999999998E-3</v>
      </c>
      <c r="I1103" s="61" t="s">
        <v>381</v>
      </c>
      <c r="J1103" s="67">
        <f t="shared" si="314"/>
        <v>5.4883459733904884E-3</v>
      </c>
      <c r="K1103" s="67">
        <f t="shared" si="314"/>
        <v>5.3636800380751247E-3</v>
      </c>
      <c r="L1103" s="67">
        <f t="shared" si="314"/>
        <v>5.2418458476066439E-3</v>
      </c>
      <c r="M1103" s="67">
        <f t="shared" si="314"/>
        <v>5.1227790798519975E-3</v>
      </c>
      <c r="N1103" s="67">
        <f t="shared" si="314"/>
        <v>5.0064168737337838E-3</v>
      </c>
      <c r="O1103" s="67">
        <f t="shared" si="314"/>
        <v>4.8926977960428641E-3</v>
      </c>
      <c r="P1103" s="67">
        <f t="shared" si="314"/>
        <v>4.7815618090048069E-3</v>
      </c>
      <c r="Q1103" s="67">
        <f t="shared" si="314"/>
        <v>4.6729502385830617E-3</v>
      </c>
      <c r="R1103" s="67">
        <f t="shared" si="314"/>
        <v>4.566805743502109E-3</v>
      </c>
      <c r="S1103" s="67">
        <f t="shared" si="314"/>
        <v>4.4630722849742467E-3</v>
      </c>
      <c r="T1103" s="67">
        <f t="shared" si="314"/>
        <v>4.3616950971140083E-3</v>
      </c>
      <c r="U1103" s="67">
        <f t="shared" si="314"/>
        <v>4.2626206580246226E-3</v>
      </c>
      <c r="V1103" s="67">
        <f t="shared" si="314"/>
        <v>4.1657966615412248E-3</v>
      </c>
      <c r="W1103" s="67">
        <f t="shared" si="314"/>
        <v>4.0711719896159172E-3</v>
      </c>
      <c r="X1103" s="67">
        <f t="shared" si="314"/>
        <v>3.9786966853300907E-3</v>
      </c>
      <c r="Y1103" s="67">
        <f t="shared" si="314"/>
        <v>3.8883219265197612E-3</v>
      </c>
      <c r="Z1103" s="67">
        <f t="shared" si="315"/>
        <v>3.8E-3</v>
      </c>
      <c r="AA1103" s="67">
        <f t="shared" si="315"/>
        <v>3.7136842763748493E-3</v>
      </c>
      <c r="AB1103" s="67">
        <f t="shared" si="315"/>
        <v>3.6293291854194182E-3</v>
      </c>
      <c r="AC1103" s="67">
        <f t="shared" si="315"/>
        <v>3.5468901920211672E-3</v>
      </c>
      <c r="AD1103" s="67">
        <f t="shared" si="315"/>
        <v>3.4663237726676784E-3</v>
      </c>
      <c r="AE1103" s="67">
        <f t="shared" si="315"/>
        <v>3.3875873924685018E-3</v>
      </c>
      <c r="AF1103" s="67">
        <f t="shared" si="315"/>
        <v>3.3106394826989344E-3</v>
      </c>
      <c r="AG1103" s="67">
        <f t="shared" si="315"/>
        <v>3.2354394188538944E-3</v>
      </c>
      <c r="AH1103" s="67">
        <f t="shared" si="315"/>
        <v>3.1619474992002866E-3</v>
      </c>
      <c r="AI1103" s="67">
        <f t="shared" si="315"/>
        <v>3.0901249238165476E-3</v>
      </c>
      <c r="AJ1103" s="67">
        <f t="shared" si="315"/>
        <v>3.0199337741083007E-3</v>
      </c>
      <c r="AK1103" s="67">
        <f t="shared" si="315"/>
        <v>2.9513369927893036E-3</v>
      </c>
      <c r="AL1103" s="67">
        <f t="shared" si="315"/>
        <v>2.8842983643171233E-3</v>
      </c>
      <c r="AM1103" s="67">
        <f t="shared" si="315"/>
        <v>2.81878249577321E-3</v>
      </c>
      <c r="AN1103" s="67">
        <f t="shared" si="315"/>
        <v>2.7547547981772698E-3</v>
      </c>
      <c r="AO1103" s="67">
        <f t="shared" si="315"/>
        <v>2.6921814682260791E-3</v>
      </c>
      <c r="AP1103" s="67">
        <f t="shared" si="316"/>
        <v>2.631029470447091E-3</v>
      </c>
      <c r="AQ1103" s="67">
        <f t="shared" si="316"/>
        <v>2.5712665197574233E-3</v>
      </c>
      <c r="AR1103" s="67">
        <f t="shared" si="316"/>
        <v>2.5128610644190061E-3</v>
      </c>
      <c r="AS1103" s="67">
        <f t="shared" si="316"/>
        <v>2.4557822693809027E-3</v>
      </c>
      <c r="AT1103" s="67">
        <f t="shared" si="316"/>
        <v>2.4000000000000011E-3</v>
      </c>
      <c r="AU1103" s="67">
        <f t="shared" si="316"/>
        <v>2.345484806131485E-3</v>
      </c>
      <c r="AV1103" s="67">
        <f t="shared" si="316"/>
        <v>2.2922079065806861E-3</v>
      </c>
      <c r="AW1103" s="67">
        <f t="shared" si="316"/>
        <v>2.2401411739081064E-3</v>
      </c>
      <c r="AX1103" s="67">
        <f t="shared" si="316"/>
        <v>2.1892571195795876E-3</v>
      </c>
      <c r="AY1103" s="67">
        <f t="shared" si="316"/>
        <v>2.1395288794537914E-3</v>
      </c>
      <c r="AZ1103" s="67">
        <f t="shared" si="316"/>
        <v>2.0909301995993283E-3</v>
      </c>
      <c r="BA1103" s="67">
        <f t="shared" si="316"/>
        <v>2.0434354224340397E-3</v>
      </c>
      <c r="BB1103" s="67">
        <f t="shared" si="316"/>
        <v>1.9970194731791292E-3</v>
      </c>
      <c r="BC1103" s="67">
        <f t="shared" si="316"/>
        <v>1.9516578466209783E-3</v>
      </c>
      <c r="BD1103" s="67">
        <f t="shared" si="316"/>
        <v>1.9073265941736642E-3</v>
      </c>
      <c r="BE1103" s="67">
        <f t="shared" si="316"/>
        <v>1.8640023112353504E-3</v>
      </c>
      <c r="BF1103" s="67">
        <f t="shared" si="317"/>
        <v>1.8216621248318683E-3</v>
      </c>
      <c r="BG1103" s="67">
        <f t="shared" si="317"/>
        <v>1.7802836815409757E-3</v>
      </c>
      <c r="BH1103" s="67">
        <f t="shared" si="317"/>
        <v>1.7398451356909082E-3</v>
      </c>
      <c r="BI1103" s="67">
        <f t="shared" si="317"/>
        <v>1.7003251378269982E-3</v>
      </c>
      <c r="BJ1103" s="67">
        <f t="shared" si="317"/>
        <v>1.6617028234402688E-3</v>
      </c>
      <c r="BK1103" s="67">
        <f t="shared" si="317"/>
        <v>1.6239578019520576E-3</v>
      </c>
      <c r="BL1103" s="67">
        <f t="shared" si="317"/>
        <v>1.5870701459488466E-3</v>
      </c>
      <c r="BM1103" s="67">
        <f t="shared" si="317"/>
        <v>1.5510203806616237E-3</v>
      </c>
      <c r="BN1103" s="67">
        <f t="shared" si="317"/>
        <v>1.5157894736842121E-3</v>
      </c>
      <c r="BO1103" s="67">
        <f t="shared" si="317"/>
        <v>1.4813588249251494E-3</v>
      </c>
      <c r="BP1103" s="67">
        <f t="shared" si="317"/>
        <v>1.4477102567878027E-3</v>
      </c>
      <c r="BQ1103" s="67">
        <f t="shared" si="317"/>
        <v>1.414826004573542E-3</v>
      </c>
      <c r="BS1103" s="55"/>
    </row>
    <row r="1104" spans="1:71">
      <c r="B1104" s="56">
        <v>15</v>
      </c>
      <c r="C1104" s="212">
        <v>3.5999999999999999E-3</v>
      </c>
      <c r="D1104" s="212">
        <v>2.3E-3</v>
      </c>
      <c r="I1104" s="61" t="s">
        <v>381</v>
      </c>
      <c r="J1104" s="67">
        <f t="shared" si="314"/>
        <v>5.1518384084136967E-3</v>
      </c>
      <c r="K1104" s="67">
        <f t="shared" si="314"/>
        <v>5.0377138972165962E-3</v>
      </c>
      <c r="L1104" s="67">
        <f t="shared" si="314"/>
        <v>4.9261174940507385E-3</v>
      </c>
      <c r="M1104" s="67">
        <f t="shared" si="314"/>
        <v>4.816993195782787E-3</v>
      </c>
      <c r="N1104" s="67">
        <f t="shared" si="314"/>
        <v>4.7102862398715395E-3</v>
      </c>
      <c r="O1104" s="67">
        <f t="shared" si="314"/>
        <v>4.6059430768860977E-3</v>
      </c>
      <c r="P1104" s="67">
        <f t="shared" si="314"/>
        <v>4.5039113436328134E-3</v>
      </c>
      <c r="Q1104" s="67">
        <f t="shared" si="314"/>
        <v>4.4041398368775304E-3</v>
      </c>
      <c r="R1104" s="67">
        <f t="shared" si="314"/>
        <v>4.3065784876499475E-3</v>
      </c>
      <c r="S1104" s="67">
        <f t="shared" si="314"/>
        <v>4.2111783361171795E-3</v>
      </c>
      <c r="T1104" s="67">
        <f t="shared" si="314"/>
        <v>4.1178915070139406E-3</v>
      </c>
      <c r="U1104" s="67">
        <f t="shared" si="314"/>
        <v>4.0266711856169887E-3</v>
      </c>
      <c r="V1104" s="67">
        <f t="shared" si="314"/>
        <v>3.9374715942518002E-3</v>
      </c>
      <c r="W1104" s="67">
        <f t="shared" si="314"/>
        <v>3.8502479693196629E-3</v>
      </c>
      <c r="X1104" s="67">
        <f t="shared" si="314"/>
        <v>3.7649565388336789E-3</v>
      </c>
      <c r="Y1104" s="67">
        <f t="shared" si="314"/>
        <v>3.6815545004523901E-3</v>
      </c>
      <c r="Z1104" s="67">
        <f t="shared" si="315"/>
        <v>3.5999999999999999E-3</v>
      </c>
      <c r="AA1104" s="67">
        <f t="shared" si="315"/>
        <v>3.5202521104624345E-3</v>
      </c>
      <c r="AB1104" s="67">
        <f t="shared" si="315"/>
        <v>3.4422708114486738E-3</v>
      </c>
      <c r="AC1104" s="67">
        <f t="shared" si="315"/>
        <v>3.366016969107064E-3</v>
      </c>
      <c r="AD1104" s="67">
        <f t="shared" si="315"/>
        <v>3.2914523164865308E-3</v>
      </c>
      <c r="AE1104" s="67">
        <f t="shared" si="315"/>
        <v>3.2185394343328278E-3</v>
      </c>
      <c r="AF1104" s="67">
        <f t="shared" si="315"/>
        <v>3.1472417323101963E-3</v>
      </c>
      <c r="AG1104" s="67">
        <f t="shared" si="315"/>
        <v>3.0775234306390049E-3</v>
      </c>
      <c r="AH1104" s="67">
        <f t="shared" si="315"/>
        <v>3.0093495421401524E-3</v>
      </c>
      <c r="AI1104" s="67">
        <f t="shared" si="315"/>
        <v>2.9426858546772318E-3</v>
      </c>
      <c r="AJ1104" s="67">
        <f t="shared" si="315"/>
        <v>2.8774989139876326E-3</v>
      </c>
      <c r="AK1104" s="67">
        <f t="shared" si="315"/>
        <v>2.8137560068939799E-3</v>
      </c>
      <c r="AL1104" s="67">
        <f t="shared" si="315"/>
        <v>2.7514251448874684E-3</v>
      </c>
      <c r="AM1104" s="67">
        <f t="shared" si="315"/>
        <v>2.6904750480748669E-3</v>
      </c>
      <c r="AN1104" s="67">
        <f t="shared" si="315"/>
        <v>2.6308751294811306E-3</v>
      </c>
      <c r="AO1104" s="67">
        <f t="shared" si="315"/>
        <v>2.5725954796997443E-3</v>
      </c>
      <c r="AP1104" s="67">
        <f t="shared" si="316"/>
        <v>2.5156068518830963E-3</v>
      </c>
      <c r="AQ1104" s="67">
        <f t="shared" si="316"/>
        <v>2.4598806470653421E-3</v>
      </c>
      <c r="AR1104" s="67">
        <f t="shared" si="316"/>
        <v>2.4053888998104081E-3</v>
      </c>
      <c r="AS1104" s="67">
        <f t="shared" si="316"/>
        <v>2.3521042641779172E-3</v>
      </c>
      <c r="AT1104" s="67">
        <f t="shared" si="316"/>
        <v>2.3000000000000017E-3</v>
      </c>
      <c r="AU1104" s="67">
        <f t="shared" si="316"/>
        <v>2.249049959462113E-3</v>
      </c>
      <c r="AV1104" s="67">
        <f t="shared" si="316"/>
        <v>2.1992285739810989E-3</v>
      </c>
      <c r="AW1104" s="67">
        <f t="shared" si="316"/>
        <v>2.1505108413739592E-3</v>
      </c>
      <c r="AX1104" s="67">
        <f t="shared" si="316"/>
        <v>2.1028723133108404E-3</v>
      </c>
      <c r="AY1104" s="67">
        <f t="shared" si="316"/>
        <v>2.0562890830459748E-3</v>
      </c>
      <c r="AZ1104" s="67">
        <f t="shared" si="316"/>
        <v>2.0107377734204044E-3</v>
      </c>
      <c r="BA1104" s="67">
        <f t="shared" si="316"/>
        <v>1.9661955251304769E-3</v>
      </c>
      <c r="BB1104" s="67">
        <f t="shared" si="316"/>
        <v>1.9226399852562102E-3</v>
      </c>
      <c r="BC1104" s="67">
        <f t="shared" si="316"/>
        <v>1.8800492960437882E-3</v>
      </c>
      <c r="BD1104" s="67">
        <f t="shared" si="316"/>
        <v>1.8384020839365446E-3</v>
      </c>
      <c r="BE1104" s="67">
        <f t="shared" si="316"/>
        <v>1.797677448848933E-3</v>
      </c>
      <c r="BF1104" s="67">
        <f t="shared" si="317"/>
        <v>1.7578549536781062E-3</v>
      </c>
      <c r="BG1104" s="67">
        <f t="shared" si="317"/>
        <v>1.718914614047833E-3</v>
      </c>
      <c r="BH1104" s="67">
        <f t="shared" si="317"/>
        <v>1.6808368882796126E-3</v>
      </c>
      <c r="BI1104" s="67">
        <f t="shared" si="317"/>
        <v>1.6436026675859493E-3</v>
      </c>
      <c r="BJ1104" s="67">
        <f t="shared" si="317"/>
        <v>1.6071932664808682E-3</v>
      </c>
      <c r="BK1104" s="67">
        <f t="shared" si="317"/>
        <v>1.5715904134028585E-3</v>
      </c>
      <c r="BL1104" s="67">
        <f t="shared" si="317"/>
        <v>1.5367762415455398E-3</v>
      </c>
      <c r="BM1104" s="67">
        <f t="shared" si="317"/>
        <v>1.5027332798914484E-3</v>
      </c>
      <c r="BN1104" s="67">
        <f t="shared" si="317"/>
        <v>1.4694444444444466E-3</v>
      </c>
      <c r="BO1104" s="67">
        <f t="shared" si="317"/>
        <v>1.4368930296563508E-3</v>
      </c>
      <c r="BP1104" s="67">
        <f t="shared" si="317"/>
        <v>1.4050627000434808E-3</v>
      </c>
      <c r="BQ1104" s="67">
        <f t="shared" si="317"/>
        <v>1.3739374819889195E-3</v>
      </c>
      <c r="BS1104" s="55"/>
    </row>
    <row r="1105" spans="2:71">
      <c r="B1105" s="56">
        <v>16</v>
      </c>
      <c r="C1105" s="212">
        <v>3.5999999999999999E-3</v>
      </c>
      <c r="D1105" s="212">
        <v>2.3E-3</v>
      </c>
      <c r="I1105" s="61" t="s">
        <v>381</v>
      </c>
      <c r="J1105" s="67">
        <f t="shared" si="314"/>
        <v>5.1518384084136967E-3</v>
      </c>
      <c r="K1105" s="67">
        <f t="shared" si="314"/>
        <v>5.0377138972165962E-3</v>
      </c>
      <c r="L1105" s="67">
        <f t="shared" si="314"/>
        <v>4.9261174940507385E-3</v>
      </c>
      <c r="M1105" s="67">
        <f t="shared" si="314"/>
        <v>4.816993195782787E-3</v>
      </c>
      <c r="N1105" s="67">
        <f t="shared" si="314"/>
        <v>4.7102862398715395E-3</v>
      </c>
      <c r="O1105" s="67">
        <f t="shared" si="314"/>
        <v>4.6059430768860977E-3</v>
      </c>
      <c r="P1105" s="67">
        <f t="shared" si="314"/>
        <v>4.5039113436328134E-3</v>
      </c>
      <c r="Q1105" s="67">
        <f t="shared" si="314"/>
        <v>4.4041398368775304E-3</v>
      </c>
      <c r="R1105" s="67">
        <f t="shared" si="314"/>
        <v>4.3065784876499475E-3</v>
      </c>
      <c r="S1105" s="67">
        <f t="shared" si="314"/>
        <v>4.2111783361171795E-3</v>
      </c>
      <c r="T1105" s="67">
        <f t="shared" si="314"/>
        <v>4.1178915070139406E-3</v>
      </c>
      <c r="U1105" s="67">
        <f t="shared" si="314"/>
        <v>4.0266711856169887E-3</v>
      </c>
      <c r="V1105" s="67">
        <f t="shared" si="314"/>
        <v>3.9374715942518002E-3</v>
      </c>
      <c r="W1105" s="67">
        <f t="shared" si="314"/>
        <v>3.8502479693196629E-3</v>
      </c>
      <c r="X1105" s="67">
        <f t="shared" si="314"/>
        <v>3.7649565388336789E-3</v>
      </c>
      <c r="Y1105" s="67">
        <f t="shared" si="314"/>
        <v>3.6815545004523901E-3</v>
      </c>
      <c r="Z1105" s="67">
        <f t="shared" si="315"/>
        <v>3.5999999999999999E-3</v>
      </c>
      <c r="AA1105" s="67">
        <f t="shared" si="315"/>
        <v>3.5202521104624345E-3</v>
      </c>
      <c r="AB1105" s="67">
        <f t="shared" si="315"/>
        <v>3.4422708114486738E-3</v>
      </c>
      <c r="AC1105" s="67">
        <f t="shared" si="315"/>
        <v>3.366016969107064E-3</v>
      </c>
      <c r="AD1105" s="67">
        <f t="shared" si="315"/>
        <v>3.2914523164865308E-3</v>
      </c>
      <c r="AE1105" s="67">
        <f t="shared" si="315"/>
        <v>3.2185394343328278E-3</v>
      </c>
      <c r="AF1105" s="67">
        <f t="shared" si="315"/>
        <v>3.1472417323101963E-3</v>
      </c>
      <c r="AG1105" s="67">
        <f t="shared" si="315"/>
        <v>3.0775234306390049E-3</v>
      </c>
      <c r="AH1105" s="67">
        <f t="shared" si="315"/>
        <v>3.0093495421401524E-3</v>
      </c>
      <c r="AI1105" s="67">
        <f t="shared" si="315"/>
        <v>2.9426858546772318E-3</v>
      </c>
      <c r="AJ1105" s="67">
        <f t="shared" si="315"/>
        <v>2.8774989139876326E-3</v>
      </c>
      <c r="AK1105" s="67">
        <f t="shared" si="315"/>
        <v>2.8137560068939799E-3</v>
      </c>
      <c r="AL1105" s="67">
        <f t="shared" si="315"/>
        <v>2.7514251448874684E-3</v>
      </c>
      <c r="AM1105" s="67">
        <f t="shared" si="315"/>
        <v>2.6904750480748669E-3</v>
      </c>
      <c r="AN1105" s="67">
        <f t="shared" si="315"/>
        <v>2.6308751294811306E-3</v>
      </c>
      <c r="AO1105" s="67">
        <f t="shared" si="315"/>
        <v>2.5725954796997443E-3</v>
      </c>
      <c r="AP1105" s="67">
        <f t="shared" si="316"/>
        <v>2.5156068518830963E-3</v>
      </c>
      <c r="AQ1105" s="67">
        <f t="shared" si="316"/>
        <v>2.4598806470653421E-3</v>
      </c>
      <c r="AR1105" s="67">
        <f t="shared" si="316"/>
        <v>2.4053888998104081E-3</v>
      </c>
      <c r="AS1105" s="67">
        <f t="shared" si="316"/>
        <v>2.3521042641779172E-3</v>
      </c>
      <c r="AT1105" s="67">
        <f t="shared" si="316"/>
        <v>2.3000000000000017E-3</v>
      </c>
      <c r="AU1105" s="67">
        <f t="shared" si="316"/>
        <v>2.249049959462113E-3</v>
      </c>
      <c r="AV1105" s="67">
        <f t="shared" si="316"/>
        <v>2.1992285739810989E-3</v>
      </c>
      <c r="AW1105" s="67">
        <f t="shared" si="316"/>
        <v>2.1505108413739592E-3</v>
      </c>
      <c r="AX1105" s="67">
        <f t="shared" si="316"/>
        <v>2.1028723133108404E-3</v>
      </c>
      <c r="AY1105" s="67">
        <f t="shared" si="316"/>
        <v>2.0562890830459748E-3</v>
      </c>
      <c r="AZ1105" s="67">
        <f t="shared" si="316"/>
        <v>2.0107377734204044E-3</v>
      </c>
      <c r="BA1105" s="67">
        <f t="shared" si="316"/>
        <v>1.9661955251304769E-3</v>
      </c>
      <c r="BB1105" s="67">
        <f t="shared" si="316"/>
        <v>1.9226399852562102E-3</v>
      </c>
      <c r="BC1105" s="67">
        <f t="shared" si="316"/>
        <v>1.8800492960437882E-3</v>
      </c>
      <c r="BD1105" s="67">
        <f t="shared" si="316"/>
        <v>1.8384020839365446E-3</v>
      </c>
      <c r="BE1105" s="67">
        <f t="shared" si="316"/>
        <v>1.797677448848933E-3</v>
      </c>
      <c r="BF1105" s="67">
        <f t="shared" si="317"/>
        <v>1.7578549536781062E-3</v>
      </c>
      <c r="BG1105" s="67">
        <f t="shared" si="317"/>
        <v>1.718914614047833E-3</v>
      </c>
      <c r="BH1105" s="67">
        <f t="shared" si="317"/>
        <v>1.6808368882796126E-3</v>
      </c>
      <c r="BI1105" s="67">
        <f t="shared" si="317"/>
        <v>1.6436026675859493E-3</v>
      </c>
      <c r="BJ1105" s="67">
        <f t="shared" si="317"/>
        <v>1.6071932664808682E-3</v>
      </c>
      <c r="BK1105" s="67">
        <f t="shared" si="317"/>
        <v>1.5715904134028585E-3</v>
      </c>
      <c r="BL1105" s="67">
        <f t="shared" si="317"/>
        <v>1.5367762415455398E-3</v>
      </c>
      <c r="BM1105" s="67">
        <f t="shared" si="317"/>
        <v>1.5027332798914484E-3</v>
      </c>
      <c r="BN1105" s="67">
        <f t="shared" si="317"/>
        <v>1.4694444444444466E-3</v>
      </c>
      <c r="BO1105" s="67">
        <f t="shared" si="317"/>
        <v>1.4368930296563508E-3</v>
      </c>
      <c r="BP1105" s="67">
        <f t="shared" si="317"/>
        <v>1.4050627000434808E-3</v>
      </c>
      <c r="BQ1105" s="67">
        <f t="shared" si="317"/>
        <v>1.3739374819889195E-3</v>
      </c>
      <c r="BS1105" s="55"/>
    </row>
    <row r="1106" spans="2:71">
      <c r="B1106" s="56">
        <v>17</v>
      </c>
      <c r="C1106" s="212">
        <v>3.5999999999999999E-3</v>
      </c>
      <c r="D1106" s="212">
        <v>2.3999999999999998E-3</v>
      </c>
      <c r="I1106" s="61" t="s">
        <v>381</v>
      </c>
      <c r="J1106" s="67">
        <f t="shared" si="314"/>
        <v>4.9793827220013312E-3</v>
      </c>
      <c r="K1106" s="67">
        <f t="shared" si="314"/>
        <v>4.879450819493163E-3</v>
      </c>
      <c r="L1106" s="67">
        <f t="shared" si="314"/>
        <v>4.7815244637960039E-3</v>
      </c>
      <c r="M1106" s="67">
        <f t="shared" si="314"/>
        <v>4.6855634053207815E-3</v>
      </c>
      <c r="N1106" s="67">
        <f t="shared" si="314"/>
        <v>4.5915282022528483E-3</v>
      </c>
      <c r="O1106" s="67">
        <f t="shared" si="314"/>
        <v>4.4993802043406458E-3</v>
      </c>
      <c r="P1106" s="67">
        <f t="shared" si="314"/>
        <v>4.4090815370097219E-3</v>
      </c>
      <c r="Q1106" s="67">
        <f t="shared" si="314"/>
        <v>4.3205950857955581E-3</v>
      </c>
      <c r="R1106" s="67">
        <f t="shared" si="314"/>
        <v>4.2338844810888253E-3</v>
      </c>
      <c r="S1106" s="67">
        <f t="shared" si="314"/>
        <v>4.1489140831867822E-3</v>
      </c>
      <c r="T1106" s="67">
        <f t="shared" si="314"/>
        <v>4.0656489676446804E-3</v>
      </c>
      <c r="U1106" s="67">
        <f t="shared" si="314"/>
        <v>3.9840549109211578E-3</v>
      </c>
      <c r="V1106" s="67">
        <f t="shared" si="314"/>
        <v>3.9040983763117157E-3</v>
      </c>
      <c r="W1106" s="67">
        <f t="shared" si="314"/>
        <v>3.8257465001644906E-3</v>
      </c>
      <c r="X1106" s="67">
        <f t="shared" si="314"/>
        <v>3.7489670783726783E-3</v>
      </c>
      <c r="Y1106" s="67">
        <f t="shared" si="314"/>
        <v>3.67372855313803E-3</v>
      </c>
      <c r="Z1106" s="67">
        <f t="shared" si="315"/>
        <v>3.5999999999999999E-3</v>
      </c>
      <c r="AA1106" s="67">
        <f t="shared" si="315"/>
        <v>3.5277511151252075E-3</v>
      </c>
      <c r="AB1106" s="67">
        <f t="shared" si="315"/>
        <v>3.4569522028519849E-3</v>
      </c>
      <c r="AC1106" s="67">
        <f t="shared" si="315"/>
        <v>3.3875741634848979E-3</v>
      </c>
      <c r="AD1106" s="67">
        <f t="shared" si="315"/>
        <v>3.3195884813342195E-3</v>
      </c>
      <c r="AE1106" s="67">
        <f t="shared" si="315"/>
        <v>3.252967212995441E-3</v>
      </c>
      <c r="AF1106" s="67">
        <f t="shared" si="315"/>
        <v>3.1876829758640014E-3</v>
      </c>
      <c r="AG1106" s="67">
        <f t="shared" si="315"/>
        <v>3.12370893688052E-3</v>
      </c>
      <c r="AH1106" s="67">
        <f t="shared" si="315"/>
        <v>3.0610188015018974E-3</v>
      </c>
      <c r="AI1106" s="67">
        <f t="shared" si="315"/>
        <v>2.9995868028937626E-3</v>
      </c>
      <c r="AJ1106" s="67">
        <f t="shared" si="315"/>
        <v>2.939387691339813E-3</v>
      </c>
      <c r="AK1106" s="67">
        <f t="shared" si="315"/>
        <v>2.8803967238637041E-3</v>
      </c>
      <c r="AL1106" s="67">
        <f t="shared" si="315"/>
        <v>2.8225896540592156E-3</v>
      </c>
      <c r="AM1106" s="67">
        <f t="shared" si="315"/>
        <v>2.7659427221245199E-3</v>
      </c>
      <c r="AN1106" s="67">
        <f t="shared" si="315"/>
        <v>2.710432645096452E-3</v>
      </c>
      <c r="AO1106" s="67">
        <f t="shared" si="315"/>
        <v>2.6560366072807709E-3</v>
      </c>
      <c r="AP1106" s="67">
        <f t="shared" si="316"/>
        <v>2.6027322508744757E-3</v>
      </c>
      <c r="AQ1106" s="67">
        <f t="shared" si="316"/>
        <v>2.5504976667763261E-3</v>
      </c>
      <c r="AR1106" s="67">
        <f t="shared" si="316"/>
        <v>2.4993113855817845E-3</v>
      </c>
      <c r="AS1106" s="67">
        <f t="shared" si="316"/>
        <v>2.4491523687586855E-3</v>
      </c>
      <c r="AT1106" s="67">
        <f t="shared" si="316"/>
        <v>2.3999999999999989E-3</v>
      </c>
      <c r="AU1106" s="67">
        <f t="shared" si="316"/>
        <v>2.3518340767501376E-3</v>
      </c>
      <c r="AV1106" s="67">
        <f t="shared" si="316"/>
        <v>2.3046348019013221E-3</v>
      </c>
      <c r="AW1106" s="67">
        <f t="shared" si="316"/>
        <v>2.2583827756565977E-3</v>
      </c>
      <c r="AX1106" s="67">
        <f t="shared" si="316"/>
        <v>2.2130589875561453E-3</v>
      </c>
      <c r="AY1106" s="67">
        <f t="shared" si="316"/>
        <v>2.168644808663626E-3</v>
      </c>
      <c r="AZ1106" s="67">
        <f t="shared" si="316"/>
        <v>2.1251219839093331E-3</v>
      </c>
      <c r="BA1106" s="67">
        <f t="shared" si="316"/>
        <v>2.0824726245870125E-3</v>
      </c>
      <c r="BB1106" s="67">
        <f t="shared" si="316"/>
        <v>2.0406792010012639E-3</v>
      </c>
      <c r="BC1106" s="67">
        <f t="shared" si="316"/>
        <v>1.9997245352625075E-3</v>
      </c>
      <c r="BD1106" s="67">
        <f t="shared" si="316"/>
        <v>1.9595917942265414E-3</v>
      </c>
      <c r="BE1106" s="67">
        <f t="shared" si="316"/>
        <v>1.9202644825758021E-3</v>
      </c>
      <c r="BF1106" s="67">
        <f t="shared" si="317"/>
        <v>1.8817264360394762E-3</v>
      </c>
      <c r="BG1106" s="67">
        <f t="shared" si="317"/>
        <v>1.843961814749679E-3</v>
      </c>
      <c r="BH1106" s="67">
        <f t="shared" si="317"/>
        <v>1.8069550967309673E-3</v>
      </c>
      <c r="BI1106" s="67">
        <f t="shared" si="317"/>
        <v>1.7706910715205131E-3</v>
      </c>
      <c r="BJ1106" s="67">
        <f t="shared" si="317"/>
        <v>1.7351548339163162E-3</v>
      </c>
      <c r="BK1106" s="67">
        <f t="shared" si="317"/>
        <v>1.7003317778508831E-3</v>
      </c>
      <c r="BL1106" s="67">
        <f t="shared" si="317"/>
        <v>1.6662075903878554E-3</v>
      </c>
      <c r="BM1106" s="67">
        <f t="shared" si="317"/>
        <v>1.6327682458391229E-3</v>
      </c>
      <c r="BN1106" s="67">
        <f t="shared" si="317"/>
        <v>1.5999999999999986E-3</v>
      </c>
      <c r="BO1106" s="67">
        <f t="shared" si="317"/>
        <v>1.5678893845000907E-3</v>
      </c>
      <c r="BP1106" s="67">
        <f t="shared" si="317"/>
        <v>1.5364232012675472E-3</v>
      </c>
      <c r="BQ1106" s="67">
        <f t="shared" si="317"/>
        <v>1.5055885171043975E-3</v>
      </c>
      <c r="BS1106" s="55"/>
    </row>
    <row r="1107" spans="2:71">
      <c r="B1107" s="56">
        <v>18</v>
      </c>
      <c r="C1107" s="212">
        <v>3.5999999999999999E-3</v>
      </c>
      <c r="D1107" s="212">
        <v>2.3999999999999998E-3</v>
      </c>
      <c r="I1107" s="61" t="s">
        <v>381</v>
      </c>
      <c r="J1107" s="67">
        <f t="shared" si="314"/>
        <v>4.9793827220013312E-3</v>
      </c>
      <c r="K1107" s="67">
        <f t="shared" si="314"/>
        <v>4.879450819493163E-3</v>
      </c>
      <c r="L1107" s="67">
        <f t="shared" si="314"/>
        <v>4.7815244637960039E-3</v>
      </c>
      <c r="M1107" s="67">
        <f t="shared" si="314"/>
        <v>4.6855634053207815E-3</v>
      </c>
      <c r="N1107" s="67">
        <f t="shared" si="314"/>
        <v>4.5915282022528483E-3</v>
      </c>
      <c r="O1107" s="67">
        <f t="shared" si="314"/>
        <v>4.4993802043406458E-3</v>
      </c>
      <c r="P1107" s="67">
        <f t="shared" si="314"/>
        <v>4.4090815370097219E-3</v>
      </c>
      <c r="Q1107" s="67">
        <f t="shared" si="314"/>
        <v>4.3205950857955581E-3</v>
      </c>
      <c r="R1107" s="67">
        <f t="shared" si="314"/>
        <v>4.2338844810888253E-3</v>
      </c>
      <c r="S1107" s="67">
        <f t="shared" si="314"/>
        <v>4.1489140831867822E-3</v>
      </c>
      <c r="T1107" s="67">
        <f t="shared" si="314"/>
        <v>4.0656489676446804E-3</v>
      </c>
      <c r="U1107" s="67">
        <f t="shared" si="314"/>
        <v>3.9840549109211578E-3</v>
      </c>
      <c r="V1107" s="67">
        <f t="shared" si="314"/>
        <v>3.9040983763117157E-3</v>
      </c>
      <c r="W1107" s="67">
        <f t="shared" si="314"/>
        <v>3.8257465001644906E-3</v>
      </c>
      <c r="X1107" s="67">
        <f t="shared" si="314"/>
        <v>3.7489670783726783E-3</v>
      </c>
      <c r="Y1107" s="67">
        <f t="shared" si="314"/>
        <v>3.67372855313803E-3</v>
      </c>
      <c r="Z1107" s="67">
        <f t="shared" si="315"/>
        <v>3.5999999999999999E-3</v>
      </c>
      <c r="AA1107" s="67">
        <f t="shared" si="315"/>
        <v>3.5277511151252075E-3</v>
      </c>
      <c r="AB1107" s="67">
        <f t="shared" si="315"/>
        <v>3.4569522028519849E-3</v>
      </c>
      <c r="AC1107" s="67">
        <f t="shared" si="315"/>
        <v>3.3875741634848979E-3</v>
      </c>
      <c r="AD1107" s="67">
        <f t="shared" si="315"/>
        <v>3.3195884813342195E-3</v>
      </c>
      <c r="AE1107" s="67">
        <f t="shared" si="315"/>
        <v>3.252967212995441E-3</v>
      </c>
      <c r="AF1107" s="67">
        <f t="shared" si="315"/>
        <v>3.1876829758640014E-3</v>
      </c>
      <c r="AG1107" s="67">
        <f t="shared" si="315"/>
        <v>3.12370893688052E-3</v>
      </c>
      <c r="AH1107" s="67">
        <f t="shared" si="315"/>
        <v>3.0610188015018974E-3</v>
      </c>
      <c r="AI1107" s="67">
        <f t="shared" si="315"/>
        <v>2.9995868028937626E-3</v>
      </c>
      <c r="AJ1107" s="67">
        <f t="shared" si="315"/>
        <v>2.939387691339813E-3</v>
      </c>
      <c r="AK1107" s="67">
        <f t="shared" si="315"/>
        <v>2.8803967238637041E-3</v>
      </c>
      <c r="AL1107" s="67">
        <f t="shared" si="315"/>
        <v>2.8225896540592156E-3</v>
      </c>
      <c r="AM1107" s="67">
        <f t="shared" si="315"/>
        <v>2.7659427221245199E-3</v>
      </c>
      <c r="AN1107" s="67">
        <f t="shared" si="315"/>
        <v>2.710432645096452E-3</v>
      </c>
      <c r="AO1107" s="67">
        <f t="shared" si="315"/>
        <v>2.6560366072807709E-3</v>
      </c>
      <c r="AP1107" s="67">
        <f t="shared" si="316"/>
        <v>2.6027322508744757E-3</v>
      </c>
      <c r="AQ1107" s="67">
        <f t="shared" si="316"/>
        <v>2.5504976667763261E-3</v>
      </c>
      <c r="AR1107" s="67">
        <f t="shared" si="316"/>
        <v>2.4993113855817845E-3</v>
      </c>
      <c r="AS1107" s="67">
        <f t="shared" si="316"/>
        <v>2.4491523687586855E-3</v>
      </c>
      <c r="AT1107" s="67">
        <f t="shared" si="316"/>
        <v>2.3999999999999989E-3</v>
      </c>
      <c r="AU1107" s="67">
        <f t="shared" si="316"/>
        <v>2.3518340767501376E-3</v>
      </c>
      <c r="AV1107" s="67">
        <f t="shared" si="316"/>
        <v>2.3046348019013221E-3</v>
      </c>
      <c r="AW1107" s="67">
        <f t="shared" si="316"/>
        <v>2.2583827756565977E-3</v>
      </c>
      <c r="AX1107" s="67">
        <f t="shared" si="316"/>
        <v>2.2130589875561453E-3</v>
      </c>
      <c r="AY1107" s="67">
        <f t="shared" si="316"/>
        <v>2.168644808663626E-3</v>
      </c>
      <c r="AZ1107" s="67">
        <f t="shared" si="316"/>
        <v>2.1251219839093331E-3</v>
      </c>
      <c r="BA1107" s="67">
        <f t="shared" si="316"/>
        <v>2.0824726245870125E-3</v>
      </c>
      <c r="BB1107" s="67">
        <f t="shared" si="316"/>
        <v>2.0406792010012639E-3</v>
      </c>
      <c r="BC1107" s="67">
        <f t="shared" si="316"/>
        <v>1.9997245352625075E-3</v>
      </c>
      <c r="BD1107" s="67">
        <f t="shared" si="316"/>
        <v>1.9595917942265414E-3</v>
      </c>
      <c r="BE1107" s="67">
        <f t="shared" si="316"/>
        <v>1.9202644825758021E-3</v>
      </c>
      <c r="BF1107" s="67">
        <f t="shared" si="317"/>
        <v>1.8817264360394762E-3</v>
      </c>
      <c r="BG1107" s="67">
        <f t="shared" si="317"/>
        <v>1.843961814749679E-3</v>
      </c>
      <c r="BH1107" s="67">
        <f t="shared" si="317"/>
        <v>1.8069550967309673E-3</v>
      </c>
      <c r="BI1107" s="67">
        <f t="shared" si="317"/>
        <v>1.7706910715205131E-3</v>
      </c>
      <c r="BJ1107" s="67">
        <f t="shared" si="317"/>
        <v>1.7351548339163162E-3</v>
      </c>
      <c r="BK1107" s="67">
        <f t="shared" si="317"/>
        <v>1.7003317778508831E-3</v>
      </c>
      <c r="BL1107" s="67">
        <f t="shared" si="317"/>
        <v>1.6662075903878554E-3</v>
      </c>
      <c r="BM1107" s="67">
        <f t="shared" si="317"/>
        <v>1.6327682458391229E-3</v>
      </c>
      <c r="BN1107" s="67">
        <f t="shared" si="317"/>
        <v>1.5999999999999986E-3</v>
      </c>
      <c r="BO1107" s="67">
        <f t="shared" si="317"/>
        <v>1.5678893845000907E-3</v>
      </c>
      <c r="BP1107" s="67">
        <f t="shared" si="317"/>
        <v>1.5364232012675472E-3</v>
      </c>
      <c r="BQ1107" s="67">
        <f t="shared" si="317"/>
        <v>1.5055885171043975E-3</v>
      </c>
      <c r="BS1107" s="55"/>
    </row>
    <row r="1108" spans="2:71">
      <c r="B1108" s="56">
        <v>19</v>
      </c>
      <c r="C1108" s="212">
        <v>3.5999999999999999E-3</v>
      </c>
      <c r="D1108" s="212">
        <v>2.5000000000000001E-3</v>
      </c>
      <c r="I1108" s="61" t="s">
        <v>381</v>
      </c>
      <c r="J1108" s="67">
        <f t="shared" si="314"/>
        <v>4.8193946858728571E-3</v>
      </c>
      <c r="K1108" s="67">
        <f t="shared" si="314"/>
        <v>4.7323228968446374E-3</v>
      </c>
      <c r="L1108" s="67">
        <f t="shared" si="314"/>
        <v>4.646824229948705E-3</v>
      </c>
      <c r="M1108" s="67">
        <f t="shared" si="314"/>
        <v>4.5628702636575976E-3</v>
      </c>
      <c r="N1108" s="67">
        <f t="shared" si="314"/>
        <v>4.480433089934322E-3</v>
      </c>
      <c r="O1108" s="67">
        <f t="shared" si="314"/>
        <v>4.3994853049551461E-3</v>
      </c>
      <c r="P1108" s="67">
        <f t="shared" si="314"/>
        <v>4.3200000000000009E-3</v>
      </c>
      <c r="Q1108" s="67">
        <f t="shared" si="314"/>
        <v>4.2419507525074647E-3</v>
      </c>
      <c r="R1108" s="67">
        <f t="shared" si="314"/>
        <v>4.1653116172913505E-3</v>
      </c>
      <c r="S1108" s="67">
        <f t="shared" si="314"/>
        <v>4.0900571179160001E-3</v>
      </c>
      <c r="T1108" s="67">
        <f t="shared" si="314"/>
        <v>4.0161622382273799E-3</v>
      </c>
      <c r="U1108" s="67">
        <f t="shared" si="314"/>
        <v>3.9436024140371961E-3</v>
      </c>
      <c r="V1108" s="67">
        <f t="shared" si="314"/>
        <v>3.8723535249572533E-3</v>
      </c>
      <c r="W1108" s="67">
        <f t="shared" si="314"/>
        <v>3.802391886381329E-3</v>
      </c>
      <c r="X1108" s="67">
        <f t="shared" si="314"/>
        <v>3.7336942416119332E-3</v>
      </c>
      <c r="Y1108" s="67">
        <f t="shared" ref="Y1108:AN1123" si="318">$C1108*POWER(POWER($D1108/$C1108,1/($D$672-$C$672)),Y$672-$C$672)</f>
        <v>3.6662377541292874E-3</v>
      </c>
      <c r="Z1108" s="67">
        <f t="shared" si="318"/>
        <v>3.5999999999999999E-3</v>
      </c>
      <c r="AA1108" s="67">
        <f t="shared" si="318"/>
        <v>3.5349589604228857E-3</v>
      </c>
      <c r="AB1108" s="67">
        <f t="shared" si="318"/>
        <v>3.4710930144094577E-3</v>
      </c>
      <c r="AC1108" s="67">
        <f t="shared" si="318"/>
        <v>3.4083809315966656E-3</v>
      </c>
      <c r="AD1108" s="67">
        <f t="shared" si="315"/>
        <v>3.3468018651894821E-3</v>
      </c>
      <c r="AE1108" s="67">
        <f t="shared" si="315"/>
        <v>3.286335345030996E-3</v>
      </c>
      <c r="AF1108" s="67">
        <f t="shared" si="315"/>
        <v>3.2269612707977098E-3</v>
      </c>
      <c r="AG1108" s="67">
        <f t="shared" si="315"/>
        <v>3.1686599053177738E-3</v>
      </c>
      <c r="AH1108" s="67">
        <f t="shared" si="315"/>
        <v>3.1114118680099431E-3</v>
      </c>
      <c r="AI1108" s="67">
        <f t="shared" si="315"/>
        <v>3.0551981284410714E-3</v>
      </c>
      <c r="AJ1108" s="67">
        <f t="shared" si="315"/>
        <v>2.9999999999999988E-3</v>
      </c>
      <c r="AK1108" s="67">
        <f t="shared" si="315"/>
        <v>2.9457991336857368E-3</v>
      </c>
      <c r="AL1108" s="67">
        <f t="shared" si="315"/>
        <v>2.8925775120078804E-3</v>
      </c>
      <c r="AM1108" s="67">
        <f t="shared" si="315"/>
        <v>2.8403174429972198E-3</v>
      </c>
      <c r="AN1108" s="67">
        <f t="shared" si="315"/>
        <v>2.7890015543245673E-3</v>
      </c>
      <c r="AO1108" s="67">
        <f t="shared" si="315"/>
        <v>2.7386127875258293E-3</v>
      </c>
      <c r="AP1108" s="67">
        <f t="shared" si="316"/>
        <v>2.6891343923314236E-3</v>
      </c>
      <c r="AQ1108" s="67">
        <f t="shared" si="316"/>
        <v>2.6405499210981438E-3</v>
      </c>
      <c r="AR1108" s="67">
        <f t="shared" si="316"/>
        <v>2.5928432233416187E-3</v>
      </c>
      <c r="AS1108" s="67">
        <f t="shared" si="316"/>
        <v>2.5459984403675587E-3</v>
      </c>
      <c r="AT1108" s="67">
        <f t="shared" si="316"/>
        <v>2.4999999999999979E-3</v>
      </c>
      <c r="AU1108" s="67">
        <f t="shared" si="316"/>
        <v>2.4548326114047798E-3</v>
      </c>
      <c r="AV1108" s="67">
        <f t="shared" si="316"/>
        <v>2.4104812600065661E-3</v>
      </c>
      <c r="AW1108" s="67">
        <f t="shared" si="316"/>
        <v>2.3669312024976828E-3</v>
      </c>
      <c r="AX1108" s="67">
        <f t="shared" si="316"/>
        <v>2.3241679619371387E-3</v>
      </c>
      <c r="AY1108" s="67">
        <f t="shared" si="316"/>
        <v>2.2821773229381899E-3</v>
      </c>
      <c r="AZ1108" s="67">
        <f t="shared" si="316"/>
        <v>2.240945326942852E-3</v>
      </c>
      <c r="BA1108" s="67">
        <f t="shared" si="316"/>
        <v>2.2004582675817855E-3</v>
      </c>
      <c r="BB1108" s="67">
        <f t="shared" si="316"/>
        <v>2.1607026861180144E-3</v>
      </c>
      <c r="BC1108" s="67">
        <f t="shared" si="316"/>
        <v>2.1216653669729646E-3</v>
      </c>
      <c r="BD1108" s="67">
        <f t="shared" si="316"/>
        <v>2.0833333333333311E-3</v>
      </c>
      <c r="BE1108" s="67">
        <f t="shared" ref="BE1108:BQ1123" si="319">$C1108*POWER(POWER($D1108/$C1108,1/($D$672-$C$672)),BE$672-$C$672)</f>
        <v>2.0456938428373159E-3</v>
      </c>
      <c r="BF1108" s="67">
        <f t="shared" si="319"/>
        <v>2.0087343833388046E-3</v>
      </c>
      <c r="BG1108" s="67">
        <f t="shared" si="319"/>
        <v>1.9724426687480682E-3</v>
      </c>
      <c r="BH1108" s="67">
        <f t="shared" si="319"/>
        <v>1.936806634947615E-3</v>
      </c>
      <c r="BI1108" s="67">
        <f t="shared" si="319"/>
        <v>1.9018144357818244E-3</v>
      </c>
      <c r="BJ1108" s="67">
        <f t="shared" si="319"/>
        <v>1.8674544391190429E-3</v>
      </c>
      <c r="BK1108" s="67">
        <f t="shared" si="319"/>
        <v>1.8337152229848208E-3</v>
      </c>
      <c r="BL1108" s="67">
        <f t="shared" si="319"/>
        <v>1.8005855717650116E-3</v>
      </c>
      <c r="BM1108" s="67">
        <f t="shared" si="319"/>
        <v>1.7680544724774701E-3</v>
      </c>
      <c r="BN1108" s="67">
        <f t="shared" si="319"/>
        <v>1.7361111111111086E-3</v>
      </c>
      <c r="BO1108" s="67">
        <f t="shared" si="319"/>
        <v>1.7047448690310958E-3</v>
      </c>
      <c r="BP1108" s="67">
        <f t="shared" si="319"/>
        <v>1.6739453194490031E-3</v>
      </c>
      <c r="BQ1108" s="67">
        <f t="shared" si="319"/>
        <v>1.6437022239567229E-3</v>
      </c>
      <c r="BS1108" s="55"/>
    </row>
    <row r="1109" spans="2:71">
      <c r="B1109" s="56">
        <v>20</v>
      </c>
      <c r="C1109" s="212">
        <v>3.5999999999999999E-3</v>
      </c>
      <c r="D1109" s="212">
        <v>2.5000000000000001E-3</v>
      </c>
      <c r="I1109" s="61" t="s">
        <v>381</v>
      </c>
      <c r="J1109" s="67">
        <f t="shared" ref="J1109:Y1124" si="320">$C1109*POWER(POWER($D1109/$C1109,1/($D$672-$C$672)),J$672-$C$672)</f>
        <v>4.8193946858728571E-3</v>
      </c>
      <c r="K1109" s="67">
        <f t="shared" si="320"/>
        <v>4.7323228968446374E-3</v>
      </c>
      <c r="L1109" s="67">
        <f t="shared" si="320"/>
        <v>4.646824229948705E-3</v>
      </c>
      <c r="M1109" s="67">
        <f t="shared" si="320"/>
        <v>4.5628702636575976E-3</v>
      </c>
      <c r="N1109" s="67">
        <f t="shared" si="320"/>
        <v>4.480433089934322E-3</v>
      </c>
      <c r="O1109" s="67">
        <f t="shared" si="320"/>
        <v>4.3994853049551461E-3</v>
      </c>
      <c r="P1109" s="67">
        <f t="shared" si="320"/>
        <v>4.3200000000000009E-3</v>
      </c>
      <c r="Q1109" s="67">
        <f t="shared" si="320"/>
        <v>4.2419507525074647E-3</v>
      </c>
      <c r="R1109" s="67">
        <f t="shared" si="320"/>
        <v>4.1653116172913505E-3</v>
      </c>
      <c r="S1109" s="67">
        <f t="shared" si="320"/>
        <v>4.0900571179160001E-3</v>
      </c>
      <c r="T1109" s="67">
        <f t="shared" si="320"/>
        <v>4.0161622382273799E-3</v>
      </c>
      <c r="U1109" s="67">
        <f t="shared" si="320"/>
        <v>3.9436024140371961E-3</v>
      </c>
      <c r="V1109" s="67">
        <f t="shared" si="320"/>
        <v>3.8723535249572533E-3</v>
      </c>
      <c r="W1109" s="67">
        <f t="shared" si="320"/>
        <v>3.802391886381329E-3</v>
      </c>
      <c r="X1109" s="67">
        <f t="shared" si="320"/>
        <v>3.7336942416119332E-3</v>
      </c>
      <c r="Y1109" s="67">
        <f t="shared" si="320"/>
        <v>3.6662377541292874E-3</v>
      </c>
      <c r="Z1109" s="67">
        <f t="shared" si="318"/>
        <v>3.5999999999999999E-3</v>
      </c>
      <c r="AA1109" s="67">
        <f t="shared" si="318"/>
        <v>3.5349589604228857E-3</v>
      </c>
      <c r="AB1109" s="67">
        <f t="shared" si="318"/>
        <v>3.4710930144094577E-3</v>
      </c>
      <c r="AC1109" s="67">
        <f t="shared" si="318"/>
        <v>3.4083809315966656E-3</v>
      </c>
      <c r="AD1109" s="67">
        <f t="shared" si="318"/>
        <v>3.3468018651894821E-3</v>
      </c>
      <c r="AE1109" s="67">
        <f t="shared" si="318"/>
        <v>3.286335345030996E-3</v>
      </c>
      <c r="AF1109" s="67">
        <f t="shared" si="318"/>
        <v>3.2269612707977098E-3</v>
      </c>
      <c r="AG1109" s="67">
        <f t="shared" si="318"/>
        <v>3.1686599053177738E-3</v>
      </c>
      <c r="AH1109" s="67">
        <f t="shared" si="318"/>
        <v>3.1114118680099431E-3</v>
      </c>
      <c r="AI1109" s="67">
        <f t="shared" si="318"/>
        <v>3.0551981284410714E-3</v>
      </c>
      <c r="AJ1109" s="67">
        <f t="shared" si="318"/>
        <v>2.9999999999999988E-3</v>
      </c>
      <c r="AK1109" s="67">
        <f t="shared" si="318"/>
        <v>2.9457991336857368E-3</v>
      </c>
      <c r="AL1109" s="67">
        <f t="shared" si="318"/>
        <v>2.8925775120078804E-3</v>
      </c>
      <c r="AM1109" s="67">
        <f t="shared" si="318"/>
        <v>2.8403174429972198E-3</v>
      </c>
      <c r="AN1109" s="67">
        <f t="shared" si="318"/>
        <v>2.7890015543245673E-3</v>
      </c>
      <c r="AO1109" s="67">
        <f t="shared" ref="AO1109:BD1124" si="321">$C1109*POWER(POWER($D1109/$C1109,1/($D$672-$C$672)),AO$672-$C$672)</f>
        <v>2.7386127875258293E-3</v>
      </c>
      <c r="AP1109" s="67">
        <f t="shared" si="321"/>
        <v>2.6891343923314236E-3</v>
      </c>
      <c r="AQ1109" s="67">
        <f t="shared" si="321"/>
        <v>2.6405499210981438E-3</v>
      </c>
      <c r="AR1109" s="67">
        <f t="shared" si="321"/>
        <v>2.5928432233416187E-3</v>
      </c>
      <c r="AS1109" s="67">
        <f t="shared" si="321"/>
        <v>2.5459984403675587E-3</v>
      </c>
      <c r="AT1109" s="67">
        <f t="shared" si="321"/>
        <v>2.4999999999999979E-3</v>
      </c>
      <c r="AU1109" s="67">
        <f t="shared" si="321"/>
        <v>2.4548326114047798E-3</v>
      </c>
      <c r="AV1109" s="67">
        <f t="shared" si="321"/>
        <v>2.4104812600065661E-3</v>
      </c>
      <c r="AW1109" s="67">
        <f t="shared" si="321"/>
        <v>2.3669312024976828E-3</v>
      </c>
      <c r="AX1109" s="67">
        <f t="shared" si="321"/>
        <v>2.3241679619371387E-3</v>
      </c>
      <c r="AY1109" s="67">
        <f t="shared" si="321"/>
        <v>2.2821773229381899E-3</v>
      </c>
      <c r="AZ1109" s="67">
        <f t="shared" si="321"/>
        <v>2.240945326942852E-3</v>
      </c>
      <c r="BA1109" s="67">
        <f t="shared" si="321"/>
        <v>2.2004582675817855E-3</v>
      </c>
      <c r="BB1109" s="67">
        <f t="shared" si="321"/>
        <v>2.1607026861180144E-3</v>
      </c>
      <c r="BC1109" s="67">
        <f t="shared" si="321"/>
        <v>2.1216653669729646E-3</v>
      </c>
      <c r="BD1109" s="67">
        <f t="shared" si="321"/>
        <v>2.0833333333333311E-3</v>
      </c>
      <c r="BE1109" s="67">
        <f t="shared" si="319"/>
        <v>2.0456938428373159E-3</v>
      </c>
      <c r="BF1109" s="67">
        <f t="shared" si="319"/>
        <v>2.0087343833388046E-3</v>
      </c>
      <c r="BG1109" s="67">
        <f t="shared" si="319"/>
        <v>1.9724426687480682E-3</v>
      </c>
      <c r="BH1109" s="67">
        <f t="shared" si="319"/>
        <v>1.936806634947615E-3</v>
      </c>
      <c r="BI1109" s="67">
        <f t="shared" si="319"/>
        <v>1.9018144357818244E-3</v>
      </c>
      <c r="BJ1109" s="67">
        <f t="shared" si="319"/>
        <v>1.8674544391190429E-3</v>
      </c>
      <c r="BK1109" s="67">
        <f t="shared" si="319"/>
        <v>1.8337152229848208E-3</v>
      </c>
      <c r="BL1109" s="67">
        <f t="shared" si="319"/>
        <v>1.8005855717650116E-3</v>
      </c>
      <c r="BM1109" s="67">
        <f t="shared" si="319"/>
        <v>1.7680544724774701E-3</v>
      </c>
      <c r="BN1109" s="67">
        <f t="shared" si="319"/>
        <v>1.7361111111111086E-3</v>
      </c>
      <c r="BO1109" s="67">
        <f t="shared" si="319"/>
        <v>1.7047448690310958E-3</v>
      </c>
      <c r="BP1109" s="67">
        <f t="shared" si="319"/>
        <v>1.6739453194490031E-3</v>
      </c>
      <c r="BQ1109" s="67">
        <f t="shared" si="319"/>
        <v>1.6437022239567229E-3</v>
      </c>
      <c r="BS1109" s="55"/>
    </row>
    <row r="1110" spans="2:71">
      <c r="B1110" s="56">
        <v>21</v>
      </c>
      <c r="C1110" s="212">
        <v>3.5000000000000001E-3</v>
      </c>
      <c r="D1110" s="212">
        <v>2.5000000000000001E-3</v>
      </c>
      <c r="I1110" s="61" t="s">
        <v>381</v>
      </c>
      <c r="J1110" s="67">
        <f t="shared" si="320"/>
        <v>4.5811073931274968E-3</v>
      </c>
      <c r="K1110" s="67">
        <f t="shared" si="320"/>
        <v>4.5046813046020935E-3</v>
      </c>
      <c r="L1110" s="67">
        <f t="shared" si="320"/>
        <v>4.4295302237344599E-3</v>
      </c>
      <c r="M1110" s="67">
        <f t="shared" si="320"/>
        <v>4.3556328797182643E-3</v>
      </c>
      <c r="N1110" s="67">
        <f t="shared" si="320"/>
        <v>4.2829683566056017E-3</v>
      </c>
      <c r="O1110" s="67">
        <f t="shared" si="320"/>
        <v>4.2115160873869208E-3</v>
      </c>
      <c r="P1110" s="67">
        <f t="shared" si="320"/>
        <v>4.1412558481697271E-3</v>
      </c>
      <c r="Q1110" s="67">
        <f t="shared" si="320"/>
        <v>4.0721677524544059E-3</v>
      </c>
      <c r="R1110" s="67">
        <f t="shared" si="320"/>
        <v>4.0042322455055273E-3</v>
      </c>
      <c r="S1110" s="67">
        <f t="shared" si="320"/>
        <v>3.9374300988170704E-3</v>
      </c>
      <c r="T1110" s="67">
        <f t="shared" si="320"/>
        <v>3.8717424046699703E-3</v>
      </c>
      <c r="U1110" s="67">
        <f t="shared" si="320"/>
        <v>3.8071505707804685E-3</v>
      </c>
      <c r="V1110" s="67">
        <f t="shared" si="320"/>
        <v>3.7436363150377401E-3</v>
      </c>
      <c r="W1110" s="67">
        <f t="shared" si="320"/>
        <v>3.6811816603293155E-3</v>
      </c>
      <c r="X1110" s="67">
        <f t="shared" si="320"/>
        <v>3.6197689294528309E-3</v>
      </c>
      <c r="Y1110" s="67">
        <f t="shared" si="320"/>
        <v>3.5593807401126548E-3</v>
      </c>
      <c r="Z1110" s="67">
        <f t="shared" si="318"/>
        <v>3.5000000000000001E-3</v>
      </c>
      <c r="AA1110" s="67">
        <f t="shared" si="318"/>
        <v>3.4416099019551048E-3</v>
      </c>
      <c r="AB1110" s="67">
        <f t="shared" si="318"/>
        <v>3.3841939192101218E-3</v>
      </c>
      <c r="AC1110" s="67">
        <f t="shared" si="318"/>
        <v>3.3277358007113736E-3</v>
      </c>
      <c r="AD1110" s="67">
        <f t="shared" si="318"/>
        <v>3.272219566519647E-3</v>
      </c>
      <c r="AE1110" s="67">
        <f t="shared" si="318"/>
        <v>3.2176295032872162E-3</v>
      </c>
      <c r="AF1110" s="67">
        <f t="shared" si="318"/>
        <v>3.1639501598103338E-3</v>
      </c>
      <c r="AG1110" s="67">
        <f t="shared" si="318"/>
        <v>3.1111663426559091E-3</v>
      </c>
      <c r="AH1110" s="67">
        <f t="shared" si="318"/>
        <v>3.0592631118611501E-3</v>
      </c>
      <c r="AI1110" s="67">
        <f t="shared" si="318"/>
        <v>3.0082257767049488E-3</v>
      </c>
      <c r="AJ1110" s="67">
        <f t="shared" si="318"/>
        <v>2.958039891549811E-3</v>
      </c>
      <c r="AK1110" s="67">
        <f t="shared" si="318"/>
        <v>2.9086912517531523E-3</v>
      </c>
      <c r="AL1110" s="67">
        <f t="shared" si="318"/>
        <v>2.8601658896468107E-3</v>
      </c>
      <c r="AM1110" s="67">
        <f t="shared" si="318"/>
        <v>2.8124500705836277E-3</v>
      </c>
      <c r="AN1110" s="67">
        <f t="shared" si="318"/>
        <v>2.765530289049984E-3</v>
      </c>
      <c r="AO1110" s="67">
        <f t="shared" si="321"/>
        <v>2.7193932648431969E-3</v>
      </c>
      <c r="AP1110" s="67">
        <f t="shared" si="321"/>
        <v>2.6740259393126767E-3</v>
      </c>
      <c r="AQ1110" s="67">
        <f t="shared" si="321"/>
        <v>2.6294154716638022E-3</v>
      </c>
      <c r="AR1110" s="67">
        <f t="shared" si="321"/>
        <v>2.5855492353234551E-3</v>
      </c>
      <c r="AS1110" s="67">
        <f t="shared" si="321"/>
        <v>2.5424148143661863E-3</v>
      </c>
      <c r="AT1110" s="67">
        <f t="shared" si="321"/>
        <v>2.5000000000000053E-3</v>
      </c>
      <c r="AU1110" s="67">
        <f t="shared" si="321"/>
        <v>2.458292787110794E-3</v>
      </c>
      <c r="AV1110" s="67">
        <f t="shared" si="321"/>
        <v>2.4172813708643773E-3</v>
      </c>
      <c r="AW1110" s="67">
        <f t="shared" si="321"/>
        <v>2.376954143365272E-3</v>
      </c>
      <c r="AX1110" s="67">
        <f t="shared" si="321"/>
        <v>2.3372996903711809E-3</v>
      </c>
      <c r="AY1110" s="67">
        <f t="shared" si="321"/>
        <v>2.2983067880623016E-3</v>
      </c>
      <c r="AZ1110" s="67">
        <f t="shared" si="321"/>
        <v>2.2599643998645288E-3</v>
      </c>
      <c r="BA1110" s="67">
        <f t="shared" si="321"/>
        <v>2.2222616733256536E-3</v>
      </c>
      <c r="BB1110" s="67">
        <f t="shared" si="321"/>
        <v>2.185187937043683E-3</v>
      </c>
      <c r="BC1110" s="67">
        <f t="shared" si="321"/>
        <v>2.1487326976463968E-3</v>
      </c>
      <c r="BD1110" s="67">
        <f t="shared" si="321"/>
        <v>2.1128856368212976E-3</v>
      </c>
      <c r="BE1110" s="67">
        <f t="shared" si="319"/>
        <v>2.0776366083951128E-3</v>
      </c>
      <c r="BF1110" s="67">
        <f t="shared" si="319"/>
        <v>2.0429756354620118E-3</v>
      </c>
      <c r="BG1110" s="67">
        <f t="shared" si="319"/>
        <v>2.0088929075597378E-3</v>
      </c>
      <c r="BH1110" s="67">
        <f t="shared" si="319"/>
        <v>1.9753787778928498E-3</v>
      </c>
      <c r="BI1110" s="67">
        <f t="shared" si="319"/>
        <v>1.9424237606022873E-3</v>
      </c>
      <c r="BJ1110" s="67">
        <f t="shared" si="319"/>
        <v>1.910018528080487E-3</v>
      </c>
      <c r="BK1110" s="67">
        <f t="shared" si="319"/>
        <v>1.8781539083312911E-3</v>
      </c>
      <c r="BL1110" s="67">
        <f t="shared" si="319"/>
        <v>1.8468208823739002E-3</v>
      </c>
      <c r="BM1110" s="67">
        <f t="shared" si="319"/>
        <v>1.8160105816901367E-3</v>
      </c>
      <c r="BN1110" s="67">
        <f t="shared" si="319"/>
        <v>1.7857142857142928E-3</v>
      </c>
      <c r="BO1110" s="67">
        <f t="shared" si="319"/>
        <v>1.7559234193648562E-3</v>
      </c>
      <c r="BP1110" s="67">
        <f t="shared" si="319"/>
        <v>1.7266295506174157E-3</v>
      </c>
      <c r="BQ1110" s="67">
        <f t="shared" si="319"/>
        <v>1.6978243881180545E-3</v>
      </c>
      <c r="BS1110" s="55"/>
    </row>
    <row r="1111" spans="2:71">
      <c r="B1111" s="56">
        <v>22</v>
      </c>
      <c r="C1111" s="212">
        <v>3.5000000000000001E-3</v>
      </c>
      <c r="D1111" s="212">
        <v>2.5000000000000001E-3</v>
      </c>
      <c r="I1111" s="61" t="s">
        <v>381</v>
      </c>
      <c r="J1111" s="67">
        <f t="shared" si="320"/>
        <v>4.5811073931274968E-3</v>
      </c>
      <c r="K1111" s="67">
        <f t="shared" si="320"/>
        <v>4.5046813046020935E-3</v>
      </c>
      <c r="L1111" s="67">
        <f t="shared" si="320"/>
        <v>4.4295302237344599E-3</v>
      </c>
      <c r="M1111" s="67">
        <f t="shared" si="320"/>
        <v>4.3556328797182643E-3</v>
      </c>
      <c r="N1111" s="67">
        <f t="shared" si="320"/>
        <v>4.2829683566056017E-3</v>
      </c>
      <c r="O1111" s="67">
        <f t="shared" si="320"/>
        <v>4.2115160873869208E-3</v>
      </c>
      <c r="P1111" s="67">
        <f t="shared" si="320"/>
        <v>4.1412558481697271E-3</v>
      </c>
      <c r="Q1111" s="67">
        <f t="shared" si="320"/>
        <v>4.0721677524544059E-3</v>
      </c>
      <c r="R1111" s="67">
        <f t="shared" si="320"/>
        <v>4.0042322455055273E-3</v>
      </c>
      <c r="S1111" s="67">
        <f t="shared" si="320"/>
        <v>3.9374300988170704E-3</v>
      </c>
      <c r="T1111" s="67">
        <f t="shared" si="320"/>
        <v>3.8717424046699703E-3</v>
      </c>
      <c r="U1111" s="67">
        <f t="shared" si="320"/>
        <v>3.8071505707804685E-3</v>
      </c>
      <c r="V1111" s="67">
        <f t="shared" si="320"/>
        <v>3.7436363150377401E-3</v>
      </c>
      <c r="W1111" s="67">
        <f t="shared" si="320"/>
        <v>3.6811816603293155E-3</v>
      </c>
      <c r="X1111" s="67">
        <f t="shared" si="320"/>
        <v>3.6197689294528309E-3</v>
      </c>
      <c r="Y1111" s="67">
        <f t="shared" si="320"/>
        <v>3.5593807401126548E-3</v>
      </c>
      <c r="Z1111" s="67">
        <f t="shared" si="318"/>
        <v>3.5000000000000001E-3</v>
      </c>
      <c r="AA1111" s="67">
        <f t="shared" si="318"/>
        <v>3.4416099019551048E-3</v>
      </c>
      <c r="AB1111" s="67">
        <f t="shared" si="318"/>
        <v>3.3841939192101218E-3</v>
      </c>
      <c r="AC1111" s="67">
        <f t="shared" si="318"/>
        <v>3.3277358007113736E-3</v>
      </c>
      <c r="AD1111" s="67">
        <f t="shared" si="318"/>
        <v>3.272219566519647E-3</v>
      </c>
      <c r="AE1111" s="67">
        <f t="shared" si="318"/>
        <v>3.2176295032872162E-3</v>
      </c>
      <c r="AF1111" s="67">
        <f t="shared" si="318"/>
        <v>3.1639501598103338E-3</v>
      </c>
      <c r="AG1111" s="67">
        <f t="shared" si="318"/>
        <v>3.1111663426559091E-3</v>
      </c>
      <c r="AH1111" s="67">
        <f t="shared" si="318"/>
        <v>3.0592631118611501E-3</v>
      </c>
      <c r="AI1111" s="67">
        <f t="shared" si="318"/>
        <v>3.0082257767049488E-3</v>
      </c>
      <c r="AJ1111" s="67">
        <f t="shared" si="318"/>
        <v>2.958039891549811E-3</v>
      </c>
      <c r="AK1111" s="67">
        <f t="shared" si="318"/>
        <v>2.9086912517531523E-3</v>
      </c>
      <c r="AL1111" s="67">
        <f t="shared" si="318"/>
        <v>2.8601658896468107E-3</v>
      </c>
      <c r="AM1111" s="67">
        <f t="shared" si="318"/>
        <v>2.8124500705836277E-3</v>
      </c>
      <c r="AN1111" s="67">
        <f t="shared" si="318"/>
        <v>2.765530289049984E-3</v>
      </c>
      <c r="AO1111" s="67">
        <f t="shared" si="321"/>
        <v>2.7193932648431969E-3</v>
      </c>
      <c r="AP1111" s="67">
        <f t="shared" si="321"/>
        <v>2.6740259393126767E-3</v>
      </c>
      <c r="AQ1111" s="67">
        <f t="shared" si="321"/>
        <v>2.6294154716638022E-3</v>
      </c>
      <c r="AR1111" s="67">
        <f t="shared" si="321"/>
        <v>2.5855492353234551E-3</v>
      </c>
      <c r="AS1111" s="67">
        <f t="shared" si="321"/>
        <v>2.5424148143661863E-3</v>
      </c>
      <c r="AT1111" s="67">
        <f t="shared" si="321"/>
        <v>2.5000000000000053E-3</v>
      </c>
      <c r="AU1111" s="67">
        <f t="shared" si="321"/>
        <v>2.458292787110794E-3</v>
      </c>
      <c r="AV1111" s="67">
        <f t="shared" si="321"/>
        <v>2.4172813708643773E-3</v>
      </c>
      <c r="AW1111" s="67">
        <f t="shared" si="321"/>
        <v>2.376954143365272E-3</v>
      </c>
      <c r="AX1111" s="67">
        <f t="shared" si="321"/>
        <v>2.3372996903711809E-3</v>
      </c>
      <c r="AY1111" s="67">
        <f t="shared" si="321"/>
        <v>2.2983067880623016E-3</v>
      </c>
      <c r="AZ1111" s="67">
        <f t="shared" si="321"/>
        <v>2.2599643998645288E-3</v>
      </c>
      <c r="BA1111" s="67">
        <f t="shared" si="321"/>
        <v>2.2222616733256536E-3</v>
      </c>
      <c r="BB1111" s="67">
        <f t="shared" si="321"/>
        <v>2.185187937043683E-3</v>
      </c>
      <c r="BC1111" s="67">
        <f t="shared" si="321"/>
        <v>2.1487326976463968E-3</v>
      </c>
      <c r="BD1111" s="67">
        <f t="shared" si="321"/>
        <v>2.1128856368212976E-3</v>
      </c>
      <c r="BE1111" s="67">
        <f t="shared" si="319"/>
        <v>2.0776366083951128E-3</v>
      </c>
      <c r="BF1111" s="67">
        <f t="shared" si="319"/>
        <v>2.0429756354620118E-3</v>
      </c>
      <c r="BG1111" s="67">
        <f t="shared" si="319"/>
        <v>2.0088929075597378E-3</v>
      </c>
      <c r="BH1111" s="67">
        <f t="shared" si="319"/>
        <v>1.9753787778928498E-3</v>
      </c>
      <c r="BI1111" s="67">
        <f t="shared" si="319"/>
        <v>1.9424237606022873E-3</v>
      </c>
      <c r="BJ1111" s="67">
        <f t="shared" si="319"/>
        <v>1.910018528080487E-3</v>
      </c>
      <c r="BK1111" s="67">
        <f t="shared" si="319"/>
        <v>1.8781539083312911E-3</v>
      </c>
      <c r="BL1111" s="67">
        <f t="shared" si="319"/>
        <v>1.8468208823739002E-3</v>
      </c>
      <c r="BM1111" s="67">
        <f t="shared" si="319"/>
        <v>1.8160105816901367E-3</v>
      </c>
      <c r="BN1111" s="67">
        <f t="shared" si="319"/>
        <v>1.7857142857142928E-3</v>
      </c>
      <c r="BO1111" s="67">
        <f t="shared" si="319"/>
        <v>1.7559234193648562E-3</v>
      </c>
      <c r="BP1111" s="67">
        <f t="shared" si="319"/>
        <v>1.7266295506174157E-3</v>
      </c>
      <c r="BQ1111" s="67">
        <f t="shared" si="319"/>
        <v>1.6978243881180545E-3</v>
      </c>
      <c r="BS1111" s="55"/>
    </row>
    <row r="1112" spans="2:71">
      <c r="B1112" s="56">
        <v>23</v>
      </c>
      <c r="C1112" s="212">
        <v>3.3999999999999998E-3</v>
      </c>
      <c r="D1112" s="212">
        <v>2.5000000000000001E-3</v>
      </c>
      <c r="I1112" s="61" t="s">
        <v>381</v>
      </c>
      <c r="J1112" s="67">
        <f t="shared" si="320"/>
        <v>4.3482053268062426E-3</v>
      </c>
      <c r="K1112" s="67">
        <f t="shared" si="320"/>
        <v>4.2818662592378999E-3</v>
      </c>
      <c r="L1112" s="67">
        <f t="shared" si="320"/>
        <v>4.2165393039216414E-3</v>
      </c>
      <c r="M1112" s="67">
        <f t="shared" si="320"/>
        <v>4.1522090194102404E-3</v>
      </c>
      <c r="N1112" s="67">
        <f t="shared" si="320"/>
        <v>4.0888601998413038E-3</v>
      </c>
      <c r="O1112" s="67">
        <f t="shared" si="320"/>
        <v>4.0264778713430278E-3</v>
      </c>
      <c r="P1112" s="67">
        <f t="shared" si="320"/>
        <v>3.9650472884948038E-3</v>
      </c>
      <c r="Q1112" s="67">
        <f t="shared" si="320"/>
        <v>3.9045539308418119E-3</v>
      </c>
      <c r="R1112" s="67">
        <f t="shared" si="320"/>
        <v>3.8449834994628033E-3</v>
      </c>
      <c r="S1112" s="67">
        <f t="shared" si="320"/>
        <v>3.7863219135902296E-3</v>
      </c>
      <c r="T1112" s="67">
        <f t="shared" si="320"/>
        <v>3.7285553072819548E-3</v>
      </c>
      <c r="U1112" s="67">
        <f t="shared" si="320"/>
        <v>3.6716700261437345E-3</v>
      </c>
      <c r="V1112" s="67">
        <f t="shared" si="320"/>
        <v>3.6156526241017031E-3</v>
      </c>
      <c r="W1112" s="67">
        <f t="shared" si="320"/>
        <v>3.560489860224102E-3</v>
      </c>
      <c r="X1112" s="67">
        <f t="shared" si="320"/>
        <v>3.5061686955914981E-3</v>
      </c>
      <c r="Y1112" s="67">
        <f t="shared" si="320"/>
        <v>3.4526762902147507E-3</v>
      </c>
      <c r="Z1112" s="67">
        <f t="shared" si="318"/>
        <v>3.3999999999999998E-3</v>
      </c>
      <c r="AA1112" s="67">
        <f t="shared" si="318"/>
        <v>3.3481273737599611E-3</v>
      </c>
      <c r="AB1112" s="67">
        <f t="shared" si="318"/>
        <v>3.2970461502708163E-3</v>
      </c>
      <c r="AC1112" s="67">
        <f t="shared" si="318"/>
        <v>3.2467442553740051E-3</v>
      </c>
      <c r="AD1112" s="67">
        <f t="shared" si="318"/>
        <v>3.1972097991222383E-3</v>
      </c>
      <c r="AE1112" s="67">
        <f t="shared" si="318"/>
        <v>3.148431072969045E-3</v>
      </c>
      <c r="AF1112" s="67">
        <f t="shared" si="318"/>
        <v>3.1003965470012074E-3</v>
      </c>
      <c r="AG1112" s="67">
        <f t="shared" si="318"/>
        <v>3.0530948672134132E-3</v>
      </c>
      <c r="AH1112" s="67">
        <f t="shared" si="318"/>
        <v>3.006514852824489E-3</v>
      </c>
      <c r="AI1112" s="67">
        <f t="shared" si="318"/>
        <v>2.9606454936345803E-3</v>
      </c>
      <c r="AJ1112" s="67">
        <f t="shared" si="318"/>
        <v>2.9154759474226506E-3</v>
      </c>
      <c r="AK1112" s="67">
        <f t="shared" si="318"/>
        <v>2.8709955373836865E-3</v>
      </c>
      <c r="AL1112" s="67">
        <f t="shared" si="318"/>
        <v>2.8271937496050031E-3</v>
      </c>
      <c r="AM1112" s="67">
        <f t="shared" si="318"/>
        <v>2.7840602305810522E-3</v>
      </c>
      <c r="AN1112" s="67">
        <f t="shared" si="318"/>
        <v>2.741584784766144E-3</v>
      </c>
      <c r="AO1112" s="67">
        <f t="shared" si="321"/>
        <v>2.6997573721645111E-3</v>
      </c>
      <c r="AP1112" s="67">
        <f t="shared" si="321"/>
        <v>2.658568105957135E-3</v>
      </c>
      <c r="AQ1112" s="67">
        <f t="shared" si="321"/>
        <v>2.618007250164782E-3</v>
      </c>
      <c r="AR1112" s="67">
        <f t="shared" si="321"/>
        <v>2.5780652173466906E-3</v>
      </c>
      <c r="AS1112" s="67">
        <f t="shared" si="321"/>
        <v>2.5387325663343762E-3</v>
      </c>
      <c r="AT1112" s="67">
        <f t="shared" si="321"/>
        <v>2.5000000000000005E-3</v>
      </c>
      <c r="AU1112" s="67">
        <f t="shared" si="321"/>
        <v>2.4618583630587956E-3</v>
      </c>
      <c r="AV1112" s="67">
        <f t="shared" si="321"/>
        <v>2.4242986399050127E-3</v>
      </c>
      <c r="AW1112" s="67">
        <f t="shared" si="321"/>
        <v>2.3873119524808872E-3</v>
      </c>
      <c r="AX1112" s="67">
        <f t="shared" si="321"/>
        <v>2.3508895581781171E-3</v>
      </c>
      <c r="AY1112" s="67">
        <f t="shared" si="321"/>
        <v>2.3150228477713574E-3</v>
      </c>
      <c r="AZ1112" s="67">
        <f t="shared" si="321"/>
        <v>2.2797033433832412E-3</v>
      </c>
      <c r="BA1112" s="67">
        <f t="shared" si="321"/>
        <v>2.2449226964804518E-3</v>
      </c>
      <c r="BB1112" s="67">
        <f t="shared" si="321"/>
        <v>2.2106726859003603E-3</v>
      </c>
      <c r="BC1112" s="67">
        <f t="shared" si="321"/>
        <v>2.1769452159077804E-3</v>
      </c>
      <c r="BD1112" s="67">
        <f t="shared" si="321"/>
        <v>2.1437323142813611E-3</v>
      </c>
      <c r="BE1112" s="67">
        <f t="shared" si="319"/>
        <v>2.111026130429182E-3</v>
      </c>
      <c r="BF1112" s="67">
        <f t="shared" si="319"/>
        <v>2.0788189335330912E-3</v>
      </c>
      <c r="BG1112" s="67">
        <f t="shared" si="319"/>
        <v>2.0471031107213624E-3</v>
      </c>
      <c r="BH1112" s="67">
        <f t="shared" si="319"/>
        <v>2.0158711652692243E-3</v>
      </c>
      <c r="BI1112" s="67">
        <f t="shared" si="319"/>
        <v>1.9851157148268474E-3</v>
      </c>
      <c r="BJ1112" s="67">
        <f t="shared" si="319"/>
        <v>1.9548294896743648E-3</v>
      </c>
      <c r="BK1112" s="67">
        <f t="shared" si="319"/>
        <v>1.9250053310035167E-3</v>
      </c>
      <c r="BL1112" s="67">
        <f t="shared" si="319"/>
        <v>1.8956361892255083E-3</v>
      </c>
      <c r="BM1112" s="67">
        <f t="shared" si="319"/>
        <v>1.8667151223046891E-3</v>
      </c>
      <c r="BN1112" s="67">
        <f t="shared" si="319"/>
        <v>1.8382352941176481E-3</v>
      </c>
      <c r="BO1112" s="67">
        <f t="shared" si="319"/>
        <v>1.8101899728373504E-3</v>
      </c>
      <c r="BP1112" s="67">
        <f t="shared" si="319"/>
        <v>1.7825725293419217E-3</v>
      </c>
      <c r="BQ1112" s="67">
        <f t="shared" si="319"/>
        <v>1.7553764356477118E-3</v>
      </c>
      <c r="BS1112" s="55"/>
    </row>
    <row r="1113" spans="2:71">
      <c r="B1113" s="56">
        <v>24</v>
      </c>
      <c r="C1113" s="212">
        <v>3.3E-3</v>
      </c>
      <c r="D1113" s="212">
        <v>2.5000000000000001E-3</v>
      </c>
      <c r="I1113" s="61" t="s">
        <v>381</v>
      </c>
      <c r="J1113" s="67">
        <f t="shared" si="320"/>
        <v>4.120719803756257E-3</v>
      </c>
      <c r="K1113" s="67">
        <f t="shared" si="320"/>
        <v>4.0639128713951264E-3</v>
      </c>
      <c r="L1113" s="67">
        <f t="shared" si="320"/>
        <v>4.0078890613325178E-3</v>
      </c>
      <c r="M1113" s="67">
        <f t="shared" si="320"/>
        <v>3.9526375776935442E-3</v>
      </c>
      <c r="N1113" s="67">
        <f t="shared" si="320"/>
        <v>3.8981477734318175E-3</v>
      </c>
      <c r="O1113" s="67">
        <f t="shared" si="320"/>
        <v>3.8444091482777421E-3</v>
      </c>
      <c r="P1113" s="67">
        <f t="shared" si="320"/>
        <v>3.7914113467150995E-3</v>
      </c>
      <c r="Q1113" s="67">
        <f t="shared" si="320"/>
        <v>3.7391441559855242E-3</v>
      </c>
      <c r="R1113" s="67">
        <f t="shared" si="320"/>
        <v>3.6875975041204879E-3</v>
      </c>
      <c r="S1113" s="67">
        <f t="shared" si="320"/>
        <v>3.6367614580004154E-3</v>
      </c>
      <c r="T1113" s="67">
        <f t="shared" si="320"/>
        <v>3.5866262214405615E-3</v>
      </c>
      <c r="U1113" s="67">
        <f t="shared" si="320"/>
        <v>3.5371821333032637E-3</v>
      </c>
      <c r="V1113" s="67">
        <f t="shared" si="320"/>
        <v>3.4884196656362327E-3</v>
      </c>
      <c r="W1113" s="67">
        <f t="shared" si="320"/>
        <v>3.4403294218364982E-3</v>
      </c>
      <c r="X1113" s="67">
        <f t="shared" si="320"/>
        <v>3.3929021348396669E-3</v>
      </c>
      <c r="Y1113" s="67">
        <f t="shared" si="320"/>
        <v>3.3461286653341505E-3</v>
      </c>
      <c r="Z1113" s="67">
        <f t="shared" si="318"/>
        <v>3.3E-3</v>
      </c>
      <c r="AA1113" s="67">
        <f t="shared" si="318"/>
        <v>3.2545072497720305E-3</v>
      </c>
      <c r="AB1113" s="67">
        <f t="shared" si="318"/>
        <v>3.2096416481268803E-3</v>
      </c>
      <c r="AC1113" s="67">
        <f t="shared" si="318"/>
        <v>3.1653945493936913E-3</v>
      </c>
      <c r="AD1113" s="67">
        <f t="shared" si="318"/>
        <v>3.1217574270880721E-3</v>
      </c>
      <c r="AE1113" s="67">
        <f t="shared" si="318"/>
        <v>3.0787218722690339E-3</v>
      </c>
      <c r="AF1113" s="67">
        <f t="shared" si="318"/>
        <v>3.0362795919185726E-3</v>
      </c>
      <c r="AG1113" s="67">
        <f t="shared" si="318"/>
        <v>2.9944224073435929E-3</v>
      </c>
      <c r="AH1113" s="67">
        <f t="shared" si="318"/>
        <v>2.9531422525998605E-3</v>
      </c>
      <c r="AI1113" s="67">
        <f t="shared" si="318"/>
        <v>2.912431172937682E-3</v>
      </c>
      <c r="AJ1113" s="67">
        <f t="shared" si="318"/>
        <v>2.8722813232690135E-3</v>
      </c>
      <c r="AK1113" s="67">
        <f t="shared" si="318"/>
        <v>2.8326849666556989E-3</v>
      </c>
      <c r="AL1113" s="67">
        <f t="shared" si="318"/>
        <v>2.7936344728185501E-3</v>
      </c>
      <c r="AM1113" s="67">
        <f t="shared" si="318"/>
        <v>2.7551223166669804E-3</v>
      </c>
      <c r="AN1113" s="67">
        <f t="shared" si="318"/>
        <v>2.7171410768489089E-3</v>
      </c>
      <c r="AO1113" s="67">
        <f t="shared" si="321"/>
        <v>2.6796834343206532E-3</v>
      </c>
      <c r="AP1113" s="67">
        <f t="shared" si="321"/>
        <v>2.6427421709365388E-3</v>
      </c>
      <c r="AQ1113" s="67">
        <f t="shared" si="321"/>
        <v>2.6063101680579518E-3</v>
      </c>
      <c r="AR1113" s="67">
        <f t="shared" si="321"/>
        <v>2.5703804051815642E-3</v>
      </c>
      <c r="AS1113" s="67">
        <f t="shared" si="321"/>
        <v>2.5349459585864756E-3</v>
      </c>
      <c r="AT1113" s="67">
        <f t="shared" si="321"/>
        <v>2.4999999999999983E-3</v>
      </c>
      <c r="AU1113" s="67">
        <f t="shared" si="321"/>
        <v>2.46553579528184E-3</v>
      </c>
      <c r="AV1113" s="67">
        <f t="shared" si="321"/>
        <v>2.4315467031264235E-3</v>
      </c>
      <c r="AW1113" s="67">
        <f t="shared" si="321"/>
        <v>2.3980261737830983E-3</v>
      </c>
      <c r="AX1113" s="67">
        <f t="shared" si="321"/>
        <v>2.3649677477939925E-3</v>
      </c>
      <c r="AY1113" s="67">
        <f t="shared" si="321"/>
        <v>2.3323650547492671E-3</v>
      </c>
      <c r="AZ1113" s="67">
        <f t="shared" si="321"/>
        <v>2.3002118120595237E-3</v>
      </c>
      <c r="BA1113" s="67">
        <f t="shared" si="321"/>
        <v>2.268501823745145E-3</v>
      </c>
      <c r="BB1113" s="67">
        <f t="shared" si="321"/>
        <v>2.2372289792423174E-3</v>
      </c>
      <c r="BC1113" s="67">
        <f t="shared" si="321"/>
        <v>2.2063872522255158E-3</v>
      </c>
      <c r="BD1113" s="67">
        <f t="shared" si="321"/>
        <v>2.1759706994462212E-3</v>
      </c>
      <c r="BE1113" s="67">
        <f t="shared" si="319"/>
        <v>2.1459734595876494E-3</v>
      </c>
      <c r="BF1113" s="67">
        <f t="shared" si="319"/>
        <v>2.1163897521352636E-3</v>
      </c>
      <c r="BG1113" s="67">
        <f t="shared" si="319"/>
        <v>2.0872138762628627E-3</v>
      </c>
      <c r="BH1113" s="67">
        <f t="shared" si="319"/>
        <v>2.0584402097340204E-3</v>
      </c>
      <c r="BI1113" s="67">
        <f t="shared" si="319"/>
        <v>2.0300632078186754E-3</v>
      </c>
      <c r="BJ1113" s="67">
        <f t="shared" si="319"/>
        <v>2.0020774022246495E-3</v>
      </c>
      <c r="BK1113" s="67">
        <f t="shared" si="319"/>
        <v>1.9744774000439017E-3</v>
      </c>
      <c r="BL1113" s="67">
        <f t="shared" si="319"/>
        <v>1.9472578827133052E-3</v>
      </c>
      <c r="BM1113" s="67">
        <f t="shared" si="319"/>
        <v>1.9204136049897535E-3</v>
      </c>
      <c r="BN1113" s="67">
        <f t="shared" si="319"/>
        <v>1.893939393939392E-3</v>
      </c>
      <c r="BO1113" s="67">
        <f t="shared" si="319"/>
        <v>1.867830147940787E-3</v>
      </c>
      <c r="BP1113" s="67">
        <f t="shared" si="319"/>
        <v>1.8420808357018348E-3</v>
      </c>
      <c r="BQ1113" s="67">
        <f t="shared" si="319"/>
        <v>1.8166864952902249E-3</v>
      </c>
      <c r="BS1113" s="55"/>
    </row>
    <row r="1114" spans="2:71">
      <c r="B1114" s="56">
        <v>25</v>
      </c>
      <c r="C1114" s="212">
        <v>3.3E-3</v>
      </c>
      <c r="D1114" s="212">
        <v>2.5000000000000001E-3</v>
      </c>
      <c r="I1114" s="61" t="s">
        <v>381</v>
      </c>
      <c r="J1114" s="67">
        <f t="shared" si="320"/>
        <v>4.120719803756257E-3</v>
      </c>
      <c r="K1114" s="67">
        <f t="shared" si="320"/>
        <v>4.0639128713951264E-3</v>
      </c>
      <c r="L1114" s="67">
        <f t="shared" si="320"/>
        <v>4.0078890613325178E-3</v>
      </c>
      <c r="M1114" s="67">
        <f t="shared" si="320"/>
        <v>3.9526375776935442E-3</v>
      </c>
      <c r="N1114" s="67">
        <f t="shared" si="320"/>
        <v>3.8981477734318175E-3</v>
      </c>
      <c r="O1114" s="67">
        <f t="shared" si="320"/>
        <v>3.8444091482777421E-3</v>
      </c>
      <c r="P1114" s="67">
        <f t="shared" si="320"/>
        <v>3.7914113467150995E-3</v>
      </c>
      <c r="Q1114" s="67">
        <f t="shared" si="320"/>
        <v>3.7391441559855242E-3</v>
      </c>
      <c r="R1114" s="67">
        <f t="shared" si="320"/>
        <v>3.6875975041204879E-3</v>
      </c>
      <c r="S1114" s="67">
        <f t="shared" si="320"/>
        <v>3.6367614580004154E-3</v>
      </c>
      <c r="T1114" s="67">
        <f t="shared" si="320"/>
        <v>3.5866262214405615E-3</v>
      </c>
      <c r="U1114" s="67">
        <f t="shared" si="320"/>
        <v>3.5371821333032637E-3</v>
      </c>
      <c r="V1114" s="67">
        <f t="shared" si="320"/>
        <v>3.4884196656362327E-3</v>
      </c>
      <c r="W1114" s="67">
        <f t="shared" si="320"/>
        <v>3.4403294218364982E-3</v>
      </c>
      <c r="X1114" s="67">
        <f t="shared" si="320"/>
        <v>3.3929021348396669E-3</v>
      </c>
      <c r="Y1114" s="67">
        <f t="shared" si="320"/>
        <v>3.3461286653341505E-3</v>
      </c>
      <c r="Z1114" s="67">
        <f t="shared" si="318"/>
        <v>3.3E-3</v>
      </c>
      <c r="AA1114" s="67">
        <f t="shared" si="318"/>
        <v>3.2545072497720305E-3</v>
      </c>
      <c r="AB1114" s="67">
        <f t="shared" si="318"/>
        <v>3.2096416481268803E-3</v>
      </c>
      <c r="AC1114" s="67">
        <f t="shared" si="318"/>
        <v>3.1653945493936913E-3</v>
      </c>
      <c r="AD1114" s="67">
        <f t="shared" si="318"/>
        <v>3.1217574270880721E-3</v>
      </c>
      <c r="AE1114" s="67">
        <f t="shared" si="318"/>
        <v>3.0787218722690339E-3</v>
      </c>
      <c r="AF1114" s="67">
        <f t="shared" si="318"/>
        <v>3.0362795919185726E-3</v>
      </c>
      <c r="AG1114" s="67">
        <f t="shared" si="318"/>
        <v>2.9944224073435929E-3</v>
      </c>
      <c r="AH1114" s="67">
        <f t="shared" si="318"/>
        <v>2.9531422525998605E-3</v>
      </c>
      <c r="AI1114" s="67">
        <f t="shared" si="318"/>
        <v>2.912431172937682E-3</v>
      </c>
      <c r="AJ1114" s="67">
        <f t="shared" si="318"/>
        <v>2.8722813232690135E-3</v>
      </c>
      <c r="AK1114" s="67">
        <f t="shared" si="318"/>
        <v>2.8326849666556989E-3</v>
      </c>
      <c r="AL1114" s="67">
        <f t="shared" si="318"/>
        <v>2.7936344728185501E-3</v>
      </c>
      <c r="AM1114" s="67">
        <f t="shared" si="318"/>
        <v>2.7551223166669804E-3</v>
      </c>
      <c r="AN1114" s="67">
        <f t="shared" si="318"/>
        <v>2.7171410768489089E-3</v>
      </c>
      <c r="AO1114" s="67">
        <f t="shared" si="321"/>
        <v>2.6796834343206532E-3</v>
      </c>
      <c r="AP1114" s="67">
        <f t="shared" si="321"/>
        <v>2.6427421709365388E-3</v>
      </c>
      <c r="AQ1114" s="67">
        <f t="shared" si="321"/>
        <v>2.6063101680579518E-3</v>
      </c>
      <c r="AR1114" s="67">
        <f t="shared" si="321"/>
        <v>2.5703804051815642E-3</v>
      </c>
      <c r="AS1114" s="67">
        <f t="shared" si="321"/>
        <v>2.5349459585864756E-3</v>
      </c>
      <c r="AT1114" s="67">
        <f t="shared" si="321"/>
        <v>2.4999999999999983E-3</v>
      </c>
      <c r="AU1114" s="67">
        <f t="shared" si="321"/>
        <v>2.46553579528184E-3</v>
      </c>
      <c r="AV1114" s="67">
        <f t="shared" si="321"/>
        <v>2.4315467031264235E-3</v>
      </c>
      <c r="AW1114" s="67">
        <f t="shared" si="321"/>
        <v>2.3980261737830983E-3</v>
      </c>
      <c r="AX1114" s="67">
        <f t="shared" si="321"/>
        <v>2.3649677477939925E-3</v>
      </c>
      <c r="AY1114" s="67">
        <f t="shared" si="321"/>
        <v>2.3323650547492671E-3</v>
      </c>
      <c r="AZ1114" s="67">
        <f t="shared" si="321"/>
        <v>2.3002118120595237E-3</v>
      </c>
      <c r="BA1114" s="67">
        <f t="shared" si="321"/>
        <v>2.268501823745145E-3</v>
      </c>
      <c r="BB1114" s="67">
        <f t="shared" si="321"/>
        <v>2.2372289792423174E-3</v>
      </c>
      <c r="BC1114" s="67">
        <f t="shared" si="321"/>
        <v>2.2063872522255158E-3</v>
      </c>
      <c r="BD1114" s="67">
        <f t="shared" si="321"/>
        <v>2.1759706994462212E-3</v>
      </c>
      <c r="BE1114" s="67">
        <f t="shared" si="319"/>
        <v>2.1459734595876494E-3</v>
      </c>
      <c r="BF1114" s="67">
        <f t="shared" si="319"/>
        <v>2.1163897521352636E-3</v>
      </c>
      <c r="BG1114" s="67">
        <f t="shared" si="319"/>
        <v>2.0872138762628627E-3</v>
      </c>
      <c r="BH1114" s="67">
        <f t="shared" si="319"/>
        <v>2.0584402097340204E-3</v>
      </c>
      <c r="BI1114" s="67">
        <f t="shared" si="319"/>
        <v>2.0300632078186754E-3</v>
      </c>
      <c r="BJ1114" s="67">
        <f t="shared" si="319"/>
        <v>2.0020774022246495E-3</v>
      </c>
      <c r="BK1114" s="67">
        <f t="shared" si="319"/>
        <v>1.9744774000439017E-3</v>
      </c>
      <c r="BL1114" s="67">
        <f t="shared" si="319"/>
        <v>1.9472578827133052E-3</v>
      </c>
      <c r="BM1114" s="67">
        <f t="shared" si="319"/>
        <v>1.9204136049897535E-3</v>
      </c>
      <c r="BN1114" s="67">
        <f t="shared" si="319"/>
        <v>1.893939393939392E-3</v>
      </c>
      <c r="BO1114" s="67">
        <f t="shared" si="319"/>
        <v>1.867830147940787E-3</v>
      </c>
      <c r="BP1114" s="67">
        <f t="shared" si="319"/>
        <v>1.8420808357018348E-3</v>
      </c>
      <c r="BQ1114" s="67">
        <f t="shared" si="319"/>
        <v>1.8166864952902249E-3</v>
      </c>
      <c r="BS1114" s="55"/>
    </row>
    <row r="1115" spans="2:71">
      <c r="B1115" s="56">
        <v>26</v>
      </c>
      <c r="C1115" s="212">
        <v>3.2000000000000002E-3</v>
      </c>
      <c r="D1115" s="212">
        <v>2.3999999999999998E-3</v>
      </c>
      <c r="I1115" s="61" t="s">
        <v>381</v>
      </c>
      <c r="J1115" s="67">
        <f t="shared" si="320"/>
        <v>4.0281067148582499E-3</v>
      </c>
      <c r="K1115" s="67">
        <f t="shared" si="320"/>
        <v>3.9705807321689596E-3</v>
      </c>
      <c r="L1115" s="67">
        <f t="shared" si="320"/>
        <v>3.913876286474249E-3</v>
      </c>
      <c r="M1115" s="67">
        <f t="shared" si="320"/>
        <v>3.8579816452838245E-3</v>
      </c>
      <c r="N1115" s="67">
        <f t="shared" si="320"/>
        <v>3.8028852436608087E-3</v>
      </c>
      <c r="O1115" s="67">
        <f t="shared" si="320"/>
        <v>3.7485756818288829E-3</v>
      </c>
      <c r="P1115" s="67">
        <f t="shared" si="320"/>
        <v>3.6950417228136063E-3</v>
      </c>
      <c r="Q1115" s="67">
        <f t="shared" si="320"/>
        <v>3.6422722901174169E-3</v>
      </c>
      <c r="R1115" s="67">
        <f t="shared" si="320"/>
        <v>3.5902564654278395E-3</v>
      </c>
      <c r="S1115" s="67">
        <f t="shared" si="320"/>
        <v>3.53898348635842E-3</v>
      </c>
      <c r="T1115" s="67">
        <f t="shared" si="320"/>
        <v>3.4884427442219241E-3</v>
      </c>
      <c r="U1115" s="67">
        <f t="shared" si="320"/>
        <v>3.4386237818353343E-3</v>
      </c>
      <c r="V1115" s="67">
        <f t="shared" si="320"/>
        <v>3.3895162913562E-3</v>
      </c>
      <c r="W1115" s="67">
        <f t="shared" si="320"/>
        <v>3.3411101121498762E-3</v>
      </c>
      <c r="X1115" s="67">
        <f t="shared" si="320"/>
        <v>3.2933952286872343E-3</v>
      </c>
      <c r="Y1115" s="67">
        <f t="shared" si="320"/>
        <v>3.2463617684723852E-3</v>
      </c>
      <c r="Z1115" s="67">
        <f t="shared" si="318"/>
        <v>3.2000000000000002E-3</v>
      </c>
      <c r="AA1115" s="67">
        <f t="shared" si="318"/>
        <v>3.1543003307418068E-3</v>
      </c>
      <c r="AB1115" s="67">
        <f t="shared" si="318"/>
        <v>3.1092533051618352E-3</v>
      </c>
      <c r="AC1115" s="67">
        <f t="shared" si="318"/>
        <v>3.06484960276001E-3</v>
      </c>
      <c r="AD1115" s="67">
        <f t="shared" si="318"/>
        <v>3.0210800361436863E-3</v>
      </c>
      <c r="AE1115" s="67">
        <f t="shared" si="318"/>
        <v>2.9779355491267182E-3</v>
      </c>
      <c r="AF1115" s="67">
        <f t="shared" si="318"/>
        <v>2.935407214855685E-3</v>
      </c>
      <c r="AG1115" s="67">
        <f t="shared" si="318"/>
        <v>2.8934862339628667E-3</v>
      </c>
      <c r="AH1115" s="67">
        <f t="shared" si="318"/>
        <v>2.8521639327456047E-3</v>
      </c>
      <c r="AI1115" s="67">
        <f t="shared" si="318"/>
        <v>2.8114317613716607E-3</v>
      </c>
      <c r="AJ1115" s="67">
        <f t="shared" si="318"/>
        <v>2.7712812921102028E-3</v>
      </c>
      <c r="AK1115" s="67">
        <f t="shared" si="318"/>
        <v>2.731704217588061E-3</v>
      </c>
      <c r="AL1115" s="67">
        <f t="shared" si="318"/>
        <v>2.6926923490708777E-3</v>
      </c>
      <c r="AM1115" s="67">
        <f t="shared" si="318"/>
        <v>2.6542376147688134E-3</v>
      </c>
      <c r="AN1115" s="67">
        <f t="shared" si="318"/>
        <v>2.6163320581664416E-3</v>
      </c>
      <c r="AO1115" s="67">
        <f t="shared" si="321"/>
        <v>2.5789678363764995E-3</v>
      </c>
      <c r="AP1115" s="67">
        <f t="shared" si="321"/>
        <v>2.5421372185171483E-3</v>
      </c>
      <c r="AQ1115" s="67">
        <f t="shared" si="321"/>
        <v>2.5058325841124055E-3</v>
      </c>
      <c r="AR1115" s="67">
        <f t="shared" si="321"/>
        <v>2.4700464215154242E-3</v>
      </c>
      <c r="AS1115" s="67">
        <f t="shared" si="321"/>
        <v>2.434771326354287E-3</v>
      </c>
      <c r="AT1115" s="67">
        <f t="shared" si="321"/>
        <v>2.3999999999999985E-3</v>
      </c>
      <c r="AU1115" s="67">
        <f t="shared" si="321"/>
        <v>2.3657252480563536E-3</v>
      </c>
      <c r="AV1115" s="67">
        <f t="shared" si="321"/>
        <v>2.3319399788713749E-3</v>
      </c>
      <c r="AW1115" s="67">
        <f t="shared" si="321"/>
        <v>2.2986372020700066E-3</v>
      </c>
      <c r="AX1115" s="67">
        <f t="shared" si="321"/>
        <v>2.2658100271077636E-3</v>
      </c>
      <c r="AY1115" s="67">
        <f t="shared" si="321"/>
        <v>2.2334516618450376E-3</v>
      </c>
      <c r="AZ1115" s="67">
        <f t="shared" si="321"/>
        <v>2.2015554111417621E-3</v>
      </c>
      <c r="BA1115" s="67">
        <f t="shared" si="321"/>
        <v>2.1701146754721486E-3</v>
      </c>
      <c r="BB1115" s="67">
        <f t="shared" si="321"/>
        <v>2.1391229495592023E-3</v>
      </c>
      <c r="BC1115" s="67">
        <f t="shared" si="321"/>
        <v>2.108573821028744E-3</v>
      </c>
      <c r="BD1115" s="67">
        <f t="shared" si="321"/>
        <v>2.0784609690826512E-3</v>
      </c>
      <c r="BE1115" s="67">
        <f t="shared" si="319"/>
        <v>2.0487781631910447E-3</v>
      </c>
      <c r="BF1115" s="67">
        <f t="shared" si="319"/>
        <v>2.0195192618031568E-3</v>
      </c>
      <c r="BG1115" s="67">
        <f t="shared" si="319"/>
        <v>1.9906782110766089E-3</v>
      </c>
      <c r="BH1115" s="67">
        <f t="shared" si="319"/>
        <v>1.9622490436248296E-3</v>
      </c>
      <c r="BI1115" s="67">
        <f t="shared" si="319"/>
        <v>1.9342258772823734E-3</v>
      </c>
      <c r="BJ1115" s="67">
        <f t="shared" si="319"/>
        <v>1.9066029138878598E-3</v>
      </c>
      <c r="BK1115" s="67">
        <f t="shared" si="319"/>
        <v>1.8793744380843028E-3</v>
      </c>
      <c r="BL1115" s="67">
        <f t="shared" si="319"/>
        <v>1.8525348161365668E-3</v>
      </c>
      <c r="BM1115" s="67">
        <f t="shared" si="319"/>
        <v>1.8260784947657139E-3</v>
      </c>
      <c r="BN1115" s="67">
        <f t="shared" si="319"/>
        <v>1.7999999999999976E-3</v>
      </c>
      <c r="BO1115" s="67">
        <f t="shared" si="319"/>
        <v>1.774293936042264E-3</v>
      </c>
      <c r="BP1115" s="67">
        <f t="shared" si="319"/>
        <v>1.7489549841535302E-3</v>
      </c>
      <c r="BQ1115" s="67">
        <f t="shared" si="319"/>
        <v>1.7239779015525035E-3</v>
      </c>
      <c r="BS1115" s="55"/>
    </row>
    <row r="1116" spans="2:71">
      <c r="B1116" s="56">
        <v>27</v>
      </c>
      <c r="C1116" s="212">
        <v>3.2000000000000002E-3</v>
      </c>
      <c r="D1116" s="212">
        <v>2.3999999999999998E-3</v>
      </c>
      <c r="I1116" s="61" t="s">
        <v>381</v>
      </c>
      <c r="J1116" s="67">
        <f t="shared" si="320"/>
        <v>4.0281067148582499E-3</v>
      </c>
      <c r="K1116" s="67">
        <f t="shared" si="320"/>
        <v>3.9705807321689596E-3</v>
      </c>
      <c r="L1116" s="67">
        <f t="shared" si="320"/>
        <v>3.913876286474249E-3</v>
      </c>
      <c r="M1116" s="67">
        <f t="shared" si="320"/>
        <v>3.8579816452838245E-3</v>
      </c>
      <c r="N1116" s="67">
        <f t="shared" si="320"/>
        <v>3.8028852436608087E-3</v>
      </c>
      <c r="O1116" s="67">
        <f t="shared" si="320"/>
        <v>3.7485756818288829E-3</v>
      </c>
      <c r="P1116" s="67">
        <f t="shared" si="320"/>
        <v>3.6950417228136063E-3</v>
      </c>
      <c r="Q1116" s="67">
        <f t="shared" si="320"/>
        <v>3.6422722901174169E-3</v>
      </c>
      <c r="R1116" s="67">
        <f t="shared" si="320"/>
        <v>3.5902564654278395E-3</v>
      </c>
      <c r="S1116" s="67">
        <f t="shared" si="320"/>
        <v>3.53898348635842E-3</v>
      </c>
      <c r="T1116" s="67">
        <f t="shared" si="320"/>
        <v>3.4884427442219241E-3</v>
      </c>
      <c r="U1116" s="67">
        <f t="shared" si="320"/>
        <v>3.4386237818353343E-3</v>
      </c>
      <c r="V1116" s="67">
        <f t="shared" si="320"/>
        <v>3.3895162913562E-3</v>
      </c>
      <c r="W1116" s="67">
        <f t="shared" si="320"/>
        <v>3.3411101121498762E-3</v>
      </c>
      <c r="X1116" s="67">
        <f t="shared" si="320"/>
        <v>3.2933952286872343E-3</v>
      </c>
      <c r="Y1116" s="67">
        <f t="shared" si="320"/>
        <v>3.2463617684723852E-3</v>
      </c>
      <c r="Z1116" s="67">
        <f t="shared" si="318"/>
        <v>3.2000000000000002E-3</v>
      </c>
      <c r="AA1116" s="67">
        <f t="shared" si="318"/>
        <v>3.1543003307418068E-3</v>
      </c>
      <c r="AB1116" s="67">
        <f t="shared" si="318"/>
        <v>3.1092533051618352E-3</v>
      </c>
      <c r="AC1116" s="67">
        <f t="shared" si="318"/>
        <v>3.06484960276001E-3</v>
      </c>
      <c r="AD1116" s="67">
        <f t="shared" si="318"/>
        <v>3.0210800361436863E-3</v>
      </c>
      <c r="AE1116" s="67">
        <f t="shared" si="318"/>
        <v>2.9779355491267182E-3</v>
      </c>
      <c r="AF1116" s="67">
        <f t="shared" si="318"/>
        <v>2.935407214855685E-3</v>
      </c>
      <c r="AG1116" s="67">
        <f t="shared" si="318"/>
        <v>2.8934862339628667E-3</v>
      </c>
      <c r="AH1116" s="67">
        <f t="shared" si="318"/>
        <v>2.8521639327456047E-3</v>
      </c>
      <c r="AI1116" s="67">
        <f t="shared" si="318"/>
        <v>2.8114317613716607E-3</v>
      </c>
      <c r="AJ1116" s="67">
        <f t="shared" si="318"/>
        <v>2.7712812921102028E-3</v>
      </c>
      <c r="AK1116" s="67">
        <f t="shared" si="318"/>
        <v>2.731704217588061E-3</v>
      </c>
      <c r="AL1116" s="67">
        <f t="shared" si="318"/>
        <v>2.6926923490708777E-3</v>
      </c>
      <c r="AM1116" s="67">
        <f t="shared" si="318"/>
        <v>2.6542376147688134E-3</v>
      </c>
      <c r="AN1116" s="67">
        <f t="shared" si="318"/>
        <v>2.6163320581664416E-3</v>
      </c>
      <c r="AO1116" s="67">
        <f t="shared" si="321"/>
        <v>2.5789678363764995E-3</v>
      </c>
      <c r="AP1116" s="67">
        <f t="shared" si="321"/>
        <v>2.5421372185171483E-3</v>
      </c>
      <c r="AQ1116" s="67">
        <f t="shared" si="321"/>
        <v>2.5058325841124055E-3</v>
      </c>
      <c r="AR1116" s="67">
        <f t="shared" si="321"/>
        <v>2.4700464215154242E-3</v>
      </c>
      <c r="AS1116" s="67">
        <f t="shared" si="321"/>
        <v>2.434771326354287E-3</v>
      </c>
      <c r="AT1116" s="67">
        <f t="shared" si="321"/>
        <v>2.3999999999999985E-3</v>
      </c>
      <c r="AU1116" s="67">
        <f t="shared" si="321"/>
        <v>2.3657252480563536E-3</v>
      </c>
      <c r="AV1116" s="67">
        <f t="shared" si="321"/>
        <v>2.3319399788713749E-3</v>
      </c>
      <c r="AW1116" s="67">
        <f t="shared" si="321"/>
        <v>2.2986372020700066E-3</v>
      </c>
      <c r="AX1116" s="67">
        <f t="shared" si="321"/>
        <v>2.2658100271077636E-3</v>
      </c>
      <c r="AY1116" s="67">
        <f t="shared" si="321"/>
        <v>2.2334516618450376E-3</v>
      </c>
      <c r="AZ1116" s="67">
        <f t="shared" si="321"/>
        <v>2.2015554111417621E-3</v>
      </c>
      <c r="BA1116" s="67">
        <f t="shared" si="321"/>
        <v>2.1701146754721486E-3</v>
      </c>
      <c r="BB1116" s="67">
        <f t="shared" si="321"/>
        <v>2.1391229495592023E-3</v>
      </c>
      <c r="BC1116" s="67">
        <f t="shared" si="321"/>
        <v>2.108573821028744E-3</v>
      </c>
      <c r="BD1116" s="67">
        <f t="shared" si="321"/>
        <v>2.0784609690826512E-3</v>
      </c>
      <c r="BE1116" s="67">
        <f t="shared" si="319"/>
        <v>2.0487781631910447E-3</v>
      </c>
      <c r="BF1116" s="67">
        <f t="shared" si="319"/>
        <v>2.0195192618031568E-3</v>
      </c>
      <c r="BG1116" s="67">
        <f t="shared" si="319"/>
        <v>1.9906782110766089E-3</v>
      </c>
      <c r="BH1116" s="67">
        <f t="shared" si="319"/>
        <v>1.9622490436248296E-3</v>
      </c>
      <c r="BI1116" s="67">
        <f t="shared" si="319"/>
        <v>1.9342258772823734E-3</v>
      </c>
      <c r="BJ1116" s="67">
        <f t="shared" si="319"/>
        <v>1.9066029138878598E-3</v>
      </c>
      <c r="BK1116" s="67">
        <f t="shared" si="319"/>
        <v>1.8793744380843028E-3</v>
      </c>
      <c r="BL1116" s="67">
        <f t="shared" si="319"/>
        <v>1.8525348161365668E-3</v>
      </c>
      <c r="BM1116" s="67">
        <f t="shared" si="319"/>
        <v>1.8260784947657139E-3</v>
      </c>
      <c r="BN1116" s="67">
        <f t="shared" si="319"/>
        <v>1.7999999999999976E-3</v>
      </c>
      <c r="BO1116" s="67">
        <f t="shared" si="319"/>
        <v>1.774293936042264E-3</v>
      </c>
      <c r="BP1116" s="67">
        <f t="shared" si="319"/>
        <v>1.7489549841535302E-3</v>
      </c>
      <c r="BQ1116" s="67">
        <f t="shared" si="319"/>
        <v>1.7239779015525035E-3</v>
      </c>
      <c r="BS1116" s="55"/>
    </row>
    <row r="1117" spans="2:71">
      <c r="B1117" s="56">
        <v>28</v>
      </c>
      <c r="C1117" s="212">
        <v>3.0999999999999999E-3</v>
      </c>
      <c r="D1117" s="212">
        <v>2.3999999999999998E-3</v>
      </c>
      <c r="I1117" s="61" t="s">
        <v>381</v>
      </c>
      <c r="J1117" s="67">
        <f t="shared" si="320"/>
        <v>3.8043639313194667E-3</v>
      </c>
      <c r="K1117" s="67">
        <f t="shared" si="320"/>
        <v>3.7559909133004217E-3</v>
      </c>
      <c r="L1117" s="67">
        <f t="shared" si="320"/>
        <v>3.7082329649525524E-3</v>
      </c>
      <c r="M1117" s="67">
        <f t="shared" si="320"/>
        <v>3.6610822655792001E-3</v>
      </c>
      <c r="N1117" s="67">
        <f t="shared" si="320"/>
        <v>3.6145310939249557E-3</v>
      </c>
      <c r="O1117" s="67">
        <f t="shared" si="320"/>
        <v>3.5685718269112474E-3</v>
      </c>
      <c r="P1117" s="67">
        <f t="shared" si="320"/>
        <v>3.5231969383880124E-3</v>
      </c>
      <c r="Q1117" s="67">
        <f t="shared" si="320"/>
        <v>3.4783989979012362E-3</v>
      </c>
      <c r="R1117" s="67">
        <f t="shared" si="320"/>
        <v>3.4341706694761614E-3</v>
      </c>
      <c r="S1117" s="67">
        <f t="shared" si="320"/>
        <v>3.3905047104159751E-3</v>
      </c>
      <c r="T1117" s="67">
        <f t="shared" si="320"/>
        <v>3.3473939701157618E-3</v>
      </c>
      <c r="U1117" s="67">
        <f t="shared" si="320"/>
        <v>3.3048313888915481E-3</v>
      </c>
      <c r="V1117" s="67">
        <f t="shared" si="320"/>
        <v>3.2628099968242249E-3</v>
      </c>
      <c r="W1117" s="67">
        <f t="shared" si="320"/>
        <v>3.2213229126181781E-3</v>
      </c>
      <c r="X1117" s="67">
        <f t="shared" si="320"/>
        <v>3.1803633424744254E-3</v>
      </c>
      <c r="Y1117" s="67">
        <f t="shared" si="320"/>
        <v>3.1399245789780874E-3</v>
      </c>
      <c r="Z1117" s="67">
        <f t="shared" si="318"/>
        <v>3.0999999999999999E-3</v>
      </c>
      <c r="AA1117" s="67">
        <f t="shared" si="318"/>
        <v>3.0605830676122955E-3</v>
      </c>
      <c r="AB1117" s="67">
        <f t="shared" si="318"/>
        <v>3.021667327017771E-3</v>
      </c>
      <c r="AC1117" s="67">
        <f t="shared" si="318"/>
        <v>2.983246405492869E-3</v>
      </c>
      <c r="AD1117" s="67">
        <f t="shared" si="318"/>
        <v>2.9453140113441033E-3</v>
      </c>
      <c r="AE1117" s="67">
        <f t="shared" si="318"/>
        <v>2.9078639328777457E-3</v>
      </c>
      <c r="AF1117" s="67">
        <f t="shared" si="318"/>
        <v>2.8708900373826209E-3</v>
      </c>
      <c r="AG1117" s="67">
        <f t="shared" si="318"/>
        <v>2.8343862701258322E-3</v>
      </c>
      <c r="AH1117" s="67">
        <f t="shared" si="318"/>
        <v>2.7983466533612559E-3</v>
      </c>
      <c r="AI1117" s="67">
        <f t="shared" si="318"/>
        <v>2.7627652853506428E-3</v>
      </c>
      <c r="AJ1117" s="67">
        <f t="shared" si="318"/>
        <v>2.7276363393971708E-3</v>
      </c>
      <c r="AK1117" s="67">
        <f t="shared" si="318"/>
        <v>2.6929540628912794E-3</v>
      </c>
      <c r="AL1117" s="67">
        <f t="shared" si="318"/>
        <v>2.658712776368641E-3</v>
      </c>
      <c r="AM1117" s="67">
        <f t="shared" si="318"/>
        <v>2.6249068725801095E-3</v>
      </c>
      <c r="AN1117" s="67">
        <f t="shared" si="318"/>
        <v>2.5915308155734927E-3</v>
      </c>
      <c r="AO1117" s="67">
        <f t="shared" si="321"/>
        <v>2.5585791397870049E-3</v>
      </c>
      <c r="AP1117" s="67">
        <f t="shared" si="321"/>
        <v>2.5260464491542386E-3</v>
      </c>
      <c r="AQ1117" s="67">
        <f t="shared" si="321"/>
        <v>2.4939274162205246E-3</v>
      </c>
      <c r="AR1117" s="67">
        <f t="shared" si="321"/>
        <v>2.4622167812705224E-3</v>
      </c>
      <c r="AS1117" s="67">
        <f t="shared" si="321"/>
        <v>2.4309093514669057E-3</v>
      </c>
      <c r="AT1117" s="67">
        <f t="shared" si="321"/>
        <v>2.3999999999999998E-3</v>
      </c>
      <c r="AU1117" s="67">
        <f t="shared" si="321"/>
        <v>2.3694836652482288E-3</v>
      </c>
      <c r="AV1117" s="67">
        <f t="shared" si="321"/>
        <v>2.3393553499492419E-3</v>
      </c>
      <c r="AW1117" s="67">
        <f t="shared" si="321"/>
        <v>2.3096101203815759E-3</v>
      </c>
      <c r="AX1117" s="67">
        <f t="shared" si="321"/>
        <v>2.2802431055567252E-3</v>
      </c>
      <c r="AY1117" s="67">
        <f t="shared" si="321"/>
        <v>2.2512494964214802E-3</v>
      </c>
      <c r="AZ1117" s="67">
        <f t="shared" si="321"/>
        <v>2.2226245450704162E-3</v>
      </c>
      <c r="BA1117" s="67">
        <f t="shared" si="321"/>
        <v>2.1943635639683863E-3</v>
      </c>
      <c r="BB1117" s="67">
        <f t="shared" si="321"/>
        <v>2.1664619251829074E-3</v>
      </c>
      <c r="BC1117" s="67">
        <f t="shared" si="321"/>
        <v>2.1389150596263042E-3</v>
      </c>
      <c r="BD1117" s="67">
        <f t="shared" si="321"/>
        <v>2.1117184563074873E-3</v>
      </c>
      <c r="BE1117" s="67">
        <f t="shared" si="319"/>
        <v>2.0848676615932483E-3</v>
      </c>
      <c r="BF1117" s="67">
        <f t="shared" si="319"/>
        <v>2.0583582784789475E-3</v>
      </c>
      <c r="BG1117" s="67">
        <f t="shared" si="319"/>
        <v>2.0321859658684713E-3</v>
      </c>
      <c r="BH1117" s="67">
        <f t="shared" si="319"/>
        <v>2.0063464378633493E-3</v>
      </c>
      <c r="BI1117" s="67">
        <f t="shared" si="319"/>
        <v>1.9808354630609067E-3</v>
      </c>
      <c r="BJ1117" s="67">
        <f t="shared" si="319"/>
        <v>1.9556488638613461E-3</v>
      </c>
      <c r="BK1117" s="67">
        <f t="shared" si="319"/>
        <v>1.9307825157836318E-3</v>
      </c>
      <c r="BL1117" s="67">
        <f t="shared" si="319"/>
        <v>1.9062323467900816E-3</v>
      </c>
      <c r="BM1117" s="67">
        <f t="shared" si="319"/>
        <v>1.8819943366195396E-3</v>
      </c>
      <c r="BN1117" s="67">
        <f t="shared" si="319"/>
        <v>1.8580645161290319E-3</v>
      </c>
      <c r="BO1117" s="67">
        <f t="shared" si="319"/>
        <v>1.8344389666437898E-3</v>
      </c>
      <c r="BP1117" s="67">
        <f t="shared" si="319"/>
        <v>1.8111138193155419E-3</v>
      </c>
      <c r="BQ1117" s="67">
        <f t="shared" si="319"/>
        <v>1.7880852544889618E-3</v>
      </c>
      <c r="BS1117" s="55"/>
    </row>
    <row r="1118" spans="2:71">
      <c r="B1118" s="56">
        <v>29</v>
      </c>
      <c r="C1118" s="212">
        <v>3.0999999999999999E-3</v>
      </c>
      <c r="D1118" s="212">
        <v>2.3999999999999998E-3</v>
      </c>
      <c r="I1118" s="61" t="s">
        <v>381</v>
      </c>
      <c r="J1118" s="67">
        <f t="shared" si="320"/>
        <v>3.8043639313194667E-3</v>
      </c>
      <c r="K1118" s="67">
        <f t="shared" si="320"/>
        <v>3.7559909133004217E-3</v>
      </c>
      <c r="L1118" s="67">
        <f t="shared" si="320"/>
        <v>3.7082329649525524E-3</v>
      </c>
      <c r="M1118" s="67">
        <f t="shared" si="320"/>
        <v>3.6610822655792001E-3</v>
      </c>
      <c r="N1118" s="67">
        <f t="shared" si="320"/>
        <v>3.6145310939249557E-3</v>
      </c>
      <c r="O1118" s="67">
        <f t="shared" si="320"/>
        <v>3.5685718269112474E-3</v>
      </c>
      <c r="P1118" s="67">
        <f t="shared" si="320"/>
        <v>3.5231969383880124E-3</v>
      </c>
      <c r="Q1118" s="67">
        <f t="shared" si="320"/>
        <v>3.4783989979012362E-3</v>
      </c>
      <c r="R1118" s="67">
        <f t="shared" si="320"/>
        <v>3.4341706694761614E-3</v>
      </c>
      <c r="S1118" s="67">
        <f t="shared" si="320"/>
        <v>3.3905047104159751E-3</v>
      </c>
      <c r="T1118" s="67">
        <f t="shared" si="320"/>
        <v>3.3473939701157618E-3</v>
      </c>
      <c r="U1118" s="67">
        <f t="shared" si="320"/>
        <v>3.3048313888915481E-3</v>
      </c>
      <c r="V1118" s="67">
        <f t="shared" si="320"/>
        <v>3.2628099968242249E-3</v>
      </c>
      <c r="W1118" s="67">
        <f t="shared" si="320"/>
        <v>3.2213229126181781E-3</v>
      </c>
      <c r="X1118" s="67">
        <f t="shared" si="320"/>
        <v>3.1803633424744254E-3</v>
      </c>
      <c r="Y1118" s="67">
        <f t="shared" si="320"/>
        <v>3.1399245789780874E-3</v>
      </c>
      <c r="Z1118" s="67">
        <f t="shared" si="318"/>
        <v>3.0999999999999999E-3</v>
      </c>
      <c r="AA1118" s="67">
        <f t="shared" si="318"/>
        <v>3.0605830676122955E-3</v>
      </c>
      <c r="AB1118" s="67">
        <f t="shared" si="318"/>
        <v>3.021667327017771E-3</v>
      </c>
      <c r="AC1118" s="67">
        <f t="shared" si="318"/>
        <v>2.983246405492869E-3</v>
      </c>
      <c r="AD1118" s="67">
        <f t="shared" si="318"/>
        <v>2.9453140113441033E-3</v>
      </c>
      <c r="AE1118" s="67">
        <f t="shared" si="318"/>
        <v>2.9078639328777457E-3</v>
      </c>
      <c r="AF1118" s="67">
        <f t="shared" si="318"/>
        <v>2.8708900373826209E-3</v>
      </c>
      <c r="AG1118" s="67">
        <f t="shared" si="318"/>
        <v>2.8343862701258322E-3</v>
      </c>
      <c r="AH1118" s="67">
        <f t="shared" si="318"/>
        <v>2.7983466533612559E-3</v>
      </c>
      <c r="AI1118" s="67">
        <f t="shared" si="318"/>
        <v>2.7627652853506428E-3</v>
      </c>
      <c r="AJ1118" s="67">
        <f t="shared" si="318"/>
        <v>2.7276363393971708E-3</v>
      </c>
      <c r="AK1118" s="67">
        <f t="shared" si="318"/>
        <v>2.6929540628912794E-3</v>
      </c>
      <c r="AL1118" s="67">
        <f t="shared" si="318"/>
        <v>2.658712776368641E-3</v>
      </c>
      <c r="AM1118" s="67">
        <f t="shared" si="318"/>
        <v>2.6249068725801095E-3</v>
      </c>
      <c r="AN1118" s="67">
        <f t="shared" si="318"/>
        <v>2.5915308155734927E-3</v>
      </c>
      <c r="AO1118" s="67">
        <f t="shared" si="321"/>
        <v>2.5585791397870049E-3</v>
      </c>
      <c r="AP1118" s="67">
        <f t="shared" si="321"/>
        <v>2.5260464491542386E-3</v>
      </c>
      <c r="AQ1118" s="67">
        <f t="shared" si="321"/>
        <v>2.4939274162205246E-3</v>
      </c>
      <c r="AR1118" s="67">
        <f t="shared" si="321"/>
        <v>2.4622167812705224E-3</v>
      </c>
      <c r="AS1118" s="67">
        <f t="shared" si="321"/>
        <v>2.4309093514669057E-3</v>
      </c>
      <c r="AT1118" s="67">
        <f t="shared" si="321"/>
        <v>2.3999999999999998E-3</v>
      </c>
      <c r="AU1118" s="67">
        <f t="shared" si="321"/>
        <v>2.3694836652482288E-3</v>
      </c>
      <c r="AV1118" s="67">
        <f t="shared" si="321"/>
        <v>2.3393553499492419E-3</v>
      </c>
      <c r="AW1118" s="67">
        <f t="shared" si="321"/>
        <v>2.3096101203815759E-3</v>
      </c>
      <c r="AX1118" s="67">
        <f t="shared" si="321"/>
        <v>2.2802431055567252E-3</v>
      </c>
      <c r="AY1118" s="67">
        <f t="shared" si="321"/>
        <v>2.2512494964214802E-3</v>
      </c>
      <c r="AZ1118" s="67">
        <f t="shared" si="321"/>
        <v>2.2226245450704162E-3</v>
      </c>
      <c r="BA1118" s="67">
        <f t="shared" si="321"/>
        <v>2.1943635639683863E-3</v>
      </c>
      <c r="BB1118" s="67">
        <f t="shared" si="321"/>
        <v>2.1664619251829074E-3</v>
      </c>
      <c r="BC1118" s="67">
        <f t="shared" si="321"/>
        <v>2.1389150596263042E-3</v>
      </c>
      <c r="BD1118" s="67">
        <f t="shared" si="321"/>
        <v>2.1117184563074873E-3</v>
      </c>
      <c r="BE1118" s="67">
        <f t="shared" si="319"/>
        <v>2.0848676615932483E-3</v>
      </c>
      <c r="BF1118" s="67">
        <f t="shared" si="319"/>
        <v>2.0583582784789475E-3</v>
      </c>
      <c r="BG1118" s="67">
        <f t="shared" si="319"/>
        <v>2.0321859658684713E-3</v>
      </c>
      <c r="BH1118" s="67">
        <f t="shared" si="319"/>
        <v>2.0063464378633493E-3</v>
      </c>
      <c r="BI1118" s="67">
        <f t="shared" si="319"/>
        <v>1.9808354630609067E-3</v>
      </c>
      <c r="BJ1118" s="67">
        <f t="shared" si="319"/>
        <v>1.9556488638613461E-3</v>
      </c>
      <c r="BK1118" s="67">
        <f t="shared" si="319"/>
        <v>1.9307825157836318E-3</v>
      </c>
      <c r="BL1118" s="67">
        <f t="shared" si="319"/>
        <v>1.9062323467900816E-3</v>
      </c>
      <c r="BM1118" s="67">
        <f t="shared" si="319"/>
        <v>1.8819943366195396E-3</v>
      </c>
      <c r="BN1118" s="67">
        <f t="shared" si="319"/>
        <v>1.8580645161290319E-3</v>
      </c>
      <c r="BO1118" s="67">
        <f t="shared" si="319"/>
        <v>1.8344389666437898E-3</v>
      </c>
      <c r="BP1118" s="67">
        <f t="shared" si="319"/>
        <v>1.8111138193155419E-3</v>
      </c>
      <c r="BQ1118" s="67">
        <f t="shared" si="319"/>
        <v>1.7880852544889618E-3</v>
      </c>
      <c r="BS1118" s="55"/>
    </row>
    <row r="1119" spans="2:71">
      <c r="B1119" s="56">
        <v>30</v>
      </c>
      <c r="C1119" s="212">
        <v>3.0999999999999999E-3</v>
      </c>
      <c r="D1119" s="212">
        <v>2.3999999999999998E-3</v>
      </c>
      <c r="I1119" s="61" t="s">
        <v>381</v>
      </c>
      <c r="J1119" s="67">
        <f t="shared" si="320"/>
        <v>3.8043639313194667E-3</v>
      </c>
      <c r="K1119" s="67">
        <f t="shared" si="320"/>
        <v>3.7559909133004217E-3</v>
      </c>
      <c r="L1119" s="67">
        <f t="shared" si="320"/>
        <v>3.7082329649525524E-3</v>
      </c>
      <c r="M1119" s="67">
        <f t="shared" si="320"/>
        <v>3.6610822655792001E-3</v>
      </c>
      <c r="N1119" s="67">
        <f t="shared" si="320"/>
        <v>3.6145310939249557E-3</v>
      </c>
      <c r="O1119" s="67">
        <f t="shared" si="320"/>
        <v>3.5685718269112474E-3</v>
      </c>
      <c r="P1119" s="67">
        <f t="shared" si="320"/>
        <v>3.5231969383880124E-3</v>
      </c>
      <c r="Q1119" s="67">
        <f t="shared" si="320"/>
        <v>3.4783989979012362E-3</v>
      </c>
      <c r="R1119" s="67">
        <f t="shared" si="320"/>
        <v>3.4341706694761614E-3</v>
      </c>
      <c r="S1119" s="67">
        <f t="shared" si="320"/>
        <v>3.3905047104159751E-3</v>
      </c>
      <c r="T1119" s="67">
        <f t="shared" si="320"/>
        <v>3.3473939701157618E-3</v>
      </c>
      <c r="U1119" s="67">
        <f t="shared" si="320"/>
        <v>3.3048313888915481E-3</v>
      </c>
      <c r="V1119" s="67">
        <f t="shared" si="320"/>
        <v>3.2628099968242249E-3</v>
      </c>
      <c r="W1119" s="67">
        <f t="shared" si="320"/>
        <v>3.2213229126181781E-3</v>
      </c>
      <c r="X1119" s="67">
        <f t="shared" si="320"/>
        <v>3.1803633424744254E-3</v>
      </c>
      <c r="Y1119" s="67">
        <f t="shared" si="320"/>
        <v>3.1399245789780874E-3</v>
      </c>
      <c r="Z1119" s="67">
        <f t="shared" si="318"/>
        <v>3.0999999999999999E-3</v>
      </c>
      <c r="AA1119" s="67">
        <f t="shared" si="318"/>
        <v>3.0605830676122955E-3</v>
      </c>
      <c r="AB1119" s="67">
        <f t="shared" si="318"/>
        <v>3.021667327017771E-3</v>
      </c>
      <c r="AC1119" s="67">
        <f t="shared" si="318"/>
        <v>2.983246405492869E-3</v>
      </c>
      <c r="AD1119" s="67">
        <f t="shared" si="318"/>
        <v>2.9453140113441033E-3</v>
      </c>
      <c r="AE1119" s="67">
        <f t="shared" si="318"/>
        <v>2.9078639328777457E-3</v>
      </c>
      <c r="AF1119" s="67">
        <f t="shared" si="318"/>
        <v>2.8708900373826209E-3</v>
      </c>
      <c r="AG1119" s="67">
        <f t="shared" si="318"/>
        <v>2.8343862701258322E-3</v>
      </c>
      <c r="AH1119" s="67">
        <f t="shared" si="318"/>
        <v>2.7983466533612559E-3</v>
      </c>
      <c r="AI1119" s="67">
        <f t="shared" si="318"/>
        <v>2.7627652853506428E-3</v>
      </c>
      <c r="AJ1119" s="67">
        <f t="shared" si="318"/>
        <v>2.7276363393971708E-3</v>
      </c>
      <c r="AK1119" s="67">
        <f t="shared" si="318"/>
        <v>2.6929540628912794E-3</v>
      </c>
      <c r="AL1119" s="67">
        <f t="shared" si="318"/>
        <v>2.658712776368641E-3</v>
      </c>
      <c r="AM1119" s="67">
        <f t="shared" si="318"/>
        <v>2.6249068725801095E-3</v>
      </c>
      <c r="AN1119" s="67">
        <f t="shared" si="318"/>
        <v>2.5915308155734927E-3</v>
      </c>
      <c r="AO1119" s="67">
        <f t="shared" si="321"/>
        <v>2.5585791397870049E-3</v>
      </c>
      <c r="AP1119" s="67">
        <f t="shared" si="321"/>
        <v>2.5260464491542386E-3</v>
      </c>
      <c r="AQ1119" s="67">
        <f t="shared" si="321"/>
        <v>2.4939274162205246E-3</v>
      </c>
      <c r="AR1119" s="67">
        <f t="shared" si="321"/>
        <v>2.4622167812705224E-3</v>
      </c>
      <c r="AS1119" s="67">
        <f t="shared" si="321"/>
        <v>2.4309093514669057E-3</v>
      </c>
      <c r="AT1119" s="67">
        <f t="shared" si="321"/>
        <v>2.3999999999999998E-3</v>
      </c>
      <c r="AU1119" s="67">
        <f t="shared" si="321"/>
        <v>2.3694836652482288E-3</v>
      </c>
      <c r="AV1119" s="67">
        <f t="shared" si="321"/>
        <v>2.3393553499492419E-3</v>
      </c>
      <c r="AW1119" s="67">
        <f t="shared" si="321"/>
        <v>2.3096101203815759E-3</v>
      </c>
      <c r="AX1119" s="67">
        <f t="shared" si="321"/>
        <v>2.2802431055567252E-3</v>
      </c>
      <c r="AY1119" s="67">
        <f t="shared" si="321"/>
        <v>2.2512494964214802E-3</v>
      </c>
      <c r="AZ1119" s="67">
        <f t="shared" si="321"/>
        <v>2.2226245450704162E-3</v>
      </c>
      <c r="BA1119" s="67">
        <f t="shared" si="321"/>
        <v>2.1943635639683863E-3</v>
      </c>
      <c r="BB1119" s="67">
        <f t="shared" si="321"/>
        <v>2.1664619251829074E-3</v>
      </c>
      <c r="BC1119" s="67">
        <f t="shared" si="321"/>
        <v>2.1389150596263042E-3</v>
      </c>
      <c r="BD1119" s="67">
        <f t="shared" si="321"/>
        <v>2.1117184563074873E-3</v>
      </c>
      <c r="BE1119" s="67">
        <f t="shared" si="319"/>
        <v>2.0848676615932483E-3</v>
      </c>
      <c r="BF1119" s="67">
        <f t="shared" si="319"/>
        <v>2.0583582784789475E-3</v>
      </c>
      <c r="BG1119" s="67">
        <f t="shared" si="319"/>
        <v>2.0321859658684713E-3</v>
      </c>
      <c r="BH1119" s="67">
        <f t="shared" si="319"/>
        <v>2.0063464378633493E-3</v>
      </c>
      <c r="BI1119" s="67">
        <f t="shared" si="319"/>
        <v>1.9808354630609067E-3</v>
      </c>
      <c r="BJ1119" s="67">
        <f t="shared" si="319"/>
        <v>1.9556488638613461E-3</v>
      </c>
      <c r="BK1119" s="67">
        <f t="shared" si="319"/>
        <v>1.9307825157836318E-3</v>
      </c>
      <c r="BL1119" s="67">
        <f t="shared" si="319"/>
        <v>1.9062323467900816E-3</v>
      </c>
      <c r="BM1119" s="67">
        <f t="shared" si="319"/>
        <v>1.8819943366195396E-3</v>
      </c>
      <c r="BN1119" s="67">
        <f t="shared" si="319"/>
        <v>1.8580645161290319E-3</v>
      </c>
      <c r="BO1119" s="67">
        <f t="shared" si="319"/>
        <v>1.8344389666437898E-3</v>
      </c>
      <c r="BP1119" s="67">
        <f t="shared" si="319"/>
        <v>1.8111138193155419E-3</v>
      </c>
      <c r="BQ1119" s="67">
        <f t="shared" si="319"/>
        <v>1.7880852544889618E-3</v>
      </c>
      <c r="BS1119" s="55"/>
    </row>
    <row r="1120" spans="2:71">
      <c r="B1120" s="56">
        <v>31</v>
      </c>
      <c r="C1120" s="212">
        <v>3.0000000000000001E-3</v>
      </c>
      <c r="D1120" s="212">
        <v>2.3999999999999998E-3</v>
      </c>
      <c r="I1120" s="61" t="s">
        <v>381</v>
      </c>
      <c r="J1120" s="67">
        <f t="shared" si="320"/>
        <v>3.5863218742126389E-3</v>
      </c>
      <c r="K1120" s="67">
        <f t="shared" si="320"/>
        <v>3.5465310337619094E-3</v>
      </c>
      <c r="L1120" s="67">
        <f t="shared" si="320"/>
        <v>3.50718167933483E-3</v>
      </c>
      <c r="M1120" s="67">
        <f t="shared" si="320"/>
        <v>3.4682689125701978E-3</v>
      </c>
      <c r="N1120" s="67">
        <f t="shared" si="320"/>
        <v>3.4297878894549473E-3</v>
      </c>
      <c r="O1120" s="67">
        <f t="shared" si="320"/>
        <v>3.3917338197211456E-3</v>
      </c>
      <c r="P1120" s="67">
        <f t="shared" si="320"/>
        <v>3.3541019662496848E-3</v>
      </c>
      <c r="Q1120" s="67">
        <f t="shared" si="320"/>
        <v>3.3168876444805823E-3</v>
      </c>
      <c r="R1120" s="67">
        <f t="shared" si="320"/>
        <v>3.2800862218298342E-3</v>
      </c>
      <c r="S1120" s="67">
        <f t="shared" si="320"/>
        <v>3.243693117112729E-3</v>
      </c>
      <c r="T1120" s="67">
        <f t="shared" si="320"/>
        <v>3.2077037999735636E-3</v>
      </c>
      <c r="U1120" s="67">
        <f t="shared" si="320"/>
        <v>3.1721137903216925E-3</v>
      </c>
      <c r="V1120" s="67">
        <f t="shared" si="320"/>
        <v>3.1369186577738196E-3</v>
      </c>
      <c r="W1120" s="67">
        <f t="shared" si="320"/>
        <v>3.1021140211024952E-3</v>
      </c>
      <c r="X1120" s="67">
        <f t="shared" si="320"/>
        <v>3.0676955476907188E-3</v>
      </c>
      <c r="Y1120" s="67">
        <f t="shared" si="320"/>
        <v>3.0336589529926E-3</v>
      </c>
      <c r="Z1120" s="67">
        <f t="shared" si="318"/>
        <v>3.0000000000000001E-3</v>
      </c>
      <c r="AA1120" s="67">
        <f t="shared" si="318"/>
        <v>2.9667144987150949E-3</v>
      </c>
      <c r="AB1120" s="67">
        <f t="shared" si="318"/>
        <v>2.9337983056287858E-3</v>
      </c>
      <c r="AC1120" s="67">
        <f t="shared" si="318"/>
        <v>2.9012473232048991E-3</v>
      </c>
      <c r="AD1120" s="67">
        <f t="shared" si="318"/>
        <v>2.8690574993701112E-3</v>
      </c>
      <c r="AE1120" s="67">
        <f t="shared" si="318"/>
        <v>2.8372248270095274E-3</v>
      </c>
      <c r="AF1120" s="67">
        <f t="shared" si="318"/>
        <v>2.8057453434678641E-3</v>
      </c>
      <c r="AG1120" s="67">
        <f t="shared" si="318"/>
        <v>2.7746151300561584E-3</v>
      </c>
      <c r="AH1120" s="67">
        <f t="shared" si="318"/>
        <v>2.7438303115639583E-3</v>
      </c>
      <c r="AI1120" s="67">
        <f t="shared" si="318"/>
        <v>2.7133870557769168E-3</v>
      </c>
      <c r="AJ1120" s="67">
        <f t="shared" si="318"/>
        <v>2.6832815729997475E-3</v>
      </c>
      <c r="AK1120" s="67">
        <f t="shared" si="318"/>
        <v>2.653510115584466E-3</v>
      </c>
      <c r="AL1120" s="67">
        <f t="shared" si="318"/>
        <v>2.6240689774638675E-3</v>
      </c>
      <c r="AM1120" s="67">
        <f t="shared" si="318"/>
        <v>2.5949544936901829E-3</v>
      </c>
      <c r="AN1120" s="67">
        <f t="shared" si="318"/>
        <v>2.5661630399788516E-3</v>
      </c>
      <c r="AO1120" s="67">
        <f t="shared" si="321"/>
        <v>2.5376910322573538E-3</v>
      </c>
      <c r="AP1120" s="67">
        <f t="shared" si="321"/>
        <v>2.5095349262190558E-3</v>
      </c>
      <c r="AQ1120" s="67">
        <f t="shared" si="321"/>
        <v>2.4816912168819961E-3</v>
      </c>
      <c r="AR1120" s="67">
        <f t="shared" si="321"/>
        <v>2.4541564381525749E-3</v>
      </c>
      <c r="AS1120" s="67">
        <f t="shared" si="321"/>
        <v>2.4269271623940797E-3</v>
      </c>
      <c r="AT1120" s="67">
        <f t="shared" si="321"/>
        <v>2.3999999999999998E-3</v>
      </c>
      <c r="AU1120" s="67">
        <f t="shared" si="321"/>
        <v>2.3733715989720759E-3</v>
      </c>
      <c r="AV1120" s="67">
        <f t="shared" si="321"/>
        <v>2.3470386445030287E-3</v>
      </c>
      <c r="AW1120" s="67">
        <f t="shared" si="321"/>
        <v>2.3209978585639192E-3</v>
      </c>
      <c r="AX1120" s="67">
        <f t="shared" si="321"/>
        <v>2.2952459994960888E-3</v>
      </c>
      <c r="AY1120" s="67">
        <f t="shared" si="321"/>
        <v>2.269779861607622E-3</v>
      </c>
      <c r="AZ1120" s="67">
        <f t="shared" si="321"/>
        <v>2.2445962747742912E-3</v>
      </c>
      <c r="BA1120" s="67">
        <f t="shared" si="321"/>
        <v>2.2196921040449269E-3</v>
      </c>
      <c r="BB1120" s="67">
        <f t="shared" si="321"/>
        <v>2.1950642492511666E-3</v>
      </c>
      <c r="BC1120" s="67">
        <f t="shared" si="321"/>
        <v>2.1707096446215335E-3</v>
      </c>
      <c r="BD1120" s="67">
        <f t="shared" si="321"/>
        <v>2.1466252583997982E-3</v>
      </c>
      <c r="BE1120" s="67">
        <f t="shared" si="319"/>
        <v>2.1228080924675726E-3</v>
      </c>
      <c r="BF1120" s="67">
        <f t="shared" si="319"/>
        <v>2.0992551819710935E-3</v>
      </c>
      <c r="BG1120" s="67">
        <f t="shared" si="319"/>
        <v>2.0759635949521458E-3</v>
      </c>
      <c r="BH1120" s="67">
        <f t="shared" si="319"/>
        <v>2.0529304319830809E-3</v>
      </c>
      <c r="BI1120" s="67">
        <f t="shared" si="319"/>
        <v>2.0301528258058828E-3</v>
      </c>
      <c r="BJ1120" s="67">
        <f t="shared" si="319"/>
        <v>2.0076279409752444E-3</v>
      </c>
      <c r="BK1120" s="67">
        <f t="shared" si="319"/>
        <v>1.9853529735055966E-3</v>
      </c>
      <c r="BL1120" s="67">
        <f t="shared" si="319"/>
        <v>1.9633251505220598E-3</v>
      </c>
      <c r="BM1120" s="67">
        <f t="shared" si="319"/>
        <v>1.9415417299152634E-3</v>
      </c>
      <c r="BN1120" s="67">
        <f t="shared" si="319"/>
        <v>1.9199999999999998E-3</v>
      </c>
      <c r="BO1120" s="67">
        <f t="shared" si="319"/>
        <v>1.8986972791776603E-3</v>
      </c>
      <c r="BP1120" s="67">
        <f t="shared" si="319"/>
        <v>1.8776309156024226E-3</v>
      </c>
      <c r="BQ1120" s="67">
        <f t="shared" si="319"/>
        <v>1.8567982868511353E-3</v>
      </c>
      <c r="BS1120" s="55"/>
    </row>
    <row r="1121" spans="2:71">
      <c r="B1121" s="56">
        <v>32</v>
      </c>
      <c r="C1121" s="212">
        <v>3.0000000000000001E-3</v>
      </c>
      <c r="D1121" s="212">
        <v>2.3999999999999998E-3</v>
      </c>
      <c r="I1121" s="61" t="s">
        <v>381</v>
      </c>
      <c r="J1121" s="67">
        <f t="shared" si="320"/>
        <v>3.5863218742126389E-3</v>
      </c>
      <c r="K1121" s="67">
        <f t="shared" si="320"/>
        <v>3.5465310337619094E-3</v>
      </c>
      <c r="L1121" s="67">
        <f t="shared" si="320"/>
        <v>3.50718167933483E-3</v>
      </c>
      <c r="M1121" s="67">
        <f t="shared" si="320"/>
        <v>3.4682689125701978E-3</v>
      </c>
      <c r="N1121" s="67">
        <f t="shared" si="320"/>
        <v>3.4297878894549473E-3</v>
      </c>
      <c r="O1121" s="67">
        <f t="shared" si="320"/>
        <v>3.3917338197211456E-3</v>
      </c>
      <c r="P1121" s="67">
        <f t="shared" si="320"/>
        <v>3.3541019662496848E-3</v>
      </c>
      <c r="Q1121" s="67">
        <f t="shared" si="320"/>
        <v>3.3168876444805823E-3</v>
      </c>
      <c r="R1121" s="67">
        <f t="shared" si="320"/>
        <v>3.2800862218298342E-3</v>
      </c>
      <c r="S1121" s="67">
        <f t="shared" si="320"/>
        <v>3.243693117112729E-3</v>
      </c>
      <c r="T1121" s="67">
        <f t="shared" si="320"/>
        <v>3.2077037999735636E-3</v>
      </c>
      <c r="U1121" s="67">
        <f t="shared" si="320"/>
        <v>3.1721137903216925E-3</v>
      </c>
      <c r="V1121" s="67">
        <f t="shared" si="320"/>
        <v>3.1369186577738196E-3</v>
      </c>
      <c r="W1121" s="67">
        <f t="shared" si="320"/>
        <v>3.1021140211024952E-3</v>
      </c>
      <c r="X1121" s="67">
        <f t="shared" si="320"/>
        <v>3.0676955476907188E-3</v>
      </c>
      <c r="Y1121" s="67">
        <f t="shared" si="320"/>
        <v>3.0336589529926E-3</v>
      </c>
      <c r="Z1121" s="67">
        <f t="shared" si="318"/>
        <v>3.0000000000000001E-3</v>
      </c>
      <c r="AA1121" s="67">
        <f t="shared" si="318"/>
        <v>2.9667144987150949E-3</v>
      </c>
      <c r="AB1121" s="67">
        <f t="shared" si="318"/>
        <v>2.9337983056287858E-3</v>
      </c>
      <c r="AC1121" s="67">
        <f t="shared" si="318"/>
        <v>2.9012473232048991E-3</v>
      </c>
      <c r="AD1121" s="67">
        <f t="shared" si="318"/>
        <v>2.8690574993701112E-3</v>
      </c>
      <c r="AE1121" s="67">
        <f t="shared" si="318"/>
        <v>2.8372248270095274E-3</v>
      </c>
      <c r="AF1121" s="67">
        <f t="shared" si="318"/>
        <v>2.8057453434678641E-3</v>
      </c>
      <c r="AG1121" s="67">
        <f t="shared" si="318"/>
        <v>2.7746151300561584E-3</v>
      </c>
      <c r="AH1121" s="67">
        <f t="shared" si="318"/>
        <v>2.7438303115639583E-3</v>
      </c>
      <c r="AI1121" s="67">
        <f t="shared" si="318"/>
        <v>2.7133870557769168E-3</v>
      </c>
      <c r="AJ1121" s="67">
        <f t="shared" si="318"/>
        <v>2.6832815729997475E-3</v>
      </c>
      <c r="AK1121" s="67">
        <f t="shared" si="318"/>
        <v>2.653510115584466E-3</v>
      </c>
      <c r="AL1121" s="67">
        <f t="shared" si="318"/>
        <v>2.6240689774638675E-3</v>
      </c>
      <c r="AM1121" s="67">
        <f t="shared" si="318"/>
        <v>2.5949544936901829E-3</v>
      </c>
      <c r="AN1121" s="67">
        <f t="shared" si="318"/>
        <v>2.5661630399788516E-3</v>
      </c>
      <c r="AO1121" s="67">
        <f t="shared" si="321"/>
        <v>2.5376910322573538E-3</v>
      </c>
      <c r="AP1121" s="67">
        <f t="shared" si="321"/>
        <v>2.5095349262190558E-3</v>
      </c>
      <c r="AQ1121" s="67">
        <f t="shared" si="321"/>
        <v>2.4816912168819961E-3</v>
      </c>
      <c r="AR1121" s="67">
        <f t="shared" si="321"/>
        <v>2.4541564381525749E-3</v>
      </c>
      <c r="AS1121" s="67">
        <f t="shared" si="321"/>
        <v>2.4269271623940797E-3</v>
      </c>
      <c r="AT1121" s="67">
        <f t="shared" si="321"/>
        <v>2.3999999999999998E-3</v>
      </c>
      <c r="AU1121" s="67">
        <f t="shared" si="321"/>
        <v>2.3733715989720759E-3</v>
      </c>
      <c r="AV1121" s="67">
        <f t="shared" si="321"/>
        <v>2.3470386445030287E-3</v>
      </c>
      <c r="AW1121" s="67">
        <f t="shared" si="321"/>
        <v>2.3209978585639192E-3</v>
      </c>
      <c r="AX1121" s="67">
        <f t="shared" si="321"/>
        <v>2.2952459994960888E-3</v>
      </c>
      <c r="AY1121" s="67">
        <f t="shared" si="321"/>
        <v>2.269779861607622E-3</v>
      </c>
      <c r="AZ1121" s="67">
        <f t="shared" si="321"/>
        <v>2.2445962747742912E-3</v>
      </c>
      <c r="BA1121" s="67">
        <f t="shared" si="321"/>
        <v>2.2196921040449269E-3</v>
      </c>
      <c r="BB1121" s="67">
        <f t="shared" si="321"/>
        <v>2.1950642492511666E-3</v>
      </c>
      <c r="BC1121" s="67">
        <f t="shared" si="321"/>
        <v>2.1707096446215335E-3</v>
      </c>
      <c r="BD1121" s="67">
        <f t="shared" si="321"/>
        <v>2.1466252583997982E-3</v>
      </c>
      <c r="BE1121" s="67">
        <f t="shared" si="319"/>
        <v>2.1228080924675726E-3</v>
      </c>
      <c r="BF1121" s="67">
        <f t="shared" si="319"/>
        <v>2.0992551819710935E-3</v>
      </c>
      <c r="BG1121" s="67">
        <f t="shared" si="319"/>
        <v>2.0759635949521458E-3</v>
      </c>
      <c r="BH1121" s="67">
        <f t="shared" si="319"/>
        <v>2.0529304319830809E-3</v>
      </c>
      <c r="BI1121" s="67">
        <f t="shared" si="319"/>
        <v>2.0301528258058828E-3</v>
      </c>
      <c r="BJ1121" s="67">
        <f t="shared" si="319"/>
        <v>2.0076279409752444E-3</v>
      </c>
      <c r="BK1121" s="67">
        <f t="shared" si="319"/>
        <v>1.9853529735055966E-3</v>
      </c>
      <c r="BL1121" s="67">
        <f t="shared" si="319"/>
        <v>1.9633251505220598E-3</v>
      </c>
      <c r="BM1121" s="67">
        <f t="shared" si="319"/>
        <v>1.9415417299152634E-3</v>
      </c>
      <c r="BN1121" s="67">
        <f t="shared" si="319"/>
        <v>1.9199999999999998E-3</v>
      </c>
      <c r="BO1121" s="67">
        <f t="shared" si="319"/>
        <v>1.8986972791776603E-3</v>
      </c>
      <c r="BP1121" s="67">
        <f t="shared" si="319"/>
        <v>1.8776309156024226E-3</v>
      </c>
      <c r="BQ1121" s="67">
        <f t="shared" si="319"/>
        <v>1.8567982868511353E-3</v>
      </c>
      <c r="BS1121" s="55"/>
    </row>
    <row r="1122" spans="2:71">
      <c r="B1122" s="56">
        <v>33</v>
      </c>
      <c r="C1122" s="212">
        <v>2.8999999999999998E-3</v>
      </c>
      <c r="D1122" s="212">
        <v>2.3E-3</v>
      </c>
      <c r="I1122" s="61" t="s">
        <v>381</v>
      </c>
      <c r="J1122" s="67">
        <f t="shared" si="320"/>
        <v>3.490873628490156E-3</v>
      </c>
      <c r="K1122" s="67">
        <f t="shared" si="320"/>
        <v>3.4506476826863903E-3</v>
      </c>
      <c r="L1122" s="67">
        <f t="shared" si="320"/>
        <v>3.4108852674735349E-3</v>
      </c>
      <c r="M1122" s="67">
        <f t="shared" si="320"/>
        <v>3.3715810415077276E-3</v>
      </c>
      <c r="N1122" s="67">
        <f t="shared" si="320"/>
        <v>3.3327297249943445E-3</v>
      </c>
      <c r="O1122" s="67">
        <f t="shared" si="320"/>
        <v>3.2943260989787542E-3</v>
      </c>
      <c r="P1122" s="67">
        <f t="shared" si="320"/>
        <v>3.2563650046452518E-3</v>
      </c>
      <c r="Q1122" s="67">
        <f t="shared" si="320"/>
        <v>3.218841342624065E-3</v>
      </c>
      <c r="R1122" s="67">
        <f t="shared" si="320"/>
        <v>3.1817500723063481E-3</v>
      </c>
      <c r="S1122" s="67">
        <f t="shared" si="320"/>
        <v>3.1450862111670726E-3</v>
      </c>
      <c r="T1122" s="67">
        <f t="shared" si="320"/>
        <v>3.1088448340957121E-3</v>
      </c>
      <c r="U1122" s="67">
        <f t="shared" si="320"/>
        <v>3.0730210727346516E-3</v>
      </c>
      <c r="V1122" s="67">
        <f t="shared" si="320"/>
        <v>3.0376101148252076E-3</v>
      </c>
      <c r="W1122" s="67">
        <f t="shared" si="320"/>
        <v>3.0026072035611927E-3</v>
      </c>
      <c r="X1122" s="67">
        <f t="shared" si="320"/>
        <v>2.9680076369499289E-3</v>
      </c>
      <c r="Y1122" s="67">
        <f t="shared" si="320"/>
        <v>2.9338067671806187E-3</v>
      </c>
      <c r="Z1122" s="67">
        <f t="shared" si="318"/>
        <v>2.8999999999999998E-3</v>
      </c>
      <c r="AA1122" s="67">
        <f t="shared" si="318"/>
        <v>2.8665827940951914E-3</v>
      </c>
      <c r="AB1122" s="67">
        <f t="shared" si="318"/>
        <v>2.8335506604836537E-3</v>
      </c>
      <c r="AC1122" s="67">
        <f t="shared" si="318"/>
        <v>2.8008991619101753E-3</v>
      </c>
      <c r="AD1122" s="67">
        <f t="shared" si="318"/>
        <v>2.7686239122508105E-3</v>
      </c>
      <c r="AE1122" s="67">
        <f t="shared" si="318"/>
        <v>2.7367205759236857E-3</v>
      </c>
      <c r="AF1122" s="67">
        <f t="shared" si="318"/>
        <v>2.7051848673065935E-3</v>
      </c>
      <c r="AG1122" s="67">
        <f t="shared" si="318"/>
        <v>2.6740125501612984E-3</v>
      </c>
      <c r="AH1122" s="67">
        <f t="shared" si="318"/>
        <v>2.6431994370644772E-3</v>
      </c>
      <c r="AI1122" s="67">
        <f t="shared" si="318"/>
        <v>2.612741388845216E-3</v>
      </c>
      <c r="AJ1122" s="67">
        <f t="shared" si="318"/>
        <v>2.5826343140289902E-3</v>
      </c>
      <c r="AK1122" s="67">
        <f t="shared" si="318"/>
        <v>2.552874168288049E-3</v>
      </c>
      <c r="AL1122" s="67">
        <f t="shared" si="318"/>
        <v>2.5234569538981357E-3</v>
      </c>
      <c r="AM1122" s="67">
        <f t="shared" si="318"/>
        <v>2.4943787192014686E-3</v>
      </c>
      <c r="AN1122" s="67">
        <f t="shared" si="318"/>
        <v>2.465635558075907E-3</v>
      </c>
      <c r="AO1122" s="67">
        <f t="shared" si="321"/>
        <v>2.4372236094102385E-3</v>
      </c>
      <c r="AP1122" s="67">
        <f t="shared" si="321"/>
        <v>2.4091390565855065E-3</v>
      </c>
      <c r="AQ1122" s="67">
        <f t="shared" si="321"/>
        <v>2.3813781269623226E-3</v>
      </c>
      <c r="AR1122" s="67">
        <f t="shared" si="321"/>
        <v>2.3539370913740788E-3</v>
      </c>
      <c r="AS1122" s="67">
        <f t="shared" si="321"/>
        <v>2.3268122636260053E-3</v>
      </c>
      <c r="AT1122" s="67">
        <f t="shared" si="321"/>
        <v>2.2999999999999974E-3</v>
      </c>
      <c r="AU1122" s="67">
        <f t="shared" si="321"/>
        <v>2.2734966987651493E-3</v>
      </c>
      <c r="AV1122" s="67">
        <f t="shared" si="321"/>
        <v>2.2472987996939296E-3</v>
      </c>
      <c r="AW1122" s="67">
        <f t="shared" si="321"/>
        <v>2.2214027835839294E-3</v>
      </c>
      <c r="AX1122" s="67">
        <f t="shared" si="321"/>
        <v>2.1958051717851229E-3</v>
      </c>
      <c r="AY1122" s="67">
        <f t="shared" si="321"/>
        <v>2.1705025257325759E-3</v>
      </c>
      <c r="AZ1122" s="67">
        <f t="shared" si="321"/>
        <v>2.1454914464845375E-3</v>
      </c>
      <c r="BA1122" s="67">
        <f t="shared" si="321"/>
        <v>2.1207685742658552E-3</v>
      </c>
      <c r="BB1122" s="67">
        <f t="shared" si="321"/>
        <v>2.0963305880166518E-3</v>
      </c>
      <c r="BC1122" s="67">
        <f t="shared" si="321"/>
        <v>2.0721742049462036E-3</v>
      </c>
      <c r="BD1122" s="67">
        <f t="shared" si="321"/>
        <v>2.048296180091955E-3</v>
      </c>
      <c r="BE1122" s="67">
        <f t="shared" si="319"/>
        <v>2.0246933058836224E-3</v>
      </c>
      <c r="BF1122" s="67">
        <f t="shared" si="319"/>
        <v>2.0013624117123118E-3</v>
      </c>
      <c r="BG1122" s="67">
        <f t="shared" si="319"/>
        <v>1.9783003635046106E-3</v>
      </c>
      <c r="BH1122" s="67">
        <f t="shared" si="319"/>
        <v>1.9555040633015795E-3</v>
      </c>
      <c r="BI1122" s="67">
        <f t="shared" si="319"/>
        <v>1.9329704488426007E-3</v>
      </c>
      <c r="BJ1122" s="67">
        <f t="shared" si="319"/>
        <v>1.9106964931540204E-3</v>
      </c>
      <c r="BK1122" s="67">
        <f t="shared" si="319"/>
        <v>1.8886792041425296E-3</v>
      </c>
      <c r="BL1122" s="67">
        <f t="shared" si="319"/>
        <v>1.8669156241932329E-3</v>
      </c>
      <c r="BM1122" s="67">
        <f t="shared" si="319"/>
        <v>1.8454028297723471E-3</v>
      </c>
      <c r="BN1122" s="67">
        <f t="shared" si="319"/>
        <v>1.8241379310344784E-3</v>
      </c>
      <c r="BO1122" s="67">
        <f t="shared" si="319"/>
        <v>1.8031180714344268E-3</v>
      </c>
      <c r="BP1122" s="67">
        <f t="shared" si="319"/>
        <v>1.7823404273434598E-3</v>
      </c>
      <c r="BQ1122" s="67">
        <f t="shared" si="319"/>
        <v>1.7618022076700112E-3</v>
      </c>
      <c r="BS1122" s="55"/>
    </row>
    <row r="1123" spans="2:71">
      <c r="B1123" s="56">
        <v>34</v>
      </c>
      <c r="C1123" s="212">
        <v>2.8999999999999998E-3</v>
      </c>
      <c r="D1123" s="212">
        <v>2.3E-3</v>
      </c>
      <c r="I1123" s="61" t="s">
        <v>381</v>
      </c>
      <c r="J1123" s="67">
        <f t="shared" si="320"/>
        <v>3.490873628490156E-3</v>
      </c>
      <c r="K1123" s="67">
        <f t="shared" si="320"/>
        <v>3.4506476826863903E-3</v>
      </c>
      <c r="L1123" s="67">
        <f t="shared" si="320"/>
        <v>3.4108852674735349E-3</v>
      </c>
      <c r="M1123" s="67">
        <f t="shared" si="320"/>
        <v>3.3715810415077276E-3</v>
      </c>
      <c r="N1123" s="67">
        <f t="shared" si="320"/>
        <v>3.3327297249943445E-3</v>
      </c>
      <c r="O1123" s="67">
        <f t="shared" si="320"/>
        <v>3.2943260989787542E-3</v>
      </c>
      <c r="P1123" s="67">
        <f t="shared" si="320"/>
        <v>3.2563650046452518E-3</v>
      </c>
      <c r="Q1123" s="67">
        <f t="shared" si="320"/>
        <v>3.218841342624065E-3</v>
      </c>
      <c r="R1123" s="67">
        <f t="shared" si="320"/>
        <v>3.1817500723063481E-3</v>
      </c>
      <c r="S1123" s="67">
        <f t="shared" si="320"/>
        <v>3.1450862111670726E-3</v>
      </c>
      <c r="T1123" s="67">
        <f t="shared" si="320"/>
        <v>3.1088448340957121E-3</v>
      </c>
      <c r="U1123" s="67">
        <f t="shared" si="320"/>
        <v>3.0730210727346516E-3</v>
      </c>
      <c r="V1123" s="67">
        <f t="shared" si="320"/>
        <v>3.0376101148252076E-3</v>
      </c>
      <c r="W1123" s="67">
        <f t="shared" si="320"/>
        <v>3.0026072035611927E-3</v>
      </c>
      <c r="X1123" s="67">
        <f t="shared" si="320"/>
        <v>2.9680076369499289E-3</v>
      </c>
      <c r="Y1123" s="67">
        <f t="shared" si="320"/>
        <v>2.9338067671806187E-3</v>
      </c>
      <c r="Z1123" s="67">
        <f t="shared" si="318"/>
        <v>2.8999999999999998E-3</v>
      </c>
      <c r="AA1123" s="67">
        <f t="shared" si="318"/>
        <v>2.8665827940951914E-3</v>
      </c>
      <c r="AB1123" s="67">
        <f t="shared" si="318"/>
        <v>2.8335506604836537E-3</v>
      </c>
      <c r="AC1123" s="67">
        <f t="shared" si="318"/>
        <v>2.8008991619101753E-3</v>
      </c>
      <c r="AD1123" s="67">
        <f t="shared" si="318"/>
        <v>2.7686239122508105E-3</v>
      </c>
      <c r="AE1123" s="67">
        <f t="shared" si="318"/>
        <v>2.7367205759236857E-3</v>
      </c>
      <c r="AF1123" s="67">
        <f t="shared" si="318"/>
        <v>2.7051848673065935E-3</v>
      </c>
      <c r="AG1123" s="67">
        <f t="shared" si="318"/>
        <v>2.6740125501612984E-3</v>
      </c>
      <c r="AH1123" s="67">
        <f t="shared" si="318"/>
        <v>2.6431994370644772E-3</v>
      </c>
      <c r="AI1123" s="67">
        <f t="shared" si="318"/>
        <v>2.612741388845216E-3</v>
      </c>
      <c r="AJ1123" s="67">
        <f t="shared" si="318"/>
        <v>2.5826343140289902E-3</v>
      </c>
      <c r="AK1123" s="67">
        <f t="shared" si="318"/>
        <v>2.552874168288049E-3</v>
      </c>
      <c r="AL1123" s="67">
        <f t="shared" si="318"/>
        <v>2.5234569538981357E-3</v>
      </c>
      <c r="AM1123" s="67">
        <f t="shared" si="318"/>
        <v>2.4943787192014686E-3</v>
      </c>
      <c r="AN1123" s="67">
        <f t="shared" si="318"/>
        <v>2.465635558075907E-3</v>
      </c>
      <c r="AO1123" s="67">
        <f t="shared" si="321"/>
        <v>2.4372236094102385E-3</v>
      </c>
      <c r="AP1123" s="67">
        <f t="shared" si="321"/>
        <v>2.4091390565855065E-3</v>
      </c>
      <c r="AQ1123" s="67">
        <f t="shared" si="321"/>
        <v>2.3813781269623226E-3</v>
      </c>
      <c r="AR1123" s="67">
        <f t="shared" si="321"/>
        <v>2.3539370913740788E-3</v>
      </c>
      <c r="AS1123" s="67">
        <f t="shared" si="321"/>
        <v>2.3268122636260053E-3</v>
      </c>
      <c r="AT1123" s="67">
        <f t="shared" si="321"/>
        <v>2.2999999999999974E-3</v>
      </c>
      <c r="AU1123" s="67">
        <f t="shared" si="321"/>
        <v>2.2734966987651493E-3</v>
      </c>
      <c r="AV1123" s="67">
        <f t="shared" si="321"/>
        <v>2.2472987996939296E-3</v>
      </c>
      <c r="AW1123" s="67">
        <f t="shared" si="321"/>
        <v>2.2214027835839294E-3</v>
      </c>
      <c r="AX1123" s="67">
        <f t="shared" si="321"/>
        <v>2.1958051717851229E-3</v>
      </c>
      <c r="AY1123" s="67">
        <f t="shared" si="321"/>
        <v>2.1705025257325759E-3</v>
      </c>
      <c r="AZ1123" s="67">
        <f t="shared" si="321"/>
        <v>2.1454914464845375E-3</v>
      </c>
      <c r="BA1123" s="67">
        <f t="shared" si="321"/>
        <v>2.1207685742658552E-3</v>
      </c>
      <c r="BB1123" s="67">
        <f t="shared" si="321"/>
        <v>2.0963305880166518E-3</v>
      </c>
      <c r="BC1123" s="67">
        <f t="shared" si="321"/>
        <v>2.0721742049462036E-3</v>
      </c>
      <c r="BD1123" s="67">
        <f t="shared" si="321"/>
        <v>2.048296180091955E-3</v>
      </c>
      <c r="BE1123" s="67">
        <f t="shared" si="319"/>
        <v>2.0246933058836224E-3</v>
      </c>
      <c r="BF1123" s="67">
        <f t="shared" si="319"/>
        <v>2.0013624117123118E-3</v>
      </c>
      <c r="BG1123" s="67">
        <f t="shared" si="319"/>
        <v>1.9783003635046106E-3</v>
      </c>
      <c r="BH1123" s="67">
        <f t="shared" si="319"/>
        <v>1.9555040633015795E-3</v>
      </c>
      <c r="BI1123" s="67">
        <f t="shared" si="319"/>
        <v>1.9329704488426007E-3</v>
      </c>
      <c r="BJ1123" s="67">
        <f t="shared" si="319"/>
        <v>1.9106964931540204E-3</v>
      </c>
      <c r="BK1123" s="67">
        <f t="shared" si="319"/>
        <v>1.8886792041425296E-3</v>
      </c>
      <c r="BL1123" s="67">
        <f t="shared" si="319"/>
        <v>1.8669156241932329E-3</v>
      </c>
      <c r="BM1123" s="67">
        <f t="shared" si="319"/>
        <v>1.8454028297723471E-3</v>
      </c>
      <c r="BN1123" s="67">
        <f t="shared" si="319"/>
        <v>1.8241379310344784E-3</v>
      </c>
      <c r="BO1123" s="67">
        <f t="shared" si="319"/>
        <v>1.8031180714344268E-3</v>
      </c>
      <c r="BP1123" s="67">
        <f t="shared" si="319"/>
        <v>1.7823404273434598E-3</v>
      </c>
      <c r="BQ1123" s="67">
        <f t="shared" si="319"/>
        <v>1.7618022076700112E-3</v>
      </c>
      <c r="BS1123" s="55"/>
    </row>
    <row r="1124" spans="2:71">
      <c r="B1124" s="56">
        <v>35</v>
      </c>
      <c r="C1124" s="212">
        <v>2.8999999999999998E-3</v>
      </c>
      <c r="D1124" s="212">
        <v>2.2000000000000001E-3</v>
      </c>
      <c r="I1124" s="61" t="s">
        <v>381</v>
      </c>
      <c r="J1124" s="67">
        <f t="shared" si="320"/>
        <v>3.6172477199029967E-3</v>
      </c>
      <c r="K1124" s="67">
        <f t="shared" si="320"/>
        <v>3.5676273587935997E-3</v>
      </c>
      <c r="L1124" s="67">
        <f t="shared" si="320"/>
        <v>3.5186876754887898E-3</v>
      </c>
      <c r="M1124" s="67">
        <f t="shared" si="320"/>
        <v>3.4704193326467298E-3</v>
      </c>
      <c r="N1124" s="67">
        <f t="shared" si="320"/>
        <v>3.4228131210125488E-3</v>
      </c>
      <c r="O1124" s="67">
        <f t="shared" si="320"/>
        <v>3.375859957661276E-3</v>
      </c>
      <c r="P1124" s="67">
        <f t="shared" si="320"/>
        <v>3.329550884264888E-3</v>
      </c>
      <c r="Q1124" s="67">
        <f t="shared" si="320"/>
        <v>3.2838770653831205E-3</v>
      </c>
      <c r="R1124" s="67">
        <f t="shared" si="320"/>
        <v>3.2388297867777323E-3</v>
      </c>
      <c r="S1124" s="67">
        <f t="shared" si="320"/>
        <v>3.1944004537498871E-3</v>
      </c>
      <c r="T1124" s="67">
        <f t="shared" si="320"/>
        <v>3.1505805895003522E-3</v>
      </c>
      <c r="U1124" s="67">
        <f t="shared" si="320"/>
        <v>3.1073618335121797E-3</v>
      </c>
      <c r="V1124" s="67">
        <f t="shared" si="320"/>
        <v>3.0647359399555815E-3</v>
      </c>
      <c r="W1124" s="67">
        <f t="shared" si="320"/>
        <v>3.0226947761146875E-3</v>
      </c>
      <c r="X1124" s="67">
        <f t="shared" si="320"/>
        <v>2.981230320835877E-3</v>
      </c>
      <c r="Y1124" s="67">
        <f t="shared" ref="Y1124:AN1139" si="322">$C1124*POWER(POWER($D1124/$C1124,1/($D$672-$C$672)),Y$672-$C$672)</f>
        <v>2.9403346629974011E-3</v>
      </c>
      <c r="Z1124" s="67">
        <f t="shared" si="322"/>
        <v>2.8999999999999998E-3</v>
      </c>
      <c r="AA1124" s="67">
        <f t="shared" si="322"/>
        <v>2.8602186362782171E-3</v>
      </c>
      <c r="AB1124" s="67">
        <f t="shared" si="322"/>
        <v>2.8209829818321465E-3</v>
      </c>
      <c r="AC1124" s="67">
        <f t="shared" si="322"/>
        <v>2.7822855507793108E-3</v>
      </c>
      <c r="AD1124" s="67">
        <f t="shared" si="322"/>
        <v>2.7441189599264099E-3</v>
      </c>
      <c r="AE1124" s="67">
        <f t="shared" si="322"/>
        <v>2.7064759273606608E-3</v>
      </c>
      <c r="AF1124" s="67">
        <f t="shared" si="322"/>
        <v>2.6693492710604593E-3</v>
      </c>
      <c r="AG1124" s="67">
        <f t="shared" si="322"/>
        <v>2.6327319075251038E-3</v>
      </c>
      <c r="AH1124" s="67">
        <f t="shared" si="322"/>
        <v>2.5966168504233107E-3</v>
      </c>
      <c r="AI1124" s="67">
        <f t="shared" si="322"/>
        <v>2.5609972092602768E-3</v>
      </c>
      <c r="AJ1124" s="67">
        <f t="shared" si="322"/>
        <v>2.5258661880630164E-3</v>
      </c>
      <c r="AK1124" s="67">
        <f t="shared" si="322"/>
        <v>2.4912170840837452E-3</v>
      </c>
      <c r="AL1124" s="67">
        <f t="shared" si="322"/>
        <v>2.4570432865210368E-3</v>
      </c>
      <c r="AM1124" s="67">
        <f t="shared" si="322"/>
        <v>2.423338275258534E-3</v>
      </c>
      <c r="AN1124" s="67">
        <f t="shared" si="322"/>
        <v>2.3900956196209553E-3</v>
      </c>
      <c r="AO1124" s="67">
        <f t="shared" si="321"/>
        <v>2.3573089771471694E-3</v>
      </c>
      <c r="AP1124" s="67">
        <f t="shared" si="321"/>
        <v>2.3249720923800951E-3</v>
      </c>
      <c r="AQ1124" s="67">
        <f t="shared" si="321"/>
        <v>2.2930787956732101E-3</v>
      </c>
      <c r="AR1124" s="67">
        <f t="shared" si="321"/>
        <v>2.2616230020134223E-3</v>
      </c>
      <c r="AS1124" s="67">
        <f t="shared" si="321"/>
        <v>2.2305987098600964E-3</v>
      </c>
      <c r="AT1124" s="67">
        <f t="shared" si="321"/>
        <v>2.1999999999999984E-3</v>
      </c>
      <c r="AU1124" s="67">
        <f t="shared" si="321"/>
        <v>2.1698210344179565E-3</v>
      </c>
      <c r="AV1124" s="67">
        <f t="shared" si="321"/>
        <v>2.1400560551830066E-3</v>
      </c>
      <c r="AW1124" s="67">
        <f t="shared" si="321"/>
        <v>2.1106993833498208E-3</v>
      </c>
      <c r="AX1124" s="67">
        <f t="shared" si="321"/>
        <v>2.0817454178752061E-3</v>
      </c>
      <c r="AY1124" s="67">
        <f t="shared" si="321"/>
        <v>2.0531886345494656E-3</v>
      </c>
      <c r="AZ1124" s="67">
        <f t="shared" si="321"/>
        <v>2.025023584942416E-3</v>
      </c>
      <c r="BA1124" s="67">
        <f t="shared" si="321"/>
        <v>1.9972448953638703E-3</v>
      </c>
      <c r="BB1124" s="67">
        <f t="shared" si="321"/>
        <v>1.9698472658383724E-3</v>
      </c>
      <c r="BC1124" s="67">
        <f t="shared" si="321"/>
        <v>1.9428254690940019E-3</v>
      </c>
      <c r="BD1124" s="67">
        <f t="shared" ref="BD1124:BQ1139" si="323">$C1124*POWER(POWER($D1124/$C1124,1/($D$672-$C$672)),BD$672-$C$672)</f>
        <v>1.9161743495650458E-3</v>
      </c>
      <c r="BE1124" s="67">
        <f t="shared" si="323"/>
        <v>1.8898888224083575E-3</v>
      </c>
      <c r="BF1124" s="67">
        <f t="shared" si="323"/>
        <v>1.8639638725331993E-3</v>
      </c>
      <c r="BG1124" s="67">
        <f t="shared" si="323"/>
        <v>1.8383945536444043E-3</v>
      </c>
      <c r="BH1124" s="67">
        <f t="shared" si="323"/>
        <v>1.8131759872986549E-3</v>
      </c>
      <c r="BI1124" s="67">
        <f t="shared" si="323"/>
        <v>1.7883033619737136E-3</v>
      </c>
      <c r="BJ1124" s="67">
        <f t="shared" si="323"/>
        <v>1.7637719321504158E-3</v>
      </c>
      <c r="BK1124" s="67">
        <f t="shared" si="323"/>
        <v>1.7395770174072616E-3</v>
      </c>
      <c r="BL1124" s="67">
        <f t="shared" si="323"/>
        <v>1.7157140015274231E-3</v>
      </c>
      <c r="BM1124" s="67">
        <f t="shared" si="323"/>
        <v>1.6921783316180034E-3</v>
      </c>
      <c r="BN1124" s="67">
        <f t="shared" si="323"/>
        <v>1.6689655172413775E-3</v>
      </c>
      <c r="BO1124" s="67">
        <f t="shared" si="323"/>
        <v>1.6460711295584491E-3</v>
      </c>
      <c r="BP1124" s="67">
        <f t="shared" si="323"/>
        <v>1.623490800483659E-3</v>
      </c>
      <c r="BQ1124" s="67">
        <f t="shared" si="323"/>
        <v>1.601220221851587E-3</v>
      </c>
      <c r="BS1124" s="55"/>
    </row>
    <row r="1125" spans="2:71">
      <c r="B1125" s="56">
        <v>36</v>
      </c>
      <c r="C1125" s="212">
        <v>2.8E-3</v>
      </c>
      <c r="D1125" s="212">
        <v>2.2000000000000001E-3</v>
      </c>
      <c r="I1125" s="61" t="s">
        <v>381</v>
      </c>
      <c r="J1125" s="67">
        <f t="shared" ref="J1125:Y1140" si="324">$C1125*POWER(POWER($D1125/$C1125,1/($D$672-$C$672)),J$672-$C$672)</f>
        <v>3.3958329011653421E-3</v>
      </c>
      <c r="K1125" s="67">
        <f t="shared" si="324"/>
        <v>3.3551314829133034E-3</v>
      </c>
      <c r="L1125" s="67">
        <f t="shared" si="324"/>
        <v>3.3149178994564209E-3</v>
      </c>
      <c r="M1125" s="67">
        <f t="shared" si="324"/>
        <v>3.2751863037555127E-3</v>
      </c>
      <c r="N1125" s="67">
        <f t="shared" si="324"/>
        <v>3.2359309188522232E-3</v>
      </c>
      <c r="O1125" s="67">
        <f t="shared" si="324"/>
        <v>3.1971460370290587E-3</v>
      </c>
      <c r="P1125" s="67">
        <f t="shared" si="324"/>
        <v>3.1588260189794929E-3</v>
      </c>
      <c r="Q1125" s="67">
        <f t="shared" si="324"/>
        <v>3.1209652929880026E-3</v>
      </c>
      <c r="R1125" s="67">
        <f t="shared" si="324"/>
        <v>3.0835583541199535E-3</v>
      </c>
      <c r="S1125" s="67">
        <f t="shared" si="324"/>
        <v>3.0465997634211779E-3</v>
      </c>
      <c r="T1125" s="67">
        <f t="shared" si="324"/>
        <v>3.0100841471271565E-3</v>
      </c>
      <c r="U1125" s="67">
        <f t="shared" si="324"/>
        <v>2.9740061958816733E-3</v>
      </c>
      <c r="V1125" s="67">
        <f t="shared" si="324"/>
        <v>2.9383606639648355E-3</v>
      </c>
      <c r="W1125" s="67">
        <f t="shared" si="324"/>
        <v>2.9031423685303552E-3</v>
      </c>
      <c r="X1125" s="67">
        <f t="shared" si="324"/>
        <v>2.8683461888519561E-3</v>
      </c>
      <c r="Y1125" s="67">
        <f t="shared" si="324"/>
        <v>2.8339670655788286E-3</v>
      </c>
      <c r="Z1125" s="67">
        <f t="shared" si="322"/>
        <v>2.8E-3</v>
      </c>
      <c r="AA1125" s="67">
        <f t="shared" si="322"/>
        <v>2.7664400533175234E-3</v>
      </c>
      <c r="AB1125" s="67">
        <f t="shared" si="322"/>
        <v>2.7332823459283793E-3</v>
      </c>
      <c r="AC1125" s="67">
        <f t="shared" si="322"/>
        <v>2.7005220567149829E-3</v>
      </c>
      <c r="AD1125" s="67">
        <f t="shared" si="322"/>
        <v>2.6681544223441942E-3</v>
      </c>
      <c r="AE1125" s="67">
        <f t="shared" si="322"/>
        <v>2.6361747365747355E-3</v>
      </c>
      <c r="AF1125" s="67">
        <f t="shared" si="322"/>
        <v>2.6045783495728999E-3</v>
      </c>
      <c r="AG1125" s="67">
        <f t="shared" si="322"/>
        <v>2.5733606672364716E-3</v>
      </c>
      <c r="AH1125" s="67">
        <f t="shared" si="322"/>
        <v>2.5425171505267436E-3</v>
      </c>
      <c r="AI1125" s="67">
        <f t="shared" si="322"/>
        <v>2.5120433148085436E-3</v>
      </c>
      <c r="AJ1125" s="67">
        <f t="shared" si="322"/>
        <v>2.4819347291981696E-3</v>
      </c>
      <c r="AK1125" s="67">
        <f t="shared" si="322"/>
        <v>2.4521870159191425E-3</v>
      </c>
      <c r="AL1125" s="67">
        <f t="shared" si="322"/>
        <v>2.4227958496656752E-3</v>
      </c>
      <c r="AM1125" s="67">
        <f t="shared" si="322"/>
        <v>2.3937569569737805E-3</v>
      </c>
      <c r="AN1125" s="67">
        <f t="shared" si="322"/>
        <v>2.3650661155999067E-3</v>
      </c>
      <c r="AO1125" s="67">
        <f t="shared" ref="AO1125:BD1140" si="325">$C1125*POWER(POWER($D1125/$C1125,1/($D$672-$C$672)),AO$672-$C$672)</f>
        <v>2.3367191539070261E-3</v>
      </c>
      <c r="AP1125" s="67">
        <f t="shared" si="325"/>
        <v>2.3087119502580829E-3</v>
      </c>
      <c r="AQ1125" s="67">
        <f t="shared" si="325"/>
        <v>2.2810404324167051E-3</v>
      </c>
      <c r="AR1125" s="67">
        <f t="shared" si="325"/>
        <v>2.2537005769551056E-3</v>
      </c>
      <c r="AS1125" s="67">
        <f t="shared" si="325"/>
        <v>2.2266884086690774E-3</v>
      </c>
      <c r="AT1125" s="67">
        <f t="shared" si="325"/>
        <v>2.1999999999999975E-3</v>
      </c>
      <c r="AU1125" s="67">
        <f t="shared" si="325"/>
        <v>2.1736314704637661E-3</v>
      </c>
      <c r="AV1125" s="67">
        <f t="shared" si="325"/>
        <v>2.1475789860865816E-3</v>
      </c>
      <c r="AW1125" s="67">
        <f t="shared" si="325"/>
        <v>2.121838758847484E-3</v>
      </c>
      <c r="AX1125" s="67">
        <f t="shared" si="325"/>
        <v>2.096407046127579E-3</v>
      </c>
      <c r="AY1125" s="67">
        <f t="shared" si="325"/>
        <v>2.0712801501658615E-3</v>
      </c>
      <c r="AZ1125" s="67">
        <f t="shared" si="325"/>
        <v>2.0464544175215621E-3</v>
      </c>
      <c r="BA1125" s="67">
        <f t="shared" si="325"/>
        <v>2.02192623854294E-3</v>
      </c>
      <c r="BB1125" s="67">
        <f t="shared" si="325"/>
        <v>1.9976920468424389E-3</v>
      </c>
      <c r="BC1125" s="67">
        <f t="shared" si="325"/>
        <v>1.9737483187781397E-3</v>
      </c>
      <c r="BD1125" s="67">
        <f t="shared" si="325"/>
        <v>1.9500915729414171E-3</v>
      </c>
      <c r="BE1125" s="67">
        <f t="shared" si="323"/>
        <v>1.9267183696507527E-3</v>
      </c>
      <c r="BF1125" s="67">
        <f t="shared" si="323"/>
        <v>1.9036253104515999E-3</v>
      </c>
      <c r="BG1125" s="67">
        <f t="shared" si="323"/>
        <v>1.880809037622254E-3</v>
      </c>
      <c r="BH1125" s="67">
        <f t="shared" si="323"/>
        <v>1.8582662336856387E-3</v>
      </c>
      <c r="BI1125" s="67">
        <f t="shared" si="323"/>
        <v>1.8359936209269474E-3</v>
      </c>
      <c r="BJ1125" s="67">
        <f t="shared" si="323"/>
        <v>1.8139879609170631E-3</v>
      </c>
      <c r="BK1125" s="67">
        <f t="shared" si="323"/>
        <v>1.7922460540416949E-3</v>
      </c>
      <c r="BL1125" s="67">
        <f t="shared" si="323"/>
        <v>1.7707647390361528E-3</v>
      </c>
      <c r="BM1125" s="67">
        <f t="shared" si="323"/>
        <v>1.7495408925257019E-3</v>
      </c>
      <c r="BN1125" s="67">
        <f t="shared" si="323"/>
        <v>1.7285714285714248E-3</v>
      </c>
      <c r="BO1125" s="67">
        <f t="shared" si="323"/>
        <v>1.7078532982215289E-3</v>
      </c>
      <c r="BP1125" s="67">
        <f t="shared" si="323"/>
        <v>1.6873834890680263E-3</v>
      </c>
      <c r="BQ1125" s="67">
        <f t="shared" si="323"/>
        <v>1.6671590248087357E-3</v>
      </c>
      <c r="BS1125" s="55"/>
    </row>
    <row r="1126" spans="2:71">
      <c r="B1126" s="56">
        <v>37</v>
      </c>
      <c r="C1126" s="212">
        <v>2.8E-3</v>
      </c>
      <c r="D1126" s="212">
        <v>2.2000000000000001E-3</v>
      </c>
      <c r="I1126" s="61" t="s">
        <v>381</v>
      </c>
      <c r="J1126" s="67">
        <f t="shared" si="324"/>
        <v>3.3958329011653421E-3</v>
      </c>
      <c r="K1126" s="67">
        <f t="shared" si="324"/>
        <v>3.3551314829133034E-3</v>
      </c>
      <c r="L1126" s="67">
        <f t="shared" si="324"/>
        <v>3.3149178994564209E-3</v>
      </c>
      <c r="M1126" s="67">
        <f t="shared" si="324"/>
        <v>3.2751863037555127E-3</v>
      </c>
      <c r="N1126" s="67">
        <f t="shared" si="324"/>
        <v>3.2359309188522232E-3</v>
      </c>
      <c r="O1126" s="67">
        <f t="shared" si="324"/>
        <v>3.1971460370290587E-3</v>
      </c>
      <c r="P1126" s="67">
        <f t="shared" si="324"/>
        <v>3.1588260189794929E-3</v>
      </c>
      <c r="Q1126" s="67">
        <f t="shared" si="324"/>
        <v>3.1209652929880026E-3</v>
      </c>
      <c r="R1126" s="67">
        <f t="shared" si="324"/>
        <v>3.0835583541199535E-3</v>
      </c>
      <c r="S1126" s="67">
        <f t="shared" si="324"/>
        <v>3.0465997634211779E-3</v>
      </c>
      <c r="T1126" s="67">
        <f t="shared" si="324"/>
        <v>3.0100841471271565E-3</v>
      </c>
      <c r="U1126" s="67">
        <f t="shared" si="324"/>
        <v>2.9740061958816733E-3</v>
      </c>
      <c r="V1126" s="67">
        <f t="shared" si="324"/>
        <v>2.9383606639648355E-3</v>
      </c>
      <c r="W1126" s="67">
        <f t="shared" si="324"/>
        <v>2.9031423685303552E-3</v>
      </c>
      <c r="X1126" s="67">
        <f t="shared" si="324"/>
        <v>2.8683461888519561E-3</v>
      </c>
      <c r="Y1126" s="67">
        <f t="shared" si="324"/>
        <v>2.8339670655788286E-3</v>
      </c>
      <c r="Z1126" s="67">
        <f t="shared" si="322"/>
        <v>2.8E-3</v>
      </c>
      <c r="AA1126" s="67">
        <f t="shared" si="322"/>
        <v>2.7664400533175234E-3</v>
      </c>
      <c r="AB1126" s="67">
        <f t="shared" si="322"/>
        <v>2.7332823459283793E-3</v>
      </c>
      <c r="AC1126" s="67">
        <f t="shared" si="322"/>
        <v>2.7005220567149829E-3</v>
      </c>
      <c r="AD1126" s="67">
        <f t="shared" si="322"/>
        <v>2.6681544223441942E-3</v>
      </c>
      <c r="AE1126" s="67">
        <f t="shared" si="322"/>
        <v>2.6361747365747355E-3</v>
      </c>
      <c r="AF1126" s="67">
        <f t="shared" si="322"/>
        <v>2.6045783495728999E-3</v>
      </c>
      <c r="AG1126" s="67">
        <f t="shared" si="322"/>
        <v>2.5733606672364716E-3</v>
      </c>
      <c r="AH1126" s="67">
        <f t="shared" si="322"/>
        <v>2.5425171505267436E-3</v>
      </c>
      <c r="AI1126" s="67">
        <f t="shared" si="322"/>
        <v>2.5120433148085436E-3</v>
      </c>
      <c r="AJ1126" s="67">
        <f t="shared" si="322"/>
        <v>2.4819347291981696E-3</v>
      </c>
      <c r="AK1126" s="67">
        <f t="shared" si="322"/>
        <v>2.4521870159191425E-3</v>
      </c>
      <c r="AL1126" s="67">
        <f t="shared" si="322"/>
        <v>2.4227958496656752E-3</v>
      </c>
      <c r="AM1126" s="67">
        <f t="shared" si="322"/>
        <v>2.3937569569737805E-3</v>
      </c>
      <c r="AN1126" s="67">
        <f t="shared" si="322"/>
        <v>2.3650661155999067E-3</v>
      </c>
      <c r="AO1126" s="67">
        <f t="shared" si="325"/>
        <v>2.3367191539070261E-3</v>
      </c>
      <c r="AP1126" s="67">
        <f t="shared" si="325"/>
        <v>2.3087119502580829E-3</v>
      </c>
      <c r="AQ1126" s="67">
        <f t="shared" si="325"/>
        <v>2.2810404324167051E-3</v>
      </c>
      <c r="AR1126" s="67">
        <f t="shared" si="325"/>
        <v>2.2537005769551056E-3</v>
      </c>
      <c r="AS1126" s="67">
        <f t="shared" si="325"/>
        <v>2.2266884086690774E-3</v>
      </c>
      <c r="AT1126" s="67">
        <f t="shared" si="325"/>
        <v>2.1999999999999975E-3</v>
      </c>
      <c r="AU1126" s="67">
        <f t="shared" si="325"/>
        <v>2.1736314704637661E-3</v>
      </c>
      <c r="AV1126" s="67">
        <f t="shared" si="325"/>
        <v>2.1475789860865816E-3</v>
      </c>
      <c r="AW1126" s="67">
        <f t="shared" si="325"/>
        <v>2.121838758847484E-3</v>
      </c>
      <c r="AX1126" s="67">
        <f t="shared" si="325"/>
        <v>2.096407046127579E-3</v>
      </c>
      <c r="AY1126" s="67">
        <f t="shared" si="325"/>
        <v>2.0712801501658615E-3</v>
      </c>
      <c r="AZ1126" s="67">
        <f t="shared" si="325"/>
        <v>2.0464544175215621E-3</v>
      </c>
      <c r="BA1126" s="67">
        <f t="shared" si="325"/>
        <v>2.02192623854294E-3</v>
      </c>
      <c r="BB1126" s="67">
        <f t="shared" si="325"/>
        <v>1.9976920468424389E-3</v>
      </c>
      <c r="BC1126" s="67">
        <f t="shared" si="325"/>
        <v>1.9737483187781397E-3</v>
      </c>
      <c r="BD1126" s="67">
        <f t="shared" si="323"/>
        <v>1.9500915729414171E-3</v>
      </c>
      <c r="BE1126" s="67">
        <f t="shared" si="323"/>
        <v>1.9267183696507527E-3</v>
      </c>
      <c r="BF1126" s="67">
        <f t="shared" si="323"/>
        <v>1.9036253104515999E-3</v>
      </c>
      <c r="BG1126" s="67">
        <f t="shared" si="323"/>
        <v>1.880809037622254E-3</v>
      </c>
      <c r="BH1126" s="67">
        <f t="shared" si="323"/>
        <v>1.8582662336856387E-3</v>
      </c>
      <c r="BI1126" s="67">
        <f t="shared" si="323"/>
        <v>1.8359936209269474E-3</v>
      </c>
      <c r="BJ1126" s="67">
        <f t="shared" si="323"/>
        <v>1.8139879609170631E-3</v>
      </c>
      <c r="BK1126" s="67">
        <f t="shared" si="323"/>
        <v>1.7922460540416949E-3</v>
      </c>
      <c r="BL1126" s="67">
        <f t="shared" si="323"/>
        <v>1.7707647390361528E-3</v>
      </c>
      <c r="BM1126" s="67">
        <f t="shared" si="323"/>
        <v>1.7495408925257019E-3</v>
      </c>
      <c r="BN1126" s="67">
        <f t="shared" si="323"/>
        <v>1.7285714285714248E-3</v>
      </c>
      <c r="BO1126" s="67">
        <f t="shared" si="323"/>
        <v>1.7078532982215289E-3</v>
      </c>
      <c r="BP1126" s="67">
        <f t="shared" si="323"/>
        <v>1.6873834890680263E-3</v>
      </c>
      <c r="BQ1126" s="67">
        <f t="shared" si="323"/>
        <v>1.6671590248087357E-3</v>
      </c>
      <c r="BS1126" s="55"/>
    </row>
    <row r="1127" spans="2:71">
      <c r="B1127" s="56">
        <v>38</v>
      </c>
      <c r="C1127" s="212">
        <v>2.8E-3</v>
      </c>
      <c r="D1127" s="212">
        <v>2.2000000000000001E-3</v>
      </c>
      <c r="I1127" s="61" t="s">
        <v>381</v>
      </c>
      <c r="J1127" s="67">
        <f t="shared" si="324"/>
        <v>3.3958329011653421E-3</v>
      </c>
      <c r="K1127" s="67">
        <f t="shared" si="324"/>
        <v>3.3551314829133034E-3</v>
      </c>
      <c r="L1127" s="67">
        <f t="shared" si="324"/>
        <v>3.3149178994564209E-3</v>
      </c>
      <c r="M1127" s="67">
        <f t="shared" si="324"/>
        <v>3.2751863037555127E-3</v>
      </c>
      <c r="N1127" s="67">
        <f t="shared" si="324"/>
        <v>3.2359309188522232E-3</v>
      </c>
      <c r="O1127" s="67">
        <f t="shared" si="324"/>
        <v>3.1971460370290587E-3</v>
      </c>
      <c r="P1127" s="67">
        <f t="shared" si="324"/>
        <v>3.1588260189794929E-3</v>
      </c>
      <c r="Q1127" s="67">
        <f t="shared" si="324"/>
        <v>3.1209652929880026E-3</v>
      </c>
      <c r="R1127" s="67">
        <f t="shared" si="324"/>
        <v>3.0835583541199535E-3</v>
      </c>
      <c r="S1127" s="67">
        <f t="shared" si="324"/>
        <v>3.0465997634211779E-3</v>
      </c>
      <c r="T1127" s="67">
        <f t="shared" si="324"/>
        <v>3.0100841471271565E-3</v>
      </c>
      <c r="U1127" s="67">
        <f t="shared" si="324"/>
        <v>2.9740061958816733E-3</v>
      </c>
      <c r="V1127" s="67">
        <f t="shared" si="324"/>
        <v>2.9383606639648355E-3</v>
      </c>
      <c r="W1127" s="67">
        <f t="shared" si="324"/>
        <v>2.9031423685303552E-3</v>
      </c>
      <c r="X1127" s="67">
        <f t="shared" si="324"/>
        <v>2.8683461888519561E-3</v>
      </c>
      <c r="Y1127" s="67">
        <f t="shared" si="324"/>
        <v>2.8339670655788286E-3</v>
      </c>
      <c r="Z1127" s="67">
        <f t="shared" si="322"/>
        <v>2.8E-3</v>
      </c>
      <c r="AA1127" s="67">
        <f t="shared" si="322"/>
        <v>2.7664400533175234E-3</v>
      </c>
      <c r="AB1127" s="67">
        <f t="shared" si="322"/>
        <v>2.7332823459283793E-3</v>
      </c>
      <c r="AC1127" s="67">
        <f t="shared" si="322"/>
        <v>2.7005220567149829E-3</v>
      </c>
      <c r="AD1127" s="67">
        <f t="shared" si="322"/>
        <v>2.6681544223441942E-3</v>
      </c>
      <c r="AE1127" s="67">
        <f t="shared" si="322"/>
        <v>2.6361747365747355E-3</v>
      </c>
      <c r="AF1127" s="67">
        <f t="shared" si="322"/>
        <v>2.6045783495728999E-3</v>
      </c>
      <c r="AG1127" s="67">
        <f t="shared" si="322"/>
        <v>2.5733606672364716E-3</v>
      </c>
      <c r="AH1127" s="67">
        <f t="shared" si="322"/>
        <v>2.5425171505267436E-3</v>
      </c>
      <c r="AI1127" s="67">
        <f t="shared" si="322"/>
        <v>2.5120433148085436E-3</v>
      </c>
      <c r="AJ1127" s="67">
        <f t="shared" si="322"/>
        <v>2.4819347291981696E-3</v>
      </c>
      <c r="AK1127" s="67">
        <f t="shared" si="322"/>
        <v>2.4521870159191425E-3</v>
      </c>
      <c r="AL1127" s="67">
        <f t="shared" si="322"/>
        <v>2.4227958496656752E-3</v>
      </c>
      <c r="AM1127" s="67">
        <f t="shared" si="322"/>
        <v>2.3937569569737805E-3</v>
      </c>
      <c r="AN1127" s="67">
        <f t="shared" si="322"/>
        <v>2.3650661155999067E-3</v>
      </c>
      <c r="AO1127" s="67">
        <f t="shared" si="325"/>
        <v>2.3367191539070261E-3</v>
      </c>
      <c r="AP1127" s="67">
        <f t="shared" si="325"/>
        <v>2.3087119502580829E-3</v>
      </c>
      <c r="AQ1127" s="67">
        <f t="shared" si="325"/>
        <v>2.2810404324167051E-3</v>
      </c>
      <c r="AR1127" s="67">
        <f t="shared" si="325"/>
        <v>2.2537005769551056E-3</v>
      </c>
      <c r="AS1127" s="67">
        <f t="shared" si="325"/>
        <v>2.2266884086690774E-3</v>
      </c>
      <c r="AT1127" s="67">
        <f t="shared" si="325"/>
        <v>2.1999999999999975E-3</v>
      </c>
      <c r="AU1127" s="67">
        <f t="shared" si="325"/>
        <v>2.1736314704637661E-3</v>
      </c>
      <c r="AV1127" s="67">
        <f t="shared" si="325"/>
        <v>2.1475789860865816E-3</v>
      </c>
      <c r="AW1127" s="67">
        <f t="shared" si="325"/>
        <v>2.121838758847484E-3</v>
      </c>
      <c r="AX1127" s="67">
        <f t="shared" si="325"/>
        <v>2.096407046127579E-3</v>
      </c>
      <c r="AY1127" s="67">
        <f t="shared" si="325"/>
        <v>2.0712801501658615E-3</v>
      </c>
      <c r="AZ1127" s="67">
        <f t="shared" si="325"/>
        <v>2.0464544175215621E-3</v>
      </c>
      <c r="BA1127" s="67">
        <f t="shared" si="325"/>
        <v>2.02192623854294E-3</v>
      </c>
      <c r="BB1127" s="67">
        <f t="shared" si="325"/>
        <v>1.9976920468424389E-3</v>
      </c>
      <c r="BC1127" s="67">
        <f t="shared" si="325"/>
        <v>1.9737483187781397E-3</v>
      </c>
      <c r="BD1127" s="67">
        <f t="shared" si="323"/>
        <v>1.9500915729414171E-3</v>
      </c>
      <c r="BE1127" s="67">
        <f t="shared" si="323"/>
        <v>1.9267183696507527E-3</v>
      </c>
      <c r="BF1127" s="67">
        <f t="shared" si="323"/>
        <v>1.9036253104515999E-3</v>
      </c>
      <c r="BG1127" s="67">
        <f t="shared" si="323"/>
        <v>1.880809037622254E-3</v>
      </c>
      <c r="BH1127" s="67">
        <f t="shared" si="323"/>
        <v>1.8582662336856387E-3</v>
      </c>
      <c r="BI1127" s="67">
        <f t="shared" si="323"/>
        <v>1.8359936209269474E-3</v>
      </c>
      <c r="BJ1127" s="67">
        <f t="shared" si="323"/>
        <v>1.8139879609170631E-3</v>
      </c>
      <c r="BK1127" s="67">
        <f t="shared" si="323"/>
        <v>1.7922460540416949E-3</v>
      </c>
      <c r="BL1127" s="67">
        <f t="shared" si="323"/>
        <v>1.7707647390361528E-3</v>
      </c>
      <c r="BM1127" s="67">
        <f t="shared" si="323"/>
        <v>1.7495408925257019E-3</v>
      </c>
      <c r="BN1127" s="67">
        <f t="shared" si="323"/>
        <v>1.7285714285714248E-3</v>
      </c>
      <c r="BO1127" s="67">
        <f t="shared" si="323"/>
        <v>1.7078532982215289E-3</v>
      </c>
      <c r="BP1127" s="67">
        <f t="shared" si="323"/>
        <v>1.6873834890680263E-3</v>
      </c>
      <c r="BQ1127" s="67">
        <f t="shared" si="323"/>
        <v>1.6671590248087357E-3</v>
      </c>
      <c r="BS1127" s="55"/>
    </row>
    <row r="1128" spans="2:71">
      <c r="B1128" s="56">
        <v>39</v>
      </c>
      <c r="C1128" s="212">
        <v>2.8E-3</v>
      </c>
      <c r="D1128" s="212">
        <v>2.2000000000000001E-3</v>
      </c>
      <c r="I1128" s="61" t="s">
        <v>381</v>
      </c>
      <c r="J1128" s="67">
        <f t="shared" si="324"/>
        <v>3.3958329011653421E-3</v>
      </c>
      <c r="K1128" s="67">
        <f t="shared" si="324"/>
        <v>3.3551314829133034E-3</v>
      </c>
      <c r="L1128" s="67">
        <f t="shared" si="324"/>
        <v>3.3149178994564209E-3</v>
      </c>
      <c r="M1128" s="67">
        <f t="shared" si="324"/>
        <v>3.2751863037555127E-3</v>
      </c>
      <c r="N1128" s="67">
        <f t="shared" si="324"/>
        <v>3.2359309188522232E-3</v>
      </c>
      <c r="O1128" s="67">
        <f t="shared" si="324"/>
        <v>3.1971460370290587E-3</v>
      </c>
      <c r="P1128" s="67">
        <f t="shared" si="324"/>
        <v>3.1588260189794929E-3</v>
      </c>
      <c r="Q1128" s="67">
        <f t="shared" si="324"/>
        <v>3.1209652929880026E-3</v>
      </c>
      <c r="R1128" s="67">
        <f t="shared" si="324"/>
        <v>3.0835583541199535E-3</v>
      </c>
      <c r="S1128" s="67">
        <f t="shared" si="324"/>
        <v>3.0465997634211779E-3</v>
      </c>
      <c r="T1128" s="67">
        <f t="shared" si="324"/>
        <v>3.0100841471271565E-3</v>
      </c>
      <c r="U1128" s="67">
        <f t="shared" si="324"/>
        <v>2.9740061958816733E-3</v>
      </c>
      <c r="V1128" s="67">
        <f t="shared" si="324"/>
        <v>2.9383606639648355E-3</v>
      </c>
      <c r="W1128" s="67">
        <f t="shared" si="324"/>
        <v>2.9031423685303552E-3</v>
      </c>
      <c r="X1128" s="67">
        <f t="shared" si="324"/>
        <v>2.8683461888519561E-3</v>
      </c>
      <c r="Y1128" s="67">
        <f t="shared" si="324"/>
        <v>2.8339670655788286E-3</v>
      </c>
      <c r="Z1128" s="67">
        <f t="shared" si="322"/>
        <v>2.8E-3</v>
      </c>
      <c r="AA1128" s="67">
        <f t="shared" si="322"/>
        <v>2.7664400533175234E-3</v>
      </c>
      <c r="AB1128" s="67">
        <f t="shared" si="322"/>
        <v>2.7332823459283793E-3</v>
      </c>
      <c r="AC1128" s="67">
        <f t="shared" si="322"/>
        <v>2.7005220567149829E-3</v>
      </c>
      <c r="AD1128" s="67">
        <f t="shared" si="322"/>
        <v>2.6681544223441942E-3</v>
      </c>
      <c r="AE1128" s="67">
        <f t="shared" si="322"/>
        <v>2.6361747365747355E-3</v>
      </c>
      <c r="AF1128" s="67">
        <f t="shared" si="322"/>
        <v>2.6045783495728999E-3</v>
      </c>
      <c r="AG1128" s="67">
        <f t="shared" si="322"/>
        <v>2.5733606672364716E-3</v>
      </c>
      <c r="AH1128" s="67">
        <f t="shared" si="322"/>
        <v>2.5425171505267436E-3</v>
      </c>
      <c r="AI1128" s="67">
        <f t="shared" si="322"/>
        <v>2.5120433148085436E-3</v>
      </c>
      <c r="AJ1128" s="67">
        <f t="shared" si="322"/>
        <v>2.4819347291981696E-3</v>
      </c>
      <c r="AK1128" s="67">
        <f t="shared" si="322"/>
        <v>2.4521870159191425E-3</v>
      </c>
      <c r="AL1128" s="67">
        <f t="shared" si="322"/>
        <v>2.4227958496656752E-3</v>
      </c>
      <c r="AM1128" s="67">
        <f t="shared" si="322"/>
        <v>2.3937569569737805E-3</v>
      </c>
      <c r="AN1128" s="67">
        <f t="shared" si="322"/>
        <v>2.3650661155999067E-3</v>
      </c>
      <c r="AO1128" s="67">
        <f t="shared" si="325"/>
        <v>2.3367191539070261E-3</v>
      </c>
      <c r="AP1128" s="67">
        <f t="shared" si="325"/>
        <v>2.3087119502580829E-3</v>
      </c>
      <c r="AQ1128" s="67">
        <f t="shared" si="325"/>
        <v>2.2810404324167051E-3</v>
      </c>
      <c r="AR1128" s="67">
        <f t="shared" si="325"/>
        <v>2.2537005769551056E-3</v>
      </c>
      <c r="AS1128" s="67">
        <f t="shared" si="325"/>
        <v>2.2266884086690774E-3</v>
      </c>
      <c r="AT1128" s="67">
        <f t="shared" si="325"/>
        <v>2.1999999999999975E-3</v>
      </c>
      <c r="AU1128" s="67">
        <f t="shared" si="325"/>
        <v>2.1736314704637661E-3</v>
      </c>
      <c r="AV1128" s="67">
        <f t="shared" si="325"/>
        <v>2.1475789860865816E-3</v>
      </c>
      <c r="AW1128" s="67">
        <f t="shared" si="325"/>
        <v>2.121838758847484E-3</v>
      </c>
      <c r="AX1128" s="67">
        <f t="shared" si="325"/>
        <v>2.096407046127579E-3</v>
      </c>
      <c r="AY1128" s="67">
        <f t="shared" si="325"/>
        <v>2.0712801501658615E-3</v>
      </c>
      <c r="AZ1128" s="67">
        <f t="shared" si="325"/>
        <v>2.0464544175215621E-3</v>
      </c>
      <c r="BA1128" s="67">
        <f t="shared" si="325"/>
        <v>2.02192623854294E-3</v>
      </c>
      <c r="BB1128" s="67">
        <f t="shared" si="325"/>
        <v>1.9976920468424389E-3</v>
      </c>
      <c r="BC1128" s="67">
        <f t="shared" si="325"/>
        <v>1.9737483187781397E-3</v>
      </c>
      <c r="BD1128" s="67">
        <f t="shared" si="323"/>
        <v>1.9500915729414171E-3</v>
      </c>
      <c r="BE1128" s="67">
        <f t="shared" si="323"/>
        <v>1.9267183696507527E-3</v>
      </c>
      <c r="BF1128" s="67">
        <f t="shared" si="323"/>
        <v>1.9036253104515999E-3</v>
      </c>
      <c r="BG1128" s="67">
        <f t="shared" si="323"/>
        <v>1.880809037622254E-3</v>
      </c>
      <c r="BH1128" s="67">
        <f t="shared" si="323"/>
        <v>1.8582662336856387E-3</v>
      </c>
      <c r="BI1128" s="67">
        <f t="shared" si="323"/>
        <v>1.8359936209269474E-3</v>
      </c>
      <c r="BJ1128" s="67">
        <f t="shared" si="323"/>
        <v>1.8139879609170631E-3</v>
      </c>
      <c r="BK1128" s="67">
        <f t="shared" si="323"/>
        <v>1.7922460540416949E-3</v>
      </c>
      <c r="BL1128" s="67">
        <f t="shared" si="323"/>
        <v>1.7707647390361528E-3</v>
      </c>
      <c r="BM1128" s="67">
        <f t="shared" si="323"/>
        <v>1.7495408925257019E-3</v>
      </c>
      <c r="BN1128" s="67">
        <f t="shared" si="323"/>
        <v>1.7285714285714248E-3</v>
      </c>
      <c r="BO1128" s="67">
        <f t="shared" si="323"/>
        <v>1.7078532982215289E-3</v>
      </c>
      <c r="BP1128" s="67">
        <f t="shared" si="323"/>
        <v>1.6873834890680263E-3</v>
      </c>
      <c r="BQ1128" s="67">
        <f t="shared" si="323"/>
        <v>1.6671590248087357E-3</v>
      </c>
      <c r="BS1128" s="55"/>
    </row>
    <row r="1129" spans="2:71">
      <c r="B1129" s="56">
        <v>40</v>
      </c>
      <c r="C1129" s="212">
        <v>2.8E-3</v>
      </c>
      <c r="D1129" s="212">
        <v>2.2000000000000001E-3</v>
      </c>
      <c r="I1129" s="61" t="s">
        <v>381</v>
      </c>
      <c r="J1129" s="67">
        <f t="shared" si="324"/>
        <v>3.3958329011653421E-3</v>
      </c>
      <c r="K1129" s="67">
        <f t="shared" si="324"/>
        <v>3.3551314829133034E-3</v>
      </c>
      <c r="L1129" s="67">
        <f t="shared" si="324"/>
        <v>3.3149178994564209E-3</v>
      </c>
      <c r="M1129" s="67">
        <f t="shared" si="324"/>
        <v>3.2751863037555127E-3</v>
      </c>
      <c r="N1129" s="67">
        <f t="shared" si="324"/>
        <v>3.2359309188522232E-3</v>
      </c>
      <c r="O1129" s="67">
        <f t="shared" si="324"/>
        <v>3.1971460370290587E-3</v>
      </c>
      <c r="P1129" s="67">
        <f t="shared" si="324"/>
        <v>3.1588260189794929E-3</v>
      </c>
      <c r="Q1129" s="67">
        <f t="shared" si="324"/>
        <v>3.1209652929880026E-3</v>
      </c>
      <c r="R1129" s="67">
        <f t="shared" si="324"/>
        <v>3.0835583541199535E-3</v>
      </c>
      <c r="S1129" s="67">
        <f t="shared" si="324"/>
        <v>3.0465997634211779E-3</v>
      </c>
      <c r="T1129" s="67">
        <f t="shared" si="324"/>
        <v>3.0100841471271565E-3</v>
      </c>
      <c r="U1129" s="67">
        <f t="shared" si="324"/>
        <v>2.9740061958816733E-3</v>
      </c>
      <c r="V1129" s="67">
        <f t="shared" si="324"/>
        <v>2.9383606639648355E-3</v>
      </c>
      <c r="W1129" s="67">
        <f t="shared" si="324"/>
        <v>2.9031423685303552E-3</v>
      </c>
      <c r="X1129" s="67">
        <f t="shared" si="324"/>
        <v>2.8683461888519561E-3</v>
      </c>
      <c r="Y1129" s="67">
        <f t="shared" si="324"/>
        <v>2.8339670655788286E-3</v>
      </c>
      <c r="Z1129" s="67">
        <f t="shared" si="322"/>
        <v>2.8E-3</v>
      </c>
      <c r="AA1129" s="67">
        <f t="shared" si="322"/>
        <v>2.7664400533175234E-3</v>
      </c>
      <c r="AB1129" s="67">
        <f t="shared" si="322"/>
        <v>2.7332823459283793E-3</v>
      </c>
      <c r="AC1129" s="67">
        <f t="shared" si="322"/>
        <v>2.7005220567149829E-3</v>
      </c>
      <c r="AD1129" s="67">
        <f t="shared" si="322"/>
        <v>2.6681544223441942E-3</v>
      </c>
      <c r="AE1129" s="67">
        <f t="shared" si="322"/>
        <v>2.6361747365747355E-3</v>
      </c>
      <c r="AF1129" s="67">
        <f t="shared" si="322"/>
        <v>2.6045783495728999E-3</v>
      </c>
      <c r="AG1129" s="67">
        <f t="shared" si="322"/>
        <v>2.5733606672364716E-3</v>
      </c>
      <c r="AH1129" s="67">
        <f t="shared" si="322"/>
        <v>2.5425171505267436E-3</v>
      </c>
      <c r="AI1129" s="67">
        <f t="shared" si="322"/>
        <v>2.5120433148085436E-3</v>
      </c>
      <c r="AJ1129" s="67">
        <f t="shared" si="322"/>
        <v>2.4819347291981696E-3</v>
      </c>
      <c r="AK1129" s="67">
        <f t="shared" si="322"/>
        <v>2.4521870159191425E-3</v>
      </c>
      <c r="AL1129" s="67">
        <f t="shared" si="322"/>
        <v>2.4227958496656752E-3</v>
      </c>
      <c r="AM1129" s="67">
        <f t="shared" si="322"/>
        <v>2.3937569569737805E-3</v>
      </c>
      <c r="AN1129" s="67">
        <f t="shared" si="322"/>
        <v>2.3650661155999067E-3</v>
      </c>
      <c r="AO1129" s="67">
        <f t="shared" si="325"/>
        <v>2.3367191539070261E-3</v>
      </c>
      <c r="AP1129" s="67">
        <f t="shared" si="325"/>
        <v>2.3087119502580829E-3</v>
      </c>
      <c r="AQ1129" s="67">
        <f t="shared" si="325"/>
        <v>2.2810404324167051E-3</v>
      </c>
      <c r="AR1129" s="67">
        <f t="shared" si="325"/>
        <v>2.2537005769551056E-3</v>
      </c>
      <c r="AS1129" s="67">
        <f t="shared" si="325"/>
        <v>2.2266884086690774E-3</v>
      </c>
      <c r="AT1129" s="67">
        <f t="shared" si="325"/>
        <v>2.1999999999999975E-3</v>
      </c>
      <c r="AU1129" s="67">
        <f t="shared" si="325"/>
        <v>2.1736314704637661E-3</v>
      </c>
      <c r="AV1129" s="67">
        <f t="shared" si="325"/>
        <v>2.1475789860865816E-3</v>
      </c>
      <c r="AW1129" s="67">
        <f t="shared" si="325"/>
        <v>2.121838758847484E-3</v>
      </c>
      <c r="AX1129" s="67">
        <f t="shared" si="325"/>
        <v>2.096407046127579E-3</v>
      </c>
      <c r="AY1129" s="67">
        <f t="shared" si="325"/>
        <v>2.0712801501658615E-3</v>
      </c>
      <c r="AZ1129" s="67">
        <f t="shared" si="325"/>
        <v>2.0464544175215621E-3</v>
      </c>
      <c r="BA1129" s="67">
        <f t="shared" si="325"/>
        <v>2.02192623854294E-3</v>
      </c>
      <c r="BB1129" s="67">
        <f t="shared" si="325"/>
        <v>1.9976920468424389E-3</v>
      </c>
      <c r="BC1129" s="67">
        <f t="shared" si="325"/>
        <v>1.9737483187781397E-3</v>
      </c>
      <c r="BD1129" s="67">
        <f t="shared" si="323"/>
        <v>1.9500915729414171E-3</v>
      </c>
      <c r="BE1129" s="67">
        <f t="shared" si="323"/>
        <v>1.9267183696507527E-3</v>
      </c>
      <c r="BF1129" s="67">
        <f t="shared" si="323"/>
        <v>1.9036253104515999E-3</v>
      </c>
      <c r="BG1129" s="67">
        <f t="shared" si="323"/>
        <v>1.880809037622254E-3</v>
      </c>
      <c r="BH1129" s="67">
        <f t="shared" si="323"/>
        <v>1.8582662336856387E-3</v>
      </c>
      <c r="BI1129" s="67">
        <f t="shared" si="323"/>
        <v>1.8359936209269474E-3</v>
      </c>
      <c r="BJ1129" s="67">
        <f t="shared" si="323"/>
        <v>1.8139879609170631E-3</v>
      </c>
      <c r="BK1129" s="67">
        <f t="shared" si="323"/>
        <v>1.7922460540416949E-3</v>
      </c>
      <c r="BL1129" s="67">
        <f t="shared" si="323"/>
        <v>1.7707647390361528E-3</v>
      </c>
      <c r="BM1129" s="67">
        <f t="shared" si="323"/>
        <v>1.7495408925257019E-3</v>
      </c>
      <c r="BN1129" s="67">
        <f t="shared" si="323"/>
        <v>1.7285714285714248E-3</v>
      </c>
      <c r="BO1129" s="67">
        <f t="shared" si="323"/>
        <v>1.7078532982215289E-3</v>
      </c>
      <c r="BP1129" s="67">
        <f t="shared" si="323"/>
        <v>1.6873834890680263E-3</v>
      </c>
      <c r="BQ1129" s="67">
        <f t="shared" si="323"/>
        <v>1.6671590248087357E-3</v>
      </c>
      <c r="BS1129" s="55"/>
    </row>
    <row r="1130" spans="2:71">
      <c r="B1130" s="56">
        <v>41</v>
      </c>
      <c r="C1130" s="212">
        <v>2.8E-3</v>
      </c>
      <c r="D1130" s="212">
        <v>2.2000000000000001E-3</v>
      </c>
      <c r="I1130" s="61" t="s">
        <v>381</v>
      </c>
      <c r="J1130" s="67">
        <f t="shared" si="324"/>
        <v>3.3958329011653421E-3</v>
      </c>
      <c r="K1130" s="67">
        <f t="shared" si="324"/>
        <v>3.3551314829133034E-3</v>
      </c>
      <c r="L1130" s="67">
        <f t="shared" si="324"/>
        <v>3.3149178994564209E-3</v>
      </c>
      <c r="M1130" s="67">
        <f t="shared" si="324"/>
        <v>3.2751863037555127E-3</v>
      </c>
      <c r="N1130" s="67">
        <f t="shared" si="324"/>
        <v>3.2359309188522232E-3</v>
      </c>
      <c r="O1130" s="67">
        <f t="shared" si="324"/>
        <v>3.1971460370290587E-3</v>
      </c>
      <c r="P1130" s="67">
        <f t="shared" si="324"/>
        <v>3.1588260189794929E-3</v>
      </c>
      <c r="Q1130" s="67">
        <f t="shared" si="324"/>
        <v>3.1209652929880026E-3</v>
      </c>
      <c r="R1130" s="67">
        <f t="shared" si="324"/>
        <v>3.0835583541199535E-3</v>
      </c>
      <c r="S1130" s="67">
        <f t="shared" si="324"/>
        <v>3.0465997634211779E-3</v>
      </c>
      <c r="T1130" s="67">
        <f t="shared" si="324"/>
        <v>3.0100841471271565E-3</v>
      </c>
      <c r="U1130" s="67">
        <f t="shared" si="324"/>
        <v>2.9740061958816733E-3</v>
      </c>
      <c r="V1130" s="67">
        <f t="shared" si="324"/>
        <v>2.9383606639648355E-3</v>
      </c>
      <c r="W1130" s="67">
        <f t="shared" si="324"/>
        <v>2.9031423685303552E-3</v>
      </c>
      <c r="X1130" s="67">
        <f t="shared" si="324"/>
        <v>2.8683461888519561E-3</v>
      </c>
      <c r="Y1130" s="67">
        <f t="shared" si="324"/>
        <v>2.8339670655788286E-3</v>
      </c>
      <c r="Z1130" s="67">
        <f t="shared" si="322"/>
        <v>2.8E-3</v>
      </c>
      <c r="AA1130" s="67">
        <f t="shared" si="322"/>
        <v>2.7664400533175234E-3</v>
      </c>
      <c r="AB1130" s="67">
        <f t="shared" si="322"/>
        <v>2.7332823459283793E-3</v>
      </c>
      <c r="AC1130" s="67">
        <f t="shared" si="322"/>
        <v>2.7005220567149829E-3</v>
      </c>
      <c r="AD1130" s="67">
        <f t="shared" si="322"/>
        <v>2.6681544223441942E-3</v>
      </c>
      <c r="AE1130" s="67">
        <f t="shared" si="322"/>
        <v>2.6361747365747355E-3</v>
      </c>
      <c r="AF1130" s="67">
        <f t="shared" si="322"/>
        <v>2.6045783495728999E-3</v>
      </c>
      <c r="AG1130" s="67">
        <f t="shared" si="322"/>
        <v>2.5733606672364716E-3</v>
      </c>
      <c r="AH1130" s="67">
        <f t="shared" si="322"/>
        <v>2.5425171505267436E-3</v>
      </c>
      <c r="AI1130" s="67">
        <f t="shared" si="322"/>
        <v>2.5120433148085436E-3</v>
      </c>
      <c r="AJ1130" s="67">
        <f t="shared" si="322"/>
        <v>2.4819347291981696E-3</v>
      </c>
      <c r="AK1130" s="67">
        <f t="shared" si="322"/>
        <v>2.4521870159191425E-3</v>
      </c>
      <c r="AL1130" s="67">
        <f t="shared" si="322"/>
        <v>2.4227958496656752E-3</v>
      </c>
      <c r="AM1130" s="67">
        <f t="shared" si="322"/>
        <v>2.3937569569737805E-3</v>
      </c>
      <c r="AN1130" s="67">
        <f t="shared" si="322"/>
        <v>2.3650661155999067E-3</v>
      </c>
      <c r="AO1130" s="67">
        <f t="shared" si="325"/>
        <v>2.3367191539070261E-3</v>
      </c>
      <c r="AP1130" s="67">
        <f t="shared" si="325"/>
        <v>2.3087119502580829E-3</v>
      </c>
      <c r="AQ1130" s="67">
        <f t="shared" si="325"/>
        <v>2.2810404324167051E-3</v>
      </c>
      <c r="AR1130" s="67">
        <f t="shared" si="325"/>
        <v>2.2537005769551056E-3</v>
      </c>
      <c r="AS1130" s="67">
        <f t="shared" si="325"/>
        <v>2.2266884086690774E-3</v>
      </c>
      <c r="AT1130" s="67">
        <f t="shared" si="325"/>
        <v>2.1999999999999975E-3</v>
      </c>
      <c r="AU1130" s="67">
        <f t="shared" si="325"/>
        <v>2.1736314704637661E-3</v>
      </c>
      <c r="AV1130" s="67">
        <f t="shared" si="325"/>
        <v>2.1475789860865816E-3</v>
      </c>
      <c r="AW1130" s="67">
        <f t="shared" si="325"/>
        <v>2.121838758847484E-3</v>
      </c>
      <c r="AX1130" s="67">
        <f t="shared" si="325"/>
        <v>2.096407046127579E-3</v>
      </c>
      <c r="AY1130" s="67">
        <f t="shared" si="325"/>
        <v>2.0712801501658615E-3</v>
      </c>
      <c r="AZ1130" s="67">
        <f t="shared" si="325"/>
        <v>2.0464544175215621E-3</v>
      </c>
      <c r="BA1130" s="67">
        <f t="shared" si="325"/>
        <v>2.02192623854294E-3</v>
      </c>
      <c r="BB1130" s="67">
        <f t="shared" si="325"/>
        <v>1.9976920468424389E-3</v>
      </c>
      <c r="BC1130" s="67">
        <f t="shared" si="325"/>
        <v>1.9737483187781397E-3</v>
      </c>
      <c r="BD1130" s="67">
        <f t="shared" si="323"/>
        <v>1.9500915729414171E-3</v>
      </c>
      <c r="BE1130" s="67">
        <f t="shared" si="323"/>
        <v>1.9267183696507527E-3</v>
      </c>
      <c r="BF1130" s="67">
        <f t="shared" si="323"/>
        <v>1.9036253104515999E-3</v>
      </c>
      <c r="BG1130" s="67">
        <f t="shared" si="323"/>
        <v>1.880809037622254E-3</v>
      </c>
      <c r="BH1130" s="67">
        <f t="shared" si="323"/>
        <v>1.8582662336856387E-3</v>
      </c>
      <c r="BI1130" s="67">
        <f t="shared" si="323"/>
        <v>1.8359936209269474E-3</v>
      </c>
      <c r="BJ1130" s="67">
        <f t="shared" si="323"/>
        <v>1.8139879609170631E-3</v>
      </c>
      <c r="BK1130" s="67">
        <f t="shared" si="323"/>
        <v>1.7922460540416949E-3</v>
      </c>
      <c r="BL1130" s="67">
        <f t="shared" si="323"/>
        <v>1.7707647390361528E-3</v>
      </c>
      <c r="BM1130" s="67">
        <f t="shared" si="323"/>
        <v>1.7495408925257019E-3</v>
      </c>
      <c r="BN1130" s="67">
        <f t="shared" si="323"/>
        <v>1.7285714285714248E-3</v>
      </c>
      <c r="BO1130" s="67">
        <f t="shared" si="323"/>
        <v>1.7078532982215289E-3</v>
      </c>
      <c r="BP1130" s="67">
        <f t="shared" si="323"/>
        <v>1.6873834890680263E-3</v>
      </c>
      <c r="BQ1130" s="67">
        <f t="shared" si="323"/>
        <v>1.6671590248087357E-3</v>
      </c>
      <c r="BS1130" s="55"/>
    </row>
    <row r="1131" spans="2:71">
      <c r="B1131" s="56">
        <v>42</v>
      </c>
      <c r="C1131" s="212">
        <v>2.8E-3</v>
      </c>
      <c r="D1131" s="212">
        <v>2.2000000000000001E-3</v>
      </c>
      <c r="I1131" s="61" t="s">
        <v>381</v>
      </c>
      <c r="J1131" s="67">
        <f t="shared" si="324"/>
        <v>3.3958329011653421E-3</v>
      </c>
      <c r="K1131" s="67">
        <f t="shared" si="324"/>
        <v>3.3551314829133034E-3</v>
      </c>
      <c r="L1131" s="67">
        <f t="shared" si="324"/>
        <v>3.3149178994564209E-3</v>
      </c>
      <c r="M1131" s="67">
        <f t="shared" si="324"/>
        <v>3.2751863037555127E-3</v>
      </c>
      <c r="N1131" s="67">
        <f t="shared" si="324"/>
        <v>3.2359309188522232E-3</v>
      </c>
      <c r="O1131" s="67">
        <f t="shared" si="324"/>
        <v>3.1971460370290587E-3</v>
      </c>
      <c r="P1131" s="67">
        <f t="shared" si="324"/>
        <v>3.1588260189794929E-3</v>
      </c>
      <c r="Q1131" s="67">
        <f t="shared" si="324"/>
        <v>3.1209652929880026E-3</v>
      </c>
      <c r="R1131" s="67">
        <f t="shared" si="324"/>
        <v>3.0835583541199535E-3</v>
      </c>
      <c r="S1131" s="67">
        <f t="shared" si="324"/>
        <v>3.0465997634211779E-3</v>
      </c>
      <c r="T1131" s="67">
        <f t="shared" si="324"/>
        <v>3.0100841471271565E-3</v>
      </c>
      <c r="U1131" s="67">
        <f t="shared" si="324"/>
        <v>2.9740061958816733E-3</v>
      </c>
      <c r="V1131" s="67">
        <f t="shared" si="324"/>
        <v>2.9383606639648355E-3</v>
      </c>
      <c r="W1131" s="67">
        <f t="shared" si="324"/>
        <v>2.9031423685303552E-3</v>
      </c>
      <c r="X1131" s="67">
        <f t="shared" si="324"/>
        <v>2.8683461888519561E-3</v>
      </c>
      <c r="Y1131" s="67">
        <f t="shared" si="324"/>
        <v>2.8339670655788286E-3</v>
      </c>
      <c r="Z1131" s="67">
        <f t="shared" si="322"/>
        <v>2.8E-3</v>
      </c>
      <c r="AA1131" s="67">
        <f t="shared" si="322"/>
        <v>2.7664400533175234E-3</v>
      </c>
      <c r="AB1131" s="67">
        <f t="shared" si="322"/>
        <v>2.7332823459283793E-3</v>
      </c>
      <c r="AC1131" s="67">
        <f t="shared" si="322"/>
        <v>2.7005220567149829E-3</v>
      </c>
      <c r="AD1131" s="67">
        <f t="shared" si="322"/>
        <v>2.6681544223441942E-3</v>
      </c>
      <c r="AE1131" s="67">
        <f t="shared" si="322"/>
        <v>2.6361747365747355E-3</v>
      </c>
      <c r="AF1131" s="67">
        <f t="shared" si="322"/>
        <v>2.6045783495728999E-3</v>
      </c>
      <c r="AG1131" s="67">
        <f t="shared" si="322"/>
        <v>2.5733606672364716E-3</v>
      </c>
      <c r="AH1131" s="67">
        <f t="shared" si="322"/>
        <v>2.5425171505267436E-3</v>
      </c>
      <c r="AI1131" s="67">
        <f t="shared" si="322"/>
        <v>2.5120433148085436E-3</v>
      </c>
      <c r="AJ1131" s="67">
        <f t="shared" si="322"/>
        <v>2.4819347291981696E-3</v>
      </c>
      <c r="AK1131" s="67">
        <f t="shared" si="322"/>
        <v>2.4521870159191425E-3</v>
      </c>
      <c r="AL1131" s="67">
        <f t="shared" si="322"/>
        <v>2.4227958496656752E-3</v>
      </c>
      <c r="AM1131" s="67">
        <f t="shared" si="322"/>
        <v>2.3937569569737805E-3</v>
      </c>
      <c r="AN1131" s="67">
        <f t="shared" si="322"/>
        <v>2.3650661155999067E-3</v>
      </c>
      <c r="AO1131" s="67">
        <f t="shared" si="325"/>
        <v>2.3367191539070261E-3</v>
      </c>
      <c r="AP1131" s="67">
        <f t="shared" si="325"/>
        <v>2.3087119502580829E-3</v>
      </c>
      <c r="AQ1131" s="67">
        <f t="shared" si="325"/>
        <v>2.2810404324167051E-3</v>
      </c>
      <c r="AR1131" s="67">
        <f t="shared" si="325"/>
        <v>2.2537005769551056E-3</v>
      </c>
      <c r="AS1131" s="67">
        <f t="shared" si="325"/>
        <v>2.2266884086690774E-3</v>
      </c>
      <c r="AT1131" s="67">
        <f t="shared" si="325"/>
        <v>2.1999999999999975E-3</v>
      </c>
      <c r="AU1131" s="67">
        <f t="shared" si="325"/>
        <v>2.1736314704637661E-3</v>
      </c>
      <c r="AV1131" s="67">
        <f t="shared" si="325"/>
        <v>2.1475789860865816E-3</v>
      </c>
      <c r="AW1131" s="67">
        <f t="shared" si="325"/>
        <v>2.121838758847484E-3</v>
      </c>
      <c r="AX1131" s="67">
        <f t="shared" si="325"/>
        <v>2.096407046127579E-3</v>
      </c>
      <c r="AY1131" s="67">
        <f t="shared" si="325"/>
        <v>2.0712801501658615E-3</v>
      </c>
      <c r="AZ1131" s="67">
        <f t="shared" si="325"/>
        <v>2.0464544175215621E-3</v>
      </c>
      <c r="BA1131" s="67">
        <f t="shared" si="325"/>
        <v>2.02192623854294E-3</v>
      </c>
      <c r="BB1131" s="67">
        <f t="shared" si="325"/>
        <v>1.9976920468424389E-3</v>
      </c>
      <c r="BC1131" s="67">
        <f t="shared" si="325"/>
        <v>1.9737483187781397E-3</v>
      </c>
      <c r="BD1131" s="67">
        <f t="shared" si="323"/>
        <v>1.9500915729414171E-3</v>
      </c>
      <c r="BE1131" s="67">
        <f t="shared" si="323"/>
        <v>1.9267183696507527E-3</v>
      </c>
      <c r="BF1131" s="67">
        <f t="shared" si="323"/>
        <v>1.9036253104515999E-3</v>
      </c>
      <c r="BG1131" s="67">
        <f t="shared" si="323"/>
        <v>1.880809037622254E-3</v>
      </c>
      <c r="BH1131" s="67">
        <f t="shared" si="323"/>
        <v>1.8582662336856387E-3</v>
      </c>
      <c r="BI1131" s="67">
        <f t="shared" si="323"/>
        <v>1.8359936209269474E-3</v>
      </c>
      <c r="BJ1131" s="67">
        <f t="shared" si="323"/>
        <v>1.8139879609170631E-3</v>
      </c>
      <c r="BK1131" s="67">
        <f t="shared" si="323"/>
        <v>1.7922460540416949E-3</v>
      </c>
      <c r="BL1131" s="67">
        <f t="shared" si="323"/>
        <v>1.7707647390361528E-3</v>
      </c>
      <c r="BM1131" s="67">
        <f t="shared" si="323"/>
        <v>1.7495408925257019E-3</v>
      </c>
      <c r="BN1131" s="67">
        <f t="shared" si="323"/>
        <v>1.7285714285714248E-3</v>
      </c>
      <c r="BO1131" s="67">
        <f t="shared" si="323"/>
        <v>1.7078532982215289E-3</v>
      </c>
      <c r="BP1131" s="67">
        <f t="shared" si="323"/>
        <v>1.6873834890680263E-3</v>
      </c>
      <c r="BQ1131" s="67">
        <f t="shared" si="323"/>
        <v>1.6671590248087357E-3</v>
      </c>
      <c r="BS1131" s="55"/>
    </row>
    <row r="1132" spans="2:71">
      <c r="B1132" s="56">
        <v>43</v>
      </c>
      <c r="C1132" s="212">
        <v>2.8E-3</v>
      </c>
      <c r="D1132" s="212">
        <v>2.2000000000000001E-3</v>
      </c>
      <c r="I1132" s="61" t="s">
        <v>381</v>
      </c>
      <c r="J1132" s="67">
        <f t="shared" si="324"/>
        <v>3.3958329011653421E-3</v>
      </c>
      <c r="K1132" s="67">
        <f t="shared" si="324"/>
        <v>3.3551314829133034E-3</v>
      </c>
      <c r="L1132" s="67">
        <f t="shared" si="324"/>
        <v>3.3149178994564209E-3</v>
      </c>
      <c r="M1132" s="67">
        <f t="shared" si="324"/>
        <v>3.2751863037555127E-3</v>
      </c>
      <c r="N1132" s="67">
        <f t="shared" si="324"/>
        <v>3.2359309188522232E-3</v>
      </c>
      <c r="O1132" s="67">
        <f t="shared" si="324"/>
        <v>3.1971460370290587E-3</v>
      </c>
      <c r="P1132" s="67">
        <f t="shared" si="324"/>
        <v>3.1588260189794929E-3</v>
      </c>
      <c r="Q1132" s="67">
        <f t="shared" si="324"/>
        <v>3.1209652929880026E-3</v>
      </c>
      <c r="R1132" s="67">
        <f t="shared" si="324"/>
        <v>3.0835583541199535E-3</v>
      </c>
      <c r="S1132" s="67">
        <f t="shared" si="324"/>
        <v>3.0465997634211779E-3</v>
      </c>
      <c r="T1132" s="67">
        <f t="shared" si="324"/>
        <v>3.0100841471271565E-3</v>
      </c>
      <c r="U1132" s="67">
        <f t="shared" si="324"/>
        <v>2.9740061958816733E-3</v>
      </c>
      <c r="V1132" s="67">
        <f t="shared" si="324"/>
        <v>2.9383606639648355E-3</v>
      </c>
      <c r="W1132" s="67">
        <f t="shared" si="324"/>
        <v>2.9031423685303552E-3</v>
      </c>
      <c r="X1132" s="67">
        <f t="shared" si="324"/>
        <v>2.8683461888519561E-3</v>
      </c>
      <c r="Y1132" s="67">
        <f t="shared" si="324"/>
        <v>2.8339670655788286E-3</v>
      </c>
      <c r="Z1132" s="67">
        <f t="shared" si="322"/>
        <v>2.8E-3</v>
      </c>
      <c r="AA1132" s="67">
        <f t="shared" si="322"/>
        <v>2.7664400533175234E-3</v>
      </c>
      <c r="AB1132" s="67">
        <f t="shared" si="322"/>
        <v>2.7332823459283793E-3</v>
      </c>
      <c r="AC1132" s="67">
        <f t="shared" si="322"/>
        <v>2.7005220567149829E-3</v>
      </c>
      <c r="AD1132" s="67">
        <f t="shared" si="322"/>
        <v>2.6681544223441942E-3</v>
      </c>
      <c r="AE1132" s="67">
        <f t="shared" si="322"/>
        <v>2.6361747365747355E-3</v>
      </c>
      <c r="AF1132" s="67">
        <f t="shared" si="322"/>
        <v>2.6045783495728999E-3</v>
      </c>
      <c r="AG1132" s="67">
        <f t="shared" si="322"/>
        <v>2.5733606672364716E-3</v>
      </c>
      <c r="AH1132" s="67">
        <f t="shared" si="322"/>
        <v>2.5425171505267436E-3</v>
      </c>
      <c r="AI1132" s="67">
        <f t="shared" si="322"/>
        <v>2.5120433148085436E-3</v>
      </c>
      <c r="AJ1132" s="67">
        <f t="shared" si="322"/>
        <v>2.4819347291981696E-3</v>
      </c>
      <c r="AK1132" s="67">
        <f t="shared" si="322"/>
        <v>2.4521870159191425E-3</v>
      </c>
      <c r="AL1132" s="67">
        <f t="shared" si="322"/>
        <v>2.4227958496656752E-3</v>
      </c>
      <c r="AM1132" s="67">
        <f t="shared" si="322"/>
        <v>2.3937569569737805E-3</v>
      </c>
      <c r="AN1132" s="67">
        <f t="shared" si="322"/>
        <v>2.3650661155999067E-3</v>
      </c>
      <c r="AO1132" s="67">
        <f t="shared" si="325"/>
        <v>2.3367191539070261E-3</v>
      </c>
      <c r="AP1132" s="67">
        <f t="shared" si="325"/>
        <v>2.3087119502580829E-3</v>
      </c>
      <c r="AQ1132" s="67">
        <f t="shared" si="325"/>
        <v>2.2810404324167051E-3</v>
      </c>
      <c r="AR1132" s="67">
        <f t="shared" si="325"/>
        <v>2.2537005769551056E-3</v>
      </c>
      <c r="AS1132" s="67">
        <f t="shared" si="325"/>
        <v>2.2266884086690774E-3</v>
      </c>
      <c r="AT1132" s="67">
        <f t="shared" si="325"/>
        <v>2.1999999999999975E-3</v>
      </c>
      <c r="AU1132" s="67">
        <f t="shared" si="325"/>
        <v>2.1736314704637661E-3</v>
      </c>
      <c r="AV1132" s="67">
        <f t="shared" si="325"/>
        <v>2.1475789860865816E-3</v>
      </c>
      <c r="AW1132" s="67">
        <f t="shared" si="325"/>
        <v>2.121838758847484E-3</v>
      </c>
      <c r="AX1132" s="67">
        <f t="shared" si="325"/>
        <v>2.096407046127579E-3</v>
      </c>
      <c r="AY1132" s="67">
        <f t="shared" si="325"/>
        <v>2.0712801501658615E-3</v>
      </c>
      <c r="AZ1132" s="67">
        <f t="shared" si="325"/>
        <v>2.0464544175215621E-3</v>
      </c>
      <c r="BA1132" s="67">
        <f t="shared" si="325"/>
        <v>2.02192623854294E-3</v>
      </c>
      <c r="BB1132" s="67">
        <f t="shared" si="325"/>
        <v>1.9976920468424389E-3</v>
      </c>
      <c r="BC1132" s="67">
        <f t="shared" si="325"/>
        <v>1.9737483187781397E-3</v>
      </c>
      <c r="BD1132" s="67">
        <f t="shared" si="323"/>
        <v>1.9500915729414171E-3</v>
      </c>
      <c r="BE1132" s="67">
        <f t="shared" si="323"/>
        <v>1.9267183696507527E-3</v>
      </c>
      <c r="BF1132" s="67">
        <f t="shared" si="323"/>
        <v>1.9036253104515999E-3</v>
      </c>
      <c r="BG1132" s="67">
        <f t="shared" si="323"/>
        <v>1.880809037622254E-3</v>
      </c>
      <c r="BH1132" s="67">
        <f t="shared" si="323"/>
        <v>1.8582662336856387E-3</v>
      </c>
      <c r="BI1132" s="67">
        <f t="shared" si="323"/>
        <v>1.8359936209269474E-3</v>
      </c>
      <c r="BJ1132" s="67">
        <f t="shared" si="323"/>
        <v>1.8139879609170631E-3</v>
      </c>
      <c r="BK1132" s="67">
        <f t="shared" si="323"/>
        <v>1.7922460540416949E-3</v>
      </c>
      <c r="BL1132" s="67">
        <f t="shared" si="323"/>
        <v>1.7707647390361528E-3</v>
      </c>
      <c r="BM1132" s="67">
        <f t="shared" si="323"/>
        <v>1.7495408925257019E-3</v>
      </c>
      <c r="BN1132" s="67">
        <f t="shared" si="323"/>
        <v>1.7285714285714248E-3</v>
      </c>
      <c r="BO1132" s="67">
        <f t="shared" si="323"/>
        <v>1.7078532982215289E-3</v>
      </c>
      <c r="BP1132" s="67">
        <f t="shared" si="323"/>
        <v>1.6873834890680263E-3</v>
      </c>
      <c r="BQ1132" s="67">
        <f t="shared" si="323"/>
        <v>1.6671590248087357E-3</v>
      </c>
      <c r="BS1132" s="55"/>
    </row>
    <row r="1133" spans="2:71">
      <c r="B1133" s="56">
        <v>44</v>
      </c>
      <c r="C1133" s="212">
        <v>2.8E-3</v>
      </c>
      <c r="D1133" s="212">
        <v>2.2000000000000001E-3</v>
      </c>
      <c r="I1133" s="61" t="s">
        <v>381</v>
      </c>
      <c r="J1133" s="67">
        <f t="shared" si="324"/>
        <v>3.3958329011653421E-3</v>
      </c>
      <c r="K1133" s="67">
        <f t="shared" si="324"/>
        <v>3.3551314829133034E-3</v>
      </c>
      <c r="L1133" s="67">
        <f t="shared" si="324"/>
        <v>3.3149178994564209E-3</v>
      </c>
      <c r="M1133" s="67">
        <f t="shared" si="324"/>
        <v>3.2751863037555127E-3</v>
      </c>
      <c r="N1133" s="67">
        <f t="shared" si="324"/>
        <v>3.2359309188522232E-3</v>
      </c>
      <c r="O1133" s="67">
        <f t="shared" si="324"/>
        <v>3.1971460370290587E-3</v>
      </c>
      <c r="P1133" s="67">
        <f t="shared" si="324"/>
        <v>3.1588260189794929E-3</v>
      </c>
      <c r="Q1133" s="67">
        <f t="shared" si="324"/>
        <v>3.1209652929880026E-3</v>
      </c>
      <c r="R1133" s="67">
        <f t="shared" si="324"/>
        <v>3.0835583541199535E-3</v>
      </c>
      <c r="S1133" s="67">
        <f t="shared" si="324"/>
        <v>3.0465997634211779E-3</v>
      </c>
      <c r="T1133" s="67">
        <f t="shared" si="324"/>
        <v>3.0100841471271565E-3</v>
      </c>
      <c r="U1133" s="67">
        <f t="shared" si="324"/>
        <v>2.9740061958816733E-3</v>
      </c>
      <c r="V1133" s="67">
        <f t="shared" si="324"/>
        <v>2.9383606639648355E-3</v>
      </c>
      <c r="W1133" s="67">
        <f t="shared" si="324"/>
        <v>2.9031423685303552E-3</v>
      </c>
      <c r="X1133" s="67">
        <f t="shared" si="324"/>
        <v>2.8683461888519561E-3</v>
      </c>
      <c r="Y1133" s="67">
        <f t="shared" si="324"/>
        <v>2.8339670655788286E-3</v>
      </c>
      <c r="Z1133" s="67">
        <f t="shared" si="322"/>
        <v>2.8E-3</v>
      </c>
      <c r="AA1133" s="67">
        <f t="shared" si="322"/>
        <v>2.7664400533175234E-3</v>
      </c>
      <c r="AB1133" s="67">
        <f t="shared" si="322"/>
        <v>2.7332823459283793E-3</v>
      </c>
      <c r="AC1133" s="67">
        <f t="shared" si="322"/>
        <v>2.7005220567149829E-3</v>
      </c>
      <c r="AD1133" s="67">
        <f t="shared" si="322"/>
        <v>2.6681544223441942E-3</v>
      </c>
      <c r="AE1133" s="67">
        <f t="shared" si="322"/>
        <v>2.6361747365747355E-3</v>
      </c>
      <c r="AF1133" s="67">
        <f t="shared" si="322"/>
        <v>2.6045783495728999E-3</v>
      </c>
      <c r="AG1133" s="67">
        <f t="shared" si="322"/>
        <v>2.5733606672364716E-3</v>
      </c>
      <c r="AH1133" s="67">
        <f t="shared" si="322"/>
        <v>2.5425171505267436E-3</v>
      </c>
      <c r="AI1133" s="67">
        <f t="shared" si="322"/>
        <v>2.5120433148085436E-3</v>
      </c>
      <c r="AJ1133" s="67">
        <f t="shared" si="322"/>
        <v>2.4819347291981696E-3</v>
      </c>
      <c r="AK1133" s="67">
        <f t="shared" si="322"/>
        <v>2.4521870159191425E-3</v>
      </c>
      <c r="AL1133" s="67">
        <f t="shared" si="322"/>
        <v>2.4227958496656752E-3</v>
      </c>
      <c r="AM1133" s="67">
        <f t="shared" si="322"/>
        <v>2.3937569569737805E-3</v>
      </c>
      <c r="AN1133" s="67">
        <f t="shared" si="322"/>
        <v>2.3650661155999067E-3</v>
      </c>
      <c r="AO1133" s="67">
        <f t="shared" si="325"/>
        <v>2.3367191539070261E-3</v>
      </c>
      <c r="AP1133" s="67">
        <f t="shared" si="325"/>
        <v>2.3087119502580829E-3</v>
      </c>
      <c r="AQ1133" s="67">
        <f t="shared" si="325"/>
        <v>2.2810404324167051E-3</v>
      </c>
      <c r="AR1133" s="67">
        <f t="shared" si="325"/>
        <v>2.2537005769551056E-3</v>
      </c>
      <c r="AS1133" s="67">
        <f t="shared" si="325"/>
        <v>2.2266884086690774E-3</v>
      </c>
      <c r="AT1133" s="67">
        <f t="shared" si="325"/>
        <v>2.1999999999999975E-3</v>
      </c>
      <c r="AU1133" s="67">
        <f t="shared" si="325"/>
        <v>2.1736314704637661E-3</v>
      </c>
      <c r="AV1133" s="67">
        <f t="shared" si="325"/>
        <v>2.1475789860865816E-3</v>
      </c>
      <c r="AW1133" s="67">
        <f t="shared" si="325"/>
        <v>2.121838758847484E-3</v>
      </c>
      <c r="AX1133" s="67">
        <f t="shared" si="325"/>
        <v>2.096407046127579E-3</v>
      </c>
      <c r="AY1133" s="67">
        <f t="shared" si="325"/>
        <v>2.0712801501658615E-3</v>
      </c>
      <c r="AZ1133" s="67">
        <f t="shared" si="325"/>
        <v>2.0464544175215621E-3</v>
      </c>
      <c r="BA1133" s="67">
        <f t="shared" si="325"/>
        <v>2.02192623854294E-3</v>
      </c>
      <c r="BB1133" s="67">
        <f t="shared" si="325"/>
        <v>1.9976920468424389E-3</v>
      </c>
      <c r="BC1133" s="67">
        <f t="shared" si="325"/>
        <v>1.9737483187781397E-3</v>
      </c>
      <c r="BD1133" s="67">
        <f t="shared" si="323"/>
        <v>1.9500915729414171E-3</v>
      </c>
      <c r="BE1133" s="67">
        <f t="shared" si="323"/>
        <v>1.9267183696507527E-3</v>
      </c>
      <c r="BF1133" s="67">
        <f t="shared" si="323"/>
        <v>1.9036253104515999E-3</v>
      </c>
      <c r="BG1133" s="67">
        <f t="shared" si="323"/>
        <v>1.880809037622254E-3</v>
      </c>
      <c r="BH1133" s="67">
        <f t="shared" si="323"/>
        <v>1.8582662336856387E-3</v>
      </c>
      <c r="BI1133" s="67">
        <f t="shared" si="323"/>
        <v>1.8359936209269474E-3</v>
      </c>
      <c r="BJ1133" s="67">
        <f t="shared" si="323"/>
        <v>1.8139879609170631E-3</v>
      </c>
      <c r="BK1133" s="67">
        <f t="shared" si="323"/>
        <v>1.7922460540416949E-3</v>
      </c>
      <c r="BL1133" s="67">
        <f t="shared" si="323"/>
        <v>1.7707647390361528E-3</v>
      </c>
      <c r="BM1133" s="67">
        <f t="shared" si="323"/>
        <v>1.7495408925257019E-3</v>
      </c>
      <c r="BN1133" s="67">
        <f t="shared" si="323"/>
        <v>1.7285714285714248E-3</v>
      </c>
      <c r="BO1133" s="67">
        <f t="shared" si="323"/>
        <v>1.7078532982215289E-3</v>
      </c>
      <c r="BP1133" s="67">
        <f t="shared" si="323"/>
        <v>1.6873834890680263E-3</v>
      </c>
      <c r="BQ1133" s="67">
        <f t="shared" si="323"/>
        <v>1.6671590248087357E-3</v>
      </c>
      <c r="BS1133" s="55"/>
    </row>
    <row r="1134" spans="2:71">
      <c r="B1134" s="56">
        <v>45</v>
      </c>
      <c r="C1134" s="212">
        <v>2.8E-3</v>
      </c>
      <c r="D1134" s="212">
        <v>2.2000000000000001E-3</v>
      </c>
      <c r="I1134" s="61" t="s">
        <v>381</v>
      </c>
      <c r="J1134" s="67">
        <f t="shared" si="324"/>
        <v>3.3958329011653421E-3</v>
      </c>
      <c r="K1134" s="67">
        <f t="shared" si="324"/>
        <v>3.3551314829133034E-3</v>
      </c>
      <c r="L1134" s="67">
        <f t="shared" si="324"/>
        <v>3.3149178994564209E-3</v>
      </c>
      <c r="M1134" s="67">
        <f t="shared" si="324"/>
        <v>3.2751863037555127E-3</v>
      </c>
      <c r="N1134" s="67">
        <f t="shared" si="324"/>
        <v>3.2359309188522232E-3</v>
      </c>
      <c r="O1134" s="67">
        <f t="shared" si="324"/>
        <v>3.1971460370290587E-3</v>
      </c>
      <c r="P1134" s="67">
        <f t="shared" si="324"/>
        <v>3.1588260189794929E-3</v>
      </c>
      <c r="Q1134" s="67">
        <f t="shared" si="324"/>
        <v>3.1209652929880026E-3</v>
      </c>
      <c r="R1134" s="67">
        <f t="shared" si="324"/>
        <v>3.0835583541199535E-3</v>
      </c>
      <c r="S1134" s="67">
        <f t="shared" si="324"/>
        <v>3.0465997634211779E-3</v>
      </c>
      <c r="T1134" s="67">
        <f t="shared" si="324"/>
        <v>3.0100841471271565E-3</v>
      </c>
      <c r="U1134" s="67">
        <f t="shared" si="324"/>
        <v>2.9740061958816733E-3</v>
      </c>
      <c r="V1134" s="67">
        <f t="shared" si="324"/>
        <v>2.9383606639648355E-3</v>
      </c>
      <c r="W1134" s="67">
        <f t="shared" si="324"/>
        <v>2.9031423685303552E-3</v>
      </c>
      <c r="X1134" s="67">
        <f t="shared" si="324"/>
        <v>2.8683461888519561E-3</v>
      </c>
      <c r="Y1134" s="67">
        <f t="shared" si="324"/>
        <v>2.8339670655788286E-3</v>
      </c>
      <c r="Z1134" s="67">
        <f t="shared" si="322"/>
        <v>2.8E-3</v>
      </c>
      <c r="AA1134" s="67">
        <f t="shared" si="322"/>
        <v>2.7664400533175234E-3</v>
      </c>
      <c r="AB1134" s="67">
        <f t="shared" si="322"/>
        <v>2.7332823459283793E-3</v>
      </c>
      <c r="AC1134" s="67">
        <f t="shared" si="322"/>
        <v>2.7005220567149829E-3</v>
      </c>
      <c r="AD1134" s="67">
        <f t="shared" si="322"/>
        <v>2.6681544223441942E-3</v>
      </c>
      <c r="AE1134" s="67">
        <f t="shared" si="322"/>
        <v>2.6361747365747355E-3</v>
      </c>
      <c r="AF1134" s="67">
        <f t="shared" si="322"/>
        <v>2.6045783495728999E-3</v>
      </c>
      <c r="AG1134" s="67">
        <f t="shared" si="322"/>
        <v>2.5733606672364716E-3</v>
      </c>
      <c r="AH1134" s="67">
        <f t="shared" si="322"/>
        <v>2.5425171505267436E-3</v>
      </c>
      <c r="AI1134" s="67">
        <f t="shared" si="322"/>
        <v>2.5120433148085436E-3</v>
      </c>
      <c r="AJ1134" s="67">
        <f t="shared" si="322"/>
        <v>2.4819347291981696E-3</v>
      </c>
      <c r="AK1134" s="67">
        <f t="shared" si="322"/>
        <v>2.4521870159191425E-3</v>
      </c>
      <c r="AL1134" s="67">
        <f t="shared" si="322"/>
        <v>2.4227958496656752E-3</v>
      </c>
      <c r="AM1134" s="67">
        <f t="shared" si="322"/>
        <v>2.3937569569737805E-3</v>
      </c>
      <c r="AN1134" s="67">
        <f t="shared" si="322"/>
        <v>2.3650661155999067E-3</v>
      </c>
      <c r="AO1134" s="67">
        <f t="shared" si="325"/>
        <v>2.3367191539070261E-3</v>
      </c>
      <c r="AP1134" s="67">
        <f t="shared" si="325"/>
        <v>2.3087119502580829E-3</v>
      </c>
      <c r="AQ1134" s="67">
        <f t="shared" si="325"/>
        <v>2.2810404324167051E-3</v>
      </c>
      <c r="AR1134" s="67">
        <f t="shared" si="325"/>
        <v>2.2537005769551056E-3</v>
      </c>
      <c r="AS1134" s="67">
        <f t="shared" si="325"/>
        <v>2.2266884086690774E-3</v>
      </c>
      <c r="AT1134" s="67">
        <f t="shared" si="325"/>
        <v>2.1999999999999975E-3</v>
      </c>
      <c r="AU1134" s="67">
        <f t="shared" si="325"/>
        <v>2.1736314704637661E-3</v>
      </c>
      <c r="AV1134" s="67">
        <f t="shared" si="325"/>
        <v>2.1475789860865816E-3</v>
      </c>
      <c r="AW1134" s="67">
        <f t="shared" si="325"/>
        <v>2.121838758847484E-3</v>
      </c>
      <c r="AX1134" s="67">
        <f t="shared" si="325"/>
        <v>2.096407046127579E-3</v>
      </c>
      <c r="AY1134" s="67">
        <f t="shared" si="325"/>
        <v>2.0712801501658615E-3</v>
      </c>
      <c r="AZ1134" s="67">
        <f t="shared" si="325"/>
        <v>2.0464544175215621E-3</v>
      </c>
      <c r="BA1134" s="67">
        <f t="shared" si="325"/>
        <v>2.02192623854294E-3</v>
      </c>
      <c r="BB1134" s="67">
        <f t="shared" si="325"/>
        <v>1.9976920468424389E-3</v>
      </c>
      <c r="BC1134" s="67">
        <f t="shared" si="325"/>
        <v>1.9737483187781397E-3</v>
      </c>
      <c r="BD1134" s="67">
        <f t="shared" si="323"/>
        <v>1.9500915729414171E-3</v>
      </c>
      <c r="BE1134" s="67">
        <f t="shared" si="323"/>
        <v>1.9267183696507527E-3</v>
      </c>
      <c r="BF1134" s="67">
        <f t="shared" si="323"/>
        <v>1.9036253104515999E-3</v>
      </c>
      <c r="BG1134" s="67">
        <f t="shared" si="323"/>
        <v>1.880809037622254E-3</v>
      </c>
      <c r="BH1134" s="67">
        <f t="shared" si="323"/>
        <v>1.8582662336856387E-3</v>
      </c>
      <c r="BI1134" s="67">
        <f t="shared" si="323"/>
        <v>1.8359936209269474E-3</v>
      </c>
      <c r="BJ1134" s="67">
        <f t="shared" si="323"/>
        <v>1.8139879609170631E-3</v>
      </c>
      <c r="BK1134" s="67">
        <f t="shared" si="323"/>
        <v>1.7922460540416949E-3</v>
      </c>
      <c r="BL1134" s="67">
        <f t="shared" si="323"/>
        <v>1.7707647390361528E-3</v>
      </c>
      <c r="BM1134" s="67">
        <f t="shared" si="323"/>
        <v>1.7495408925257019E-3</v>
      </c>
      <c r="BN1134" s="67">
        <f t="shared" si="323"/>
        <v>1.7285714285714248E-3</v>
      </c>
      <c r="BO1134" s="67">
        <f t="shared" si="323"/>
        <v>1.7078532982215289E-3</v>
      </c>
      <c r="BP1134" s="67">
        <f t="shared" si="323"/>
        <v>1.6873834890680263E-3</v>
      </c>
      <c r="BQ1134" s="67">
        <f t="shared" si="323"/>
        <v>1.6671590248087357E-3</v>
      </c>
      <c r="BS1134" s="55"/>
    </row>
    <row r="1135" spans="2:71">
      <c r="B1135" s="56">
        <v>46</v>
      </c>
      <c r="C1135" s="212">
        <v>2.8E-3</v>
      </c>
      <c r="D1135" s="212">
        <v>2.3E-3</v>
      </c>
      <c r="I1135" s="61" t="s">
        <v>381</v>
      </c>
      <c r="J1135" s="67">
        <f t="shared" si="324"/>
        <v>3.2771942756951093E-3</v>
      </c>
      <c r="K1135" s="67">
        <f t="shared" si="324"/>
        <v>3.2451193783136112E-3</v>
      </c>
      <c r="L1135" s="67">
        <f t="shared" si="324"/>
        <v>3.2133584077107804E-3</v>
      </c>
      <c r="M1135" s="67">
        <f t="shared" si="324"/>
        <v>3.1819082913897281E-3</v>
      </c>
      <c r="N1135" s="67">
        <f t="shared" si="324"/>
        <v>3.1507659869250307E-3</v>
      </c>
      <c r="O1135" s="67">
        <f t="shared" si="324"/>
        <v>3.1199284816684049E-3</v>
      </c>
      <c r="P1135" s="67">
        <f t="shared" si="324"/>
        <v>3.0893927924572728E-3</v>
      </c>
      <c r="Q1135" s="67">
        <f t="shared" si="324"/>
        <v>3.0591559653261788E-3</v>
      </c>
      <c r="R1135" s="67">
        <f t="shared" si="324"/>
        <v>3.0292150752210226E-3</v>
      </c>
      <c r="S1135" s="67">
        <f t="shared" si="324"/>
        <v>2.9995672257161011E-3</v>
      </c>
      <c r="T1135" s="67">
        <f t="shared" si="324"/>
        <v>2.9702095487339078E-3</v>
      </c>
      <c r="U1135" s="67">
        <f t="shared" si="324"/>
        <v>2.9411392042676867E-3</v>
      </c>
      <c r="V1135" s="67">
        <f t="shared" si="324"/>
        <v>2.91235338010669E-3</v>
      </c>
      <c r="W1135" s="67">
        <f t="shared" si="324"/>
        <v>2.8838492915641313E-3</v>
      </c>
      <c r="X1135" s="67">
        <f t="shared" si="324"/>
        <v>2.8556241812078024E-3</v>
      </c>
      <c r="Y1135" s="67">
        <f t="shared" si="324"/>
        <v>2.8276753185933223E-3</v>
      </c>
      <c r="Z1135" s="67">
        <f t="shared" si="322"/>
        <v>2.8E-3</v>
      </c>
      <c r="AA1135" s="67">
        <f t="shared" si="322"/>
        <v>2.7725955481692813E-3</v>
      </c>
      <c r="AB1135" s="67">
        <f t="shared" si="322"/>
        <v>2.7454593120457564E-3</v>
      </c>
      <c r="AC1135" s="67">
        <f t="shared" si="322"/>
        <v>2.7185886665207007E-3</v>
      </c>
      <c r="AD1135" s="67">
        <f t="shared" si="322"/>
        <v>2.6919810121781278E-3</v>
      </c>
      <c r="AE1135" s="67">
        <f t="shared" si="322"/>
        <v>2.6656337750433265E-3</v>
      </c>
      <c r="AF1135" s="67">
        <f t="shared" si="322"/>
        <v>2.6395444063338582E-3</v>
      </c>
      <c r="AG1135" s="67">
        <f t="shared" si="322"/>
        <v>2.6137103822129939E-3</v>
      </c>
      <c r="AH1135" s="67">
        <f t="shared" si="322"/>
        <v>2.5881292035455639E-3</v>
      </c>
      <c r="AI1135" s="67">
        <f t="shared" si="322"/>
        <v>2.5627983956561921E-3</v>
      </c>
      <c r="AJ1135" s="67">
        <f t="shared" si="322"/>
        <v>2.5377155080899055E-3</v>
      </c>
      <c r="AK1135" s="67">
        <f t="shared" si="322"/>
        <v>2.5128781143750776E-3</v>
      </c>
      <c r="AL1135" s="67">
        <f t="shared" si="322"/>
        <v>2.4882838117886996E-3</v>
      </c>
      <c r="AM1135" s="67">
        <f t="shared" si="322"/>
        <v>2.4639302211239425E-3</v>
      </c>
      <c r="AN1135" s="67">
        <f t="shared" si="322"/>
        <v>2.4398149864599985E-3</v>
      </c>
      <c r="AO1135" s="67">
        <f t="shared" si="325"/>
        <v>2.4159357749341743E-3</v>
      </c>
      <c r="AP1135" s="67">
        <f t="shared" si="325"/>
        <v>2.3922902765162119E-3</v>
      </c>
      <c r="AQ1135" s="67">
        <f t="shared" si="325"/>
        <v>2.3688762037848243E-3</v>
      </c>
      <c r="AR1135" s="67">
        <f t="shared" si="325"/>
        <v>2.3456912917064112E-3</v>
      </c>
      <c r="AS1135" s="67">
        <f t="shared" si="325"/>
        <v>2.3227332974159456E-3</v>
      </c>
      <c r="AT1135" s="67">
        <f t="shared" si="325"/>
        <v>2.3000000000000026E-3</v>
      </c>
      <c r="AU1135" s="67">
        <f t="shared" si="325"/>
        <v>2.2774892002819123E-3</v>
      </c>
      <c r="AV1135" s="67">
        <f t="shared" si="325"/>
        <v>2.2551987206090164E-3</v>
      </c>
      <c r="AW1135" s="67">
        <f t="shared" si="325"/>
        <v>2.2331264046420063E-3</v>
      </c>
      <c r="AX1135" s="67">
        <f t="shared" si="325"/>
        <v>2.2112701171463217E-3</v>
      </c>
      <c r="AY1135" s="67">
        <f t="shared" si="325"/>
        <v>2.1896277437855913E-3</v>
      </c>
      <c r="AZ1135" s="67">
        <f t="shared" si="325"/>
        <v>2.1681971909170996E-3</v>
      </c>
      <c r="BA1135" s="67">
        <f t="shared" si="325"/>
        <v>2.1469763853892471E-3</v>
      </c>
      <c r="BB1135" s="67">
        <f t="shared" si="325"/>
        <v>2.1259632743410007E-3</v>
      </c>
      <c r="BC1135" s="67">
        <f t="shared" si="325"/>
        <v>2.1051558250033031E-3</v>
      </c>
      <c r="BD1135" s="67">
        <f t="shared" si="323"/>
        <v>2.0845520245024243E-3</v>
      </c>
      <c r="BE1135" s="67">
        <f t="shared" si="323"/>
        <v>2.0641498796652447E-3</v>
      </c>
      <c r="BF1135" s="67">
        <f t="shared" si="323"/>
        <v>2.0439474168264336E-3</v>
      </c>
      <c r="BG1135" s="67">
        <f t="shared" si="323"/>
        <v>2.0239426816375259E-3</v>
      </c>
      <c r="BH1135" s="67">
        <f t="shared" si="323"/>
        <v>2.0041337388778577E-3</v>
      </c>
      <c r="BI1135" s="67">
        <f t="shared" si="323"/>
        <v>1.9845186722673588E-3</v>
      </c>
      <c r="BJ1135" s="67">
        <f t="shared" si="323"/>
        <v>1.9650955842811764E-3</v>
      </c>
      <c r="BK1135" s="67">
        <f t="shared" si="323"/>
        <v>1.9458625959661079E-3</v>
      </c>
      <c r="BL1135" s="67">
        <f t="shared" si="323"/>
        <v>1.9268178467588401E-3</v>
      </c>
      <c r="BM1135" s="67">
        <f t="shared" si="323"/>
        <v>1.9079594943059569E-3</v>
      </c>
      <c r="BN1135" s="67">
        <f t="shared" si="323"/>
        <v>1.8892857142857181E-3</v>
      </c>
      <c r="BO1135" s="67">
        <f t="shared" si="323"/>
        <v>1.8707947002315722E-3</v>
      </c>
      <c r="BP1135" s="67">
        <f t="shared" si="323"/>
        <v>1.852484663357408E-3</v>
      </c>
      <c r="BQ1135" s="67">
        <f t="shared" si="323"/>
        <v>1.834353832384507E-3</v>
      </c>
      <c r="BS1135" s="55"/>
    </row>
    <row r="1136" spans="2:71">
      <c r="B1136" s="56">
        <v>47</v>
      </c>
      <c r="C1136" s="212">
        <v>2.8999999999999998E-3</v>
      </c>
      <c r="D1136" s="212">
        <v>2.3E-3</v>
      </c>
      <c r="I1136" s="61" t="s">
        <v>381</v>
      </c>
      <c r="J1136" s="67">
        <f t="shared" si="324"/>
        <v>3.490873628490156E-3</v>
      </c>
      <c r="K1136" s="67">
        <f t="shared" si="324"/>
        <v>3.4506476826863903E-3</v>
      </c>
      <c r="L1136" s="67">
        <f t="shared" si="324"/>
        <v>3.4108852674735349E-3</v>
      </c>
      <c r="M1136" s="67">
        <f t="shared" si="324"/>
        <v>3.3715810415077276E-3</v>
      </c>
      <c r="N1136" s="67">
        <f t="shared" si="324"/>
        <v>3.3327297249943445E-3</v>
      </c>
      <c r="O1136" s="67">
        <f t="shared" si="324"/>
        <v>3.2943260989787542E-3</v>
      </c>
      <c r="P1136" s="67">
        <f t="shared" si="324"/>
        <v>3.2563650046452518E-3</v>
      </c>
      <c r="Q1136" s="67">
        <f t="shared" si="324"/>
        <v>3.218841342624065E-3</v>
      </c>
      <c r="R1136" s="67">
        <f t="shared" si="324"/>
        <v>3.1817500723063481E-3</v>
      </c>
      <c r="S1136" s="67">
        <f t="shared" si="324"/>
        <v>3.1450862111670726E-3</v>
      </c>
      <c r="T1136" s="67">
        <f t="shared" si="324"/>
        <v>3.1088448340957121E-3</v>
      </c>
      <c r="U1136" s="67">
        <f t="shared" si="324"/>
        <v>3.0730210727346516E-3</v>
      </c>
      <c r="V1136" s="67">
        <f t="shared" si="324"/>
        <v>3.0376101148252076E-3</v>
      </c>
      <c r="W1136" s="67">
        <f t="shared" si="324"/>
        <v>3.0026072035611927E-3</v>
      </c>
      <c r="X1136" s="67">
        <f t="shared" si="324"/>
        <v>2.9680076369499289E-3</v>
      </c>
      <c r="Y1136" s="67">
        <f t="shared" si="324"/>
        <v>2.9338067671806187E-3</v>
      </c>
      <c r="Z1136" s="67">
        <f t="shared" si="322"/>
        <v>2.8999999999999998E-3</v>
      </c>
      <c r="AA1136" s="67">
        <f t="shared" si="322"/>
        <v>2.8665827940951914E-3</v>
      </c>
      <c r="AB1136" s="67">
        <f t="shared" si="322"/>
        <v>2.8335506604836537E-3</v>
      </c>
      <c r="AC1136" s="67">
        <f t="shared" si="322"/>
        <v>2.8008991619101753E-3</v>
      </c>
      <c r="AD1136" s="67">
        <f t="shared" si="322"/>
        <v>2.7686239122508105E-3</v>
      </c>
      <c r="AE1136" s="67">
        <f t="shared" si="322"/>
        <v>2.7367205759236857E-3</v>
      </c>
      <c r="AF1136" s="67">
        <f t="shared" si="322"/>
        <v>2.7051848673065935E-3</v>
      </c>
      <c r="AG1136" s="67">
        <f t="shared" si="322"/>
        <v>2.6740125501612984E-3</v>
      </c>
      <c r="AH1136" s="67">
        <f t="shared" si="322"/>
        <v>2.6431994370644772E-3</v>
      </c>
      <c r="AI1136" s="67">
        <f t="shared" si="322"/>
        <v>2.612741388845216E-3</v>
      </c>
      <c r="AJ1136" s="67">
        <f t="shared" si="322"/>
        <v>2.5826343140289902E-3</v>
      </c>
      <c r="AK1136" s="67">
        <f t="shared" si="322"/>
        <v>2.552874168288049E-3</v>
      </c>
      <c r="AL1136" s="67">
        <f t="shared" si="322"/>
        <v>2.5234569538981357E-3</v>
      </c>
      <c r="AM1136" s="67">
        <f t="shared" si="322"/>
        <v>2.4943787192014686E-3</v>
      </c>
      <c r="AN1136" s="67">
        <f t="shared" si="322"/>
        <v>2.465635558075907E-3</v>
      </c>
      <c r="AO1136" s="67">
        <f t="shared" si="325"/>
        <v>2.4372236094102385E-3</v>
      </c>
      <c r="AP1136" s="67">
        <f t="shared" si="325"/>
        <v>2.4091390565855065E-3</v>
      </c>
      <c r="AQ1136" s="67">
        <f t="shared" si="325"/>
        <v>2.3813781269623226E-3</v>
      </c>
      <c r="AR1136" s="67">
        <f t="shared" si="325"/>
        <v>2.3539370913740788E-3</v>
      </c>
      <c r="AS1136" s="67">
        <f t="shared" si="325"/>
        <v>2.3268122636260053E-3</v>
      </c>
      <c r="AT1136" s="67">
        <f t="shared" si="325"/>
        <v>2.2999999999999974E-3</v>
      </c>
      <c r="AU1136" s="67">
        <f t="shared" si="325"/>
        <v>2.2734966987651493E-3</v>
      </c>
      <c r="AV1136" s="67">
        <f t="shared" si="325"/>
        <v>2.2472987996939296E-3</v>
      </c>
      <c r="AW1136" s="67">
        <f t="shared" si="325"/>
        <v>2.2214027835839294E-3</v>
      </c>
      <c r="AX1136" s="67">
        <f t="shared" si="325"/>
        <v>2.1958051717851229E-3</v>
      </c>
      <c r="AY1136" s="67">
        <f t="shared" si="325"/>
        <v>2.1705025257325759E-3</v>
      </c>
      <c r="AZ1136" s="67">
        <f t="shared" si="325"/>
        <v>2.1454914464845375E-3</v>
      </c>
      <c r="BA1136" s="67">
        <f t="shared" si="325"/>
        <v>2.1207685742658552E-3</v>
      </c>
      <c r="BB1136" s="67">
        <f t="shared" si="325"/>
        <v>2.0963305880166518E-3</v>
      </c>
      <c r="BC1136" s="67">
        <f t="shared" si="325"/>
        <v>2.0721742049462036E-3</v>
      </c>
      <c r="BD1136" s="67">
        <f t="shared" si="323"/>
        <v>2.048296180091955E-3</v>
      </c>
      <c r="BE1136" s="67">
        <f t="shared" si="323"/>
        <v>2.0246933058836224E-3</v>
      </c>
      <c r="BF1136" s="67">
        <f t="shared" si="323"/>
        <v>2.0013624117123118E-3</v>
      </c>
      <c r="BG1136" s="67">
        <f t="shared" si="323"/>
        <v>1.9783003635046106E-3</v>
      </c>
      <c r="BH1136" s="67">
        <f t="shared" si="323"/>
        <v>1.9555040633015795E-3</v>
      </c>
      <c r="BI1136" s="67">
        <f t="shared" si="323"/>
        <v>1.9329704488426007E-3</v>
      </c>
      <c r="BJ1136" s="67">
        <f t="shared" si="323"/>
        <v>1.9106964931540204E-3</v>
      </c>
      <c r="BK1136" s="67">
        <f t="shared" si="323"/>
        <v>1.8886792041425296E-3</v>
      </c>
      <c r="BL1136" s="67">
        <f t="shared" si="323"/>
        <v>1.8669156241932329E-3</v>
      </c>
      <c r="BM1136" s="67">
        <f t="shared" si="323"/>
        <v>1.8454028297723471E-3</v>
      </c>
      <c r="BN1136" s="67">
        <f t="shared" si="323"/>
        <v>1.8241379310344784E-3</v>
      </c>
      <c r="BO1136" s="67">
        <f t="shared" si="323"/>
        <v>1.8031180714344268E-3</v>
      </c>
      <c r="BP1136" s="67">
        <f t="shared" si="323"/>
        <v>1.7823404273434598E-3</v>
      </c>
      <c r="BQ1136" s="67">
        <f t="shared" si="323"/>
        <v>1.7618022076700112E-3</v>
      </c>
      <c r="BS1136" s="55"/>
    </row>
    <row r="1137" spans="2:71">
      <c r="B1137" s="56">
        <v>48</v>
      </c>
      <c r="C1137" s="212">
        <v>2.8999999999999998E-3</v>
      </c>
      <c r="D1137" s="212">
        <v>2.3E-3</v>
      </c>
      <c r="I1137" s="61" t="s">
        <v>381</v>
      </c>
      <c r="J1137" s="67">
        <f t="shared" si="324"/>
        <v>3.490873628490156E-3</v>
      </c>
      <c r="K1137" s="67">
        <f t="shared" si="324"/>
        <v>3.4506476826863903E-3</v>
      </c>
      <c r="L1137" s="67">
        <f t="shared" si="324"/>
        <v>3.4108852674735349E-3</v>
      </c>
      <c r="M1137" s="67">
        <f t="shared" si="324"/>
        <v>3.3715810415077276E-3</v>
      </c>
      <c r="N1137" s="67">
        <f t="shared" si="324"/>
        <v>3.3327297249943445E-3</v>
      </c>
      <c r="O1137" s="67">
        <f t="shared" si="324"/>
        <v>3.2943260989787542E-3</v>
      </c>
      <c r="P1137" s="67">
        <f t="shared" si="324"/>
        <v>3.2563650046452518E-3</v>
      </c>
      <c r="Q1137" s="67">
        <f t="shared" si="324"/>
        <v>3.218841342624065E-3</v>
      </c>
      <c r="R1137" s="67">
        <f t="shared" si="324"/>
        <v>3.1817500723063481E-3</v>
      </c>
      <c r="S1137" s="67">
        <f t="shared" si="324"/>
        <v>3.1450862111670726E-3</v>
      </c>
      <c r="T1137" s="67">
        <f t="shared" si="324"/>
        <v>3.1088448340957121E-3</v>
      </c>
      <c r="U1137" s="67">
        <f t="shared" si="324"/>
        <v>3.0730210727346516E-3</v>
      </c>
      <c r="V1137" s="67">
        <f t="shared" si="324"/>
        <v>3.0376101148252076E-3</v>
      </c>
      <c r="W1137" s="67">
        <f t="shared" si="324"/>
        <v>3.0026072035611927E-3</v>
      </c>
      <c r="X1137" s="67">
        <f t="shared" si="324"/>
        <v>2.9680076369499289E-3</v>
      </c>
      <c r="Y1137" s="67">
        <f t="shared" si="324"/>
        <v>2.9338067671806187E-3</v>
      </c>
      <c r="Z1137" s="67">
        <f t="shared" si="322"/>
        <v>2.8999999999999998E-3</v>
      </c>
      <c r="AA1137" s="67">
        <f t="shared" si="322"/>
        <v>2.8665827940951914E-3</v>
      </c>
      <c r="AB1137" s="67">
        <f t="shared" si="322"/>
        <v>2.8335506604836537E-3</v>
      </c>
      <c r="AC1137" s="67">
        <f t="shared" si="322"/>
        <v>2.8008991619101753E-3</v>
      </c>
      <c r="AD1137" s="67">
        <f t="shared" si="322"/>
        <v>2.7686239122508105E-3</v>
      </c>
      <c r="AE1137" s="67">
        <f t="shared" si="322"/>
        <v>2.7367205759236857E-3</v>
      </c>
      <c r="AF1137" s="67">
        <f t="shared" si="322"/>
        <v>2.7051848673065935E-3</v>
      </c>
      <c r="AG1137" s="67">
        <f t="shared" si="322"/>
        <v>2.6740125501612984E-3</v>
      </c>
      <c r="AH1137" s="67">
        <f t="shared" si="322"/>
        <v>2.6431994370644772E-3</v>
      </c>
      <c r="AI1137" s="67">
        <f t="shared" si="322"/>
        <v>2.612741388845216E-3</v>
      </c>
      <c r="AJ1137" s="67">
        <f t="shared" si="322"/>
        <v>2.5826343140289902E-3</v>
      </c>
      <c r="AK1137" s="67">
        <f t="shared" si="322"/>
        <v>2.552874168288049E-3</v>
      </c>
      <c r="AL1137" s="67">
        <f t="shared" si="322"/>
        <v>2.5234569538981357E-3</v>
      </c>
      <c r="AM1137" s="67">
        <f t="shared" si="322"/>
        <v>2.4943787192014686E-3</v>
      </c>
      <c r="AN1137" s="67">
        <f t="shared" si="322"/>
        <v>2.465635558075907E-3</v>
      </c>
      <c r="AO1137" s="67">
        <f t="shared" si="325"/>
        <v>2.4372236094102385E-3</v>
      </c>
      <c r="AP1137" s="67">
        <f t="shared" si="325"/>
        <v>2.4091390565855065E-3</v>
      </c>
      <c r="AQ1137" s="67">
        <f t="shared" si="325"/>
        <v>2.3813781269623226E-3</v>
      </c>
      <c r="AR1137" s="67">
        <f t="shared" si="325"/>
        <v>2.3539370913740788E-3</v>
      </c>
      <c r="AS1137" s="67">
        <f t="shared" si="325"/>
        <v>2.3268122636260053E-3</v>
      </c>
      <c r="AT1137" s="67">
        <f t="shared" si="325"/>
        <v>2.2999999999999974E-3</v>
      </c>
      <c r="AU1137" s="67">
        <f t="shared" si="325"/>
        <v>2.2734966987651493E-3</v>
      </c>
      <c r="AV1137" s="67">
        <f t="shared" si="325"/>
        <v>2.2472987996939296E-3</v>
      </c>
      <c r="AW1137" s="67">
        <f t="shared" si="325"/>
        <v>2.2214027835839294E-3</v>
      </c>
      <c r="AX1137" s="67">
        <f t="shared" si="325"/>
        <v>2.1958051717851229E-3</v>
      </c>
      <c r="AY1137" s="67">
        <f t="shared" si="325"/>
        <v>2.1705025257325759E-3</v>
      </c>
      <c r="AZ1137" s="67">
        <f t="shared" si="325"/>
        <v>2.1454914464845375E-3</v>
      </c>
      <c r="BA1137" s="67">
        <f t="shared" si="325"/>
        <v>2.1207685742658552E-3</v>
      </c>
      <c r="BB1137" s="67">
        <f t="shared" si="325"/>
        <v>2.0963305880166518E-3</v>
      </c>
      <c r="BC1137" s="67">
        <f t="shared" si="325"/>
        <v>2.0721742049462036E-3</v>
      </c>
      <c r="BD1137" s="67">
        <f t="shared" si="323"/>
        <v>2.048296180091955E-3</v>
      </c>
      <c r="BE1137" s="67">
        <f t="shared" si="323"/>
        <v>2.0246933058836224E-3</v>
      </c>
      <c r="BF1137" s="67">
        <f t="shared" si="323"/>
        <v>2.0013624117123118E-3</v>
      </c>
      <c r="BG1137" s="67">
        <f t="shared" si="323"/>
        <v>1.9783003635046106E-3</v>
      </c>
      <c r="BH1137" s="67">
        <f t="shared" si="323"/>
        <v>1.9555040633015795E-3</v>
      </c>
      <c r="BI1137" s="67">
        <f t="shared" si="323"/>
        <v>1.9329704488426007E-3</v>
      </c>
      <c r="BJ1137" s="67">
        <f t="shared" si="323"/>
        <v>1.9106964931540204E-3</v>
      </c>
      <c r="BK1137" s="67">
        <f t="shared" si="323"/>
        <v>1.8886792041425296E-3</v>
      </c>
      <c r="BL1137" s="67">
        <f t="shared" si="323"/>
        <v>1.8669156241932329E-3</v>
      </c>
      <c r="BM1137" s="67">
        <f t="shared" si="323"/>
        <v>1.8454028297723471E-3</v>
      </c>
      <c r="BN1137" s="67">
        <f t="shared" si="323"/>
        <v>1.8241379310344784E-3</v>
      </c>
      <c r="BO1137" s="67">
        <f t="shared" si="323"/>
        <v>1.8031180714344268E-3</v>
      </c>
      <c r="BP1137" s="67">
        <f t="shared" si="323"/>
        <v>1.7823404273434598E-3</v>
      </c>
      <c r="BQ1137" s="67">
        <f t="shared" si="323"/>
        <v>1.7618022076700112E-3</v>
      </c>
      <c r="BS1137" s="55"/>
    </row>
    <row r="1138" spans="2:71">
      <c r="B1138" s="56">
        <v>49</v>
      </c>
      <c r="C1138" s="212">
        <v>2.8999999999999998E-3</v>
      </c>
      <c r="D1138" s="212">
        <v>2.3E-3</v>
      </c>
      <c r="I1138" s="61" t="s">
        <v>381</v>
      </c>
      <c r="J1138" s="67">
        <f t="shared" si="324"/>
        <v>3.490873628490156E-3</v>
      </c>
      <c r="K1138" s="67">
        <f t="shared" si="324"/>
        <v>3.4506476826863903E-3</v>
      </c>
      <c r="L1138" s="67">
        <f t="shared" si="324"/>
        <v>3.4108852674735349E-3</v>
      </c>
      <c r="M1138" s="67">
        <f t="shared" si="324"/>
        <v>3.3715810415077276E-3</v>
      </c>
      <c r="N1138" s="67">
        <f t="shared" si="324"/>
        <v>3.3327297249943445E-3</v>
      </c>
      <c r="O1138" s="67">
        <f t="shared" si="324"/>
        <v>3.2943260989787542E-3</v>
      </c>
      <c r="P1138" s="67">
        <f t="shared" si="324"/>
        <v>3.2563650046452518E-3</v>
      </c>
      <c r="Q1138" s="67">
        <f t="shared" si="324"/>
        <v>3.218841342624065E-3</v>
      </c>
      <c r="R1138" s="67">
        <f t="shared" si="324"/>
        <v>3.1817500723063481E-3</v>
      </c>
      <c r="S1138" s="67">
        <f t="shared" si="324"/>
        <v>3.1450862111670726E-3</v>
      </c>
      <c r="T1138" s="67">
        <f t="shared" si="324"/>
        <v>3.1088448340957121E-3</v>
      </c>
      <c r="U1138" s="67">
        <f t="shared" si="324"/>
        <v>3.0730210727346516E-3</v>
      </c>
      <c r="V1138" s="67">
        <f t="shared" si="324"/>
        <v>3.0376101148252076E-3</v>
      </c>
      <c r="W1138" s="67">
        <f t="shared" si="324"/>
        <v>3.0026072035611927E-3</v>
      </c>
      <c r="X1138" s="67">
        <f t="shared" si="324"/>
        <v>2.9680076369499289E-3</v>
      </c>
      <c r="Y1138" s="67">
        <f t="shared" si="324"/>
        <v>2.9338067671806187E-3</v>
      </c>
      <c r="Z1138" s="67">
        <f t="shared" si="322"/>
        <v>2.8999999999999998E-3</v>
      </c>
      <c r="AA1138" s="67">
        <f t="shared" si="322"/>
        <v>2.8665827940951914E-3</v>
      </c>
      <c r="AB1138" s="67">
        <f t="shared" si="322"/>
        <v>2.8335506604836537E-3</v>
      </c>
      <c r="AC1138" s="67">
        <f t="shared" si="322"/>
        <v>2.8008991619101753E-3</v>
      </c>
      <c r="AD1138" s="67">
        <f t="shared" si="322"/>
        <v>2.7686239122508105E-3</v>
      </c>
      <c r="AE1138" s="67">
        <f t="shared" si="322"/>
        <v>2.7367205759236857E-3</v>
      </c>
      <c r="AF1138" s="67">
        <f t="shared" si="322"/>
        <v>2.7051848673065935E-3</v>
      </c>
      <c r="AG1138" s="67">
        <f t="shared" si="322"/>
        <v>2.6740125501612984E-3</v>
      </c>
      <c r="AH1138" s="67">
        <f t="shared" si="322"/>
        <v>2.6431994370644772E-3</v>
      </c>
      <c r="AI1138" s="67">
        <f t="shared" si="322"/>
        <v>2.612741388845216E-3</v>
      </c>
      <c r="AJ1138" s="67">
        <f t="shared" si="322"/>
        <v>2.5826343140289902E-3</v>
      </c>
      <c r="AK1138" s="67">
        <f t="shared" si="322"/>
        <v>2.552874168288049E-3</v>
      </c>
      <c r="AL1138" s="67">
        <f t="shared" si="322"/>
        <v>2.5234569538981357E-3</v>
      </c>
      <c r="AM1138" s="67">
        <f t="shared" si="322"/>
        <v>2.4943787192014686E-3</v>
      </c>
      <c r="AN1138" s="67">
        <f t="shared" si="322"/>
        <v>2.465635558075907E-3</v>
      </c>
      <c r="AO1138" s="67">
        <f t="shared" si="325"/>
        <v>2.4372236094102385E-3</v>
      </c>
      <c r="AP1138" s="67">
        <f t="shared" si="325"/>
        <v>2.4091390565855065E-3</v>
      </c>
      <c r="AQ1138" s="67">
        <f t="shared" si="325"/>
        <v>2.3813781269623226E-3</v>
      </c>
      <c r="AR1138" s="67">
        <f t="shared" si="325"/>
        <v>2.3539370913740788E-3</v>
      </c>
      <c r="AS1138" s="67">
        <f t="shared" si="325"/>
        <v>2.3268122636260053E-3</v>
      </c>
      <c r="AT1138" s="67">
        <f t="shared" si="325"/>
        <v>2.2999999999999974E-3</v>
      </c>
      <c r="AU1138" s="67">
        <f t="shared" si="325"/>
        <v>2.2734966987651493E-3</v>
      </c>
      <c r="AV1138" s="67">
        <f t="shared" si="325"/>
        <v>2.2472987996939296E-3</v>
      </c>
      <c r="AW1138" s="67">
        <f t="shared" si="325"/>
        <v>2.2214027835839294E-3</v>
      </c>
      <c r="AX1138" s="67">
        <f t="shared" si="325"/>
        <v>2.1958051717851229E-3</v>
      </c>
      <c r="AY1138" s="67">
        <f t="shared" si="325"/>
        <v>2.1705025257325759E-3</v>
      </c>
      <c r="AZ1138" s="67">
        <f t="shared" si="325"/>
        <v>2.1454914464845375E-3</v>
      </c>
      <c r="BA1138" s="67">
        <f t="shared" si="325"/>
        <v>2.1207685742658552E-3</v>
      </c>
      <c r="BB1138" s="67">
        <f t="shared" si="325"/>
        <v>2.0963305880166518E-3</v>
      </c>
      <c r="BC1138" s="67">
        <f t="shared" si="325"/>
        <v>2.0721742049462036E-3</v>
      </c>
      <c r="BD1138" s="67">
        <f t="shared" si="323"/>
        <v>2.048296180091955E-3</v>
      </c>
      <c r="BE1138" s="67">
        <f t="shared" si="323"/>
        <v>2.0246933058836224E-3</v>
      </c>
      <c r="BF1138" s="67">
        <f t="shared" si="323"/>
        <v>2.0013624117123118E-3</v>
      </c>
      <c r="BG1138" s="67">
        <f t="shared" si="323"/>
        <v>1.9783003635046106E-3</v>
      </c>
      <c r="BH1138" s="67">
        <f t="shared" si="323"/>
        <v>1.9555040633015795E-3</v>
      </c>
      <c r="BI1138" s="67">
        <f t="shared" si="323"/>
        <v>1.9329704488426007E-3</v>
      </c>
      <c r="BJ1138" s="67">
        <f t="shared" si="323"/>
        <v>1.9106964931540204E-3</v>
      </c>
      <c r="BK1138" s="67">
        <f t="shared" si="323"/>
        <v>1.8886792041425296E-3</v>
      </c>
      <c r="BL1138" s="67">
        <f t="shared" si="323"/>
        <v>1.8669156241932329E-3</v>
      </c>
      <c r="BM1138" s="67">
        <f t="shared" si="323"/>
        <v>1.8454028297723471E-3</v>
      </c>
      <c r="BN1138" s="67">
        <f t="shared" si="323"/>
        <v>1.8241379310344784E-3</v>
      </c>
      <c r="BO1138" s="67">
        <f t="shared" si="323"/>
        <v>1.8031180714344268E-3</v>
      </c>
      <c r="BP1138" s="67">
        <f t="shared" si="323"/>
        <v>1.7823404273434598E-3</v>
      </c>
      <c r="BQ1138" s="67">
        <f t="shared" si="323"/>
        <v>1.7618022076700112E-3</v>
      </c>
      <c r="BS1138" s="55"/>
    </row>
    <row r="1139" spans="2:71">
      <c r="B1139" s="56">
        <v>50</v>
      </c>
      <c r="C1139" s="212">
        <v>2.8999999999999998E-3</v>
      </c>
      <c r="D1139" s="212">
        <v>2.3999999999999998E-3</v>
      </c>
      <c r="I1139" s="61" t="s">
        <v>381</v>
      </c>
      <c r="J1139" s="67">
        <f t="shared" si="324"/>
        <v>3.3740180596514798E-3</v>
      </c>
      <c r="K1139" s="67">
        <f t="shared" si="324"/>
        <v>3.3422433283416667E-3</v>
      </c>
      <c r="L1139" s="67">
        <f t="shared" si="324"/>
        <v>3.3107678347750907E-3</v>
      </c>
      <c r="M1139" s="67">
        <f t="shared" si="324"/>
        <v>3.2795887608877343E-3</v>
      </c>
      <c r="N1139" s="67">
        <f t="shared" si="324"/>
        <v>3.2487033151546258E-3</v>
      </c>
      <c r="O1139" s="67">
        <f t="shared" si="324"/>
        <v>3.2181087323399156E-3</v>
      </c>
      <c r="P1139" s="67">
        <f t="shared" si="324"/>
        <v>3.1878022732492891E-3</v>
      </c>
      <c r="Q1139" s="67">
        <f t="shared" si="324"/>
        <v>3.1577812244847278E-3</v>
      </c>
      <c r="R1139" s="67">
        <f t="shared" si="324"/>
        <v>3.1280428982015719E-3</v>
      </c>
      <c r="S1139" s="67">
        <f t="shared" si="324"/>
        <v>3.0985846318678728E-3</v>
      </c>
      <c r="T1139" s="67">
        <f t="shared" si="324"/>
        <v>3.0694037880260095E-3</v>
      </c>
      <c r="U1139" s="67">
        <f t="shared" si="324"/>
        <v>3.0404977540565517E-3</v>
      </c>
      <c r="V1139" s="67">
        <f t="shared" si="324"/>
        <v>3.0118639419443498E-3</v>
      </c>
      <c r="W1139" s="67">
        <f t="shared" si="324"/>
        <v>2.9834997880468211E-3</v>
      </c>
      <c r="X1139" s="67">
        <f t="shared" si="324"/>
        <v>2.9554027528644238E-3</v>
      </c>
      <c r="Y1139" s="67">
        <f t="shared" si="324"/>
        <v>2.9275703208132896E-3</v>
      </c>
      <c r="Z1139" s="67">
        <f t="shared" si="322"/>
        <v>2.8999999999999998E-3</v>
      </c>
      <c r="AA1139" s="67">
        <f t="shared" si="322"/>
        <v>2.872689321998479E-3</v>
      </c>
      <c r="AB1139" s="67">
        <f t="shared" si="322"/>
        <v>2.8456358416289935E-3</v>
      </c>
      <c r="AC1139" s="67">
        <f t="shared" si="322"/>
        <v>2.8188371367392291E-3</v>
      </c>
      <c r="AD1139" s="67">
        <f t="shared" si="322"/>
        <v>2.7922908079874315E-3</v>
      </c>
      <c r="AE1139" s="67">
        <f t="shared" si="322"/>
        <v>2.7659944786275858E-3</v>
      </c>
      <c r="AF1139" s="67">
        <f t="shared" si="322"/>
        <v>2.7399457942966264E-3</v>
      </c>
      <c r="AG1139" s="67">
        <f t="shared" si="322"/>
        <v>2.7141424228036416E-3</v>
      </c>
      <c r="AH1139" s="67">
        <f t="shared" si="322"/>
        <v>2.68858205392107E-3</v>
      </c>
      <c r="AI1139" s="67">
        <f t="shared" si="322"/>
        <v>2.6632623991778609E-3</v>
      </c>
      <c r="AJ1139" s="67">
        <f t="shared" si="322"/>
        <v>2.6381811916545836E-3</v>
      </c>
      <c r="AK1139" s="67">
        <f t="shared" si="322"/>
        <v>2.6133361857804639E-3</v>
      </c>
      <c r="AL1139" s="67">
        <f t="shared" si="322"/>
        <v>2.5887251571323354E-3</v>
      </c>
      <c r="AM1139" s="67">
        <f t="shared" si="322"/>
        <v>2.5643459022354808E-3</v>
      </c>
      <c r="AN1139" s="67">
        <f t="shared" si="322"/>
        <v>2.5401962383663525E-3</v>
      </c>
      <c r="AO1139" s="67">
        <f t="shared" si="325"/>
        <v>2.5162740033571459E-3</v>
      </c>
      <c r="AP1139" s="67">
        <f t="shared" si="325"/>
        <v>2.4925770554022207E-3</v>
      </c>
      <c r="AQ1139" s="67">
        <f t="shared" si="325"/>
        <v>2.4691032728663348E-3</v>
      </c>
      <c r="AR1139" s="67">
        <f t="shared" si="325"/>
        <v>2.4458505540946958E-3</v>
      </c>
      <c r="AS1139" s="67">
        <f t="shared" si="325"/>
        <v>2.4228168172247917E-3</v>
      </c>
      <c r="AT1139" s="67">
        <f t="shared" si="325"/>
        <v>2.3999999999999998E-3</v>
      </c>
      <c r="AU1139" s="67">
        <f t="shared" si="325"/>
        <v>2.3773980595849483E-3</v>
      </c>
      <c r="AV1139" s="67">
        <f t="shared" si="325"/>
        <v>2.3550089723826154E-3</v>
      </c>
      <c r="AW1139" s="67">
        <f t="shared" si="325"/>
        <v>2.3328307338531555E-3</v>
      </c>
      <c r="AX1139" s="67">
        <f t="shared" si="325"/>
        <v>2.3108613583344264E-3</v>
      </c>
      <c r="AY1139" s="67">
        <f t="shared" si="325"/>
        <v>2.2890988788642091E-3</v>
      </c>
      <c r="AZ1139" s="67">
        <f t="shared" si="325"/>
        <v>2.2675413470041048E-3</v>
      </c>
      <c r="BA1139" s="67">
        <f t="shared" si="325"/>
        <v>2.2461868326650826E-3</v>
      </c>
      <c r="BB1139" s="67">
        <f t="shared" si="325"/>
        <v>2.2250334239346786E-3</v>
      </c>
      <c r="BC1139" s="67">
        <f t="shared" si="325"/>
        <v>2.204079226905816E-3</v>
      </c>
      <c r="BD1139" s="67">
        <f t="shared" si="323"/>
        <v>2.1833223655072418E-3</v>
      </c>
      <c r="BE1139" s="67">
        <f t="shared" si="323"/>
        <v>2.1627609813355563E-3</v>
      </c>
      <c r="BF1139" s="67">
        <f t="shared" si="323"/>
        <v>2.1423932334888296E-3</v>
      </c>
      <c r="BG1139" s="67">
        <f t="shared" si="323"/>
        <v>2.1222172984017777E-3</v>
      </c>
      <c r="BH1139" s="67">
        <f t="shared" si="323"/>
        <v>2.102231369682499E-3</v>
      </c>
      <c r="BI1139" s="67">
        <f t="shared" si="323"/>
        <v>2.0824336579507419E-3</v>
      </c>
      <c r="BJ1139" s="67">
        <f t="shared" si="323"/>
        <v>2.0628223906777E-3</v>
      </c>
      <c r="BK1139" s="67">
        <f t="shared" si="323"/>
        <v>2.0433958120273116E-3</v>
      </c>
      <c r="BL1139" s="67">
        <f t="shared" si="323"/>
        <v>2.0241521826990586E-3</v>
      </c>
      <c r="BM1139" s="67">
        <f t="shared" si="323"/>
        <v>2.005089779772241E-3</v>
      </c>
      <c r="BN1139" s="67">
        <f t="shared" si="323"/>
        <v>1.9862068965517238E-3</v>
      </c>
      <c r="BO1139" s="67">
        <f t="shared" si="323"/>
        <v>1.9675018424151298E-3</v>
      </c>
      <c r="BP1139" s="67">
        <f t="shared" si="323"/>
        <v>1.9489729426614749E-3</v>
      </c>
      <c r="BQ1139" s="67">
        <f t="shared" si="323"/>
        <v>1.9306185383612322E-3</v>
      </c>
      <c r="BS1139" s="55"/>
    </row>
    <row r="1140" spans="2:71">
      <c r="B1140" s="56">
        <v>51</v>
      </c>
      <c r="C1140" s="212">
        <v>3.0000000000000001E-3</v>
      </c>
      <c r="D1140" s="212">
        <v>2.3999999999999998E-3</v>
      </c>
      <c r="I1140" s="61" t="s">
        <v>381</v>
      </c>
      <c r="J1140" s="67">
        <f t="shared" si="324"/>
        <v>3.5863218742126389E-3</v>
      </c>
      <c r="K1140" s="67">
        <f t="shared" si="324"/>
        <v>3.5465310337619094E-3</v>
      </c>
      <c r="L1140" s="67">
        <f t="shared" si="324"/>
        <v>3.50718167933483E-3</v>
      </c>
      <c r="M1140" s="67">
        <f t="shared" si="324"/>
        <v>3.4682689125701978E-3</v>
      </c>
      <c r="N1140" s="67">
        <f t="shared" si="324"/>
        <v>3.4297878894549473E-3</v>
      </c>
      <c r="O1140" s="67">
        <f t="shared" si="324"/>
        <v>3.3917338197211456E-3</v>
      </c>
      <c r="P1140" s="67">
        <f t="shared" si="324"/>
        <v>3.3541019662496848E-3</v>
      </c>
      <c r="Q1140" s="67">
        <f t="shared" si="324"/>
        <v>3.3168876444805823E-3</v>
      </c>
      <c r="R1140" s="67">
        <f t="shared" si="324"/>
        <v>3.2800862218298342E-3</v>
      </c>
      <c r="S1140" s="67">
        <f t="shared" si="324"/>
        <v>3.243693117112729E-3</v>
      </c>
      <c r="T1140" s="67">
        <f t="shared" si="324"/>
        <v>3.2077037999735636E-3</v>
      </c>
      <c r="U1140" s="67">
        <f t="shared" si="324"/>
        <v>3.1721137903216925E-3</v>
      </c>
      <c r="V1140" s="67">
        <f t="shared" si="324"/>
        <v>3.1369186577738196E-3</v>
      </c>
      <c r="W1140" s="67">
        <f t="shared" si="324"/>
        <v>3.1021140211024952E-3</v>
      </c>
      <c r="X1140" s="67">
        <f t="shared" si="324"/>
        <v>3.0676955476907188E-3</v>
      </c>
      <c r="Y1140" s="67">
        <f t="shared" ref="Y1140:AN1155" si="326">$C1140*POWER(POWER($D1140/$C1140,1/($D$672-$C$672)),Y$672-$C$672)</f>
        <v>3.0336589529926E-3</v>
      </c>
      <c r="Z1140" s="67">
        <f t="shared" si="326"/>
        <v>3.0000000000000001E-3</v>
      </c>
      <c r="AA1140" s="67">
        <f t="shared" si="326"/>
        <v>2.9667144987150949E-3</v>
      </c>
      <c r="AB1140" s="67">
        <f t="shared" si="326"/>
        <v>2.9337983056287858E-3</v>
      </c>
      <c r="AC1140" s="67">
        <f t="shared" si="326"/>
        <v>2.9012473232048991E-3</v>
      </c>
      <c r="AD1140" s="67">
        <f t="shared" si="326"/>
        <v>2.8690574993701112E-3</v>
      </c>
      <c r="AE1140" s="67">
        <f t="shared" si="326"/>
        <v>2.8372248270095274E-3</v>
      </c>
      <c r="AF1140" s="67">
        <f t="shared" si="326"/>
        <v>2.8057453434678641E-3</v>
      </c>
      <c r="AG1140" s="67">
        <f t="shared" si="326"/>
        <v>2.7746151300561584E-3</v>
      </c>
      <c r="AH1140" s="67">
        <f t="shared" si="326"/>
        <v>2.7438303115639583E-3</v>
      </c>
      <c r="AI1140" s="67">
        <f t="shared" si="326"/>
        <v>2.7133870557769168E-3</v>
      </c>
      <c r="AJ1140" s="67">
        <f t="shared" si="326"/>
        <v>2.6832815729997475E-3</v>
      </c>
      <c r="AK1140" s="67">
        <f t="shared" si="326"/>
        <v>2.653510115584466E-3</v>
      </c>
      <c r="AL1140" s="67">
        <f t="shared" si="326"/>
        <v>2.6240689774638675E-3</v>
      </c>
      <c r="AM1140" s="67">
        <f t="shared" si="326"/>
        <v>2.5949544936901829E-3</v>
      </c>
      <c r="AN1140" s="67">
        <f t="shared" si="326"/>
        <v>2.5661630399788516E-3</v>
      </c>
      <c r="AO1140" s="67">
        <f t="shared" si="325"/>
        <v>2.5376910322573538E-3</v>
      </c>
      <c r="AP1140" s="67">
        <f t="shared" si="325"/>
        <v>2.5095349262190558E-3</v>
      </c>
      <c r="AQ1140" s="67">
        <f t="shared" si="325"/>
        <v>2.4816912168819961E-3</v>
      </c>
      <c r="AR1140" s="67">
        <f t="shared" si="325"/>
        <v>2.4541564381525749E-3</v>
      </c>
      <c r="AS1140" s="67">
        <f t="shared" si="325"/>
        <v>2.4269271623940797E-3</v>
      </c>
      <c r="AT1140" s="67">
        <f t="shared" si="325"/>
        <v>2.3999999999999998E-3</v>
      </c>
      <c r="AU1140" s="67">
        <f t="shared" si="325"/>
        <v>2.3733715989720759E-3</v>
      </c>
      <c r="AV1140" s="67">
        <f t="shared" si="325"/>
        <v>2.3470386445030287E-3</v>
      </c>
      <c r="AW1140" s="67">
        <f t="shared" si="325"/>
        <v>2.3209978585639192E-3</v>
      </c>
      <c r="AX1140" s="67">
        <f t="shared" si="325"/>
        <v>2.2952459994960888E-3</v>
      </c>
      <c r="AY1140" s="67">
        <f t="shared" si="325"/>
        <v>2.269779861607622E-3</v>
      </c>
      <c r="AZ1140" s="67">
        <f t="shared" si="325"/>
        <v>2.2445962747742912E-3</v>
      </c>
      <c r="BA1140" s="67">
        <f t="shared" si="325"/>
        <v>2.2196921040449269E-3</v>
      </c>
      <c r="BB1140" s="67">
        <f t="shared" si="325"/>
        <v>2.1950642492511666E-3</v>
      </c>
      <c r="BC1140" s="67">
        <f t="shared" si="325"/>
        <v>2.1707096446215335E-3</v>
      </c>
      <c r="BD1140" s="67">
        <f t="shared" si="325"/>
        <v>2.1466252583997982E-3</v>
      </c>
      <c r="BE1140" s="67">
        <f t="shared" ref="BD1140:BQ1155" si="327">$C1140*POWER(POWER($D1140/$C1140,1/($D$672-$C$672)),BE$672-$C$672)</f>
        <v>2.1228080924675726E-3</v>
      </c>
      <c r="BF1140" s="67">
        <f t="shared" si="327"/>
        <v>2.0992551819710935E-3</v>
      </c>
      <c r="BG1140" s="67">
        <f t="shared" si="327"/>
        <v>2.0759635949521458E-3</v>
      </c>
      <c r="BH1140" s="67">
        <f t="shared" si="327"/>
        <v>2.0529304319830809E-3</v>
      </c>
      <c r="BI1140" s="67">
        <f t="shared" si="327"/>
        <v>2.0301528258058828E-3</v>
      </c>
      <c r="BJ1140" s="67">
        <f t="shared" si="327"/>
        <v>2.0076279409752444E-3</v>
      </c>
      <c r="BK1140" s="67">
        <f t="shared" si="327"/>
        <v>1.9853529735055966E-3</v>
      </c>
      <c r="BL1140" s="67">
        <f t="shared" si="327"/>
        <v>1.9633251505220598E-3</v>
      </c>
      <c r="BM1140" s="67">
        <f t="shared" si="327"/>
        <v>1.9415417299152634E-3</v>
      </c>
      <c r="BN1140" s="67">
        <f t="shared" si="327"/>
        <v>1.9199999999999998E-3</v>
      </c>
      <c r="BO1140" s="67">
        <f t="shared" si="327"/>
        <v>1.8986972791776603E-3</v>
      </c>
      <c r="BP1140" s="67">
        <f t="shared" si="327"/>
        <v>1.8776309156024226E-3</v>
      </c>
      <c r="BQ1140" s="67">
        <f t="shared" si="327"/>
        <v>1.8567982868511353E-3</v>
      </c>
      <c r="BS1140" s="55"/>
    </row>
    <row r="1141" spans="2:71">
      <c r="B1141" s="56">
        <v>52</v>
      </c>
      <c r="C1141" s="212">
        <v>3.0000000000000001E-3</v>
      </c>
      <c r="D1141" s="212">
        <v>2.3999999999999998E-3</v>
      </c>
      <c r="I1141" s="61" t="s">
        <v>381</v>
      </c>
      <c r="J1141" s="67">
        <f t="shared" ref="J1141:Y1156" si="328">$C1141*POWER(POWER($D1141/$C1141,1/($D$672-$C$672)),J$672-$C$672)</f>
        <v>3.5863218742126389E-3</v>
      </c>
      <c r="K1141" s="67">
        <f t="shared" si="328"/>
        <v>3.5465310337619094E-3</v>
      </c>
      <c r="L1141" s="67">
        <f t="shared" si="328"/>
        <v>3.50718167933483E-3</v>
      </c>
      <c r="M1141" s="67">
        <f t="shared" si="328"/>
        <v>3.4682689125701978E-3</v>
      </c>
      <c r="N1141" s="67">
        <f t="shared" si="328"/>
        <v>3.4297878894549473E-3</v>
      </c>
      <c r="O1141" s="67">
        <f t="shared" si="328"/>
        <v>3.3917338197211456E-3</v>
      </c>
      <c r="P1141" s="67">
        <f t="shared" si="328"/>
        <v>3.3541019662496848E-3</v>
      </c>
      <c r="Q1141" s="67">
        <f t="shared" si="328"/>
        <v>3.3168876444805823E-3</v>
      </c>
      <c r="R1141" s="67">
        <f t="shared" si="328"/>
        <v>3.2800862218298342E-3</v>
      </c>
      <c r="S1141" s="67">
        <f t="shared" si="328"/>
        <v>3.243693117112729E-3</v>
      </c>
      <c r="T1141" s="67">
        <f t="shared" si="328"/>
        <v>3.2077037999735636E-3</v>
      </c>
      <c r="U1141" s="67">
        <f t="shared" si="328"/>
        <v>3.1721137903216925E-3</v>
      </c>
      <c r="V1141" s="67">
        <f t="shared" si="328"/>
        <v>3.1369186577738196E-3</v>
      </c>
      <c r="W1141" s="67">
        <f t="shared" si="328"/>
        <v>3.1021140211024952E-3</v>
      </c>
      <c r="X1141" s="67">
        <f t="shared" si="328"/>
        <v>3.0676955476907188E-3</v>
      </c>
      <c r="Y1141" s="67">
        <f t="shared" si="328"/>
        <v>3.0336589529926E-3</v>
      </c>
      <c r="Z1141" s="67">
        <f t="shared" si="326"/>
        <v>3.0000000000000001E-3</v>
      </c>
      <c r="AA1141" s="67">
        <f t="shared" si="326"/>
        <v>2.9667144987150949E-3</v>
      </c>
      <c r="AB1141" s="67">
        <f t="shared" si="326"/>
        <v>2.9337983056287858E-3</v>
      </c>
      <c r="AC1141" s="67">
        <f t="shared" si="326"/>
        <v>2.9012473232048991E-3</v>
      </c>
      <c r="AD1141" s="67">
        <f t="shared" si="326"/>
        <v>2.8690574993701112E-3</v>
      </c>
      <c r="AE1141" s="67">
        <f t="shared" si="326"/>
        <v>2.8372248270095274E-3</v>
      </c>
      <c r="AF1141" s="67">
        <f t="shared" si="326"/>
        <v>2.8057453434678641E-3</v>
      </c>
      <c r="AG1141" s="67">
        <f t="shared" si="326"/>
        <v>2.7746151300561584E-3</v>
      </c>
      <c r="AH1141" s="67">
        <f t="shared" si="326"/>
        <v>2.7438303115639583E-3</v>
      </c>
      <c r="AI1141" s="67">
        <f t="shared" si="326"/>
        <v>2.7133870557769168E-3</v>
      </c>
      <c r="AJ1141" s="67">
        <f t="shared" si="326"/>
        <v>2.6832815729997475E-3</v>
      </c>
      <c r="AK1141" s="67">
        <f t="shared" si="326"/>
        <v>2.653510115584466E-3</v>
      </c>
      <c r="AL1141" s="67">
        <f t="shared" si="326"/>
        <v>2.6240689774638675E-3</v>
      </c>
      <c r="AM1141" s="67">
        <f t="shared" si="326"/>
        <v>2.5949544936901829E-3</v>
      </c>
      <c r="AN1141" s="67">
        <f t="shared" si="326"/>
        <v>2.5661630399788516E-3</v>
      </c>
      <c r="AO1141" s="67">
        <f t="shared" ref="AO1141:BD1156" si="329">$C1141*POWER(POWER($D1141/$C1141,1/($D$672-$C$672)),AO$672-$C$672)</f>
        <v>2.5376910322573538E-3</v>
      </c>
      <c r="AP1141" s="67">
        <f t="shared" si="329"/>
        <v>2.5095349262190558E-3</v>
      </c>
      <c r="AQ1141" s="67">
        <f t="shared" si="329"/>
        <v>2.4816912168819961E-3</v>
      </c>
      <c r="AR1141" s="67">
        <f t="shared" si="329"/>
        <v>2.4541564381525749E-3</v>
      </c>
      <c r="AS1141" s="67">
        <f t="shared" si="329"/>
        <v>2.4269271623940797E-3</v>
      </c>
      <c r="AT1141" s="67">
        <f t="shared" si="329"/>
        <v>2.3999999999999998E-3</v>
      </c>
      <c r="AU1141" s="67">
        <f t="shared" si="329"/>
        <v>2.3733715989720759E-3</v>
      </c>
      <c r="AV1141" s="67">
        <f t="shared" si="329"/>
        <v>2.3470386445030287E-3</v>
      </c>
      <c r="AW1141" s="67">
        <f t="shared" si="329"/>
        <v>2.3209978585639192E-3</v>
      </c>
      <c r="AX1141" s="67">
        <f t="shared" si="329"/>
        <v>2.2952459994960888E-3</v>
      </c>
      <c r="AY1141" s="67">
        <f t="shared" si="329"/>
        <v>2.269779861607622E-3</v>
      </c>
      <c r="AZ1141" s="67">
        <f t="shared" si="329"/>
        <v>2.2445962747742912E-3</v>
      </c>
      <c r="BA1141" s="67">
        <f t="shared" si="329"/>
        <v>2.2196921040449269E-3</v>
      </c>
      <c r="BB1141" s="67">
        <f t="shared" si="329"/>
        <v>2.1950642492511666E-3</v>
      </c>
      <c r="BC1141" s="67">
        <f t="shared" si="329"/>
        <v>2.1707096446215335E-3</v>
      </c>
      <c r="BD1141" s="67">
        <f t="shared" si="329"/>
        <v>2.1466252583997982E-3</v>
      </c>
      <c r="BE1141" s="67">
        <f t="shared" si="327"/>
        <v>2.1228080924675726E-3</v>
      </c>
      <c r="BF1141" s="67">
        <f t="shared" si="327"/>
        <v>2.0992551819710935E-3</v>
      </c>
      <c r="BG1141" s="67">
        <f t="shared" si="327"/>
        <v>2.0759635949521458E-3</v>
      </c>
      <c r="BH1141" s="67">
        <f t="shared" si="327"/>
        <v>2.0529304319830809E-3</v>
      </c>
      <c r="BI1141" s="67">
        <f t="shared" si="327"/>
        <v>2.0301528258058828E-3</v>
      </c>
      <c r="BJ1141" s="67">
        <f t="shared" si="327"/>
        <v>2.0076279409752444E-3</v>
      </c>
      <c r="BK1141" s="67">
        <f t="shared" si="327"/>
        <v>1.9853529735055966E-3</v>
      </c>
      <c r="BL1141" s="67">
        <f t="shared" si="327"/>
        <v>1.9633251505220598E-3</v>
      </c>
      <c r="BM1141" s="67">
        <f t="shared" si="327"/>
        <v>1.9415417299152634E-3</v>
      </c>
      <c r="BN1141" s="67">
        <f t="shared" si="327"/>
        <v>1.9199999999999998E-3</v>
      </c>
      <c r="BO1141" s="67">
        <f t="shared" si="327"/>
        <v>1.8986972791776603E-3</v>
      </c>
      <c r="BP1141" s="67">
        <f t="shared" si="327"/>
        <v>1.8776309156024226E-3</v>
      </c>
      <c r="BQ1141" s="67">
        <f t="shared" si="327"/>
        <v>1.8567982868511353E-3</v>
      </c>
      <c r="BS1141" s="55"/>
    </row>
    <row r="1142" spans="2:71">
      <c r="B1142" s="56">
        <v>53</v>
      </c>
      <c r="C1142" s="212">
        <v>3.0000000000000001E-3</v>
      </c>
      <c r="D1142" s="212">
        <v>2.5000000000000001E-3</v>
      </c>
      <c r="I1142" s="61" t="s">
        <v>381</v>
      </c>
      <c r="J1142" s="67">
        <f t="shared" si="328"/>
        <v>3.471093014409456E-3</v>
      </c>
      <c r="K1142" s="67">
        <f t="shared" si="328"/>
        <v>3.4395940519357186E-3</v>
      </c>
      <c r="L1142" s="67">
        <f t="shared" si="328"/>
        <v>3.4083809315966639E-3</v>
      </c>
      <c r="M1142" s="67">
        <f t="shared" si="328"/>
        <v>3.3774510594742858E-3</v>
      </c>
      <c r="N1142" s="67">
        <f t="shared" si="328"/>
        <v>3.3468018651894812E-3</v>
      </c>
      <c r="O1142" s="67">
        <f t="shared" si="328"/>
        <v>3.3164308016884435E-3</v>
      </c>
      <c r="P1142" s="67">
        <f t="shared" si="328"/>
        <v>3.2863353450309951E-3</v>
      </c>
      <c r="Q1142" s="67">
        <f t="shared" si="328"/>
        <v>3.2565129941808384E-3</v>
      </c>
      <c r="R1142" s="67">
        <f t="shared" si="328"/>
        <v>3.2269612707977093E-3</v>
      </c>
      <c r="S1142" s="67">
        <f t="shared" si="328"/>
        <v>3.1976777190314207E-3</v>
      </c>
      <c r="T1142" s="67">
        <f t="shared" si="328"/>
        <v>3.1686599053177738E-3</v>
      </c>
      <c r="U1142" s="67">
        <f t="shared" si="328"/>
        <v>3.1399054181763162E-3</v>
      </c>
      <c r="V1142" s="67">
        <f t="shared" si="328"/>
        <v>3.111411868009944E-3</v>
      </c>
      <c r="W1142" s="67">
        <f t="shared" si="328"/>
        <v>3.0831768869063157E-3</v>
      </c>
      <c r="X1142" s="67">
        <f t="shared" si="328"/>
        <v>3.0551981284410723E-3</v>
      </c>
      <c r="Y1142" s="67">
        <f t="shared" si="328"/>
        <v>3.027473267482839E-3</v>
      </c>
      <c r="Z1142" s="67">
        <f t="shared" si="326"/>
        <v>3.0000000000000001E-3</v>
      </c>
      <c r="AA1142" s="67">
        <f t="shared" si="326"/>
        <v>2.9727760428692263E-3</v>
      </c>
      <c r="AB1142" s="67">
        <f t="shared" si="326"/>
        <v>2.9457991336857385E-3</v>
      </c>
      <c r="AC1142" s="67">
        <f t="shared" si="326"/>
        <v>2.9190670305752945E-3</v>
      </c>
      <c r="AD1142" s="67">
        <f t="shared" si="326"/>
        <v>2.8925775120078822E-3</v>
      </c>
      <c r="AE1142" s="67">
        <f t="shared" si="326"/>
        <v>2.866328376613101E-3</v>
      </c>
      <c r="AF1142" s="67">
        <f t="shared" si="326"/>
        <v>2.8403174429972224E-3</v>
      </c>
      <c r="AG1142" s="67">
        <f t="shared" si="326"/>
        <v>2.8145425495619074E-3</v>
      </c>
      <c r="AH1142" s="67">
        <f t="shared" si="326"/>
        <v>2.7890015543245699E-3</v>
      </c>
      <c r="AI1142" s="67">
        <f t="shared" si="326"/>
        <v>2.7636923347403716E-3</v>
      </c>
      <c r="AJ1142" s="67">
        <f t="shared" si="326"/>
        <v>2.738612787525832E-3</v>
      </c>
      <c r="AK1142" s="67">
        <f t="shared" si="326"/>
        <v>2.7137608284840344E-3</v>
      </c>
      <c r="AL1142" s="67">
        <f t="shared" si="326"/>
        <v>2.6891343923314266E-3</v>
      </c>
      <c r="AM1142" s="67">
        <f t="shared" si="326"/>
        <v>2.6647314325261864E-3</v>
      </c>
      <c r="AN1142" s="67">
        <f t="shared" si="326"/>
        <v>2.6405499210981468E-3</v>
      </c>
      <c r="AO1142" s="67">
        <f t="shared" si="329"/>
        <v>2.6165878484802657E-3</v>
      </c>
      <c r="AP1142" s="67">
        <f t="shared" si="329"/>
        <v>2.5928432233416217E-3</v>
      </c>
      <c r="AQ1142" s="67">
        <f t="shared" si="329"/>
        <v>2.5693140724219318E-3</v>
      </c>
      <c r="AR1142" s="67">
        <f t="shared" si="329"/>
        <v>2.5459984403675621E-3</v>
      </c>
      <c r="AS1142" s="67">
        <f t="shared" si="329"/>
        <v>2.5228943895690345E-3</v>
      </c>
      <c r="AT1142" s="67">
        <f t="shared" si="329"/>
        <v>2.5000000000000018E-3</v>
      </c>
      <c r="AU1142" s="67">
        <f t="shared" si="329"/>
        <v>2.4773133690576903E-3</v>
      </c>
      <c r="AV1142" s="67">
        <f t="shared" si="329"/>
        <v>2.4548326114047837E-3</v>
      </c>
      <c r="AW1142" s="67">
        <f t="shared" si="329"/>
        <v>2.4325558588127474E-3</v>
      </c>
      <c r="AX1142" s="67">
        <f t="shared" si="329"/>
        <v>2.4104812600065704E-3</v>
      </c>
      <c r="AY1142" s="67">
        <f t="shared" si="329"/>
        <v>2.3886069805109196E-3</v>
      </c>
      <c r="AZ1142" s="67">
        <f t="shared" si="329"/>
        <v>2.3669312024976871E-3</v>
      </c>
      <c r="BA1142" s="67">
        <f t="shared" si="329"/>
        <v>2.3454521246349244E-3</v>
      </c>
      <c r="BB1142" s="67">
        <f t="shared" si="329"/>
        <v>2.324167961937143E-3</v>
      </c>
      <c r="BC1142" s="67">
        <f t="shared" si="329"/>
        <v>2.3030769456169782E-3</v>
      </c>
      <c r="BD1142" s="67">
        <f t="shared" si="327"/>
        <v>2.2821773229381947E-3</v>
      </c>
      <c r="BE1142" s="67">
        <f t="shared" si="327"/>
        <v>2.2614673570700303E-3</v>
      </c>
      <c r="BF1142" s="67">
        <f t="shared" si="327"/>
        <v>2.2409453269428572E-3</v>
      </c>
      <c r="BG1142" s="67">
        <f t="shared" si="327"/>
        <v>2.220609527105157E-3</v>
      </c>
      <c r="BH1142" s="67">
        <f t="shared" si="327"/>
        <v>2.2004582675817907E-3</v>
      </c>
      <c r="BI1142" s="67">
        <f t="shared" si="327"/>
        <v>2.1804898737335563E-3</v>
      </c>
      <c r="BJ1142" s="67">
        <f t="shared" si="327"/>
        <v>2.1607026861180201E-3</v>
      </c>
      <c r="BK1142" s="67">
        <f t="shared" si="327"/>
        <v>2.1410950603516113E-3</v>
      </c>
      <c r="BL1142" s="67">
        <f t="shared" si="327"/>
        <v>2.1216653669729702E-3</v>
      </c>
      <c r="BM1142" s="67">
        <f t="shared" si="327"/>
        <v>2.1024119913075302E-3</v>
      </c>
      <c r="BN1142" s="67">
        <f t="shared" si="327"/>
        <v>2.0833333333333368E-3</v>
      </c>
      <c r="BO1142" s="67">
        <f t="shared" si="327"/>
        <v>2.0644278075480768E-3</v>
      </c>
      <c r="BP1142" s="67">
        <f t="shared" si="327"/>
        <v>2.0456938428373215E-3</v>
      </c>
      <c r="BQ1142" s="67">
        <f t="shared" si="327"/>
        <v>2.0271298823439574E-3</v>
      </c>
      <c r="BS1142" s="55"/>
    </row>
    <row r="1143" spans="2:71">
      <c r="B1143" s="56">
        <v>54</v>
      </c>
      <c r="C1143" s="212">
        <v>3.0999999999999999E-3</v>
      </c>
      <c r="D1143" s="212">
        <v>2.5000000000000001E-3</v>
      </c>
      <c r="I1143" s="61" t="s">
        <v>381</v>
      </c>
      <c r="J1143" s="67">
        <f t="shared" si="328"/>
        <v>3.6821293596725649E-3</v>
      </c>
      <c r="K1143" s="67">
        <f t="shared" si="328"/>
        <v>3.6427381803590445E-3</v>
      </c>
      <c r="L1143" s="67">
        <f t="shared" si="328"/>
        <v>3.6037684053081506E-3</v>
      </c>
      <c r="M1143" s="67">
        <f t="shared" si="328"/>
        <v>3.5652155263646151E-3</v>
      </c>
      <c r="N1143" s="67">
        <f t="shared" si="328"/>
        <v>3.5270750836011201E-3</v>
      </c>
      <c r="O1143" s="67">
        <f t="shared" si="328"/>
        <v>3.4893426648023576E-3</v>
      </c>
      <c r="P1143" s="67">
        <f t="shared" si="328"/>
        <v>3.4520139049546129E-3</v>
      </c>
      <c r="Q1143" s="67">
        <f t="shared" si="328"/>
        <v>3.4150844857408005E-3</v>
      </c>
      <c r="R1143" s="67">
        <f t="shared" si="328"/>
        <v>3.3785501350409096E-3</v>
      </c>
      <c r="S1143" s="67">
        <f t="shared" si="328"/>
        <v>3.3424066264377927E-3</v>
      </c>
      <c r="T1143" s="67">
        <f t="shared" si="328"/>
        <v>3.3066497787282326E-3</v>
      </c>
      <c r="U1143" s="67">
        <f t="shared" si="328"/>
        <v>3.2712754554392537E-3</v>
      </c>
      <c r="V1143" s="67">
        <f t="shared" si="328"/>
        <v>3.2362795643495978E-3</v>
      </c>
      <c r="W1143" s="67">
        <f t="shared" si="328"/>
        <v>3.2016580570163205E-3</v>
      </c>
      <c r="X1143" s="67">
        <f t="shared" si="328"/>
        <v>3.167406928306458E-3</v>
      </c>
      <c r="Y1143" s="67">
        <f t="shared" si="328"/>
        <v>3.133522215933696E-3</v>
      </c>
      <c r="Z1143" s="67">
        <f t="shared" si="326"/>
        <v>3.0999999999999999E-3</v>
      </c>
      <c r="AA1143" s="67">
        <f t="shared" si="326"/>
        <v>3.0668364025421492E-3</v>
      </c>
      <c r="AB1143" s="67">
        <f t="shared" si="326"/>
        <v>3.0340275870831199E-3</v>
      </c>
      <c r="AC1143" s="67">
        <f t="shared" si="326"/>
        <v>3.0015697581882686E-3</v>
      </c>
      <c r="AD1143" s="67">
        <f t="shared" si="326"/>
        <v>2.9694591610262642E-3</v>
      </c>
      <c r="AE1143" s="67">
        <f t="shared" si="326"/>
        <v>2.9376920809347147E-3</v>
      </c>
      <c r="AF1143" s="67">
        <f t="shared" si="326"/>
        <v>2.9062648429904457E-3</v>
      </c>
      <c r="AG1143" s="67">
        <f t="shared" si="326"/>
        <v>2.8751738115843687E-3</v>
      </c>
      <c r="AH1143" s="67">
        <f t="shared" si="326"/>
        <v>2.8444153900009047E-3</v>
      </c>
      <c r="AI1143" s="67">
        <f t="shared" si="326"/>
        <v>2.8139860200019026E-3</v>
      </c>
      <c r="AJ1143" s="67">
        <f t="shared" si="326"/>
        <v>2.7838821814150116E-3</v>
      </c>
      <c r="AK1143" s="67">
        <f t="shared" si="326"/>
        <v>2.7541003917264531E-3</v>
      </c>
      <c r="AL1143" s="67">
        <f t="shared" si="326"/>
        <v>2.7246372056781549E-3</v>
      </c>
      <c r="AM1143" s="67">
        <f t="shared" si="326"/>
        <v>2.695489214869189E-3</v>
      </c>
      <c r="AN1143" s="67">
        <f t="shared" si="326"/>
        <v>2.6666530473614795E-3</v>
      </c>
      <c r="AO1143" s="67">
        <f t="shared" si="329"/>
        <v>2.6381253672897224E-3</v>
      </c>
      <c r="AP1143" s="67">
        <f t="shared" si="329"/>
        <v>2.6099028744754837E-3</v>
      </c>
      <c r="AQ1143" s="67">
        <f t="shared" si="329"/>
        <v>2.5819823040454212E-3</v>
      </c>
      <c r="AR1143" s="67">
        <f t="shared" si="329"/>
        <v>2.5543604260535968E-3</v>
      </c>
      <c r="AS1143" s="67">
        <f t="shared" si="329"/>
        <v>2.5270340451078207E-3</v>
      </c>
      <c r="AT1143" s="67">
        <f t="shared" si="329"/>
        <v>2.5000000000000014E-3</v>
      </c>
      <c r="AU1143" s="67">
        <f t="shared" si="329"/>
        <v>2.4732551633404442E-3</v>
      </c>
      <c r="AV1143" s="67">
        <f t="shared" si="329"/>
        <v>2.4467964411960656E-3</v>
      </c>
      <c r="AW1143" s="67">
        <f t="shared" si="329"/>
        <v>2.4206207727324762E-3</v>
      </c>
      <c r="AX1143" s="67">
        <f t="shared" si="329"/>
        <v>2.3947251298598918E-3</v>
      </c>
      <c r="AY1143" s="67">
        <f t="shared" si="329"/>
        <v>2.3691065168828362E-3</v>
      </c>
      <c r="AZ1143" s="67">
        <f t="shared" si="329"/>
        <v>2.3437619701535861E-3</v>
      </c>
      <c r="BA1143" s="67">
        <f t="shared" si="329"/>
        <v>2.3186885577293308E-3</v>
      </c>
      <c r="BB1143" s="67">
        <f t="shared" si="329"/>
        <v>2.2938833790329891E-3</v>
      </c>
      <c r="BC1143" s="67">
        <f t="shared" si="329"/>
        <v>2.2693435645176649E-3</v>
      </c>
      <c r="BD1143" s="67">
        <f t="shared" si="327"/>
        <v>2.2450662753346882E-3</v>
      </c>
      <c r="BE1143" s="67">
        <f t="shared" si="327"/>
        <v>2.2210487030052055E-3</v>
      </c>
      <c r="BF1143" s="67">
        <f t="shared" si="327"/>
        <v>2.1972880690952876E-3</v>
      </c>
      <c r="BG1143" s="67">
        <f t="shared" si="327"/>
        <v>2.173781624894509E-3</v>
      </c>
      <c r="BH1143" s="67">
        <f t="shared" si="327"/>
        <v>2.1505266510979688E-3</v>
      </c>
      <c r="BI1143" s="67">
        <f t="shared" si="327"/>
        <v>2.1275204574917128E-3</v>
      </c>
      <c r="BJ1143" s="67">
        <f t="shared" si="327"/>
        <v>2.1047603826415203E-3</v>
      </c>
      <c r="BK1143" s="67">
        <f t="shared" si="327"/>
        <v>2.0822437935850186E-3</v>
      </c>
      <c r="BL1143" s="67">
        <f t="shared" si="327"/>
        <v>2.0599680855270955E-3</v>
      </c>
      <c r="BM1143" s="67">
        <f t="shared" si="327"/>
        <v>2.0379306815385663E-3</v>
      </c>
      <c r="BN1143" s="67">
        <f t="shared" si="327"/>
        <v>2.0161290322580666E-3</v>
      </c>
      <c r="BO1143" s="67">
        <f t="shared" si="327"/>
        <v>1.9945606155971334E-3</v>
      </c>
      <c r="BP1143" s="67">
        <f t="shared" si="327"/>
        <v>1.9732229364484415E-3</v>
      </c>
      <c r="BQ1143" s="67">
        <f t="shared" si="327"/>
        <v>1.9521135263971593E-3</v>
      </c>
      <c r="BS1143" s="55"/>
    </row>
    <row r="1144" spans="2:71">
      <c r="B1144" s="56">
        <v>55</v>
      </c>
      <c r="C1144" s="212">
        <v>3.0999999999999999E-3</v>
      </c>
      <c r="D1144" s="212">
        <v>2.5999999999999999E-3</v>
      </c>
      <c r="I1144" s="61" t="s">
        <v>381</v>
      </c>
      <c r="J1144" s="67">
        <f t="shared" si="328"/>
        <v>3.5683904674051747E-3</v>
      </c>
      <c r="K1144" s="67">
        <f t="shared" si="328"/>
        <v>3.537145731347668E-3</v>
      </c>
      <c r="L1144" s="67">
        <f t="shared" si="328"/>
        <v>3.5061745734033803E-3</v>
      </c>
      <c r="M1144" s="67">
        <f t="shared" si="328"/>
        <v>3.4754745981293192E-3</v>
      </c>
      <c r="N1144" s="67">
        <f t="shared" si="328"/>
        <v>3.4450434310569328E-3</v>
      </c>
      <c r="O1144" s="67">
        <f t="shared" si="328"/>
        <v>3.4148787185084499E-3</v>
      </c>
      <c r="P1144" s="67">
        <f t="shared" si="328"/>
        <v>3.3849781274148468E-3</v>
      </c>
      <c r="Q1144" s="67">
        <f t="shared" si="328"/>
        <v>3.3553393451353896E-3</v>
      </c>
      <c r="R1144" s="67">
        <f t="shared" si="328"/>
        <v>3.3259600792787695E-3</v>
      </c>
      <c r="S1144" s="67">
        <f t="shared" si="328"/>
        <v>3.2968380575257982E-3</v>
      </c>
      <c r="T1144" s="67">
        <f t="shared" si="328"/>
        <v>3.2679710274536541E-3</v>
      </c>
      <c r="U1144" s="67">
        <f t="shared" si="328"/>
        <v>3.2393567563616735E-3</v>
      </c>
      <c r="V1144" s="67">
        <f t="shared" si="328"/>
        <v>3.2109930310986637E-3</v>
      </c>
      <c r="W1144" s="67">
        <f t="shared" si="328"/>
        <v>3.1828776578917274E-3</v>
      </c>
      <c r="X1144" s="67">
        <f t="shared" si="328"/>
        <v>3.1550084621765847E-3</v>
      </c>
      <c r="Y1144" s="67">
        <f t="shared" si="328"/>
        <v>3.1273832884293881E-3</v>
      </c>
      <c r="Z1144" s="67">
        <f t="shared" si="326"/>
        <v>3.0999999999999999E-3</v>
      </c>
      <c r="AA1144" s="67">
        <f t="shared" si="326"/>
        <v>3.0728564789467379E-3</v>
      </c>
      <c r="AB1144" s="67">
        <f t="shared" si="326"/>
        <v>3.0459506258725625E-3</v>
      </c>
      <c r="AC1144" s="67">
        <f t="shared" si="326"/>
        <v>3.0192803597627019E-3</v>
      </c>
      <c r="AD1144" s="67">
        <f t="shared" si="326"/>
        <v>2.9928436178236952E-3</v>
      </c>
      <c r="AE1144" s="67">
        <f t="shared" si="326"/>
        <v>2.9666383553238508E-3</v>
      </c>
      <c r="AF1144" s="67">
        <f t="shared" si="326"/>
        <v>2.9406625454350931E-3</v>
      </c>
      <c r="AG1144" s="67">
        <f t="shared" si="326"/>
        <v>2.9149141790762042E-3</v>
      </c>
      <c r="AH1144" s="67">
        <f t="shared" si="326"/>
        <v>2.8893912647574276E-3</v>
      </c>
      <c r="AI1144" s="67">
        <f t="shared" si="326"/>
        <v>2.8640918284264421E-3</v>
      </c>
      <c r="AJ1144" s="67">
        <f t="shared" si="326"/>
        <v>2.8390139133156779E-3</v>
      </c>
      <c r="AK1144" s="67">
        <f t="shared" si="326"/>
        <v>2.8141555797909727E-3</v>
      </c>
      <c r="AL1144" s="67">
        <f t="shared" si="326"/>
        <v>2.789514905201549E-3</v>
      </c>
      <c r="AM1144" s="67">
        <f t="shared" si="326"/>
        <v>2.7650899837313152E-3</v>
      </c>
      <c r="AN1144" s="67">
        <f t="shared" si="326"/>
        <v>2.7408789262514518E-3</v>
      </c>
      <c r="AO1144" s="67">
        <f t="shared" si="329"/>
        <v>2.7168798601743074E-3</v>
      </c>
      <c r="AP1144" s="67">
        <f t="shared" si="329"/>
        <v>2.6930909293085572E-3</v>
      </c>
      <c r="AQ1144" s="67">
        <f t="shared" si="329"/>
        <v>2.6695102937156425E-3</v>
      </c>
      <c r="AR1144" s="67">
        <f t="shared" si="329"/>
        <v>2.6461361295674582E-3</v>
      </c>
      <c r="AS1144" s="67">
        <f t="shared" si="329"/>
        <v>2.6229666290052936E-3</v>
      </c>
      <c r="AT1144" s="67">
        <f t="shared" si="329"/>
        <v>2.5999999999999999E-3</v>
      </c>
      <c r="AU1144" s="67">
        <f t="shared" si="329"/>
        <v>2.5772344662133933E-3</v>
      </c>
      <c r="AV1144" s="67">
        <f t="shared" si="329"/>
        <v>2.5546682668608589E-3</v>
      </c>
      <c r="AW1144" s="67">
        <f t="shared" si="329"/>
        <v>2.5322996565751692E-3</v>
      </c>
      <c r="AX1144" s="67">
        <f t="shared" si="329"/>
        <v>2.5101269052714864E-3</v>
      </c>
      <c r="AY1144" s="67">
        <f t="shared" si="329"/>
        <v>2.4881482980135526E-3</v>
      </c>
      <c r="AZ1144" s="67">
        <f t="shared" si="329"/>
        <v>2.4663621348810462E-3</v>
      </c>
      <c r="BA1144" s="67">
        <f t="shared" si="329"/>
        <v>2.4447667308381072E-3</v>
      </c>
      <c r="BB1144" s="67">
        <f t="shared" si="329"/>
        <v>2.4233604156030041E-3</v>
      </c>
      <c r="BC1144" s="67">
        <f t="shared" si="329"/>
        <v>2.4021415335189521E-3</v>
      </c>
      <c r="BD1144" s="67">
        <f t="shared" si="327"/>
        <v>2.3811084434260531E-3</v>
      </c>
      <c r="BE1144" s="67">
        <f t="shared" si="327"/>
        <v>2.3602595185343639E-3</v>
      </c>
      <c r="BF1144" s="67">
        <f t="shared" si="327"/>
        <v>2.339593146298074E-3</v>
      </c>
      <c r="BG1144" s="67">
        <f t="shared" si="327"/>
        <v>2.3191077282907805E-3</v>
      </c>
      <c r="BH1144" s="67">
        <f t="shared" si="327"/>
        <v>2.2988016800818633E-3</v>
      </c>
      <c r="BI1144" s="67">
        <f t="shared" si="327"/>
        <v>2.2786734311139355E-3</v>
      </c>
      <c r="BJ1144" s="67">
        <f t="shared" si="327"/>
        <v>2.2587214245813709E-3</v>
      </c>
      <c r="BK1144" s="67">
        <f t="shared" si="327"/>
        <v>2.2389441173098937E-3</v>
      </c>
      <c r="BL1144" s="67">
        <f t="shared" si="327"/>
        <v>2.2193399796372232E-3</v>
      </c>
      <c r="BM1144" s="67">
        <f t="shared" si="327"/>
        <v>2.1999074952947623E-3</v>
      </c>
      <c r="BN1144" s="67">
        <f t="shared" si="327"/>
        <v>2.1806451612903228E-3</v>
      </c>
      <c r="BO1144" s="67">
        <f t="shared" si="327"/>
        <v>2.1615514877918783E-3</v>
      </c>
      <c r="BP1144" s="67">
        <f t="shared" si="327"/>
        <v>2.1426249980123335E-3</v>
      </c>
      <c r="BQ1144" s="67">
        <f t="shared" si="327"/>
        <v>2.1238642280953035E-3</v>
      </c>
      <c r="BS1144" s="55"/>
    </row>
    <row r="1145" spans="2:71">
      <c r="B1145" s="56">
        <v>56</v>
      </c>
      <c r="C1145" s="212">
        <v>3.0999999999999999E-3</v>
      </c>
      <c r="D1145" s="212">
        <v>2.5999999999999999E-3</v>
      </c>
      <c r="I1145" s="61" t="s">
        <v>381</v>
      </c>
      <c r="J1145" s="67">
        <f t="shared" si="328"/>
        <v>3.5683904674051747E-3</v>
      </c>
      <c r="K1145" s="67">
        <f t="shared" si="328"/>
        <v>3.537145731347668E-3</v>
      </c>
      <c r="L1145" s="67">
        <f t="shared" si="328"/>
        <v>3.5061745734033803E-3</v>
      </c>
      <c r="M1145" s="67">
        <f t="shared" si="328"/>
        <v>3.4754745981293192E-3</v>
      </c>
      <c r="N1145" s="67">
        <f t="shared" si="328"/>
        <v>3.4450434310569328E-3</v>
      </c>
      <c r="O1145" s="67">
        <f t="shared" si="328"/>
        <v>3.4148787185084499E-3</v>
      </c>
      <c r="P1145" s="67">
        <f t="shared" si="328"/>
        <v>3.3849781274148468E-3</v>
      </c>
      <c r="Q1145" s="67">
        <f t="shared" si="328"/>
        <v>3.3553393451353896E-3</v>
      </c>
      <c r="R1145" s="67">
        <f t="shared" si="328"/>
        <v>3.3259600792787695E-3</v>
      </c>
      <c r="S1145" s="67">
        <f t="shared" si="328"/>
        <v>3.2968380575257982E-3</v>
      </c>
      <c r="T1145" s="67">
        <f t="shared" si="328"/>
        <v>3.2679710274536541E-3</v>
      </c>
      <c r="U1145" s="67">
        <f t="shared" si="328"/>
        <v>3.2393567563616735E-3</v>
      </c>
      <c r="V1145" s="67">
        <f t="shared" si="328"/>
        <v>3.2109930310986637E-3</v>
      </c>
      <c r="W1145" s="67">
        <f t="shared" si="328"/>
        <v>3.1828776578917274E-3</v>
      </c>
      <c r="X1145" s="67">
        <f t="shared" si="328"/>
        <v>3.1550084621765847E-3</v>
      </c>
      <c r="Y1145" s="67">
        <f t="shared" si="328"/>
        <v>3.1273832884293881E-3</v>
      </c>
      <c r="Z1145" s="67">
        <f t="shared" si="326"/>
        <v>3.0999999999999999E-3</v>
      </c>
      <c r="AA1145" s="67">
        <f t="shared" si="326"/>
        <v>3.0728564789467379E-3</v>
      </c>
      <c r="AB1145" s="67">
        <f t="shared" si="326"/>
        <v>3.0459506258725625E-3</v>
      </c>
      <c r="AC1145" s="67">
        <f t="shared" si="326"/>
        <v>3.0192803597627019E-3</v>
      </c>
      <c r="AD1145" s="67">
        <f t="shared" si="326"/>
        <v>2.9928436178236952E-3</v>
      </c>
      <c r="AE1145" s="67">
        <f t="shared" si="326"/>
        <v>2.9666383553238508E-3</v>
      </c>
      <c r="AF1145" s="67">
        <f t="shared" si="326"/>
        <v>2.9406625454350931E-3</v>
      </c>
      <c r="AG1145" s="67">
        <f t="shared" si="326"/>
        <v>2.9149141790762042E-3</v>
      </c>
      <c r="AH1145" s="67">
        <f t="shared" si="326"/>
        <v>2.8893912647574276E-3</v>
      </c>
      <c r="AI1145" s="67">
        <f t="shared" si="326"/>
        <v>2.8640918284264421E-3</v>
      </c>
      <c r="AJ1145" s="67">
        <f t="shared" si="326"/>
        <v>2.8390139133156779E-3</v>
      </c>
      <c r="AK1145" s="67">
        <f t="shared" si="326"/>
        <v>2.8141555797909727E-3</v>
      </c>
      <c r="AL1145" s="67">
        <f t="shared" si="326"/>
        <v>2.789514905201549E-3</v>
      </c>
      <c r="AM1145" s="67">
        <f t="shared" si="326"/>
        <v>2.7650899837313152E-3</v>
      </c>
      <c r="AN1145" s="67">
        <f t="shared" si="326"/>
        <v>2.7408789262514518E-3</v>
      </c>
      <c r="AO1145" s="67">
        <f t="shared" si="329"/>
        <v>2.7168798601743074E-3</v>
      </c>
      <c r="AP1145" s="67">
        <f t="shared" si="329"/>
        <v>2.6930909293085572E-3</v>
      </c>
      <c r="AQ1145" s="67">
        <f t="shared" si="329"/>
        <v>2.6695102937156425E-3</v>
      </c>
      <c r="AR1145" s="67">
        <f t="shared" si="329"/>
        <v>2.6461361295674582E-3</v>
      </c>
      <c r="AS1145" s="67">
        <f t="shared" si="329"/>
        <v>2.6229666290052936E-3</v>
      </c>
      <c r="AT1145" s="67">
        <f t="shared" si="329"/>
        <v>2.5999999999999999E-3</v>
      </c>
      <c r="AU1145" s="67">
        <f t="shared" si="329"/>
        <v>2.5772344662133933E-3</v>
      </c>
      <c r="AV1145" s="67">
        <f t="shared" si="329"/>
        <v>2.5546682668608589E-3</v>
      </c>
      <c r="AW1145" s="67">
        <f t="shared" si="329"/>
        <v>2.5322996565751692E-3</v>
      </c>
      <c r="AX1145" s="67">
        <f t="shared" si="329"/>
        <v>2.5101269052714864E-3</v>
      </c>
      <c r="AY1145" s="67">
        <f t="shared" si="329"/>
        <v>2.4881482980135526E-3</v>
      </c>
      <c r="AZ1145" s="67">
        <f t="shared" si="329"/>
        <v>2.4663621348810462E-3</v>
      </c>
      <c r="BA1145" s="67">
        <f t="shared" si="329"/>
        <v>2.4447667308381072E-3</v>
      </c>
      <c r="BB1145" s="67">
        <f t="shared" si="329"/>
        <v>2.4233604156030041E-3</v>
      </c>
      <c r="BC1145" s="67">
        <f t="shared" si="329"/>
        <v>2.4021415335189521E-3</v>
      </c>
      <c r="BD1145" s="67">
        <f t="shared" si="327"/>
        <v>2.3811084434260531E-3</v>
      </c>
      <c r="BE1145" s="67">
        <f t="shared" si="327"/>
        <v>2.3602595185343639E-3</v>
      </c>
      <c r="BF1145" s="67">
        <f t="shared" si="327"/>
        <v>2.339593146298074E-3</v>
      </c>
      <c r="BG1145" s="67">
        <f t="shared" si="327"/>
        <v>2.3191077282907805E-3</v>
      </c>
      <c r="BH1145" s="67">
        <f t="shared" si="327"/>
        <v>2.2988016800818633E-3</v>
      </c>
      <c r="BI1145" s="67">
        <f t="shared" si="327"/>
        <v>2.2786734311139355E-3</v>
      </c>
      <c r="BJ1145" s="67">
        <f t="shared" si="327"/>
        <v>2.2587214245813709E-3</v>
      </c>
      <c r="BK1145" s="67">
        <f t="shared" si="327"/>
        <v>2.2389441173098937E-3</v>
      </c>
      <c r="BL1145" s="67">
        <f t="shared" si="327"/>
        <v>2.2193399796372232E-3</v>
      </c>
      <c r="BM1145" s="67">
        <f t="shared" si="327"/>
        <v>2.1999074952947623E-3</v>
      </c>
      <c r="BN1145" s="67">
        <f t="shared" si="327"/>
        <v>2.1806451612903228E-3</v>
      </c>
      <c r="BO1145" s="67">
        <f t="shared" si="327"/>
        <v>2.1615514877918783E-3</v>
      </c>
      <c r="BP1145" s="67">
        <f t="shared" si="327"/>
        <v>2.1426249980123335E-3</v>
      </c>
      <c r="BQ1145" s="67">
        <f t="shared" si="327"/>
        <v>2.1238642280953035E-3</v>
      </c>
      <c r="BS1145" s="55"/>
    </row>
    <row r="1146" spans="2:71">
      <c r="B1146" s="56">
        <v>57</v>
      </c>
      <c r="C1146" s="212">
        <v>3.2000000000000002E-3</v>
      </c>
      <c r="D1146" s="212">
        <v>2.5999999999999999E-3</v>
      </c>
      <c r="I1146" s="61" t="s">
        <v>381</v>
      </c>
      <c r="J1146" s="67">
        <f t="shared" si="328"/>
        <v>3.7782551465852204E-3</v>
      </c>
      <c r="K1146" s="67">
        <f t="shared" si="328"/>
        <v>3.7392323389360102E-3</v>
      </c>
      <c r="L1146" s="67">
        <f t="shared" si="328"/>
        <v>3.7006125690536395E-3</v>
      </c>
      <c r="M1146" s="67">
        <f t="shared" si="328"/>
        <v>3.6623916742586048E-3</v>
      </c>
      <c r="N1146" s="67">
        <f t="shared" si="328"/>
        <v>3.6245655348646497E-3</v>
      </c>
      <c r="O1146" s="67">
        <f t="shared" si="328"/>
        <v>3.5871300737347115E-3</v>
      </c>
      <c r="P1146" s="67">
        <f t="shared" si="328"/>
        <v>3.5500812558414674E-3</v>
      </c>
      <c r="Q1146" s="67">
        <f t="shared" si="328"/>
        <v>3.513415087832413E-3</v>
      </c>
      <c r="R1146" s="67">
        <f t="shared" si="328"/>
        <v>3.4771276175994325E-3</v>
      </c>
      <c r="S1146" s="67">
        <f t="shared" si="328"/>
        <v>3.4412149338528169E-3</v>
      </c>
      <c r="T1146" s="67">
        <f t="shared" si="328"/>
        <v>3.4056731656996798E-3</v>
      </c>
      <c r="U1146" s="67">
        <f t="shared" si="328"/>
        <v>3.3704984822267316E-3</v>
      </c>
      <c r="V1146" s="67">
        <f t="shared" si="328"/>
        <v>3.3356870920873533E-3</v>
      </c>
      <c r="W1146" s="67">
        <f t="shared" si="328"/>
        <v>3.3012352430929512E-3</v>
      </c>
      <c r="X1146" s="67">
        <f t="shared" si="328"/>
        <v>3.2671392218085126E-3</v>
      </c>
      <c r="Y1146" s="67">
        <f t="shared" si="328"/>
        <v>3.233395353152355E-3</v>
      </c>
      <c r="Z1146" s="67">
        <f t="shared" si="326"/>
        <v>3.2000000000000002E-3</v>
      </c>
      <c r="AA1146" s="67">
        <f t="shared" si="326"/>
        <v>3.1669495627921446E-3</v>
      </c>
      <c r="AB1146" s="67">
        <f t="shared" si="326"/>
        <v>3.1342404791466732E-3</v>
      </c>
      <c r="AC1146" s="67">
        <f t="shared" si="326"/>
        <v>3.1018692234746868E-3</v>
      </c>
      <c r="AD1146" s="67">
        <f t="shared" si="326"/>
        <v>3.0698323066004896E-3</v>
      </c>
      <c r="AE1146" s="67">
        <f t="shared" si="326"/>
        <v>3.0381262753855064E-3</v>
      </c>
      <c r="AF1146" s="67">
        <f t="shared" si="326"/>
        <v>3.0067477123560797E-3</v>
      </c>
      <c r="AG1146" s="67">
        <f t="shared" si="326"/>
        <v>2.9756932353351149E-3</v>
      </c>
      <c r="AH1146" s="67">
        <f t="shared" si="326"/>
        <v>2.9449594970775259E-3</v>
      </c>
      <c r="AI1146" s="67">
        <f t="shared" si="326"/>
        <v>2.9145431849094514E-3</v>
      </c>
      <c r="AJ1146" s="67">
        <f t="shared" si="326"/>
        <v>2.8844410203711906E-3</v>
      </c>
      <c r="AK1146" s="67">
        <f t="shared" si="326"/>
        <v>2.8546497588638341E-3</v>
      </c>
      <c r="AL1146" s="67">
        <f t="shared" si="326"/>
        <v>2.8251661892995375E-3</v>
      </c>
      <c r="AM1146" s="67">
        <f t="shared" si="326"/>
        <v>2.7959871337554119E-3</v>
      </c>
      <c r="AN1146" s="67">
        <f t="shared" si="326"/>
        <v>2.7671094471309879E-3</v>
      </c>
      <c r="AO1146" s="67">
        <f t="shared" si="329"/>
        <v>2.7385300168092175E-3</v>
      </c>
      <c r="AP1146" s="67">
        <f t="shared" si="329"/>
        <v>2.7102457623209733E-3</v>
      </c>
      <c r="AQ1146" s="67">
        <f t="shared" si="329"/>
        <v>2.6822536350130212E-3</v>
      </c>
      <c r="AR1146" s="67">
        <f t="shared" si="329"/>
        <v>2.6545506177194146E-3</v>
      </c>
      <c r="AS1146" s="67">
        <f t="shared" si="329"/>
        <v>2.6271337244362868E-3</v>
      </c>
      <c r="AT1146" s="67">
        <f t="shared" si="329"/>
        <v>2.5999999999999986E-3</v>
      </c>
      <c r="AU1146" s="67">
        <f t="shared" si="329"/>
        <v>2.5731465197686158E-3</v>
      </c>
      <c r="AV1146" s="67">
        <f t="shared" si="329"/>
        <v>2.5465703893066704E-3</v>
      </c>
      <c r="AW1146" s="67">
        <f t="shared" si="329"/>
        <v>2.5202687440731815E-3</v>
      </c>
      <c r="AX1146" s="67">
        <f t="shared" si="329"/>
        <v>2.4942387491128965E-3</v>
      </c>
      <c r="AY1146" s="67">
        <f t="shared" si="329"/>
        <v>2.4684775987507224E-3</v>
      </c>
      <c r="AZ1146" s="67">
        <f t="shared" si="329"/>
        <v>2.4429825162893136E-3</v>
      </c>
      <c r="BA1146" s="67">
        <f t="shared" si="329"/>
        <v>2.4177507537097792E-3</v>
      </c>
      <c r="BB1146" s="67">
        <f t="shared" si="329"/>
        <v>2.3927795913754888E-3</v>
      </c>
      <c r="BC1146" s="67">
        <f t="shared" si="329"/>
        <v>2.3680663377389278E-3</v>
      </c>
      <c r="BD1146" s="67">
        <f t="shared" si="327"/>
        <v>2.3436083290515907E-3</v>
      </c>
      <c r="BE1146" s="67">
        <f t="shared" si="327"/>
        <v>2.3194029290768635E-3</v>
      </c>
      <c r="BF1146" s="67">
        <f t="shared" si="327"/>
        <v>2.2954475288058723E-3</v>
      </c>
      <c r="BG1146" s="67">
        <f t="shared" si="327"/>
        <v>2.2717395461762709E-3</v>
      </c>
      <c r="BH1146" s="67">
        <f t="shared" si="327"/>
        <v>2.2482764257939262E-3</v>
      </c>
      <c r="BI1146" s="67">
        <f t="shared" si="327"/>
        <v>2.2250556386574877E-3</v>
      </c>
      <c r="BJ1146" s="67">
        <f t="shared" si="327"/>
        <v>2.2020746818857892E-3</v>
      </c>
      <c r="BK1146" s="67">
        <f t="shared" si="327"/>
        <v>2.1793310784480784E-3</v>
      </c>
      <c r="BL1146" s="67">
        <f t="shared" si="327"/>
        <v>2.1568223768970228E-3</v>
      </c>
      <c r="BM1146" s="67">
        <f t="shared" si="327"/>
        <v>2.1345461511044815E-3</v>
      </c>
      <c r="BN1146" s="67">
        <f t="shared" si="327"/>
        <v>2.1124999999999976E-3</v>
      </c>
      <c r="BO1146" s="67">
        <f t="shared" si="327"/>
        <v>2.0906815473119987E-3</v>
      </c>
      <c r="BP1146" s="67">
        <f t="shared" si="327"/>
        <v>2.0690884413116684E-3</v>
      </c>
      <c r="BQ1146" s="67">
        <f t="shared" si="327"/>
        <v>2.0477183545594586E-3</v>
      </c>
      <c r="BS1146" s="55"/>
    </row>
    <row r="1147" spans="2:71">
      <c r="B1147" s="56">
        <v>58</v>
      </c>
      <c r="C1147" s="212">
        <v>3.2000000000000002E-3</v>
      </c>
      <c r="D1147" s="212">
        <v>2.5999999999999999E-3</v>
      </c>
      <c r="I1147" s="61" t="s">
        <v>381</v>
      </c>
      <c r="J1147" s="67">
        <f t="shared" si="328"/>
        <v>3.7782551465852204E-3</v>
      </c>
      <c r="K1147" s="67">
        <f t="shared" si="328"/>
        <v>3.7392323389360102E-3</v>
      </c>
      <c r="L1147" s="67">
        <f t="shared" si="328"/>
        <v>3.7006125690536395E-3</v>
      </c>
      <c r="M1147" s="67">
        <f t="shared" si="328"/>
        <v>3.6623916742586048E-3</v>
      </c>
      <c r="N1147" s="67">
        <f t="shared" si="328"/>
        <v>3.6245655348646497E-3</v>
      </c>
      <c r="O1147" s="67">
        <f t="shared" si="328"/>
        <v>3.5871300737347115E-3</v>
      </c>
      <c r="P1147" s="67">
        <f t="shared" si="328"/>
        <v>3.5500812558414674E-3</v>
      </c>
      <c r="Q1147" s="67">
        <f t="shared" si="328"/>
        <v>3.513415087832413E-3</v>
      </c>
      <c r="R1147" s="67">
        <f t="shared" si="328"/>
        <v>3.4771276175994325E-3</v>
      </c>
      <c r="S1147" s="67">
        <f t="shared" si="328"/>
        <v>3.4412149338528169E-3</v>
      </c>
      <c r="T1147" s="67">
        <f t="shared" si="328"/>
        <v>3.4056731656996798E-3</v>
      </c>
      <c r="U1147" s="67">
        <f t="shared" si="328"/>
        <v>3.3704984822267316E-3</v>
      </c>
      <c r="V1147" s="67">
        <f t="shared" si="328"/>
        <v>3.3356870920873533E-3</v>
      </c>
      <c r="W1147" s="67">
        <f t="shared" si="328"/>
        <v>3.3012352430929512E-3</v>
      </c>
      <c r="X1147" s="67">
        <f t="shared" si="328"/>
        <v>3.2671392218085126E-3</v>
      </c>
      <c r="Y1147" s="67">
        <f t="shared" si="328"/>
        <v>3.233395353152355E-3</v>
      </c>
      <c r="Z1147" s="67">
        <f t="shared" si="326"/>
        <v>3.2000000000000002E-3</v>
      </c>
      <c r="AA1147" s="67">
        <f t="shared" si="326"/>
        <v>3.1669495627921446E-3</v>
      </c>
      <c r="AB1147" s="67">
        <f t="shared" si="326"/>
        <v>3.1342404791466732E-3</v>
      </c>
      <c r="AC1147" s="67">
        <f t="shared" si="326"/>
        <v>3.1018692234746868E-3</v>
      </c>
      <c r="AD1147" s="67">
        <f t="shared" si="326"/>
        <v>3.0698323066004896E-3</v>
      </c>
      <c r="AE1147" s="67">
        <f t="shared" si="326"/>
        <v>3.0381262753855064E-3</v>
      </c>
      <c r="AF1147" s="67">
        <f t="shared" si="326"/>
        <v>3.0067477123560797E-3</v>
      </c>
      <c r="AG1147" s="67">
        <f t="shared" si="326"/>
        <v>2.9756932353351149E-3</v>
      </c>
      <c r="AH1147" s="67">
        <f t="shared" si="326"/>
        <v>2.9449594970775259E-3</v>
      </c>
      <c r="AI1147" s="67">
        <f t="shared" si="326"/>
        <v>2.9145431849094514E-3</v>
      </c>
      <c r="AJ1147" s="67">
        <f t="shared" si="326"/>
        <v>2.8844410203711906E-3</v>
      </c>
      <c r="AK1147" s="67">
        <f t="shared" si="326"/>
        <v>2.8546497588638341E-3</v>
      </c>
      <c r="AL1147" s="67">
        <f t="shared" si="326"/>
        <v>2.8251661892995375E-3</v>
      </c>
      <c r="AM1147" s="67">
        <f t="shared" si="326"/>
        <v>2.7959871337554119E-3</v>
      </c>
      <c r="AN1147" s="67">
        <f t="shared" si="326"/>
        <v>2.7671094471309879E-3</v>
      </c>
      <c r="AO1147" s="67">
        <f t="shared" si="329"/>
        <v>2.7385300168092175E-3</v>
      </c>
      <c r="AP1147" s="67">
        <f t="shared" si="329"/>
        <v>2.7102457623209733E-3</v>
      </c>
      <c r="AQ1147" s="67">
        <f t="shared" si="329"/>
        <v>2.6822536350130212E-3</v>
      </c>
      <c r="AR1147" s="67">
        <f t="shared" si="329"/>
        <v>2.6545506177194146E-3</v>
      </c>
      <c r="AS1147" s="67">
        <f t="shared" si="329"/>
        <v>2.6271337244362868E-3</v>
      </c>
      <c r="AT1147" s="67">
        <f t="shared" si="329"/>
        <v>2.5999999999999986E-3</v>
      </c>
      <c r="AU1147" s="67">
        <f t="shared" si="329"/>
        <v>2.5731465197686158E-3</v>
      </c>
      <c r="AV1147" s="67">
        <f t="shared" si="329"/>
        <v>2.5465703893066704E-3</v>
      </c>
      <c r="AW1147" s="67">
        <f t="shared" si="329"/>
        <v>2.5202687440731815E-3</v>
      </c>
      <c r="AX1147" s="67">
        <f t="shared" si="329"/>
        <v>2.4942387491128965E-3</v>
      </c>
      <c r="AY1147" s="67">
        <f t="shared" si="329"/>
        <v>2.4684775987507224E-3</v>
      </c>
      <c r="AZ1147" s="67">
        <f t="shared" si="329"/>
        <v>2.4429825162893136E-3</v>
      </c>
      <c r="BA1147" s="67">
        <f t="shared" si="329"/>
        <v>2.4177507537097792E-3</v>
      </c>
      <c r="BB1147" s="67">
        <f t="shared" si="329"/>
        <v>2.3927795913754888E-3</v>
      </c>
      <c r="BC1147" s="67">
        <f t="shared" si="329"/>
        <v>2.3680663377389278E-3</v>
      </c>
      <c r="BD1147" s="67">
        <f t="shared" si="327"/>
        <v>2.3436083290515907E-3</v>
      </c>
      <c r="BE1147" s="67">
        <f t="shared" si="327"/>
        <v>2.3194029290768635E-3</v>
      </c>
      <c r="BF1147" s="67">
        <f t="shared" si="327"/>
        <v>2.2954475288058723E-3</v>
      </c>
      <c r="BG1147" s="67">
        <f t="shared" si="327"/>
        <v>2.2717395461762709E-3</v>
      </c>
      <c r="BH1147" s="67">
        <f t="shared" si="327"/>
        <v>2.2482764257939262E-3</v>
      </c>
      <c r="BI1147" s="67">
        <f t="shared" si="327"/>
        <v>2.2250556386574877E-3</v>
      </c>
      <c r="BJ1147" s="67">
        <f t="shared" si="327"/>
        <v>2.2020746818857892E-3</v>
      </c>
      <c r="BK1147" s="67">
        <f t="shared" si="327"/>
        <v>2.1793310784480784E-3</v>
      </c>
      <c r="BL1147" s="67">
        <f t="shared" si="327"/>
        <v>2.1568223768970228E-3</v>
      </c>
      <c r="BM1147" s="67">
        <f t="shared" si="327"/>
        <v>2.1345461511044815E-3</v>
      </c>
      <c r="BN1147" s="67">
        <f t="shared" si="327"/>
        <v>2.1124999999999976E-3</v>
      </c>
      <c r="BO1147" s="67">
        <f t="shared" si="327"/>
        <v>2.0906815473119987E-3</v>
      </c>
      <c r="BP1147" s="67">
        <f t="shared" si="327"/>
        <v>2.0690884413116684E-3</v>
      </c>
      <c r="BQ1147" s="67">
        <f t="shared" si="327"/>
        <v>2.0477183545594586E-3</v>
      </c>
      <c r="BS1147" s="55"/>
    </row>
    <row r="1148" spans="2:71">
      <c r="B1148" s="56">
        <v>59</v>
      </c>
      <c r="C1148" s="212">
        <v>3.2000000000000002E-3</v>
      </c>
      <c r="D1148" s="212">
        <v>2.7000000000000001E-3</v>
      </c>
      <c r="I1148" s="61" t="s">
        <v>381</v>
      </c>
      <c r="J1148" s="67">
        <f t="shared" si="328"/>
        <v>3.6658859518706038E-3</v>
      </c>
      <c r="K1148" s="67">
        <f t="shared" si="328"/>
        <v>3.6348763263787968E-3</v>
      </c>
      <c r="L1148" s="67">
        <f t="shared" si="328"/>
        <v>3.6041290104311934E-3</v>
      </c>
      <c r="M1148" s="67">
        <f t="shared" si="328"/>
        <v>3.5736417851587876E-3</v>
      </c>
      <c r="N1148" s="67">
        <f t="shared" si="328"/>
        <v>3.5434124504619179E-3</v>
      </c>
      <c r="O1148" s="67">
        <f t="shared" si="328"/>
        <v>3.5134388248515076E-3</v>
      </c>
      <c r="P1148" s="67">
        <f t="shared" si="328"/>
        <v>3.4837187452916325E-3</v>
      </c>
      <c r="Q1148" s="67">
        <f t="shared" si="328"/>
        <v>3.4542500670434297E-3</v>
      </c>
      <c r="R1148" s="67">
        <f t="shared" si="328"/>
        <v>3.4250306635103187E-3</v>
      </c>
      <c r="S1148" s="67">
        <f t="shared" si="328"/>
        <v>3.3960584260845431E-3</v>
      </c>
      <c r="T1148" s="67">
        <f t="shared" si="328"/>
        <v>3.3673312639949959E-3</v>
      </c>
      <c r="U1148" s="67">
        <f t="shared" si="328"/>
        <v>3.338847104156347E-3</v>
      </c>
      <c r="V1148" s="67">
        <f t="shared" si="328"/>
        <v>3.3106038910194345E-3</v>
      </c>
      <c r="W1148" s="67">
        <f t="shared" si="328"/>
        <v>3.2825995864229295E-3</v>
      </c>
      <c r="X1148" s="67">
        <f t="shared" si="328"/>
        <v>3.2548321694462518E-3</v>
      </c>
      <c r="Y1148" s="67">
        <f t="shared" si="328"/>
        <v>3.2272996362637304E-3</v>
      </c>
      <c r="Z1148" s="67">
        <f t="shared" si="326"/>
        <v>3.2000000000000002E-3</v>
      </c>
      <c r="AA1148" s="67">
        <f t="shared" si="326"/>
        <v>3.1729312905866181E-3</v>
      </c>
      <c r="AB1148" s="67">
        <f t="shared" si="326"/>
        <v>3.1460915546198944E-3</v>
      </c>
      <c r="AC1148" s="67">
        <f t="shared" si="326"/>
        <v>3.1194788552199254E-3</v>
      </c>
      <c r="AD1148" s="67">
        <f t="shared" si="326"/>
        <v>3.0930912718908203E-3</v>
      </c>
      <c r="AE1148" s="67">
        <f t="shared" si="326"/>
        <v>3.0669269003821072E-3</v>
      </c>
      <c r="AF1148" s="67">
        <f t="shared" si="326"/>
        <v>3.0409838525513179E-3</v>
      </c>
      <c r="AG1148" s="67">
        <f t="shared" si="326"/>
        <v>3.0152602562277244E-3</v>
      </c>
      <c r="AH1148" s="67">
        <f t="shared" si="326"/>
        <v>2.9897542550772409E-3</v>
      </c>
      <c r="AI1148" s="67">
        <f t="shared" si="326"/>
        <v>2.9644640084684568E-3</v>
      </c>
      <c r="AJ1148" s="67">
        <f t="shared" si="326"/>
        <v>2.939387691339813E-3</v>
      </c>
      <c r="AK1148" s="67">
        <f t="shared" si="326"/>
        <v>2.9145234940678912E-3</v>
      </c>
      <c r="AL1148" s="67">
        <f t="shared" si="326"/>
        <v>2.889869622336829E-3</v>
      </c>
      <c r="AM1148" s="67">
        <f t="shared" si="326"/>
        <v>2.8654242970088308E-3</v>
      </c>
      <c r="AN1148" s="67">
        <f t="shared" si="326"/>
        <v>2.8411857539957759E-3</v>
      </c>
      <c r="AO1148" s="67">
        <f t="shared" si="329"/>
        <v>2.8171522441319155E-3</v>
      </c>
      <c r="AP1148" s="67">
        <f t="shared" si="329"/>
        <v>2.7933220330476462E-3</v>
      </c>
      <c r="AQ1148" s="67">
        <f t="shared" si="329"/>
        <v>2.7696934010443446E-3</v>
      </c>
      <c r="AR1148" s="67">
        <f t="shared" si="329"/>
        <v>2.7462646429702729E-3</v>
      </c>
      <c r="AS1148" s="67">
        <f t="shared" si="329"/>
        <v>2.7230340680975203E-3</v>
      </c>
      <c r="AT1148" s="67">
        <f t="shared" si="329"/>
        <v>2.6999999999999984E-3</v>
      </c>
      <c r="AU1148" s="67">
        <f t="shared" si="329"/>
        <v>2.6771607764324574E-3</v>
      </c>
      <c r="AV1148" s="67">
        <f t="shared" si="329"/>
        <v>2.6545147492105345E-3</v>
      </c>
      <c r="AW1148" s="67">
        <f t="shared" si="329"/>
        <v>2.6320602840918098E-3</v>
      </c>
      <c r="AX1148" s="67">
        <f t="shared" si="329"/>
        <v>2.6097957606578777E-3</v>
      </c>
      <c r="AY1148" s="67">
        <f t="shared" si="329"/>
        <v>2.5877195721974015E-3</v>
      </c>
      <c r="AZ1148" s="67">
        <f t="shared" si="329"/>
        <v>2.5658301255901727E-3</v>
      </c>
      <c r="BA1148" s="67">
        <f t="shared" si="329"/>
        <v>2.5441258411921406E-3</v>
      </c>
      <c r="BB1148" s="67">
        <f t="shared" si="329"/>
        <v>2.52260515272142E-3</v>
      </c>
      <c r="BC1148" s="67">
        <f t="shared" si="329"/>
        <v>2.5012665071452588E-3</v>
      </c>
      <c r="BD1148" s="67">
        <f t="shared" si="327"/>
        <v>2.4801083645679656E-3</v>
      </c>
      <c r="BE1148" s="67">
        <f t="shared" si="327"/>
        <v>2.4591291981197814E-3</v>
      </c>
      <c r="BF1148" s="67">
        <f t="shared" si="327"/>
        <v>2.438327493846698E-3</v>
      </c>
      <c r="BG1148" s="67">
        <f t="shared" si="327"/>
        <v>2.4177017506011992E-3</v>
      </c>
      <c r="BH1148" s="67">
        <f t="shared" si="327"/>
        <v>2.3972504799339342E-3</v>
      </c>
      <c r="BI1148" s="67">
        <f t="shared" si="327"/>
        <v>2.376972205986302E-3</v>
      </c>
      <c r="BJ1148" s="67">
        <f t="shared" si="327"/>
        <v>2.3568654653839498E-3</v>
      </c>
      <c r="BK1148" s="67">
        <f t="shared" si="327"/>
        <v>2.3369288071311643E-3</v>
      </c>
      <c r="BL1148" s="67">
        <f t="shared" si="327"/>
        <v>2.3171607925061657E-3</v>
      </c>
      <c r="BM1148" s="67">
        <f t="shared" si="327"/>
        <v>2.2975599949572809E-3</v>
      </c>
      <c r="BN1148" s="67">
        <f t="shared" si="327"/>
        <v>2.2781249999999967E-3</v>
      </c>
      <c r="BO1148" s="67">
        <f t="shared" si="327"/>
        <v>2.2588544051148842E-3</v>
      </c>
      <c r="BP1148" s="67">
        <f t="shared" si="327"/>
        <v>2.2397468196463867E-3</v>
      </c>
      <c r="BQ1148" s="67">
        <f t="shared" si="327"/>
        <v>2.220800864702463E-3</v>
      </c>
      <c r="BS1148" s="55"/>
    </row>
    <row r="1149" spans="2:71">
      <c r="B1149" s="56">
        <v>60</v>
      </c>
      <c r="C1149" s="212">
        <v>3.2000000000000002E-3</v>
      </c>
      <c r="D1149" s="212">
        <v>2.7000000000000001E-3</v>
      </c>
      <c r="I1149" s="61" t="s">
        <v>381</v>
      </c>
      <c r="J1149" s="67">
        <f t="shared" si="328"/>
        <v>3.6658859518706038E-3</v>
      </c>
      <c r="K1149" s="67">
        <f t="shared" si="328"/>
        <v>3.6348763263787968E-3</v>
      </c>
      <c r="L1149" s="67">
        <f t="shared" si="328"/>
        <v>3.6041290104311934E-3</v>
      </c>
      <c r="M1149" s="67">
        <f t="shared" si="328"/>
        <v>3.5736417851587876E-3</v>
      </c>
      <c r="N1149" s="67">
        <f t="shared" si="328"/>
        <v>3.5434124504619179E-3</v>
      </c>
      <c r="O1149" s="67">
        <f t="shared" si="328"/>
        <v>3.5134388248515076E-3</v>
      </c>
      <c r="P1149" s="67">
        <f t="shared" si="328"/>
        <v>3.4837187452916325E-3</v>
      </c>
      <c r="Q1149" s="67">
        <f t="shared" si="328"/>
        <v>3.4542500670434297E-3</v>
      </c>
      <c r="R1149" s="67">
        <f t="shared" si="328"/>
        <v>3.4250306635103187E-3</v>
      </c>
      <c r="S1149" s="67">
        <f t="shared" si="328"/>
        <v>3.3960584260845431E-3</v>
      </c>
      <c r="T1149" s="67">
        <f t="shared" si="328"/>
        <v>3.3673312639949959E-3</v>
      </c>
      <c r="U1149" s="67">
        <f t="shared" si="328"/>
        <v>3.338847104156347E-3</v>
      </c>
      <c r="V1149" s="67">
        <f t="shared" si="328"/>
        <v>3.3106038910194345E-3</v>
      </c>
      <c r="W1149" s="67">
        <f t="shared" si="328"/>
        <v>3.2825995864229295E-3</v>
      </c>
      <c r="X1149" s="67">
        <f t="shared" si="328"/>
        <v>3.2548321694462518E-3</v>
      </c>
      <c r="Y1149" s="67">
        <f t="shared" si="328"/>
        <v>3.2272996362637304E-3</v>
      </c>
      <c r="Z1149" s="67">
        <f t="shared" si="326"/>
        <v>3.2000000000000002E-3</v>
      </c>
      <c r="AA1149" s="67">
        <f t="shared" si="326"/>
        <v>3.1729312905866181E-3</v>
      </c>
      <c r="AB1149" s="67">
        <f t="shared" si="326"/>
        <v>3.1460915546198944E-3</v>
      </c>
      <c r="AC1149" s="67">
        <f t="shared" si="326"/>
        <v>3.1194788552199254E-3</v>
      </c>
      <c r="AD1149" s="67">
        <f t="shared" si="326"/>
        <v>3.0930912718908203E-3</v>
      </c>
      <c r="AE1149" s="67">
        <f t="shared" si="326"/>
        <v>3.0669269003821072E-3</v>
      </c>
      <c r="AF1149" s="67">
        <f t="shared" si="326"/>
        <v>3.0409838525513179E-3</v>
      </c>
      <c r="AG1149" s="67">
        <f t="shared" si="326"/>
        <v>3.0152602562277244E-3</v>
      </c>
      <c r="AH1149" s="67">
        <f t="shared" si="326"/>
        <v>2.9897542550772409E-3</v>
      </c>
      <c r="AI1149" s="67">
        <f t="shared" si="326"/>
        <v>2.9644640084684568E-3</v>
      </c>
      <c r="AJ1149" s="67">
        <f t="shared" si="326"/>
        <v>2.939387691339813E-3</v>
      </c>
      <c r="AK1149" s="67">
        <f t="shared" si="326"/>
        <v>2.9145234940678912E-3</v>
      </c>
      <c r="AL1149" s="67">
        <f t="shared" si="326"/>
        <v>2.889869622336829E-3</v>
      </c>
      <c r="AM1149" s="67">
        <f t="shared" si="326"/>
        <v>2.8654242970088308E-3</v>
      </c>
      <c r="AN1149" s="67">
        <f t="shared" si="326"/>
        <v>2.8411857539957759E-3</v>
      </c>
      <c r="AO1149" s="67">
        <f t="shared" si="329"/>
        <v>2.8171522441319155E-3</v>
      </c>
      <c r="AP1149" s="67">
        <f t="shared" si="329"/>
        <v>2.7933220330476462E-3</v>
      </c>
      <c r="AQ1149" s="67">
        <f t="shared" si="329"/>
        <v>2.7696934010443446E-3</v>
      </c>
      <c r="AR1149" s="67">
        <f t="shared" si="329"/>
        <v>2.7462646429702729E-3</v>
      </c>
      <c r="AS1149" s="67">
        <f t="shared" si="329"/>
        <v>2.7230340680975203E-3</v>
      </c>
      <c r="AT1149" s="67">
        <f t="shared" si="329"/>
        <v>2.6999999999999984E-3</v>
      </c>
      <c r="AU1149" s="67">
        <f t="shared" si="329"/>
        <v>2.6771607764324574E-3</v>
      </c>
      <c r="AV1149" s="67">
        <f t="shared" si="329"/>
        <v>2.6545147492105345E-3</v>
      </c>
      <c r="AW1149" s="67">
        <f t="shared" si="329"/>
        <v>2.6320602840918098E-3</v>
      </c>
      <c r="AX1149" s="67">
        <f t="shared" si="329"/>
        <v>2.6097957606578777E-3</v>
      </c>
      <c r="AY1149" s="67">
        <f t="shared" si="329"/>
        <v>2.5877195721974015E-3</v>
      </c>
      <c r="AZ1149" s="67">
        <f t="shared" si="329"/>
        <v>2.5658301255901727E-3</v>
      </c>
      <c r="BA1149" s="67">
        <f t="shared" si="329"/>
        <v>2.5441258411921406E-3</v>
      </c>
      <c r="BB1149" s="67">
        <f t="shared" si="329"/>
        <v>2.52260515272142E-3</v>
      </c>
      <c r="BC1149" s="67">
        <f t="shared" si="329"/>
        <v>2.5012665071452588E-3</v>
      </c>
      <c r="BD1149" s="67">
        <f t="shared" si="327"/>
        <v>2.4801083645679656E-3</v>
      </c>
      <c r="BE1149" s="67">
        <f t="shared" si="327"/>
        <v>2.4591291981197814E-3</v>
      </c>
      <c r="BF1149" s="67">
        <f t="shared" si="327"/>
        <v>2.438327493846698E-3</v>
      </c>
      <c r="BG1149" s="67">
        <f t="shared" si="327"/>
        <v>2.4177017506011992E-3</v>
      </c>
      <c r="BH1149" s="67">
        <f t="shared" si="327"/>
        <v>2.3972504799339342E-3</v>
      </c>
      <c r="BI1149" s="67">
        <f t="shared" si="327"/>
        <v>2.376972205986302E-3</v>
      </c>
      <c r="BJ1149" s="67">
        <f t="shared" si="327"/>
        <v>2.3568654653839498E-3</v>
      </c>
      <c r="BK1149" s="67">
        <f t="shared" si="327"/>
        <v>2.3369288071311643E-3</v>
      </c>
      <c r="BL1149" s="67">
        <f t="shared" si="327"/>
        <v>2.3171607925061657E-3</v>
      </c>
      <c r="BM1149" s="67">
        <f t="shared" si="327"/>
        <v>2.2975599949572809E-3</v>
      </c>
      <c r="BN1149" s="67">
        <f t="shared" si="327"/>
        <v>2.2781249999999967E-3</v>
      </c>
      <c r="BO1149" s="67">
        <f t="shared" si="327"/>
        <v>2.2588544051148842E-3</v>
      </c>
      <c r="BP1149" s="67">
        <f t="shared" si="327"/>
        <v>2.2397468196463867E-3</v>
      </c>
      <c r="BQ1149" s="67">
        <f t="shared" si="327"/>
        <v>2.220800864702463E-3</v>
      </c>
      <c r="BS1149" s="55"/>
    </row>
    <row r="1150" spans="2:71">
      <c r="B1150" s="56">
        <v>61</v>
      </c>
      <c r="C1150" s="212">
        <v>3.2000000000000002E-3</v>
      </c>
      <c r="D1150" s="212">
        <v>2.7000000000000001E-3</v>
      </c>
      <c r="I1150" s="61" t="s">
        <v>381</v>
      </c>
      <c r="J1150" s="67">
        <f t="shared" si="328"/>
        <v>3.6658859518706038E-3</v>
      </c>
      <c r="K1150" s="67">
        <f t="shared" si="328"/>
        <v>3.6348763263787968E-3</v>
      </c>
      <c r="L1150" s="67">
        <f t="shared" si="328"/>
        <v>3.6041290104311934E-3</v>
      </c>
      <c r="M1150" s="67">
        <f t="shared" si="328"/>
        <v>3.5736417851587876E-3</v>
      </c>
      <c r="N1150" s="67">
        <f t="shared" si="328"/>
        <v>3.5434124504619179E-3</v>
      </c>
      <c r="O1150" s="67">
        <f t="shared" si="328"/>
        <v>3.5134388248515076E-3</v>
      </c>
      <c r="P1150" s="67">
        <f t="shared" si="328"/>
        <v>3.4837187452916325E-3</v>
      </c>
      <c r="Q1150" s="67">
        <f t="shared" si="328"/>
        <v>3.4542500670434297E-3</v>
      </c>
      <c r="R1150" s="67">
        <f t="shared" si="328"/>
        <v>3.4250306635103187E-3</v>
      </c>
      <c r="S1150" s="67">
        <f t="shared" si="328"/>
        <v>3.3960584260845431E-3</v>
      </c>
      <c r="T1150" s="67">
        <f t="shared" si="328"/>
        <v>3.3673312639949959E-3</v>
      </c>
      <c r="U1150" s="67">
        <f t="shared" si="328"/>
        <v>3.338847104156347E-3</v>
      </c>
      <c r="V1150" s="67">
        <f t="shared" si="328"/>
        <v>3.3106038910194345E-3</v>
      </c>
      <c r="W1150" s="67">
        <f t="shared" si="328"/>
        <v>3.2825995864229295E-3</v>
      </c>
      <c r="X1150" s="67">
        <f t="shared" si="328"/>
        <v>3.2548321694462518E-3</v>
      </c>
      <c r="Y1150" s="67">
        <f t="shared" si="328"/>
        <v>3.2272996362637304E-3</v>
      </c>
      <c r="Z1150" s="67">
        <f t="shared" si="326"/>
        <v>3.2000000000000002E-3</v>
      </c>
      <c r="AA1150" s="67">
        <f t="shared" si="326"/>
        <v>3.1729312905866181E-3</v>
      </c>
      <c r="AB1150" s="67">
        <f t="shared" si="326"/>
        <v>3.1460915546198944E-3</v>
      </c>
      <c r="AC1150" s="67">
        <f t="shared" si="326"/>
        <v>3.1194788552199254E-3</v>
      </c>
      <c r="AD1150" s="67">
        <f t="shared" si="326"/>
        <v>3.0930912718908203E-3</v>
      </c>
      <c r="AE1150" s="67">
        <f t="shared" si="326"/>
        <v>3.0669269003821072E-3</v>
      </c>
      <c r="AF1150" s="67">
        <f t="shared" si="326"/>
        <v>3.0409838525513179E-3</v>
      </c>
      <c r="AG1150" s="67">
        <f t="shared" si="326"/>
        <v>3.0152602562277244E-3</v>
      </c>
      <c r="AH1150" s="67">
        <f t="shared" si="326"/>
        <v>2.9897542550772409E-3</v>
      </c>
      <c r="AI1150" s="67">
        <f t="shared" si="326"/>
        <v>2.9644640084684568E-3</v>
      </c>
      <c r="AJ1150" s="67">
        <f t="shared" si="326"/>
        <v>2.939387691339813E-3</v>
      </c>
      <c r="AK1150" s="67">
        <f t="shared" si="326"/>
        <v>2.9145234940678912E-3</v>
      </c>
      <c r="AL1150" s="67">
        <f t="shared" si="326"/>
        <v>2.889869622336829E-3</v>
      </c>
      <c r="AM1150" s="67">
        <f t="shared" si="326"/>
        <v>2.8654242970088308E-3</v>
      </c>
      <c r="AN1150" s="67">
        <f t="shared" si="326"/>
        <v>2.8411857539957759E-3</v>
      </c>
      <c r="AO1150" s="67">
        <f t="shared" si="329"/>
        <v>2.8171522441319155E-3</v>
      </c>
      <c r="AP1150" s="67">
        <f t="shared" si="329"/>
        <v>2.7933220330476462E-3</v>
      </c>
      <c r="AQ1150" s="67">
        <f t="shared" si="329"/>
        <v>2.7696934010443446E-3</v>
      </c>
      <c r="AR1150" s="67">
        <f t="shared" si="329"/>
        <v>2.7462646429702729E-3</v>
      </c>
      <c r="AS1150" s="67">
        <f t="shared" si="329"/>
        <v>2.7230340680975203E-3</v>
      </c>
      <c r="AT1150" s="67">
        <f t="shared" si="329"/>
        <v>2.6999999999999984E-3</v>
      </c>
      <c r="AU1150" s="67">
        <f t="shared" si="329"/>
        <v>2.6771607764324574E-3</v>
      </c>
      <c r="AV1150" s="67">
        <f t="shared" si="329"/>
        <v>2.6545147492105345E-3</v>
      </c>
      <c r="AW1150" s="67">
        <f t="shared" si="329"/>
        <v>2.6320602840918098E-3</v>
      </c>
      <c r="AX1150" s="67">
        <f t="shared" si="329"/>
        <v>2.6097957606578777E-3</v>
      </c>
      <c r="AY1150" s="67">
        <f t="shared" si="329"/>
        <v>2.5877195721974015E-3</v>
      </c>
      <c r="AZ1150" s="67">
        <f t="shared" si="329"/>
        <v>2.5658301255901727E-3</v>
      </c>
      <c r="BA1150" s="67">
        <f t="shared" si="329"/>
        <v>2.5441258411921406E-3</v>
      </c>
      <c r="BB1150" s="67">
        <f t="shared" si="329"/>
        <v>2.52260515272142E-3</v>
      </c>
      <c r="BC1150" s="67">
        <f t="shared" si="329"/>
        <v>2.5012665071452588E-3</v>
      </c>
      <c r="BD1150" s="67">
        <f t="shared" si="327"/>
        <v>2.4801083645679656E-3</v>
      </c>
      <c r="BE1150" s="67">
        <f t="shared" si="327"/>
        <v>2.4591291981197814E-3</v>
      </c>
      <c r="BF1150" s="67">
        <f t="shared" si="327"/>
        <v>2.438327493846698E-3</v>
      </c>
      <c r="BG1150" s="67">
        <f t="shared" si="327"/>
        <v>2.4177017506011992E-3</v>
      </c>
      <c r="BH1150" s="67">
        <f t="shared" si="327"/>
        <v>2.3972504799339342E-3</v>
      </c>
      <c r="BI1150" s="67">
        <f t="shared" si="327"/>
        <v>2.376972205986302E-3</v>
      </c>
      <c r="BJ1150" s="67">
        <f t="shared" si="327"/>
        <v>2.3568654653839498E-3</v>
      </c>
      <c r="BK1150" s="67">
        <f t="shared" si="327"/>
        <v>2.3369288071311643E-3</v>
      </c>
      <c r="BL1150" s="67">
        <f t="shared" si="327"/>
        <v>2.3171607925061657E-3</v>
      </c>
      <c r="BM1150" s="67">
        <f t="shared" si="327"/>
        <v>2.2975599949572809E-3</v>
      </c>
      <c r="BN1150" s="67">
        <f t="shared" si="327"/>
        <v>2.2781249999999967E-3</v>
      </c>
      <c r="BO1150" s="67">
        <f t="shared" si="327"/>
        <v>2.2588544051148842E-3</v>
      </c>
      <c r="BP1150" s="67">
        <f t="shared" si="327"/>
        <v>2.2397468196463867E-3</v>
      </c>
      <c r="BQ1150" s="67">
        <f t="shared" si="327"/>
        <v>2.220800864702463E-3</v>
      </c>
      <c r="BS1150" s="55"/>
    </row>
    <row r="1151" spans="2:71">
      <c r="B1151" s="56">
        <v>62</v>
      </c>
      <c r="C1151" s="212">
        <v>3.3E-3</v>
      </c>
      <c r="D1151" s="212">
        <v>2.7000000000000001E-3</v>
      </c>
      <c r="I1151" s="61" t="s">
        <v>381</v>
      </c>
      <c r="J1151" s="67">
        <f t="shared" si="328"/>
        <v>3.8746642924354932E-3</v>
      </c>
      <c r="K1151" s="67">
        <f t="shared" si="328"/>
        <v>3.8359820976133488E-3</v>
      </c>
      <c r="L1151" s="67">
        <f t="shared" si="328"/>
        <v>3.797686081330384E-3</v>
      </c>
      <c r="M1151" s="67">
        <f t="shared" si="328"/>
        <v>3.7597723882245924E-3</v>
      </c>
      <c r="N1151" s="67">
        <f t="shared" si="328"/>
        <v>3.7222372014234666E-3</v>
      </c>
      <c r="O1151" s="67">
        <f t="shared" si="328"/>
        <v>3.6850767421597323E-3</v>
      </c>
      <c r="P1151" s="67">
        <f t="shared" si="328"/>
        <v>3.6482872693909389E-3</v>
      </c>
      <c r="Q1151" s="67">
        <f t="shared" si="328"/>
        <v>3.6118650794228313E-3</v>
      </c>
      <c r="R1151" s="67">
        <f t="shared" si="328"/>
        <v>3.5758065055364959E-3</v>
      </c>
      <c r="S1151" s="67">
        <f t="shared" si="328"/>
        <v>3.5401079176192161E-3</v>
      </c>
      <c r="T1151" s="67">
        <f t="shared" si="328"/>
        <v>3.5047657217990246E-3</v>
      </c>
      <c r="U1151" s="67">
        <f t="shared" si="328"/>
        <v>3.469776360082894E-3</v>
      </c>
      <c r="V1151" s="67">
        <f t="shared" si="328"/>
        <v>3.4351363099985478E-3</v>
      </c>
      <c r="W1151" s="67">
        <f t="shared" si="328"/>
        <v>3.4008420842398398E-3</v>
      </c>
      <c r="X1151" s="67">
        <f t="shared" si="328"/>
        <v>3.3668902303156853E-3</v>
      </c>
      <c r="Y1151" s="67">
        <f t="shared" si="328"/>
        <v>3.3332773302024777E-3</v>
      </c>
      <c r="Z1151" s="67">
        <f t="shared" si="326"/>
        <v>3.3E-3</v>
      </c>
      <c r="AA1151" s="67">
        <f t="shared" si="326"/>
        <v>3.267054889590748E-3</v>
      </c>
      <c r="AB1151" s="67">
        <f t="shared" si="326"/>
        <v>3.2344386823026706E-3</v>
      </c>
      <c r="AC1151" s="67">
        <f t="shared" si="326"/>
        <v>3.2021480945752718E-3</v>
      </c>
      <c r="AD1151" s="67">
        <f t="shared" si="326"/>
        <v>3.1701798756290415E-3</v>
      </c>
      <c r="AE1151" s="67">
        <f t="shared" si="326"/>
        <v>3.1385308071381966E-3</v>
      </c>
      <c r="AF1151" s="67">
        <f t="shared" si="326"/>
        <v>3.1071977029066794E-3</v>
      </c>
      <c r="AG1151" s="67">
        <f t="shared" si="326"/>
        <v>3.0761774085473963E-3</v>
      </c>
      <c r="AH1151" s="67">
        <f t="shared" si="326"/>
        <v>3.0454668011646565E-3</v>
      </c>
      <c r="AI1151" s="67">
        <f t="shared" si="326"/>
        <v>3.0150627890397829E-3</v>
      </c>
      <c r="AJ1151" s="67">
        <f t="shared" si="326"/>
        <v>2.9849623113198608E-3</v>
      </c>
      <c r="AK1151" s="67">
        <f t="shared" si="326"/>
        <v>2.9551623377095915E-3</v>
      </c>
      <c r="AL1151" s="67">
        <f t="shared" si="326"/>
        <v>2.9256598681662257E-3</v>
      </c>
      <c r="AM1151" s="67">
        <f t="shared" si="326"/>
        <v>2.8964519325975426E-3</v>
      </c>
      <c r="AN1151" s="67">
        <f t="shared" si="326"/>
        <v>2.86753559056284E-3</v>
      </c>
      <c r="AO1151" s="67">
        <f t="shared" si="329"/>
        <v>2.8389079309769152E-3</v>
      </c>
      <c r="AP1151" s="67">
        <f t="shared" si="329"/>
        <v>2.8105660718169951E-3</v>
      </c>
      <c r="AQ1151" s="67">
        <f t="shared" si="329"/>
        <v>2.7825071598325986E-3</v>
      </c>
      <c r="AR1151" s="67">
        <f t="shared" si="329"/>
        <v>2.7547283702582894E-3</v>
      </c>
      <c r="AS1151" s="67">
        <f t="shared" si="329"/>
        <v>2.7272269065293023E-3</v>
      </c>
      <c r="AT1151" s="67">
        <f t="shared" si="329"/>
        <v>2.7000000000000014E-3</v>
      </c>
      <c r="AU1151" s="67">
        <f t="shared" si="329"/>
        <v>2.673044909665159E-3</v>
      </c>
      <c r="AV1151" s="67">
        <f t="shared" si="329"/>
        <v>2.6463589218840046E-3</v>
      </c>
      <c r="AW1151" s="67">
        <f t="shared" si="329"/>
        <v>2.6199393501070423E-3</v>
      </c>
      <c r="AX1151" s="67">
        <f t="shared" si="329"/>
        <v>2.5937835346055813E-3</v>
      </c>
      <c r="AY1151" s="67">
        <f t="shared" si="329"/>
        <v>2.567888842203981E-3</v>
      </c>
      <c r="AZ1151" s="67">
        <f t="shared" si="329"/>
        <v>2.5422526660145569E-3</v>
      </c>
      <c r="BA1151" s="67">
        <f t="shared" si="329"/>
        <v>2.5168724251751436E-3</v>
      </c>
      <c r="BB1151" s="67">
        <f t="shared" si="329"/>
        <v>2.491745564589266E-3</v>
      </c>
      <c r="BC1151" s="67">
        <f t="shared" si="329"/>
        <v>2.466869554668915E-3</v>
      </c>
      <c r="BD1151" s="67">
        <f t="shared" si="327"/>
        <v>2.4422418910798873E-3</v>
      </c>
      <c r="BE1151" s="67">
        <f t="shared" si="327"/>
        <v>2.4178600944896669E-3</v>
      </c>
      <c r="BF1151" s="67">
        <f t="shared" si="327"/>
        <v>2.3937217103178225E-3</v>
      </c>
      <c r="BG1151" s="67">
        <f t="shared" si="327"/>
        <v>2.3698243084888998E-3</v>
      </c>
      <c r="BH1151" s="67">
        <f t="shared" si="327"/>
        <v>2.3461654831877796E-3</v>
      </c>
      <c r="BI1151" s="67">
        <f t="shared" si="327"/>
        <v>2.3227428526174775E-3</v>
      </c>
      <c r="BJ1151" s="67">
        <f t="shared" si="327"/>
        <v>2.2995540587593608E-3</v>
      </c>
      <c r="BK1151" s="67">
        <f t="shared" si="327"/>
        <v>2.2765967671357634E-3</v>
      </c>
      <c r="BL1151" s="67">
        <f t="shared" si="327"/>
        <v>2.2538686665749654E-3</v>
      </c>
      <c r="BM1151" s="67">
        <f t="shared" si="327"/>
        <v>2.2313674689785211E-3</v>
      </c>
      <c r="BN1151" s="67">
        <f t="shared" si="327"/>
        <v>2.2090909090909114E-3</v>
      </c>
      <c r="BO1151" s="67">
        <f t="shared" si="327"/>
        <v>2.187036744271495E-3</v>
      </c>
      <c r="BP1151" s="67">
        <f t="shared" si="327"/>
        <v>2.1652027542687323E-3</v>
      </c>
      <c r="BQ1151" s="67">
        <f t="shared" si="327"/>
        <v>2.1435867409966719E-3</v>
      </c>
      <c r="BS1151" s="55"/>
    </row>
    <row r="1152" spans="2:71">
      <c r="B1152" s="56">
        <v>63</v>
      </c>
      <c r="C1152" s="212">
        <v>3.3E-3</v>
      </c>
      <c r="D1152" s="212">
        <v>2.8E-3</v>
      </c>
      <c r="I1152" s="61" t="s">
        <v>381</v>
      </c>
      <c r="J1152" s="67">
        <f t="shared" si="328"/>
        <v>3.7635584627120256E-3</v>
      </c>
      <c r="K1152" s="67">
        <f t="shared" si="328"/>
        <v>3.7327669075900931E-3</v>
      </c>
      <c r="L1152" s="67">
        <f t="shared" si="328"/>
        <v>3.7022272735891476E-3</v>
      </c>
      <c r="M1152" s="67">
        <f t="shared" si="328"/>
        <v>3.6719374996164343E-3</v>
      </c>
      <c r="N1152" s="67">
        <f t="shared" si="328"/>
        <v>3.6418955414420275E-3</v>
      </c>
      <c r="O1152" s="67">
        <f t="shared" si="328"/>
        <v>3.6120993715608707E-3</v>
      </c>
      <c r="P1152" s="67">
        <f t="shared" si="328"/>
        <v>3.5825469790559407E-3</v>
      </c>
      <c r="Q1152" s="67">
        <f t="shared" si="328"/>
        <v>3.5532363694625348E-3</v>
      </c>
      <c r="R1152" s="67">
        <f t="shared" si="328"/>
        <v>3.5241655646336602E-3</v>
      </c>
      <c r="S1152" s="67">
        <f t="shared" si="328"/>
        <v>3.4953326026065366E-3</v>
      </c>
      <c r="T1152" s="67">
        <f t="shared" si="328"/>
        <v>3.4667355374701841E-3</v>
      </c>
      <c r="U1152" s="67">
        <f t="shared" si="328"/>
        <v>3.4383724392340934E-3</v>
      </c>
      <c r="V1152" s="67">
        <f t="shared" si="328"/>
        <v>3.4102413936979705E-3</v>
      </c>
      <c r="W1152" s="67">
        <f t="shared" si="328"/>
        <v>3.3823405023225574E-3</v>
      </c>
      <c r="X1152" s="67">
        <f t="shared" si="328"/>
        <v>3.3546678821014908E-3</v>
      </c>
      <c r="Y1152" s="67">
        <f t="shared" si="328"/>
        <v>3.3272216654342286E-3</v>
      </c>
      <c r="Z1152" s="67">
        <f t="shared" si="326"/>
        <v>3.3E-3</v>
      </c>
      <c r="AA1152" s="67">
        <f t="shared" si="326"/>
        <v>3.2730010486327998E-3</v>
      </c>
      <c r="AB1152" s="67">
        <f t="shared" si="326"/>
        <v>3.2462229891973963E-3</v>
      </c>
      <c r="AC1152" s="67">
        <f t="shared" si="326"/>
        <v>3.2196640144663575E-3</v>
      </c>
      <c r="AD1152" s="67">
        <f t="shared" si="326"/>
        <v>3.1933223319980841E-3</v>
      </c>
      <c r="AE1152" s="67">
        <f t="shared" si="326"/>
        <v>3.167196164015838E-3</v>
      </c>
      <c r="AF1152" s="67">
        <f t="shared" si="326"/>
        <v>3.1412837472877637E-3</v>
      </c>
      <c r="AG1152" s="67">
        <f t="shared" si="326"/>
        <v>3.1155833330078851E-3</v>
      </c>
      <c r="AH1152" s="67">
        <f t="shared" si="326"/>
        <v>3.0900931866780852E-3</v>
      </c>
      <c r="AI1152" s="67">
        <f t="shared" si="326"/>
        <v>3.0648115879910432E-3</v>
      </c>
      <c r="AJ1152" s="67">
        <f t="shared" si="326"/>
        <v>3.0397368307141337E-3</v>
      </c>
      <c r="AK1152" s="67">
        <f t="shared" si="326"/>
        <v>3.0148672225742733E-3</v>
      </c>
      <c r="AL1152" s="67">
        <f t="shared" si="326"/>
        <v>2.9902010851437129E-3</v>
      </c>
      <c r="AM1152" s="67">
        <f t="shared" si="326"/>
        <v>2.9657367537267603E-3</v>
      </c>
      <c r="AN1152" s="67">
        <f t="shared" si="326"/>
        <v>2.9414725772474309E-3</v>
      </c>
      <c r="AO1152" s="67">
        <f t="shared" si="329"/>
        <v>2.91740691813802E-3</v>
      </c>
      <c r="AP1152" s="67">
        <f t="shared" si="329"/>
        <v>2.8935381522285828E-3</v>
      </c>
      <c r="AQ1152" s="67">
        <f t="shared" si="329"/>
        <v>2.8698646686373228E-3</v>
      </c>
      <c r="AR1152" s="67">
        <f t="shared" si="329"/>
        <v>2.8463848696618724E-3</v>
      </c>
      <c r="AS1152" s="67">
        <f t="shared" si="329"/>
        <v>2.823097170671468E-3</v>
      </c>
      <c r="AT1152" s="67">
        <f t="shared" si="329"/>
        <v>2.8000000000000017E-3</v>
      </c>
      <c r="AU1152" s="67">
        <f t="shared" si="329"/>
        <v>2.7770917988399523E-3</v>
      </c>
      <c r="AV1152" s="67">
        <f t="shared" si="329"/>
        <v>2.754371021137186E-3</v>
      </c>
      <c r="AW1152" s="67">
        <f t="shared" si="329"/>
        <v>2.7318361334866077E-3</v>
      </c>
      <c r="AX1152" s="67">
        <f t="shared" si="329"/>
        <v>2.7094856150286784E-3</v>
      </c>
      <c r="AY1152" s="67">
        <f t="shared" si="329"/>
        <v>2.6873179573467729E-3</v>
      </c>
      <c r="AZ1152" s="67">
        <f t="shared" si="329"/>
        <v>2.6653316643653765E-3</v>
      </c>
      <c r="BA1152" s="67">
        <f t="shared" si="329"/>
        <v>2.6435252522491156E-3</v>
      </c>
      <c r="BB1152" s="67">
        <f t="shared" si="329"/>
        <v>2.6218972493026187E-3</v>
      </c>
      <c r="BC1152" s="67">
        <f t="shared" si="329"/>
        <v>2.6004461958711892E-3</v>
      </c>
      <c r="BD1152" s="67">
        <f t="shared" si="327"/>
        <v>2.5791706442422966E-3</v>
      </c>
      <c r="BE1152" s="67">
        <f t="shared" si="327"/>
        <v>2.5580691585478698E-3</v>
      </c>
      <c r="BF1152" s="67">
        <f t="shared" si="327"/>
        <v>2.5371403146673944E-3</v>
      </c>
      <c r="BG1152" s="67">
        <f t="shared" si="327"/>
        <v>2.5163827001317978E-3</v>
      </c>
      <c r="BH1152" s="67">
        <f t="shared" si="327"/>
        <v>2.4957949140281244E-3</v>
      </c>
      <c r="BI1152" s="67">
        <f t="shared" si="327"/>
        <v>2.4753755669049879E-3</v>
      </c>
      <c r="BJ1152" s="67">
        <f t="shared" si="327"/>
        <v>2.4551232806787988E-3</v>
      </c>
      <c r="BK1152" s="67">
        <f t="shared" si="327"/>
        <v>2.4350366885407598E-3</v>
      </c>
      <c r="BL1152" s="67">
        <f t="shared" si="327"/>
        <v>2.4151144348646208E-3</v>
      </c>
      <c r="BM1152" s="67">
        <f t="shared" si="327"/>
        <v>2.3953551751151863E-3</v>
      </c>
      <c r="BN1152" s="67">
        <f t="shared" si="327"/>
        <v>2.3757575757575784E-3</v>
      </c>
      <c r="BO1152" s="67">
        <f t="shared" si="327"/>
        <v>2.3563203141672338E-3</v>
      </c>
      <c r="BP1152" s="67">
        <f t="shared" si="327"/>
        <v>2.3370420785406437E-3</v>
      </c>
      <c r="BQ1152" s="67">
        <f t="shared" si="327"/>
        <v>2.3179215678068195E-3</v>
      </c>
      <c r="BS1152" s="55"/>
    </row>
    <row r="1153" spans="1:71">
      <c r="B1153" s="56">
        <v>64</v>
      </c>
      <c r="C1153" s="212">
        <v>3.3E-3</v>
      </c>
      <c r="D1153" s="212">
        <v>2.8E-3</v>
      </c>
      <c r="I1153" s="61" t="s">
        <v>381</v>
      </c>
      <c r="J1153" s="67">
        <f t="shared" si="328"/>
        <v>3.7635584627120256E-3</v>
      </c>
      <c r="K1153" s="67">
        <f t="shared" si="328"/>
        <v>3.7327669075900931E-3</v>
      </c>
      <c r="L1153" s="67">
        <f t="shared" si="328"/>
        <v>3.7022272735891476E-3</v>
      </c>
      <c r="M1153" s="67">
        <f t="shared" si="328"/>
        <v>3.6719374996164343E-3</v>
      </c>
      <c r="N1153" s="67">
        <f t="shared" si="328"/>
        <v>3.6418955414420275E-3</v>
      </c>
      <c r="O1153" s="67">
        <f t="shared" si="328"/>
        <v>3.6120993715608707E-3</v>
      </c>
      <c r="P1153" s="67">
        <f t="shared" si="328"/>
        <v>3.5825469790559407E-3</v>
      </c>
      <c r="Q1153" s="67">
        <f t="shared" si="328"/>
        <v>3.5532363694625348E-3</v>
      </c>
      <c r="R1153" s="67">
        <f t="shared" si="328"/>
        <v>3.5241655646336602E-3</v>
      </c>
      <c r="S1153" s="67">
        <f t="shared" si="328"/>
        <v>3.4953326026065366E-3</v>
      </c>
      <c r="T1153" s="67">
        <f t="shared" si="328"/>
        <v>3.4667355374701841E-3</v>
      </c>
      <c r="U1153" s="67">
        <f t="shared" si="328"/>
        <v>3.4383724392340934E-3</v>
      </c>
      <c r="V1153" s="67">
        <f t="shared" si="328"/>
        <v>3.4102413936979705E-3</v>
      </c>
      <c r="W1153" s="67">
        <f t="shared" si="328"/>
        <v>3.3823405023225574E-3</v>
      </c>
      <c r="X1153" s="67">
        <f t="shared" si="328"/>
        <v>3.3546678821014908E-3</v>
      </c>
      <c r="Y1153" s="67">
        <f t="shared" si="328"/>
        <v>3.3272216654342286E-3</v>
      </c>
      <c r="Z1153" s="67">
        <f t="shared" si="326"/>
        <v>3.3E-3</v>
      </c>
      <c r="AA1153" s="67">
        <f t="shared" si="326"/>
        <v>3.2730010486327998E-3</v>
      </c>
      <c r="AB1153" s="67">
        <f t="shared" si="326"/>
        <v>3.2462229891973963E-3</v>
      </c>
      <c r="AC1153" s="67">
        <f t="shared" si="326"/>
        <v>3.2196640144663575E-3</v>
      </c>
      <c r="AD1153" s="67">
        <f t="shared" si="326"/>
        <v>3.1933223319980841E-3</v>
      </c>
      <c r="AE1153" s="67">
        <f t="shared" si="326"/>
        <v>3.167196164015838E-3</v>
      </c>
      <c r="AF1153" s="67">
        <f t="shared" si="326"/>
        <v>3.1412837472877637E-3</v>
      </c>
      <c r="AG1153" s="67">
        <f t="shared" si="326"/>
        <v>3.1155833330078851E-3</v>
      </c>
      <c r="AH1153" s="67">
        <f t="shared" si="326"/>
        <v>3.0900931866780852E-3</v>
      </c>
      <c r="AI1153" s="67">
        <f t="shared" si="326"/>
        <v>3.0648115879910432E-3</v>
      </c>
      <c r="AJ1153" s="67">
        <f t="shared" si="326"/>
        <v>3.0397368307141337E-3</v>
      </c>
      <c r="AK1153" s="67">
        <f t="shared" si="326"/>
        <v>3.0148672225742733E-3</v>
      </c>
      <c r="AL1153" s="67">
        <f t="shared" si="326"/>
        <v>2.9902010851437129E-3</v>
      </c>
      <c r="AM1153" s="67">
        <f t="shared" si="326"/>
        <v>2.9657367537267603E-3</v>
      </c>
      <c r="AN1153" s="67">
        <f t="shared" si="326"/>
        <v>2.9414725772474309E-3</v>
      </c>
      <c r="AO1153" s="67">
        <f t="shared" si="329"/>
        <v>2.91740691813802E-3</v>
      </c>
      <c r="AP1153" s="67">
        <f t="shared" si="329"/>
        <v>2.8935381522285828E-3</v>
      </c>
      <c r="AQ1153" s="67">
        <f t="shared" si="329"/>
        <v>2.8698646686373228E-3</v>
      </c>
      <c r="AR1153" s="67">
        <f t="shared" si="329"/>
        <v>2.8463848696618724E-3</v>
      </c>
      <c r="AS1153" s="67">
        <f t="shared" si="329"/>
        <v>2.823097170671468E-3</v>
      </c>
      <c r="AT1153" s="67">
        <f t="shared" si="329"/>
        <v>2.8000000000000017E-3</v>
      </c>
      <c r="AU1153" s="67">
        <f t="shared" si="329"/>
        <v>2.7770917988399523E-3</v>
      </c>
      <c r="AV1153" s="67">
        <f t="shared" si="329"/>
        <v>2.754371021137186E-3</v>
      </c>
      <c r="AW1153" s="67">
        <f t="shared" si="329"/>
        <v>2.7318361334866077E-3</v>
      </c>
      <c r="AX1153" s="67">
        <f t="shared" si="329"/>
        <v>2.7094856150286784E-3</v>
      </c>
      <c r="AY1153" s="67">
        <f t="shared" si="329"/>
        <v>2.6873179573467729E-3</v>
      </c>
      <c r="AZ1153" s="67">
        <f t="shared" si="329"/>
        <v>2.6653316643653765E-3</v>
      </c>
      <c r="BA1153" s="67">
        <f t="shared" si="329"/>
        <v>2.6435252522491156E-3</v>
      </c>
      <c r="BB1153" s="67">
        <f t="shared" si="329"/>
        <v>2.6218972493026187E-3</v>
      </c>
      <c r="BC1153" s="67">
        <f t="shared" si="329"/>
        <v>2.6004461958711892E-3</v>
      </c>
      <c r="BD1153" s="67">
        <f t="shared" si="327"/>
        <v>2.5791706442422966E-3</v>
      </c>
      <c r="BE1153" s="67">
        <f t="shared" si="327"/>
        <v>2.5580691585478698E-3</v>
      </c>
      <c r="BF1153" s="67">
        <f t="shared" si="327"/>
        <v>2.5371403146673944E-3</v>
      </c>
      <c r="BG1153" s="67">
        <f t="shared" si="327"/>
        <v>2.5163827001317978E-3</v>
      </c>
      <c r="BH1153" s="67">
        <f t="shared" si="327"/>
        <v>2.4957949140281244E-3</v>
      </c>
      <c r="BI1153" s="67">
        <f t="shared" si="327"/>
        <v>2.4753755669049879E-3</v>
      </c>
      <c r="BJ1153" s="67">
        <f t="shared" si="327"/>
        <v>2.4551232806787988E-3</v>
      </c>
      <c r="BK1153" s="67">
        <f t="shared" si="327"/>
        <v>2.4350366885407598E-3</v>
      </c>
      <c r="BL1153" s="67">
        <f t="shared" si="327"/>
        <v>2.4151144348646208E-3</v>
      </c>
      <c r="BM1153" s="67">
        <f t="shared" si="327"/>
        <v>2.3953551751151863E-3</v>
      </c>
      <c r="BN1153" s="67">
        <f t="shared" si="327"/>
        <v>2.3757575757575784E-3</v>
      </c>
      <c r="BO1153" s="67">
        <f t="shared" si="327"/>
        <v>2.3563203141672338E-3</v>
      </c>
      <c r="BP1153" s="67">
        <f t="shared" si="327"/>
        <v>2.3370420785406437E-3</v>
      </c>
      <c r="BQ1153" s="67">
        <f t="shared" si="327"/>
        <v>2.3179215678068195E-3</v>
      </c>
      <c r="BS1153" s="55"/>
    </row>
    <row r="1154" spans="1:71">
      <c r="B1154" s="56">
        <v>65</v>
      </c>
      <c r="C1154" s="212">
        <v>3.3E-3</v>
      </c>
      <c r="D1154" s="212">
        <v>2.8E-3</v>
      </c>
      <c r="I1154" s="61" t="s">
        <v>381</v>
      </c>
      <c r="J1154" s="67">
        <f t="shared" si="328"/>
        <v>3.7635584627120256E-3</v>
      </c>
      <c r="K1154" s="67">
        <f t="shared" si="328"/>
        <v>3.7327669075900931E-3</v>
      </c>
      <c r="L1154" s="67">
        <f t="shared" si="328"/>
        <v>3.7022272735891476E-3</v>
      </c>
      <c r="M1154" s="67">
        <f t="shared" si="328"/>
        <v>3.6719374996164343E-3</v>
      </c>
      <c r="N1154" s="67">
        <f t="shared" si="328"/>
        <v>3.6418955414420275E-3</v>
      </c>
      <c r="O1154" s="67">
        <f t="shared" si="328"/>
        <v>3.6120993715608707E-3</v>
      </c>
      <c r="P1154" s="67">
        <f t="shared" si="328"/>
        <v>3.5825469790559407E-3</v>
      </c>
      <c r="Q1154" s="67">
        <f t="shared" si="328"/>
        <v>3.5532363694625348E-3</v>
      </c>
      <c r="R1154" s="67">
        <f t="shared" si="328"/>
        <v>3.5241655646336602E-3</v>
      </c>
      <c r="S1154" s="67">
        <f t="shared" si="328"/>
        <v>3.4953326026065366E-3</v>
      </c>
      <c r="T1154" s="67">
        <f t="shared" si="328"/>
        <v>3.4667355374701841E-3</v>
      </c>
      <c r="U1154" s="67">
        <f t="shared" si="328"/>
        <v>3.4383724392340934E-3</v>
      </c>
      <c r="V1154" s="67">
        <f t="shared" si="328"/>
        <v>3.4102413936979705E-3</v>
      </c>
      <c r="W1154" s="67">
        <f t="shared" si="328"/>
        <v>3.3823405023225574E-3</v>
      </c>
      <c r="X1154" s="67">
        <f t="shared" si="328"/>
        <v>3.3546678821014908E-3</v>
      </c>
      <c r="Y1154" s="67">
        <f t="shared" si="328"/>
        <v>3.3272216654342286E-3</v>
      </c>
      <c r="Z1154" s="67">
        <f t="shared" si="326"/>
        <v>3.3E-3</v>
      </c>
      <c r="AA1154" s="67">
        <f t="shared" si="326"/>
        <v>3.2730010486327998E-3</v>
      </c>
      <c r="AB1154" s="67">
        <f t="shared" si="326"/>
        <v>3.2462229891973963E-3</v>
      </c>
      <c r="AC1154" s="67">
        <f t="shared" si="326"/>
        <v>3.2196640144663575E-3</v>
      </c>
      <c r="AD1154" s="67">
        <f t="shared" si="326"/>
        <v>3.1933223319980841E-3</v>
      </c>
      <c r="AE1154" s="67">
        <f t="shared" si="326"/>
        <v>3.167196164015838E-3</v>
      </c>
      <c r="AF1154" s="67">
        <f t="shared" si="326"/>
        <v>3.1412837472877637E-3</v>
      </c>
      <c r="AG1154" s="67">
        <f t="shared" si="326"/>
        <v>3.1155833330078851E-3</v>
      </c>
      <c r="AH1154" s="67">
        <f t="shared" si="326"/>
        <v>3.0900931866780852E-3</v>
      </c>
      <c r="AI1154" s="67">
        <f t="shared" si="326"/>
        <v>3.0648115879910432E-3</v>
      </c>
      <c r="AJ1154" s="67">
        <f t="shared" si="326"/>
        <v>3.0397368307141337E-3</v>
      </c>
      <c r="AK1154" s="67">
        <f t="shared" si="326"/>
        <v>3.0148672225742733E-3</v>
      </c>
      <c r="AL1154" s="67">
        <f t="shared" si="326"/>
        <v>2.9902010851437129E-3</v>
      </c>
      <c r="AM1154" s="67">
        <f t="shared" si="326"/>
        <v>2.9657367537267603E-3</v>
      </c>
      <c r="AN1154" s="67">
        <f t="shared" si="326"/>
        <v>2.9414725772474309E-3</v>
      </c>
      <c r="AO1154" s="67">
        <f t="shared" si="329"/>
        <v>2.91740691813802E-3</v>
      </c>
      <c r="AP1154" s="67">
        <f t="shared" si="329"/>
        <v>2.8935381522285828E-3</v>
      </c>
      <c r="AQ1154" s="67">
        <f t="shared" si="329"/>
        <v>2.8698646686373228E-3</v>
      </c>
      <c r="AR1154" s="67">
        <f t="shared" si="329"/>
        <v>2.8463848696618724E-3</v>
      </c>
      <c r="AS1154" s="67">
        <f t="shared" si="329"/>
        <v>2.823097170671468E-3</v>
      </c>
      <c r="AT1154" s="67">
        <f t="shared" si="329"/>
        <v>2.8000000000000017E-3</v>
      </c>
      <c r="AU1154" s="67">
        <f t="shared" si="329"/>
        <v>2.7770917988399523E-3</v>
      </c>
      <c r="AV1154" s="67">
        <f t="shared" si="329"/>
        <v>2.754371021137186E-3</v>
      </c>
      <c r="AW1154" s="67">
        <f t="shared" si="329"/>
        <v>2.7318361334866077E-3</v>
      </c>
      <c r="AX1154" s="67">
        <f t="shared" si="329"/>
        <v>2.7094856150286784E-3</v>
      </c>
      <c r="AY1154" s="67">
        <f t="shared" si="329"/>
        <v>2.6873179573467729E-3</v>
      </c>
      <c r="AZ1154" s="67">
        <f t="shared" si="329"/>
        <v>2.6653316643653765E-3</v>
      </c>
      <c r="BA1154" s="67">
        <f t="shared" si="329"/>
        <v>2.6435252522491156E-3</v>
      </c>
      <c r="BB1154" s="67">
        <f t="shared" si="329"/>
        <v>2.6218972493026187E-3</v>
      </c>
      <c r="BC1154" s="67">
        <f t="shared" si="329"/>
        <v>2.6004461958711892E-3</v>
      </c>
      <c r="BD1154" s="67">
        <f t="shared" si="327"/>
        <v>2.5791706442422966E-3</v>
      </c>
      <c r="BE1154" s="67">
        <f t="shared" si="327"/>
        <v>2.5580691585478698E-3</v>
      </c>
      <c r="BF1154" s="67">
        <f t="shared" si="327"/>
        <v>2.5371403146673944E-3</v>
      </c>
      <c r="BG1154" s="67">
        <f t="shared" si="327"/>
        <v>2.5163827001317978E-3</v>
      </c>
      <c r="BH1154" s="67">
        <f t="shared" si="327"/>
        <v>2.4957949140281244E-3</v>
      </c>
      <c r="BI1154" s="67">
        <f t="shared" si="327"/>
        <v>2.4753755669049879E-3</v>
      </c>
      <c r="BJ1154" s="67">
        <f t="shared" si="327"/>
        <v>2.4551232806787988E-3</v>
      </c>
      <c r="BK1154" s="67">
        <f t="shared" si="327"/>
        <v>2.4350366885407598E-3</v>
      </c>
      <c r="BL1154" s="67">
        <f t="shared" si="327"/>
        <v>2.4151144348646208E-3</v>
      </c>
      <c r="BM1154" s="67">
        <f t="shared" si="327"/>
        <v>2.3953551751151863E-3</v>
      </c>
      <c r="BN1154" s="67">
        <f t="shared" si="327"/>
        <v>2.3757575757575784E-3</v>
      </c>
      <c r="BO1154" s="67">
        <f t="shared" si="327"/>
        <v>2.3563203141672338E-3</v>
      </c>
      <c r="BP1154" s="67">
        <f t="shared" si="327"/>
        <v>2.3370420785406437E-3</v>
      </c>
      <c r="BQ1154" s="67">
        <f t="shared" si="327"/>
        <v>2.3179215678068195E-3</v>
      </c>
      <c r="BS1154" s="55"/>
    </row>
    <row r="1155" spans="1:71">
      <c r="B1155" s="56">
        <v>66</v>
      </c>
      <c r="C1155" s="212">
        <v>3.3999999999999998E-3</v>
      </c>
      <c r="D1155" s="212">
        <v>2.8E-3</v>
      </c>
      <c r="I1155" s="61" t="s">
        <v>381</v>
      </c>
      <c r="J1155" s="67">
        <f t="shared" si="328"/>
        <v>3.971326791109126E-3</v>
      </c>
      <c r="K1155" s="67">
        <f t="shared" si="328"/>
        <v>3.9329604696280943E-3</v>
      </c>
      <c r="L1155" s="67">
        <f t="shared" si="328"/>
        <v>3.8949647987385179E-3</v>
      </c>
      <c r="M1155" s="67">
        <f t="shared" si="328"/>
        <v>3.8573361976472517E-3</v>
      </c>
      <c r="N1155" s="67">
        <f t="shared" si="328"/>
        <v>3.8200711201545924E-3</v>
      </c>
      <c r="O1155" s="67">
        <f t="shared" si="328"/>
        <v>3.7831660543200776E-3</v>
      </c>
      <c r="P1155" s="67">
        <f t="shared" si="328"/>
        <v>3.7466175221315106E-3</v>
      </c>
      <c r="Q1155" s="67">
        <f t="shared" si="328"/>
        <v>3.7104220791771879E-3</v>
      </c>
      <c r="R1155" s="67">
        <f t="shared" si="328"/>
        <v>3.6745763143212892E-3</v>
      </c>
      <c r="S1155" s="67">
        <f t="shared" si="328"/>
        <v>3.6390768493824036E-3</v>
      </c>
      <c r="T1155" s="67">
        <f t="shared" si="328"/>
        <v>3.6039203388151652E-3</v>
      </c>
      <c r="U1155" s="67">
        <f t="shared" si="328"/>
        <v>3.5691034693949592E-3</v>
      </c>
      <c r="V1155" s="67">
        <f t="shared" si="328"/>
        <v>3.5346229599056787E-3</v>
      </c>
      <c r="W1155" s="67">
        <f t="shared" si="328"/>
        <v>3.5004755608304943E-3</v>
      </c>
      <c r="X1155" s="67">
        <f t="shared" si="328"/>
        <v>3.4666580540456118E-3</v>
      </c>
      <c r="Y1155" s="67">
        <f t="shared" si="328"/>
        <v>3.433167252516993E-3</v>
      </c>
      <c r="Z1155" s="67">
        <f t="shared" si="326"/>
        <v>3.3999999999999998E-3</v>
      </c>
      <c r="AA1155" s="67">
        <f t="shared" si="326"/>
        <v>3.3671531707419431E-3</v>
      </c>
      <c r="AB1155" s="67">
        <f t="shared" si="326"/>
        <v>3.3346236691875063E-3</v>
      </c>
      <c r="AC1155" s="67">
        <f t="shared" si="326"/>
        <v>3.3024084296870131E-3</v>
      </c>
      <c r="AD1155" s="67">
        <f t="shared" si="326"/>
        <v>3.2705044162075147E-3</v>
      </c>
      <c r="AE1155" s="67">
        <f t="shared" si="326"/>
        <v>3.238908622046665E-3</v>
      </c>
      <c r="AF1155" s="67">
        <f t="shared" si="326"/>
        <v>3.2076180695493665E-3</v>
      </c>
      <c r="AG1155" s="67">
        <f t="shared" si="326"/>
        <v>3.176629809827147E-3</v>
      </c>
      <c r="AH1155" s="67">
        <f t="shared" si="326"/>
        <v>3.1459409224802518E-3</v>
      </c>
      <c r="AI1155" s="67">
        <f t="shared" si="326"/>
        <v>3.1155485153224155E-3</v>
      </c>
      <c r="AJ1155" s="67">
        <f t="shared" si="326"/>
        <v>3.0854497241083016E-3</v>
      </c>
      <c r="AK1155" s="67">
        <f t="shared" si="326"/>
        <v>3.0556417122635654E-3</v>
      </c>
      <c r="AL1155" s="67">
        <f t="shared" si="326"/>
        <v>3.0261216706175312E-3</v>
      </c>
      <c r="AM1155" s="67">
        <f t="shared" si="326"/>
        <v>2.9968868171384487E-3</v>
      </c>
      <c r="AN1155" s="67">
        <f t="shared" si="326"/>
        <v>2.9679343966713114E-3</v>
      </c>
      <c r="AO1155" s="67">
        <f t="shared" si="329"/>
        <v>2.9392616806782007E-3</v>
      </c>
      <c r="AP1155" s="67">
        <f t="shared" si="329"/>
        <v>2.9108659669811461E-3</v>
      </c>
      <c r="AQ1155" s="67">
        <f t="shared" si="329"/>
        <v>2.8827445795074646E-3</v>
      </c>
      <c r="AR1155" s="67">
        <f t="shared" si="329"/>
        <v>2.8548948680375617E-3</v>
      </c>
      <c r="AS1155" s="67">
        <f t="shared" si="329"/>
        <v>2.8273142079551696E-3</v>
      </c>
      <c r="AT1155" s="67">
        <f t="shared" si="329"/>
        <v>2.7999999999999991E-3</v>
      </c>
      <c r="AU1155" s="67">
        <f t="shared" si="329"/>
        <v>2.7729496700227758E-3</v>
      </c>
      <c r="AV1155" s="67">
        <f t="shared" si="329"/>
        <v>2.7461606687426512E-3</v>
      </c>
      <c r="AW1155" s="67">
        <f t="shared" si="329"/>
        <v>2.7196304715069509E-3</v>
      </c>
      <c r="AX1155" s="67">
        <f t="shared" si="329"/>
        <v>2.6933565780532464E-3</v>
      </c>
      <c r="AY1155" s="67">
        <f t="shared" si="329"/>
        <v>2.6673365122737232E-3</v>
      </c>
      <c r="AZ1155" s="67">
        <f t="shared" si="329"/>
        <v>2.6415678219818303E-3</v>
      </c>
      <c r="BA1155" s="67">
        <f t="shared" si="329"/>
        <v>2.6160480786811789E-3</v>
      </c>
      <c r="BB1155" s="67">
        <f t="shared" si="329"/>
        <v>2.5907748773366769E-3</v>
      </c>
      <c r="BC1155" s="67">
        <f t="shared" si="329"/>
        <v>2.5657458361478705E-3</v>
      </c>
      <c r="BD1155" s="67">
        <f t="shared" si="327"/>
        <v>2.5409585963244827E-3</v>
      </c>
      <c r="BE1155" s="67">
        <f t="shared" si="327"/>
        <v>2.5164108218641117E-3</v>
      </c>
      <c r="BF1155" s="67">
        <f t="shared" si="327"/>
        <v>2.4921001993320835E-3</v>
      </c>
      <c r="BG1155" s="67">
        <f t="shared" si="327"/>
        <v>2.4680244376434277E-3</v>
      </c>
      <c r="BH1155" s="67">
        <f t="shared" si="327"/>
        <v>2.4441812678469618E-3</v>
      </c>
      <c r="BI1155" s="67">
        <f t="shared" si="327"/>
        <v>2.4205684429114585E-3</v>
      </c>
      <c r="BJ1155" s="67">
        <f t="shared" si="327"/>
        <v>2.3971837375138844E-3</v>
      </c>
      <c r="BK1155" s="67">
        <f t="shared" si="327"/>
        <v>2.3740249478296756E-3</v>
      </c>
      <c r="BL1155" s="67">
        <f t="shared" si="327"/>
        <v>2.3510898913250496E-3</v>
      </c>
      <c r="BM1155" s="67">
        <f t="shared" si="327"/>
        <v>2.3283764065513157E-3</v>
      </c>
      <c r="BN1155" s="67">
        <f t="shared" si="327"/>
        <v>2.305882352941175E-3</v>
      </c>
      <c r="BO1155" s="67">
        <f t="shared" si="327"/>
        <v>2.2836056106069909E-3</v>
      </c>
      <c r="BP1155" s="67">
        <f t="shared" si="327"/>
        <v>2.2615440801410061E-3</v>
      </c>
      <c r="BQ1155" s="67">
        <f t="shared" si="327"/>
        <v>2.2396956824174883E-3</v>
      </c>
      <c r="BS1155" s="55"/>
    </row>
    <row r="1156" spans="1:71">
      <c r="B1156" s="56">
        <v>67</v>
      </c>
      <c r="C1156" s="212">
        <v>3.3999999999999998E-3</v>
      </c>
      <c r="D1156" s="212">
        <v>2.8E-3</v>
      </c>
      <c r="I1156" s="61" t="s">
        <v>381</v>
      </c>
      <c r="J1156" s="67">
        <f t="shared" si="328"/>
        <v>3.971326791109126E-3</v>
      </c>
      <c r="K1156" s="67">
        <f t="shared" si="328"/>
        <v>3.9329604696280943E-3</v>
      </c>
      <c r="L1156" s="67">
        <f t="shared" si="328"/>
        <v>3.8949647987385179E-3</v>
      </c>
      <c r="M1156" s="67">
        <f t="shared" si="328"/>
        <v>3.8573361976472517E-3</v>
      </c>
      <c r="N1156" s="67">
        <f t="shared" si="328"/>
        <v>3.8200711201545924E-3</v>
      </c>
      <c r="O1156" s="67">
        <f t="shared" si="328"/>
        <v>3.7831660543200776E-3</v>
      </c>
      <c r="P1156" s="67">
        <f t="shared" si="328"/>
        <v>3.7466175221315106E-3</v>
      </c>
      <c r="Q1156" s="67">
        <f t="shared" si="328"/>
        <v>3.7104220791771879E-3</v>
      </c>
      <c r="R1156" s="67">
        <f t="shared" si="328"/>
        <v>3.6745763143212892E-3</v>
      </c>
      <c r="S1156" s="67">
        <f t="shared" si="328"/>
        <v>3.6390768493824036E-3</v>
      </c>
      <c r="T1156" s="67">
        <f t="shared" si="328"/>
        <v>3.6039203388151652E-3</v>
      </c>
      <c r="U1156" s="67">
        <f t="shared" si="328"/>
        <v>3.5691034693949592E-3</v>
      </c>
      <c r="V1156" s="67">
        <f t="shared" si="328"/>
        <v>3.5346229599056787E-3</v>
      </c>
      <c r="W1156" s="67">
        <f t="shared" si="328"/>
        <v>3.5004755608304943E-3</v>
      </c>
      <c r="X1156" s="67">
        <f t="shared" si="328"/>
        <v>3.4666580540456118E-3</v>
      </c>
      <c r="Y1156" s="67">
        <f t="shared" ref="Y1156:AN1159" si="330">$C1156*POWER(POWER($D1156/$C1156,1/($D$672-$C$672)),Y$672-$C$672)</f>
        <v>3.433167252516993E-3</v>
      </c>
      <c r="Z1156" s="67">
        <f t="shared" si="330"/>
        <v>3.3999999999999998E-3</v>
      </c>
      <c r="AA1156" s="67">
        <f t="shared" si="330"/>
        <v>3.3671531707419431E-3</v>
      </c>
      <c r="AB1156" s="67">
        <f t="shared" si="330"/>
        <v>3.3346236691875063E-3</v>
      </c>
      <c r="AC1156" s="67">
        <f t="shared" si="330"/>
        <v>3.3024084296870131E-3</v>
      </c>
      <c r="AD1156" s="67">
        <f t="shared" si="330"/>
        <v>3.2705044162075147E-3</v>
      </c>
      <c r="AE1156" s="67">
        <f t="shared" si="330"/>
        <v>3.238908622046665E-3</v>
      </c>
      <c r="AF1156" s="67">
        <f t="shared" si="330"/>
        <v>3.2076180695493665E-3</v>
      </c>
      <c r="AG1156" s="67">
        <f t="shared" si="330"/>
        <v>3.176629809827147E-3</v>
      </c>
      <c r="AH1156" s="67">
        <f t="shared" si="330"/>
        <v>3.1459409224802518E-3</v>
      </c>
      <c r="AI1156" s="67">
        <f t="shared" si="330"/>
        <v>3.1155485153224155E-3</v>
      </c>
      <c r="AJ1156" s="67">
        <f t="shared" si="330"/>
        <v>3.0854497241083016E-3</v>
      </c>
      <c r="AK1156" s="67">
        <f t="shared" si="330"/>
        <v>3.0556417122635654E-3</v>
      </c>
      <c r="AL1156" s="67">
        <f t="shared" si="330"/>
        <v>3.0261216706175312E-3</v>
      </c>
      <c r="AM1156" s="67">
        <f t="shared" si="330"/>
        <v>2.9968868171384487E-3</v>
      </c>
      <c r="AN1156" s="67">
        <f t="shared" si="330"/>
        <v>2.9679343966713114E-3</v>
      </c>
      <c r="AO1156" s="67">
        <f t="shared" si="329"/>
        <v>2.9392616806782007E-3</v>
      </c>
      <c r="AP1156" s="67">
        <f t="shared" si="329"/>
        <v>2.9108659669811461E-3</v>
      </c>
      <c r="AQ1156" s="67">
        <f t="shared" si="329"/>
        <v>2.8827445795074646E-3</v>
      </c>
      <c r="AR1156" s="67">
        <f t="shared" si="329"/>
        <v>2.8548948680375617E-3</v>
      </c>
      <c r="AS1156" s="67">
        <f t="shared" si="329"/>
        <v>2.8273142079551696E-3</v>
      </c>
      <c r="AT1156" s="67">
        <f t="shared" si="329"/>
        <v>2.7999999999999991E-3</v>
      </c>
      <c r="AU1156" s="67">
        <f t="shared" si="329"/>
        <v>2.7729496700227758E-3</v>
      </c>
      <c r="AV1156" s="67">
        <f t="shared" si="329"/>
        <v>2.7461606687426512E-3</v>
      </c>
      <c r="AW1156" s="67">
        <f t="shared" si="329"/>
        <v>2.7196304715069509E-3</v>
      </c>
      <c r="AX1156" s="67">
        <f t="shared" si="329"/>
        <v>2.6933565780532464E-3</v>
      </c>
      <c r="AY1156" s="67">
        <f t="shared" si="329"/>
        <v>2.6673365122737232E-3</v>
      </c>
      <c r="AZ1156" s="67">
        <f t="shared" si="329"/>
        <v>2.6415678219818303E-3</v>
      </c>
      <c r="BA1156" s="67">
        <f t="shared" si="329"/>
        <v>2.6160480786811789E-3</v>
      </c>
      <c r="BB1156" s="67">
        <f t="shared" si="329"/>
        <v>2.5907748773366769E-3</v>
      </c>
      <c r="BC1156" s="67">
        <f t="shared" si="329"/>
        <v>2.5657458361478705E-3</v>
      </c>
      <c r="BD1156" s="67">
        <f t="shared" si="329"/>
        <v>2.5409585963244827E-3</v>
      </c>
      <c r="BE1156" s="67">
        <f t="shared" ref="BD1156:BQ1159" si="331">$C1156*POWER(POWER($D1156/$C1156,1/($D$672-$C$672)),BE$672-$C$672)</f>
        <v>2.5164108218641117E-3</v>
      </c>
      <c r="BF1156" s="67">
        <f t="shared" si="331"/>
        <v>2.4921001993320835E-3</v>
      </c>
      <c r="BG1156" s="67">
        <f t="shared" si="331"/>
        <v>2.4680244376434277E-3</v>
      </c>
      <c r="BH1156" s="67">
        <f t="shared" si="331"/>
        <v>2.4441812678469618E-3</v>
      </c>
      <c r="BI1156" s="67">
        <f t="shared" si="331"/>
        <v>2.4205684429114585E-3</v>
      </c>
      <c r="BJ1156" s="67">
        <f t="shared" si="331"/>
        <v>2.3971837375138844E-3</v>
      </c>
      <c r="BK1156" s="67">
        <f t="shared" si="331"/>
        <v>2.3740249478296756E-3</v>
      </c>
      <c r="BL1156" s="67">
        <f t="shared" si="331"/>
        <v>2.3510898913250496E-3</v>
      </c>
      <c r="BM1156" s="67">
        <f t="shared" si="331"/>
        <v>2.3283764065513157E-3</v>
      </c>
      <c r="BN1156" s="67">
        <f t="shared" si="331"/>
        <v>2.305882352941175E-3</v>
      </c>
      <c r="BO1156" s="67">
        <f t="shared" si="331"/>
        <v>2.2836056106069909E-3</v>
      </c>
      <c r="BP1156" s="67">
        <f t="shared" si="331"/>
        <v>2.2615440801410061E-3</v>
      </c>
      <c r="BQ1156" s="67">
        <f t="shared" si="331"/>
        <v>2.2396956824174883E-3</v>
      </c>
      <c r="BS1156" s="55"/>
    </row>
    <row r="1157" spans="1:71">
      <c r="B1157" s="56">
        <v>68</v>
      </c>
      <c r="C1157" s="212">
        <v>3.3999999999999998E-3</v>
      </c>
      <c r="D1157" s="212">
        <v>2.8E-3</v>
      </c>
      <c r="I1157" s="61" t="s">
        <v>381</v>
      </c>
      <c r="J1157" s="67">
        <f t="shared" ref="J1157:Y1159" si="332">$C1157*POWER(POWER($D1157/$C1157,1/($D$672-$C$672)),J$672-$C$672)</f>
        <v>3.971326791109126E-3</v>
      </c>
      <c r="K1157" s="67">
        <f t="shared" si="332"/>
        <v>3.9329604696280943E-3</v>
      </c>
      <c r="L1157" s="67">
        <f t="shared" si="332"/>
        <v>3.8949647987385179E-3</v>
      </c>
      <c r="M1157" s="67">
        <f t="shared" si="332"/>
        <v>3.8573361976472517E-3</v>
      </c>
      <c r="N1157" s="67">
        <f t="shared" si="332"/>
        <v>3.8200711201545924E-3</v>
      </c>
      <c r="O1157" s="67">
        <f t="shared" si="332"/>
        <v>3.7831660543200776E-3</v>
      </c>
      <c r="P1157" s="67">
        <f t="shared" si="332"/>
        <v>3.7466175221315106E-3</v>
      </c>
      <c r="Q1157" s="67">
        <f t="shared" si="332"/>
        <v>3.7104220791771879E-3</v>
      </c>
      <c r="R1157" s="67">
        <f t="shared" si="332"/>
        <v>3.6745763143212892E-3</v>
      </c>
      <c r="S1157" s="67">
        <f t="shared" si="332"/>
        <v>3.6390768493824036E-3</v>
      </c>
      <c r="T1157" s="67">
        <f t="shared" si="332"/>
        <v>3.6039203388151652E-3</v>
      </c>
      <c r="U1157" s="67">
        <f t="shared" si="332"/>
        <v>3.5691034693949592E-3</v>
      </c>
      <c r="V1157" s="67">
        <f t="shared" si="332"/>
        <v>3.5346229599056787E-3</v>
      </c>
      <c r="W1157" s="67">
        <f t="shared" si="332"/>
        <v>3.5004755608304943E-3</v>
      </c>
      <c r="X1157" s="67">
        <f t="shared" si="332"/>
        <v>3.4666580540456118E-3</v>
      </c>
      <c r="Y1157" s="67">
        <f t="shared" si="332"/>
        <v>3.433167252516993E-3</v>
      </c>
      <c r="Z1157" s="67">
        <f t="shared" si="330"/>
        <v>3.3999999999999998E-3</v>
      </c>
      <c r="AA1157" s="67">
        <f t="shared" si="330"/>
        <v>3.3671531707419431E-3</v>
      </c>
      <c r="AB1157" s="67">
        <f t="shared" si="330"/>
        <v>3.3346236691875063E-3</v>
      </c>
      <c r="AC1157" s="67">
        <f t="shared" si="330"/>
        <v>3.3024084296870131E-3</v>
      </c>
      <c r="AD1157" s="67">
        <f t="shared" si="330"/>
        <v>3.2705044162075147E-3</v>
      </c>
      <c r="AE1157" s="67">
        <f t="shared" si="330"/>
        <v>3.238908622046665E-3</v>
      </c>
      <c r="AF1157" s="67">
        <f t="shared" si="330"/>
        <v>3.2076180695493665E-3</v>
      </c>
      <c r="AG1157" s="67">
        <f t="shared" si="330"/>
        <v>3.176629809827147E-3</v>
      </c>
      <c r="AH1157" s="67">
        <f t="shared" si="330"/>
        <v>3.1459409224802518E-3</v>
      </c>
      <c r="AI1157" s="67">
        <f t="shared" si="330"/>
        <v>3.1155485153224155E-3</v>
      </c>
      <c r="AJ1157" s="67">
        <f t="shared" si="330"/>
        <v>3.0854497241083016E-3</v>
      </c>
      <c r="AK1157" s="67">
        <f t="shared" si="330"/>
        <v>3.0556417122635654E-3</v>
      </c>
      <c r="AL1157" s="67">
        <f t="shared" si="330"/>
        <v>3.0261216706175312E-3</v>
      </c>
      <c r="AM1157" s="67">
        <f t="shared" si="330"/>
        <v>2.9968868171384487E-3</v>
      </c>
      <c r="AN1157" s="67">
        <f t="shared" si="330"/>
        <v>2.9679343966713114E-3</v>
      </c>
      <c r="AO1157" s="67">
        <f t="shared" ref="AO1157:BD1159" si="333">$C1157*POWER(POWER($D1157/$C1157,1/($D$672-$C$672)),AO$672-$C$672)</f>
        <v>2.9392616806782007E-3</v>
      </c>
      <c r="AP1157" s="67">
        <f t="shared" si="333"/>
        <v>2.9108659669811461E-3</v>
      </c>
      <c r="AQ1157" s="67">
        <f t="shared" si="333"/>
        <v>2.8827445795074646E-3</v>
      </c>
      <c r="AR1157" s="67">
        <f t="shared" si="333"/>
        <v>2.8548948680375617E-3</v>
      </c>
      <c r="AS1157" s="67">
        <f t="shared" si="333"/>
        <v>2.8273142079551696E-3</v>
      </c>
      <c r="AT1157" s="67">
        <f t="shared" si="333"/>
        <v>2.7999999999999991E-3</v>
      </c>
      <c r="AU1157" s="67">
        <f t="shared" si="333"/>
        <v>2.7729496700227758E-3</v>
      </c>
      <c r="AV1157" s="67">
        <f t="shared" si="333"/>
        <v>2.7461606687426512E-3</v>
      </c>
      <c r="AW1157" s="67">
        <f t="shared" si="333"/>
        <v>2.7196304715069509E-3</v>
      </c>
      <c r="AX1157" s="67">
        <f t="shared" si="333"/>
        <v>2.6933565780532464E-3</v>
      </c>
      <c r="AY1157" s="67">
        <f t="shared" si="333"/>
        <v>2.6673365122737232E-3</v>
      </c>
      <c r="AZ1157" s="67">
        <f t="shared" si="333"/>
        <v>2.6415678219818303E-3</v>
      </c>
      <c r="BA1157" s="67">
        <f t="shared" si="333"/>
        <v>2.6160480786811789E-3</v>
      </c>
      <c r="BB1157" s="67">
        <f t="shared" si="333"/>
        <v>2.5907748773366769E-3</v>
      </c>
      <c r="BC1157" s="67">
        <f t="shared" si="333"/>
        <v>2.5657458361478705E-3</v>
      </c>
      <c r="BD1157" s="67">
        <f t="shared" si="333"/>
        <v>2.5409585963244827E-3</v>
      </c>
      <c r="BE1157" s="67">
        <f t="shared" si="331"/>
        <v>2.5164108218641117E-3</v>
      </c>
      <c r="BF1157" s="67">
        <f t="shared" si="331"/>
        <v>2.4921001993320835E-3</v>
      </c>
      <c r="BG1157" s="67">
        <f t="shared" si="331"/>
        <v>2.4680244376434277E-3</v>
      </c>
      <c r="BH1157" s="67">
        <f t="shared" si="331"/>
        <v>2.4441812678469618E-3</v>
      </c>
      <c r="BI1157" s="67">
        <f t="shared" si="331"/>
        <v>2.4205684429114585E-3</v>
      </c>
      <c r="BJ1157" s="67">
        <f t="shared" si="331"/>
        <v>2.3971837375138844E-3</v>
      </c>
      <c r="BK1157" s="67">
        <f t="shared" si="331"/>
        <v>2.3740249478296756E-3</v>
      </c>
      <c r="BL1157" s="67">
        <f t="shared" si="331"/>
        <v>2.3510898913250496E-3</v>
      </c>
      <c r="BM1157" s="67">
        <f t="shared" si="331"/>
        <v>2.3283764065513157E-3</v>
      </c>
      <c r="BN1157" s="67">
        <f t="shared" si="331"/>
        <v>2.305882352941175E-3</v>
      </c>
      <c r="BO1157" s="67">
        <f t="shared" si="331"/>
        <v>2.2836056106069909E-3</v>
      </c>
      <c r="BP1157" s="67">
        <f t="shared" si="331"/>
        <v>2.2615440801410061E-3</v>
      </c>
      <c r="BQ1157" s="67">
        <f t="shared" si="331"/>
        <v>2.2396956824174883E-3</v>
      </c>
      <c r="BS1157" s="55"/>
    </row>
    <row r="1158" spans="1:71">
      <c r="B1158" s="56">
        <v>69</v>
      </c>
      <c r="C1158" s="212">
        <v>3.3999999999999998E-3</v>
      </c>
      <c r="D1158" s="212">
        <v>2.8E-3</v>
      </c>
      <c r="I1158" s="61" t="s">
        <v>381</v>
      </c>
      <c r="J1158" s="67">
        <f t="shared" si="332"/>
        <v>3.971326791109126E-3</v>
      </c>
      <c r="K1158" s="67">
        <f t="shared" si="332"/>
        <v>3.9329604696280943E-3</v>
      </c>
      <c r="L1158" s="67">
        <f t="shared" si="332"/>
        <v>3.8949647987385179E-3</v>
      </c>
      <c r="M1158" s="67">
        <f t="shared" si="332"/>
        <v>3.8573361976472517E-3</v>
      </c>
      <c r="N1158" s="67">
        <f t="shared" si="332"/>
        <v>3.8200711201545924E-3</v>
      </c>
      <c r="O1158" s="67">
        <f t="shared" si="332"/>
        <v>3.7831660543200776E-3</v>
      </c>
      <c r="P1158" s="67">
        <f t="shared" si="332"/>
        <v>3.7466175221315106E-3</v>
      </c>
      <c r="Q1158" s="67">
        <f t="shared" si="332"/>
        <v>3.7104220791771879E-3</v>
      </c>
      <c r="R1158" s="67">
        <f t="shared" si="332"/>
        <v>3.6745763143212892E-3</v>
      </c>
      <c r="S1158" s="67">
        <f t="shared" si="332"/>
        <v>3.6390768493824036E-3</v>
      </c>
      <c r="T1158" s="67">
        <f t="shared" si="332"/>
        <v>3.6039203388151652E-3</v>
      </c>
      <c r="U1158" s="67">
        <f t="shared" si="332"/>
        <v>3.5691034693949592E-3</v>
      </c>
      <c r="V1158" s="67">
        <f t="shared" si="332"/>
        <v>3.5346229599056787E-3</v>
      </c>
      <c r="W1158" s="67">
        <f t="shared" si="332"/>
        <v>3.5004755608304943E-3</v>
      </c>
      <c r="X1158" s="67">
        <f t="shared" si="332"/>
        <v>3.4666580540456118E-3</v>
      </c>
      <c r="Y1158" s="67">
        <f t="shared" si="332"/>
        <v>3.433167252516993E-3</v>
      </c>
      <c r="Z1158" s="67">
        <f t="shared" si="330"/>
        <v>3.3999999999999998E-3</v>
      </c>
      <c r="AA1158" s="67">
        <f t="shared" si="330"/>
        <v>3.3671531707419431E-3</v>
      </c>
      <c r="AB1158" s="67">
        <f t="shared" si="330"/>
        <v>3.3346236691875063E-3</v>
      </c>
      <c r="AC1158" s="67">
        <f t="shared" si="330"/>
        <v>3.3024084296870131E-3</v>
      </c>
      <c r="AD1158" s="67">
        <f t="shared" si="330"/>
        <v>3.2705044162075147E-3</v>
      </c>
      <c r="AE1158" s="67">
        <f t="shared" si="330"/>
        <v>3.238908622046665E-3</v>
      </c>
      <c r="AF1158" s="67">
        <f t="shared" si="330"/>
        <v>3.2076180695493665E-3</v>
      </c>
      <c r="AG1158" s="67">
        <f t="shared" si="330"/>
        <v>3.176629809827147E-3</v>
      </c>
      <c r="AH1158" s="67">
        <f t="shared" si="330"/>
        <v>3.1459409224802518E-3</v>
      </c>
      <c r="AI1158" s="67">
        <f t="shared" si="330"/>
        <v>3.1155485153224155E-3</v>
      </c>
      <c r="AJ1158" s="67">
        <f t="shared" si="330"/>
        <v>3.0854497241083016E-3</v>
      </c>
      <c r="AK1158" s="67">
        <f t="shared" si="330"/>
        <v>3.0556417122635654E-3</v>
      </c>
      <c r="AL1158" s="67">
        <f t="shared" si="330"/>
        <v>3.0261216706175312E-3</v>
      </c>
      <c r="AM1158" s="67">
        <f t="shared" si="330"/>
        <v>2.9968868171384487E-3</v>
      </c>
      <c r="AN1158" s="67">
        <f t="shared" si="330"/>
        <v>2.9679343966713114E-3</v>
      </c>
      <c r="AO1158" s="67">
        <f t="shared" si="333"/>
        <v>2.9392616806782007E-3</v>
      </c>
      <c r="AP1158" s="67">
        <f t="shared" si="333"/>
        <v>2.9108659669811461E-3</v>
      </c>
      <c r="AQ1158" s="67">
        <f t="shared" si="333"/>
        <v>2.8827445795074646E-3</v>
      </c>
      <c r="AR1158" s="67">
        <f t="shared" si="333"/>
        <v>2.8548948680375617E-3</v>
      </c>
      <c r="AS1158" s="67">
        <f t="shared" si="333"/>
        <v>2.8273142079551696E-3</v>
      </c>
      <c r="AT1158" s="67">
        <f t="shared" si="333"/>
        <v>2.7999999999999991E-3</v>
      </c>
      <c r="AU1158" s="67">
        <f t="shared" si="333"/>
        <v>2.7729496700227758E-3</v>
      </c>
      <c r="AV1158" s="67">
        <f t="shared" si="333"/>
        <v>2.7461606687426512E-3</v>
      </c>
      <c r="AW1158" s="67">
        <f t="shared" si="333"/>
        <v>2.7196304715069509E-3</v>
      </c>
      <c r="AX1158" s="67">
        <f t="shared" si="333"/>
        <v>2.6933565780532464E-3</v>
      </c>
      <c r="AY1158" s="67">
        <f t="shared" si="333"/>
        <v>2.6673365122737232E-3</v>
      </c>
      <c r="AZ1158" s="67">
        <f t="shared" si="333"/>
        <v>2.6415678219818303E-3</v>
      </c>
      <c r="BA1158" s="67">
        <f t="shared" si="333"/>
        <v>2.6160480786811789E-3</v>
      </c>
      <c r="BB1158" s="67">
        <f t="shared" si="333"/>
        <v>2.5907748773366769E-3</v>
      </c>
      <c r="BC1158" s="67">
        <f t="shared" si="333"/>
        <v>2.5657458361478705E-3</v>
      </c>
      <c r="BD1158" s="67">
        <f t="shared" si="331"/>
        <v>2.5409585963244827E-3</v>
      </c>
      <c r="BE1158" s="67">
        <f t="shared" si="331"/>
        <v>2.5164108218641117E-3</v>
      </c>
      <c r="BF1158" s="67">
        <f t="shared" si="331"/>
        <v>2.4921001993320835E-3</v>
      </c>
      <c r="BG1158" s="67">
        <f t="shared" si="331"/>
        <v>2.4680244376434277E-3</v>
      </c>
      <c r="BH1158" s="67">
        <f t="shared" si="331"/>
        <v>2.4441812678469618E-3</v>
      </c>
      <c r="BI1158" s="67">
        <f t="shared" si="331"/>
        <v>2.4205684429114585E-3</v>
      </c>
      <c r="BJ1158" s="67">
        <f t="shared" si="331"/>
        <v>2.3971837375138844E-3</v>
      </c>
      <c r="BK1158" s="67">
        <f t="shared" si="331"/>
        <v>2.3740249478296756E-3</v>
      </c>
      <c r="BL1158" s="67">
        <f t="shared" si="331"/>
        <v>2.3510898913250496E-3</v>
      </c>
      <c r="BM1158" s="67">
        <f t="shared" si="331"/>
        <v>2.3283764065513157E-3</v>
      </c>
      <c r="BN1158" s="67">
        <f t="shared" si="331"/>
        <v>2.305882352941175E-3</v>
      </c>
      <c r="BO1158" s="67">
        <f t="shared" si="331"/>
        <v>2.2836056106069909E-3</v>
      </c>
      <c r="BP1158" s="67">
        <f t="shared" si="331"/>
        <v>2.2615440801410061E-3</v>
      </c>
      <c r="BQ1158" s="67">
        <f t="shared" si="331"/>
        <v>2.2396956824174883E-3</v>
      </c>
      <c r="BS1158" s="55"/>
    </row>
    <row r="1159" spans="1:71">
      <c r="B1159" s="56">
        <v>70</v>
      </c>
      <c r="C1159" s="212">
        <v>3.3999999999999998E-3</v>
      </c>
      <c r="D1159" s="212">
        <v>2.8E-3</v>
      </c>
      <c r="I1159" s="61" t="s">
        <v>381</v>
      </c>
      <c r="J1159" s="67">
        <f t="shared" si="332"/>
        <v>3.971326791109126E-3</v>
      </c>
      <c r="K1159" s="67">
        <f t="shared" si="332"/>
        <v>3.9329604696280943E-3</v>
      </c>
      <c r="L1159" s="67">
        <f t="shared" si="332"/>
        <v>3.8949647987385179E-3</v>
      </c>
      <c r="M1159" s="67">
        <f t="shared" si="332"/>
        <v>3.8573361976472517E-3</v>
      </c>
      <c r="N1159" s="67">
        <f t="shared" si="332"/>
        <v>3.8200711201545924E-3</v>
      </c>
      <c r="O1159" s="67">
        <f t="shared" si="332"/>
        <v>3.7831660543200776E-3</v>
      </c>
      <c r="P1159" s="67">
        <f t="shared" si="332"/>
        <v>3.7466175221315106E-3</v>
      </c>
      <c r="Q1159" s="67">
        <f t="shared" si="332"/>
        <v>3.7104220791771879E-3</v>
      </c>
      <c r="R1159" s="67">
        <f t="shared" si="332"/>
        <v>3.6745763143212892E-3</v>
      </c>
      <c r="S1159" s="67">
        <f t="shared" si="332"/>
        <v>3.6390768493824036E-3</v>
      </c>
      <c r="T1159" s="67">
        <f t="shared" si="332"/>
        <v>3.6039203388151652E-3</v>
      </c>
      <c r="U1159" s="67">
        <f t="shared" si="332"/>
        <v>3.5691034693949592E-3</v>
      </c>
      <c r="V1159" s="67">
        <f t="shared" si="332"/>
        <v>3.5346229599056787E-3</v>
      </c>
      <c r="W1159" s="67">
        <f t="shared" si="332"/>
        <v>3.5004755608304943E-3</v>
      </c>
      <c r="X1159" s="67">
        <f t="shared" si="332"/>
        <v>3.4666580540456118E-3</v>
      </c>
      <c r="Y1159" s="67">
        <f t="shared" si="332"/>
        <v>3.433167252516993E-3</v>
      </c>
      <c r="Z1159" s="67">
        <f t="shared" si="330"/>
        <v>3.3999999999999998E-3</v>
      </c>
      <c r="AA1159" s="67">
        <f t="shared" si="330"/>
        <v>3.3671531707419431E-3</v>
      </c>
      <c r="AB1159" s="67">
        <f t="shared" si="330"/>
        <v>3.3346236691875063E-3</v>
      </c>
      <c r="AC1159" s="67">
        <f t="shared" si="330"/>
        <v>3.3024084296870131E-3</v>
      </c>
      <c r="AD1159" s="67">
        <f t="shared" si="330"/>
        <v>3.2705044162075147E-3</v>
      </c>
      <c r="AE1159" s="67">
        <f t="shared" si="330"/>
        <v>3.238908622046665E-3</v>
      </c>
      <c r="AF1159" s="67">
        <f t="shared" si="330"/>
        <v>3.2076180695493665E-3</v>
      </c>
      <c r="AG1159" s="67">
        <f t="shared" si="330"/>
        <v>3.176629809827147E-3</v>
      </c>
      <c r="AH1159" s="67">
        <f t="shared" si="330"/>
        <v>3.1459409224802518E-3</v>
      </c>
      <c r="AI1159" s="67">
        <f t="shared" si="330"/>
        <v>3.1155485153224155E-3</v>
      </c>
      <c r="AJ1159" s="67">
        <f t="shared" si="330"/>
        <v>3.0854497241083016E-3</v>
      </c>
      <c r="AK1159" s="67">
        <f t="shared" si="330"/>
        <v>3.0556417122635654E-3</v>
      </c>
      <c r="AL1159" s="67">
        <f t="shared" si="330"/>
        <v>3.0261216706175312E-3</v>
      </c>
      <c r="AM1159" s="67">
        <f t="shared" si="330"/>
        <v>2.9968868171384487E-3</v>
      </c>
      <c r="AN1159" s="67">
        <f t="shared" si="330"/>
        <v>2.9679343966713114E-3</v>
      </c>
      <c r="AO1159" s="67">
        <f t="shared" si="333"/>
        <v>2.9392616806782007E-3</v>
      </c>
      <c r="AP1159" s="67">
        <f t="shared" si="333"/>
        <v>2.9108659669811461E-3</v>
      </c>
      <c r="AQ1159" s="67">
        <f t="shared" si="333"/>
        <v>2.8827445795074646E-3</v>
      </c>
      <c r="AR1159" s="67">
        <f t="shared" si="333"/>
        <v>2.8548948680375617E-3</v>
      </c>
      <c r="AS1159" s="67">
        <f t="shared" si="333"/>
        <v>2.8273142079551696E-3</v>
      </c>
      <c r="AT1159" s="67">
        <f t="shared" si="333"/>
        <v>2.7999999999999991E-3</v>
      </c>
      <c r="AU1159" s="67">
        <f t="shared" si="333"/>
        <v>2.7729496700227758E-3</v>
      </c>
      <c r="AV1159" s="67">
        <f t="shared" si="333"/>
        <v>2.7461606687426512E-3</v>
      </c>
      <c r="AW1159" s="67">
        <f t="shared" si="333"/>
        <v>2.7196304715069509E-3</v>
      </c>
      <c r="AX1159" s="67">
        <f t="shared" si="333"/>
        <v>2.6933565780532464E-3</v>
      </c>
      <c r="AY1159" s="67">
        <f t="shared" si="333"/>
        <v>2.6673365122737232E-3</v>
      </c>
      <c r="AZ1159" s="67">
        <f t="shared" si="333"/>
        <v>2.6415678219818303E-3</v>
      </c>
      <c r="BA1159" s="67">
        <f t="shared" si="333"/>
        <v>2.6160480786811789E-3</v>
      </c>
      <c r="BB1159" s="67">
        <f t="shared" si="333"/>
        <v>2.5907748773366769E-3</v>
      </c>
      <c r="BC1159" s="67">
        <f t="shared" si="333"/>
        <v>2.5657458361478705E-3</v>
      </c>
      <c r="BD1159" s="67">
        <f t="shared" si="331"/>
        <v>2.5409585963244827E-3</v>
      </c>
      <c r="BE1159" s="67">
        <f t="shared" si="331"/>
        <v>2.5164108218641117E-3</v>
      </c>
      <c r="BF1159" s="67">
        <f t="shared" si="331"/>
        <v>2.4921001993320835E-3</v>
      </c>
      <c r="BG1159" s="67">
        <f t="shared" si="331"/>
        <v>2.4680244376434277E-3</v>
      </c>
      <c r="BH1159" s="67">
        <f t="shared" si="331"/>
        <v>2.4441812678469618E-3</v>
      </c>
      <c r="BI1159" s="67">
        <f t="shared" si="331"/>
        <v>2.4205684429114585E-3</v>
      </c>
      <c r="BJ1159" s="67">
        <f t="shared" si="331"/>
        <v>2.3971837375138844E-3</v>
      </c>
      <c r="BK1159" s="67">
        <f t="shared" si="331"/>
        <v>2.3740249478296756E-3</v>
      </c>
      <c r="BL1159" s="67">
        <f t="shared" si="331"/>
        <v>2.3510898913250496E-3</v>
      </c>
      <c r="BM1159" s="67">
        <f t="shared" si="331"/>
        <v>2.3283764065513157E-3</v>
      </c>
      <c r="BN1159" s="67">
        <f t="shared" si="331"/>
        <v>2.305882352941175E-3</v>
      </c>
      <c r="BO1159" s="67">
        <f t="shared" si="331"/>
        <v>2.2836056106069909E-3</v>
      </c>
      <c r="BP1159" s="67">
        <f t="shared" si="331"/>
        <v>2.2615440801410061E-3</v>
      </c>
      <c r="BQ1159" s="67">
        <f t="shared" si="331"/>
        <v>2.2396956824174883E-3</v>
      </c>
      <c r="BS1159" s="55"/>
    </row>
    <row r="1160" spans="1:71">
      <c r="A1160" s="90" t="s">
        <v>266</v>
      </c>
      <c r="C1160" s="213"/>
      <c r="D1160" s="213"/>
      <c r="E1160" s="135"/>
      <c r="J1160" s="67"/>
      <c r="K1160" s="67"/>
      <c r="L1160" s="67"/>
      <c r="M1160" s="67"/>
      <c r="N1160" s="67"/>
      <c r="O1160" s="67"/>
      <c r="P1160" s="67"/>
      <c r="Q1160" s="67"/>
      <c r="R1160" s="67"/>
      <c r="S1160" s="67"/>
      <c r="T1160" s="67"/>
      <c r="U1160" s="67"/>
      <c r="V1160" s="67"/>
      <c r="W1160" s="67"/>
      <c r="X1160" s="67"/>
      <c r="Y1160" s="67"/>
      <c r="BS1160" s="55"/>
    </row>
    <row r="1161" spans="1:71">
      <c r="B1161" s="55" t="s">
        <v>333</v>
      </c>
      <c r="C1161" s="70">
        <v>2024</v>
      </c>
      <c r="D1161" s="70">
        <v>2044</v>
      </c>
      <c r="E1161" s="135"/>
      <c r="J1161" s="236">
        <f t="shared" ref="J1161:X1161" si="334">K1161-1</f>
        <v>2008</v>
      </c>
      <c r="K1161" s="236">
        <f t="shared" si="334"/>
        <v>2009</v>
      </c>
      <c r="L1161" s="236">
        <f t="shared" si="334"/>
        <v>2010</v>
      </c>
      <c r="M1161" s="236">
        <f t="shared" si="334"/>
        <v>2011</v>
      </c>
      <c r="N1161" s="236">
        <f t="shared" si="334"/>
        <v>2012</v>
      </c>
      <c r="O1161" s="236">
        <f t="shared" si="334"/>
        <v>2013</v>
      </c>
      <c r="P1161" s="236">
        <f t="shared" si="334"/>
        <v>2014</v>
      </c>
      <c r="Q1161" s="236">
        <f t="shared" si="334"/>
        <v>2015</v>
      </c>
      <c r="R1161" s="236">
        <f t="shared" si="334"/>
        <v>2016</v>
      </c>
      <c r="S1161" s="236">
        <f t="shared" si="334"/>
        <v>2017</v>
      </c>
      <c r="T1161" s="236">
        <f t="shared" si="334"/>
        <v>2018</v>
      </c>
      <c r="U1161" s="236">
        <f t="shared" si="334"/>
        <v>2019</v>
      </c>
      <c r="V1161" s="236">
        <f t="shared" si="334"/>
        <v>2020</v>
      </c>
      <c r="W1161" s="236">
        <f t="shared" si="334"/>
        <v>2021</v>
      </c>
      <c r="X1161" s="236">
        <f t="shared" si="334"/>
        <v>2022</v>
      </c>
      <c r="Y1161" s="236">
        <f>Z1161-1</f>
        <v>2023</v>
      </c>
      <c r="Z1161" s="185">
        <f>$Z$6</f>
        <v>2024</v>
      </c>
      <c r="AA1161" s="236">
        <f t="shared" ref="AA1161:BQ1161" si="335">Z1161+1</f>
        <v>2025</v>
      </c>
      <c r="AB1161" s="236">
        <f t="shared" si="335"/>
        <v>2026</v>
      </c>
      <c r="AC1161" s="236">
        <f t="shared" si="335"/>
        <v>2027</v>
      </c>
      <c r="AD1161" s="236">
        <f t="shared" si="335"/>
        <v>2028</v>
      </c>
      <c r="AE1161" s="236">
        <f t="shared" si="335"/>
        <v>2029</v>
      </c>
      <c r="AF1161" s="236">
        <f t="shared" si="335"/>
        <v>2030</v>
      </c>
      <c r="AG1161" s="236">
        <f t="shared" si="335"/>
        <v>2031</v>
      </c>
      <c r="AH1161" s="236">
        <f t="shared" si="335"/>
        <v>2032</v>
      </c>
      <c r="AI1161" s="236">
        <f t="shared" si="335"/>
        <v>2033</v>
      </c>
      <c r="AJ1161" s="236">
        <f t="shared" si="335"/>
        <v>2034</v>
      </c>
      <c r="AK1161" s="236">
        <f t="shared" si="335"/>
        <v>2035</v>
      </c>
      <c r="AL1161" s="236">
        <f t="shared" si="335"/>
        <v>2036</v>
      </c>
      <c r="AM1161" s="236">
        <f t="shared" si="335"/>
        <v>2037</v>
      </c>
      <c r="AN1161" s="236">
        <f t="shared" si="335"/>
        <v>2038</v>
      </c>
      <c r="AO1161" s="236">
        <f t="shared" si="335"/>
        <v>2039</v>
      </c>
      <c r="AP1161" s="236">
        <f t="shared" si="335"/>
        <v>2040</v>
      </c>
      <c r="AQ1161" s="236">
        <f t="shared" si="335"/>
        <v>2041</v>
      </c>
      <c r="AR1161" s="236">
        <f t="shared" si="335"/>
        <v>2042</v>
      </c>
      <c r="AS1161" s="236">
        <f t="shared" si="335"/>
        <v>2043</v>
      </c>
      <c r="AT1161" s="236">
        <f t="shared" si="335"/>
        <v>2044</v>
      </c>
      <c r="AU1161" s="236">
        <f t="shared" si="335"/>
        <v>2045</v>
      </c>
      <c r="AV1161" s="236">
        <f t="shared" si="335"/>
        <v>2046</v>
      </c>
      <c r="AW1161" s="236">
        <f t="shared" si="335"/>
        <v>2047</v>
      </c>
      <c r="AX1161" s="236">
        <f t="shared" si="335"/>
        <v>2048</v>
      </c>
      <c r="AY1161" s="236">
        <f t="shared" si="335"/>
        <v>2049</v>
      </c>
      <c r="AZ1161" s="236">
        <f t="shared" si="335"/>
        <v>2050</v>
      </c>
      <c r="BA1161" s="236">
        <f t="shared" si="335"/>
        <v>2051</v>
      </c>
      <c r="BB1161" s="236">
        <f t="shared" si="335"/>
        <v>2052</v>
      </c>
      <c r="BC1161" s="236">
        <f t="shared" si="335"/>
        <v>2053</v>
      </c>
      <c r="BD1161" s="236">
        <f>BC1161+1</f>
        <v>2054</v>
      </c>
      <c r="BE1161" s="236">
        <f t="shared" si="335"/>
        <v>2055</v>
      </c>
      <c r="BF1161" s="236">
        <f t="shared" si="335"/>
        <v>2056</v>
      </c>
      <c r="BG1161" s="236">
        <f t="shared" si="335"/>
        <v>2057</v>
      </c>
      <c r="BH1161" s="236">
        <f t="shared" si="335"/>
        <v>2058</v>
      </c>
      <c r="BI1161" s="236">
        <f t="shared" si="335"/>
        <v>2059</v>
      </c>
      <c r="BJ1161" s="236">
        <f t="shared" si="335"/>
        <v>2060</v>
      </c>
      <c r="BK1161" s="236">
        <f t="shared" si="335"/>
        <v>2061</v>
      </c>
      <c r="BL1161" s="236">
        <f t="shared" si="335"/>
        <v>2062</v>
      </c>
      <c r="BM1161" s="236">
        <f t="shared" si="335"/>
        <v>2063</v>
      </c>
      <c r="BN1161" s="236">
        <f t="shared" si="335"/>
        <v>2064</v>
      </c>
      <c r="BO1161" s="236">
        <f t="shared" si="335"/>
        <v>2065</v>
      </c>
      <c r="BP1161" s="236">
        <f t="shared" si="335"/>
        <v>2066</v>
      </c>
      <c r="BQ1161" s="236">
        <f t="shared" si="335"/>
        <v>2067</v>
      </c>
      <c r="BS1161" s="55"/>
    </row>
    <row r="1162" spans="1:71">
      <c r="B1162" s="56">
        <v>0</v>
      </c>
      <c r="C1162" s="212">
        <v>1E-4</v>
      </c>
      <c r="D1162" s="212">
        <v>1E-4</v>
      </c>
      <c r="I1162" s="61" t="s">
        <v>381</v>
      </c>
      <c r="J1162" s="67">
        <f t="shared" ref="J1162:Y1177" si="336">$C1162*POWER(POWER($D1162/$C1162,1/($D$672-$C$672)),J$672-$C$672)</f>
        <v>1E-4</v>
      </c>
      <c r="K1162" s="67">
        <f t="shared" si="336"/>
        <v>1E-4</v>
      </c>
      <c r="L1162" s="67">
        <f t="shared" si="336"/>
        <v>1E-4</v>
      </c>
      <c r="M1162" s="67">
        <f t="shared" si="336"/>
        <v>1E-4</v>
      </c>
      <c r="N1162" s="67">
        <f t="shared" si="336"/>
        <v>1E-4</v>
      </c>
      <c r="O1162" s="67">
        <f t="shared" si="336"/>
        <v>1E-4</v>
      </c>
      <c r="P1162" s="67">
        <f t="shared" si="336"/>
        <v>1E-4</v>
      </c>
      <c r="Q1162" s="67">
        <f t="shared" si="336"/>
        <v>1E-4</v>
      </c>
      <c r="R1162" s="67">
        <f t="shared" si="336"/>
        <v>1E-4</v>
      </c>
      <c r="S1162" s="67">
        <f t="shared" si="336"/>
        <v>1E-4</v>
      </c>
      <c r="T1162" s="67">
        <f t="shared" si="336"/>
        <v>1E-4</v>
      </c>
      <c r="U1162" s="67">
        <f t="shared" si="336"/>
        <v>1E-4</v>
      </c>
      <c r="V1162" s="67">
        <f t="shared" si="336"/>
        <v>1E-4</v>
      </c>
      <c r="W1162" s="67">
        <f t="shared" si="336"/>
        <v>1E-4</v>
      </c>
      <c r="X1162" s="67">
        <f t="shared" si="336"/>
        <v>1E-4</v>
      </c>
      <c r="Y1162" s="67">
        <f t="shared" si="336"/>
        <v>1E-4</v>
      </c>
      <c r="Z1162" s="67">
        <f t="shared" ref="Z1162:AO1177" si="337">$C1162*POWER(POWER($D1162/$C1162,1/($D$672-$C$672)),Z$672-$C$672)</f>
        <v>1E-4</v>
      </c>
      <c r="AA1162" s="67">
        <f t="shared" si="337"/>
        <v>1E-4</v>
      </c>
      <c r="AB1162" s="67">
        <f t="shared" si="337"/>
        <v>1E-4</v>
      </c>
      <c r="AC1162" s="67">
        <f t="shared" si="337"/>
        <v>1E-4</v>
      </c>
      <c r="AD1162" s="67">
        <f t="shared" si="337"/>
        <v>1E-4</v>
      </c>
      <c r="AE1162" s="67">
        <f t="shared" si="337"/>
        <v>1E-4</v>
      </c>
      <c r="AF1162" s="67">
        <f t="shared" si="337"/>
        <v>1E-4</v>
      </c>
      <c r="AG1162" s="67">
        <f t="shared" si="337"/>
        <v>1E-4</v>
      </c>
      <c r="AH1162" s="67">
        <f t="shared" si="337"/>
        <v>1E-4</v>
      </c>
      <c r="AI1162" s="67">
        <f t="shared" si="337"/>
        <v>1E-4</v>
      </c>
      <c r="AJ1162" s="67">
        <f t="shared" si="337"/>
        <v>1E-4</v>
      </c>
      <c r="AK1162" s="67">
        <f t="shared" si="337"/>
        <v>1E-4</v>
      </c>
      <c r="AL1162" s="67">
        <f t="shared" si="337"/>
        <v>1E-4</v>
      </c>
      <c r="AM1162" s="67">
        <f t="shared" si="337"/>
        <v>1E-4</v>
      </c>
      <c r="AN1162" s="67">
        <f t="shared" si="337"/>
        <v>1E-4</v>
      </c>
      <c r="AO1162" s="67">
        <f t="shared" si="337"/>
        <v>1E-4</v>
      </c>
      <c r="AP1162" s="67">
        <f t="shared" ref="AP1162:BE1177" si="338">$C1162*POWER(POWER($D1162/$C1162,1/($D$672-$C$672)),AP$672-$C$672)</f>
        <v>1E-4</v>
      </c>
      <c r="AQ1162" s="67">
        <f t="shared" si="338"/>
        <v>1E-4</v>
      </c>
      <c r="AR1162" s="67">
        <f t="shared" si="338"/>
        <v>1E-4</v>
      </c>
      <c r="AS1162" s="67">
        <f t="shared" si="338"/>
        <v>1E-4</v>
      </c>
      <c r="AT1162" s="67">
        <f t="shared" si="338"/>
        <v>1E-4</v>
      </c>
      <c r="AU1162" s="67">
        <f t="shared" si="338"/>
        <v>1E-4</v>
      </c>
      <c r="AV1162" s="67">
        <f t="shared" si="338"/>
        <v>1E-4</v>
      </c>
      <c r="AW1162" s="67">
        <f t="shared" si="338"/>
        <v>1E-4</v>
      </c>
      <c r="AX1162" s="67">
        <f t="shared" si="338"/>
        <v>1E-4</v>
      </c>
      <c r="AY1162" s="67">
        <f t="shared" si="338"/>
        <v>1E-4</v>
      </c>
      <c r="AZ1162" s="67">
        <f t="shared" si="338"/>
        <v>1E-4</v>
      </c>
      <c r="BA1162" s="67">
        <f t="shared" si="338"/>
        <v>1E-4</v>
      </c>
      <c r="BB1162" s="67">
        <f t="shared" si="338"/>
        <v>1E-4</v>
      </c>
      <c r="BC1162" s="67">
        <f t="shared" si="338"/>
        <v>1E-4</v>
      </c>
      <c r="BD1162" s="67">
        <f t="shared" si="338"/>
        <v>1E-4</v>
      </c>
      <c r="BE1162" s="67">
        <f t="shared" si="338"/>
        <v>1E-4</v>
      </c>
      <c r="BF1162" s="67">
        <f t="shared" ref="BF1162:BQ1176" si="339">$C1162*POWER(POWER($D1162/$C1162,1/($D$672-$C$672)),BF$672-$C$672)</f>
        <v>1E-4</v>
      </c>
      <c r="BG1162" s="67">
        <f t="shared" si="339"/>
        <v>1E-4</v>
      </c>
      <c r="BH1162" s="67">
        <f t="shared" si="339"/>
        <v>1E-4</v>
      </c>
      <c r="BI1162" s="67">
        <f t="shared" si="339"/>
        <v>1E-4</v>
      </c>
      <c r="BJ1162" s="67">
        <f t="shared" si="339"/>
        <v>1E-4</v>
      </c>
      <c r="BK1162" s="67">
        <f t="shared" si="339"/>
        <v>1E-4</v>
      </c>
      <c r="BL1162" s="67">
        <f t="shared" si="339"/>
        <v>1E-4</v>
      </c>
      <c r="BM1162" s="67">
        <f t="shared" si="339"/>
        <v>1E-4</v>
      </c>
      <c r="BN1162" s="67">
        <f t="shared" si="339"/>
        <v>1E-4</v>
      </c>
      <c r="BO1162" s="67">
        <f t="shared" si="339"/>
        <v>1E-4</v>
      </c>
      <c r="BP1162" s="67">
        <f t="shared" si="339"/>
        <v>1E-4</v>
      </c>
      <c r="BQ1162" s="67">
        <f t="shared" si="339"/>
        <v>1E-4</v>
      </c>
      <c r="BS1162" s="55"/>
    </row>
    <row r="1163" spans="1:71">
      <c r="B1163" s="56">
        <v>5</v>
      </c>
      <c r="C1163" s="212">
        <v>1.6400000000000001E-2</v>
      </c>
      <c r="D1163" s="212">
        <v>8.3000000000000001E-3</v>
      </c>
      <c r="I1163" s="61" t="s">
        <v>381</v>
      </c>
      <c r="J1163" s="67">
        <f t="shared" si="336"/>
        <v>2.8278505436513113E-2</v>
      </c>
      <c r="K1163" s="67">
        <f t="shared" si="336"/>
        <v>2.7331795637550223E-2</v>
      </c>
      <c r="L1163" s="67">
        <f t="shared" si="336"/>
        <v>2.6416779855990922E-2</v>
      </c>
      <c r="M1163" s="67">
        <f t="shared" si="336"/>
        <v>2.5532397037285784E-2</v>
      </c>
      <c r="N1163" s="67">
        <f t="shared" si="336"/>
        <v>2.4677621648944392E-2</v>
      </c>
      <c r="O1163" s="67">
        <f t="shared" si="336"/>
        <v>2.3851462491325377E-2</v>
      </c>
      <c r="P1163" s="67">
        <f t="shared" si="336"/>
        <v>2.3052961548238837E-2</v>
      </c>
      <c r="Q1163" s="67">
        <f t="shared" si="336"/>
        <v>2.2281192876028432E-2</v>
      </c>
      <c r="R1163" s="67">
        <f t="shared" si="336"/>
        <v>2.1535261529844838E-2</v>
      </c>
      <c r="S1163" s="67">
        <f t="shared" si="336"/>
        <v>2.0814302525865507E-2</v>
      </c>
      <c r="T1163" s="67">
        <f t="shared" si="336"/>
        <v>2.011747983825728E-2</v>
      </c>
      <c r="U1163" s="67">
        <f t="shared" si="336"/>
        <v>1.9443985429718799E-2</v>
      </c>
      <c r="V1163" s="67">
        <f t="shared" si="336"/>
        <v>1.8793038314478462E-2</v>
      </c>
      <c r="W1163" s="67">
        <f t="shared" si="336"/>
        <v>1.8163883652661382E-2</v>
      </c>
      <c r="X1163" s="67">
        <f t="shared" si="336"/>
        <v>1.7555791874975243E-2</v>
      </c>
      <c r="Y1163" s="67">
        <f t="shared" si="336"/>
        <v>1.696805783669993E-2</v>
      </c>
      <c r="Z1163" s="67">
        <f t="shared" si="337"/>
        <v>1.6400000000000001E-2</v>
      </c>
      <c r="AA1163" s="67">
        <f t="shared" si="337"/>
        <v>1.585095964361171E-2</v>
      </c>
      <c r="AB1163" s="67">
        <f t="shared" si="337"/>
        <v>1.5320300098988233E-2</v>
      </c>
      <c r="AC1163" s="67">
        <f t="shared" si="337"/>
        <v>1.4807406012017252E-2</v>
      </c>
      <c r="AD1163" s="67">
        <f t="shared" si="337"/>
        <v>1.4311682629454809E-2</v>
      </c>
      <c r="AE1163" s="67">
        <f t="shared" si="337"/>
        <v>1.3832555109247979E-2</v>
      </c>
      <c r="AF1163" s="67">
        <f t="shared" si="337"/>
        <v>1.3369467853946625E-2</v>
      </c>
      <c r="AG1163" s="67">
        <f t="shared" si="337"/>
        <v>1.2921883866431219E-2</v>
      </c>
      <c r="AH1163" s="67">
        <f t="shared" si="337"/>
        <v>1.2489284127209663E-2</v>
      </c>
      <c r="AI1163" s="67">
        <f t="shared" si="337"/>
        <v>1.2071166992561014E-2</v>
      </c>
      <c r="AJ1163" s="67">
        <f t="shared" si="337"/>
        <v>1.1667047612828193E-2</v>
      </c>
      <c r="AK1163" s="67">
        <f t="shared" si="337"/>
        <v>1.1276457370185122E-2</v>
      </c>
      <c r="AL1163" s="67">
        <f t="shared" si="337"/>
        <v>1.0898943335226351E-2</v>
      </c>
      <c r="AM1163" s="67">
        <f t="shared" si="337"/>
        <v>1.0534067741749005E-2</v>
      </c>
      <c r="AN1163" s="67">
        <f t="shared" si="337"/>
        <v>1.0181407479118013E-2</v>
      </c>
      <c r="AO1163" s="67">
        <f t="shared" si="337"/>
        <v>9.8405536016259783E-3</v>
      </c>
      <c r="AP1163" s="67">
        <f t="shared" si="338"/>
        <v>9.5111108542787343E-3</v>
      </c>
      <c r="AQ1163" s="67">
        <f t="shared" si="338"/>
        <v>9.192697214456676E-3</v>
      </c>
      <c r="AR1163" s="67">
        <f t="shared" si="338"/>
        <v>8.8849434489203984E-3</v>
      </c>
      <c r="AS1163" s="67">
        <f t="shared" si="338"/>
        <v>8.5874926856469181E-3</v>
      </c>
      <c r="AT1163" s="67">
        <f t="shared" si="338"/>
        <v>8.3000000000000001E-3</v>
      </c>
      <c r="AU1163" s="67">
        <f t="shared" si="338"/>
        <v>8.0221320147547074E-3</v>
      </c>
      <c r="AV1163" s="67">
        <f t="shared" si="338"/>
        <v>7.7535665135123385E-3</v>
      </c>
      <c r="AW1163" s="67">
        <f t="shared" si="338"/>
        <v>7.4939920670575129E-3</v>
      </c>
      <c r="AX1163" s="67">
        <f t="shared" si="338"/>
        <v>7.2431076722240815E-3</v>
      </c>
      <c r="AY1163" s="67">
        <f t="shared" si="338"/>
        <v>7.0006224028511116E-3</v>
      </c>
      <c r="AZ1163" s="67">
        <f t="shared" si="338"/>
        <v>6.7662550724242078E-3</v>
      </c>
      <c r="BA1163" s="67">
        <f t="shared" si="338"/>
        <v>6.5397339080109232E-3</v>
      </c>
      <c r="BB1163" s="67">
        <f t="shared" si="338"/>
        <v>6.3207962351122075E-3</v>
      </c>
      <c r="BC1163" s="67">
        <f t="shared" si="338"/>
        <v>6.1091881730644159E-3</v>
      </c>
      <c r="BD1163" s="67">
        <f t="shared" si="338"/>
        <v>5.9046643406386583E-3</v>
      </c>
      <c r="BE1163" s="67">
        <f t="shared" si="338"/>
        <v>5.7069875714961301E-3</v>
      </c>
      <c r="BF1163" s="67">
        <f t="shared" si="339"/>
        <v>5.5159286391694359E-3</v>
      </c>
      <c r="BG1163" s="67">
        <f t="shared" si="339"/>
        <v>5.3312659912510222E-3</v>
      </c>
      <c r="BH1163" s="67">
        <f t="shared" si="339"/>
        <v>5.1527854924804592E-3</v>
      </c>
      <c r="BI1163" s="67">
        <f t="shared" si="339"/>
        <v>4.9802801764326611E-3</v>
      </c>
      <c r="BJ1163" s="67">
        <f t="shared" si="339"/>
        <v>4.8135500055191162E-3</v>
      </c>
      <c r="BK1163" s="67">
        <f t="shared" si="339"/>
        <v>4.6524016390238065E-3</v>
      </c>
      <c r="BL1163" s="67">
        <f t="shared" si="339"/>
        <v>4.4966482089048359E-3</v>
      </c>
      <c r="BM1163" s="67">
        <f t="shared" si="339"/>
        <v>4.3461091031017952E-3</v>
      </c>
      <c r="BN1163" s="67">
        <f t="shared" si="339"/>
        <v>4.2006097560975623E-3</v>
      </c>
      <c r="BO1163" s="67">
        <f t="shared" si="339"/>
        <v>4.0599814464917124E-3</v>
      </c>
      <c r="BP1163" s="67">
        <f t="shared" si="339"/>
        <v>3.9240611013507572E-3</v>
      </c>
      <c r="BQ1163" s="67">
        <f t="shared" si="339"/>
        <v>3.7926911071083759E-3</v>
      </c>
      <c r="BS1163" s="55"/>
    </row>
    <row r="1164" spans="1:71">
      <c r="B1164" s="56">
        <v>6</v>
      </c>
      <c r="C1164" s="212">
        <v>1.61E-2</v>
      </c>
      <c r="D1164" s="212">
        <v>8.3000000000000001E-3</v>
      </c>
      <c r="I1164" s="61" t="s">
        <v>381</v>
      </c>
      <c r="J1164" s="67">
        <f t="shared" si="336"/>
        <v>2.7354205354944889E-2</v>
      </c>
      <c r="K1164" s="67">
        <f t="shared" si="336"/>
        <v>2.6462856013530357E-2</v>
      </c>
      <c r="L1164" s="67">
        <f t="shared" si="336"/>
        <v>2.5600551699676694E-2</v>
      </c>
      <c r="M1164" s="67">
        <f t="shared" si="336"/>
        <v>2.4766345967824555E-2</v>
      </c>
      <c r="N1164" s="67">
        <f t="shared" si="336"/>
        <v>2.395932321277771E-2</v>
      </c>
      <c r="O1164" s="67">
        <f t="shared" si="336"/>
        <v>2.3178597664755649E-2</v>
      </c>
      <c r="P1164" s="67">
        <f t="shared" si="336"/>
        <v>2.2423312417192878E-2</v>
      </c>
      <c r="Q1164" s="67">
        <f t="shared" si="336"/>
        <v>2.1692638486217799E-2</v>
      </c>
      <c r="R1164" s="67">
        <f t="shared" si="336"/>
        <v>2.0985773900778899E-2</v>
      </c>
      <c r="S1164" s="67">
        <f t="shared" si="336"/>
        <v>2.0301942822419605E-2</v>
      </c>
      <c r="T1164" s="67">
        <f t="shared" si="336"/>
        <v>1.9640394693735692E-2</v>
      </c>
      <c r="U1164" s="67">
        <f t="shared" si="336"/>
        <v>1.9000403414580581E-2</v>
      </c>
      <c r="V1164" s="67">
        <f t="shared" si="336"/>
        <v>1.8381266545114353E-2</v>
      </c>
      <c r="W1164" s="67">
        <f t="shared" si="336"/>
        <v>1.7782304534821821E-2</v>
      </c>
      <c r="X1164" s="67">
        <f t="shared" si="336"/>
        <v>1.7202859976653335E-2</v>
      </c>
      <c r="Y1164" s="67">
        <f t="shared" si="336"/>
        <v>1.6642296885469827E-2</v>
      </c>
      <c r="Z1164" s="67">
        <f t="shared" si="337"/>
        <v>1.61E-2</v>
      </c>
      <c r="AA1164" s="67">
        <f t="shared" si="337"/>
        <v>1.5575374107543586E-2</v>
      </c>
      <c r="AB1164" s="67">
        <f t="shared" si="337"/>
        <v>1.5067843390679451E-2</v>
      </c>
      <c r="AC1164" s="67">
        <f t="shared" si="337"/>
        <v>1.4576850795261522E-2</v>
      </c>
      <c r="AD1164" s="67">
        <f t="shared" si="337"/>
        <v>1.4101857419008847E-2</v>
      </c>
      <c r="AE1164" s="67">
        <f t="shared" si="337"/>
        <v>1.3642341920018747E-2</v>
      </c>
      <c r="AF1164" s="67">
        <f t="shared" si="337"/>
        <v>1.3197799944553817E-2</v>
      </c>
      <c r="AG1164" s="67">
        <f t="shared" si="337"/>
        <v>1.2767743573474764E-2</v>
      </c>
      <c r="AH1164" s="67">
        <f t="shared" si="337"/>
        <v>1.2351700786711483E-2</v>
      </c>
      <c r="AI1164" s="67">
        <f t="shared" si="337"/>
        <v>1.1949214945184583E-2</v>
      </c>
      <c r="AJ1164" s="67">
        <f t="shared" si="337"/>
        <v>1.1559844289608746E-2</v>
      </c>
      <c r="AK1164" s="67">
        <f t="shared" si="337"/>
        <v>1.1183161455627803E-2</v>
      </c>
      <c r="AL1164" s="67">
        <f t="shared" si="337"/>
        <v>1.0818753004749363E-2</v>
      </c>
      <c r="AM1164" s="67">
        <f t="shared" si="337"/>
        <v>1.0466218970564137E-2</v>
      </c>
      <c r="AN1164" s="67">
        <f t="shared" si="337"/>
        <v>1.0125172419751935E-2</v>
      </c>
      <c r="AO1164" s="67">
        <f t="shared" si="337"/>
        <v>9.7952390273924675E-3</v>
      </c>
      <c r="AP1164" s="67">
        <f t="shared" si="338"/>
        <v>9.4760566661148474E-3</v>
      </c>
      <c r="AQ1164" s="67">
        <f t="shared" si="338"/>
        <v>9.1672750086348453E-3</v>
      </c>
      <c r="AR1164" s="67">
        <f t="shared" si="338"/>
        <v>8.8685551432436376E-3</v>
      </c>
      <c r="AS1164" s="67">
        <f t="shared" si="338"/>
        <v>8.5795692018260546E-3</v>
      </c>
      <c r="AT1164" s="67">
        <f t="shared" si="338"/>
        <v>8.2999999999999949E-3</v>
      </c>
      <c r="AU1164" s="67">
        <f t="shared" si="338"/>
        <v>8.0295406889820918E-3</v>
      </c>
      <c r="AV1164" s="67">
        <f t="shared" si="338"/>
        <v>7.7678944187974759E-3</v>
      </c>
      <c r="AW1164" s="67">
        <f t="shared" si="338"/>
        <v>7.5147740124640091E-3</v>
      </c>
      <c r="AX1164" s="67">
        <f t="shared" si="338"/>
        <v>7.2699016507933763E-3</v>
      </c>
      <c r="AY1164" s="67">
        <f t="shared" si="338"/>
        <v>7.033008567463076E-3</v>
      </c>
      <c r="AZ1164" s="67">
        <f t="shared" si="338"/>
        <v>6.8038347540246343E-3</v>
      </c>
      <c r="BA1164" s="67">
        <f t="shared" si="338"/>
        <v>6.5821286745242529E-3</v>
      </c>
      <c r="BB1164" s="67">
        <f t="shared" si="338"/>
        <v>6.3676469894226855E-3</v>
      </c>
      <c r="BC1164" s="67">
        <f t="shared" si="338"/>
        <v>6.1601542885113027E-3</v>
      </c>
      <c r="BD1164" s="67">
        <f t="shared" si="338"/>
        <v>5.959422832531213E-3</v>
      </c>
      <c r="BE1164" s="67">
        <f t="shared" si="338"/>
        <v>5.7652323032118457E-3</v>
      </c>
      <c r="BF1164" s="67">
        <f t="shared" si="339"/>
        <v>5.5773695614546367E-3</v>
      </c>
      <c r="BG1164" s="67">
        <f t="shared" si="339"/>
        <v>5.3956284133964147E-3</v>
      </c>
      <c r="BH1164" s="67">
        <f t="shared" si="339"/>
        <v>5.2198093840957142E-3</v>
      </c>
      <c r="BI1164" s="67">
        <f t="shared" si="339"/>
        <v>5.0497194985936284E-3</v>
      </c>
      <c r="BJ1164" s="67">
        <f t="shared" si="339"/>
        <v>4.8851720701088936E-3</v>
      </c>
      <c r="BK1164" s="67">
        <f t="shared" si="339"/>
        <v>4.7259864951347307E-3</v>
      </c>
      <c r="BL1164" s="67">
        <f t="shared" si="339"/>
        <v>4.5719880552125558E-3</v>
      </c>
      <c r="BM1164" s="67">
        <f t="shared" si="339"/>
        <v>4.4230077251649815E-3</v>
      </c>
      <c r="BN1164" s="67">
        <f t="shared" si="339"/>
        <v>4.2788819875776343E-3</v>
      </c>
      <c r="BO1164" s="67">
        <f t="shared" si="339"/>
        <v>4.1394526533261693E-3</v>
      </c>
      <c r="BP1164" s="67">
        <f t="shared" si="339"/>
        <v>4.004566687951492E-3</v>
      </c>
      <c r="BQ1164" s="67">
        <f t="shared" si="339"/>
        <v>3.8740760436926235E-3</v>
      </c>
      <c r="BS1164" s="55"/>
    </row>
    <row r="1165" spans="1:71">
      <c r="B1165" s="56">
        <v>7</v>
      </c>
      <c r="C1165" s="212">
        <v>1.5699999999999999E-2</v>
      </c>
      <c r="D1165" s="212">
        <v>8.2000000000000007E-3</v>
      </c>
      <c r="I1165" s="61" t="s">
        <v>381</v>
      </c>
      <c r="J1165" s="67">
        <f t="shared" si="336"/>
        <v>2.6397833933733374E-2</v>
      </c>
      <c r="K1165" s="67">
        <f t="shared" si="336"/>
        <v>2.555430079146908E-2</v>
      </c>
      <c r="L1165" s="67">
        <f t="shared" si="336"/>
        <v>2.4737722442688386E-2</v>
      </c>
      <c r="M1165" s="67">
        <f t="shared" si="336"/>
        <v>2.3947237556810035E-2</v>
      </c>
      <c r="N1165" s="67">
        <f t="shared" si="336"/>
        <v>2.3182012326756905E-2</v>
      </c>
      <c r="O1165" s="67">
        <f t="shared" si="336"/>
        <v>2.2441239589452492E-2</v>
      </c>
      <c r="P1165" s="67">
        <f t="shared" si="336"/>
        <v>2.1724137974421628E-2</v>
      </c>
      <c r="Q1165" s="67">
        <f t="shared" si="336"/>
        <v>2.1029951079597289E-2</v>
      </c>
      <c r="R1165" s="67">
        <f t="shared" si="336"/>
        <v>2.0357946673464244E-2</v>
      </c>
      <c r="S1165" s="67">
        <f t="shared" si="336"/>
        <v>1.9707415922697924E-2</v>
      </c>
      <c r="T1165" s="67">
        <f t="shared" si="336"/>
        <v>1.9077672644483741E-2</v>
      </c>
      <c r="U1165" s="67">
        <f t="shared" si="336"/>
        <v>1.8468052582728354E-2</v>
      </c>
      <c r="V1165" s="67">
        <f t="shared" si="336"/>
        <v>1.7877912707399281E-2</v>
      </c>
      <c r="W1165" s="67">
        <f t="shared" si="336"/>
        <v>1.7306630536253864E-2</v>
      </c>
      <c r="X1165" s="67">
        <f t="shared" si="336"/>
        <v>1.6753603478242188E-2</v>
      </c>
      <c r="Y1165" s="67">
        <f t="shared" si="336"/>
        <v>1.6218248197891236E-2</v>
      </c>
      <c r="Z1165" s="67">
        <f t="shared" si="337"/>
        <v>1.5699999999999999E-2</v>
      </c>
      <c r="AA1165" s="67">
        <f t="shared" si="337"/>
        <v>1.5198312233996371E-2</v>
      </c>
      <c r="AB1165" s="67">
        <f t="shared" si="337"/>
        <v>1.4712655717327629E-2</v>
      </c>
      <c r="AC1165" s="67">
        <f t="shared" si="337"/>
        <v>1.4242518177276254E-2</v>
      </c>
      <c r="AD1165" s="67">
        <f t="shared" si="337"/>
        <v>1.3787403710612319E-2</v>
      </c>
      <c r="AE1165" s="67">
        <f t="shared" si="337"/>
        <v>1.3346832260512496E-2</v>
      </c>
      <c r="AF1165" s="67">
        <f t="shared" si="337"/>
        <v>1.2920339110193919E-2</v>
      </c>
      <c r="AG1165" s="67">
        <f t="shared" si="337"/>
        <v>1.2507474392728792E-2</v>
      </c>
      <c r="AH1165" s="67">
        <f t="shared" si="337"/>
        <v>1.2107802616522698E-2</v>
      </c>
      <c r="AI1165" s="67">
        <f t="shared" si="337"/>
        <v>1.1720902205956065E-2</v>
      </c>
      <c r="AJ1165" s="67">
        <f t="shared" si="337"/>
        <v>1.1346365056704277E-2</v>
      </c>
      <c r="AK1165" s="67">
        <f t="shared" si="337"/>
        <v>1.098379610526736E-2</v>
      </c>
      <c r="AL1165" s="67">
        <f t="shared" si="337"/>
        <v>1.0632812912255199E-2</v>
      </c>
      <c r="AM1165" s="67">
        <f t="shared" si="337"/>
        <v>1.0293045258988713E-2</v>
      </c>
      <c r="AN1165" s="67">
        <f t="shared" si="337"/>
        <v>9.9641347569914968E-3</v>
      </c>
      <c r="AO1165" s="67">
        <f t="shared" si="337"/>
        <v>9.6457344699600218E-3</v>
      </c>
      <c r="AP1165" s="67">
        <f t="shared" si="338"/>
        <v>9.3375085478136256E-3</v>
      </c>
      <c r="AQ1165" s="67">
        <f t="shared" si="338"/>
        <v>9.0391318724383149E-3</v>
      </c>
      <c r="AR1165" s="67">
        <f t="shared" si="338"/>
        <v>8.7502897147506854E-3</v>
      </c>
      <c r="AS1165" s="67">
        <f t="shared" si="338"/>
        <v>8.4706774027202524E-3</v>
      </c>
      <c r="AT1165" s="67">
        <f t="shared" si="338"/>
        <v>8.1999999999999885E-3</v>
      </c>
      <c r="AU1165" s="67">
        <f t="shared" si="338"/>
        <v>7.937971994826121E-3</v>
      </c>
      <c r="AV1165" s="67">
        <f t="shared" si="338"/>
        <v>7.6843169988590077E-3</v>
      </c>
      <c r="AW1165" s="67">
        <f t="shared" si="338"/>
        <v>7.4387674556474614E-3</v>
      </c>
      <c r="AX1165" s="67">
        <f t="shared" si="338"/>
        <v>7.2010643584089736E-3</v>
      </c>
      <c r="AY1165" s="67">
        <f t="shared" si="338"/>
        <v>6.9709569768281743E-3</v>
      </c>
      <c r="AZ1165" s="67">
        <f t="shared" si="338"/>
        <v>6.7482025925853515E-3</v>
      </c>
      <c r="BA1165" s="67">
        <f t="shared" si="338"/>
        <v>6.5325662433360502E-3</v>
      </c>
      <c r="BB1165" s="67">
        <f t="shared" si="338"/>
        <v>6.32382047487172E-3</v>
      </c>
      <c r="BC1165" s="67">
        <f t="shared" si="338"/>
        <v>6.1217451011999751E-3</v>
      </c>
      <c r="BD1165" s="67">
        <f t="shared" si="338"/>
        <v>5.9261269722913979E-3</v>
      </c>
      <c r="BE1165" s="67">
        <f t="shared" si="338"/>
        <v>5.736759749247913E-3</v>
      </c>
      <c r="BF1165" s="67">
        <f t="shared" si="339"/>
        <v>5.5534436866555743E-3</v>
      </c>
      <c r="BG1165" s="67">
        <f t="shared" si="339"/>
        <v>5.3759854218921868E-3</v>
      </c>
      <c r="BH1165" s="67">
        <f t="shared" si="339"/>
        <v>5.2041977711675272E-3</v>
      </c>
      <c r="BI1165" s="67">
        <f t="shared" si="339"/>
        <v>5.0378995320810235E-3</v>
      </c>
      <c r="BJ1165" s="67">
        <f t="shared" si="339"/>
        <v>4.8769152924886391E-3</v>
      </c>
      <c r="BK1165" s="67">
        <f t="shared" si="339"/>
        <v>4.7210752454773302E-3</v>
      </c>
      <c r="BL1165" s="67">
        <f t="shared" si="339"/>
        <v>4.570215010251945E-3</v>
      </c>
      <c r="BM1165" s="67">
        <f t="shared" si="339"/>
        <v>4.4241754587456038E-3</v>
      </c>
      <c r="BN1165" s="67">
        <f t="shared" si="339"/>
        <v>4.2828025477706895E-3</v>
      </c>
      <c r="BO1165" s="67">
        <f t="shared" si="339"/>
        <v>4.1459471565333823E-3</v>
      </c>
      <c r="BP1165" s="67">
        <f t="shared" si="339"/>
        <v>4.013464929340369E-3</v>
      </c>
      <c r="BQ1165" s="67">
        <f t="shared" si="339"/>
        <v>3.8852161233317905E-3</v>
      </c>
      <c r="BS1165" s="55"/>
    </row>
    <row r="1166" spans="1:71">
      <c r="B1166" s="56">
        <v>8</v>
      </c>
      <c r="C1166" s="212">
        <v>1.54E-2</v>
      </c>
      <c r="D1166" s="212">
        <v>8.2000000000000007E-3</v>
      </c>
      <c r="I1166" s="61" t="s">
        <v>381</v>
      </c>
      <c r="J1166" s="67">
        <f t="shared" si="336"/>
        <v>2.5496831601909395E-2</v>
      </c>
      <c r="K1166" s="67">
        <f t="shared" si="336"/>
        <v>2.470591097621511E-2</v>
      </c>
      <c r="L1166" s="67">
        <f t="shared" si="336"/>
        <v>2.3939524984702656E-2</v>
      </c>
      <c r="M1166" s="67">
        <f t="shared" si="336"/>
        <v>2.3196912554446534E-2</v>
      </c>
      <c r="N1166" s="67">
        <f t="shared" si="336"/>
        <v>2.2477336221269337E-2</v>
      </c>
      <c r="O1166" s="67">
        <f t="shared" si="336"/>
        <v>2.1780081397390131E-2</v>
      </c>
      <c r="P1166" s="67">
        <f t="shared" si="336"/>
        <v>2.1104455661790644E-2</v>
      </c>
      <c r="Q1166" s="67">
        <f t="shared" si="336"/>
        <v>2.0449788072594552E-2</v>
      </c>
      <c r="R1166" s="67">
        <f t="shared" si="336"/>
        <v>1.9815428500776978E-2</v>
      </c>
      <c r="S1166" s="67">
        <f t="shared" si="336"/>
        <v>1.9200746984542584E-2</v>
      </c>
      <c r="T1166" s="67">
        <f t="shared" si="336"/>
        <v>1.860513310373102E-2</v>
      </c>
      <c r="U1166" s="67">
        <f t="shared" si="336"/>
        <v>1.8027995373628647E-2</v>
      </c>
      <c r="V1166" s="67">
        <f t="shared" si="336"/>
        <v>1.7468760657584313E-2</v>
      </c>
      <c r="W1166" s="67">
        <f t="shared" si="336"/>
        <v>1.6926873597846052E-2</v>
      </c>
      <c r="X1166" s="67">
        <f t="shared" si="336"/>
        <v>1.6401796064053425E-2</v>
      </c>
      <c r="Y1166" s="67">
        <f t="shared" si="336"/>
        <v>1.5893006618837822E-2</v>
      </c>
      <c r="Z1166" s="67">
        <f t="shared" si="337"/>
        <v>1.54E-2</v>
      </c>
      <c r="AA1166" s="67">
        <f t="shared" si="337"/>
        <v>1.4922286618750707E-2</v>
      </c>
      <c r="AB1166" s="67">
        <f t="shared" si="337"/>
        <v>1.4459392073515999E-2</v>
      </c>
      <c r="AC1166" s="67">
        <f t="shared" si="337"/>
        <v>1.4010856678824533E-2</v>
      </c>
      <c r="AD1166" s="67">
        <f t="shared" si="337"/>
        <v>1.3576235008808916E-2</v>
      </c>
      <c r="AE1166" s="67">
        <f t="shared" si="337"/>
        <v>1.3155095454867803E-2</v>
      </c>
      <c r="AF1166" s="67">
        <f t="shared" si="337"/>
        <v>1.2747019797049484E-2</v>
      </c>
      <c r="AG1166" s="67">
        <f t="shared" si="337"/>
        <v>1.2351602788731288E-2</v>
      </c>
      <c r="AH1166" s="67">
        <f t="shared" si="337"/>
        <v>1.1968451754182392E-2</v>
      </c>
      <c r="AI1166" s="67">
        <f t="shared" si="337"/>
        <v>1.1597186198610346E-2</v>
      </c>
      <c r="AJ1166" s="67">
        <f t="shared" si="337"/>
        <v>1.1237437430304125E-2</v>
      </c>
      <c r="AK1166" s="67">
        <f t="shared" si="337"/>
        <v>1.0888848194498413E-2</v>
      </c>
      <c r="AL1166" s="67">
        <f t="shared" si="337"/>
        <v>1.0551072318595551E-2</v>
      </c>
      <c r="AM1166" s="67">
        <f t="shared" si="337"/>
        <v>1.0223774368392816E-2</v>
      </c>
      <c r="AN1166" s="67">
        <f t="shared" si="337"/>
        <v>9.906629314973674E-3</v>
      </c>
      <c r="AO1166" s="67">
        <f t="shared" si="337"/>
        <v>9.5993222119321493E-3</v>
      </c>
      <c r="AP1166" s="67">
        <f t="shared" si="338"/>
        <v>9.3015478826098414E-3</v>
      </c>
      <c r="AQ1166" s="67">
        <f t="shared" si="338"/>
        <v>9.0130106170349215E-3</v>
      </c>
      <c r="AR1166" s="67">
        <f t="shared" si="338"/>
        <v>8.7334238782622239E-3</v>
      </c>
      <c r="AS1166" s="67">
        <f t="shared" si="338"/>
        <v>8.4625100178227462E-3</v>
      </c>
      <c r="AT1166" s="67">
        <f t="shared" si="338"/>
        <v>8.2000000000000111E-3</v>
      </c>
      <c r="AU1166" s="67">
        <f t="shared" si="338"/>
        <v>7.9456331346594786E-3</v>
      </c>
      <c r="AV1166" s="67">
        <f t="shared" si="338"/>
        <v>7.6991568183656725E-3</v>
      </c>
      <c r="AW1166" s="67">
        <f t="shared" si="338"/>
        <v>7.4603262835299554E-3</v>
      </c>
      <c r="AX1166" s="67">
        <f t="shared" si="338"/>
        <v>7.2289043553398222E-3</v>
      </c>
      <c r="AY1166" s="67">
        <f t="shared" si="338"/>
        <v>7.0046612162283197E-3</v>
      </c>
      <c r="AZ1166" s="67">
        <f t="shared" si="338"/>
        <v>6.787374177649734E-3</v>
      </c>
      <c r="BA1166" s="67">
        <f t="shared" si="338"/>
        <v>6.5768274589348506E-3</v>
      </c>
      <c r="BB1166" s="67">
        <f t="shared" si="338"/>
        <v>6.3728119730062163E-3</v>
      </c>
      <c r="BC1166" s="67">
        <f t="shared" si="338"/>
        <v>6.1751251187405817E-3</v>
      </c>
      <c r="BD1166" s="67">
        <f t="shared" si="338"/>
        <v>5.983570579772334E-3</v>
      </c>
      <c r="BE1166" s="67">
        <f t="shared" si="338"/>
        <v>5.7979581295381239E-3</v>
      </c>
      <c r="BF1166" s="67">
        <f t="shared" si="339"/>
        <v>5.618103442369066E-3</v>
      </c>
      <c r="BG1166" s="67">
        <f t="shared" si="339"/>
        <v>5.4438279104429346E-3</v>
      </c>
      <c r="BH1166" s="67">
        <f t="shared" si="339"/>
        <v>5.2749584664145595E-3</v>
      </c>
      <c r="BI1166" s="67">
        <f t="shared" si="339"/>
        <v>5.1113274115482943E-3</v>
      </c>
      <c r="BJ1166" s="67">
        <f t="shared" si="339"/>
        <v>4.9527722491818698E-3</v>
      </c>
      <c r="BK1166" s="67">
        <f t="shared" si="339"/>
        <v>4.7991355233562632E-3</v>
      </c>
      <c r="BL1166" s="67">
        <f t="shared" si="339"/>
        <v>4.6502646624513207E-3</v>
      </c>
      <c r="BM1166" s="67">
        <f t="shared" si="339"/>
        <v>4.5060118276718571E-3</v>
      </c>
      <c r="BN1166" s="67">
        <f t="shared" si="339"/>
        <v>4.3662337662337776E-3</v>
      </c>
      <c r="BO1166" s="67">
        <f t="shared" si="339"/>
        <v>4.2307916691044032E-3</v>
      </c>
      <c r="BP1166" s="67">
        <f t="shared" si="339"/>
        <v>4.0995510331557532E-3</v>
      </c>
      <c r="BQ1166" s="67">
        <f t="shared" si="339"/>
        <v>3.972381527593878E-3</v>
      </c>
      <c r="BS1166" s="55"/>
    </row>
    <row r="1167" spans="1:71">
      <c r="B1167" s="56">
        <v>9</v>
      </c>
      <c r="C1167" s="212">
        <v>1.5100000000000001E-2</v>
      </c>
      <c r="D1167" s="212">
        <v>8.2000000000000007E-3</v>
      </c>
      <c r="I1167" s="61" t="s">
        <v>381</v>
      </c>
      <c r="J1167" s="67">
        <f t="shared" si="336"/>
        <v>2.4609762540694097E-2</v>
      </c>
      <c r="K1167" s="67">
        <f t="shared" si="336"/>
        <v>2.3869826838891217E-2</v>
      </c>
      <c r="L1167" s="67">
        <f t="shared" si="336"/>
        <v>2.3152138602576769E-2</v>
      </c>
      <c r="M1167" s="67">
        <f t="shared" si="336"/>
        <v>2.2456028922655732E-2</v>
      </c>
      <c r="N1167" s="67">
        <f t="shared" si="336"/>
        <v>2.1780849001959007E-2</v>
      </c>
      <c r="O1167" s="67">
        <f t="shared" si="336"/>
        <v>2.112596955054304E-2</v>
      </c>
      <c r="P1167" s="67">
        <f t="shared" si="336"/>
        <v>2.0490780199170836E-2</v>
      </c>
      <c r="Q1167" s="67">
        <f t="shared" si="336"/>
        <v>1.9874688930427764E-2</v>
      </c>
      <c r="R1167" s="67">
        <f t="shared" si="336"/>
        <v>1.9277121526941745E-2</v>
      </c>
      <c r="S1167" s="67">
        <f t="shared" si="336"/>
        <v>1.8697521036193786E-2</v>
      </c>
      <c r="T1167" s="67">
        <f t="shared" si="336"/>
        <v>1.8135347251419836E-2</v>
      </c>
      <c r="U1167" s="67">
        <f t="shared" si="336"/>
        <v>1.7590076208120295E-2</v>
      </c>
      <c r="V1167" s="67">
        <f t="shared" si="336"/>
        <v>1.7061199695707813E-2</v>
      </c>
      <c r="W1167" s="67">
        <f t="shared" si="336"/>
        <v>1.6548224783838283E-2</v>
      </c>
      <c r="X1167" s="67">
        <f t="shared" si="336"/>
        <v>1.6050673362983499E-2</v>
      </c>
      <c r="Y1167" s="67">
        <f t="shared" si="336"/>
        <v>1.5568081698817321E-2</v>
      </c>
      <c r="Z1167" s="67">
        <f t="shared" si="337"/>
        <v>1.5100000000000001E-2</v>
      </c>
      <c r="AA1167" s="67">
        <f t="shared" si="337"/>
        <v>1.4645991998957811E-2</v>
      </c>
      <c r="AB1167" s="67">
        <f t="shared" si="337"/>
        <v>1.4205634545267298E-2</v>
      </c>
      <c r="AC1167" s="67">
        <f t="shared" si="337"/>
        <v>1.3778517211265134E-2</v>
      </c>
      <c r="AD1167" s="67">
        <f t="shared" si="337"/>
        <v>1.3364241909516001E-2</v>
      </c>
      <c r="AE1167" s="67">
        <f t="shared" si="337"/>
        <v>1.2962422521781989E-2</v>
      </c>
      <c r="AF1167" s="67">
        <f t="shared" si="337"/>
        <v>1.2572684539147649E-2</v>
      </c>
      <c r="AG1167" s="67">
        <f t="shared" si="337"/>
        <v>1.2194664712965366E-2</v>
      </c>
      <c r="AH1167" s="67">
        <f t="shared" si="337"/>
        <v>1.1828010716295623E-2</v>
      </c>
      <c r="AI1167" s="67">
        <f t="shared" si="337"/>
        <v>1.1472380815526685E-2</v>
      </c>
      <c r="AJ1167" s="67">
        <f t="shared" si="337"/>
        <v>1.1127443551867608E-2</v>
      </c>
      <c r="AK1167" s="67">
        <f t="shared" si="337"/>
        <v>1.0792877432417728E-2</v>
      </c>
      <c r="AL1167" s="67">
        <f t="shared" si="337"/>
        <v>1.046837063052466E-2</v>
      </c>
      <c r="AM1167" s="67">
        <f t="shared" si="337"/>
        <v>1.0153620695151595E-2</v>
      </c>
      <c r="AN1167" s="67">
        <f t="shared" si="337"/>
        <v>9.8483342689829594E-3</v>
      </c>
      <c r="AO1167" s="67">
        <f t="shared" si="337"/>
        <v>9.5522268150057248E-3</v>
      </c>
      <c r="AP1167" s="67">
        <f t="shared" si="338"/>
        <v>9.265022351311528E-3</v>
      </c>
      <c r="AQ1167" s="67">
        <f t="shared" si="338"/>
        <v>8.9864531938724443E-3</v>
      </c>
      <c r="AR1167" s="67">
        <f t="shared" si="338"/>
        <v>8.7162597070506425E-3</v>
      </c>
      <c r="AS1167" s="67">
        <f t="shared" si="338"/>
        <v>8.4541900616094071E-3</v>
      </c>
      <c r="AT1167" s="67">
        <f t="shared" si="338"/>
        <v>8.2000000000000024E-3</v>
      </c>
      <c r="AU1167" s="67">
        <f t="shared" si="338"/>
        <v>7.9534526087055683E-3</v>
      </c>
      <c r="AV1167" s="67">
        <f t="shared" si="338"/>
        <v>7.714318097429923E-3</v>
      </c>
      <c r="AW1167" s="67">
        <f t="shared" si="338"/>
        <v>7.4823735849254376E-3</v>
      </c>
      <c r="AX1167" s="67">
        <f t="shared" si="338"/>
        <v>7.2574028912603464E-3</v>
      </c>
      <c r="AY1167" s="67">
        <f t="shared" si="338"/>
        <v>7.0391963363319416E-3</v>
      </c>
      <c r="AZ1167" s="67">
        <f t="shared" si="338"/>
        <v>6.8275505444377969E-3</v>
      </c>
      <c r="BA1167" s="67">
        <f t="shared" si="338"/>
        <v>6.6222682547229152E-3</v>
      </c>
      <c r="BB1167" s="67">
        <f t="shared" si="338"/>
        <v>6.423158137326101E-3</v>
      </c>
      <c r="BC1167" s="67">
        <f t="shared" si="338"/>
        <v>6.2300346150542269E-3</v>
      </c>
      <c r="BD1167" s="67">
        <f t="shared" si="338"/>
        <v>6.0427176904181718E-3</v>
      </c>
      <c r="BE1167" s="67">
        <f t="shared" si="338"/>
        <v>5.8610327778692295E-3</v>
      </c>
      <c r="BF1167" s="67">
        <f t="shared" si="339"/>
        <v>5.6848105410796171E-3</v>
      </c>
      <c r="BG1167" s="67">
        <f t="shared" si="339"/>
        <v>5.5138867351154364E-3</v>
      </c>
      <c r="BH1167" s="67">
        <f t="shared" si="339"/>
        <v>5.3481020533549858E-3</v>
      </c>
      <c r="BI1167" s="67">
        <f t="shared" si="339"/>
        <v>5.1873019790097319E-3</v>
      </c>
      <c r="BJ1167" s="67">
        <f t="shared" si="339"/>
        <v>5.0313366411095734E-3</v>
      </c>
      <c r="BK1167" s="67">
        <f t="shared" si="339"/>
        <v>4.8800606748181504E-3</v>
      </c>
      <c r="BL1167" s="67">
        <f t="shared" si="339"/>
        <v>4.7333330859480318E-3</v>
      </c>
      <c r="BM1167" s="67">
        <f t="shared" si="339"/>
        <v>4.5910171195494807E-3</v>
      </c>
      <c r="BN1167" s="67">
        <f t="shared" si="339"/>
        <v>4.4529801324503324E-3</v>
      </c>
      <c r="BO1167" s="67">
        <f t="shared" si="339"/>
        <v>4.31909346962819E-3</v>
      </c>
      <c r="BP1167" s="67">
        <f t="shared" si="339"/>
        <v>4.1892323442996949E-3</v>
      </c>
      <c r="BQ1167" s="67">
        <f t="shared" si="339"/>
        <v>4.0632757216151399E-3</v>
      </c>
      <c r="BS1167" s="55"/>
    </row>
    <row r="1168" spans="1:71">
      <c r="B1168" s="56">
        <v>10</v>
      </c>
      <c r="C1168" s="212">
        <v>1.4800000000000001E-2</v>
      </c>
      <c r="D1168" s="212">
        <v>8.0999999999999996E-3</v>
      </c>
      <c r="I1168" s="61" t="s">
        <v>381</v>
      </c>
      <c r="J1168" s="67">
        <f t="shared" si="336"/>
        <v>2.3970830037873907E-2</v>
      </c>
      <c r="K1168" s="67">
        <f t="shared" si="336"/>
        <v>2.3259171330702218E-2</v>
      </c>
      <c r="L1168" s="67">
        <f t="shared" si="336"/>
        <v>2.2568640724422034E-2</v>
      </c>
      <c r="M1168" s="67">
        <f t="shared" si="336"/>
        <v>2.1898610956775776E-2</v>
      </c>
      <c r="N1168" s="67">
        <f t="shared" si="336"/>
        <v>2.1248473388000243E-2</v>
      </c>
      <c r="O1168" s="67">
        <f t="shared" si="336"/>
        <v>2.0617637447952107E-2</v>
      </c>
      <c r="P1168" s="67">
        <f t="shared" si="336"/>
        <v>2.0005530099647468E-2</v>
      </c>
      <c r="Q1168" s="67">
        <f t="shared" si="336"/>
        <v>1.9411595318728121E-2</v>
      </c>
      <c r="R1168" s="67">
        <f t="shared" si="336"/>
        <v>1.8835293588381728E-2</v>
      </c>
      <c r="S1168" s="67">
        <f t="shared" si="336"/>
        <v>1.827610140925701E-2</v>
      </c>
      <c r="T1168" s="67">
        <f t="shared" si="336"/>
        <v>1.7733510823928905E-2</v>
      </c>
      <c r="U1168" s="67">
        <f t="shared" si="336"/>
        <v>1.720702895548161E-2</v>
      </c>
      <c r="V1168" s="67">
        <f t="shared" si="336"/>
        <v>1.6696177559790432E-2</v>
      </c>
      <c r="W1168" s="67">
        <f t="shared" si="336"/>
        <v>1.6200492591095735E-2</v>
      </c>
      <c r="X1168" s="67">
        <f t="shared" si="336"/>
        <v>1.5719523780474347E-2</v>
      </c>
      <c r="Y1168" s="67">
        <f t="shared" si="336"/>
        <v>1.5252834226825529E-2</v>
      </c>
      <c r="Z1168" s="67">
        <f t="shared" si="337"/>
        <v>1.4800000000000001E-2</v>
      </c>
      <c r="AA1168" s="67">
        <f t="shared" si="337"/>
        <v>1.4360609755711438E-2</v>
      </c>
      <c r="AB1168" s="67">
        <f t="shared" si="337"/>
        <v>1.3934264361880713E-2</v>
      </c>
      <c r="AC1168" s="67">
        <f t="shared" si="337"/>
        <v>1.3520576536073404E-2</v>
      </c>
      <c r="AD1168" s="67">
        <f t="shared" si="337"/>
        <v>1.3119170493701277E-2</v>
      </c>
      <c r="AE1168" s="67">
        <f t="shared" si="337"/>
        <v>1.2729681606668122E-2</v>
      </c>
      <c r="AF1168" s="67">
        <f t="shared" si="337"/>
        <v>1.2351756072149911E-2</v>
      </c>
      <c r="AG1168" s="67">
        <f t="shared" si="337"/>
        <v>1.1985050591208378E-2</v>
      </c>
      <c r="AH1168" s="67">
        <f t="shared" si="337"/>
        <v>1.1629232056946093E-2</v>
      </c>
      <c r="AI1168" s="67">
        <f t="shared" si="337"/>
        <v>1.128397725191975E-2</v>
      </c>
      <c r="AJ1168" s="67">
        <f t="shared" si="337"/>
        <v>1.0948972554536803E-2</v>
      </c>
      <c r="AK1168" s="67">
        <f t="shared" si="337"/>
        <v>1.0623913654168782E-2</v>
      </c>
      <c r="AL1168" s="67">
        <f t="shared" si="337"/>
        <v>1.0308505274722445E-2</v>
      </c>
      <c r="AM1168" s="67">
        <f t="shared" si="337"/>
        <v>1.0002460906417701E-2</v>
      </c>
      <c r="AN1168" s="67">
        <f t="shared" si="337"/>
        <v>9.7055025455286686E-3</v>
      </c>
      <c r="AO1168" s="67">
        <f t="shared" si="337"/>
        <v>9.4173604418514335E-3</v>
      </c>
      <c r="AP1168" s="67">
        <f t="shared" si="338"/>
        <v>9.1377728536690996E-3</v>
      </c>
      <c r="AQ1168" s="67">
        <f t="shared" si="338"/>
        <v>8.866485809991595E-3</v>
      </c>
      <c r="AR1168" s="67">
        <f t="shared" si="338"/>
        <v>8.6032528798542125E-3</v>
      </c>
      <c r="AS1168" s="67">
        <f t="shared" si="338"/>
        <v>8.3478349484653325E-3</v>
      </c>
      <c r="AT1168" s="67">
        <f t="shared" si="338"/>
        <v>8.1000000000000117E-3</v>
      </c>
      <c r="AU1168" s="67">
        <f t="shared" si="338"/>
        <v>7.8595229068420813E-3</v>
      </c>
      <c r="AV1168" s="67">
        <f t="shared" si="338"/>
        <v>7.6261852250833718E-3</v>
      </c>
      <c r="AW1168" s="67">
        <f t="shared" si="338"/>
        <v>7.3997749960942371E-3</v>
      </c>
      <c r="AX1168" s="67">
        <f t="shared" si="338"/>
        <v>7.1800865539851672E-3</v>
      </c>
      <c r="AY1168" s="67">
        <f t="shared" si="338"/>
        <v>6.9669203387845895E-3</v>
      </c>
      <c r="AZ1168" s="67">
        <f t="shared" si="338"/>
        <v>6.7600827151631359E-3</v>
      </c>
      <c r="BA1168" s="67">
        <f t="shared" si="338"/>
        <v>6.5593857965397283E-3</v>
      </c>
      <c r="BB1168" s="67">
        <f t="shared" si="338"/>
        <v>6.3646472744096939E-3</v>
      </c>
      <c r="BC1168" s="67">
        <f t="shared" si="338"/>
        <v>6.17569025273987E-3</v>
      </c>
      <c r="BD1168" s="67">
        <f t="shared" si="338"/>
        <v>5.9923430872802844E-3</v>
      </c>
      <c r="BE1168" s="67">
        <f t="shared" si="338"/>
        <v>5.8144392296464358E-3</v>
      </c>
      <c r="BF1168" s="67">
        <f t="shared" si="339"/>
        <v>5.6418170760305347E-3</v>
      </c>
      <c r="BG1168" s="67">
        <f t="shared" si="339"/>
        <v>5.474319820404288E-3</v>
      </c>
      <c r="BH1168" s="67">
        <f t="shared" si="339"/>
        <v>5.3117953120798865E-3</v>
      </c>
      <c r="BI1168" s="67">
        <f t="shared" si="339"/>
        <v>5.1540959174997767E-3</v>
      </c>
      <c r="BJ1168" s="67">
        <f t="shared" si="339"/>
        <v>5.0010783861297158E-3</v>
      </c>
      <c r="BK1168" s="67">
        <f t="shared" si="339"/>
        <v>4.852603720333244E-3</v>
      </c>
      <c r="BL1168" s="67">
        <f t="shared" si="339"/>
        <v>4.7085370491094054E-3</v>
      </c>
      <c r="BM1168" s="67">
        <f t="shared" si="339"/>
        <v>4.5687475055790046E-3</v>
      </c>
      <c r="BN1168" s="67">
        <f t="shared" si="339"/>
        <v>4.4331081081081195E-3</v>
      </c>
      <c r="BO1168" s="67">
        <f t="shared" si="339"/>
        <v>4.3014956449608744E-3</v>
      </c>
      <c r="BP1168" s="67">
        <f t="shared" si="339"/>
        <v>4.1737905623767156E-3</v>
      </c>
      <c r="BQ1168" s="67">
        <f t="shared" si="339"/>
        <v>4.0498768559704985E-3</v>
      </c>
      <c r="BS1168" s="55"/>
    </row>
    <row r="1169" spans="2:71">
      <c r="B1169" s="56">
        <v>11</v>
      </c>
      <c r="C1169" s="212">
        <v>1.41E-2</v>
      </c>
      <c r="D1169" s="212">
        <v>7.7999999999999996E-3</v>
      </c>
      <c r="I1169" s="61" t="s">
        <v>381</v>
      </c>
      <c r="J1169" s="67">
        <f t="shared" si="336"/>
        <v>2.2642205130182638E-2</v>
      </c>
      <c r="K1169" s="67">
        <f t="shared" si="336"/>
        <v>2.1981761683523424E-2</v>
      </c>
      <c r="L1169" s="67">
        <f t="shared" si="336"/>
        <v>2.1340582506564405E-2</v>
      </c>
      <c r="M1169" s="67">
        <f t="shared" si="336"/>
        <v>2.0718105685807987E-2</v>
      </c>
      <c r="N1169" s="67">
        <f t="shared" si="336"/>
        <v>2.0113785698036794E-2</v>
      </c>
      <c r="O1169" s="67">
        <f t="shared" si="336"/>
        <v>1.9527092932230674E-2</v>
      </c>
      <c r="P1169" s="67">
        <f t="shared" si="336"/>
        <v>1.8957513225428803E-2</v>
      </c>
      <c r="Q1169" s="67">
        <f t="shared" si="336"/>
        <v>1.8404547412129997E-2</v>
      </c>
      <c r="R1169" s="67">
        <f t="shared" si="336"/>
        <v>1.7867710886836488E-2</v>
      </c>
      <c r="S1169" s="67">
        <f t="shared" si="336"/>
        <v>1.7346533179357717E-2</v>
      </c>
      <c r="T1169" s="67">
        <f t="shared" si="336"/>
        <v>1.6840557542501931E-2</v>
      </c>
      <c r="U1169" s="67">
        <f t="shared" si="336"/>
        <v>1.6349340551794316E-2</v>
      </c>
      <c r="V1169" s="67">
        <f t="shared" si="336"/>
        <v>1.5872451716870791E-2</v>
      </c>
      <c r="W1169" s="67">
        <f t="shared" si="336"/>
        <v>1.5409473104206943E-2</v>
      </c>
      <c r="X1169" s="67">
        <f t="shared" si="336"/>
        <v>1.4959998970851505E-2</v>
      </c>
      <c r="Y1169" s="67">
        <f t="shared" si="336"/>
        <v>1.4523635408843279E-2</v>
      </c>
      <c r="Z1169" s="67">
        <f t="shared" si="337"/>
        <v>1.41E-2</v>
      </c>
      <c r="AA1169" s="67">
        <f t="shared" si="337"/>
        <v>1.3688721480776558E-2</v>
      </c>
      <c r="AB1169" s="67">
        <f t="shared" si="337"/>
        <v>1.3289439416898833E-2</v>
      </c>
      <c r="AC1169" s="67">
        <f t="shared" si="337"/>
        <v>1.2901803887488067E-2</v>
      </c>
      <c r="AD1169" s="67">
        <f t="shared" si="337"/>
        <v>1.2525475178398894E-2</v>
      </c>
      <c r="AE1169" s="67">
        <f t="shared" si="337"/>
        <v>1.2160123484502306E-2</v>
      </c>
      <c r="AF1169" s="67">
        <f t="shared" si="337"/>
        <v>1.180542862065264E-2</v>
      </c>
      <c r="AG1169" s="67">
        <f t="shared" si="337"/>
        <v>1.146107974108526E-2</v>
      </c>
      <c r="AH1169" s="67">
        <f t="shared" si="337"/>
        <v>1.1126775066999064E-2</v>
      </c>
      <c r="AI1169" s="67">
        <f t="shared" si="337"/>
        <v>1.0802221622085044E-2</v>
      </c>
      <c r="AJ1169" s="67">
        <f t="shared" si="337"/>
        <v>1.0487134975769117E-2</v>
      </c>
      <c r="AK1169" s="67">
        <f t="shared" si="337"/>
        <v>1.0181238993944245E-2</v>
      </c>
      <c r="AL1169" s="67">
        <f t="shared" si="337"/>
        <v>9.8842655969733663E-3</v>
      </c>
      <c r="AM1169" s="67">
        <f t="shared" si="337"/>
        <v>9.5959545247510693E-3</v>
      </c>
      <c r="AN1169" s="67">
        <f t="shared" si="337"/>
        <v>9.316053108618081E-3</v>
      </c>
      <c r="AO1169" s="67">
        <f t="shared" si="337"/>
        <v>9.0443160499287627E-3</v>
      </c>
      <c r="AP1169" s="67">
        <f t="shared" si="338"/>
        <v>8.7805052050774508E-3</v>
      </c>
      <c r="AQ1169" s="67">
        <f t="shared" si="338"/>
        <v>8.5243893767953244E-3</v>
      </c>
      <c r="AR1169" s="67">
        <f t="shared" si="338"/>
        <v>8.275744111534868E-3</v>
      </c>
      <c r="AS1169" s="67">
        <f t="shared" si="338"/>
        <v>8.0343515027643583E-3</v>
      </c>
      <c r="AT1169" s="67">
        <f t="shared" si="338"/>
        <v>7.7999999999999927E-3</v>
      </c>
      <c r="AU1169" s="67">
        <f t="shared" si="338"/>
        <v>7.5724842234083014E-3</v>
      </c>
      <c r="AV1169" s="67">
        <f t="shared" si="338"/>
        <v>7.3516047838163697E-3</v>
      </c>
      <c r="AW1169" s="67">
        <f t="shared" si="338"/>
        <v>7.1371681079721166E-3</v>
      </c>
      <c r="AX1169" s="67">
        <f t="shared" si="338"/>
        <v>6.9289862689015094E-3</v>
      </c>
      <c r="AY1169" s="67">
        <f t="shared" si="338"/>
        <v>6.7268768212140357E-3</v>
      </c>
      <c r="AZ1169" s="67">
        <f t="shared" si="338"/>
        <v>6.5306626412120925E-3</v>
      </c>
      <c r="BA1169" s="67">
        <f t="shared" si="338"/>
        <v>6.34017177166418E-3</v>
      </c>
      <c r="BB1169" s="67">
        <f t="shared" si="338"/>
        <v>6.1552372711058592E-3</v>
      </c>
      <c r="BC1169" s="67">
        <f t="shared" si="338"/>
        <v>5.9756970675364021E-3</v>
      </c>
      <c r="BD1169" s="67">
        <f t="shared" si="338"/>
        <v>5.8013938163829094E-3</v>
      </c>
      <c r="BE1169" s="67">
        <f t="shared" si="338"/>
        <v>5.6321747626074479E-3</v>
      </c>
      <c r="BF1169" s="67">
        <f t="shared" si="339"/>
        <v>5.4678916068363259E-3</v>
      </c>
      <c r="BG1169" s="67">
        <f t="shared" si="339"/>
        <v>5.3084003753942031E-3</v>
      </c>
      <c r="BH1169" s="67">
        <f t="shared" si="339"/>
        <v>5.1535612941291473E-3</v>
      </c>
      <c r="BI1169" s="67">
        <f t="shared" si="339"/>
        <v>5.0032386659180344E-3</v>
      </c>
      <c r="BJ1169" s="67">
        <f t="shared" si="339"/>
        <v>4.8573007517449676E-3</v>
      </c>
      <c r="BK1169" s="67">
        <f t="shared" si="339"/>
        <v>4.7156196552484726E-3</v>
      </c>
      <c r="BL1169" s="67">
        <f t="shared" si="339"/>
        <v>4.5780712106363057E-3</v>
      </c>
      <c r="BM1169" s="67">
        <f t="shared" si="339"/>
        <v>4.4445348738696407E-3</v>
      </c>
      <c r="BN1169" s="67">
        <f t="shared" si="339"/>
        <v>4.3148936170212685E-3</v>
      </c>
      <c r="BO1169" s="67">
        <f t="shared" si="339"/>
        <v>4.1890338257152271E-3</v>
      </c>
      <c r="BP1169" s="67">
        <f t="shared" si="339"/>
        <v>4.0668451995579877E-3</v>
      </c>
      <c r="BQ1169" s="67">
        <f t="shared" si="339"/>
        <v>3.9482206554739326E-3</v>
      </c>
      <c r="BS1169" s="55"/>
    </row>
    <row r="1170" spans="2:71">
      <c r="B1170" s="56">
        <v>12</v>
      </c>
      <c r="C1170" s="212">
        <v>1.35E-2</v>
      </c>
      <c r="D1170" s="212">
        <v>7.4999999999999997E-3</v>
      </c>
      <c r="I1170" s="61" t="s">
        <v>381</v>
      </c>
      <c r="J1170" s="67">
        <f t="shared" si="336"/>
        <v>2.1604875728012483E-2</v>
      </c>
      <c r="K1170" s="67">
        <f t="shared" si="336"/>
        <v>2.0979162519301965E-2</v>
      </c>
      <c r="L1170" s="67">
        <f t="shared" si="336"/>
        <v>2.0371571007956606E-2</v>
      </c>
      <c r="M1170" s="67">
        <f t="shared" si="336"/>
        <v>1.9781576359418292E-2</v>
      </c>
      <c r="N1170" s="67">
        <f t="shared" si="336"/>
        <v>1.9208668939212439E-2</v>
      </c>
      <c r="O1170" s="67">
        <f t="shared" si="336"/>
        <v>1.8652353872728216E-2</v>
      </c>
      <c r="P1170" s="67">
        <f t="shared" si="336"/>
        <v>1.8112150617748308E-2</v>
      </c>
      <c r="Q1170" s="67">
        <f t="shared" si="336"/>
        <v>1.7587592549358898E-2</v>
      </c>
      <c r="R1170" s="67">
        <f t="shared" si="336"/>
        <v>1.7078226556881383E-2</v>
      </c>
      <c r="S1170" s="67">
        <f t="shared" si="336"/>
        <v>1.658361265247757E-2</v>
      </c>
      <c r="T1170" s="67">
        <f t="shared" si="336"/>
        <v>1.6103323591090381E-2</v>
      </c>
      <c r="U1170" s="67">
        <f t="shared" si="336"/>
        <v>1.5636944501391636E-2</v>
      </c>
      <c r="V1170" s="67">
        <f t="shared" si="336"/>
        <v>1.5184072527418283E-2</v>
      </c>
      <c r="W1170" s="67">
        <f t="shared" si="336"/>
        <v>1.4744316480587364E-2</v>
      </c>
      <c r="X1170" s="67">
        <f t="shared" si="336"/>
        <v>1.4317296501789256E-2</v>
      </c>
      <c r="Y1170" s="67">
        <f t="shared" si="336"/>
        <v>1.3902643733267241E-2</v>
      </c>
      <c r="Z1170" s="67">
        <f t="shared" si="337"/>
        <v>1.35E-2</v>
      </c>
      <c r="AA1170" s="67">
        <f t="shared" si="337"/>
        <v>1.3109017500311767E-2</v>
      </c>
      <c r="AB1170" s="67">
        <f t="shared" si="337"/>
        <v>1.2729358505442975E-2</v>
      </c>
      <c r="AC1170" s="67">
        <f t="shared" si="337"/>
        <v>1.2360695067821807E-2</v>
      </c>
      <c r="AD1170" s="67">
        <f t="shared" si="337"/>
        <v>1.2002708737784697E-2</v>
      </c>
      <c r="AE1170" s="67">
        <f t="shared" si="337"/>
        <v>1.1655090288501077E-2</v>
      </c>
      <c r="AF1170" s="67">
        <f t="shared" si="337"/>
        <v>1.1317539448864766E-2</v>
      </c>
      <c r="AG1170" s="67">
        <f t="shared" si="337"/>
        <v>1.0989764644121261E-2</v>
      </c>
      <c r="AH1170" s="67">
        <f t="shared" si="337"/>
        <v>1.0671482744006897E-2</v>
      </c>
      <c r="AI1170" s="67">
        <f t="shared" si="337"/>
        <v>1.0362418818182329E-2</v>
      </c>
      <c r="AJ1170" s="67">
        <f t="shared" si="337"/>
        <v>1.0062305898749048E-2</v>
      </c>
      <c r="AK1170" s="67">
        <f t="shared" si="337"/>
        <v>9.7708847496438215E-3</v>
      </c>
      <c r="AL1170" s="67">
        <f t="shared" si="337"/>
        <v>9.487903642711867E-3</v>
      </c>
      <c r="AM1170" s="67">
        <f t="shared" si="337"/>
        <v>9.2131181402653056E-3</v>
      </c>
      <c r="AN1170" s="67">
        <f t="shared" si="337"/>
        <v>8.9462908839390877E-3</v>
      </c>
      <c r="AO1170" s="67">
        <f t="shared" si="337"/>
        <v>8.6871913896620096E-3</v>
      </c>
      <c r="AP1170" s="67">
        <f t="shared" si="338"/>
        <v>8.4355958485657027E-3</v>
      </c>
      <c r="AQ1170" s="67">
        <f t="shared" si="338"/>
        <v>8.1912869336596347E-3</v>
      </c>
      <c r="AR1170" s="67">
        <f t="shared" si="338"/>
        <v>7.9540536121051313E-3</v>
      </c>
      <c r="AS1170" s="67">
        <f t="shared" si="338"/>
        <v>7.7236909629262362E-3</v>
      </c>
      <c r="AT1170" s="67">
        <f t="shared" si="338"/>
        <v>7.4999999999999902E-3</v>
      </c>
      <c r="AU1170" s="67">
        <f t="shared" si="338"/>
        <v>7.2827875001731934E-3</v>
      </c>
      <c r="AV1170" s="67">
        <f t="shared" si="338"/>
        <v>7.0718658363571989E-3</v>
      </c>
      <c r="AW1170" s="67">
        <f t="shared" si="338"/>
        <v>6.8670528154565515E-3</v>
      </c>
      <c r="AX1170" s="67">
        <f t="shared" si="338"/>
        <v>6.66817152099149E-3</v>
      </c>
      <c r="AY1170" s="67">
        <f t="shared" si="338"/>
        <v>6.4750501602783683E-3</v>
      </c>
      <c r="AZ1170" s="67">
        <f t="shared" si="338"/>
        <v>6.2875219160359735E-3</v>
      </c>
      <c r="BA1170" s="67">
        <f t="shared" si="338"/>
        <v>6.105424802289581E-3</v>
      </c>
      <c r="BB1170" s="67">
        <f t="shared" si="338"/>
        <v>5.9286015244482682E-3</v>
      </c>
      <c r="BC1170" s="67">
        <f t="shared" si="338"/>
        <v>5.7568993434346195E-3</v>
      </c>
      <c r="BD1170" s="67">
        <f t="shared" si="338"/>
        <v>5.5901699437494639E-3</v>
      </c>
      <c r="BE1170" s="67">
        <f t="shared" si="338"/>
        <v>5.4282693053576718E-3</v>
      </c>
      <c r="BF1170" s="67">
        <f t="shared" si="339"/>
        <v>5.2710575792843635E-3</v>
      </c>
      <c r="BG1170" s="67">
        <f t="shared" si="339"/>
        <v>5.1183989668140521E-3</v>
      </c>
      <c r="BH1170" s="67">
        <f t="shared" si="339"/>
        <v>4.9701616021883754E-3</v>
      </c>
      <c r="BI1170" s="67">
        <f t="shared" si="339"/>
        <v>4.82621743870111E-3</v>
      </c>
      <c r="BJ1170" s="67">
        <f t="shared" si="339"/>
        <v>4.6864421380920507E-3</v>
      </c>
      <c r="BK1170" s="67">
        <f t="shared" si="339"/>
        <v>4.5507149631442362E-3</v>
      </c>
      <c r="BL1170" s="67">
        <f t="shared" si="339"/>
        <v>4.4189186733917338E-3</v>
      </c>
      <c r="BM1170" s="67">
        <f t="shared" si="339"/>
        <v>4.2909394238479035E-3</v>
      </c>
      <c r="BN1170" s="67">
        <f t="shared" si="339"/>
        <v>4.1666666666666562E-3</v>
      </c>
      <c r="BO1170" s="67">
        <f t="shared" si="339"/>
        <v>4.0459930556517691E-3</v>
      </c>
      <c r="BP1170" s="67">
        <f t="shared" si="339"/>
        <v>3.9288143535317725E-3</v>
      </c>
      <c r="BQ1170" s="67">
        <f t="shared" si="339"/>
        <v>3.8150293419203013E-3</v>
      </c>
      <c r="BS1170" s="55"/>
    </row>
    <row r="1171" spans="2:71">
      <c r="B1171" s="56">
        <v>13</v>
      </c>
      <c r="C1171" s="212">
        <v>1.29E-2</v>
      </c>
      <c r="D1171" s="212">
        <v>7.3000000000000001E-3</v>
      </c>
      <c r="I1171" s="61" t="s">
        <v>381</v>
      </c>
      <c r="J1171" s="67">
        <f t="shared" si="336"/>
        <v>2.0342446872570617E-2</v>
      </c>
      <c r="K1171" s="67">
        <f t="shared" si="336"/>
        <v>1.9771510418379035E-2</v>
      </c>
      <c r="L1171" s="67">
        <f t="shared" si="336"/>
        <v>1.9216598016592108E-2</v>
      </c>
      <c r="M1171" s="67">
        <f t="shared" si="336"/>
        <v>1.867725993194843E-2</v>
      </c>
      <c r="N1171" s="67">
        <f t="shared" si="336"/>
        <v>1.8153059051574515E-2</v>
      </c>
      <c r="O1171" s="67">
        <f t="shared" si="336"/>
        <v>1.7643570530721537E-2</v>
      </c>
      <c r="P1171" s="67">
        <f t="shared" si="336"/>
        <v>1.7148381448444914E-2</v>
      </c>
      <c r="Q1171" s="67">
        <f t="shared" si="336"/>
        <v>1.6667090472947697E-2</v>
      </c>
      <c r="R1171" s="67">
        <f t="shared" si="336"/>
        <v>1.6199307536316512E-2</v>
      </c>
      <c r="S1171" s="67">
        <f t="shared" si="336"/>
        <v>1.5744653518386428E-2</v>
      </c>
      <c r="T1171" s="67">
        <f t="shared" si="336"/>
        <v>1.5302759939478605E-2</v>
      </c>
      <c r="U1171" s="67">
        <f t="shared" si="336"/>
        <v>1.4873268661761592E-2</v>
      </c>
      <c r="V1171" s="67">
        <f t="shared" si="336"/>
        <v>1.445583159899433E-2</v>
      </c>
      <c r="W1171" s="67">
        <f t="shared" si="336"/>
        <v>1.4050110434415595E-2</v>
      </c>
      <c r="X1171" s="67">
        <f t="shared" si="336"/>
        <v>1.3655776346551187E-2</v>
      </c>
      <c r="Y1171" s="67">
        <f t="shared" si="336"/>
        <v>1.3272509742716722E-2</v>
      </c>
      <c r="Z1171" s="67">
        <f t="shared" si="337"/>
        <v>1.29E-2</v>
      </c>
      <c r="AA1171" s="67">
        <f t="shared" si="337"/>
        <v>1.2537945213513016E-2</v>
      </c>
      <c r="AB1171" s="67">
        <f t="shared" si="337"/>
        <v>1.2186051951709609E-2</v>
      </c>
      <c r="AC1171" s="67">
        <f t="shared" si="337"/>
        <v>1.1844035018570422E-2</v>
      </c>
      <c r="AD1171" s="67">
        <f t="shared" si="337"/>
        <v>1.1511617222462448E-2</v>
      </c>
      <c r="AE1171" s="67">
        <f t="shared" si="337"/>
        <v>1.1188529151485816E-2</v>
      </c>
      <c r="AF1171" s="67">
        <f t="shared" si="337"/>
        <v>1.0874508955125772E-2</v>
      </c>
      <c r="AG1171" s="67">
        <f t="shared" si="337"/>
        <v>1.0569302132032837E-2</v>
      </c>
      <c r="AH1171" s="67">
        <f t="shared" si="337"/>
        <v>1.0272661323759227E-2</v>
      </c>
      <c r="AI1171" s="67">
        <f t="shared" si="337"/>
        <v>9.984346114284285E-3</v>
      </c>
      <c r="AJ1171" s="67">
        <f t="shared" si="337"/>
        <v>9.7041228351665062E-3</v>
      </c>
      <c r="AK1171" s="67">
        <f t="shared" si="337"/>
        <v>9.4317643761642062E-3</v>
      </c>
      <c r="AL1171" s="67">
        <f t="shared" si="337"/>
        <v>9.1670500011713629E-3</v>
      </c>
      <c r="AM1171" s="67">
        <f t="shared" si="337"/>
        <v>8.9097651693194561E-3</v>
      </c>
      <c r="AN1171" s="67">
        <f t="shared" si="337"/>
        <v>8.6597013611002995E-3</v>
      </c>
      <c r="AO1171" s="67">
        <f t="shared" si="337"/>
        <v>8.4166559093689676E-3</v>
      </c>
      <c r="AP1171" s="67">
        <f t="shared" si="338"/>
        <v>8.1804318350898186E-3</v>
      </c>
      <c r="AQ1171" s="67">
        <f t="shared" si="338"/>
        <v>7.9508376876925493E-3</v>
      </c>
      <c r="AR1171" s="67">
        <f t="shared" si="338"/>
        <v>7.727687389908814E-3</v>
      </c>
      <c r="AS1171" s="67">
        <f t="shared" si="338"/>
        <v>7.5108000869637294E-3</v>
      </c>
      <c r="AT1171" s="67">
        <f t="shared" si="338"/>
        <v>7.3000000000000027E-3</v>
      </c>
      <c r="AU1171" s="67">
        <f t="shared" si="338"/>
        <v>7.0951162836158958E-3</v>
      </c>
      <c r="AV1171" s="67">
        <f t="shared" si="338"/>
        <v>6.8959828874015647E-3</v>
      </c>
      <c r="AW1171" s="67">
        <f t="shared" si="338"/>
        <v>6.7024384213615592E-3</v>
      </c>
      <c r="AX1171" s="67">
        <f t="shared" si="338"/>
        <v>6.5143260251144114E-3</v>
      </c>
      <c r="AY1171" s="67">
        <f t="shared" si="338"/>
        <v>6.3314932407632944E-3</v>
      </c>
      <c r="AZ1171" s="67">
        <f t="shared" si="338"/>
        <v>6.1537918893347409E-3</v>
      </c>
      <c r="BA1171" s="67">
        <f t="shared" si="338"/>
        <v>5.9810779506852515E-3</v>
      </c>
      <c r="BB1171" s="67">
        <f t="shared" si="338"/>
        <v>5.8132114467784792E-3</v>
      </c>
      <c r="BC1171" s="67">
        <f t="shared" si="338"/>
        <v>5.6500563282383962E-3</v>
      </c>
      <c r="BD1171" s="67">
        <f t="shared" si="338"/>
        <v>5.4914803640864754E-3</v>
      </c>
      <c r="BE1171" s="67">
        <f t="shared" si="338"/>
        <v>5.3373550345735456E-3</v>
      </c>
      <c r="BF1171" s="67">
        <f t="shared" si="339"/>
        <v>5.1875554270194553E-3</v>
      </c>
      <c r="BG1171" s="67">
        <f t="shared" si="339"/>
        <v>5.0419601345761287E-3</v>
      </c>
      <c r="BH1171" s="67">
        <f t="shared" si="339"/>
        <v>4.9004511578319542E-3</v>
      </c>
      <c r="BI1171" s="67">
        <f t="shared" si="339"/>
        <v>4.7629138091777887E-3</v>
      </c>
      <c r="BJ1171" s="67">
        <f t="shared" si="339"/>
        <v>4.6292366198570304E-3</v>
      </c>
      <c r="BK1171" s="67">
        <f t="shared" si="339"/>
        <v>4.4993112496244676E-3</v>
      </c>
      <c r="BL1171" s="67">
        <f t="shared" si="339"/>
        <v>4.3730323989406477E-3</v>
      </c>
      <c r="BM1171" s="67">
        <f t="shared" si="339"/>
        <v>4.250297723630639E-3</v>
      </c>
      <c r="BN1171" s="67">
        <f t="shared" si="339"/>
        <v>4.1310077519379883E-3</v>
      </c>
      <c r="BO1171" s="67">
        <f t="shared" si="339"/>
        <v>4.0150658039066712E-3</v>
      </c>
      <c r="BP1171" s="67">
        <f t="shared" si="339"/>
        <v>3.9023779130256927E-3</v>
      </c>
      <c r="BQ1171" s="67">
        <f t="shared" si="339"/>
        <v>3.7928527500728218E-3</v>
      </c>
      <c r="BS1171" s="55"/>
    </row>
    <row r="1172" spans="2:71">
      <c r="B1172" s="56">
        <v>14</v>
      </c>
      <c r="C1172" s="212">
        <v>1.24E-2</v>
      </c>
      <c r="D1172" s="212">
        <v>7.0000000000000001E-3</v>
      </c>
      <c r="I1172" s="61" t="s">
        <v>381</v>
      </c>
      <c r="J1172" s="67">
        <f t="shared" si="336"/>
        <v>1.9592082517870407E-2</v>
      </c>
      <c r="K1172" s="67">
        <f t="shared" si="336"/>
        <v>1.9039889300134474E-2</v>
      </c>
      <c r="L1172" s="67">
        <f t="shared" si="336"/>
        <v>1.8503259376879126E-2</v>
      </c>
      <c r="M1172" s="67">
        <f t="shared" si="336"/>
        <v>1.7981754104297615E-2</v>
      </c>
      <c r="N1172" s="67">
        <f t="shared" si="336"/>
        <v>1.7474947201543321E-2</v>
      </c>
      <c r="O1172" s="67">
        <f t="shared" si="336"/>
        <v>1.6982424402285808E-2</v>
      </c>
      <c r="P1172" s="67">
        <f t="shared" si="336"/>
        <v>1.6503783116087575E-2</v>
      </c>
      <c r="Q1172" s="67">
        <f t="shared" si="336"/>
        <v>1.6038632099324761E-2</v>
      </c>
      <c r="R1172" s="67">
        <f t="shared" si="336"/>
        <v>1.5586591135382778E-2</v>
      </c>
      <c r="S1172" s="67">
        <f t="shared" si="336"/>
        <v>1.5147290723865479E-2</v>
      </c>
      <c r="T1172" s="67">
        <f t="shared" si="336"/>
        <v>1.4720371778563786E-2</v>
      </c>
      <c r="U1172" s="67">
        <f t="shared" si="336"/>
        <v>1.4305485333936977E-2</v>
      </c>
      <c r="V1172" s="67">
        <f t="shared" si="336"/>
        <v>1.3902292259866588E-2</v>
      </c>
      <c r="W1172" s="67">
        <f t="shared" si="336"/>
        <v>1.3510462984449903E-2</v>
      </c>
      <c r="X1172" s="67">
        <f t="shared" si="336"/>
        <v>1.312967722460631E-2</v>
      </c>
      <c r="Y1172" s="67">
        <f t="shared" si="336"/>
        <v>1.2759623724276444E-2</v>
      </c>
      <c r="Z1172" s="67">
        <f t="shared" si="337"/>
        <v>1.24E-2</v>
      </c>
      <c r="AA1172" s="67">
        <f t="shared" si="337"/>
        <v>1.2050512093664362E-2</v>
      </c>
      <c r="AB1172" s="67">
        <f t="shared" si="337"/>
        <v>1.1710874332221859E-2</v>
      </c>
      <c r="AC1172" s="67">
        <f t="shared" si="337"/>
        <v>1.1380809094179281E-2</v>
      </c>
      <c r="AD1172" s="67">
        <f t="shared" si="337"/>
        <v>1.1060046582668773E-2</v>
      </c>
      <c r="AE1172" s="67">
        <f t="shared" si="337"/>
        <v>1.0748324604914617E-2</v>
      </c>
      <c r="AF1172" s="67">
        <f t="shared" si="337"/>
        <v>1.0445388357915631E-2</v>
      </c>
      <c r="AG1172" s="67">
        <f t="shared" si="337"/>
        <v>1.0150990220168002E-2</v>
      </c>
      <c r="AH1172" s="67">
        <f t="shared" si="337"/>
        <v>9.8648895492583228E-3</v>
      </c>
      <c r="AI1172" s="67">
        <f t="shared" si="337"/>
        <v>9.5868524851613381E-3</v>
      </c>
      <c r="AJ1172" s="67">
        <f t="shared" si="337"/>
        <v>9.3166517590816903E-3</v>
      </c>
      <c r="AK1172" s="67">
        <f t="shared" si="337"/>
        <v>9.0540665076833272E-3</v>
      </c>
      <c r="AL1172" s="67">
        <f t="shared" si="337"/>
        <v>8.7988820925547911E-3</v>
      </c>
      <c r="AM1172" s="67">
        <f t="shared" si="337"/>
        <v>8.5508899247627654E-3</v>
      </c>
      <c r="AN1172" s="67">
        <f t="shared" si="337"/>
        <v>8.3098872943505216E-3</v>
      </c>
      <c r="AO1172" s="67">
        <f t="shared" si="337"/>
        <v>8.0756772046418381E-3</v>
      </c>
      <c r="AP1172" s="67">
        <f t="shared" si="338"/>
        <v>7.8480682112150053E-3</v>
      </c>
      <c r="AQ1172" s="67">
        <f t="shared" si="338"/>
        <v>7.6268742654152632E-3</v>
      </c>
      <c r="AR1172" s="67">
        <f t="shared" si="338"/>
        <v>7.4119145622777534E-3</v>
      </c>
      <c r="AS1172" s="67">
        <f t="shared" si="338"/>
        <v>7.2030133927366985E-3</v>
      </c>
      <c r="AT1172" s="67">
        <f t="shared" si="338"/>
        <v>6.9999999999999967E-3</v>
      </c>
      <c r="AU1172" s="67">
        <f t="shared" si="338"/>
        <v>6.8027084399718152E-3</v>
      </c>
      <c r="AV1172" s="67">
        <f t="shared" si="338"/>
        <v>6.6109774456091109E-3</v>
      </c>
      <c r="AW1172" s="67">
        <f t="shared" si="338"/>
        <v>6.4246502951012035E-3</v>
      </c>
      <c r="AX1172" s="67">
        <f t="shared" si="338"/>
        <v>6.2435746837646274E-3</v>
      </c>
      <c r="AY1172" s="67">
        <f t="shared" si="338"/>
        <v>6.0676025995485706E-3</v>
      </c>
      <c r="AZ1172" s="67">
        <f t="shared" si="338"/>
        <v>5.8965902020491441E-3</v>
      </c>
      <c r="BA1172" s="67">
        <f t="shared" si="338"/>
        <v>5.7303977049335481E-3</v>
      </c>
      <c r="BB1172" s="67">
        <f t="shared" si="338"/>
        <v>5.5688892616780833E-3</v>
      </c>
      <c r="BC1172" s="67">
        <f t="shared" si="338"/>
        <v>5.4119328545265601E-3</v>
      </c>
      <c r="BD1172" s="67">
        <f t="shared" si="338"/>
        <v>5.2594001865783708E-3</v>
      </c>
      <c r="BE1172" s="67">
        <f t="shared" si="338"/>
        <v>5.111166576918005E-3</v>
      </c>
      <c r="BF1172" s="67">
        <f t="shared" si="339"/>
        <v>4.967110858700283E-3</v>
      </c>
      <c r="BG1172" s="67">
        <f t="shared" si="339"/>
        <v>4.8271152801080113E-3</v>
      </c>
      <c r="BH1172" s="67">
        <f t="shared" si="339"/>
        <v>4.6910654081010984E-3</v>
      </c>
      <c r="BI1172" s="67">
        <f t="shared" si="339"/>
        <v>4.5588500348784549E-3</v>
      </c>
      <c r="BJ1172" s="67">
        <f t="shared" si="339"/>
        <v>4.4303610869762117E-3</v>
      </c>
      <c r="BK1172" s="67">
        <f t="shared" si="339"/>
        <v>4.3054935369279696E-3</v>
      </c>
      <c r="BL1172" s="67">
        <f t="shared" si="339"/>
        <v>4.1841453174148585E-3</v>
      </c>
      <c r="BM1172" s="67">
        <f t="shared" si="339"/>
        <v>4.0662172378352311E-3</v>
      </c>
      <c r="BN1172" s="67">
        <f t="shared" si="339"/>
        <v>3.9516129032258034E-3</v>
      </c>
      <c r="BO1172" s="67">
        <f t="shared" si="339"/>
        <v>3.8402386354679579E-3</v>
      </c>
      <c r="BP1172" s="67">
        <f t="shared" si="339"/>
        <v>3.7320033967148192E-3</v>
      </c>
      <c r="BQ1172" s="67">
        <f t="shared" si="339"/>
        <v>3.6268187149764842E-3</v>
      </c>
      <c r="BS1172" s="55"/>
    </row>
    <row r="1173" spans="2:71">
      <c r="B1173" s="56">
        <v>15</v>
      </c>
      <c r="C1173" s="212">
        <v>1.18E-2</v>
      </c>
      <c r="D1173" s="212">
        <v>6.7000000000000002E-3</v>
      </c>
      <c r="I1173" s="61" t="s">
        <v>381</v>
      </c>
      <c r="J1173" s="67">
        <f t="shared" si="336"/>
        <v>1.8557854739686533E-2</v>
      </c>
      <c r="K1173" s="67">
        <f t="shared" si="336"/>
        <v>1.8040036452439519E-2</v>
      </c>
      <c r="L1173" s="67">
        <f t="shared" si="336"/>
        <v>1.7536666806070911E-2</v>
      </c>
      <c r="M1173" s="67">
        <f t="shared" si="336"/>
        <v>1.704734264134827E-2</v>
      </c>
      <c r="N1173" s="67">
        <f t="shared" si="336"/>
        <v>1.657167204835789E-2</v>
      </c>
      <c r="O1173" s="67">
        <f t="shared" si="336"/>
        <v>1.6109274052616012E-2</v>
      </c>
      <c r="P1173" s="67">
        <f t="shared" si="336"/>
        <v>1.5659778309938414E-2</v>
      </c>
      <c r="Q1173" s="67">
        <f t="shared" si="336"/>
        <v>1.5222824809824032E-2</v>
      </c>
      <c r="R1173" s="67">
        <f t="shared" si="336"/>
        <v>1.4798063587115075E-2</v>
      </c>
      <c r="S1173" s="67">
        <f t="shared" si="336"/>
        <v>1.4385154441702625E-2</v>
      </c>
      <c r="T1173" s="67">
        <f t="shared" si="336"/>
        <v>1.3983766666053289E-2</v>
      </c>
      <c r="U1173" s="67">
        <f t="shared" si="336"/>
        <v>1.3593578780338652E-2</v>
      </c>
      <c r="V1173" s="67">
        <f t="shared" si="336"/>
        <v>1.3214278274955384E-2</v>
      </c>
      <c r="W1173" s="67">
        <f t="shared" si="336"/>
        <v>1.2845561360229799E-2</v>
      </c>
      <c r="X1173" s="67">
        <f t="shared" si="336"/>
        <v>1.2487132723106356E-2</v>
      </c>
      <c r="Y1173" s="67">
        <f t="shared" si="336"/>
        <v>1.2138705290625315E-2</v>
      </c>
      <c r="Z1173" s="67">
        <f t="shared" si="337"/>
        <v>1.18E-2</v>
      </c>
      <c r="AA1173" s="67">
        <f t="shared" si="337"/>
        <v>1.1470745575109615E-2</v>
      </c>
      <c r="AB1173" s="67">
        <f t="shared" si="337"/>
        <v>1.1150678309228543E-2</v>
      </c>
      <c r="AC1173" s="67">
        <f t="shared" si="337"/>
        <v>1.0839541853818141E-2</v>
      </c>
      <c r="AD1173" s="67">
        <f t="shared" si="337"/>
        <v>1.0537087013211859E-2</v>
      </c>
      <c r="AE1173" s="67">
        <f t="shared" si="337"/>
        <v>1.024307154502923E-2</v>
      </c>
      <c r="AF1173" s="67">
        <f t="shared" si="337"/>
        <v>9.9572599661589198E-3</v>
      </c>
      <c r="AG1173" s="67">
        <f t="shared" si="337"/>
        <v>9.6794233641553842E-3</v>
      </c>
      <c r="AH1173" s="67">
        <f t="shared" si="337"/>
        <v>9.4093392138981363E-3</v>
      </c>
      <c r="AI1173" s="67">
        <f t="shared" si="337"/>
        <v>9.1467911993667311E-3</v>
      </c>
      <c r="AJ1173" s="67">
        <f t="shared" si="337"/>
        <v>8.8915690403887707E-3</v>
      </c>
      <c r="AK1173" s="67">
        <f t="shared" si="337"/>
        <v>8.6434683242221314E-3</v>
      </c>
      <c r="AL1173" s="67">
        <f t="shared" si="337"/>
        <v>8.4022903418365363E-3</v>
      </c>
      <c r="AM1173" s="67">
        <f t="shared" si="337"/>
        <v>8.1678419287633634E-3</v>
      </c>
      <c r="AN1173" s="67">
        <f t="shared" si="337"/>
        <v>7.9399353103861998E-3</v>
      </c>
      <c r="AO1173" s="67">
        <f t="shared" si="337"/>
        <v>7.7183879515482267E-3</v>
      </c>
      <c r="AP1173" s="67">
        <f t="shared" si="338"/>
        <v>7.5030224103560337E-3</v>
      </c>
      <c r="AQ1173" s="67">
        <f t="shared" si="338"/>
        <v>7.2936661960626903E-3</v>
      </c>
      <c r="AR1173" s="67">
        <f t="shared" si="338"/>
        <v>7.0901516309163281E-3</v>
      </c>
      <c r="AS1173" s="67">
        <f t="shared" si="338"/>
        <v>6.8923157158635338E-3</v>
      </c>
      <c r="AT1173" s="67">
        <f t="shared" si="338"/>
        <v>6.700000000000008E-3</v>
      </c>
      <c r="AU1173" s="67">
        <f t="shared" si="338"/>
        <v>6.5130504536639409E-3</v>
      </c>
      <c r="AV1173" s="67">
        <f t="shared" si="338"/>
        <v>6.3313173450704526E-3</v>
      </c>
      <c r="AW1173" s="67">
        <f t="shared" si="338"/>
        <v>6.1546551203882751E-3</v>
      </c>
      <c r="AX1173" s="67">
        <f t="shared" si="338"/>
        <v>5.9829222871626729E-3</v>
      </c>
      <c r="AY1173" s="67">
        <f t="shared" si="338"/>
        <v>5.8159813009911803E-3</v>
      </c>
      <c r="AZ1173" s="67">
        <f t="shared" si="338"/>
        <v>5.6536984553614269E-3</v>
      </c>
      <c r="BA1173" s="67">
        <f t="shared" si="338"/>
        <v>5.4959437745628103E-3</v>
      </c>
      <c r="BB1173" s="67">
        <f t="shared" si="338"/>
        <v>5.3425909095862366E-3</v>
      </c>
      <c r="BC1173" s="67">
        <f t="shared" si="338"/>
        <v>5.1935170369285738E-3</v>
      </c>
      <c r="BD1173" s="67">
        <f t="shared" si="338"/>
        <v>5.0486027602207493E-3</v>
      </c>
      <c r="BE1173" s="67">
        <f t="shared" si="338"/>
        <v>4.9077320146007066E-3</v>
      </c>
      <c r="BF1173" s="67">
        <f t="shared" si="339"/>
        <v>4.7707919737546498E-3</v>
      </c>
      <c r="BG1173" s="67">
        <f t="shared" si="339"/>
        <v>4.637672959552086E-3</v>
      </c>
      <c r="BH1173" s="67">
        <f t="shared" si="339"/>
        <v>4.5082683542023395E-3</v>
      </c>
      <c r="BI1173" s="67">
        <f t="shared" si="339"/>
        <v>4.3824745148621346E-3</v>
      </c>
      <c r="BJ1173" s="67">
        <f t="shared" si="339"/>
        <v>4.2601906906258886E-3</v>
      </c>
      <c r="BK1173" s="67">
        <f t="shared" si="339"/>
        <v>4.1413189418322109E-3</v>
      </c>
      <c r="BL1173" s="67">
        <f t="shared" si="339"/>
        <v>4.025764061621989E-3</v>
      </c>
      <c r="BM1173" s="67">
        <f t="shared" si="339"/>
        <v>3.9134334996852316E-3</v>
      </c>
      <c r="BN1173" s="67">
        <f t="shared" si="339"/>
        <v>3.8042372881356029E-3</v>
      </c>
      <c r="BO1173" s="67">
        <f t="shared" si="339"/>
        <v>3.6980879694532599E-3</v>
      </c>
      <c r="BP1173" s="67">
        <f t="shared" si="339"/>
        <v>3.5949005264383116E-3</v>
      </c>
      <c r="BQ1173" s="67">
        <f t="shared" si="339"/>
        <v>3.4945923141187704E-3</v>
      </c>
      <c r="BS1173" s="55"/>
    </row>
    <row r="1174" spans="2:71">
      <c r="B1174" s="56">
        <v>16</v>
      </c>
      <c r="C1174" s="212">
        <v>1.17E-2</v>
      </c>
      <c r="D1174" s="212">
        <v>6.7000000000000002E-3</v>
      </c>
      <c r="I1174" s="61" t="s">
        <v>381</v>
      </c>
      <c r="J1174" s="67">
        <f t="shared" si="336"/>
        <v>1.8275728976753853E-2</v>
      </c>
      <c r="K1174" s="67">
        <f t="shared" si="336"/>
        <v>1.7773344383309665E-2</v>
      </c>
      <c r="L1174" s="67">
        <f t="shared" si="336"/>
        <v>1.7284769924610366E-2</v>
      </c>
      <c r="M1174" s="67">
        <f t="shared" si="336"/>
        <v>1.680962597153484E-2</v>
      </c>
      <c r="N1174" s="67">
        <f t="shared" si="336"/>
        <v>1.6347543330650856E-2</v>
      </c>
      <c r="O1174" s="67">
        <f t="shared" si="336"/>
        <v>1.5898162957346643E-2</v>
      </c>
      <c r="P1174" s="67">
        <f t="shared" si="336"/>
        <v>1.5461135676848269E-2</v>
      </c>
      <c r="Q1174" s="67">
        <f t="shared" si="336"/>
        <v>1.5036121912906002E-2</v>
      </c>
      <c r="R1174" s="67">
        <f t="shared" si="336"/>
        <v>1.4622791423938866E-2</v>
      </c>
      <c r="S1174" s="67">
        <f t="shared" si="336"/>
        <v>1.4220823046432345E-2</v>
      </c>
      <c r="T1174" s="67">
        <f t="shared" si="336"/>
        <v>1.3829904445389889E-2</v>
      </c>
      <c r="U1174" s="67">
        <f t="shared" si="336"/>
        <v>1.344973187164431E-2</v>
      </c>
      <c r="V1174" s="67">
        <f t="shared" si="336"/>
        <v>1.3080009925840453E-2</v>
      </c>
      <c r="W1174" s="67">
        <f t="shared" si="336"/>
        <v>1.2720451328905816E-2</v>
      </c>
      <c r="X1174" s="67">
        <f t="shared" si="336"/>
        <v>1.2370776698830728E-2</v>
      </c>
      <c r="Y1174" s="67">
        <f t="shared" si="336"/>
        <v>1.2030714333584666E-2</v>
      </c>
      <c r="Z1174" s="67">
        <f t="shared" si="337"/>
        <v>1.17E-2</v>
      </c>
      <c r="AA1174" s="67">
        <f t="shared" si="337"/>
        <v>1.1378376728459176E-2</v>
      </c>
      <c r="AB1174" s="67">
        <f t="shared" si="337"/>
        <v>1.1065594613225756E-2</v>
      </c>
      <c r="AC1174" s="67">
        <f t="shared" si="337"/>
        <v>1.0761410618264201E-2</v>
      </c>
      <c r="AD1174" s="67">
        <f t="shared" si="337"/>
        <v>1.046558838839751E-2</v>
      </c>
      <c r="AE1174" s="67">
        <f t="shared" si="337"/>
        <v>1.0177898065655964E-2</v>
      </c>
      <c r="AF1174" s="67">
        <f t="shared" si="337"/>
        <v>9.8981161106743154E-3</v>
      </c>
      <c r="AG1174" s="67">
        <f t="shared" si="337"/>
        <v>9.6260251289985894E-3</v>
      </c>
      <c r="AH1174" s="67">
        <f t="shared" si="337"/>
        <v>9.3614137021675887E-3</v>
      </c>
      <c r="AI1174" s="67">
        <f t="shared" si="337"/>
        <v>9.1040762234378247E-3</v>
      </c>
      <c r="AJ1174" s="67">
        <f t="shared" si="337"/>
        <v>8.8538127380242259E-3</v>
      </c>
      <c r="AK1174" s="67">
        <f t="shared" si="337"/>
        <v>8.6104287877325006E-3</v>
      </c>
      <c r="AL1174" s="67">
        <f t="shared" si="337"/>
        <v>8.3737352598624304E-3</v>
      </c>
      <c r="AM1174" s="67">
        <f t="shared" si="337"/>
        <v>8.1435482402646801E-3</v>
      </c>
      <c r="AN1174" s="67">
        <f t="shared" si="337"/>
        <v>7.9196888704369476E-3</v>
      </c>
      <c r="AO1174" s="67">
        <f t="shared" si="337"/>
        <v>7.7019832085484545E-3</v>
      </c>
      <c r="AP1174" s="67">
        <f t="shared" si="338"/>
        <v>7.4902620942847069E-3</v>
      </c>
      <c r="AQ1174" s="67">
        <f t="shared" si="338"/>
        <v>7.2843610174076062E-3</v>
      </c>
      <c r="AR1174" s="67">
        <f t="shared" si="338"/>
        <v>7.0841199899287109E-3</v>
      </c>
      <c r="AS1174" s="67">
        <f t="shared" si="338"/>
        <v>6.8893834217963502E-3</v>
      </c>
      <c r="AT1174" s="67">
        <f t="shared" si="338"/>
        <v>6.700000000000002E-3</v>
      </c>
      <c r="AU1174" s="67">
        <f t="shared" si="338"/>
        <v>6.5158225709979929E-3</v>
      </c>
      <c r="AV1174" s="67">
        <f t="shared" si="338"/>
        <v>6.3367080263771443E-3</v>
      </c>
      <c r="AW1174" s="67">
        <f t="shared" si="338"/>
        <v>6.1625171916555709E-3</v>
      </c>
      <c r="AX1174" s="67">
        <f t="shared" si="338"/>
        <v>5.9931147181421654E-3</v>
      </c>
      <c r="AY1174" s="67">
        <f t="shared" si="338"/>
        <v>5.8283689777688039E-3</v>
      </c>
      <c r="AZ1174" s="67">
        <f t="shared" si="338"/>
        <v>5.6681519608134997E-3</v>
      </c>
      <c r="BA1174" s="67">
        <f t="shared" si="338"/>
        <v>5.5123391764350911E-3</v>
      </c>
      <c r="BB1174" s="67">
        <f t="shared" si="338"/>
        <v>5.360809555942125E-3</v>
      </c>
      <c r="BC1174" s="67">
        <f t="shared" si="338"/>
        <v>5.213445358720808E-3</v>
      </c>
      <c r="BD1174" s="67">
        <f t="shared" si="338"/>
        <v>5.0701320807489169E-3</v>
      </c>
      <c r="BE1174" s="67">
        <f t="shared" si="338"/>
        <v>4.9307583656245969E-3</v>
      </c>
      <c r="BF1174" s="67">
        <f t="shared" si="339"/>
        <v>4.7952159180408823E-3</v>
      </c>
      <c r="BG1174" s="67">
        <f t="shared" si="339"/>
        <v>4.6633994196387503E-3</v>
      </c>
      <c r="BH1174" s="67">
        <f t="shared" si="339"/>
        <v>4.5352064471732975E-3</v>
      </c>
      <c r="BI1174" s="67">
        <f t="shared" si="339"/>
        <v>4.410537392929458E-3</v>
      </c>
      <c r="BJ1174" s="67">
        <f t="shared" si="339"/>
        <v>4.2892953873254315E-3</v>
      </c>
      <c r="BK1174" s="67">
        <f t="shared" si="339"/>
        <v>4.1713862236436739E-3</v>
      </c>
      <c r="BL1174" s="67">
        <f t="shared" si="339"/>
        <v>4.056718284830973E-3</v>
      </c>
      <c r="BM1174" s="67">
        <f t="shared" si="339"/>
        <v>3.9452024723107314E-3</v>
      </c>
      <c r="BN1174" s="67">
        <f t="shared" si="339"/>
        <v>3.8367521367521401E-3</v>
      </c>
      <c r="BO1174" s="67">
        <f t="shared" si="339"/>
        <v>3.7312830107424418E-3</v>
      </c>
      <c r="BP1174" s="67">
        <f t="shared" si="339"/>
        <v>3.628713143309991E-3</v>
      </c>
      <c r="BQ1174" s="67">
        <f t="shared" si="339"/>
        <v>3.5289628362472087E-3</v>
      </c>
      <c r="BS1174" s="55"/>
    </row>
    <row r="1175" spans="2:71">
      <c r="B1175" s="56">
        <v>17</v>
      </c>
      <c r="C1175" s="212">
        <v>1.1599999999999999E-2</v>
      </c>
      <c r="D1175" s="212">
        <v>6.6E-3</v>
      </c>
      <c r="I1175" s="61" t="s">
        <v>381</v>
      </c>
      <c r="J1175" s="67">
        <f t="shared" si="336"/>
        <v>1.8213324787308673E-2</v>
      </c>
      <c r="K1175" s="67">
        <f t="shared" si="336"/>
        <v>1.7706940562980864E-2</v>
      </c>
      <c r="L1175" s="67">
        <f t="shared" si="336"/>
        <v>1.7214635315755945E-2</v>
      </c>
      <c r="M1175" s="67">
        <f t="shared" si="336"/>
        <v>1.673601760848651E-2</v>
      </c>
      <c r="N1175" s="67">
        <f t="shared" si="336"/>
        <v>1.6270706887134005E-2</v>
      </c>
      <c r="O1175" s="67">
        <f t="shared" si="336"/>
        <v>1.5818333178186164E-2</v>
      </c>
      <c r="P1175" s="67">
        <f t="shared" si="336"/>
        <v>1.5378536794487108E-2</v>
      </c>
      <c r="Q1175" s="67">
        <f t="shared" si="336"/>
        <v>1.4950968049246291E-2</v>
      </c>
      <c r="R1175" s="67">
        <f t="shared" si="336"/>
        <v>1.453528697799877E-2</v>
      </c>
      <c r="S1175" s="67">
        <f t="shared" si="336"/>
        <v>1.4131163068295864E-2</v>
      </c>
      <c r="T1175" s="67">
        <f t="shared" si="336"/>
        <v>1.3738274996911165E-2</v>
      </c>
      <c r="U1175" s="67">
        <f t="shared" si="336"/>
        <v>1.3356310374353033E-2</v>
      </c>
      <c r="V1175" s="67">
        <f t="shared" si="336"/>
        <v>1.2984965496480372E-2</v>
      </c>
      <c r="W1175" s="67">
        <f t="shared" si="336"/>
        <v>1.2623945103024233E-2</v>
      </c>
      <c r="X1175" s="67">
        <f t="shared" si="336"/>
        <v>1.2272962142823234E-2</v>
      </c>
      <c r="Y1175" s="67">
        <f t="shared" si="336"/>
        <v>1.1931737545586121E-2</v>
      </c>
      <c r="Z1175" s="67">
        <f t="shared" si="337"/>
        <v>1.1599999999999999E-2</v>
      </c>
      <c r="AA1175" s="67">
        <f t="shared" si="337"/>
        <v>1.1277485738007825E-2</v>
      </c>
      <c r="AB1175" s="67">
        <f t="shared" si="337"/>
        <v>1.0963938325083614E-2</v>
      </c>
      <c r="AC1175" s="67">
        <f t="shared" si="337"/>
        <v>1.065910845633861E-2</v>
      </c>
      <c r="AD1175" s="67">
        <f t="shared" si="337"/>
        <v>1.0362753758296319E-2</v>
      </c>
      <c r="AE1175" s="67">
        <f t="shared" si="337"/>
        <v>1.007463859617877E-2</v>
      </c>
      <c r="AF1175" s="67">
        <f t="shared" si="337"/>
        <v>9.7945338865507992E-3</v>
      </c>
      <c r="AG1175" s="67">
        <f t="shared" si="337"/>
        <v>9.5222169151733625E-3</v>
      </c>
      <c r="AH1175" s="67">
        <f t="shared" si="337"/>
        <v>9.2574711599210761E-3</v>
      </c>
      <c r="AI1175" s="67">
        <f t="shared" si="337"/>
        <v>9.0000861186231643E-3</v>
      </c>
      <c r="AJ1175" s="67">
        <f t="shared" si="337"/>
        <v>8.7498571416909435E-3</v>
      </c>
      <c r="AK1175" s="67">
        <f t="shared" si="337"/>
        <v>8.5065852693987538E-3</v>
      </c>
      <c r="AL1175" s="67">
        <f t="shared" si="337"/>
        <v>8.2700770736889584E-3</v>
      </c>
      <c r="AM1175" s="67">
        <f t="shared" si="337"/>
        <v>8.0401445043752351E-3</v>
      </c>
      <c r="AN1175" s="67">
        <f t="shared" si="337"/>
        <v>7.816604739621872E-3</v>
      </c>
      <c r="AO1175" s="67">
        <f t="shared" si="337"/>
        <v>7.5992800405801754E-3</v>
      </c>
      <c r="AP1175" s="67">
        <f t="shared" si="338"/>
        <v>7.3879976100664204E-3</v>
      </c>
      <c r="AQ1175" s="67">
        <f t="shared" si="338"/>
        <v>7.1825894551689629E-3</v>
      </c>
      <c r="AR1175" s="67">
        <f t="shared" si="338"/>
        <v>6.9828922536752909E-3</v>
      </c>
      <c r="AS1175" s="67">
        <f t="shared" si="338"/>
        <v>6.7887472242127954E-3</v>
      </c>
      <c r="AT1175" s="67">
        <f t="shared" si="338"/>
        <v>6.6000000000000008E-3</v>
      </c>
      <c r="AU1175" s="67">
        <f t="shared" si="338"/>
        <v>6.4165005061079024E-3</v>
      </c>
      <c r="AV1175" s="67">
        <f t="shared" si="338"/>
        <v>6.2381028401337834E-3</v>
      </c>
      <c r="AW1175" s="67">
        <f t="shared" si="338"/>
        <v>6.064665156192659E-3</v>
      </c>
      <c r="AX1175" s="67">
        <f t="shared" si="338"/>
        <v>5.8960495521341149E-3</v>
      </c>
      <c r="AY1175" s="67">
        <f t="shared" si="338"/>
        <v>5.7321219598948196E-3</v>
      </c>
      <c r="AZ1175" s="67">
        <f t="shared" si="338"/>
        <v>5.5727520388995947E-3</v>
      </c>
      <c r="BA1175" s="67">
        <f t="shared" si="338"/>
        <v>5.4178130724262252E-3</v>
      </c>
      <c r="BB1175" s="67">
        <f t="shared" si="338"/>
        <v>5.2671818668516487E-3</v>
      </c>
      <c r="BC1175" s="67">
        <f t="shared" si="338"/>
        <v>5.1207386536993877E-3</v>
      </c>
      <c r="BD1175" s="67">
        <f t="shared" si="338"/>
        <v>4.9783669944103662E-3</v>
      </c>
      <c r="BE1175" s="67">
        <f t="shared" si="338"/>
        <v>4.839953687761361E-3</v>
      </c>
      <c r="BF1175" s="67">
        <f t="shared" si="339"/>
        <v>4.7053886798575128E-3</v>
      </c>
      <c r="BG1175" s="67">
        <f t="shared" si="339"/>
        <v>4.5745649766272909E-3</v>
      </c>
      <c r="BH1175" s="67">
        <f t="shared" si="339"/>
        <v>4.4473785587503777E-3</v>
      </c>
      <c r="BI1175" s="67">
        <f t="shared" si="339"/>
        <v>4.3237282989507918E-3</v>
      </c>
      <c r="BJ1175" s="67">
        <f t="shared" si="339"/>
        <v>4.2035158815895172E-3</v>
      </c>
      <c r="BK1175" s="67">
        <f t="shared" si="339"/>
        <v>4.0866457244926871E-3</v>
      </c>
      <c r="BL1175" s="67">
        <f t="shared" si="339"/>
        <v>3.9730249029531848E-3</v>
      </c>
      <c r="BM1175" s="67">
        <f t="shared" si="339"/>
        <v>3.8625630758452128E-3</v>
      </c>
      <c r="BN1175" s="67">
        <f t="shared" si="339"/>
        <v>3.7551724137931059E-3</v>
      </c>
      <c r="BO1175" s="67">
        <f t="shared" si="339"/>
        <v>3.6507675293372564E-3</v>
      </c>
      <c r="BP1175" s="67">
        <f t="shared" si="339"/>
        <v>3.5492654090416367E-3</v>
      </c>
      <c r="BQ1175" s="67">
        <f t="shared" si="339"/>
        <v>3.4505853474889278E-3</v>
      </c>
      <c r="BS1175" s="55"/>
    </row>
    <row r="1176" spans="2:71">
      <c r="B1176" s="56">
        <v>18</v>
      </c>
      <c r="C1176" s="212">
        <v>1.15E-2</v>
      </c>
      <c r="D1176" s="212">
        <v>6.4999999999999997E-3</v>
      </c>
      <c r="I1176" s="61" t="s">
        <v>381</v>
      </c>
      <c r="J1176" s="67">
        <f t="shared" si="336"/>
        <v>1.8152039474575714E-2</v>
      </c>
      <c r="K1176" s="67">
        <f t="shared" si="336"/>
        <v>1.7641528195423792E-2</v>
      </c>
      <c r="L1176" s="67">
        <f t="shared" si="336"/>
        <v>1.7145374628886281E-2</v>
      </c>
      <c r="M1176" s="67">
        <f t="shared" si="336"/>
        <v>1.6663174976026818E-2</v>
      </c>
      <c r="N1176" s="67">
        <f t="shared" si="336"/>
        <v>1.6194536794424223E-2</v>
      </c>
      <c r="O1176" s="67">
        <f t="shared" si="336"/>
        <v>1.5739078678779751E-2</v>
      </c>
      <c r="P1176" s="67">
        <f t="shared" si="336"/>
        <v>1.5296429950507066E-2</v>
      </c>
      <c r="Q1176" s="67">
        <f t="shared" si="336"/>
        <v>1.4866230356052203E-2</v>
      </c>
      <c r="R1176" s="67">
        <f t="shared" si="336"/>
        <v>1.4448129773698071E-2</v>
      </c>
      <c r="S1176" s="67">
        <f t="shared" si="336"/>
        <v>1.4041787928614794E-2</v>
      </c>
      <c r="T1176" s="67">
        <f t="shared" si="336"/>
        <v>1.3646874115924077E-2</v>
      </c>
      <c r="U1176" s="67">
        <f t="shared" si="336"/>
        <v>1.3263066931552114E-2</v>
      </c>
      <c r="V1176" s="67">
        <f t="shared" si="336"/>
        <v>1.2890054010652081E-2</v>
      </c>
      <c r="W1176" s="67">
        <f t="shared" si="336"/>
        <v>1.252753177338325E-2</v>
      </c>
      <c r="X1176" s="67">
        <f t="shared" si="336"/>
        <v>1.2175205177839878E-2</v>
      </c>
      <c r="Y1176" s="67">
        <f t="shared" si="336"/>
        <v>1.183278747992875E-2</v>
      </c>
      <c r="Z1176" s="67">
        <f t="shared" si="337"/>
        <v>1.15E-2</v>
      </c>
      <c r="AA1176" s="67">
        <f t="shared" si="337"/>
        <v>1.1176571896041213E-2</v>
      </c>
      <c r="AB1176" s="67">
        <f t="shared" si="337"/>
        <v>1.0862239943250284E-2</v>
      </c>
      <c r="AC1176" s="67">
        <f t="shared" si="337"/>
        <v>1.0556748319807603E-2</v>
      </c>
      <c r="AD1176" s="67">
        <f t="shared" si="337"/>
        <v>1.0259848398673214E-2</v>
      </c>
      <c r="AE1176" s="67">
        <f t="shared" si="337"/>
        <v>9.9712985452395219E-3</v>
      </c>
      <c r="AF1176" s="67">
        <f t="shared" si="337"/>
        <v>9.6908639206748394E-3</v>
      </c>
      <c r="AG1176" s="67">
        <f t="shared" si="337"/>
        <v>9.4183162907977552E-3</v>
      </c>
      <c r="AH1176" s="67">
        <f t="shared" si="337"/>
        <v>9.1534338403267222E-3</v>
      </c>
      <c r="AI1176" s="67">
        <f t="shared" si="337"/>
        <v>8.8960009923537593E-3</v>
      </c>
      <c r="AJ1176" s="67">
        <f t="shared" si="337"/>
        <v>8.6458082328952843E-3</v>
      </c>
      <c r="AK1176" s="67">
        <f t="shared" si="337"/>
        <v>8.4026519403773217E-3</v>
      </c>
      <c r="AL1176" s="67">
        <f t="shared" si="337"/>
        <v>8.1663342199162891E-3</v>
      </c>
      <c r="AM1176" s="67">
        <f t="shared" si="337"/>
        <v>7.9366627422605262E-3</v>
      </c>
      <c r="AN1176" s="67">
        <f t="shared" si="337"/>
        <v>7.7134505872614237E-3</v>
      </c>
      <c r="AO1176" s="67">
        <f t="shared" si="337"/>
        <v>7.4965160917468375E-3</v>
      </c>
      <c r="AP1176" s="67">
        <f t="shared" si="338"/>
        <v>7.2856827016729046E-3</v>
      </c>
      <c r="AQ1176" s="67">
        <f t="shared" si="338"/>
        <v>7.0807788284340013E-3</v>
      </c>
      <c r="AR1176" s="67">
        <f t="shared" si="338"/>
        <v>6.881637709213833E-3</v>
      </c>
      <c r="AS1176" s="67">
        <f t="shared" si="338"/>
        <v>6.6880972712640664E-3</v>
      </c>
      <c r="AT1176" s="67">
        <f t="shared" si="338"/>
        <v>6.4999999999999902E-3</v>
      </c>
      <c r="AU1176" s="67">
        <f t="shared" si="338"/>
        <v>6.3171928108058939E-3</v>
      </c>
      <c r="AV1176" s="67">
        <f t="shared" si="338"/>
        <v>6.1395269244458039E-3</v>
      </c>
      <c r="AW1176" s="67">
        <f t="shared" si="338"/>
        <v>5.9668577459782018E-3</v>
      </c>
      <c r="AX1176" s="67">
        <f t="shared" si="338"/>
        <v>5.7990447470761541E-3</v>
      </c>
      <c r="AY1176" s="67">
        <f t="shared" si="338"/>
        <v>5.6359513516571107E-3</v>
      </c>
      <c r="AZ1176" s="67">
        <f t="shared" si="338"/>
        <v>5.4774448247292482E-3</v>
      </c>
      <c r="BA1176" s="67">
        <f t="shared" si="338"/>
        <v>5.3233961643639402E-3</v>
      </c>
      <c r="BB1176" s="67">
        <f t="shared" si="338"/>
        <v>5.1736799967064002E-3</v>
      </c>
      <c r="BC1176" s="67">
        <f t="shared" si="338"/>
        <v>5.0281744739390745E-3</v>
      </c>
      <c r="BD1176" s="67">
        <f t="shared" si="338"/>
        <v>4.8867611751147177E-3</v>
      </c>
      <c r="BE1176" s="67">
        <f t="shared" si="338"/>
        <v>4.7493250097784788E-3</v>
      </c>
      <c r="BF1176" s="67">
        <f t="shared" si="339"/>
        <v>4.6157541243005036E-3</v>
      </c>
      <c r="BG1176" s="67">
        <f t="shared" si="339"/>
        <v>4.4859398108428985E-3</v>
      </c>
      <c r="BH1176" s="67">
        <f t="shared" si="339"/>
        <v>4.3597764188868845E-3</v>
      </c>
      <c r="BI1176" s="67">
        <f t="shared" si="339"/>
        <v>4.237161269248205E-3</v>
      </c>
      <c r="BJ1176" s="67">
        <f t="shared" si="339"/>
        <v>4.1179945705107661E-3</v>
      </c>
      <c r="BK1176" s="67">
        <f t="shared" si="339"/>
        <v>4.0021793378105155E-3</v>
      </c>
      <c r="BL1176" s="67">
        <f t="shared" si="339"/>
        <v>3.8896213139034638E-3</v>
      </c>
      <c r="BM1176" s="67">
        <f t="shared" si="339"/>
        <v>3.7802288924535968E-3</v>
      </c>
      <c r="BN1176" s="67">
        <f t="shared" si="339"/>
        <v>3.6739130434782492E-3</v>
      </c>
      <c r="BO1176" s="67">
        <f t="shared" si="339"/>
        <v>3.5705872408902817E-3</v>
      </c>
      <c r="BP1176" s="67">
        <f t="shared" si="339"/>
        <v>3.4701673920780572E-3</v>
      </c>
      <c r="BQ1176" s="67">
        <f t="shared" si="339"/>
        <v>3.3725717694659345E-3</v>
      </c>
      <c r="BS1176" s="55"/>
    </row>
    <row r="1177" spans="2:71">
      <c r="B1177" s="56">
        <v>19</v>
      </c>
      <c r="C1177" s="212">
        <v>1.1299999999999999E-2</v>
      </c>
      <c r="D1177" s="212">
        <v>6.4000000000000003E-3</v>
      </c>
      <c r="I1177" s="61" t="s">
        <v>381</v>
      </c>
      <c r="J1177" s="67">
        <f t="shared" si="336"/>
        <v>1.7807264891445549E-2</v>
      </c>
      <c r="K1177" s="67">
        <f t="shared" si="336"/>
        <v>1.7308215570235125E-2</v>
      </c>
      <c r="L1177" s="67">
        <f t="shared" si="336"/>
        <v>1.6823152126503295E-2</v>
      </c>
      <c r="M1177" s="67">
        <f t="shared" si="336"/>
        <v>1.6351682605466166E-2</v>
      </c>
      <c r="N1177" s="67">
        <f t="shared" si="336"/>
        <v>1.5893426036888571E-2</v>
      </c>
      <c r="O1177" s="67">
        <f t="shared" si="336"/>
        <v>1.5448012127241641E-2</v>
      </c>
      <c r="P1177" s="67">
        <f t="shared" si="336"/>
        <v>1.5015080960487683E-2</v>
      </c>
      <c r="Q1177" s="67">
        <f t="shared" si="336"/>
        <v>1.4594282707250565E-2</v>
      </c>
      <c r="R1177" s="67">
        <f t="shared" si="336"/>
        <v>1.4185277342136622E-2</v>
      </c>
      <c r="S1177" s="67">
        <f t="shared" si="336"/>
        <v>1.3787734368977641E-2</v>
      </c>
      <c r="T1177" s="67">
        <f t="shared" si="336"/>
        <v>1.3401332553773926E-2</v>
      </c>
      <c r="U1177" s="67">
        <f t="shared" si="336"/>
        <v>1.3025759665121678E-2</v>
      </c>
      <c r="V1177" s="67">
        <f t="shared" si="336"/>
        <v>1.266071222191484E-2</v>
      </c>
      <c r="W1177" s="67">
        <f t="shared" si="336"/>
        <v>1.2305895248117683E-2</v>
      </c>
      <c r="X1177" s="67">
        <f t="shared" si="336"/>
        <v>1.1961022034409838E-2</v>
      </c>
      <c r="Y1177" s="67">
        <f t="shared" ref="Y1177:AN1192" si="340">$C1177*POWER(POWER($D1177/$C1177,1/($D$672-$C$672)),Y$672-$C$672)</f>
        <v>1.1625813906511285E-2</v>
      </c>
      <c r="Z1177" s="67">
        <f t="shared" si="340"/>
        <v>1.1299999999999999E-2</v>
      </c>
      <c r="AA1177" s="67">
        <f t="shared" si="340"/>
        <v>1.0983317041440383E-2</v>
      </c>
      <c r="AB1177" s="67">
        <f t="shared" si="340"/>
        <v>1.0675509135645552E-2</v>
      </c>
      <c r="AC1177" s="67">
        <f t="shared" si="340"/>
        <v>1.0376327558901619E-2</v>
      </c>
      <c r="AD1177" s="67">
        <f t="shared" si="337"/>
        <v>1.0085530557986871E-2</v>
      </c>
      <c r="AE1177" s="67">
        <f t="shared" si="337"/>
        <v>9.8028831548234458E-3</v>
      </c>
      <c r="AF1177" s="67">
        <f t="shared" si="337"/>
        <v>9.5281569566036482E-3</v>
      </c>
      <c r="AG1177" s="67">
        <f t="shared" si="337"/>
        <v>9.2611299712374844E-3</v>
      </c>
      <c r="AH1177" s="67">
        <f t="shared" si="337"/>
        <v>9.0015864279722971E-3</v>
      </c>
      <c r="AI1177" s="67">
        <f t="shared" si="337"/>
        <v>8.7493166030395229E-3</v>
      </c>
      <c r="AJ1177" s="67">
        <f t="shared" si="337"/>
        <v>8.5041166501877239E-3</v>
      </c>
      <c r="AK1177" s="67">
        <f t="shared" si="337"/>
        <v>8.2657884359649322E-3</v>
      </c>
      <c r="AL1177" s="67">
        <f t="shared" si="337"/>
        <v>8.0341393796172118E-3</v>
      </c>
      <c r="AM1177" s="67">
        <f t="shared" si="337"/>
        <v>7.8089822974740705E-3</v>
      </c>
      <c r="AN1177" s="67">
        <f t="shared" si="337"/>
        <v>7.5901352516949778E-3</v>
      </c>
      <c r="AO1177" s="67">
        <f t="shared" si="337"/>
        <v>7.3774214032547641E-3</v>
      </c>
      <c r="AP1177" s="67">
        <f t="shared" si="338"/>
        <v>7.1706688690491216E-3</v>
      </c>
      <c r="AQ1177" s="67">
        <f t="shared" si="338"/>
        <v>6.9697105830047127E-3</v>
      </c>
      <c r="AR1177" s="67">
        <f t="shared" si="338"/>
        <v>6.7743841610816875E-3</v>
      </c>
      <c r="AS1177" s="67">
        <f t="shared" si="338"/>
        <v>6.5845317700594956E-3</v>
      </c>
      <c r="AT1177" s="67">
        <f t="shared" si="338"/>
        <v>6.4000000000000072E-3</v>
      </c>
      <c r="AU1177" s="67">
        <f t="shared" si="338"/>
        <v>6.2206397402848248E-3</v>
      </c>
      <c r="AV1177" s="67">
        <f t="shared" si="338"/>
        <v>6.0463060591266918E-3</v>
      </c>
      <c r="AW1177" s="67">
        <f t="shared" si="338"/>
        <v>5.8768580864575603E-3</v>
      </c>
      <c r="AX1177" s="67">
        <f t="shared" si="338"/>
        <v>5.7121589000987657E-3</v>
      </c>
      <c r="AY1177" s="67">
        <f t="shared" si="338"/>
        <v>5.5520754151212499E-3</v>
      </c>
      <c r="AZ1177" s="67">
        <f t="shared" si="338"/>
        <v>5.3964782763064973E-3</v>
      </c>
      <c r="BA1177" s="67">
        <f t="shared" si="338"/>
        <v>5.2452417536212369E-3</v>
      </c>
      <c r="BB1177" s="67">
        <f t="shared" si="338"/>
        <v>5.0982436406214844E-3</v>
      </c>
      <c r="BC1177" s="67">
        <f t="shared" si="338"/>
        <v>4.9553651557038055E-3</v>
      </c>
      <c r="BD1177" s="67">
        <f t="shared" si="338"/>
        <v>4.8164908461240264E-3</v>
      </c>
      <c r="BE1177" s="67">
        <f t="shared" ref="BE1177:BQ1192" si="341">$C1177*POWER(POWER($D1177/$C1177,1/($D$672-$C$672)),BE$672-$C$672)</f>
        <v>4.6815084947058076E-3</v>
      </c>
      <c r="BF1177" s="67">
        <f t="shared" si="341"/>
        <v>4.5503090291637363E-3</v>
      </c>
      <c r="BG1177" s="67">
        <f t="shared" si="341"/>
        <v>4.4227864339676203E-3</v>
      </c>
      <c r="BH1177" s="67">
        <f t="shared" si="341"/>
        <v>4.2988376646768064E-3</v>
      </c>
      <c r="BI1177" s="67">
        <f t="shared" si="341"/>
        <v>4.1783625646752689E-3</v>
      </c>
      <c r="BJ1177" s="67">
        <f t="shared" si="341"/>
        <v>4.0612637842402152E-3</v>
      </c>
      <c r="BK1177" s="67">
        <f t="shared" si="341"/>
        <v>3.9474467018787802E-3</v>
      </c>
      <c r="BL1177" s="67">
        <f t="shared" si="341"/>
        <v>3.8368193478692789E-3</v>
      </c>
      <c r="BM1177" s="67">
        <f t="shared" si="341"/>
        <v>3.7292923299452056E-3</v>
      </c>
      <c r="BN1177" s="67">
        <f t="shared" si="341"/>
        <v>3.6247787610619547E-3</v>
      </c>
      <c r="BO1177" s="67">
        <f t="shared" si="341"/>
        <v>3.5231941891878701E-3</v>
      </c>
      <c r="BP1177" s="67">
        <f t="shared" si="341"/>
        <v>3.4244565290629083E-3</v>
      </c>
      <c r="BQ1177" s="67">
        <f t="shared" si="341"/>
        <v>3.3284859958697724E-3</v>
      </c>
      <c r="BS1177" s="55"/>
    </row>
    <row r="1178" spans="2:71">
      <c r="B1178" s="56">
        <v>20</v>
      </c>
      <c r="C1178" s="212">
        <v>1.12E-2</v>
      </c>
      <c r="D1178" s="212">
        <v>6.3E-3</v>
      </c>
      <c r="I1178" s="61" t="s">
        <v>381</v>
      </c>
      <c r="J1178" s="67">
        <f t="shared" ref="J1178:Y1193" si="342">$C1178*POWER(POWER($D1178/$C1178,1/($D$672-$C$672)),J$672-$C$672)</f>
        <v>1.7746797803750415E-2</v>
      </c>
      <c r="K1178" s="67">
        <f t="shared" si="342"/>
        <v>1.7243528039796809E-2</v>
      </c>
      <c r="L1178" s="67">
        <f t="shared" si="342"/>
        <v>1.6754530171996563E-2</v>
      </c>
      <c r="M1178" s="67">
        <f t="shared" si="342"/>
        <v>1.6279399473035628E-2</v>
      </c>
      <c r="N1178" s="67">
        <f t="shared" si="342"/>
        <v>1.5817742692995584E-2</v>
      </c>
      <c r="O1178" s="67">
        <f t="shared" si="342"/>
        <v>1.5369177733873748E-2</v>
      </c>
      <c r="P1178" s="67">
        <f t="shared" si="342"/>
        <v>1.4933333333333325E-2</v>
      </c>
      <c r="Q1178" s="67">
        <f t="shared" si="342"/>
        <v>1.450984875742189E-2</v>
      </c>
      <c r="R1178" s="67">
        <f t="shared" si="342"/>
        <v>1.4098373502003863E-2</v>
      </c>
      <c r="S1178" s="67">
        <f t="shared" si="342"/>
        <v>1.3698567002659858E-2</v>
      </c>
      <c r="T1178" s="67">
        <f t="shared" si="342"/>
        <v>1.331009835281282E-2</v>
      </c>
      <c r="U1178" s="67">
        <f t="shared" si="342"/>
        <v>1.2932646029847613E-2</v>
      </c>
      <c r="V1178" s="67">
        <f t="shared" si="342"/>
        <v>1.256589762899743E-2</v>
      </c>
      <c r="W1178" s="67">
        <f t="shared" si="342"/>
        <v>1.2209549604776729E-2</v>
      </c>
      <c r="X1178" s="67">
        <f t="shared" si="342"/>
        <v>1.1863307019746696E-2</v>
      </c>
      <c r="Y1178" s="67">
        <f t="shared" si="342"/>
        <v>1.1526883300405317E-2</v>
      </c>
      <c r="Z1178" s="67">
        <f t="shared" si="340"/>
        <v>1.12E-2</v>
      </c>
      <c r="AA1178" s="67">
        <f t="shared" si="340"/>
        <v>1.0882386568066423E-2</v>
      </c>
      <c r="AB1178" s="67">
        <f t="shared" si="340"/>
        <v>1.0573780126502903E-2</v>
      </c>
      <c r="AC1178" s="67">
        <f t="shared" si="340"/>
        <v>1.02739252519949E-2</v>
      </c>
      <c r="AD1178" s="67">
        <f t="shared" si="340"/>
        <v>9.9825737646096219E-3</v>
      </c>
      <c r="AE1178" s="67">
        <f t="shared" si="340"/>
        <v>9.6994845223857158E-3</v>
      </c>
      <c r="AF1178" s="67">
        <f t="shared" si="340"/>
        <v>9.4244232217480794E-3</v>
      </c>
      <c r="AG1178" s="67">
        <f t="shared" si="340"/>
        <v>9.1571622035825518E-3</v>
      </c>
      <c r="AH1178" s="67">
        <f t="shared" si="340"/>
        <v>8.8974802648100274E-3</v>
      </c>
      <c r="AI1178" s="67">
        <f t="shared" si="340"/>
        <v>8.6451624753039937E-3</v>
      </c>
      <c r="AJ1178" s="67">
        <f t="shared" si="340"/>
        <v>8.4000000000000047E-3</v>
      </c>
      <c r="AK1178" s="67">
        <f t="shared" si="340"/>
        <v>8.1617899260498228E-3</v>
      </c>
      <c r="AL1178" s="67">
        <f t="shared" si="340"/>
        <v>7.9303350948771827E-3</v>
      </c>
      <c r="AM1178" s="67">
        <f t="shared" si="340"/>
        <v>7.7054439389961796E-3</v>
      </c>
      <c r="AN1178" s="67">
        <f t="shared" si="340"/>
        <v>7.4869303234572212E-3</v>
      </c>
      <c r="AO1178" s="67">
        <f t="shared" ref="AO1178:BD1193" si="343">$C1178*POWER(POWER($D1178/$C1178,1/($D$672-$C$672)),AO$672-$C$672)</f>
        <v>7.2746133917892912E-3</v>
      </c>
      <c r="AP1178" s="67">
        <f t="shared" si="343"/>
        <v>7.0683174163110639E-3</v>
      </c>
      <c r="AQ1178" s="67">
        <f t="shared" si="343"/>
        <v>6.8678716526869195E-3</v>
      </c>
      <c r="AR1178" s="67">
        <f t="shared" si="343"/>
        <v>6.6731101986075257E-3</v>
      </c>
      <c r="AS1178" s="67">
        <f t="shared" si="343"/>
        <v>6.4838718564779992E-3</v>
      </c>
      <c r="AT1178" s="67">
        <f t="shared" si="343"/>
        <v>6.3000000000000087E-3</v>
      </c>
      <c r="AU1178" s="67">
        <f t="shared" si="343"/>
        <v>6.1213424445373714E-3</v>
      </c>
      <c r="AV1178" s="67">
        <f t="shared" si="343"/>
        <v>5.9477513211578913E-3</v>
      </c>
      <c r="AW1178" s="67">
        <f t="shared" si="343"/>
        <v>5.7790829542471384E-3</v>
      </c>
      <c r="AX1178" s="67">
        <f t="shared" si="343"/>
        <v>5.6151977425929183E-3</v>
      </c>
      <c r="AY1178" s="67">
        <f t="shared" si="343"/>
        <v>5.4559600438419719E-3</v>
      </c>
      <c r="AZ1178" s="67">
        <f t="shared" si="343"/>
        <v>5.3012380622333016E-3</v>
      </c>
      <c r="BA1178" s="67">
        <f t="shared" si="343"/>
        <v>5.1509037395151931E-3</v>
      </c>
      <c r="BB1178" s="67">
        <f t="shared" si="343"/>
        <v>5.0048326489556469E-3</v>
      </c>
      <c r="BC1178" s="67">
        <f t="shared" si="343"/>
        <v>4.8629038923585031E-3</v>
      </c>
      <c r="BD1178" s="67">
        <f t="shared" si="343"/>
        <v>4.7250000000000096E-3</v>
      </c>
      <c r="BE1178" s="67">
        <f t="shared" si="341"/>
        <v>4.5910068334030314E-3</v>
      </c>
      <c r="BF1178" s="67">
        <f t="shared" si="341"/>
        <v>4.4608134908684215E-3</v>
      </c>
      <c r="BG1178" s="67">
        <f t="shared" si="341"/>
        <v>4.3343122156853575E-3</v>
      </c>
      <c r="BH1178" s="67">
        <f t="shared" si="341"/>
        <v>4.2113983069446926E-3</v>
      </c>
      <c r="BI1178" s="67">
        <f t="shared" si="341"/>
        <v>4.0919700328814817E-3</v>
      </c>
      <c r="BJ1178" s="67">
        <f t="shared" si="341"/>
        <v>3.9759285466749788E-3</v>
      </c>
      <c r="BK1178" s="67">
        <f t="shared" si="341"/>
        <v>3.8631778046363972E-3</v>
      </c>
      <c r="BL1178" s="67">
        <f t="shared" si="341"/>
        <v>3.7536244867167378E-3</v>
      </c>
      <c r="BM1178" s="67">
        <f t="shared" si="341"/>
        <v>3.6471779192688795E-3</v>
      </c>
      <c r="BN1178" s="67">
        <f t="shared" si="341"/>
        <v>3.5437500000000091E-3</v>
      </c>
      <c r="BO1178" s="67">
        <f t="shared" si="341"/>
        <v>3.4432551250522759E-3</v>
      </c>
      <c r="BP1178" s="67">
        <f t="shared" si="341"/>
        <v>3.3456101181513183E-3</v>
      </c>
      <c r="BQ1178" s="67">
        <f t="shared" si="341"/>
        <v>3.2507341617640205E-3</v>
      </c>
      <c r="BS1178" s="55"/>
    </row>
    <row r="1179" spans="2:71">
      <c r="B1179" s="56">
        <v>21</v>
      </c>
      <c r="C1179" s="212">
        <v>1.0800000000000001E-2</v>
      </c>
      <c r="D1179" s="212">
        <v>6.1999999999999998E-3</v>
      </c>
      <c r="I1179" s="61" t="s">
        <v>381</v>
      </c>
      <c r="J1179" s="67">
        <f t="shared" si="342"/>
        <v>1.683640671023082E-2</v>
      </c>
      <c r="K1179" s="67">
        <f t="shared" si="342"/>
        <v>1.637562200256739E-2</v>
      </c>
      <c r="L1179" s="67">
        <f t="shared" si="342"/>
        <v>1.5927448213045266E-2</v>
      </c>
      <c r="M1179" s="67">
        <f t="shared" si="342"/>
        <v>1.5491540201615916E-2</v>
      </c>
      <c r="N1179" s="67">
        <f t="shared" si="342"/>
        <v>1.5067562274145191E-2</v>
      </c>
      <c r="O1179" s="67">
        <f t="shared" si="342"/>
        <v>1.465518792389422E-2</v>
      </c>
      <c r="P1179" s="67">
        <f t="shared" si="342"/>
        <v>1.4254099580075534E-2</v>
      </c>
      <c r="Q1179" s="67">
        <f t="shared" si="342"/>
        <v>1.3863988363290818E-2</v>
      </c>
      <c r="R1179" s="67">
        <f t="shared" si="342"/>
        <v>1.3484553847661881E-2</v>
      </c>
      <c r="S1179" s="67">
        <f t="shared" si="342"/>
        <v>1.311550382947178E-2</v>
      </c>
      <c r="T1179" s="67">
        <f t="shared" si="342"/>
        <v>1.2756554102137774E-2</v>
      </c>
      <c r="U1179" s="67">
        <f t="shared" si="342"/>
        <v>1.2407428237342975E-2</v>
      </c>
      <c r="V1179" s="67">
        <f t="shared" si="342"/>
        <v>1.2067857372158005E-2</v>
      </c>
      <c r="W1179" s="67">
        <f t="shared" si="342"/>
        <v>1.1737580001988825E-2</v>
      </c>
      <c r="X1179" s="67">
        <f t="shared" si="342"/>
        <v>1.1416341779191199E-2</v>
      </c>
      <c r="Y1179" s="67">
        <f t="shared" si="342"/>
        <v>1.1103895317196799E-2</v>
      </c>
      <c r="Z1179" s="67">
        <f t="shared" si="340"/>
        <v>1.0800000000000001E-2</v>
      </c>
      <c r="AA1179" s="67">
        <f t="shared" si="340"/>
        <v>1.0504421796858766E-2</v>
      </c>
      <c r="AB1179" s="67">
        <f t="shared" si="340"/>
        <v>1.0216933082066809E-2</v>
      </c>
      <c r="AC1179" s="67">
        <f t="shared" si="340"/>
        <v>9.9373124596583325E-3</v>
      </c>
      <c r="AD1179" s="67">
        <f t="shared" si="340"/>
        <v>9.6653445929102931E-3</v>
      </c>
      <c r="AE1179" s="67">
        <f t="shared" si="340"/>
        <v>9.4008200385109156E-3</v>
      </c>
      <c r="AF1179" s="67">
        <f t="shared" si="340"/>
        <v>9.1435350852667342E-3</v>
      </c>
      <c r="AG1179" s="67">
        <f t="shared" si="340"/>
        <v>8.8932915972239571E-3</v>
      </c>
      <c r="AH1179" s="67">
        <f t="shared" si="340"/>
        <v>8.6498968610833563E-3</v>
      </c>
      <c r="AI1179" s="67">
        <f t="shared" si="340"/>
        <v>8.413163437791131E-3</v>
      </c>
      <c r="AJ1179" s="67">
        <f t="shared" si="340"/>
        <v>8.1829090181915181E-3</v>
      </c>
      <c r="AK1179" s="67">
        <f t="shared" si="340"/>
        <v>7.9589562826299191E-3</v>
      </c>
      <c r="AL1179" s="67">
        <f t="shared" si="340"/>
        <v>7.7411327643984945E-3</v>
      </c>
      <c r="AM1179" s="67">
        <f t="shared" si="340"/>
        <v>7.5292707169189897E-3</v>
      </c>
      <c r="AN1179" s="67">
        <f t="shared" si="340"/>
        <v>7.3232069845605794E-3</v>
      </c>
      <c r="AO1179" s="67">
        <f t="shared" si="343"/>
        <v>7.1227828769931936E-3</v>
      </c>
      <c r="AP1179" s="67">
        <f t="shared" si="343"/>
        <v>6.9278440469796023E-3</v>
      </c>
      <c r="AQ1179" s="67">
        <f t="shared" si="343"/>
        <v>6.7382403715121088E-3</v>
      </c>
      <c r="AR1179" s="67">
        <f t="shared" si="343"/>
        <v>6.5538258362023609E-3</v>
      </c>
      <c r="AS1179" s="67">
        <f t="shared" si="343"/>
        <v>6.374458422835203E-3</v>
      </c>
      <c r="AT1179" s="67">
        <f t="shared" si="343"/>
        <v>6.200000000000005E-3</v>
      </c>
      <c r="AU1179" s="67">
        <f t="shared" si="343"/>
        <v>6.030316216715223E-3</v>
      </c>
      <c r="AV1179" s="67">
        <f t="shared" si="343"/>
        <v>5.8652763989642843E-3</v>
      </c>
      <c r="AW1179" s="67">
        <f t="shared" si="343"/>
        <v>5.7047534490631217E-3</v>
      </c>
      <c r="AX1179" s="67">
        <f t="shared" si="343"/>
        <v>5.5486237477818407E-3</v>
      </c>
      <c r="AY1179" s="67">
        <f t="shared" si="343"/>
        <v>5.3967670591451604E-3</v>
      </c>
      <c r="AZ1179" s="67">
        <f t="shared" si="343"/>
        <v>5.2490664378383152E-3</v>
      </c>
      <c r="BA1179" s="67">
        <f t="shared" si="343"/>
        <v>5.1054081391470911E-3</v>
      </c>
      <c r="BB1179" s="67">
        <f t="shared" si="343"/>
        <v>4.9656815313626722E-3</v>
      </c>
      <c r="BC1179" s="67">
        <f t="shared" si="343"/>
        <v>4.8297790105838023E-3</v>
      </c>
      <c r="BD1179" s="67">
        <f t="shared" si="343"/>
        <v>4.6975959178506901E-3</v>
      </c>
      <c r="BE1179" s="67">
        <f t="shared" si="341"/>
        <v>4.569030458546809E-3</v>
      </c>
      <c r="BF1179" s="67">
        <f t="shared" si="341"/>
        <v>4.4439836240065473E-3</v>
      </c>
      <c r="BG1179" s="67">
        <f t="shared" si="341"/>
        <v>4.3223591152683136E-3</v>
      </c>
      <c r="BH1179" s="67">
        <f t="shared" si="341"/>
        <v>4.2040632689144108E-3</v>
      </c>
      <c r="BI1179" s="67">
        <f t="shared" si="341"/>
        <v>4.0890049849405408E-3</v>
      </c>
      <c r="BJ1179" s="67">
        <f t="shared" si="341"/>
        <v>3.977095656599405E-3</v>
      </c>
      <c r="BK1179" s="67">
        <f t="shared" si="341"/>
        <v>3.8682491021643619E-3</v>
      </c>
      <c r="BL1179" s="67">
        <f t="shared" si="341"/>
        <v>3.7623814985606177E-3</v>
      </c>
      <c r="BM1179" s="67">
        <f t="shared" si="341"/>
        <v>3.6594113168128052E-3</v>
      </c>
      <c r="BN1179" s="67">
        <f t="shared" si="341"/>
        <v>3.5592592592592659E-3</v>
      </c>
      <c r="BO1179" s="67">
        <f t="shared" si="341"/>
        <v>3.4618481984846675E-3</v>
      </c>
      <c r="BP1179" s="67">
        <f t="shared" si="341"/>
        <v>3.3671031179239438E-3</v>
      </c>
      <c r="BQ1179" s="67">
        <f t="shared" si="341"/>
        <v>3.2749510540917947E-3</v>
      </c>
      <c r="BS1179" s="55"/>
    </row>
    <row r="1180" spans="2:71">
      <c r="B1180" s="56">
        <v>22</v>
      </c>
      <c r="C1180" s="212">
        <v>1.04E-2</v>
      </c>
      <c r="D1180" s="212">
        <v>6.0000000000000001E-3</v>
      </c>
      <c r="I1180" s="61" t="s">
        <v>381</v>
      </c>
      <c r="J1180" s="67">
        <f t="shared" si="342"/>
        <v>1.6148753688219424E-2</v>
      </c>
      <c r="K1180" s="67">
        <f t="shared" si="342"/>
        <v>1.5710677218799124E-2</v>
      </c>
      <c r="L1180" s="67">
        <f t="shared" si="342"/>
        <v>1.5284484700101277E-2</v>
      </c>
      <c r="M1180" s="67">
        <f t="shared" si="342"/>
        <v>1.4869853749403604E-2</v>
      </c>
      <c r="N1180" s="67">
        <f t="shared" si="342"/>
        <v>1.4466470729444176E-2</v>
      </c>
      <c r="O1180" s="67">
        <f t="shared" si="342"/>
        <v>1.4074030511178282E-2</v>
      </c>
      <c r="P1180" s="67">
        <f t="shared" si="342"/>
        <v>1.3692236242971174E-2</v>
      </c>
      <c r="Q1180" s="67">
        <f t="shared" si="342"/>
        <v>1.332079912605204E-2</v>
      </c>
      <c r="R1180" s="67">
        <f t="shared" si="342"/>
        <v>1.295943819605935E-2</v>
      </c>
      <c r="S1180" s="67">
        <f t="shared" si="342"/>
        <v>1.2607880110512363E-2</v>
      </c>
      <c r="T1180" s="67">
        <f t="shared" si="342"/>
        <v>1.2265858942048022E-2</v>
      </c>
      <c r="U1180" s="67">
        <f t="shared" si="342"/>
        <v>1.19331159772668E-2</v>
      </c>
      <c r="V1180" s="67">
        <f t="shared" si="342"/>
        <v>1.160939952103541E-2</v>
      </c>
      <c r="W1180" s="67">
        <f t="shared" si="342"/>
        <v>1.1294464706098269E-2</v>
      </c>
      <c r="X1180" s="67">
        <f t="shared" si="342"/>
        <v>1.0988073307853759E-2</v>
      </c>
      <c r="Y1180" s="67">
        <f t="shared" si="342"/>
        <v>1.0689993564155176E-2</v>
      </c>
      <c r="Z1180" s="67">
        <f t="shared" si="340"/>
        <v>1.04E-2</v>
      </c>
      <c r="AA1180" s="67">
        <f t="shared" si="340"/>
        <v>1.0117873256974949E-2</v>
      </c>
      <c r="AB1180" s="67">
        <f t="shared" si="340"/>
        <v>9.843399927327778E-3</v>
      </c>
      <c r="AC1180" s="67">
        <f t="shared" si="340"/>
        <v>9.5763723925402777E-3</v>
      </c>
      <c r="AD1180" s="67">
        <f t="shared" si="340"/>
        <v>9.3165886662804325E-3</v>
      </c>
      <c r="AE1180" s="67">
        <f t="shared" si="340"/>
        <v>9.0638522416148764E-3</v>
      </c>
      <c r="AF1180" s="67">
        <f t="shared" si="340"/>
        <v>8.8179719423661165E-3</v>
      </c>
      <c r="AG1180" s="67">
        <f t="shared" si="340"/>
        <v>8.578761778502076E-3</v>
      </c>
      <c r="AH1180" s="67">
        <f t="shared" si="340"/>
        <v>8.3460408054485593E-3</v>
      </c>
      <c r="AI1180" s="67">
        <f t="shared" si="340"/>
        <v>8.1196329872182359E-3</v>
      </c>
      <c r="AJ1180" s="67">
        <f t="shared" si="340"/>
        <v>7.8993670632525985E-3</v>
      </c>
      <c r="AK1180" s="67">
        <f t="shared" si="340"/>
        <v>7.6850764188761732E-3</v>
      </c>
      <c r="AL1180" s="67">
        <f t="shared" si="340"/>
        <v>7.4765989592650052E-3</v>
      </c>
      <c r="AM1180" s="67">
        <f t="shared" si="340"/>
        <v>7.2737769868340529E-3</v>
      </c>
      <c r="AN1180" s="67">
        <f t="shared" si="340"/>
        <v>7.0764570819507782E-3</v>
      </c>
      <c r="AO1180" s="67">
        <f t="shared" si="343"/>
        <v>6.88448998688469E-3</v>
      </c>
      <c r="AP1180" s="67">
        <f t="shared" si="343"/>
        <v>6.6977304929050421E-3</v>
      </c>
      <c r="AQ1180" s="67">
        <f t="shared" si="343"/>
        <v>6.5160373304413051E-3</v>
      </c>
      <c r="AR1180" s="67">
        <f t="shared" si="343"/>
        <v>6.3392730622233197E-3</v>
      </c>
      <c r="AS1180" s="67">
        <f t="shared" si="343"/>
        <v>6.1673039793202914E-3</v>
      </c>
      <c r="AT1180" s="67">
        <f t="shared" si="343"/>
        <v>5.9999999999999967E-3</v>
      </c>
      <c r="AU1180" s="67">
        <f t="shared" si="343"/>
        <v>5.8372345713316991E-3</v>
      </c>
      <c r="AV1180" s="67">
        <f t="shared" si="343"/>
        <v>5.6788845734583307E-3</v>
      </c>
      <c r="AW1180" s="67">
        <f t="shared" si="343"/>
        <v>5.5248302264655422E-3</v>
      </c>
      <c r="AX1180" s="67">
        <f t="shared" si="343"/>
        <v>5.3749549997771703E-3</v>
      </c>
      <c r="AY1180" s="67">
        <f t="shared" si="343"/>
        <v>5.2291455240085806E-3</v>
      </c>
      <c r="AZ1180" s="67">
        <f t="shared" si="343"/>
        <v>5.0872915052112191E-3</v>
      </c>
      <c r="BA1180" s="67">
        <f t="shared" si="343"/>
        <v>4.9492856414435028E-3</v>
      </c>
      <c r="BB1180" s="67">
        <f t="shared" si="343"/>
        <v>4.8150235416049353E-3</v>
      </c>
      <c r="BC1180" s="67">
        <f t="shared" si="343"/>
        <v>4.6844036464720566E-3</v>
      </c>
      <c r="BD1180" s="67">
        <f t="shared" si="343"/>
        <v>4.5573271518764957E-3</v>
      </c>
      <c r="BE1180" s="67">
        <f t="shared" si="341"/>
        <v>4.4336979339670212E-3</v>
      </c>
      <c r="BF1180" s="67">
        <f t="shared" si="341"/>
        <v>4.3134224764990398E-3</v>
      </c>
      <c r="BG1180" s="67">
        <f t="shared" si="341"/>
        <v>4.196409800096567E-3</v>
      </c>
      <c r="BH1180" s="67">
        <f t="shared" si="341"/>
        <v>4.0825713934331395E-3</v>
      </c>
      <c r="BI1180" s="67">
        <f t="shared" si="341"/>
        <v>3.9718211462796277E-3</v>
      </c>
      <c r="BJ1180" s="67">
        <f t="shared" si="341"/>
        <v>3.8640752843682913E-3</v>
      </c>
      <c r="BK1180" s="67">
        <f t="shared" si="341"/>
        <v>3.7592523060238281E-3</v>
      </c>
      <c r="BL1180" s="67">
        <f t="shared" si="341"/>
        <v>3.657272920513452E-3</v>
      </c>
      <c r="BM1180" s="67">
        <f t="shared" si="341"/>
        <v>3.5580599880693973E-3</v>
      </c>
      <c r="BN1180" s="67">
        <f t="shared" si="341"/>
        <v>3.4615384615384582E-3</v>
      </c>
      <c r="BO1180" s="67">
        <f t="shared" si="341"/>
        <v>3.3676353296144402E-3</v>
      </c>
      <c r="BP1180" s="67">
        <f t="shared" si="341"/>
        <v>3.2762795616105736E-3</v>
      </c>
      <c r="BQ1180" s="67">
        <f t="shared" si="341"/>
        <v>3.1874020537301191E-3</v>
      </c>
      <c r="BS1180" s="55"/>
    </row>
    <row r="1181" spans="2:71">
      <c r="B1181" s="56">
        <v>23</v>
      </c>
      <c r="C1181" s="212">
        <v>1.01E-2</v>
      </c>
      <c r="D1181" s="212">
        <v>5.7999999999999996E-3</v>
      </c>
      <c r="I1181" s="61" t="s">
        <v>381</v>
      </c>
      <c r="J1181" s="67">
        <f t="shared" si="342"/>
        <v>1.5741136246978874E-2</v>
      </c>
      <c r="K1181" s="67">
        <f t="shared" si="342"/>
        <v>1.5310571745765429E-2</v>
      </c>
      <c r="L1181" s="67">
        <f t="shared" si="342"/>
        <v>1.489178439880543E-2</v>
      </c>
      <c r="M1181" s="67">
        <f t="shared" si="342"/>
        <v>1.4484452067692392E-2</v>
      </c>
      <c r="N1181" s="67">
        <f t="shared" si="342"/>
        <v>1.4088261425414392E-2</v>
      </c>
      <c r="O1181" s="67">
        <f t="shared" si="342"/>
        <v>1.3702907715337564E-2</v>
      </c>
      <c r="P1181" s="67">
        <f t="shared" si="342"/>
        <v>1.3328094516782057E-2</v>
      </c>
      <c r="Q1181" s="67">
        <f t="shared" si="342"/>
        <v>1.2963533517010181E-2</v>
      </c>
      <c r="R1181" s="67">
        <f t="shared" si="342"/>
        <v>1.2608944289451302E-2</v>
      </c>
      <c r="S1181" s="67">
        <f t="shared" si="342"/>
        <v>1.2264054077992923E-2</v>
      </c>
      <c r="T1181" s="67">
        <f t="shared" si="342"/>
        <v>1.1928597587171987E-2</v>
      </c>
      <c r="U1181" s="67">
        <f t="shared" si="342"/>
        <v>1.1602316778105084E-2</v>
      </c>
      <c r="V1181" s="67">
        <f t="shared" si="342"/>
        <v>1.1284960670000501E-2</v>
      </c>
      <c r="W1181" s="67">
        <f t="shared" si="342"/>
        <v>1.0976285147099498E-2</v>
      </c>
      <c r="X1181" s="67">
        <f t="shared" si="342"/>
        <v>1.067605277089829E-2</v>
      </c>
      <c r="Y1181" s="67">
        <f t="shared" si="342"/>
        <v>1.0384032597506266E-2</v>
      </c>
      <c r="Z1181" s="67">
        <f t="shared" si="340"/>
        <v>1.01E-2</v>
      </c>
      <c r="AA1181" s="67">
        <f t="shared" si="340"/>
        <v>9.8237364956363649E-3</v>
      </c>
      <c r="AB1181" s="67">
        <f t="shared" si="340"/>
        <v>9.5550295777918678E-3</v>
      </c>
      <c r="AC1181" s="67">
        <f t="shared" si="340"/>
        <v>9.2936725524989019E-3</v>
      </c>
      <c r="AD1181" s="67">
        <f t="shared" si="340"/>
        <v>9.0394643794532124E-3</v>
      </c>
      <c r="AE1181" s="67">
        <f t="shared" si="340"/>
        <v>8.7922095173702444E-3</v>
      </c>
      <c r="AF1181" s="67">
        <f t="shared" si="340"/>
        <v>8.5517177735714312E-3</v>
      </c>
      <c r="AG1181" s="67">
        <f t="shared" si="340"/>
        <v>8.3178041576847384E-3</v>
      </c>
      <c r="AH1181" s="67">
        <f t="shared" si="340"/>
        <v>8.0902887393468782E-3</v>
      </c>
      <c r="AI1181" s="67">
        <f t="shared" si="340"/>
        <v>7.868996509797806E-3</v>
      </c>
      <c r="AJ1181" s="67">
        <f t="shared" si="340"/>
        <v>7.6537572472609797E-3</v>
      </c>
      <c r="AK1181" s="67">
        <f t="shared" si="340"/>
        <v>7.4444053860058439E-3</v>
      </c>
      <c r="AL1181" s="67">
        <f t="shared" si="340"/>
        <v>7.240779888991836E-3</v>
      </c>
      <c r="AM1181" s="67">
        <f t="shared" si="340"/>
        <v>7.0427241239959344E-3</v>
      </c>
      <c r="AN1181" s="67">
        <f t="shared" si="340"/>
        <v>6.8500857431284664E-3</v>
      </c>
      <c r="AO1181" s="67">
        <f t="shared" si="343"/>
        <v>6.6627165656445025E-3</v>
      </c>
      <c r="AP1181" s="67">
        <f t="shared" si="343"/>
        <v>6.4804724639606825E-3</v>
      </c>
      <c r="AQ1181" s="67">
        <f t="shared" si="343"/>
        <v>6.3032132527898101E-3</v>
      </c>
      <c r="AR1181" s="67">
        <f t="shared" si="343"/>
        <v>6.1308025813079274E-3</v>
      </c>
      <c r="AS1181" s="67">
        <f t="shared" si="343"/>
        <v>5.9631078282709237E-3</v>
      </c>
      <c r="AT1181" s="67">
        <f t="shared" si="343"/>
        <v>5.7999999999999996E-3</v>
      </c>
      <c r="AU1181" s="67">
        <f t="shared" si="343"/>
        <v>5.6413536311575169E-3</v>
      </c>
      <c r="AV1181" s="67">
        <f t="shared" si="343"/>
        <v>5.4870466882369134E-3</v>
      </c>
      <c r="AW1181" s="67">
        <f t="shared" si="343"/>
        <v>5.3369604756924385E-3</v>
      </c>
      <c r="AX1181" s="67">
        <f t="shared" si="343"/>
        <v>5.1909795446364983E-3</v>
      </c>
      <c r="AY1181" s="67">
        <f t="shared" si="343"/>
        <v>5.0489916040343964E-3</v>
      </c>
      <c r="AZ1181" s="67">
        <f t="shared" si="343"/>
        <v>4.9108874343281482E-3</v>
      </c>
      <c r="BA1181" s="67">
        <f t="shared" si="343"/>
        <v>4.7765608034229185E-3</v>
      </c>
      <c r="BB1181" s="67">
        <f t="shared" si="343"/>
        <v>4.6459083849714738E-3</v>
      </c>
      <c r="BC1181" s="67">
        <f t="shared" si="343"/>
        <v>4.5188296788937895E-3</v>
      </c>
      <c r="BD1181" s="67">
        <f t="shared" si="343"/>
        <v>4.3952269340706614E-3</v>
      </c>
      <c r="BE1181" s="67">
        <f t="shared" si="341"/>
        <v>4.2750050731518701E-3</v>
      </c>
      <c r="BF1181" s="67">
        <f t="shared" si="341"/>
        <v>4.1580716194210537E-3</v>
      </c>
      <c r="BG1181" s="67">
        <f t="shared" si="341"/>
        <v>4.0443366256610307E-3</v>
      </c>
      <c r="BH1181" s="67">
        <f t="shared" si="341"/>
        <v>3.933712604964861E-3</v>
      </c>
      <c r="BI1181" s="67">
        <f t="shared" si="341"/>
        <v>3.8261144634394169E-3</v>
      </c>
      <c r="BJ1181" s="67">
        <f t="shared" si="341"/>
        <v>3.7214594347496984E-3</v>
      </c>
      <c r="BK1181" s="67">
        <f t="shared" si="341"/>
        <v>3.6196670164535538E-3</v>
      </c>
      <c r="BL1181" s="67">
        <f t="shared" si="341"/>
        <v>3.5206589080778194E-3</v>
      </c>
      <c r="BM1181" s="67">
        <f t="shared" si="341"/>
        <v>3.4243589508882524E-3</v>
      </c>
      <c r="BN1181" s="67">
        <f t="shared" si="341"/>
        <v>3.3306930693069296E-3</v>
      </c>
      <c r="BO1181" s="67">
        <f t="shared" si="341"/>
        <v>3.2395892139320381E-3</v>
      </c>
      <c r="BP1181" s="67">
        <f t="shared" si="341"/>
        <v>3.1509773061162466E-3</v>
      </c>
      <c r="BQ1181" s="67">
        <f t="shared" si="341"/>
        <v>3.0647891840610035E-3</v>
      </c>
      <c r="BS1181" s="55"/>
    </row>
    <row r="1182" spans="2:71">
      <c r="B1182" s="56">
        <v>24</v>
      </c>
      <c r="C1182" s="212">
        <v>9.7000000000000003E-3</v>
      </c>
      <c r="D1182" s="212">
        <v>5.7000000000000002E-3</v>
      </c>
      <c r="I1182" s="61" t="s">
        <v>381</v>
      </c>
      <c r="J1182" s="67">
        <f t="shared" si="342"/>
        <v>1.4841890978436906E-2</v>
      </c>
      <c r="K1182" s="67">
        <f t="shared" si="342"/>
        <v>1.4452547094075039E-2</v>
      </c>
      <c r="L1182" s="67">
        <f t="shared" si="342"/>
        <v>1.4073416777546963E-2</v>
      </c>
      <c r="M1182" s="67">
        <f t="shared" si="342"/>
        <v>1.3704232098696112E-2</v>
      </c>
      <c r="N1182" s="67">
        <f t="shared" si="342"/>
        <v>1.3344732155915584E-2</v>
      </c>
      <c r="O1182" s="67">
        <f t="shared" si="342"/>
        <v>1.2994662891769832E-2</v>
      </c>
      <c r="P1182" s="67">
        <f t="shared" si="342"/>
        <v>1.2653776913453107E-2</v>
      </c>
      <c r="Q1182" s="67">
        <f t="shared" si="342"/>
        <v>1.2321833317957756E-2</v>
      </c>
      <c r="R1182" s="67">
        <f t="shared" si="342"/>
        <v>1.1998597521828873E-2</v>
      </c>
      <c r="S1182" s="67">
        <f t="shared" si="342"/>
        <v>1.1683841095384923E-2</v>
      </c>
      <c r="T1182" s="67">
        <f t="shared" si="342"/>
        <v>1.1377341601287233E-2</v>
      </c>
      <c r="U1182" s="67">
        <f t="shared" si="342"/>
        <v>1.1078882437344261E-2</v>
      </c>
      <c r="V1182" s="67">
        <f t="shared" si="342"/>
        <v>1.0788252683439522E-2</v>
      </c>
      <c r="W1182" s="67">
        <f t="shared" si="342"/>
        <v>1.0505246952475043E-2</v>
      </c>
      <c r="X1182" s="67">
        <f t="shared" si="342"/>
        <v>1.0229665245224957E-2</v>
      </c>
      <c r="Y1182" s="67">
        <f t="shared" si="342"/>
        <v>9.9613128089967185E-3</v>
      </c>
      <c r="Z1182" s="67">
        <f t="shared" si="340"/>
        <v>9.7000000000000003E-3</v>
      </c>
      <c r="AA1182" s="67">
        <f t="shared" si="340"/>
        <v>9.4455421493260527E-3</v>
      </c>
      <c r="AB1182" s="67">
        <f t="shared" si="340"/>
        <v>9.1977594324427862E-3</v>
      </c>
      <c r="AC1182" s="67">
        <f t="shared" si="340"/>
        <v>8.9564767421133635E-3</v>
      </c>
      <c r="AD1182" s="67">
        <f t="shared" si="340"/>
        <v>8.7215235646484809E-3</v>
      </c>
      <c r="AE1182" s="67">
        <f t="shared" si="340"/>
        <v>8.4927338594049107E-3</v>
      </c>
      <c r="AF1182" s="67">
        <f t="shared" si="340"/>
        <v>8.2699459414451136E-3</v>
      </c>
      <c r="AG1182" s="67">
        <f t="shared" si="340"/>
        <v>8.0530023672750247E-3</v>
      </c>
      <c r="AH1182" s="67">
        <f t="shared" si="340"/>
        <v>7.8417498235792502E-3</v>
      </c>
      <c r="AI1182" s="67">
        <f t="shared" si="340"/>
        <v>7.6360390188750463E-3</v>
      </c>
      <c r="AJ1182" s="67">
        <f t="shared" si="340"/>
        <v>7.4357245780085164E-3</v>
      </c>
      <c r="AK1182" s="67">
        <f t="shared" si="340"/>
        <v>7.2406649394184666E-3</v>
      </c>
      <c r="AL1182" s="67">
        <f t="shared" si="340"/>
        <v>7.0507222550953092E-3</v>
      </c>
      <c r="AM1182" s="67">
        <f t="shared" si="340"/>
        <v>6.8657622931643271E-3</v>
      </c>
      <c r="AN1182" s="67">
        <f t="shared" si="340"/>
        <v>6.6856543430244492E-3</v>
      </c>
      <c r="AO1182" s="67">
        <f t="shared" si="343"/>
        <v>6.5102711229754855E-3</v>
      </c>
      <c r="AP1182" s="67">
        <f t="shared" si="343"/>
        <v>6.3394886902685774E-3</v>
      </c>
      <c r="AQ1182" s="67">
        <f t="shared" si="343"/>
        <v>6.1731863535162542E-3</v>
      </c>
      <c r="AR1182" s="67">
        <f t="shared" si="343"/>
        <v>6.0112465874002253E-3</v>
      </c>
      <c r="AS1182" s="67">
        <f t="shared" si="343"/>
        <v>5.853554949616621E-3</v>
      </c>
      <c r="AT1182" s="67">
        <f t="shared" si="343"/>
        <v>5.6999999999999933E-3</v>
      </c>
      <c r="AU1182" s="67">
        <f t="shared" si="343"/>
        <v>5.5504732217689107E-3</v>
      </c>
      <c r="AV1182" s="67">
        <f t="shared" si="343"/>
        <v>5.404868944837507E-3</v>
      </c>
      <c r="AW1182" s="67">
        <f t="shared" si="343"/>
        <v>5.2630842711387732E-3</v>
      </c>
      <c r="AX1182" s="67">
        <f t="shared" si="343"/>
        <v>5.1250190019068321E-3</v>
      </c>
      <c r="AY1182" s="67">
        <f t="shared" si="343"/>
        <v>4.9905755668667963E-3</v>
      </c>
      <c r="AZ1182" s="67">
        <f t="shared" si="343"/>
        <v>4.8596589552821739E-3</v>
      </c>
      <c r="BA1182" s="67">
        <f t="shared" si="343"/>
        <v>4.7321766488110911E-3</v>
      </c>
      <c r="BB1182" s="67">
        <f t="shared" si="343"/>
        <v>4.608038556123884E-3</v>
      </c>
      <c r="BC1182" s="67">
        <f t="shared" si="343"/>
        <v>4.4871569492358461E-3</v>
      </c>
      <c r="BD1182" s="67">
        <f t="shared" si="343"/>
        <v>4.369446401510154E-3</v>
      </c>
      <c r="BE1182" s="67">
        <f t="shared" si="341"/>
        <v>4.2548237272871346E-3</v>
      </c>
      <c r="BF1182" s="67">
        <f t="shared" si="341"/>
        <v>4.1432079230972379E-3</v>
      </c>
      <c r="BG1182" s="67">
        <f t="shared" si="341"/>
        <v>4.0345201104161465E-3</v>
      </c>
      <c r="BH1182" s="67">
        <f t="shared" si="341"/>
        <v>3.9286834799215778E-3</v>
      </c>
      <c r="BI1182" s="67">
        <f t="shared" si="341"/>
        <v>3.8256232372123936E-3</v>
      </c>
      <c r="BJ1182" s="67">
        <f t="shared" si="341"/>
        <v>3.7252665499516334E-3</v>
      </c>
      <c r="BK1182" s="67">
        <f t="shared" si="341"/>
        <v>3.6275424963961448E-3</v>
      </c>
      <c r="BL1182" s="67">
        <f t="shared" si="341"/>
        <v>3.5323820152764166E-3</v>
      </c>
      <c r="BM1182" s="67">
        <f t="shared" si="341"/>
        <v>3.439717856991206E-3</v>
      </c>
      <c r="BN1182" s="67">
        <f t="shared" si="341"/>
        <v>3.349484536082466E-3</v>
      </c>
      <c r="BO1182" s="67">
        <f t="shared" si="341"/>
        <v>3.2616182849569842E-3</v>
      </c>
      <c r="BP1182" s="67">
        <f t="shared" si="341"/>
        <v>3.1760570088220363E-3</v>
      </c>
      <c r="BQ1182" s="67">
        <f t="shared" si="341"/>
        <v>3.092740241803193E-3</v>
      </c>
      <c r="BS1182" s="55"/>
    </row>
    <row r="1183" spans="2:71">
      <c r="B1183" s="56">
        <v>25</v>
      </c>
      <c r="C1183" s="212">
        <v>9.2999999999999992E-3</v>
      </c>
      <c r="D1183" s="212">
        <v>5.4999999999999997E-3</v>
      </c>
      <c r="I1183" s="61" t="s">
        <v>381</v>
      </c>
      <c r="J1183" s="67">
        <f t="shared" si="342"/>
        <v>1.4157258298003133E-2</v>
      </c>
      <c r="K1183" s="67">
        <f t="shared" si="342"/>
        <v>1.3790281860752887E-2</v>
      </c>
      <c r="L1183" s="67">
        <f t="shared" si="342"/>
        <v>1.3432817979017429E-2</v>
      </c>
      <c r="M1183" s="67">
        <f t="shared" si="342"/>
        <v>1.3084620073716363E-2</v>
      </c>
      <c r="N1183" s="67">
        <f t="shared" si="342"/>
        <v>1.2745447957452671E-2</v>
      </c>
      <c r="O1183" s="67">
        <f t="shared" si="342"/>
        <v>1.24150676688311E-2</v>
      </c>
      <c r="P1183" s="67">
        <f t="shared" si="342"/>
        <v>1.2093251311071284E-2</v>
      </c>
      <c r="Q1183" s="67">
        <f t="shared" si="342"/>
        <v>1.1779776894804207E-2</v>
      </c>
      <c r="R1183" s="67">
        <f t="shared" si="342"/>
        <v>1.1474428184943646E-2</v>
      </c>
      <c r="S1183" s="67">
        <f t="shared" si="342"/>
        <v>1.1176994551526903E-2</v>
      </c>
      <c r="T1183" s="67">
        <f t="shared" si="342"/>
        <v>1.0887270824421967E-2</v>
      </c>
      <c r="U1183" s="67">
        <f t="shared" si="342"/>
        <v>1.0605057151800878E-2</v>
      </c>
      <c r="V1183" s="67">
        <f t="shared" si="342"/>
        <v>1.0330158862281639E-2</v>
      </c>
      <c r="W1183" s="67">
        <f t="shared" si="342"/>
        <v>1.0062386330643656E-2</v>
      </c>
      <c r="X1183" s="67">
        <f t="shared" si="342"/>
        <v>9.8015548470239793E-3</v>
      </c>
      <c r="Y1183" s="67">
        <f t="shared" si="342"/>
        <v>9.5474844895041856E-3</v>
      </c>
      <c r="Z1183" s="67">
        <f t="shared" si="340"/>
        <v>9.2999999999999992E-3</v>
      </c>
      <c r="AA1183" s="67">
        <f t="shared" si="340"/>
        <v>9.0589306633680148E-3</v>
      </c>
      <c r="AB1183" s="67">
        <f t="shared" si="340"/>
        <v>8.8241101896461595E-3</v>
      </c>
      <c r="AC1183" s="67">
        <f t="shared" si="340"/>
        <v>8.5953765993466401E-3</v>
      </c>
      <c r="AD1183" s="67">
        <f t="shared" si="340"/>
        <v>8.3725721117222773E-3</v>
      </c>
      <c r="AE1183" s="67">
        <f t="shared" si="340"/>
        <v>8.155543035929122E-3</v>
      </c>
      <c r="AF1183" s="67">
        <f t="shared" si="340"/>
        <v>7.9441396650103031E-3</v>
      </c>
      <c r="AG1183" s="67">
        <f t="shared" si="340"/>
        <v>7.7382161726279527E-3</v>
      </c>
      <c r="AH1183" s="67">
        <f t="shared" si="340"/>
        <v>7.537630512472005E-3</v>
      </c>
      <c r="AI1183" s="67">
        <f t="shared" si="340"/>
        <v>7.3422443202764533E-3</v>
      </c>
      <c r="AJ1183" s="67">
        <f t="shared" si="340"/>
        <v>7.1519228183754861E-3</v>
      </c>
      <c r="AK1183" s="67">
        <f t="shared" si="340"/>
        <v>6.9665347227336671E-3</v>
      </c>
      <c r="AL1183" s="67">
        <f t="shared" si="340"/>
        <v>6.7859521523860227E-3</v>
      </c>
      <c r="AM1183" s="67">
        <f t="shared" si="340"/>
        <v>6.6100505412255836E-3</v>
      </c>
      <c r="AN1183" s="67">
        <f t="shared" si="340"/>
        <v>6.4387085520775048E-3</v>
      </c>
      <c r="AO1183" s="67">
        <f t="shared" si="343"/>
        <v>6.2718079930005159E-3</v>
      </c>
      <c r="AP1183" s="67">
        <f t="shared" si="343"/>
        <v>6.1092337357579549E-3</v>
      </c>
      <c r="AQ1183" s="67">
        <f t="shared" si="343"/>
        <v>5.950873636402159E-3</v>
      </c>
      <c r="AR1183" s="67">
        <f t="shared" si="343"/>
        <v>5.7966184579174027E-3</v>
      </c>
      <c r="AS1183" s="67">
        <f t="shared" si="343"/>
        <v>5.6463617948680628E-3</v>
      </c>
      <c r="AT1183" s="67">
        <f t="shared" si="343"/>
        <v>5.4999999999999953E-3</v>
      </c>
      <c r="AU1183" s="67">
        <f t="shared" si="343"/>
        <v>5.3574321127445217E-3</v>
      </c>
      <c r="AV1183" s="67">
        <f t="shared" si="343"/>
        <v>5.218559789575682E-3</v>
      </c>
      <c r="AW1183" s="67">
        <f t="shared" si="343"/>
        <v>5.0832872361727408E-3</v>
      </c>
      <c r="AX1183" s="67">
        <f t="shared" si="343"/>
        <v>4.9515211413411284E-3</v>
      </c>
      <c r="AY1183" s="67">
        <f t="shared" si="343"/>
        <v>4.8231706126462522E-3</v>
      </c>
      <c r="AZ1183" s="67">
        <f t="shared" si="343"/>
        <v>4.6981471137157674E-3</v>
      </c>
      <c r="BA1183" s="67">
        <f t="shared" si="343"/>
        <v>4.5763644031670651E-3</v>
      </c>
      <c r="BB1183" s="67">
        <f t="shared" si="343"/>
        <v>4.4577384751178497E-3</v>
      </c>
      <c r="BC1183" s="67">
        <f t="shared" si="343"/>
        <v>4.3421875012387597E-3</v>
      </c>
      <c r="BD1183" s="67">
        <f t="shared" si="343"/>
        <v>4.2296317743080805E-3</v>
      </c>
      <c r="BE1183" s="67">
        <f t="shared" si="341"/>
        <v>4.1199936532295848E-3</v>
      </c>
      <c r="BF1183" s="67">
        <f t="shared" si="341"/>
        <v>4.0131975094756019E-3</v>
      </c>
      <c r="BG1183" s="67">
        <f t="shared" si="341"/>
        <v>3.9091696749183535E-3</v>
      </c>
      <c r="BH1183" s="67">
        <f t="shared" si="341"/>
        <v>3.8078383910135753E-3</v>
      </c>
      <c r="BI1183" s="67">
        <f t="shared" si="341"/>
        <v>3.7091337593013773E-3</v>
      </c>
      <c r="BJ1183" s="67">
        <f t="shared" si="341"/>
        <v>3.6129876931901856E-3</v>
      </c>
      <c r="BK1183" s="67">
        <f t="shared" si="341"/>
        <v>3.5193338709905214E-3</v>
      </c>
      <c r="BL1183" s="67">
        <f t="shared" si="341"/>
        <v>3.4281076901662038E-3</v>
      </c>
      <c r="BM1183" s="67">
        <f t="shared" si="341"/>
        <v>3.339246222771433E-3</v>
      </c>
      <c r="BN1183" s="67">
        <f t="shared" si="341"/>
        <v>3.2526881720430063E-3</v>
      </c>
      <c r="BO1183" s="67">
        <f t="shared" si="341"/>
        <v>3.1683738301177262E-3</v>
      </c>
      <c r="BP1183" s="67">
        <f t="shared" si="341"/>
        <v>3.0862450368458316E-3</v>
      </c>
      <c r="BQ1183" s="67">
        <f t="shared" si="341"/>
        <v>3.0062451396720489E-3</v>
      </c>
      <c r="BS1183" s="55"/>
    </row>
    <row r="1184" spans="2:71">
      <c r="B1184" s="56">
        <v>26</v>
      </c>
      <c r="C1184" s="212">
        <v>9.1999999999999998E-3</v>
      </c>
      <c r="D1184" s="212">
        <v>5.4000000000000003E-3</v>
      </c>
      <c r="I1184" s="61" t="s">
        <v>381</v>
      </c>
      <c r="J1184" s="67">
        <f t="shared" si="342"/>
        <v>1.4089743318216993E-2</v>
      </c>
      <c r="K1184" s="67">
        <f t="shared" si="342"/>
        <v>1.3719345017632448E-2</v>
      </c>
      <c r="L1184" s="67">
        <f t="shared" si="342"/>
        <v>1.3358683934964324E-2</v>
      </c>
      <c r="M1184" s="67">
        <f t="shared" si="342"/>
        <v>1.3007504093301812E-2</v>
      </c>
      <c r="N1184" s="67">
        <f t="shared" si="342"/>
        <v>1.2665556244984642E-2</v>
      </c>
      <c r="O1184" s="67">
        <f t="shared" si="342"/>
        <v>1.2332597694701134E-2</v>
      </c>
      <c r="P1184" s="67">
        <f t="shared" si="342"/>
        <v>1.2008392127236736E-2</v>
      </c>
      <c r="Q1184" s="67">
        <f t="shared" si="342"/>
        <v>1.169270943975083E-2</v>
      </c>
      <c r="R1184" s="67">
        <f t="shared" si="342"/>
        <v>1.138532557846267E-2</v>
      </c>
      <c r="S1184" s="67">
        <f t="shared" si="342"/>
        <v>1.1086022379630658E-2</v>
      </c>
      <c r="T1184" s="67">
        <f t="shared" si="342"/>
        <v>1.0794587414712E-2</v>
      </c>
      <c r="U1184" s="67">
        <f t="shared" si="342"/>
        <v>1.0510813839592917E-2</v>
      </c>
      <c r="V1184" s="67">
        <f t="shared" si="342"/>
        <v>1.023450024778233E-2</v>
      </c>
      <c r="W1184" s="67">
        <f t="shared" si="342"/>
        <v>9.9654505274648971E-3</v>
      </c>
      <c r="X1184" s="67">
        <f t="shared" si="342"/>
        <v>9.7034737223118932E-3</v>
      </c>
      <c r="Y1184" s="67">
        <f t="shared" si="342"/>
        <v>9.4483838959511703E-3</v>
      </c>
      <c r="Z1184" s="67">
        <f t="shared" si="340"/>
        <v>9.1999999999999998E-3</v>
      </c>
      <c r="AA1184" s="67">
        <f t="shared" si="340"/>
        <v>8.958145745567133E-3</v>
      </c>
      <c r="AB1184" s="67">
        <f t="shared" si="340"/>
        <v>8.7226494781328847E-3</v>
      </c>
      <c r="AC1184" s="67">
        <f t="shared" si="340"/>
        <v>8.4933440557184211E-3</v>
      </c>
      <c r="AD1184" s="67">
        <f t="shared" si="340"/>
        <v>8.2700667302578138E-3</v>
      </c>
      <c r="AE1184" s="67">
        <f t="shared" si="340"/>
        <v>8.0526590320886236E-3</v>
      </c>
      <c r="AF1184" s="67">
        <f t="shared" si="340"/>
        <v>7.8409666574790707E-3</v>
      </c>
      <c r="AG1184" s="67">
        <f t="shared" si="340"/>
        <v>7.6348393591119442E-3</v>
      </c>
      <c r="AH1184" s="67">
        <f t="shared" si="340"/>
        <v>7.434130839447519E-3</v>
      </c>
      <c r="AI1184" s="67">
        <f t="shared" si="340"/>
        <v>7.2386986468898056E-3</v>
      </c>
      <c r="AJ1184" s="67">
        <f t="shared" si="340"/>
        <v>7.0484040746824437E-3</v>
      </c>
      <c r="AK1184" s="67">
        <f t="shared" si="340"/>
        <v>6.8631120624624538E-3</v>
      </c>
      <c r="AL1184" s="67">
        <f t="shared" si="340"/>
        <v>6.6826911004020124E-3</v>
      </c>
      <c r="AM1184" s="67">
        <f t="shared" si="340"/>
        <v>6.5070131358701778E-3</v>
      </c>
      <c r="AN1184" s="67">
        <f t="shared" si="340"/>
        <v>6.3359534825483572E-3</v>
      </c>
      <c r="AO1184" s="67">
        <f t="shared" si="343"/>
        <v>6.1693907319349825E-3</v>
      </c>
      <c r="AP1184" s="67">
        <f t="shared" si="343"/>
        <v>6.0072066671765945E-3</v>
      </c>
      <c r="AQ1184" s="67">
        <f t="shared" si="343"/>
        <v>5.8492861791641874E-3</v>
      </c>
      <c r="AR1184" s="67">
        <f t="shared" si="343"/>
        <v>5.6955171848352502E-3</v>
      </c>
      <c r="AS1184" s="67">
        <f t="shared" si="343"/>
        <v>5.5457905476235213E-3</v>
      </c>
      <c r="AT1184" s="67">
        <f t="shared" si="343"/>
        <v>5.400000000000009E-3</v>
      </c>
      <c r="AU1184" s="67">
        <f t="shared" si="343"/>
        <v>5.2580420680502825E-3</v>
      </c>
      <c r="AV1184" s="67">
        <f t="shared" si="343"/>
        <v>5.1198159980345272E-3</v>
      </c>
      <c r="AW1184" s="67">
        <f t="shared" si="343"/>
        <v>4.985223684878211E-3</v>
      </c>
      <c r="AX1184" s="67">
        <f t="shared" si="343"/>
        <v>4.8541696025426375E-3</v>
      </c>
      <c r="AY1184" s="67">
        <f t="shared" si="343"/>
        <v>4.7265607362259382E-3</v>
      </c>
      <c r="AZ1184" s="67">
        <f t="shared" si="343"/>
        <v>4.6023065163464192E-3</v>
      </c>
      <c r="BA1184" s="67">
        <f t="shared" si="343"/>
        <v>4.4813187542613658E-3</v>
      </c>
      <c r="BB1184" s="67">
        <f t="shared" si="343"/>
        <v>4.3635115796757246E-3</v>
      </c>
      <c r="BC1184" s="67">
        <f t="shared" si="343"/>
        <v>4.2488013796961972E-3</v>
      </c>
      <c r="BD1184" s="67">
        <f t="shared" si="343"/>
        <v>4.1371067394875274E-3</v>
      </c>
      <c r="BE1184" s="67">
        <f t="shared" si="341"/>
        <v>4.0283483844888385E-3</v>
      </c>
      <c r="BF1184" s="67">
        <f t="shared" si="341"/>
        <v>3.9224491241490137E-3</v>
      </c>
      <c r="BG1184" s="67">
        <f t="shared" si="341"/>
        <v>3.8193337971411975E-3</v>
      </c>
      <c r="BH1184" s="67">
        <f t="shared" si="341"/>
        <v>3.71892921801752E-3</v>
      </c>
      <c r="BI1184" s="67">
        <f t="shared" si="341"/>
        <v>3.6211641252661907E-3</v>
      </c>
      <c r="BJ1184" s="67">
        <f t="shared" si="341"/>
        <v>3.5259691307340931E-3</v>
      </c>
      <c r="BK1184" s="67">
        <f t="shared" si="341"/>
        <v>3.4332766703789848E-3</v>
      </c>
      <c r="BL1184" s="67">
        <f t="shared" si="341"/>
        <v>3.3430209563163481E-3</v>
      </c>
      <c r="BM1184" s="67">
        <f t="shared" si="341"/>
        <v>3.2551379301268548E-3</v>
      </c>
      <c r="BN1184" s="67">
        <f t="shared" si="341"/>
        <v>3.1695652173913142E-3</v>
      </c>
      <c r="BO1184" s="67">
        <f t="shared" si="341"/>
        <v>3.0862420834208227E-3</v>
      </c>
      <c r="BP1184" s="67">
        <f t="shared" si="341"/>
        <v>3.0051093901507057E-3</v>
      </c>
      <c r="BQ1184" s="67">
        <f t="shared" si="341"/>
        <v>2.9261095541676502E-3</v>
      </c>
      <c r="BS1184" s="55"/>
    </row>
    <row r="1185" spans="2:71">
      <c r="B1185" s="56">
        <v>27</v>
      </c>
      <c r="C1185" s="212">
        <v>9.1000000000000004E-3</v>
      </c>
      <c r="D1185" s="212">
        <v>5.4000000000000003E-3</v>
      </c>
      <c r="I1185" s="61" t="s">
        <v>381</v>
      </c>
      <c r="J1185" s="67">
        <f t="shared" si="342"/>
        <v>1.381527385897189E-2</v>
      </c>
      <c r="K1185" s="67">
        <f t="shared" si="342"/>
        <v>1.3459443901770882E-2</v>
      </c>
      <c r="L1185" s="67">
        <f t="shared" si="342"/>
        <v>1.3112778797886157E-2</v>
      </c>
      <c r="M1185" s="67">
        <f t="shared" si="342"/>
        <v>1.2775042494858911E-2</v>
      </c>
      <c r="N1185" s="67">
        <f t="shared" si="342"/>
        <v>1.2446005020061799E-2</v>
      </c>
      <c r="O1185" s="67">
        <f t="shared" si="342"/>
        <v>1.2125442324105102E-2</v>
      </c>
      <c r="P1185" s="67">
        <f t="shared" si="342"/>
        <v>1.181313612827623E-2</v>
      </c>
      <c r="Q1185" s="67">
        <f t="shared" si="342"/>
        <v>1.1508873775908573E-2</v>
      </c>
      <c r="R1185" s="67">
        <f t="shared" si="342"/>
        <v>1.1212448087578564E-2</v>
      </c>
      <c r="S1185" s="67">
        <f t="shared" si="342"/>
        <v>1.092365722003231E-2</v>
      </c>
      <c r="T1185" s="67">
        <f t="shared" si="342"/>
        <v>1.0642304528745754E-2</v>
      </c>
      <c r="U1185" s="67">
        <f t="shared" si="342"/>
        <v>1.036819843402477E-2</v>
      </c>
      <c r="V1185" s="67">
        <f t="shared" si="342"/>
        <v>1.0101152290554031E-2</v>
      </c>
      <c r="W1185" s="67">
        <f t="shared" si="342"/>
        <v>9.8409842603057931E-3</v>
      </c>
      <c r="X1185" s="67">
        <f t="shared" si="342"/>
        <v>9.587517188722099E-3</v>
      </c>
      <c r="Y1185" s="67">
        <f t="shared" si="342"/>
        <v>9.3405784840860408E-3</v>
      </c>
      <c r="Z1185" s="67">
        <f t="shared" si="340"/>
        <v>9.1000000000000004E-3</v>
      </c>
      <c r="AA1185" s="67">
        <f t="shared" si="340"/>
        <v>8.8656179208907761E-3</v>
      </c>
      <c r="AB1185" s="67">
        <f t="shared" si="340"/>
        <v>8.6372726504637017E-3</v>
      </c>
      <c r="AC1185" s="67">
        <f t="shared" si="340"/>
        <v>8.4148087030297535E-3</v>
      </c>
      <c r="AD1185" s="67">
        <f t="shared" si="340"/>
        <v>8.1980745976316747E-3</v>
      </c>
      <c r="AE1185" s="67">
        <f t="shared" si="340"/>
        <v>7.9869227548970134E-3</v>
      </c>
      <c r="AF1185" s="67">
        <f t="shared" si="340"/>
        <v>7.7812093965478318E-3</v>
      </c>
      <c r="AG1185" s="67">
        <f t="shared" si="340"/>
        <v>7.5807944474986996E-3</v>
      </c>
      <c r="AH1185" s="67">
        <f t="shared" si="340"/>
        <v>7.385541440476236E-3</v>
      </c>
      <c r="AI1185" s="67">
        <f t="shared" si="340"/>
        <v>7.1953174230953388E-3</v>
      </c>
      <c r="AJ1185" s="67">
        <f t="shared" si="340"/>
        <v>7.0099928673287562E-3</v>
      </c>
      <c r="AK1185" s="67">
        <f t="shared" si="340"/>
        <v>6.829441581308388E-3</v>
      </c>
      <c r="AL1185" s="67">
        <f t="shared" si="340"/>
        <v>6.6535406233982726E-3</v>
      </c>
      <c r="AM1185" s="67">
        <f t="shared" si="340"/>
        <v>6.4821702184807151E-3</v>
      </c>
      <c r="AN1185" s="67">
        <f t="shared" si="340"/>
        <v>6.3152136763985813E-3</v>
      </c>
      <c r="AO1185" s="67">
        <f t="shared" si="343"/>
        <v>6.1525573124982195E-3</v>
      </c>
      <c r="AP1185" s="67">
        <f t="shared" si="343"/>
        <v>5.9940903702188787E-3</v>
      </c>
      <c r="AQ1185" s="67">
        <f t="shared" si="343"/>
        <v>5.8397049456759683E-3</v>
      </c>
      <c r="AR1185" s="67">
        <f t="shared" si="343"/>
        <v>5.6892959141867424E-3</v>
      </c>
      <c r="AS1185" s="67">
        <f t="shared" si="343"/>
        <v>5.5427608586884232E-3</v>
      </c>
      <c r="AT1185" s="67">
        <f t="shared" si="343"/>
        <v>5.4000000000000029E-3</v>
      </c>
      <c r="AU1185" s="67">
        <f t="shared" si="343"/>
        <v>5.2609161288802442E-3</v>
      </c>
      <c r="AV1185" s="67">
        <f t="shared" si="343"/>
        <v>5.125414539835605E-3</v>
      </c>
      <c r="AW1185" s="67">
        <f t="shared" si="343"/>
        <v>4.9934029666330437E-3</v>
      </c>
      <c r="AX1185" s="67">
        <f t="shared" si="343"/>
        <v>4.8647915194737438E-3</v>
      </c>
      <c r="AY1185" s="67">
        <f t="shared" si="343"/>
        <v>4.7394926237850424E-3</v>
      </c>
      <c r="AZ1185" s="67">
        <f t="shared" si="343"/>
        <v>4.617420960588826E-3</v>
      </c>
      <c r="BA1185" s="67">
        <f t="shared" si="343"/>
        <v>4.498493408405824E-3</v>
      </c>
      <c r="BB1185" s="67">
        <f t="shared" si="343"/>
        <v>4.3826289866562302E-3</v>
      </c>
      <c r="BC1185" s="67">
        <f t="shared" si="343"/>
        <v>4.2697488005181165E-3</v>
      </c>
      <c r="BD1185" s="67">
        <f t="shared" si="343"/>
        <v>4.1597759872060765E-3</v>
      </c>
      <c r="BE1185" s="67">
        <f t="shared" si="341"/>
        <v>4.0526356636335515E-3</v>
      </c>
      <c r="BF1185" s="67">
        <f t="shared" si="341"/>
        <v>3.9482548754231532E-3</v>
      </c>
      <c r="BG1185" s="67">
        <f t="shared" si="341"/>
        <v>3.8465625472303166E-3</v>
      </c>
      <c r="BH1185" s="67">
        <f t="shared" si="341"/>
        <v>3.7474894343464136E-3</v>
      </c>
      <c r="BI1185" s="67">
        <f t="shared" si="341"/>
        <v>3.6509680755483953E-3</v>
      </c>
      <c r="BJ1185" s="67">
        <f t="shared" si="341"/>
        <v>3.5569327471628534E-3</v>
      </c>
      <c r="BK1185" s="67">
        <f t="shared" si="341"/>
        <v>3.4653194183132145E-3</v>
      </c>
      <c r="BL1185" s="67">
        <f t="shared" si="341"/>
        <v>3.3760657073196071E-3</v>
      </c>
      <c r="BM1185" s="67">
        <f t="shared" si="341"/>
        <v>3.2891108392217039E-3</v>
      </c>
      <c r="BN1185" s="67">
        <f t="shared" si="341"/>
        <v>3.2043956043956083E-3</v>
      </c>
      <c r="BO1185" s="67">
        <f t="shared" si="341"/>
        <v>3.1218623182366297E-3</v>
      </c>
      <c r="BP1185" s="67">
        <f t="shared" si="341"/>
        <v>3.0414547818804713E-3</v>
      </c>
      <c r="BQ1185" s="67">
        <f t="shared" si="341"/>
        <v>2.9631182439360929E-3</v>
      </c>
      <c r="BS1185" s="55"/>
    </row>
    <row r="1186" spans="2:71">
      <c r="B1186" s="56">
        <v>28</v>
      </c>
      <c r="C1186" s="212">
        <v>8.9999999999999993E-3</v>
      </c>
      <c r="D1186" s="212">
        <v>5.3E-3</v>
      </c>
      <c r="I1186" s="61" t="s">
        <v>381</v>
      </c>
      <c r="J1186" s="67">
        <f t="shared" si="342"/>
        <v>1.3747249706480006E-2</v>
      </c>
      <c r="K1186" s="67">
        <f t="shared" si="342"/>
        <v>1.3388055045822318E-2</v>
      </c>
      <c r="L1186" s="67">
        <f t="shared" si="342"/>
        <v>1.3038245593624487E-2</v>
      </c>
      <c r="M1186" s="67">
        <f t="shared" si="342"/>
        <v>1.2697576128708463E-2</v>
      </c>
      <c r="N1186" s="67">
        <f t="shared" si="342"/>
        <v>1.2365807837151447E-2</v>
      </c>
      <c r="O1186" s="67">
        <f t="shared" si="342"/>
        <v>1.2042708144874084E-2</v>
      </c>
      <c r="P1186" s="67">
        <f t="shared" si="342"/>
        <v>1.1728050554602873E-2</v>
      </c>
      <c r="Q1186" s="67">
        <f t="shared" si="342"/>
        <v>1.1421614487092507E-2</v>
      </c>
      <c r="R1186" s="67">
        <f t="shared" si="342"/>
        <v>1.1123185126496819E-2</v>
      </c>
      <c r="S1186" s="67">
        <f t="shared" si="342"/>
        <v>1.0832553269779954E-2</v>
      </c>
      <c r="T1186" s="67">
        <f t="shared" si="342"/>
        <v>1.0549515180062209E-2</v>
      </c>
      <c r="U1186" s="67">
        <f t="shared" si="342"/>
        <v>1.0273872443797705E-2</v>
      </c>
      <c r="V1186" s="67">
        <f t="shared" si="342"/>
        <v>1.0005431831683795E-2</v>
      </c>
      <c r="W1186" s="67">
        <f t="shared" si="342"/>
        <v>9.7440051632047015E-3</v>
      </c>
      <c r="X1186" s="67">
        <f t="shared" si="342"/>
        <v>9.4894091747144155E-3</v>
      </c>
      <c r="Y1186" s="67">
        <f t="shared" si="342"/>
        <v>9.2414653909663989E-3</v>
      </c>
      <c r="Z1186" s="67">
        <f t="shared" si="340"/>
        <v>8.9999999999999993E-3</v>
      </c>
      <c r="AA1186" s="67">
        <f t="shared" si="340"/>
        <v>8.764843731295914E-3</v>
      </c>
      <c r="AB1186" s="67">
        <f t="shared" si="340"/>
        <v>8.5358317371152532E-3</v>
      </c>
      <c r="AC1186" s="67">
        <f t="shared" si="340"/>
        <v>8.3128034769390392E-3</v>
      </c>
      <c r="AD1186" s="67">
        <f t="shared" si="340"/>
        <v>8.0956026049271122E-3</v>
      </c>
      <c r="AE1186" s="67">
        <f t="shared" si="340"/>
        <v>7.8840768603175865E-3</v>
      </c>
      <c r="AF1186" s="67">
        <f t="shared" si="340"/>
        <v>7.6780779606899757E-3</v>
      </c>
      <c r="AG1186" s="67">
        <f t="shared" si="340"/>
        <v>7.4774614980172051E-3</v>
      </c>
      <c r="AH1186" s="67">
        <f t="shared" si="340"/>
        <v>7.2820868374336286E-3</v>
      </c>
      <c r="AI1186" s="67">
        <f t="shared" si="340"/>
        <v>7.0918170186480695E-3</v>
      </c>
      <c r="AJ1186" s="67">
        <f t="shared" si="340"/>
        <v>6.9065186599328015E-3</v>
      </c>
      <c r="AK1186" s="67">
        <f t="shared" si="340"/>
        <v>6.7260618646211422E-3</v>
      </c>
      <c r="AL1186" s="67">
        <f t="shared" si="340"/>
        <v>6.550320130048126E-3</v>
      </c>
      <c r="AM1186" s="67">
        <f t="shared" si="340"/>
        <v>6.3791702588704164E-3</v>
      </c>
      <c r="AN1186" s="67">
        <f t="shared" si="340"/>
        <v>6.2124922727033009E-3</v>
      </c>
      <c r="AO1186" s="67">
        <f t="shared" si="343"/>
        <v>6.0501693280142045E-3</v>
      </c>
      <c r="AP1186" s="67">
        <f t="shared" si="343"/>
        <v>5.8920876342137898E-3</v>
      </c>
      <c r="AQ1186" s="67">
        <f t="shared" si="343"/>
        <v>5.7381363738872124E-3</v>
      </c>
      <c r="AR1186" s="67">
        <f t="shared" si="343"/>
        <v>5.5882076251095999E-3</v>
      </c>
      <c r="AS1186" s="67">
        <f t="shared" si="343"/>
        <v>5.4421962857913236E-3</v>
      </c>
      <c r="AT1186" s="67">
        <f t="shared" si="343"/>
        <v>5.2999999999999992E-3</v>
      </c>
      <c r="AU1186" s="67">
        <f t="shared" si="343"/>
        <v>5.161519086207593E-3</v>
      </c>
      <c r="AV1186" s="67">
        <f t="shared" si="343"/>
        <v>5.0266564674123155E-3</v>
      </c>
      <c r="AW1186" s="67">
        <f t="shared" si="343"/>
        <v>4.8953176030863219E-3</v>
      </c>
      <c r="AX1186" s="67">
        <f t="shared" si="343"/>
        <v>4.7674104229015208E-3</v>
      </c>
      <c r="AY1186" s="67">
        <f t="shared" si="343"/>
        <v>4.6428452621870226E-3</v>
      </c>
      <c r="AZ1186" s="67">
        <f t="shared" si="343"/>
        <v>4.5215347990729838E-3</v>
      </c>
      <c r="BA1186" s="67">
        <f t="shared" si="343"/>
        <v>4.4033939932767979E-3</v>
      </c>
      <c r="BB1186" s="67">
        <f t="shared" si="343"/>
        <v>4.2883400264886913E-3</v>
      </c>
      <c r="BC1186" s="67">
        <f t="shared" si="343"/>
        <v>4.1762922443149735E-3</v>
      </c>
      <c r="BD1186" s="67">
        <f t="shared" si="343"/>
        <v>4.0671720997382055E-3</v>
      </c>
      <c r="BE1186" s="67">
        <f t="shared" si="341"/>
        <v>3.960903098054672E-3</v>
      </c>
      <c r="BF1186" s="67">
        <f t="shared" si="341"/>
        <v>3.8574107432505617E-3</v>
      </c>
      <c r="BG1186" s="67">
        <f t="shared" si="341"/>
        <v>3.7566224857792443E-3</v>
      </c>
      <c r="BH1186" s="67">
        <f t="shared" si="341"/>
        <v>3.6584676717030542E-3</v>
      </c>
      <c r="BI1186" s="67">
        <f t="shared" si="341"/>
        <v>3.5628774931639193E-3</v>
      </c>
      <c r="BJ1186" s="67">
        <f t="shared" si="341"/>
        <v>3.4697849401481196E-3</v>
      </c>
      <c r="BK1186" s="67">
        <f t="shared" si="341"/>
        <v>3.3791247535113578E-3</v>
      </c>
      <c r="BL1186" s="67">
        <f t="shared" si="341"/>
        <v>3.2908333792312089E-3</v>
      </c>
      <c r="BM1186" s="67">
        <f t="shared" si="341"/>
        <v>3.2048489238548894E-3</v>
      </c>
      <c r="BN1186" s="67">
        <f t="shared" si="341"/>
        <v>3.1211111111111097E-3</v>
      </c>
      <c r="BO1186" s="67">
        <f t="shared" si="341"/>
        <v>3.0395612396555815E-3</v>
      </c>
      <c r="BP1186" s="67">
        <f t="shared" si="341"/>
        <v>2.9601421419205845E-3</v>
      </c>
      <c r="BQ1186" s="67">
        <f t="shared" si="341"/>
        <v>2.8827981440397222E-3</v>
      </c>
      <c r="BS1186" s="55"/>
    </row>
    <row r="1187" spans="2:71">
      <c r="B1187" s="56">
        <v>29</v>
      </c>
      <c r="C1187" s="212">
        <v>8.8999999999999999E-3</v>
      </c>
      <c r="D1187" s="212">
        <v>5.3E-3</v>
      </c>
      <c r="I1187" s="61" t="s">
        <v>381</v>
      </c>
      <c r="J1187" s="67">
        <f t="shared" si="342"/>
        <v>1.3473527598302866E-2</v>
      </c>
      <c r="K1187" s="67">
        <f t="shared" si="342"/>
        <v>1.3128817441488824E-2</v>
      </c>
      <c r="L1187" s="67">
        <f t="shared" si="342"/>
        <v>1.2792926436997273E-2</v>
      </c>
      <c r="M1187" s="67">
        <f t="shared" si="342"/>
        <v>1.2465628953392217E-2</v>
      </c>
      <c r="N1187" s="67">
        <f t="shared" si="342"/>
        <v>1.2146705131849685E-2</v>
      </c>
      <c r="O1187" s="67">
        <f t="shared" si="342"/>
        <v>1.1835940738469792E-2</v>
      </c>
      <c r="P1187" s="67">
        <f t="shared" si="342"/>
        <v>1.1533127020367224E-2</v>
      </c>
      <c r="Q1187" s="67">
        <f t="shared" si="342"/>
        <v>1.1238060565443584E-2</v>
      </c>
      <c r="R1187" s="67">
        <f t="shared" si="342"/>
        <v>1.0950543165747327E-2</v>
      </c>
      <c r="S1187" s="67">
        <f t="shared" si="342"/>
        <v>1.0670381684329561E-2</v>
      </c>
      <c r="T1187" s="67">
        <f t="shared" si="342"/>
        <v>1.0397387925506202E-2</v>
      </c>
      <c r="U1187" s="67">
        <f t="shared" si="342"/>
        <v>1.0131378508439426E-2</v>
      </c>
      <c r="V1187" s="67">
        <f t="shared" si="342"/>
        <v>9.8721747439533929E-3</v>
      </c>
      <c r="W1187" s="67">
        <f t="shared" si="342"/>
        <v>9.6196025145015834E-3</v>
      </c>
      <c r="X1187" s="67">
        <f t="shared" si="342"/>
        <v>9.3734921572050829E-3</v>
      </c>
      <c r="Y1187" s="67">
        <f t="shared" si="342"/>
        <v>9.1336783498832085E-3</v>
      </c>
      <c r="Z1187" s="67">
        <f t="shared" si="340"/>
        <v>8.8999999999999999E-3</v>
      </c>
      <c r="AA1187" s="67">
        <f t="shared" si="340"/>
        <v>8.6723001364519096E-3</v>
      </c>
      <c r="AB1187" s="67">
        <f t="shared" si="340"/>
        <v>8.4504258041240253E-3</v>
      </c>
      <c r="AC1187" s="67">
        <f t="shared" si="340"/>
        <v>8.234227961143991E-3</v>
      </c>
      <c r="AD1187" s="67">
        <f t="shared" si="340"/>
        <v>8.0235613787646258E-3</v>
      </c>
      <c r="AE1187" s="67">
        <f t="shared" si="340"/>
        <v>7.8182845438079501E-3</v>
      </c>
      <c r="AF1187" s="67">
        <f t="shared" si="340"/>
        <v>7.6182595636051171E-3</v>
      </c>
      <c r="AG1187" s="67">
        <f t="shared" si="340"/>
        <v>7.4233520733683958E-3</v>
      </c>
      <c r="AH1187" s="67">
        <f t="shared" si="340"/>
        <v>7.2334311459329561E-3</v>
      </c>
      <c r="AI1187" s="67">
        <f t="shared" si="340"/>
        <v>7.0483692038078513E-3</v>
      </c>
      <c r="AJ1187" s="67">
        <f t="shared" si="340"/>
        <v>6.8680419334771091E-3</v>
      </c>
      <c r="AK1187" s="67">
        <f t="shared" si="340"/>
        <v>6.6923282018933675E-3</v>
      </c>
      <c r="AL1187" s="67">
        <f t="shared" si="340"/>
        <v>6.5211099751079577E-3</v>
      </c>
      <c r="AM1187" s="67">
        <f t="shared" si="340"/>
        <v>6.3542722389827696E-3</v>
      </c>
      <c r="AN1187" s="67">
        <f t="shared" si="340"/>
        <v>6.1917029219306597E-3</v>
      </c>
      <c r="AO1187" s="67">
        <f t="shared" si="343"/>
        <v>6.0332928196324652E-3</v>
      </c>
      <c r="AP1187" s="67">
        <f t="shared" si="343"/>
        <v>5.878935521680108E-3</v>
      </c>
      <c r="AQ1187" s="67">
        <f t="shared" si="343"/>
        <v>5.7285273400964482E-3</v>
      </c>
      <c r="AR1187" s="67">
        <f t="shared" si="343"/>
        <v>5.5819672396839239E-3</v>
      </c>
      <c r="AS1187" s="67">
        <f t="shared" si="343"/>
        <v>5.4391567701551667E-3</v>
      </c>
      <c r="AT1187" s="67">
        <f t="shared" si="343"/>
        <v>5.2999999999999992E-3</v>
      </c>
      <c r="AU1187" s="67">
        <f t="shared" si="343"/>
        <v>5.1644034520443947E-3</v>
      </c>
      <c r="AV1187" s="67">
        <f t="shared" si="343"/>
        <v>5.0322760406581258E-3</v>
      </c>
      <c r="AW1187" s="67">
        <f t="shared" si="343"/>
        <v>4.9035290105688923E-3</v>
      </c>
      <c r="AX1187" s="67">
        <f t="shared" si="343"/>
        <v>4.7780758772418552E-3</v>
      </c>
      <c r="AY1187" s="67">
        <f t="shared" si="343"/>
        <v>4.6558323687845085E-3</v>
      </c>
      <c r="AZ1187" s="67">
        <f t="shared" si="343"/>
        <v>4.5367163693378768E-3</v>
      </c>
      <c r="BA1187" s="67">
        <f t="shared" si="343"/>
        <v>4.4206478639160097E-3</v>
      </c>
      <c r="BB1187" s="67">
        <f t="shared" si="343"/>
        <v>4.3075488846567034E-3</v>
      </c>
      <c r="BC1187" s="67">
        <f t="shared" si="343"/>
        <v>4.1973434584473713E-3</v>
      </c>
      <c r="BD1187" s="67">
        <f t="shared" si="343"/>
        <v>4.089957555890862E-3</v>
      </c>
      <c r="BE1187" s="67">
        <f t="shared" si="341"/>
        <v>3.9853190415769487E-3</v>
      </c>
      <c r="BF1187" s="67">
        <f t="shared" si="341"/>
        <v>3.8833576256260866E-3</v>
      </c>
      <c r="BG1187" s="67">
        <f t="shared" si="341"/>
        <v>3.7840048164728851E-3</v>
      </c>
      <c r="BH1187" s="67">
        <f t="shared" si="341"/>
        <v>3.6871938748575827E-3</v>
      </c>
      <c r="BI1187" s="67">
        <f t="shared" si="341"/>
        <v>3.592859768994614E-3</v>
      </c>
      <c r="BJ1187" s="67">
        <f t="shared" si="341"/>
        <v>3.5009391308881538E-3</v>
      </c>
      <c r="BK1187" s="67">
        <f t="shared" si="341"/>
        <v>3.4113702137653001E-3</v>
      </c>
      <c r="BL1187" s="67">
        <f t="shared" si="341"/>
        <v>3.3240928505982913E-3</v>
      </c>
      <c r="BM1187" s="67">
        <f t="shared" si="341"/>
        <v>3.2390484136879077E-3</v>
      </c>
      <c r="BN1187" s="67">
        <f t="shared" si="341"/>
        <v>3.1561797752808975E-3</v>
      </c>
      <c r="BO1187" s="67">
        <f t="shared" si="341"/>
        <v>3.0754312691949758E-3</v>
      </c>
      <c r="BP1187" s="67">
        <f t="shared" si="341"/>
        <v>2.9967486534256248E-3</v>
      </c>
      <c r="BQ1187" s="67">
        <f t="shared" si="341"/>
        <v>2.9200790737095648E-3</v>
      </c>
      <c r="BS1187" s="55"/>
    </row>
    <row r="1188" spans="2:71">
      <c r="B1188" s="56">
        <v>30</v>
      </c>
      <c r="C1188" s="212">
        <v>8.8000000000000005E-3</v>
      </c>
      <c r="D1188" s="212">
        <v>5.1999999999999998E-3</v>
      </c>
      <c r="I1188" s="61" t="s">
        <v>381</v>
      </c>
      <c r="J1188" s="67">
        <f t="shared" si="342"/>
        <v>1.340497890743223E-2</v>
      </c>
      <c r="K1188" s="67">
        <f t="shared" si="342"/>
        <v>1.3056962852637717E-2</v>
      </c>
      <c r="L1188" s="67">
        <f t="shared" si="342"/>
        <v>1.2717981886613666E-2</v>
      </c>
      <c r="M1188" s="67">
        <f t="shared" si="342"/>
        <v>1.2387801443086571E-2</v>
      </c>
      <c r="N1188" s="67">
        <f t="shared" si="342"/>
        <v>1.2066193045522406E-2</v>
      </c>
      <c r="O1188" s="67">
        <f t="shared" si="342"/>
        <v>1.175293414902661E-2</v>
      </c>
      <c r="P1188" s="67">
        <f t="shared" si="342"/>
        <v>1.1447807986348641E-2</v>
      </c>
      <c r="Q1188" s="67">
        <f t="shared" si="342"/>
        <v>1.1150603417884514E-2</v>
      </c>
      <c r="R1188" s="67">
        <f t="shared" si="342"/>
        <v>1.0861114785573516E-2</v>
      </c>
      <c r="S1188" s="67">
        <f t="shared" si="342"/>
        <v>1.0579141770588021E-2</v>
      </c>
      <c r="T1188" s="67">
        <f t="shared" si="342"/>
        <v>1.0304489254717926E-2</v>
      </c>
      <c r="U1188" s="67">
        <f t="shared" si="342"/>
        <v>1.0036967185353754E-2</v>
      </c>
      <c r="V1188" s="67">
        <f t="shared" si="342"/>
        <v>9.7763904439750627E-3</v>
      </c>
      <c r="W1188" s="67">
        <f t="shared" si="342"/>
        <v>9.5225787180530947E-3</v>
      </c>
      <c r="X1188" s="67">
        <f t="shared" si="342"/>
        <v>9.2753563762790585E-3</v>
      </c>
      <c r="Y1188" s="67">
        <f t="shared" si="342"/>
        <v>9.0345523470316842E-3</v>
      </c>
      <c r="Z1188" s="67">
        <f t="shared" si="340"/>
        <v>8.8000000000000005E-3</v>
      </c>
      <c r="AA1188" s="67">
        <f t="shared" si="340"/>
        <v>8.5715370308793483E-3</v>
      </c>
      <c r="AB1188" s="67">
        <f t="shared" si="340"/>
        <v>8.3490053490609048E-3</v>
      </c>
      <c r="AC1188" s="67">
        <f t="shared" si="340"/>
        <v>8.1322509682369652E-3</v>
      </c>
      <c r="AD1188" s="67">
        <f t="shared" si="340"/>
        <v>7.9211238998463159E-3</v>
      </c>
      <c r="AE1188" s="67">
        <f t="shared" si="340"/>
        <v>7.7154780492859247E-3</v>
      </c>
      <c r="AF1188" s="67">
        <f t="shared" si="340"/>
        <v>7.5151711148171655E-3</v>
      </c>
      <c r="AG1188" s="67">
        <f t="shared" si="340"/>
        <v>7.3200644890966098E-3</v>
      </c>
      <c r="AH1188" s="67">
        <f t="shared" si="340"/>
        <v>7.130023163263239E-3</v>
      </c>
      <c r="AI1188" s="67">
        <f t="shared" si="340"/>
        <v>6.9449156335157228E-3</v>
      </c>
      <c r="AJ1188" s="67">
        <f t="shared" si="340"/>
        <v>6.7646138101151053E-3</v>
      </c>
      <c r="AK1188" s="67">
        <f t="shared" si="340"/>
        <v>6.588992928749939E-3</v>
      </c>
      <c r="AL1188" s="67">
        <f t="shared" si="340"/>
        <v>6.4179314642025306E-3</v>
      </c>
      <c r="AM1188" s="67">
        <f t="shared" si="340"/>
        <v>6.2513110462565583E-3</v>
      </c>
      <c r="AN1188" s="67">
        <f t="shared" si="340"/>
        <v>6.0890163777878644E-3</v>
      </c>
      <c r="AO1188" s="67">
        <f t="shared" si="343"/>
        <v>5.9309351549817627E-3</v>
      </c>
      <c r="AP1188" s="67">
        <f t="shared" si="343"/>
        <v>5.7769579896216269E-3</v>
      </c>
      <c r="AQ1188" s="67">
        <f t="shared" si="343"/>
        <v>5.6269783333950099E-3</v>
      </c>
      <c r="AR1188" s="67">
        <f t="shared" si="343"/>
        <v>5.4808924041648962E-3</v>
      </c>
      <c r="AS1188" s="67">
        <f t="shared" si="343"/>
        <v>5.338599114155085E-3</v>
      </c>
      <c r="AT1188" s="67">
        <f t="shared" si="343"/>
        <v>5.1999999999999998E-3</v>
      </c>
      <c r="AU1188" s="67">
        <f t="shared" si="343"/>
        <v>5.0649991546105229E-3</v>
      </c>
      <c r="AV1188" s="67">
        <f t="shared" si="343"/>
        <v>4.9335031608087158E-3</v>
      </c>
      <c r="AW1188" s="67">
        <f t="shared" si="343"/>
        <v>4.8054210266854792E-3</v>
      </c>
      <c r="AX1188" s="67">
        <f t="shared" si="343"/>
        <v>4.6806641226364576E-3</v>
      </c>
      <c r="AY1188" s="67">
        <f t="shared" si="343"/>
        <v>4.5591461200325907E-3</v>
      </c>
      <c r="AZ1188" s="67">
        <f t="shared" si="343"/>
        <v>4.440782931482869E-3</v>
      </c>
      <c r="BA1188" s="67">
        <f t="shared" si="343"/>
        <v>4.3254926526479958E-3</v>
      </c>
      <c r="BB1188" s="67">
        <f t="shared" si="343"/>
        <v>4.2131955055646399E-3</v>
      </c>
      <c r="BC1188" s="67">
        <f t="shared" si="343"/>
        <v>4.1038137834411084E-3</v>
      </c>
      <c r="BD1188" s="67">
        <f t="shared" si="343"/>
        <v>3.9972717968861978E-3</v>
      </c>
      <c r="BE1188" s="67">
        <f t="shared" si="341"/>
        <v>3.8934958215340542E-3</v>
      </c>
      <c r="BF1188" s="67">
        <f t="shared" si="341"/>
        <v>3.7924140470287668E-3</v>
      </c>
      <c r="BG1188" s="67">
        <f t="shared" si="341"/>
        <v>3.6939565273334191E-3</v>
      </c>
      <c r="BH1188" s="67">
        <f t="shared" si="341"/>
        <v>3.5980551323291908E-3</v>
      </c>
      <c r="BI1188" s="67">
        <f t="shared" si="341"/>
        <v>3.5046435006710406E-3</v>
      </c>
      <c r="BJ1188" s="67">
        <f t="shared" si="341"/>
        <v>3.4136569938673241E-3</v>
      </c>
      <c r="BK1188" s="67">
        <f t="shared" si="341"/>
        <v>3.325032651551596E-3</v>
      </c>
      <c r="BL1188" s="67">
        <f t="shared" si="341"/>
        <v>3.2387091479156201E-3</v>
      </c>
      <c r="BM1188" s="67">
        <f t="shared" si="341"/>
        <v>3.1546267492734586E-3</v>
      </c>
      <c r="BN1188" s="67">
        <f t="shared" si="341"/>
        <v>3.0727272727272717E-3</v>
      </c>
      <c r="BO1188" s="67">
        <f t="shared" si="341"/>
        <v>2.9929540459062176E-3</v>
      </c>
      <c r="BP1188" s="67">
        <f t="shared" si="341"/>
        <v>2.9152518677506038E-3</v>
      </c>
      <c r="BQ1188" s="67">
        <f t="shared" si="341"/>
        <v>2.8395669703141454E-3</v>
      </c>
      <c r="BS1188" s="55"/>
    </row>
    <row r="1189" spans="2:71">
      <c r="B1189" s="56">
        <v>31</v>
      </c>
      <c r="C1189" s="212">
        <v>8.8999999999999999E-3</v>
      </c>
      <c r="D1189" s="212">
        <v>5.1999999999999998E-3</v>
      </c>
      <c r="I1189" s="61" t="s">
        <v>381</v>
      </c>
      <c r="J1189" s="67">
        <f t="shared" si="342"/>
        <v>1.3680417047507986E-2</v>
      </c>
      <c r="K1189" s="67">
        <f t="shared" si="342"/>
        <v>1.3317723806358255E-2</v>
      </c>
      <c r="L1189" s="67">
        <f t="shared" si="342"/>
        <v>1.2964646236040699E-2</v>
      </c>
      <c r="M1189" s="67">
        <f t="shared" si="342"/>
        <v>1.2620929407278828E-2</v>
      </c>
      <c r="N1189" s="67">
        <f t="shared" si="342"/>
        <v>1.2286325149444322E-2</v>
      </c>
      <c r="O1189" s="67">
        <f t="shared" si="342"/>
        <v>1.196059187137272E-2</v>
      </c>
      <c r="P1189" s="67">
        <f t="shared" si="342"/>
        <v>1.1643494386929618E-2</v>
      </c>
      <c r="Q1189" s="67">
        <f t="shared" si="342"/>
        <v>1.1334803745201452E-2</v>
      </c>
      <c r="R1189" s="67">
        <f t="shared" si="342"/>
        <v>1.1034297065188207E-2</v>
      </c>
      <c r="S1189" s="67">
        <f t="shared" si="342"/>
        <v>1.0741757374878759E-2</v>
      </c>
      <c r="T1189" s="67">
        <f t="shared" si="342"/>
        <v>1.045697345459261E-2</v>
      </c>
      <c r="U1189" s="67">
        <f t="shared" si="342"/>
        <v>1.0179739684474923E-2</v>
      </c>
      <c r="V1189" s="67">
        <f t="shared" si="342"/>
        <v>9.9098558960347659E-3</v>
      </c>
      <c r="W1189" s="67">
        <f t="shared" si="342"/>
        <v>9.6471272276193298E-3</v>
      </c>
      <c r="X1189" s="67">
        <f t="shared" si="342"/>
        <v>9.3913639837197981E-3</v>
      </c>
      <c r="Y1189" s="67">
        <f t="shared" si="342"/>
        <v>9.1423814980073018E-3</v>
      </c>
      <c r="Z1189" s="67">
        <f t="shared" si="340"/>
        <v>8.8999999999999999E-3</v>
      </c>
      <c r="AA1189" s="67">
        <f t="shared" si="340"/>
        <v>8.6640444852651172E-3</v>
      </c>
      <c r="AB1189" s="67">
        <f t="shared" si="340"/>
        <v>8.4343445890621236E-3</v>
      </c>
      <c r="AC1189" s="67">
        <f t="shared" si="340"/>
        <v>8.2107344633358843E-3</v>
      </c>
      <c r="AD1189" s="67">
        <f t="shared" si="340"/>
        <v>7.9930526569709573E-3</v>
      </c>
      <c r="AE1189" s="67">
        <f t="shared" si="340"/>
        <v>7.7811419992205528E-3</v>
      </c>
      <c r="AF1189" s="67">
        <f t="shared" si="340"/>
        <v>7.5748494862260245E-3</v>
      </c>
      <c r="AG1189" s="67">
        <f t="shared" si="340"/>
        <v>7.374026170544932E-3</v>
      </c>
      <c r="AH1189" s="67">
        <f t="shared" si="340"/>
        <v>7.178527053607919E-3</v>
      </c>
      <c r="AI1189" s="67">
        <f t="shared" si="340"/>
        <v>6.988210981026758E-3</v>
      </c>
      <c r="AJ1189" s="67">
        <f t="shared" si="340"/>
        <v>6.8029405406779793E-3</v>
      </c>
      <c r="AK1189" s="67">
        <f t="shared" si="340"/>
        <v>6.6225819634884884E-3</v>
      </c>
      <c r="AL1189" s="67">
        <f t="shared" si="340"/>
        <v>6.4470050268515362E-3</v>
      </c>
      <c r="AM1189" s="67">
        <f t="shared" si="340"/>
        <v>6.2760829606033196E-3</v>
      </c>
      <c r="AN1189" s="67">
        <f t="shared" si="340"/>
        <v>6.10969235549231E-3</v>
      </c>
      <c r="AO1189" s="67">
        <f t="shared" si="343"/>
        <v>5.947713074075235E-3</v>
      </c>
      <c r="AP1189" s="67">
        <f t="shared" si="343"/>
        <v>5.7900281639753689E-3</v>
      </c>
      <c r="AQ1189" s="67">
        <f t="shared" si="343"/>
        <v>5.636523773440507E-3</v>
      </c>
      <c r="AR1189" s="67">
        <f t="shared" si="343"/>
        <v>5.4870890691396581E-3</v>
      </c>
      <c r="AS1189" s="67">
        <f t="shared" si="343"/>
        <v>5.3416161561390969E-3</v>
      </c>
      <c r="AT1189" s="67">
        <f t="shared" si="343"/>
        <v>5.1999999999999998E-3</v>
      </c>
      <c r="AU1189" s="67">
        <f t="shared" si="343"/>
        <v>5.0621383509414164E-3</v>
      </c>
      <c r="AV1189" s="67">
        <f t="shared" si="343"/>
        <v>4.9279316700138239E-3</v>
      </c>
      <c r="AW1189" s="67">
        <f t="shared" si="343"/>
        <v>4.7972830572299546E-3</v>
      </c>
      <c r="AX1189" s="67">
        <f t="shared" si="343"/>
        <v>4.6700981816010087E-3</v>
      </c>
      <c r="AY1189" s="67">
        <f t="shared" si="343"/>
        <v>4.5462852130277384E-3</v>
      </c>
      <c r="AZ1189" s="67">
        <f t="shared" si="343"/>
        <v>4.425754755997228E-3</v>
      </c>
      <c r="BA1189" s="67">
        <f t="shared" si="343"/>
        <v>4.3084197850374881E-3</v>
      </c>
      <c r="BB1189" s="67">
        <f t="shared" si="343"/>
        <v>4.1941955818832781E-3</v>
      </c>
      <c r="BC1189" s="67">
        <f t="shared" si="343"/>
        <v>4.082999674307768E-3</v>
      </c>
      <c r="BD1189" s="67">
        <f t="shared" si="343"/>
        <v>3.9747517765758977E-3</v>
      </c>
      <c r="BE1189" s="67">
        <f t="shared" si="341"/>
        <v>3.8693737314764195E-3</v>
      </c>
      <c r="BF1189" s="67">
        <f t="shared" si="341"/>
        <v>3.7667894538907848E-3</v>
      </c>
      <c r="BG1189" s="67">
        <f t="shared" si="341"/>
        <v>3.6669248758581189E-3</v>
      </c>
      <c r="BH1189" s="67">
        <f t="shared" si="341"/>
        <v>3.5697078930966306E-3</v>
      </c>
      <c r="BI1189" s="67">
        <f t="shared" si="341"/>
        <v>3.4750683129428344E-3</v>
      </c>
      <c r="BJ1189" s="67">
        <f t="shared" si="341"/>
        <v>3.3829378036710021E-3</v>
      </c>
      <c r="BK1189" s="67">
        <f t="shared" si="341"/>
        <v>3.2932498451562512E-3</v>
      </c>
      <c r="BL1189" s="67">
        <f t="shared" si="341"/>
        <v>3.2059396808456425E-3</v>
      </c>
      <c r="BM1189" s="67">
        <f t="shared" si="341"/>
        <v>3.1209442710026184E-3</v>
      </c>
      <c r="BN1189" s="67">
        <f t="shared" si="341"/>
        <v>3.038202247191011E-3</v>
      </c>
      <c r="BO1189" s="67">
        <f t="shared" si="341"/>
        <v>2.9576538679657719E-3</v>
      </c>
      <c r="BP1189" s="67">
        <f t="shared" si="341"/>
        <v>2.8792409757384145E-3</v>
      </c>
      <c r="BQ1189" s="67">
        <f t="shared" si="341"/>
        <v>2.802906954786041E-3</v>
      </c>
      <c r="BS1189" s="55"/>
    </row>
    <row r="1190" spans="2:71">
      <c r="B1190" s="56">
        <v>32</v>
      </c>
      <c r="C1190" s="212">
        <v>8.8999999999999999E-3</v>
      </c>
      <c r="D1190" s="212">
        <v>5.3E-3</v>
      </c>
      <c r="I1190" s="61" t="s">
        <v>381</v>
      </c>
      <c r="J1190" s="67">
        <f t="shared" si="342"/>
        <v>1.3473527598302866E-2</v>
      </c>
      <c r="K1190" s="67">
        <f t="shared" si="342"/>
        <v>1.3128817441488824E-2</v>
      </c>
      <c r="L1190" s="67">
        <f t="shared" si="342"/>
        <v>1.2792926436997273E-2</v>
      </c>
      <c r="M1190" s="67">
        <f t="shared" si="342"/>
        <v>1.2465628953392217E-2</v>
      </c>
      <c r="N1190" s="67">
        <f t="shared" si="342"/>
        <v>1.2146705131849685E-2</v>
      </c>
      <c r="O1190" s="67">
        <f t="shared" si="342"/>
        <v>1.1835940738469792E-2</v>
      </c>
      <c r="P1190" s="67">
        <f t="shared" si="342"/>
        <v>1.1533127020367224E-2</v>
      </c>
      <c r="Q1190" s="67">
        <f t="shared" si="342"/>
        <v>1.1238060565443584E-2</v>
      </c>
      <c r="R1190" s="67">
        <f t="shared" si="342"/>
        <v>1.0950543165747327E-2</v>
      </c>
      <c r="S1190" s="67">
        <f t="shared" si="342"/>
        <v>1.0670381684329561E-2</v>
      </c>
      <c r="T1190" s="67">
        <f t="shared" si="342"/>
        <v>1.0397387925506202E-2</v>
      </c>
      <c r="U1190" s="67">
        <f t="shared" si="342"/>
        <v>1.0131378508439426E-2</v>
      </c>
      <c r="V1190" s="67">
        <f t="shared" si="342"/>
        <v>9.8721747439533929E-3</v>
      </c>
      <c r="W1190" s="67">
        <f t="shared" si="342"/>
        <v>9.6196025145015834E-3</v>
      </c>
      <c r="X1190" s="67">
        <f t="shared" si="342"/>
        <v>9.3734921572050829E-3</v>
      </c>
      <c r="Y1190" s="67">
        <f t="shared" si="342"/>
        <v>9.1336783498832085E-3</v>
      </c>
      <c r="Z1190" s="67">
        <f t="shared" si="340"/>
        <v>8.8999999999999999E-3</v>
      </c>
      <c r="AA1190" s="67">
        <f t="shared" si="340"/>
        <v>8.6723001364519096E-3</v>
      </c>
      <c r="AB1190" s="67">
        <f t="shared" si="340"/>
        <v>8.4504258041240253E-3</v>
      </c>
      <c r="AC1190" s="67">
        <f t="shared" si="340"/>
        <v>8.234227961143991E-3</v>
      </c>
      <c r="AD1190" s="67">
        <f t="shared" si="340"/>
        <v>8.0235613787646258E-3</v>
      </c>
      <c r="AE1190" s="67">
        <f t="shared" si="340"/>
        <v>7.8182845438079501E-3</v>
      </c>
      <c r="AF1190" s="67">
        <f t="shared" si="340"/>
        <v>7.6182595636051171E-3</v>
      </c>
      <c r="AG1190" s="67">
        <f t="shared" si="340"/>
        <v>7.4233520733683958E-3</v>
      </c>
      <c r="AH1190" s="67">
        <f t="shared" si="340"/>
        <v>7.2334311459329561E-3</v>
      </c>
      <c r="AI1190" s="67">
        <f t="shared" si="340"/>
        <v>7.0483692038078513E-3</v>
      </c>
      <c r="AJ1190" s="67">
        <f t="shared" si="340"/>
        <v>6.8680419334771091E-3</v>
      </c>
      <c r="AK1190" s="67">
        <f t="shared" si="340"/>
        <v>6.6923282018933675E-3</v>
      </c>
      <c r="AL1190" s="67">
        <f t="shared" si="340"/>
        <v>6.5211099751079577E-3</v>
      </c>
      <c r="AM1190" s="67">
        <f t="shared" si="340"/>
        <v>6.3542722389827696E-3</v>
      </c>
      <c r="AN1190" s="67">
        <f t="shared" si="340"/>
        <v>6.1917029219306597E-3</v>
      </c>
      <c r="AO1190" s="67">
        <f t="shared" si="343"/>
        <v>6.0332928196324652E-3</v>
      </c>
      <c r="AP1190" s="67">
        <f t="shared" si="343"/>
        <v>5.878935521680108E-3</v>
      </c>
      <c r="AQ1190" s="67">
        <f t="shared" si="343"/>
        <v>5.7285273400964482E-3</v>
      </c>
      <c r="AR1190" s="67">
        <f t="shared" si="343"/>
        <v>5.5819672396839239E-3</v>
      </c>
      <c r="AS1190" s="67">
        <f t="shared" si="343"/>
        <v>5.4391567701551667E-3</v>
      </c>
      <c r="AT1190" s="67">
        <f t="shared" si="343"/>
        <v>5.2999999999999992E-3</v>
      </c>
      <c r="AU1190" s="67">
        <f t="shared" si="343"/>
        <v>5.1644034520443947E-3</v>
      </c>
      <c r="AV1190" s="67">
        <f t="shared" si="343"/>
        <v>5.0322760406581258E-3</v>
      </c>
      <c r="AW1190" s="67">
        <f t="shared" si="343"/>
        <v>4.9035290105688923E-3</v>
      </c>
      <c r="AX1190" s="67">
        <f t="shared" si="343"/>
        <v>4.7780758772418552E-3</v>
      </c>
      <c r="AY1190" s="67">
        <f t="shared" si="343"/>
        <v>4.6558323687845085E-3</v>
      </c>
      <c r="AZ1190" s="67">
        <f t="shared" si="343"/>
        <v>4.5367163693378768E-3</v>
      </c>
      <c r="BA1190" s="67">
        <f t="shared" si="343"/>
        <v>4.4206478639160097E-3</v>
      </c>
      <c r="BB1190" s="67">
        <f t="shared" si="343"/>
        <v>4.3075488846567034E-3</v>
      </c>
      <c r="BC1190" s="67">
        <f t="shared" si="343"/>
        <v>4.1973434584473713E-3</v>
      </c>
      <c r="BD1190" s="67">
        <f t="shared" si="343"/>
        <v>4.089957555890862E-3</v>
      </c>
      <c r="BE1190" s="67">
        <f t="shared" si="341"/>
        <v>3.9853190415769487E-3</v>
      </c>
      <c r="BF1190" s="67">
        <f t="shared" si="341"/>
        <v>3.8833576256260866E-3</v>
      </c>
      <c r="BG1190" s="67">
        <f t="shared" si="341"/>
        <v>3.7840048164728851E-3</v>
      </c>
      <c r="BH1190" s="67">
        <f t="shared" si="341"/>
        <v>3.6871938748575827E-3</v>
      </c>
      <c r="BI1190" s="67">
        <f t="shared" si="341"/>
        <v>3.592859768994614E-3</v>
      </c>
      <c r="BJ1190" s="67">
        <f t="shared" si="341"/>
        <v>3.5009391308881538E-3</v>
      </c>
      <c r="BK1190" s="67">
        <f t="shared" si="341"/>
        <v>3.4113702137653001E-3</v>
      </c>
      <c r="BL1190" s="67">
        <f t="shared" si="341"/>
        <v>3.3240928505982913E-3</v>
      </c>
      <c r="BM1190" s="67">
        <f t="shared" si="341"/>
        <v>3.2390484136879077E-3</v>
      </c>
      <c r="BN1190" s="67">
        <f t="shared" si="341"/>
        <v>3.1561797752808975E-3</v>
      </c>
      <c r="BO1190" s="67">
        <f t="shared" si="341"/>
        <v>3.0754312691949758E-3</v>
      </c>
      <c r="BP1190" s="67">
        <f t="shared" si="341"/>
        <v>2.9967486534256248E-3</v>
      </c>
      <c r="BQ1190" s="67">
        <f t="shared" si="341"/>
        <v>2.9200790737095648E-3</v>
      </c>
      <c r="BS1190" s="55"/>
    </row>
    <row r="1191" spans="2:71">
      <c r="B1191" s="56">
        <v>33</v>
      </c>
      <c r="C1191" s="212">
        <v>8.8999999999999999E-3</v>
      </c>
      <c r="D1191" s="212">
        <v>5.3E-3</v>
      </c>
      <c r="I1191" s="61" t="s">
        <v>381</v>
      </c>
      <c r="J1191" s="67">
        <f t="shared" si="342"/>
        <v>1.3473527598302866E-2</v>
      </c>
      <c r="K1191" s="67">
        <f t="shared" si="342"/>
        <v>1.3128817441488824E-2</v>
      </c>
      <c r="L1191" s="67">
        <f t="shared" si="342"/>
        <v>1.2792926436997273E-2</v>
      </c>
      <c r="M1191" s="67">
        <f t="shared" si="342"/>
        <v>1.2465628953392217E-2</v>
      </c>
      <c r="N1191" s="67">
        <f t="shared" si="342"/>
        <v>1.2146705131849685E-2</v>
      </c>
      <c r="O1191" s="67">
        <f t="shared" si="342"/>
        <v>1.1835940738469792E-2</v>
      </c>
      <c r="P1191" s="67">
        <f t="shared" si="342"/>
        <v>1.1533127020367224E-2</v>
      </c>
      <c r="Q1191" s="67">
        <f t="shared" si="342"/>
        <v>1.1238060565443584E-2</v>
      </c>
      <c r="R1191" s="67">
        <f t="shared" si="342"/>
        <v>1.0950543165747327E-2</v>
      </c>
      <c r="S1191" s="67">
        <f t="shared" si="342"/>
        <v>1.0670381684329561E-2</v>
      </c>
      <c r="T1191" s="67">
        <f t="shared" si="342"/>
        <v>1.0397387925506202E-2</v>
      </c>
      <c r="U1191" s="67">
        <f t="shared" si="342"/>
        <v>1.0131378508439426E-2</v>
      </c>
      <c r="V1191" s="67">
        <f t="shared" si="342"/>
        <v>9.8721747439533929E-3</v>
      </c>
      <c r="W1191" s="67">
        <f t="shared" si="342"/>
        <v>9.6196025145015834E-3</v>
      </c>
      <c r="X1191" s="67">
        <f t="shared" si="342"/>
        <v>9.3734921572050829E-3</v>
      </c>
      <c r="Y1191" s="67">
        <f t="shared" si="342"/>
        <v>9.1336783498832085E-3</v>
      </c>
      <c r="Z1191" s="67">
        <f t="shared" si="340"/>
        <v>8.8999999999999999E-3</v>
      </c>
      <c r="AA1191" s="67">
        <f t="shared" si="340"/>
        <v>8.6723001364519096E-3</v>
      </c>
      <c r="AB1191" s="67">
        <f t="shared" si="340"/>
        <v>8.4504258041240253E-3</v>
      </c>
      <c r="AC1191" s="67">
        <f t="shared" si="340"/>
        <v>8.234227961143991E-3</v>
      </c>
      <c r="AD1191" s="67">
        <f t="shared" si="340"/>
        <v>8.0235613787646258E-3</v>
      </c>
      <c r="AE1191" s="67">
        <f t="shared" si="340"/>
        <v>7.8182845438079501E-3</v>
      </c>
      <c r="AF1191" s="67">
        <f t="shared" si="340"/>
        <v>7.6182595636051171E-3</v>
      </c>
      <c r="AG1191" s="67">
        <f t="shared" si="340"/>
        <v>7.4233520733683958E-3</v>
      </c>
      <c r="AH1191" s="67">
        <f t="shared" si="340"/>
        <v>7.2334311459329561E-3</v>
      </c>
      <c r="AI1191" s="67">
        <f t="shared" si="340"/>
        <v>7.0483692038078513E-3</v>
      </c>
      <c r="AJ1191" s="67">
        <f t="shared" si="340"/>
        <v>6.8680419334771091E-3</v>
      </c>
      <c r="AK1191" s="67">
        <f t="shared" si="340"/>
        <v>6.6923282018933675E-3</v>
      </c>
      <c r="AL1191" s="67">
        <f t="shared" si="340"/>
        <v>6.5211099751079577E-3</v>
      </c>
      <c r="AM1191" s="67">
        <f t="shared" si="340"/>
        <v>6.3542722389827696E-3</v>
      </c>
      <c r="AN1191" s="67">
        <f t="shared" si="340"/>
        <v>6.1917029219306597E-3</v>
      </c>
      <c r="AO1191" s="67">
        <f t="shared" si="343"/>
        <v>6.0332928196324652E-3</v>
      </c>
      <c r="AP1191" s="67">
        <f t="shared" si="343"/>
        <v>5.878935521680108E-3</v>
      </c>
      <c r="AQ1191" s="67">
        <f t="shared" si="343"/>
        <v>5.7285273400964482E-3</v>
      </c>
      <c r="AR1191" s="67">
        <f t="shared" si="343"/>
        <v>5.5819672396839239E-3</v>
      </c>
      <c r="AS1191" s="67">
        <f t="shared" si="343"/>
        <v>5.4391567701551667E-3</v>
      </c>
      <c r="AT1191" s="67">
        <f t="shared" si="343"/>
        <v>5.2999999999999992E-3</v>
      </c>
      <c r="AU1191" s="67">
        <f t="shared" si="343"/>
        <v>5.1644034520443947E-3</v>
      </c>
      <c r="AV1191" s="67">
        <f t="shared" si="343"/>
        <v>5.0322760406581258E-3</v>
      </c>
      <c r="AW1191" s="67">
        <f t="shared" si="343"/>
        <v>4.9035290105688923E-3</v>
      </c>
      <c r="AX1191" s="67">
        <f t="shared" si="343"/>
        <v>4.7780758772418552E-3</v>
      </c>
      <c r="AY1191" s="67">
        <f t="shared" si="343"/>
        <v>4.6558323687845085E-3</v>
      </c>
      <c r="AZ1191" s="67">
        <f t="shared" si="343"/>
        <v>4.5367163693378768E-3</v>
      </c>
      <c r="BA1191" s="67">
        <f t="shared" si="343"/>
        <v>4.4206478639160097E-3</v>
      </c>
      <c r="BB1191" s="67">
        <f t="shared" si="343"/>
        <v>4.3075488846567034E-3</v>
      </c>
      <c r="BC1191" s="67">
        <f t="shared" si="343"/>
        <v>4.1973434584473713E-3</v>
      </c>
      <c r="BD1191" s="67">
        <f t="shared" si="343"/>
        <v>4.089957555890862E-3</v>
      </c>
      <c r="BE1191" s="67">
        <f t="shared" si="341"/>
        <v>3.9853190415769487E-3</v>
      </c>
      <c r="BF1191" s="67">
        <f t="shared" si="341"/>
        <v>3.8833576256260866E-3</v>
      </c>
      <c r="BG1191" s="67">
        <f t="shared" si="341"/>
        <v>3.7840048164728851E-3</v>
      </c>
      <c r="BH1191" s="67">
        <f t="shared" si="341"/>
        <v>3.6871938748575827E-3</v>
      </c>
      <c r="BI1191" s="67">
        <f t="shared" si="341"/>
        <v>3.592859768994614E-3</v>
      </c>
      <c r="BJ1191" s="67">
        <f t="shared" si="341"/>
        <v>3.5009391308881538E-3</v>
      </c>
      <c r="BK1191" s="67">
        <f t="shared" si="341"/>
        <v>3.4113702137653001E-3</v>
      </c>
      <c r="BL1191" s="67">
        <f t="shared" si="341"/>
        <v>3.3240928505982913E-3</v>
      </c>
      <c r="BM1191" s="67">
        <f t="shared" si="341"/>
        <v>3.2390484136879077E-3</v>
      </c>
      <c r="BN1191" s="67">
        <f t="shared" si="341"/>
        <v>3.1561797752808975E-3</v>
      </c>
      <c r="BO1191" s="67">
        <f t="shared" si="341"/>
        <v>3.0754312691949758E-3</v>
      </c>
      <c r="BP1191" s="67">
        <f t="shared" si="341"/>
        <v>2.9967486534256248E-3</v>
      </c>
      <c r="BQ1191" s="67">
        <f t="shared" si="341"/>
        <v>2.9200790737095648E-3</v>
      </c>
      <c r="BS1191" s="55"/>
    </row>
    <row r="1192" spans="2:71">
      <c r="B1192" s="56">
        <v>34</v>
      </c>
      <c r="C1192" s="212">
        <v>8.9999999999999993E-3</v>
      </c>
      <c r="D1192" s="212">
        <v>5.3E-3</v>
      </c>
      <c r="I1192" s="61" t="s">
        <v>381</v>
      </c>
      <c r="J1192" s="67">
        <f t="shared" si="342"/>
        <v>1.3747249706480006E-2</v>
      </c>
      <c r="K1192" s="67">
        <f t="shared" si="342"/>
        <v>1.3388055045822318E-2</v>
      </c>
      <c r="L1192" s="67">
        <f t="shared" si="342"/>
        <v>1.3038245593624487E-2</v>
      </c>
      <c r="M1192" s="67">
        <f t="shared" si="342"/>
        <v>1.2697576128708463E-2</v>
      </c>
      <c r="N1192" s="67">
        <f t="shared" si="342"/>
        <v>1.2365807837151447E-2</v>
      </c>
      <c r="O1192" s="67">
        <f t="shared" si="342"/>
        <v>1.2042708144874084E-2</v>
      </c>
      <c r="P1192" s="67">
        <f t="shared" si="342"/>
        <v>1.1728050554602873E-2</v>
      </c>
      <c r="Q1192" s="67">
        <f t="shared" si="342"/>
        <v>1.1421614487092507E-2</v>
      </c>
      <c r="R1192" s="67">
        <f t="shared" si="342"/>
        <v>1.1123185126496819E-2</v>
      </c>
      <c r="S1192" s="67">
        <f t="shared" si="342"/>
        <v>1.0832553269779954E-2</v>
      </c>
      <c r="T1192" s="67">
        <f t="shared" si="342"/>
        <v>1.0549515180062209E-2</v>
      </c>
      <c r="U1192" s="67">
        <f t="shared" si="342"/>
        <v>1.0273872443797705E-2</v>
      </c>
      <c r="V1192" s="67">
        <f t="shared" si="342"/>
        <v>1.0005431831683795E-2</v>
      </c>
      <c r="W1192" s="67">
        <f t="shared" si="342"/>
        <v>9.7440051632047015E-3</v>
      </c>
      <c r="X1192" s="67">
        <f t="shared" si="342"/>
        <v>9.4894091747144155E-3</v>
      </c>
      <c r="Y1192" s="67">
        <f t="shared" si="342"/>
        <v>9.2414653909663989E-3</v>
      </c>
      <c r="Z1192" s="67">
        <f t="shared" si="340"/>
        <v>8.9999999999999993E-3</v>
      </c>
      <c r="AA1192" s="67">
        <f t="shared" si="340"/>
        <v>8.764843731295914E-3</v>
      </c>
      <c r="AB1192" s="67">
        <f t="shared" si="340"/>
        <v>8.5358317371152532E-3</v>
      </c>
      <c r="AC1192" s="67">
        <f t="shared" si="340"/>
        <v>8.3128034769390392E-3</v>
      </c>
      <c r="AD1192" s="67">
        <f t="shared" si="340"/>
        <v>8.0956026049271122E-3</v>
      </c>
      <c r="AE1192" s="67">
        <f t="shared" si="340"/>
        <v>7.8840768603175865E-3</v>
      </c>
      <c r="AF1192" s="67">
        <f t="shared" si="340"/>
        <v>7.6780779606899757E-3</v>
      </c>
      <c r="AG1192" s="67">
        <f t="shared" si="340"/>
        <v>7.4774614980172051E-3</v>
      </c>
      <c r="AH1192" s="67">
        <f t="shared" si="340"/>
        <v>7.2820868374336286E-3</v>
      </c>
      <c r="AI1192" s="67">
        <f t="shared" si="340"/>
        <v>7.0918170186480695E-3</v>
      </c>
      <c r="AJ1192" s="67">
        <f t="shared" si="340"/>
        <v>6.9065186599328015E-3</v>
      </c>
      <c r="AK1192" s="67">
        <f t="shared" si="340"/>
        <v>6.7260618646211422E-3</v>
      </c>
      <c r="AL1192" s="67">
        <f t="shared" si="340"/>
        <v>6.550320130048126E-3</v>
      </c>
      <c r="AM1192" s="67">
        <f t="shared" si="340"/>
        <v>6.3791702588704164E-3</v>
      </c>
      <c r="AN1192" s="67">
        <f t="shared" si="340"/>
        <v>6.2124922727033009E-3</v>
      </c>
      <c r="AO1192" s="67">
        <f t="shared" si="343"/>
        <v>6.0501693280142045E-3</v>
      </c>
      <c r="AP1192" s="67">
        <f t="shared" si="343"/>
        <v>5.8920876342137898E-3</v>
      </c>
      <c r="AQ1192" s="67">
        <f t="shared" si="343"/>
        <v>5.7381363738872124E-3</v>
      </c>
      <c r="AR1192" s="67">
        <f t="shared" si="343"/>
        <v>5.5882076251095999E-3</v>
      </c>
      <c r="AS1192" s="67">
        <f t="shared" si="343"/>
        <v>5.4421962857913236E-3</v>
      </c>
      <c r="AT1192" s="67">
        <f t="shared" si="343"/>
        <v>5.2999999999999992E-3</v>
      </c>
      <c r="AU1192" s="67">
        <f t="shared" si="343"/>
        <v>5.161519086207593E-3</v>
      </c>
      <c r="AV1192" s="67">
        <f t="shared" si="343"/>
        <v>5.0266564674123155E-3</v>
      </c>
      <c r="AW1192" s="67">
        <f t="shared" si="343"/>
        <v>4.8953176030863219E-3</v>
      </c>
      <c r="AX1192" s="67">
        <f t="shared" si="343"/>
        <v>4.7674104229015208E-3</v>
      </c>
      <c r="AY1192" s="67">
        <f t="shared" si="343"/>
        <v>4.6428452621870226E-3</v>
      </c>
      <c r="AZ1192" s="67">
        <f t="shared" si="343"/>
        <v>4.5215347990729838E-3</v>
      </c>
      <c r="BA1192" s="67">
        <f t="shared" si="343"/>
        <v>4.4033939932767979E-3</v>
      </c>
      <c r="BB1192" s="67">
        <f t="shared" si="343"/>
        <v>4.2883400264886913E-3</v>
      </c>
      <c r="BC1192" s="67">
        <f t="shared" si="343"/>
        <v>4.1762922443149735E-3</v>
      </c>
      <c r="BD1192" s="67">
        <f t="shared" si="343"/>
        <v>4.0671720997382055E-3</v>
      </c>
      <c r="BE1192" s="67">
        <f t="shared" si="341"/>
        <v>3.960903098054672E-3</v>
      </c>
      <c r="BF1192" s="67">
        <f t="shared" si="341"/>
        <v>3.8574107432505617E-3</v>
      </c>
      <c r="BG1192" s="67">
        <f t="shared" si="341"/>
        <v>3.7566224857792443E-3</v>
      </c>
      <c r="BH1192" s="67">
        <f t="shared" si="341"/>
        <v>3.6584676717030542E-3</v>
      </c>
      <c r="BI1192" s="67">
        <f t="shared" si="341"/>
        <v>3.5628774931639193E-3</v>
      </c>
      <c r="BJ1192" s="67">
        <f t="shared" si="341"/>
        <v>3.4697849401481196E-3</v>
      </c>
      <c r="BK1192" s="67">
        <f t="shared" si="341"/>
        <v>3.3791247535113578E-3</v>
      </c>
      <c r="BL1192" s="67">
        <f t="shared" si="341"/>
        <v>3.2908333792312089E-3</v>
      </c>
      <c r="BM1192" s="67">
        <f t="shared" si="341"/>
        <v>3.2048489238548894E-3</v>
      </c>
      <c r="BN1192" s="67">
        <f t="shared" si="341"/>
        <v>3.1211111111111097E-3</v>
      </c>
      <c r="BO1192" s="67">
        <f t="shared" si="341"/>
        <v>3.0395612396555815E-3</v>
      </c>
      <c r="BP1192" s="67">
        <f t="shared" si="341"/>
        <v>2.9601421419205845E-3</v>
      </c>
      <c r="BQ1192" s="67">
        <f t="shared" si="341"/>
        <v>2.8827981440397222E-3</v>
      </c>
      <c r="BS1192" s="55"/>
    </row>
    <row r="1193" spans="2:71">
      <c r="B1193" s="56">
        <v>35</v>
      </c>
      <c r="C1193" s="212">
        <v>8.9999999999999993E-3</v>
      </c>
      <c r="D1193" s="212">
        <v>5.4000000000000003E-3</v>
      </c>
      <c r="I1193" s="61" t="s">
        <v>381</v>
      </c>
      <c r="J1193" s="67">
        <f t="shared" si="342"/>
        <v>1.3543206771711509E-2</v>
      </c>
      <c r="K1193" s="67">
        <f t="shared" si="342"/>
        <v>1.3201676051900898E-2</v>
      </c>
      <c r="L1193" s="67">
        <f t="shared" si="342"/>
        <v>1.2868758006661419E-2</v>
      </c>
      <c r="M1193" s="67">
        <f t="shared" si="342"/>
        <v>1.2544235442754036E-2</v>
      </c>
      <c r="N1193" s="67">
        <f t="shared" si="342"/>
        <v>1.2227896644088838E-2</v>
      </c>
      <c r="O1193" s="67">
        <f t="shared" si="342"/>
        <v>1.1919535233603066E-2</v>
      </c>
      <c r="P1193" s="67">
        <f t="shared" si="342"/>
        <v>1.1618950038622247E-2</v>
      </c>
      <c r="Q1193" s="67">
        <f t="shared" si="342"/>
        <v>1.132594495961667E-2</v>
      </c>
      <c r="R1193" s="67">
        <f t="shared" si="342"/>
        <v>1.1040328842267497E-2</v>
      </c>
      <c r="S1193" s="67">
        <f t="shared" si="342"/>
        <v>1.0761915352759135E-2</v>
      </c>
      <c r="T1193" s="67">
        <f t="shared" si="342"/>
        <v>1.0490522856216438E-2</v>
      </c>
      <c r="U1193" s="67">
        <f t="shared" si="342"/>
        <v>1.0225974298207494E-2</v>
      </c>
      <c r="V1193" s="67">
        <f t="shared" si="342"/>
        <v>9.968097089234608E-3</v>
      </c>
      <c r="W1193" s="67">
        <f t="shared" si="342"/>
        <v>9.7167229921382419E-3</v>
      </c>
      <c r="X1193" s="67">
        <f t="shared" si="342"/>
        <v>9.4716880123403274E-3</v>
      </c>
      <c r="Y1193" s="67">
        <f t="shared" ref="Y1193:AN1208" si="344">$C1193*POWER(POWER($D1193/$C1193,1/($D$672-$C$672)),Y$672-$C$672)</f>
        <v>9.232832290855442E-3</v>
      </c>
      <c r="Z1193" s="67">
        <f t="shared" si="344"/>
        <v>8.9999999999999993E-3</v>
      </c>
      <c r="AA1193" s="67">
        <f t="shared" si="344"/>
        <v>8.773039241731442E-3</v>
      </c>
      <c r="AB1193" s="67">
        <f t="shared" si="344"/>
        <v>8.5518019485510879E-3</v>
      </c>
      <c r="AC1193" s="67">
        <f t="shared" si="344"/>
        <v>8.3361437869060098E-3</v>
      </c>
      <c r="AD1193" s="67">
        <f t="shared" si="344"/>
        <v>8.125924063026908E-3</v>
      </c>
      <c r="AE1193" s="67">
        <f t="shared" si="344"/>
        <v>7.9210056311405409E-3</v>
      </c>
      <c r="AF1193" s="67">
        <f t="shared" si="344"/>
        <v>7.7212548039968546E-3</v>
      </c>
      <c r="AG1193" s="67">
        <f t="shared" si="344"/>
        <v>7.526541265652424E-3</v>
      </c>
      <c r="AH1193" s="67">
        <f t="shared" si="344"/>
        <v>7.3367379864533048E-3</v>
      </c>
      <c r="AI1193" s="67">
        <f t="shared" si="344"/>
        <v>7.1517211401618411E-3</v>
      </c>
      <c r="AJ1193" s="67">
        <f t="shared" si="344"/>
        <v>6.9713700231733514E-3</v>
      </c>
      <c r="AK1193" s="67">
        <f t="shared" si="344"/>
        <v>6.7955669757700041E-3</v>
      </c>
      <c r="AL1193" s="67">
        <f t="shared" si="344"/>
        <v>6.6241973053605E-3</v>
      </c>
      <c r="AM1193" s="67">
        <f t="shared" si="344"/>
        <v>6.4571492116554828E-3</v>
      </c>
      <c r="AN1193" s="67">
        <f t="shared" si="344"/>
        <v>6.2943137137298662E-3</v>
      </c>
      <c r="AO1193" s="67">
        <f t="shared" si="343"/>
        <v>6.1355845789244981E-3</v>
      </c>
      <c r="AP1193" s="67">
        <f t="shared" si="343"/>
        <v>5.9808582535407669E-3</v>
      </c>
      <c r="AQ1193" s="67">
        <f t="shared" si="343"/>
        <v>5.8300337952829464E-3</v>
      </c>
      <c r="AR1193" s="67">
        <f t="shared" si="343"/>
        <v>5.6830128074041976E-3</v>
      </c>
      <c r="AS1193" s="67">
        <f t="shared" si="343"/>
        <v>5.5396993745132671E-3</v>
      </c>
      <c r="AT1193" s="67">
        <f t="shared" si="343"/>
        <v>5.4000000000000012E-3</v>
      </c>
      <c r="AU1193" s="67">
        <f t="shared" si="343"/>
        <v>5.2638235450388664E-3</v>
      </c>
      <c r="AV1193" s="67">
        <f t="shared" si="343"/>
        <v>5.1310811691306539E-3</v>
      </c>
      <c r="AW1193" s="67">
        <f t="shared" si="343"/>
        <v>5.0016862721436071E-3</v>
      </c>
      <c r="AX1193" s="67">
        <f t="shared" si="343"/>
        <v>4.8755544378161469E-3</v>
      </c>
      <c r="AY1193" s="67">
        <f t="shared" si="343"/>
        <v>4.7526033786843263E-3</v>
      </c>
      <c r="AZ1193" s="67">
        <f t="shared" si="343"/>
        <v>4.6327528823981142E-3</v>
      </c>
      <c r="BA1193" s="67">
        <f t="shared" si="343"/>
        <v>4.5159247593914553E-3</v>
      </c>
      <c r="BB1193" s="67">
        <f t="shared" si="343"/>
        <v>4.4020427918719839E-3</v>
      </c>
      <c r="BC1193" s="67">
        <f t="shared" si="343"/>
        <v>4.2910326840971055E-3</v>
      </c>
      <c r="BD1193" s="67">
        <f t="shared" ref="BD1193:BQ1208" si="345">$C1193*POWER(POWER($D1193/$C1193,1/($D$672-$C$672)),BD$672-$C$672)</f>
        <v>4.1828220139040126E-3</v>
      </c>
      <c r="BE1193" s="67">
        <f t="shared" si="345"/>
        <v>4.0773401854620039E-3</v>
      </c>
      <c r="BF1193" s="67">
        <f t="shared" si="345"/>
        <v>3.9745183832163014E-3</v>
      </c>
      <c r="BG1193" s="67">
        <f t="shared" si="345"/>
        <v>3.8742895269932905E-3</v>
      </c>
      <c r="BH1193" s="67">
        <f t="shared" si="345"/>
        <v>3.7765882282379203E-3</v>
      </c>
      <c r="BI1193" s="67">
        <f t="shared" si="345"/>
        <v>3.6813507473546989E-3</v>
      </c>
      <c r="BJ1193" s="67">
        <f t="shared" si="345"/>
        <v>3.5885149521244606E-3</v>
      </c>
      <c r="BK1193" s="67">
        <f t="shared" si="345"/>
        <v>3.498020277169769E-3</v>
      </c>
      <c r="BL1193" s="67">
        <f t="shared" si="345"/>
        <v>3.4098076844425195E-3</v>
      </c>
      <c r="BM1193" s="67">
        <f t="shared" si="345"/>
        <v>3.3238196247079607E-3</v>
      </c>
      <c r="BN1193" s="67">
        <f t="shared" si="345"/>
        <v>3.2400000000000011E-3</v>
      </c>
      <c r="BO1193" s="67">
        <f t="shared" si="345"/>
        <v>3.1582941270233205E-3</v>
      </c>
      <c r="BP1193" s="67">
        <f t="shared" si="345"/>
        <v>3.078648701478393E-3</v>
      </c>
      <c r="BQ1193" s="67">
        <f t="shared" si="345"/>
        <v>3.0010117632861652E-3</v>
      </c>
      <c r="BS1193" s="55"/>
    </row>
    <row r="1194" spans="2:71">
      <c r="B1194" s="56">
        <v>36</v>
      </c>
      <c r="C1194" s="212">
        <v>9.1000000000000004E-3</v>
      </c>
      <c r="D1194" s="212">
        <v>5.4000000000000003E-3</v>
      </c>
      <c r="I1194" s="61" t="s">
        <v>381</v>
      </c>
      <c r="J1194" s="67">
        <f t="shared" ref="J1194:Y1209" si="346">$C1194*POWER(POWER($D1194/$C1194,1/($D$672-$C$672)),J$672-$C$672)</f>
        <v>1.381527385897189E-2</v>
      </c>
      <c r="K1194" s="67">
        <f t="shared" si="346"/>
        <v>1.3459443901770882E-2</v>
      </c>
      <c r="L1194" s="67">
        <f t="shared" si="346"/>
        <v>1.3112778797886157E-2</v>
      </c>
      <c r="M1194" s="67">
        <f t="shared" si="346"/>
        <v>1.2775042494858911E-2</v>
      </c>
      <c r="N1194" s="67">
        <f t="shared" si="346"/>
        <v>1.2446005020061799E-2</v>
      </c>
      <c r="O1194" s="67">
        <f t="shared" si="346"/>
        <v>1.2125442324105102E-2</v>
      </c>
      <c r="P1194" s="67">
        <f t="shared" si="346"/>
        <v>1.181313612827623E-2</v>
      </c>
      <c r="Q1194" s="67">
        <f t="shared" si="346"/>
        <v>1.1508873775908573E-2</v>
      </c>
      <c r="R1194" s="67">
        <f t="shared" si="346"/>
        <v>1.1212448087578564E-2</v>
      </c>
      <c r="S1194" s="67">
        <f t="shared" si="346"/>
        <v>1.092365722003231E-2</v>
      </c>
      <c r="T1194" s="67">
        <f t="shared" si="346"/>
        <v>1.0642304528745754E-2</v>
      </c>
      <c r="U1194" s="67">
        <f t="shared" si="346"/>
        <v>1.036819843402477E-2</v>
      </c>
      <c r="V1194" s="67">
        <f t="shared" si="346"/>
        <v>1.0101152290554031E-2</v>
      </c>
      <c r="W1194" s="67">
        <f t="shared" si="346"/>
        <v>9.8409842603057931E-3</v>
      </c>
      <c r="X1194" s="67">
        <f t="shared" si="346"/>
        <v>9.587517188722099E-3</v>
      </c>
      <c r="Y1194" s="67">
        <f t="shared" si="346"/>
        <v>9.3405784840860408E-3</v>
      </c>
      <c r="Z1194" s="67">
        <f t="shared" si="344"/>
        <v>9.1000000000000004E-3</v>
      </c>
      <c r="AA1194" s="67">
        <f t="shared" si="344"/>
        <v>8.8656179208907761E-3</v>
      </c>
      <c r="AB1194" s="67">
        <f t="shared" si="344"/>
        <v>8.6372726504637017E-3</v>
      </c>
      <c r="AC1194" s="67">
        <f t="shared" si="344"/>
        <v>8.4148087030297535E-3</v>
      </c>
      <c r="AD1194" s="67">
        <f t="shared" si="344"/>
        <v>8.1980745976316747E-3</v>
      </c>
      <c r="AE1194" s="67">
        <f t="shared" si="344"/>
        <v>7.9869227548970134E-3</v>
      </c>
      <c r="AF1194" s="67">
        <f t="shared" si="344"/>
        <v>7.7812093965478318E-3</v>
      </c>
      <c r="AG1194" s="67">
        <f t="shared" si="344"/>
        <v>7.5807944474986996E-3</v>
      </c>
      <c r="AH1194" s="67">
        <f t="shared" si="344"/>
        <v>7.385541440476236E-3</v>
      </c>
      <c r="AI1194" s="67">
        <f t="shared" si="344"/>
        <v>7.1953174230953388E-3</v>
      </c>
      <c r="AJ1194" s="67">
        <f t="shared" si="344"/>
        <v>7.0099928673287562E-3</v>
      </c>
      <c r="AK1194" s="67">
        <f t="shared" si="344"/>
        <v>6.829441581308388E-3</v>
      </c>
      <c r="AL1194" s="67">
        <f t="shared" si="344"/>
        <v>6.6535406233982726E-3</v>
      </c>
      <c r="AM1194" s="67">
        <f t="shared" si="344"/>
        <v>6.4821702184807151E-3</v>
      </c>
      <c r="AN1194" s="67">
        <f t="shared" si="344"/>
        <v>6.3152136763985813E-3</v>
      </c>
      <c r="AO1194" s="67">
        <f t="shared" ref="AO1194:BD1209" si="347">$C1194*POWER(POWER($D1194/$C1194,1/($D$672-$C$672)),AO$672-$C$672)</f>
        <v>6.1525573124982195E-3</v>
      </c>
      <c r="AP1194" s="67">
        <f t="shared" si="347"/>
        <v>5.9940903702188787E-3</v>
      </c>
      <c r="AQ1194" s="67">
        <f t="shared" si="347"/>
        <v>5.8397049456759683E-3</v>
      </c>
      <c r="AR1194" s="67">
        <f t="shared" si="347"/>
        <v>5.6892959141867424E-3</v>
      </c>
      <c r="AS1194" s="67">
        <f t="shared" si="347"/>
        <v>5.5427608586884232E-3</v>
      </c>
      <c r="AT1194" s="67">
        <f t="shared" si="347"/>
        <v>5.4000000000000029E-3</v>
      </c>
      <c r="AU1194" s="67">
        <f t="shared" si="347"/>
        <v>5.2609161288802442E-3</v>
      </c>
      <c r="AV1194" s="67">
        <f t="shared" si="347"/>
        <v>5.125414539835605E-3</v>
      </c>
      <c r="AW1194" s="67">
        <f t="shared" si="347"/>
        <v>4.9934029666330437E-3</v>
      </c>
      <c r="AX1194" s="67">
        <f t="shared" si="347"/>
        <v>4.8647915194737438E-3</v>
      </c>
      <c r="AY1194" s="67">
        <f t="shared" si="347"/>
        <v>4.7394926237850424E-3</v>
      </c>
      <c r="AZ1194" s="67">
        <f t="shared" si="347"/>
        <v>4.617420960588826E-3</v>
      </c>
      <c r="BA1194" s="67">
        <f t="shared" si="347"/>
        <v>4.498493408405824E-3</v>
      </c>
      <c r="BB1194" s="67">
        <f t="shared" si="347"/>
        <v>4.3826289866562302E-3</v>
      </c>
      <c r="BC1194" s="67">
        <f t="shared" si="347"/>
        <v>4.2697488005181165E-3</v>
      </c>
      <c r="BD1194" s="67">
        <f t="shared" si="347"/>
        <v>4.1597759872060765E-3</v>
      </c>
      <c r="BE1194" s="67">
        <f t="shared" si="345"/>
        <v>4.0526356636335515E-3</v>
      </c>
      <c r="BF1194" s="67">
        <f t="shared" si="345"/>
        <v>3.9482548754231532E-3</v>
      </c>
      <c r="BG1194" s="67">
        <f t="shared" si="345"/>
        <v>3.8465625472303166E-3</v>
      </c>
      <c r="BH1194" s="67">
        <f t="shared" si="345"/>
        <v>3.7474894343464136E-3</v>
      </c>
      <c r="BI1194" s="67">
        <f t="shared" si="345"/>
        <v>3.6509680755483953E-3</v>
      </c>
      <c r="BJ1194" s="67">
        <f t="shared" si="345"/>
        <v>3.5569327471628534E-3</v>
      </c>
      <c r="BK1194" s="67">
        <f t="shared" si="345"/>
        <v>3.4653194183132145E-3</v>
      </c>
      <c r="BL1194" s="67">
        <f t="shared" si="345"/>
        <v>3.3760657073196071E-3</v>
      </c>
      <c r="BM1194" s="67">
        <f t="shared" si="345"/>
        <v>3.2891108392217039E-3</v>
      </c>
      <c r="BN1194" s="67">
        <f t="shared" si="345"/>
        <v>3.2043956043956083E-3</v>
      </c>
      <c r="BO1194" s="67">
        <f t="shared" si="345"/>
        <v>3.1218623182366297E-3</v>
      </c>
      <c r="BP1194" s="67">
        <f t="shared" si="345"/>
        <v>3.0414547818804713E-3</v>
      </c>
      <c r="BQ1194" s="67">
        <f t="shared" si="345"/>
        <v>2.9631182439360929E-3</v>
      </c>
      <c r="BS1194" s="55"/>
    </row>
    <row r="1195" spans="2:71">
      <c r="B1195" s="56">
        <v>37</v>
      </c>
      <c r="C1195" s="212">
        <v>9.1000000000000004E-3</v>
      </c>
      <c r="D1195" s="212">
        <v>5.4999999999999997E-3</v>
      </c>
      <c r="I1195" s="61" t="s">
        <v>381</v>
      </c>
      <c r="J1195" s="67">
        <f t="shared" si="346"/>
        <v>1.3613956374341089E-2</v>
      </c>
      <c r="K1195" s="67">
        <f t="shared" si="346"/>
        <v>1.3275485706063888E-2</v>
      </c>
      <c r="L1195" s="67">
        <f t="shared" si="346"/>
        <v>1.2945430107596951E-2</v>
      </c>
      <c r="M1195" s="67">
        <f t="shared" si="346"/>
        <v>1.2623580363174933E-2</v>
      </c>
      <c r="N1195" s="67">
        <f t="shared" si="346"/>
        <v>1.2309732458562294E-2</v>
      </c>
      <c r="O1195" s="67">
        <f t="shared" si="346"/>
        <v>1.200368745173269E-2</v>
      </c>
      <c r="P1195" s="67">
        <f t="shared" si="346"/>
        <v>1.1705251346763514E-2</v>
      </c>
      <c r="Q1195" s="67">
        <f t="shared" si="346"/>
        <v>1.1414234970865699E-2</v>
      </c>
      <c r="R1195" s="67">
        <f t="shared" si="346"/>
        <v>1.11304538544708E-2</v>
      </c>
      <c r="S1195" s="67">
        <f t="shared" si="346"/>
        <v>1.0853728114299358E-2</v>
      </c>
      <c r="T1195" s="67">
        <f t="shared" si="346"/>
        <v>1.0583882339336399E-2</v>
      </c>
      <c r="U1195" s="67">
        <f t="shared" si="346"/>
        <v>1.0320745479641865E-2</v>
      </c>
      <c r="V1195" s="67">
        <f t="shared" si="346"/>
        <v>1.0064150737925397E-2</v>
      </c>
      <c r="W1195" s="67">
        <f t="shared" si="346"/>
        <v>9.8139354638168089E-3</v>
      </c>
      <c r="X1195" s="67">
        <f t="shared" si="346"/>
        <v>9.5699410507652082E-3</v>
      </c>
      <c r="Y1195" s="67">
        <f t="shared" si="346"/>
        <v>9.3320128355014291E-3</v>
      </c>
      <c r="Z1195" s="67">
        <f t="shared" si="344"/>
        <v>9.1000000000000004E-3</v>
      </c>
      <c r="AA1195" s="67">
        <f t="shared" si="344"/>
        <v>8.8737554758785819E-3</v>
      </c>
      <c r="AB1195" s="67">
        <f t="shared" si="344"/>
        <v>8.6531358511741877E-3</v>
      </c>
      <c r="AC1195" s="67">
        <f t="shared" si="344"/>
        <v>8.4380012794371666E-3</v>
      </c>
      <c r="AD1195" s="67">
        <f t="shared" si="344"/>
        <v>8.2282153910852775E-3</v>
      </c>
      <c r="AE1195" s="67">
        <f t="shared" si="344"/>
        <v>8.023645206961692E-3</v>
      </c>
      <c r="AF1195" s="67">
        <f t="shared" si="344"/>
        <v>7.8241610540421159E-3</v>
      </c>
      <c r="AG1195" s="67">
        <f t="shared" si="344"/>
        <v>7.6296364832375988E-3</v>
      </c>
      <c r="AH1195" s="67">
        <f t="shared" si="344"/>
        <v>7.4399481892409519E-3</v>
      </c>
      <c r="AI1195" s="67">
        <f t="shared" si="344"/>
        <v>7.2549759323659148E-3</v>
      </c>
      <c r="AJ1195" s="67">
        <f t="shared" si="344"/>
        <v>7.0746024623295992E-3</v>
      </c>
      <c r="AK1195" s="67">
        <f t="shared" si="344"/>
        <v>6.8987134439298216E-3</v>
      </c>
      <c r="AL1195" s="67">
        <f t="shared" si="344"/>
        <v>6.7271973845702679E-3</v>
      </c>
      <c r="AM1195" s="67">
        <f t="shared" si="344"/>
        <v>6.5599455635875249E-3</v>
      </c>
      <c r="AN1195" s="67">
        <f t="shared" si="344"/>
        <v>6.3968519633351879E-3</v>
      </c>
      <c r="AO1195" s="67">
        <f t="shared" si="347"/>
        <v>6.2378132019813492E-3</v>
      </c>
      <c r="AP1195" s="67">
        <f t="shared" si="347"/>
        <v>6.0827284679768915E-3</v>
      </c>
      <c r="AQ1195" s="67">
        <f t="shared" si="347"/>
        <v>5.9314994561530188E-3</v>
      </c>
      <c r="AR1195" s="67">
        <f t="shared" si="347"/>
        <v>5.7840303054075472E-3</v>
      </c>
      <c r="AS1195" s="67">
        <f t="shared" si="347"/>
        <v>5.640227537940426E-3</v>
      </c>
      <c r="AT1195" s="67">
        <f t="shared" si="347"/>
        <v>5.500000000000004E-3</v>
      </c>
      <c r="AU1195" s="67">
        <f t="shared" si="347"/>
        <v>5.3632588041024427E-3</v>
      </c>
      <c r="AV1195" s="67">
        <f t="shared" si="347"/>
        <v>5.2299172726876985E-3</v>
      </c>
      <c r="AW1195" s="67">
        <f t="shared" si="347"/>
        <v>5.0998908831763117E-3</v>
      </c>
      <c r="AX1195" s="67">
        <f t="shared" si="347"/>
        <v>4.9730972143922038E-3</v>
      </c>
      <c r="AY1195" s="67">
        <f t="shared" si="347"/>
        <v>4.8494558943175097E-3</v>
      </c>
      <c r="AZ1195" s="67">
        <f t="shared" si="347"/>
        <v>4.7288885491463374E-3</v>
      </c>
      <c r="BA1195" s="67">
        <f t="shared" si="347"/>
        <v>4.611318753605145E-3</v>
      </c>
      <c r="BB1195" s="67">
        <f t="shared" si="347"/>
        <v>4.4966719825082699E-3</v>
      </c>
      <c r="BC1195" s="67">
        <f t="shared" si="347"/>
        <v>4.3848755635178625E-3</v>
      </c>
      <c r="BD1195" s="67">
        <f t="shared" si="345"/>
        <v>4.2758586310783315E-3</v>
      </c>
      <c r="BE1195" s="67">
        <f t="shared" si="345"/>
        <v>4.1695520814960486E-3</v>
      </c>
      <c r="BF1195" s="67">
        <f t="shared" si="345"/>
        <v>4.0658885291358794E-3</v>
      </c>
      <c r="BG1195" s="67">
        <f t="shared" si="345"/>
        <v>3.9648022637067491E-3</v>
      </c>
      <c r="BH1195" s="67">
        <f t="shared" si="345"/>
        <v>3.8662292086091826E-3</v>
      </c>
      <c r="BI1195" s="67">
        <f t="shared" si="345"/>
        <v>3.7701068803184003E-3</v>
      </c>
      <c r="BJ1195" s="67">
        <f t="shared" si="345"/>
        <v>3.6763743487772445E-3</v>
      </c>
      <c r="BK1195" s="67">
        <f t="shared" si="345"/>
        <v>3.5849721987738048E-3</v>
      </c>
      <c r="BL1195" s="67">
        <f t="shared" si="345"/>
        <v>3.4958424922792884E-3</v>
      </c>
      <c r="BM1195" s="67">
        <f t="shared" si="345"/>
        <v>3.4089287317222374E-3</v>
      </c>
      <c r="BN1195" s="67">
        <f t="shared" si="345"/>
        <v>3.3241758241758282E-3</v>
      </c>
      <c r="BO1195" s="67">
        <f t="shared" si="345"/>
        <v>3.2415300464355441E-3</v>
      </c>
      <c r="BP1195" s="67">
        <f t="shared" si="345"/>
        <v>3.1609390109650949E-3</v>
      </c>
      <c r="BQ1195" s="67">
        <f t="shared" si="345"/>
        <v>3.0823516326889816E-3</v>
      </c>
      <c r="BS1195" s="55"/>
    </row>
    <row r="1196" spans="2:71">
      <c r="B1196" s="56">
        <v>38</v>
      </c>
      <c r="C1196" s="212">
        <v>9.1000000000000004E-3</v>
      </c>
      <c r="D1196" s="212">
        <v>5.4999999999999997E-3</v>
      </c>
      <c r="I1196" s="61" t="s">
        <v>381</v>
      </c>
      <c r="J1196" s="67">
        <f t="shared" si="346"/>
        <v>1.3613956374341089E-2</v>
      </c>
      <c r="K1196" s="67">
        <f t="shared" si="346"/>
        <v>1.3275485706063888E-2</v>
      </c>
      <c r="L1196" s="67">
        <f t="shared" si="346"/>
        <v>1.2945430107596951E-2</v>
      </c>
      <c r="M1196" s="67">
        <f t="shared" si="346"/>
        <v>1.2623580363174933E-2</v>
      </c>
      <c r="N1196" s="67">
        <f t="shared" si="346"/>
        <v>1.2309732458562294E-2</v>
      </c>
      <c r="O1196" s="67">
        <f t="shared" si="346"/>
        <v>1.200368745173269E-2</v>
      </c>
      <c r="P1196" s="67">
        <f t="shared" si="346"/>
        <v>1.1705251346763514E-2</v>
      </c>
      <c r="Q1196" s="67">
        <f t="shared" si="346"/>
        <v>1.1414234970865699E-2</v>
      </c>
      <c r="R1196" s="67">
        <f t="shared" si="346"/>
        <v>1.11304538544708E-2</v>
      </c>
      <c r="S1196" s="67">
        <f t="shared" si="346"/>
        <v>1.0853728114299358E-2</v>
      </c>
      <c r="T1196" s="67">
        <f t="shared" si="346"/>
        <v>1.0583882339336399E-2</v>
      </c>
      <c r="U1196" s="67">
        <f t="shared" si="346"/>
        <v>1.0320745479641865E-2</v>
      </c>
      <c r="V1196" s="67">
        <f t="shared" si="346"/>
        <v>1.0064150737925397E-2</v>
      </c>
      <c r="W1196" s="67">
        <f t="shared" si="346"/>
        <v>9.8139354638168089E-3</v>
      </c>
      <c r="X1196" s="67">
        <f t="shared" si="346"/>
        <v>9.5699410507652082E-3</v>
      </c>
      <c r="Y1196" s="67">
        <f t="shared" si="346"/>
        <v>9.3320128355014291E-3</v>
      </c>
      <c r="Z1196" s="67">
        <f t="shared" si="344"/>
        <v>9.1000000000000004E-3</v>
      </c>
      <c r="AA1196" s="67">
        <f t="shared" si="344"/>
        <v>8.8737554758785819E-3</v>
      </c>
      <c r="AB1196" s="67">
        <f t="shared" si="344"/>
        <v>8.6531358511741877E-3</v>
      </c>
      <c r="AC1196" s="67">
        <f t="shared" si="344"/>
        <v>8.4380012794371666E-3</v>
      </c>
      <c r="AD1196" s="67">
        <f t="shared" si="344"/>
        <v>8.2282153910852775E-3</v>
      </c>
      <c r="AE1196" s="67">
        <f t="shared" si="344"/>
        <v>8.023645206961692E-3</v>
      </c>
      <c r="AF1196" s="67">
        <f t="shared" si="344"/>
        <v>7.8241610540421159E-3</v>
      </c>
      <c r="AG1196" s="67">
        <f t="shared" si="344"/>
        <v>7.6296364832375988E-3</v>
      </c>
      <c r="AH1196" s="67">
        <f t="shared" si="344"/>
        <v>7.4399481892409519E-3</v>
      </c>
      <c r="AI1196" s="67">
        <f t="shared" si="344"/>
        <v>7.2549759323659148E-3</v>
      </c>
      <c r="AJ1196" s="67">
        <f t="shared" si="344"/>
        <v>7.0746024623295992E-3</v>
      </c>
      <c r="AK1196" s="67">
        <f t="shared" si="344"/>
        <v>6.8987134439298216E-3</v>
      </c>
      <c r="AL1196" s="67">
        <f t="shared" si="344"/>
        <v>6.7271973845702679E-3</v>
      </c>
      <c r="AM1196" s="67">
        <f t="shared" si="344"/>
        <v>6.5599455635875249E-3</v>
      </c>
      <c r="AN1196" s="67">
        <f t="shared" si="344"/>
        <v>6.3968519633351879E-3</v>
      </c>
      <c r="AO1196" s="67">
        <f t="shared" si="347"/>
        <v>6.2378132019813492E-3</v>
      </c>
      <c r="AP1196" s="67">
        <f t="shared" si="347"/>
        <v>6.0827284679768915E-3</v>
      </c>
      <c r="AQ1196" s="67">
        <f t="shared" si="347"/>
        <v>5.9314994561530188E-3</v>
      </c>
      <c r="AR1196" s="67">
        <f t="shared" si="347"/>
        <v>5.7840303054075472E-3</v>
      </c>
      <c r="AS1196" s="67">
        <f t="shared" si="347"/>
        <v>5.640227537940426E-3</v>
      </c>
      <c r="AT1196" s="67">
        <f t="shared" si="347"/>
        <v>5.500000000000004E-3</v>
      </c>
      <c r="AU1196" s="67">
        <f t="shared" si="347"/>
        <v>5.3632588041024427E-3</v>
      </c>
      <c r="AV1196" s="67">
        <f t="shared" si="347"/>
        <v>5.2299172726876985E-3</v>
      </c>
      <c r="AW1196" s="67">
        <f t="shared" si="347"/>
        <v>5.0998908831763117E-3</v>
      </c>
      <c r="AX1196" s="67">
        <f t="shared" si="347"/>
        <v>4.9730972143922038E-3</v>
      </c>
      <c r="AY1196" s="67">
        <f t="shared" si="347"/>
        <v>4.8494558943175097E-3</v>
      </c>
      <c r="AZ1196" s="67">
        <f t="shared" si="347"/>
        <v>4.7288885491463374E-3</v>
      </c>
      <c r="BA1196" s="67">
        <f t="shared" si="347"/>
        <v>4.611318753605145E-3</v>
      </c>
      <c r="BB1196" s="67">
        <f t="shared" si="347"/>
        <v>4.4966719825082699E-3</v>
      </c>
      <c r="BC1196" s="67">
        <f t="shared" si="347"/>
        <v>4.3848755635178625E-3</v>
      </c>
      <c r="BD1196" s="67">
        <f t="shared" si="345"/>
        <v>4.2758586310783315E-3</v>
      </c>
      <c r="BE1196" s="67">
        <f t="shared" si="345"/>
        <v>4.1695520814960486E-3</v>
      </c>
      <c r="BF1196" s="67">
        <f t="shared" si="345"/>
        <v>4.0658885291358794E-3</v>
      </c>
      <c r="BG1196" s="67">
        <f t="shared" si="345"/>
        <v>3.9648022637067491E-3</v>
      </c>
      <c r="BH1196" s="67">
        <f t="shared" si="345"/>
        <v>3.8662292086091826E-3</v>
      </c>
      <c r="BI1196" s="67">
        <f t="shared" si="345"/>
        <v>3.7701068803184003E-3</v>
      </c>
      <c r="BJ1196" s="67">
        <f t="shared" si="345"/>
        <v>3.6763743487772445E-3</v>
      </c>
      <c r="BK1196" s="67">
        <f t="shared" si="345"/>
        <v>3.5849721987738048E-3</v>
      </c>
      <c r="BL1196" s="67">
        <f t="shared" si="345"/>
        <v>3.4958424922792884E-3</v>
      </c>
      <c r="BM1196" s="67">
        <f t="shared" si="345"/>
        <v>3.4089287317222374E-3</v>
      </c>
      <c r="BN1196" s="67">
        <f t="shared" si="345"/>
        <v>3.3241758241758282E-3</v>
      </c>
      <c r="BO1196" s="67">
        <f t="shared" si="345"/>
        <v>3.2415300464355441E-3</v>
      </c>
      <c r="BP1196" s="67">
        <f t="shared" si="345"/>
        <v>3.1609390109650949E-3</v>
      </c>
      <c r="BQ1196" s="67">
        <f t="shared" si="345"/>
        <v>3.0823516326889816E-3</v>
      </c>
      <c r="BS1196" s="55"/>
    </row>
    <row r="1197" spans="2:71">
      <c r="B1197" s="56">
        <v>39</v>
      </c>
      <c r="C1197" s="212">
        <v>9.1999999999999998E-3</v>
      </c>
      <c r="D1197" s="212">
        <v>5.5999999999999999E-3</v>
      </c>
      <c r="I1197" s="61" t="s">
        <v>381</v>
      </c>
      <c r="J1197" s="67">
        <f t="shared" si="346"/>
        <v>1.36857205426136E-2</v>
      </c>
      <c r="K1197" s="67">
        <f t="shared" si="346"/>
        <v>1.3350197100109439E-2</v>
      </c>
      <c r="L1197" s="67">
        <f t="shared" si="346"/>
        <v>1.3022899456175348E-2</v>
      </c>
      <c r="M1197" s="67">
        <f t="shared" si="346"/>
        <v>1.2703625944538445E-2</v>
      </c>
      <c r="N1197" s="67">
        <f t="shared" si="346"/>
        <v>1.2392179843039815E-2</v>
      </c>
      <c r="O1197" s="67">
        <f t="shared" si="346"/>
        <v>1.2088369252423051E-2</v>
      </c>
      <c r="P1197" s="67">
        <f t="shared" si="346"/>
        <v>1.179200697809446E-2</v>
      </c>
      <c r="Q1197" s="67">
        <f t="shared" si="346"/>
        <v>1.1502910414782073E-2</v>
      </c>
      <c r="R1197" s="67">
        <f t="shared" si="346"/>
        <v>1.1220901434022363E-2</v>
      </c>
      <c r="S1197" s="67">
        <f t="shared" si="346"/>
        <v>1.0945806274405428E-2</v>
      </c>
      <c r="T1197" s="67">
        <f t="shared" si="346"/>
        <v>1.0677455434510897E-2</v>
      </c>
      <c r="U1197" s="67">
        <f t="shared" si="346"/>
        <v>1.0415683568468708E-2</v>
      </c>
      <c r="V1197" s="67">
        <f t="shared" si="346"/>
        <v>1.0160329384080308E-2</v>
      </c>
      <c r="W1197" s="67">
        <f t="shared" si="346"/>
        <v>9.9112355434375701E-3</v>
      </c>
      <c r="X1197" s="67">
        <f t="shared" si="346"/>
        <v>9.6682485659781645E-3</v>
      </c>
      <c r="Y1197" s="67">
        <f t="shared" si="346"/>
        <v>9.4312187339176436E-3</v>
      </c>
      <c r="Z1197" s="67">
        <f t="shared" si="344"/>
        <v>9.1999999999999998E-3</v>
      </c>
      <c r="AA1197" s="67">
        <f t="shared" si="344"/>
        <v>8.974449897509831E-3</v>
      </c>
      <c r="AB1197" s="67">
        <f t="shared" si="344"/>
        <v>8.7544294524906779E-3</v>
      </c>
      <c r="AC1197" s="67">
        <f t="shared" si="344"/>
        <v>8.5398030981154362E-3</v>
      </c>
      <c r="AD1197" s="67">
        <f t="shared" si="344"/>
        <v>8.3304385911561109E-3</v>
      </c>
      <c r="AE1197" s="67">
        <f t="shared" si="344"/>
        <v>8.1262069305014038E-3</v>
      </c>
      <c r="AF1197" s="67">
        <f t="shared" si="344"/>
        <v>7.9269822776719557E-3</v>
      </c>
      <c r="AG1197" s="67">
        <f t="shared" si="344"/>
        <v>7.7326418792842758E-3</v>
      </c>
      <c r="AH1197" s="67">
        <f t="shared" si="344"/>
        <v>7.5430659914155441E-3</v>
      </c>
      <c r="AI1197" s="67">
        <f t="shared" si="344"/>
        <v>7.3581378058227313E-3</v>
      </c>
      <c r="AJ1197" s="67">
        <f t="shared" si="344"/>
        <v>7.1777433779705475E-3</v>
      </c>
      <c r="AK1197" s="67">
        <f t="shared" si="344"/>
        <v>7.0017715568238747E-3</v>
      </c>
      <c r="AL1197" s="67">
        <f t="shared" si="344"/>
        <v>6.830113916361443E-3</v>
      </c>
      <c r="AM1197" s="67">
        <f t="shared" si="344"/>
        <v>6.6626646887685244E-3</v>
      </c>
      <c r="AN1197" s="67">
        <f t="shared" si="344"/>
        <v>6.4993206992675061E-3</v>
      </c>
      <c r="AO1197" s="67">
        <f t="shared" si="347"/>
        <v>6.3399813025461736E-3</v>
      </c>
      <c r="AP1197" s="67">
        <f t="shared" si="347"/>
        <v>6.1845483207445392E-3</v>
      </c>
      <c r="AQ1197" s="67">
        <f t="shared" si="347"/>
        <v>6.0329259829620041E-3</v>
      </c>
      <c r="AR1197" s="67">
        <f t="shared" si="347"/>
        <v>5.8850208662475827E-3</v>
      </c>
      <c r="AS1197" s="67">
        <f t="shared" si="347"/>
        <v>5.7407418380368298E-3</v>
      </c>
      <c r="AT1197" s="67">
        <f t="shared" si="347"/>
        <v>5.6000000000000034E-3</v>
      </c>
      <c r="AU1197" s="67">
        <f t="shared" si="347"/>
        <v>5.4627086332668584E-3</v>
      </c>
      <c r="AV1197" s="67">
        <f t="shared" si="347"/>
        <v>5.3287831449943283E-3</v>
      </c>
      <c r="AW1197" s="67">
        <f t="shared" si="347"/>
        <v>5.1981410162441812E-3</v>
      </c>
      <c r="AX1197" s="67">
        <f t="shared" si="347"/>
        <v>5.0707017511385059E-3</v>
      </c>
      <c r="AY1197" s="67">
        <f t="shared" si="347"/>
        <v>4.9463868272617267E-3</v>
      </c>
      <c r="AZ1197" s="67">
        <f t="shared" si="347"/>
        <v>4.825119647278585E-3</v>
      </c>
      <c r="BA1197" s="67">
        <f t="shared" si="347"/>
        <v>4.7068254917382582E-3</v>
      </c>
      <c r="BB1197" s="67">
        <f t="shared" si="347"/>
        <v>4.5914314730355517E-3</v>
      </c>
      <c r="BC1197" s="67">
        <f t="shared" si="347"/>
        <v>4.478866490500796E-3</v>
      </c>
      <c r="BD1197" s="67">
        <f t="shared" si="345"/>
        <v>4.3690611865907702E-3</v>
      </c>
      <c r="BE1197" s="67">
        <f t="shared" si="345"/>
        <v>4.2619479041536654E-3</v>
      </c>
      <c r="BF1197" s="67">
        <f t="shared" si="345"/>
        <v>4.1574606447417504E-3</v>
      </c>
      <c r="BG1197" s="67">
        <f t="shared" si="345"/>
        <v>4.0555350279460611E-3</v>
      </c>
      <c r="BH1197" s="67">
        <f t="shared" si="345"/>
        <v>3.9561082517280497E-3</v>
      </c>
      <c r="BI1197" s="67">
        <f t="shared" si="345"/>
        <v>3.8591190537237609E-3</v>
      </c>
      <c r="BJ1197" s="67">
        <f t="shared" si="345"/>
        <v>3.7645076734966788E-3</v>
      </c>
      <c r="BK1197" s="67">
        <f t="shared" si="345"/>
        <v>3.6722158157160047E-3</v>
      </c>
      <c r="BL1197" s="67">
        <f t="shared" si="345"/>
        <v>3.582186614237661E-3</v>
      </c>
      <c r="BM1197" s="67">
        <f t="shared" si="345"/>
        <v>3.4943645970658987E-3</v>
      </c>
      <c r="BN1197" s="67">
        <f t="shared" si="345"/>
        <v>3.4086956521739175E-3</v>
      </c>
      <c r="BO1197" s="67">
        <f t="shared" si="345"/>
        <v>3.3251269941624371E-3</v>
      </c>
      <c r="BP1197" s="67">
        <f t="shared" si="345"/>
        <v>3.2436071317356804E-3</v>
      </c>
      <c r="BQ1197" s="67">
        <f t="shared" si="345"/>
        <v>3.1640858359747214E-3</v>
      </c>
      <c r="BS1197" s="55"/>
    </row>
    <row r="1198" spans="2:71">
      <c r="B1198" s="56">
        <v>40</v>
      </c>
      <c r="C1198" s="212">
        <v>9.1999999999999998E-3</v>
      </c>
      <c r="D1198" s="212">
        <v>5.5999999999999999E-3</v>
      </c>
      <c r="I1198" s="61" t="s">
        <v>381</v>
      </c>
      <c r="J1198" s="67">
        <f t="shared" si="346"/>
        <v>1.36857205426136E-2</v>
      </c>
      <c r="K1198" s="67">
        <f t="shared" si="346"/>
        <v>1.3350197100109439E-2</v>
      </c>
      <c r="L1198" s="67">
        <f t="shared" si="346"/>
        <v>1.3022899456175348E-2</v>
      </c>
      <c r="M1198" s="67">
        <f t="shared" si="346"/>
        <v>1.2703625944538445E-2</v>
      </c>
      <c r="N1198" s="67">
        <f t="shared" si="346"/>
        <v>1.2392179843039815E-2</v>
      </c>
      <c r="O1198" s="67">
        <f t="shared" si="346"/>
        <v>1.2088369252423051E-2</v>
      </c>
      <c r="P1198" s="67">
        <f t="shared" si="346"/>
        <v>1.179200697809446E-2</v>
      </c>
      <c r="Q1198" s="67">
        <f t="shared" si="346"/>
        <v>1.1502910414782073E-2</v>
      </c>
      <c r="R1198" s="67">
        <f t="shared" si="346"/>
        <v>1.1220901434022363E-2</v>
      </c>
      <c r="S1198" s="67">
        <f t="shared" si="346"/>
        <v>1.0945806274405428E-2</v>
      </c>
      <c r="T1198" s="67">
        <f t="shared" si="346"/>
        <v>1.0677455434510897E-2</v>
      </c>
      <c r="U1198" s="67">
        <f t="shared" si="346"/>
        <v>1.0415683568468708E-2</v>
      </c>
      <c r="V1198" s="67">
        <f t="shared" si="346"/>
        <v>1.0160329384080308E-2</v>
      </c>
      <c r="W1198" s="67">
        <f t="shared" si="346"/>
        <v>9.9112355434375701E-3</v>
      </c>
      <c r="X1198" s="67">
        <f t="shared" si="346"/>
        <v>9.6682485659781645E-3</v>
      </c>
      <c r="Y1198" s="67">
        <f t="shared" si="346"/>
        <v>9.4312187339176436E-3</v>
      </c>
      <c r="Z1198" s="67">
        <f t="shared" si="344"/>
        <v>9.1999999999999998E-3</v>
      </c>
      <c r="AA1198" s="67">
        <f t="shared" si="344"/>
        <v>8.974449897509831E-3</v>
      </c>
      <c r="AB1198" s="67">
        <f t="shared" si="344"/>
        <v>8.7544294524906779E-3</v>
      </c>
      <c r="AC1198" s="67">
        <f t="shared" si="344"/>
        <v>8.5398030981154362E-3</v>
      </c>
      <c r="AD1198" s="67">
        <f t="shared" si="344"/>
        <v>8.3304385911561109E-3</v>
      </c>
      <c r="AE1198" s="67">
        <f t="shared" si="344"/>
        <v>8.1262069305014038E-3</v>
      </c>
      <c r="AF1198" s="67">
        <f t="shared" si="344"/>
        <v>7.9269822776719557E-3</v>
      </c>
      <c r="AG1198" s="67">
        <f t="shared" si="344"/>
        <v>7.7326418792842758E-3</v>
      </c>
      <c r="AH1198" s="67">
        <f t="shared" si="344"/>
        <v>7.5430659914155441E-3</v>
      </c>
      <c r="AI1198" s="67">
        <f t="shared" si="344"/>
        <v>7.3581378058227313E-3</v>
      </c>
      <c r="AJ1198" s="67">
        <f t="shared" si="344"/>
        <v>7.1777433779705475E-3</v>
      </c>
      <c r="AK1198" s="67">
        <f t="shared" si="344"/>
        <v>7.0017715568238747E-3</v>
      </c>
      <c r="AL1198" s="67">
        <f t="shared" si="344"/>
        <v>6.830113916361443E-3</v>
      </c>
      <c r="AM1198" s="67">
        <f t="shared" si="344"/>
        <v>6.6626646887685244E-3</v>
      </c>
      <c r="AN1198" s="67">
        <f t="shared" si="344"/>
        <v>6.4993206992675061E-3</v>
      </c>
      <c r="AO1198" s="67">
        <f t="shared" si="347"/>
        <v>6.3399813025461736E-3</v>
      </c>
      <c r="AP1198" s="67">
        <f t="shared" si="347"/>
        <v>6.1845483207445392E-3</v>
      </c>
      <c r="AQ1198" s="67">
        <f t="shared" si="347"/>
        <v>6.0329259829620041E-3</v>
      </c>
      <c r="AR1198" s="67">
        <f t="shared" si="347"/>
        <v>5.8850208662475827E-3</v>
      </c>
      <c r="AS1198" s="67">
        <f t="shared" si="347"/>
        <v>5.7407418380368298E-3</v>
      </c>
      <c r="AT1198" s="67">
        <f t="shared" si="347"/>
        <v>5.6000000000000034E-3</v>
      </c>
      <c r="AU1198" s="67">
        <f t="shared" si="347"/>
        <v>5.4627086332668584E-3</v>
      </c>
      <c r="AV1198" s="67">
        <f t="shared" si="347"/>
        <v>5.3287831449943283E-3</v>
      </c>
      <c r="AW1198" s="67">
        <f t="shared" si="347"/>
        <v>5.1981410162441812E-3</v>
      </c>
      <c r="AX1198" s="67">
        <f t="shared" si="347"/>
        <v>5.0707017511385059E-3</v>
      </c>
      <c r="AY1198" s="67">
        <f t="shared" si="347"/>
        <v>4.9463868272617267E-3</v>
      </c>
      <c r="AZ1198" s="67">
        <f t="shared" si="347"/>
        <v>4.825119647278585E-3</v>
      </c>
      <c r="BA1198" s="67">
        <f t="shared" si="347"/>
        <v>4.7068254917382582E-3</v>
      </c>
      <c r="BB1198" s="67">
        <f t="shared" si="347"/>
        <v>4.5914314730355517E-3</v>
      </c>
      <c r="BC1198" s="67">
        <f t="shared" si="347"/>
        <v>4.478866490500796E-3</v>
      </c>
      <c r="BD1198" s="67">
        <f t="shared" si="345"/>
        <v>4.3690611865907702E-3</v>
      </c>
      <c r="BE1198" s="67">
        <f t="shared" si="345"/>
        <v>4.2619479041536654E-3</v>
      </c>
      <c r="BF1198" s="67">
        <f t="shared" si="345"/>
        <v>4.1574606447417504E-3</v>
      </c>
      <c r="BG1198" s="67">
        <f t="shared" si="345"/>
        <v>4.0555350279460611E-3</v>
      </c>
      <c r="BH1198" s="67">
        <f t="shared" si="345"/>
        <v>3.9561082517280497E-3</v>
      </c>
      <c r="BI1198" s="67">
        <f t="shared" si="345"/>
        <v>3.8591190537237609E-3</v>
      </c>
      <c r="BJ1198" s="67">
        <f t="shared" si="345"/>
        <v>3.7645076734966788E-3</v>
      </c>
      <c r="BK1198" s="67">
        <f t="shared" si="345"/>
        <v>3.6722158157160047E-3</v>
      </c>
      <c r="BL1198" s="67">
        <f t="shared" si="345"/>
        <v>3.582186614237661E-3</v>
      </c>
      <c r="BM1198" s="67">
        <f t="shared" si="345"/>
        <v>3.4943645970658987E-3</v>
      </c>
      <c r="BN1198" s="67">
        <f t="shared" si="345"/>
        <v>3.4086956521739175E-3</v>
      </c>
      <c r="BO1198" s="67">
        <f t="shared" si="345"/>
        <v>3.3251269941624371E-3</v>
      </c>
      <c r="BP1198" s="67">
        <f t="shared" si="345"/>
        <v>3.2436071317356804E-3</v>
      </c>
      <c r="BQ1198" s="67">
        <f t="shared" si="345"/>
        <v>3.1640858359747214E-3</v>
      </c>
      <c r="BS1198" s="55"/>
    </row>
    <row r="1199" spans="2:71">
      <c r="B1199" s="56">
        <v>41</v>
      </c>
      <c r="C1199" s="212">
        <v>9.1999999999999998E-3</v>
      </c>
      <c r="D1199" s="212">
        <v>5.7000000000000002E-3</v>
      </c>
      <c r="I1199" s="61" t="s">
        <v>381</v>
      </c>
      <c r="J1199" s="67">
        <f t="shared" si="346"/>
        <v>1.3493300883463974E-2</v>
      </c>
      <c r="K1199" s="67">
        <f t="shared" si="346"/>
        <v>1.3174148547533217E-2</v>
      </c>
      <c r="L1199" s="67">
        <f t="shared" si="346"/>
        <v>1.2862545010403421E-2</v>
      </c>
      <c r="M1199" s="67">
        <f t="shared" si="346"/>
        <v>1.2558311722971465E-2</v>
      </c>
      <c r="N1199" s="67">
        <f t="shared" si="346"/>
        <v>1.2261274359293854E-2</v>
      </c>
      <c r="O1199" s="67">
        <f t="shared" si="346"/>
        <v>1.1971262716697776E-2</v>
      </c>
      <c r="P1199" s="67">
        <f t="shared" si="346"/>
        <v>1.1688110618254829E-2</v>
      </c>
      <c r="Q1199" s="67">
        <f t="shared" si="346"/>
        <v>1.1411655817561504E-2</v>
      </c>
      <c r="R1199" s="67">
        <f t="shared" si="346"/>
        <v>1.1141739905771835E-2</v>
      </c>
      <c r="S1199" s="67">
        <f t="shared" si="346"/>
        <v>1.0878208220828993E-2</v>
      </c>
      <c r="T1199" s="67">
        <f t="shared" si="346"/>
        <v>1.0620909758843798E-2</v>
      </c>
      <c r="U1199" s="67">
        <f t="shared" si="346"/>
        <v>1.0369697087569359E-2</v>
      </c>
      <c r="V1199" s="67">
        <f t="shared" si="346"/>
        <v>1.0124426261922247E-2</v>
      </c>
      <c r="W1199" s="67">
        <f t="shared" si="346"/>
        <v>9.884956741501855E-3</v>
      </c>
      <c r="X1199" s="67">
        <f t="shared" si="346"/>
        <v>9.6511513100606128E-3</v>
      </c>
      <c r="Y1199" s="67">
        <f t="shared" si="346"/>
        <v>9.4228759968789585E-3</v>
      </c>
      <c r="Z1199" s="67">
        <f t="shared" si="344"/>
        <v>9.1999999999999998E-3</v>
      </c>
      <c r="AA1199" s="67">
        <f t="shared" si="344"/>
        <v>8.9823956112798711E-3</v>
      </c>
      <c r="AB1199" s="67">
        <f t="shared" si="344"/>
        <v>8.7699381432108578E-3</v>
      </c>
      <c r="AC1199" s="67">
        <f t="shared" si="344"/>
        <v>8.5625058574753422E-3</v>
      </c>
      <c r="AD1199" s="67">
        <f t="shared" si="344"/>
        <v>8.3599798951896412E-3</v>
      </c>
      <c r="AE1199" s="67">
        <f t="shared" si="344"/>
        <v>8.1622442087977611E-3</v>
      </c>
      <c r="AF1199" s="67">
        <f t="shared" si="344"/>
        <v>7.9691854955760387E-3</v>
      </c>
      <c r="AG1199" s="67">
        <f t="shared" si="344"/>
        <v>7.7806931327105873E-3</v>
      </c>
      <c r="AH1199" s="67">
        <f t="shared" si="344"/>
        <v>7.5966591139103277E-3</v>
      </c>
      <c r="AI1199" s="67">
        <f t="shared" si="344"/>
        <v>7.4169779875192781E-3</v>
      </c>
      <c r="AJ1199" s="67">
        <f t="shared" si="344"/>
        <v>7.2415467960926716E-3</v>
      </c>
      <c r="AK1199" s="67">
        <f t="shared" si="344"/>
        <v>7.070265017402242E-3</v>
      </c>
      <c r="AL1199" s="67">
        <f t="shared" si="344"/>
        <v>6.9030345068369012E-3</v>
      </c>
      <c r="AM1199" s="67">
        <f t="shared" si="344"/>
        <v>6.7397594411657937E-3</v>
      </c>
      <c r="AN1199" s="67">
        <f t="shared" si="344"/>
        <v>6.580346263631489E-3</v>
      </c>
      <c r="AO1199" s="67">
        <f t="shared" si="347"/>
        <v>6.4247036303418893E-3</v>
      </c>
      <c r="AP1199" s="67">
        <f t="shared" si="347"/>
        <v>6.2727423579300922E-3</v>
      </c>
      <c r="AQ1199" s="67">
        <f t="shared" si="347"/>
        <v>6.1243753724522397E-3</v>
      </c>
      <c r="AR1199" s="67">
        <f t="shared" si="347"/>
        <v>5.9795176594940793E-3</v>
      </c>
      <c r="AS1199" s="67">
        <f t="shared" si="347"/>
        <v>5.8380862154576198E-3</v>
      </c>
      <c r="AT1199" s="67">
        <f t="shared" si="347"/>
        <v>5.7000000000000037E-3</v>
      </c>
      <c r="AU1199" s="67">
        <f t="shared" si="347"/>
        <v>5.565179889597315E-3</v>
      </c>
      <c r="AV1199" s="67">
        <f t="shared" si="347"/>
        <v>5.4335486322067313E-3</v>
      </c>
      <c r="AW1199" s="67">
        <f t="shared" si="347"/>
        <v>5.3050308030010308E-3</v>
      </c>
      <c r="AX1199" s="67">
        <f t="shared" si="347"/>
        <v>5.1795527611501078E-3</v>
      </c>
      <c r="AY1199" s="67">
        <f t="shared" si="347"/>
        <v>5.0570426076247026E-3</v>
      </c>
      <c r="AZ1199" s="67">
        <f t="shared" si="347"/>
        <v>4.937430143998201E-3</v>
      </c>
      <c r="BA1199" s="67">
        <f t="shared" si="347"/>
        <v>4.8206468322228675E-3</v>
      </c>
      <c r="BB1199" s="67">
        <f t="shared" si="347"/>
        <v>4.7066257553574882E-3</v>
      </c>
      <c r="BC1199" s="67">
        <f t="shared" si="347"/>
        <v>4.5953015792239045E-3</v>
      </c>
      <c r="BD1199" s="67">
        <f t="shared" si="345"/>
        <v>4.4866105149704632E-3</v>
      </c>
      <c r="BE1199" s="67">
        <f t="shared" si="345"/>
        <v>4.3804902825209571E-3</v>
      </c>
      <c r="BF1199" s="67">
        <f t="shared" si="345"/>
        <v>4.2768800748880838E-3</v>
      </c>
      <c r="BG1199" s="67">
        <f t="shared" si="345"/>
        <v>4.1757205233309835E-3</v>
      </c>
      <c r="BH1199" s="67">
        <f t="shared" si="345"/>
        <v>4.076953663336904E-3</v>
      </c>
      <c r="BI1199" s="67">
        <f t="shared" si="345"/>
        <v>3.9805229014074784E-3</v>
      </c>
      <c r="BJ1199" s="67">
        <f t="shared" si="345"/>
        <v>3.8863729826306031E-3</v>
      </c>
      <c r="BK1199" s="67">
        <f t="shared" si="345"/>
        <v>3.7944499590193254E-3</v>
      </c>
      <c r="BL1199" s="67">
        <f t="shared" si="345"/>
        <v>3.7047011585995956E-3</v>
      </c>
      <c r="BM1199" s="67">
        <f t="shared" si="345"/>
        <v>3.6170751552291806E-3</v>
      </c>
      <c r="BN1199" s="67">
        <f t="shared" si="345"/>
        <v>3.5315217391304402E-3</v>
      </c>
      <c r="BO1199" s="67">
        <f t="shared" si="345"/>
        <v>3.4479918881200784E-3</v>
      </c>
      <c r="BP1199" s="67">
        <f t="shared" si="345"/>
        <v>3.3664377395193901E-3</v>
      </c>
      <c r="BQ1199" s="67">
        <f t="shared" si="345"/>
        <v>3.2868125627289022E-3</v>
      </c>
      <c r="BS1199" s="55"/>
    </row>
    <row r="1200" spans="2:71">
      <c r="B1200" s="56">
        <v>42</v>
      </c>
      <c r="C1200" s="212">
        <v>9.1000000000000004E-3</v>
      </c>
      <c r="D1200" s="212">
        <v>5.7000000000000002E-3</v>
      </c>
      <c r="I1200" s="61" t="s">
        <v>381</v>
      </c>
      <c r="J1200" s="67">
        <f t="shared" si="346"/>
        <v>1.3230450176160622E-2</v>
      </c>
      <c r="K1200" s="67">
        <f t="shared" si="346"/>
        <v>1.292457570687432E-2</v>
      </c>
      <c r="L1200" s="67">
        <f t="shared" si="346"/>
        <v>1.2625772742315028E-2</v>
      </c>
      <c r="M1200" s="67">
        <f t="shared" si="346"/>
        <v>1.2333877796529761E-2</v>
      </c>
      <c r="N1200" s="67">
        <f t="shared" si="346"/>
        <v>1.2048731163193478E-2</v>
      </c>
      <c r="O1200" s="67">
        <f t="shared" si="346"/>
        <v>1.1770176828227938E-2</v>
      </c>
      <c r="P1200" s="67">
        <f t="shared" si="346"/>
        <v>1.1498062384440743E-2</v>
      </c>
      <c r="Q1200" s="67">
        <f t="shared" si="346"/>
        <v>1.1232238948137822E-2</v>
      </c>
      <c r="R1200" s="67">
        <f t="shared" si="346"/>
        <v>1.097256107766376E-2</v>
      </c>
      <c r="S1200" s="67">
        <f t="shared" si="346"/>
        <v>1.0718886693825378E-2</v>
      </c>
      <c r="T1200" s="67">
        <f t="shared" si="346"/>
        <v>1.0471077002155063E-2</v>
      </c>
      <c r="U1200" s="67">
        <f t="shared" si="346"/>
        <v>1.0228996416971255E-2</v>
      </c>
      <c r="V1200" s="67">
        <f t="shared" si="346"/>
        <v>9.9925124871946113E-3</v>
      </c>
      <c r="W1200" s="67">
        <f t="shared" si="346"/>
        <v>9.7614958238791995E-3</v>
      </c>
      <c r="X1200" s="67">
        <f t="shared" si="346"/>
        <v>9.5358200294191255E-3</v>
      </c>
      <c r="Y1200" s="67">
        <f t="shared" si="346"/>
        <v>9.3153616283917842E-3</v>
      </c>
      <c r="Z1200" s="67">
        <f t="shared" si="344"/>
        <v>9.1000000000000004E-3</v>
      </c>
      <c r="AA1200" s="67">
        <f t="shared" si="344"/>
        <v>8.8896173120759925E-3</v>
      </c>
      <c r="AB1200" s="67">
        <f t="shared" si="344"/>
        <v>8.6840984566111182E-3</v>
      </c>
      <c r="AC1200" s="67">
        <f t="shared" si="344"/>
        <v>8.4833309867761095E-3</v>
      </c>
      <c r="AD1200" s="67">
        <f t="shared" si="344"/>
        <v>8.2872050553973193E-3</v>
      </c>
      <c r="AE1200" s="67">
        <f t="shared" si="344"/>
        <v>8.0956133548553497E-3</v>
      </c>
      <c r="AF1200" s="67">
        <f t="shared" si="344"/>
        <v>7.9084510583731556E-3</v>
      </c>
      <c r="AG1200" s="67">
        <f t="shared" si="344"/>
        <v>7.725615762661505E-3</v>
      </c>
      <c r="AH1200" s="67">
        <f t="shared" si="344"/>
        <v>7.5470074318904259E-3</v>
      </c>
      <c r="AI1200" s="67">
        <f t="shared" si="344"/>
        <v>7.3725283429559663E-3</v>
      </c>
      <c r="AJ1200" s="67">
        <f t="shared" si="344"/>
        <v>7.2020830320123387E-3</v>
      </c>
      <c r="AK1200" s="67">
        <f t="shared" si="344"/>
        <v>7.0355782422401791E-3</v>
      </c>
      <c r="AL1200" s="67">
        <f t="shared" si="344"/>
        <v>6.8729228728223596E-3</v>
      </c>
      <c r="AM1200" s="67">
        <f t="shared" si="344"/>
        <v>6.7140279290994181E-3</v>
      </c>
      <c r="AN1200" s="67">
        <f t="shared" si="344"/>
        <v>6.5588064738773518E-3</v>
      </c>
      <c r="AO1200" s="67">
        <f t="shared" si="347"/>
        <v>6.4071735798611204E-3</v>
      </c>
      <c r="AP1200" s="67">
        <f t="shared" si="347"/>
        <v>6.2590462831878368E-3</v>
      </c>
      <c r="AQ1200" s="67">
        <f t="shared" si="347"/>
        <v>6.1143435380342287E-3</v>
      </c>
      <c r="AR1200" s="67">
        <f t="shared" si="347"/>
        <v>5.9729861722735214E-3</v>
      </c>
      <c r="AS1200" s="67">
        <f t="shared" si="347"/>
        <v>5.8348968441574956E-3</v>
      </c>
      <c r="AT1200" s="67">
        <f t="shared" si="347"/>
        <v>5.7000000000000045E-3</v>
      </c>
      <c r="AU1200" s="67">
        <f t="shared" si="347"/>
        <v>5.5682218328388117E-3</v>
      </c>
      <c r="AV1200" s="67">
        <f t="shared" si="347"/>
        <v>5.4394902420531214E-3</v>
      </c>
      <c r="AW1200" s="67">
        <f t="shared" si="347"/>
        <v>5.3137347939147097E-3</v>
      </c>
      <c r="AX1200" s="67">
        <f t="shared" si="347"/>
        <v>5.190886683051071E-3</v>
      </c>
      <c r="AY1200" s="67">
        <f t="shared" si="347"/>
        <v>5.0708786947995079E-3</v>
      </c>
      <c r="AZ1200" s="67">
        <f t="shared" si="347"/>
        <v>4.95364516843154E-3</v>
      </c>
      <c r="BA1200" s="67">
        <f t="shared" si="347"/>
        <v>4.8391219612275395E-3</v>
      </c>
      <c r="BB1200" s="67">
        <f t="shared" si="347"/>
        <v>4.7272464133819182E-3</v>
      </c>
      <c r="BC1200" s="67">
        <f t="shared" si="347"/>
        <v>4.617957313719675E-3</v>
      </c>
      <c r="BD1200" s="67">
        <f t="shared" si="345"/>
        <v>4.511194866205534E-3</v>
      </c>
      <c r="BE1200" s="67">
        <f t="shared" si="345"/>
        <v>4.4069006572273681E-3</v>
      </c>
      <c r="BF1200" s="67">
        <f t="shared" si="345"/>
        <v>4.3050176236359861E-3</v>
      </c>
      <c r="BG1200" s="67">
        <f t="shared" si="345"/>
        <v>4.2054900215238141E-3</v>
      </c>
      <c r="BH1200" s="67">
        <f t="shared" si="345"/>
        <v>4.108263395725377E-3</v>
      </c>
      <c r="BI1200" s="67">
        <f t="shared" si="345"/>
        <v>4.013284550022902E-3</v>
      </c>
      <c r="BJ1200" s="67">
        <f t="shared" si="345"/>
        <v>3.9205015180407352E-3</v>
      </c>
      <c r="BK1200" s="67">
        <f t="shared" si="345"/>
        <v>3.8298635348126518E-3</v>
      </c>
      <c r="BL1200" s="67">
        <f t="shared" si="345"/>
        <v>3.7413210090064945E-3</v>
      </c>
      <c r="BM1200" s="67">
        <f t="shared" si="345"/>
        <v>3.6548254957909612E-3</v>
      </c>
      <c r="BN1200" s="67">
        <f t="shared" si="345"/>
        <v>3.5703296703296756E-3</v>
      </c>
      <c r="BO1200" s="67">
        <f t="shared" si="345"/>
        <v>3.4877873018880493E-3</v>
      </c>
      <c r="BP1200" s="67">
        <f t="shared" si="345"/>
        <v>3.4071532285387708E-3</v>
      </c>
      <c r="BQ1200" s="67">
        <f t="shared" si="345"/>
        <v>3.3283833324520731E-3</v>
      </c>
      <c r="BS1200" s="55"/>
    </row>
    <row r="1201" spans="2:71">
      <c r="B1201" s="56">
        <v>43</v>
      </c>
      <c r="C1201" s="212">
        <v>9.1000000000000004E-3</v>
      </c>
      <c r="D1201" s="212">
        <v>5.7999999999999996E-3</v>
      </c>
      <c r="I1201" s="61" t="s">
        <v>381</v>
      </c>
      <c r="J1201" s="67">
        <f t="shared" si="346"/>
        <v>1.3047644381350951E-2</v>
      </c>
      <c r="K1201" s="67">
        <f t="shared" si="346"/>
        <v>1.2757084769838306E-2</v>
      </c>
      <c r="L1201" s="67">
        <f t="shared" si="346"/>
        <v>1.2472995666363345E-2</v>
      </c>
      <c r="M1201" s="67">
        <f t="shared" si="346"/>
        <v>1.2195232978379801E-2</v>
      </c>
      <c r="N1201" s="67">
        <f t="shared" si="346"/>
        <v>1.1923655822156194E-2</v>
      </c>
      <c r="O1201" s="67">
        <f t="shared" si="346"/>
        <v>1.1658126451318338E-2</v>
      </c>
      <c r="P1201" s="67">
        <f t="shared" si="346"/>
        <v>1.139851018698315E-2</v>
      </c>
      <c r="Q1201" s="67">
        <f t="shared" si="346"/>
        <v>1.1144675349448298E-2</v>
      </c>
      <c r="R1201" s="67">
        <f t="shared" si="346"/>
        <v>1.0896493191403079E-2</v>
      </c>
      <c r="S1201" s="67">
        <f t="shared" si="346"/>
        <v>1.0653837832626628E-2</v>
      </c>
      <c r="T1201" s="67">
        <f t="shared" si="346"/>
        <v>1.0416586196140333E-2</v>
      </c>
      <c r="U1201" s="67">
        <f t="shared" si="346"/>
        <v>1.0184617945782095E-2</v>
      </c>
      <c r="V1201" s="67">
        <f t="shared" si="346"/>
        <v>9.9578154251707251E-3</v>
      </c>
      <c r="W1201" s="67">
        <f t="shared" si="346"/>
        <v>9.7360635980295995E-3</v>
      </c>
      <c r="X1201" s="67">
        <f t="shared" si="346"/>
        <v>9.5192499898391989E-3</v>
      </c>
      <c r="Y1201" s="67">
        <f t="shared" si="346"/>
        <v>9.3072646307890451E-3</v>
      </c>
      <c r="Z1201" s="67">
        <f t="shared" si="344"/>
        <v>9.1000000000000004E-3</v>
      </c>
      <c r="AA1201" s="67">
        <f t="shared" si="344"/>
        <v>8.8973509709887339E-3</v>
      </c>
      <c r="AB1201" s="67">
        <f t="shared" si="344"/>
        <v>8.6992147583466132E-3</v>
      </c>
      <c r="AC1201" s="67">
        <f t="shared" si="344"/>
        <v>8.5054908656060184E-3</v>
      </c>
      <c r="AD1201" s="67">
        <f t="shared" si="344"/>
        <v>8.3160810342676385E-3</v>
      </c>
      <c r="AE1201" s="67">
        <f t="shared" si="344"/>
        <v>8.1308891939628758E-3</v>
      </c>
      <c r="AF1201" s="67">
        <f t="shared" si="344"/>
        <v>7.9498214137260874E-3</v>
      </c>
      <c r="AG1201" s="67">
        <f t="shared" si="344"/>
        <v>7.7727858543519606E-3</v>
      </c>
      <c r="AH1201" s="67">
        <f t="shared" si="344"/>
        <v>7.599692721813836E-3</v>
      </c>
      <c r="AI1201" s="67">
        <f t="shared" si="344"/>
        <v>7.4304542217193794E-3</v>
      </c>
      <c r="AJ1201" s="67">
        <f t="shared" si="344"/>
        <v>7.2649845147804678E-3</v>
      </c>
      <c r="AK1201" s="67">
        <f t="shared" si="344"/>
        <v>7.1031996732747382E-3</v>
      </c>
      <c r="AL1201" s="67">
        <f t="shared" si="344"/>
        <v>6.9450176384766868E-3</v>
      </c>
      <c r="AM1201" s="67">
        <f t="shared" si="344"/>
        <v>6.7903581790367514E-3</v>
      </c>
      <c r="AN1201" s="67">
        <f t="shared" si="344"/>
        <v>6.6391428502872458E-3</v>
      </c>
      <c r="AO1201" s="67">
        <f t="shared" si="347"/>
        <v>6.4912949544545205E-3</v>
      </c>
      <c r="AP1201" s="67">
        <f t="shared" si="347"/>
        <v>6.3467395017571641E-3</v>
      </c>
      <c r="AQ1201" s="67">
        <f t="shared" si="347"/>
        <v>6.2054031723705119E-3</v>
      </c>
      <c r="AR1201" s="67">
        <f t="shared" si="347"/>
        <v>6.0672142792381704E-3</v>
      </c>
      <c r="AS1201" s="67">
        <f t="shared" si="347"/>
        <v>5.932102731711698E-3</v>
      </c>
      <c r="AT1201" s="67">
        <f t="shared" si="347"/>
        <v>5.7999999999999996E-3</v>
      </c>
      <c r="AU1201" s="67">
        <f t="shared" si="347"/>
        <v>5.6708390804104019E-3</v>
      </c>
      <c r="AV1201" s="67">
        <f t="shared" si="347"/>
        <v>5.5445544613637746E-3</v>
      </c>
      <c r="AW1201" s="67">
        <f t="shared" si="347"/>
        <v>5.4210820901664713E-3</v>
      </c>
      <c r="AX1201" s="67">
        <f t="shared" si="347"/>
        <v>5.3003593405222304E-3</v>
      </c>
      <c r="AY1201" s="67">
        <f t="shared" si="347"/>
        <v>5.1823249807675465E-3</v>
      </c>
      <c r="AZ1201" s="67">
        <f t="shared" si="347"/>
        <v>5.0669191428144283E-3</v>
      </c>
      <c r="BA1201" s="67">
        <f t="shared" si="347"/>
        <v>4.9540832917847654E-3</v>
      </c>
      <c r="BB1201" s="67">
        <f t="shared" si="347"/>
        <v>4.8437601963209056E-3</v>
      </c>
      <c r="BC1201" s="67">
        <f t="shared" si="347"/>
        <v>4.7358938995574057E-3</v>
      </c>
      <c r="BD1201" s="67">
        <f t="shared" si="345"/>
        <v>4.6304296907391995E-3</v>
      </c>
      <c r="BE1201" s="67">
        <f t="shared" si="345"/>
        <v>4.5273140774718104E-3</v>
      </c>
      <c r="BF1201" s="67">
        <f t="shared" si="345"/>
        <v>4.4264947585895362E-3</v>
      </c>
      <c r="BG1201" s="67">
        <f t="shared" si="345"/>
        <v>4.3279205976278186E-3</v>
      </c>
      <c r="BH1201" s="67">
        <f t="shared" si="345"/>
        <v>4.2315415968863755E-3</v>
      </c>
      <c r="BI1201" s="67">
        <f t="shared" si="345"/>
        <v>4.1373088720699138E-3</v>
      </c>
      <c r="BJ1201" s="67">
        <f t="shared" si="345"/>
        <v>4.0451746274935774E-3</v>
      </c>
      <c r="BK1201" s="67">
        <f t="shared" si="345"/>
        <v>3.9550921318405458E-3</v>
      </c>
      <c r="BL1201" s="67">
        <f t="shared" si="345"/>
        <v>3.8670156944594926E-3</v>
      </c>
      <c r="BM1201" s="67">
        <f t="shared" si="345"/>
        <v>3.7809006421898727E-3</v>
      </c>
      <c r="BN1201" s="67">
        <f t="shared" si="345"/>
        <v>3.6967032967032956E-3</v>
      </c>
      <c r="BO1201" s="67">
        <f t="shared" si="345"/>
        <v>3.6143809523494861E-3</v>
      </c>
      <c r="BP1201" s="67">
        <f t="shared" si="345"/>
        <v>3.5338918544955914E-3</v>
      </c>
      <c r="BQ1201" s="67">
        <f t="shared" si="345"/>
        <v>3.4551951783478607E-3</v>
      </c>
      <c r="BS1201" s="55"/>
    </row>
    <row r="1202" spans="2:71">
      <c r="B1202" s="56">
        <v>44</v>
      </c>
      <c r="C1202" s="212">
        <v>9.1000000000000004E-3</v>
      </c>
      <c r="D1202" s="212">
        <v>5.7999999999999996E-3</v>
      </c>
      <c r="I1202" s="61" t="s">
        <v>381</v>
      </c>
      <c r="J1202" s="67">
        <f t="shared" si="346"/>
        <v>1.3047644381350951E-2</v>
      </c>
      <c r="K1202" s="67">
        <f t="shared" si="346"/>
        <v>1.2757084769838306E-2</v>
      </c>
      <c r="L1202" s="67">
        <f t="shared" si="346"/>
        <v>1.2472995666363345E-2</v>
      </c>
      <c r="M1202" s="67">
        <f t="shared" si="346"/>
        <v>1.2195232978379801E-2</v>
      </c>
      <c r="N1202" s="67">
        <f t="shared" si="346"/>
        <v>1.1923655822156194E-2</v>
      </c>
      <c r="O1202" s="67">
        <f t="shared" si="346"/>
        <v>1.1658126451318338E-2</v>
      </c>
      <c r="P1202" s="67">
        <f t="shared" si="346"/>
        <v>1.139851018698315E-2</v>
      </c>
      <c r="Q1202" s="67">
        <f t="shared" si="346"/>
        <v>1.1144675349448298E-2</v>
      </c>
      <c r="R1202" s="67">
        <f t="shared" si="346"/>
        <v>1.0896493191403079E-2</v>
      </c>
      <c r="S1202" s="67">
        <f t="shared" si="346"/>
        <v>1.0653837832626628E-2</v>
      </c>
      <c r="T1202" s="67">
        <f t="shared" si="346"/>
        <v>1.0416586196140333E-2</v>
      </c>
      <c r="U1202" s="67">
        <f t="shared" si="346"/>
        <v>1.0184617945782095E-2</v>
      </c>
      <c r="V1202" s="67">
        <f t="shared" si="346"/>
        <v>9.9578154251707251E-3</v>
      </c>
      <c r="W1202" s="67">
        <f t="shared" si="346"/>
        <v>9.7360635980295995E-3</v>
      </c>
      <c r="X1202" s="67">
        <f t="shared" si="346"/>
        <v>9.5192499898391989E-3</v>
      </c>
      <c r="Y1202" s="67">
        <f t="shared" si="346"/>
        <v>9.3072646307890451E-3</v>
      </c>
      <c r="Z1202" s="67">
        <f t="shared" si="344"/>
        <v>9.1000000000000004E-3</v>
      </c>
      <c r="AA1202" s="67">
        <f t="shared" si="344"/>
        <v>8.8973509709887339E-3</v>
      </c>
      <c r="AB1202" s="67">
        <f t="shared" si="344"/>
        <v>8.6992147583466132E-3</v>
      </c>
      <c r="AC1202" s="67">
        <f t="shared" si="344"/>
        <v>8.5054908656060184E-3</v>
      </c>
      <c r="AD1202" s="67">
        <f t="shared" si="344"/>
        <v>8.3160810342676385E-3</v>
      </c>
      <c r="AE1202" s="67">
        <f t="shared" si="344"/>
        <v>8.1308891939628758E-3</v>
      </c>
      <c r="AF1202" s="67">
        <f t="shared" si="344"/>
        <v>7.9498214137260874E-3</v>
      </c>
      <c r="AG1202" s="67">
        <f t="shared" si="344"/>
        <v>7.7727858543519606E-3</v>
      </c>
      <c r="AH1202" s="67">
        <f t="shared" si="344"/>
        <v>7.599692721813836E-3</v>
      </c>
      <c r="AI1202" s="67">
        <f t="shared" si="344"/>
        <v>7.4304542217193794E-3</v>
      </c>
      <c r="AJ1202" s="67">
        <f t="shared" si="344"/>
        <v>7.2649845147804678E-3</v>
      </c>
      <c r="AK1202" s="67">
        <f t="shared" si="344"/>
        <v>7.1031996732747382E-3</v>
      </c>
      <c r="AL1202" s="67">
        <f t="shared" si="344"/>
        <v>6.9450176384766868E-3</v>
      </c>
      <c r="AM1202" s="67">
        <f t="shared" si="344"/>
        <v>6.7903581790367514E-3</v>
      </c>
      <c r="AN1202" s="67">
        <f t="shared" si="344"/>
        <v>6.6391428502872458E-3</v>
      </c>
      <c r="AO1202" s="67">
        <f t="shared" si="347"/>
        <v>6.4912949544545205E-3</v>
      </c>
      <c r="AP1202" s="67">
        <f t="shared" si="347"/>
        <v>6.3467395017571641E-3</v>
      </c>
      <c r="AQ1202" s="67">
        <f t="shared" si="347"/>
        <v>6.2054031723705119E-3</v>
      </c>
      <c r="AR1202" s="67">
        <f t="shared" si="347"/>
        <v>6.0672142792381704E-3</v>
      </c>
      <c r="AS1202" s="67">
        <f t="shared" si="347"/>
        <v>5.932102731711698E-3</v>
      </c>
      <c r="AT1202" s="67">
        <f t="shared" si="347"/>
        <v>5.7999999999999996E-3</v>
      </c>
      <c r="AU1202" s="67">
        <f t="shared" si="347"/>
        <v>5.6708390804104019E-3</v>
      </c>
      <c r="AV1202" s="67">
        <f t="shared" si="347"/>
        <v>5.5445544613637746E-3</v>
      </c>
      <c r="AW1202" s="67">
        <f t="shared" si="347"/>
        <v>5.4210820901664713E-3</v>
      </c>
      <c r="AX1202" s="67">
        <f t="shared" si="347"/>
        <v>5.3003593405222304E-3</v>
      </c>
      <c r="AY1202" s="67">
        <f t="shared" si="347"/>
        <v>5.1823249807675465E-3</v>
      </c>
      <c r="AZ1202" s="67">
        <f t="shared" si="347"/>
        <v>5.0669191428144283E-3</v>
      </c>
      <c r="BA1202" s="67">
        <f t="shared" si="347"/>
        <v>4.9540832917847654E-3</v>
      </c>
      <c r="BB1202" s="67">
        <f t="shared" si="347"/>
        <v>4.8437601963209056E-3</v>
      </c>
      <c r="BC1202" s="67">
        <f t="shared" si="347"/>
        <v>4.7358938995574057E-3</v>
      </c>
      <c r="BD1202" s="67">
        <f t="shared" si="345"/>
        <v>4.6304296907391995E-3</v>
      </c>
      <c r="BE1202" s="67">
        <f t="shared" si="345"/>
        <v>4.5273140774718104E-3</v>
      </c>
      <c r="BF1202" s="67">
        <f t="shared" si="345"/>
        <v>4.4264947585895362E-3</v>
      </c>
      <c r="BG1202" s="67">
        <f t="shared" si="345"/>
        <v>4.3279205976278186E-3</v>
      </c>
      <c r="BH1202" s="67">
        <f t="shared" si="345"/>
        <v>4.2315415968863755E-3</v>
      </c>
      <c r="BI1202" s="67">
        <f t="shared" si="345"/>
        <v>4.1373088720699138E-3</v>
      </c>
      <c r="BJ1202" s="67">
        <f t="shared" si="345"/>
        <v>4.0451746274935774E-3</v>
      </c>
      <c r="BK1202" s="67">
        <f t="shared" si="345"/>
        <v>3.9550921318405458E-3</v>
      </c>
      <c r="BL1202" s="67">
        <f t="shared" si="345"/>
        <v>3.8670156944594926E-3</v>
      </c>
      <c r="BM1202" s="67">
        <f t="shared" si="345"/>
        <v>3.7809006421898727E-3</v>
      </c>
      <c r="BN1202" s="67">
        <f t="shared" si="345"/>
        <v>3.6967032967032956E-3</v>
      </c>
      <c r="BO1202" s="67">
        <f t="shared" si="345"/>
        <v>3.6143809523494861E-3</v>
      </c>
      <c r="BP1202" s="67">
        <f t="shared" si="345"/>
        <v>3.5338918544955914E-3</v>
      </c>
      <c r="BQ1202" s="67">
        <f t="shared" si="345"/>
        <v>3.4551951783478607E-3</v>
      </c>
      <c r="BS1202" s="55"/>
    </row>
    <row r="1203" spans="2:71">
      <c r="B1203" s="56">
        <v>45</v>
      </c>
      <c r="C1203" s="212">
        <v>8.9999999999999993E-3</v>
      </c>
      <c r="D1203" s="212">
        <v>5.8999999999999999E-3</v>
      </c>
      <c r="I1203" s="61" t="s">
        <v>381</v>
      </c>
      <c r="J1203" s="67">
        <f t="shared" si="346"/>
        <v>1.2616965272136986E-2</v>
      </c>
      <c r="K1203" s="67">
        <f t="shared" si="346"/>
        <v>1.2353368107589731E-2</v>
      </c>
      <c r="L1203" s="67">
        <f t="shared" si="346"/>
        <v>1.2095278088672083E-2</v>
      </c>
      <c r="M1203" s="67">
        <f t="shared" si="346"/>
        <v>1.1842580158558456E-2</v>
      </c>
      <c r="N1203" s="67">
        <f t="shared" si="346"/>
        <v>1.1595161664222626E-2</v>
      </c>
      <c r="O1203" s="67">
        <f t="shared" si="346"/>
        <v>1.1352912306216869E-2</v>
      </c>
      <c r="P1203" s="67">
        <f t="shared" si="346"/>
        <v>1.111572408950035E-2</v>
      </c>
      <c r="Q1203" s="67">
        <f t="shared" si="346"/>
        <v>1.0883491275294812E-2</v>
      </c>
      <c r="R1203" s="67">
        <f t="shared" si="346"/>
        <v>1.06561103339461E-2</v>
      </c>
      <c r="S1203" s="67">
        <f t="shared" si="346"/>
        <v>1.0433479898770531E-2</v>
      </c>
      <c r="T1203" s="67">
        <f t="shared" si="346"/>
        <v>1.0215500720865503E-2</v>
      </c>
      <c r="U1203" s="67">
        <f t="shared" si="346"/>
        <v>1.0002075624864227E-2</v>
      </c>
      <c r="V1203" s="67">
        <f t="shared" si="346"/>
        <v>9.7931094656148344E-3</v>
      </c>
      <c r="W1203" s="67">
        <f t="shared" si="346"/>
        <v>9.5885090857645607E-3</v>
      </c>
      <c r="X1203" s="67">
        <f t="shared" si="346"/>
        <v>9.3881832742300862E-3</v>
      </c>
      <c r="Y1203" s="67">
        <f t="shared" si="346"/>
        <v>9.1920427255355354E-3</v>
      </c>
      <c r="Z1203" s="67">
        <f t="shared" si="344"/>
        <v>8.9999999999999993E-3</v>
      </c>
      <c r="AA1203" s="67">
        <f t="shared" si="344"/>
        <v>8.8119694847568139E-3</v>
      </c>
      <c r="AB1203" s="67">
        <f t="shared" si="344"/>
        <v>8.6278673555872515E-3</v>
      </c>
      <c r="AC1203" s="67">
        <f t="shared" si="344"/>
        <v>8.4476115395515916E-3</v>
      </c>
      <c r="AD1203" s="67">
        <f t="shared" si="344"/>
        <v>8.271121678400906E-3</v>
      </c>
      <c r="AE1203" s="67">
        <f t="shared" si="344"/>
        <v>8.0983190927532613E-3</v>
      </c>
      <c r="AF1203" s="67">
        <f t="shared" si="344"/>
        <v>7.9291267470183585E-3</v>
      </c>
      <c r="AG1203" s="67">
        <f t="shared" si="344"/>
        <v>7.7634692150549819E-3</v>
      </c>
      <c r="AH1203" s="67">
        <f t="shared" si="344"/>
        <v>7.6012726465459375E-3</v>
      </c>
      <c r="AI1203" s="67">
        <f t="shared" si="344"/>
        <v>7.4424647340754959E-3</v>
      </c>
      <c r="AJ1203" s="67">
        <f t="shared" si="344"/>
        <v>7.2869746808946678E-3</v>
      </c>
      <c r="AK1203" s="67">
        <f t="shared" si="344"/>
        <v>7.1347331693599253E-3</v>
      </c>
      <c r="AL1203" s="67">
        <f t="shared" si="344"/>
        <v>6.9856723300313261E-3</v>
      </c>
      <c r="AM1203" s="67">
        <f t="shared" si="344"/>
        <v>6.839725711416232E-3</v>
      </c>
      <c r="AN1203" s="67">
        <f t="shared" si="344"/>
        <v>6.696828250345158E-3</v>
      </c>
      <c r="AO1203" s="67">
        <f t="shared" si="347"/>
        <v>6.5569162429665439E-3</v>
      </c>
      <c r="AP1203" s="67">
        <f t="shared" si="347"/>
        <v>6.4199273163474983E-3</v>
      </c>
      <c r="AQ1203" s="67">
        <f t="shared" si="347"/>
        <v>6.2858004006678733E-3</v>
      </c>
      <c r="AR1203" s="67">
        <f t="shared" si="347"/>
        <v>6.1544757019952731E-3</v>
      </c>
      <c r="AS1203" s="67">
        <f t="shared" si="347"/>
        <v>6.0258946756288458E-3</v>
      </c>
      <c r="AT1203" s="67">
        <f t="shared" si="347"/>
        <v>5.8999999999999947E-3</v>
      </c>
      <c r="AU1203" s="67">
        <f t="shared" si="347"/>
        <v>5.7767355511183513E-3</v>
      </c>
      <c r="AV1203" s="67">
        <f t="shared" si="347"/>
        <v>5.656046377551638E-3</v>
      </c>
      <c r="AW1203" s="67">
        <f t="shared" si="347"/>
        <v>5.5378786759282608E-3</v>
      </c>
      <c r="AX1203" s="67">
        <f t="shared" si="347"/>
        <v>5.422179766951701E-3</v>
      </c>
      <c r="AY1203" s="67">
        <f t="shared" si="347"/>
        <v>5.3088980719160229E-3</v>
      </c>
      <c r="AZ1203" s="67">
        <f t="shared" si="347"/>
        <v>5.197983089712031E-3</v>
      </c>
      <c r="BA1203" s="67">
        <f t="shared" si="347"/>
        <v>5.089385374313817E-3</v>
      </c>
      <c r="BB1203" s="67">
        <f t="shared" si="347"/>
        <v>4.9830565127356652E-3</v>
      </c>
      <c r="BC1203" s="67">
        <f t="shared" si="347"/>
        <v>4.8789491034494882E-3</v>
      </c>
      <c r="BD1203" s="67">
        <f t="shared" si="345"/>
        <v>4.7770167352531668E-3</v>
      </c>
      <c r="BE1203" s="67">
        <f t="shared" si="345"/>
        <v>4.6772139665803925E-3</v>
      </c>
      <c r="BF1203" s="67">
        <f t="shared" si="345"/>
        <v>4.5794963052427544E-3</v>
      </c>
      <c r="BG1203" s="67">
        <f t="shared" si="345"/>
        <v>4.4838201885950809E-3</v>
      </c>
      <c r="BH1203" s="67">
        <f t="shared" si="345"/>
        <v>4.3901429641151554E-3</v>
      </c>
      <c r="BI1203" s="67">
        <f t="shared" si="345"/>
        <v>4.2984228703891753E-3</v>
      </c>
      <c r="BJ1203" s="67">
        <f t="shared" si="345"/>
        <v>4.2086190184944675E-3</v>
      </c>
      <c r="BK1203" s="67">
        <f t="shared" si="345"/>
        <v>4.1206913737711582E-3</v>
      </c>
      <c r="BL1203" s="67">
        <f t="shared" si="345"/>
        <v>4.0346007379746755E-3</v>
      </c>
      <c r="BM1203" s="67">
        <f t="shared" si="345"/>
        <v>3.9503087318011288E-3</v>
      </c>
      <c r="BN1203" s="67">
        <f t="shared" si="345"/>
        <v>3.8677777777777708E-3</v>
      </c>
      <c r="BO1203" s="67">
        <f t="shared" si="345"/>
        <v>3.7869710835109153E-3</v>
      </c>
      <c r="BP1203" s="67">
        <f t="shared" si="345"/>
        <v>3.7078526252838483E-3</v>
      </c>
      <c r="BQ1203" s="67">
        <f t="shared" si="345"/>
        <v>3.6303871319974122E-3</v>
      </c>
      <c r="BS1203" s="55"/>
    </row>
    <row r="1204" spans="2:71">
      <c r="B1204" s="56">
        <v>46</v>
      </c>
      <c r="C1204" s="212">
        <v>8.6999999999999994E-3</v>
      </c>
      <c r="D1204" s="212">
        <v>5.7000000000000002E-3</v>
      </c>
      <c r="I1204" s="61" t="s">
        <v>381</v>
      </c>
      <c r="J1204" s="67">
        <f t="shared" si="346"/>
        <v>1.2202105347482161E-2</v>
      </c>
      <c r="K1204" s="67">
        <f t="shared" si="346"/>
        <v>1.1946826327012215E-2</v>
      </c>
      <c r="L1204" s="67">
        <f t="shared" si="346"/>
        <v>1.1696887973290864E-2</v>
      </c>
      <c r="M1204" s="67">
        <f t="shared" si="346"/>
        <v>1.1452178554765437E-2</v>
      </c>
      <c r="N1204" s="67">
        <f t="shared" si="346"/>
        <v>1.1212588677407863E-2</v>
      </c>
      <c r="O1204" s="67">
        <f t="shared" si="346"/>
        <v>1.097801123581155E-2</v>
      </c>
      <c r="P1204" s="67">
        <f t="shared" si="346"/>
        <v>1.0748341365311349E-2</v>
      </c>
      <c r="Q1204" s="67">
        <f t="shared" si="346"/>
        <v>1.0523476395105249E-2</v>
      </c>
      <c r="R1204" s="67">
        <f t="shared" si="346"/>
        <v>1.0303315802356773E-2</v>
      </c>
      <c r="S1204" s="67">
        <f t="shared" si="346"/>
        <v>1.0087761167257604E-2</v>
      </c>
      <c r="T1204" s="67">
        <f t="shared" si="346"/>
        <v>9.8767161290303565E-3</v>
      </c>
      <c r="U1204" s="67">
        <f t="shared" si="346"/>
        <v>9.6700863428517934E-3</v>
      </c>
      <c r="V1204" s="67">
        <f t="shared" si="346"/>
        <v>9.4677794376772373E-3</v>
      </c>
      <c r="W1204" s="67">
        <f t="shared" si="346"/>
        <v>9.2697049749473747E-3</v>
      </c>
      <c r="X1204" s="67">
        <f t="shared" si="346"/>
        <v>9.0757744081588973E-3</v>
      </c>
      <c r="Y1204" s="67">
        <f t="shared" si="346"/>
        <v>8.8859010432810019E-3</v>
      </c>
      <c r="Z1204" s="67">
        <f t="shared" si="344"/>
        <v>8.6999999999999994E-3</v>
      </c>
      <c r="AA1204" s="67">
        <f t="shared" si="344"/>
        <v>8.5179881737747175E-3</v>
      </c>
      <c r="AB1204" s="67">
        <f t="shared" si="344"/>
        <v>8.3397841986857409E-3</v>
      </c>
      <c r="AC1204" s="67">
        <f t="shared" si="344"/>
        <v>8.1653084110618838E-3</v>
      </c>
      <c r="AD1204" s="67">
        <f t="shared" si="344"/>
        <v>7.9944828138676267E-3</v>
      </c>
      <c r="AE1204" s="67">
        <f t="shared" si="344"/>
        <v>7.8272310418355945E-3</v>
      </c>
      <c r="AF1204" s="67">
        <f t="shared" si="344"/>
        <v>7.6634783273285007E-3</v>
      </c>
      <c r="AG1204" s="67">
        <f t="shared" si="344"/>
        <v>7.5031514669152899E-3</v>
      </c>
      <c r="AH1204" s="67">
        <f t="shared" si="344"/>
        <v>7.3461787886465362E-3</v>
      </c>
      <c r="AI1204" s="67">
        <f t="shared" si="344"/>
        <v>7.1924901200144681E-3</v>
      </c>
      <c r="AJ1204" s="67">
        <f t="shared" si="344"/>
        <v>7.0420167565833037E-3</v>
      </c>
      <c r="AK1204" s="67">
        <f t="shared" si="344"/>
        <v>6.8946914312758584E-3</v>
      </c>
      <c r="AL1204" s="67">
        <f t="shared" si="344"/>
        <v>6.7504482843027177E-3</v>
      </c>
      <c r="AM1204" s="67">
        <f t="shared" si="344"/>
        <v>6.6092228337205029E-3</v>
      </c>
      <c r="AN1204" s="67">
        <f t="shared" si="344"/>
        <v>6.4709519466060999E-3</v>
      </c>
      <c r="AO1204" s="67">
        <f t="shared" si="347"/>
        <v>6.335573810833937E-3</v>
      </c>
      <c r="AP1204" s="67">
        <f t="shared" si="347"/>
        <v>6.203027907443712E-3</v>
      </c>
      <c r="AQ1204" s="67">
        <f t="shared" si="347"/>
        <v>6.0732549835862144E-3</v>
      </c>
      <c r="AR1204" s="67">
        <f t="shared" si="347"/>
        <v>5.9461970260351431E-3</v>
      </c>
      <c r="AS1204" s="67">
        <f t="shared" si="347"/>
        <v>5.821797235253074E-3</v>
      </c>
      <c r="AT1204" s="67">
        <f t="shared" si="347"/>
        <v>5.7000000000000037E-3</v>
      </c>
      <c r="AU1204" s="67">
        <f t="shared" si="347"/>
        <v>5.5807508724730935E-3</v>
      </c>
      <c r="AV1204" s="67">
        <f t="shared" si="347"/>
        <v>5.4639965439665233E-3</v>
      </c>
      <c r="AW1204" s="67">
        <f t="shared" si="347"/>
        <v>5.3496848210405484E-3</v>
      </c>
      <c r="AX1204" s="67">
        <f t="shared" si="347"/>
        <v>5.2377646021891386E-3</v>
      </c>
      <c r="AY1204" s="67">
        <f t="shared" si="347"/>
        <v>5.1281858549957378E-3</v>
      </c>
      <c r="AZ1204" s="67">
        <f t="shared" si="347"/>
        <v>5.0208995937669528E-3</v>
      </c>
      <c r="BA1204" s="67">
        <f t="shared" si="347"/>
        <v>4.915857857634159E-3</v>
      </c>
      <c r="BB1204" s="67">
        <f t="shared" si="347"/>
        <v>4.8130136891132505E-3</v>
      </c>
      <c r="BC1204" s="67">
        <f t="shared" si="347"/>
        <v>4.7123211131129298E-3</v>
      </c>
      <c r="BD1204" s="67">
        <f t="shared" si="345"/>
        <v>4.6137351163821677E-3</v>
      </c>
      <c r="BE1204" s="67">
        <f t="shared" si="345"/>
        <v>4.5172116273876342E-3</v>
      </c>
      <c r="BF1204" s="67">
        <f t="shared" si="345"/>
        <v>4.4227074966121278E-3</v>
      </c>
      <c r="BG1204" s="67">
        <f t="shared" si="345"/>
        <v>4.3301804772651609E-3</v>
      </c>
      <c r="BH1204" s="67">
        <f t="shared" si="345"/>
        <v>4.2395892063971027E-3</v>
      </c>
      <c r="BI1204" s="67">
        <f t="shared" si="345"/>
        <v>4.1508931864084444E-3</v>
      </c>
      <c r="BJ1204" s="67">
        <f t="shared" si="345"/>
        <v>4.064052766945883E-3</v>
      </c>
      <c r="BK1204" s="67">
        <f t="shared" si="345"/>
        <v>3.9790291271771779E-3</v>
      </c>
      <c r="BL1204" s="67">
        <f t="shared" si="345"/>
        <v>3.8957842584368199E-3</v>
      </c>
      <c r="BM1204" s="67">
        <f t="shared" si="345"/>
        <v>3.8142809472347747E-3</v>
      </c>
      <c r="BN1204" s="67">
        <f t="shared" si="345"/>
        <v>3.7344827586206944E-3</v>
      </c>
      <c r="BO1204" s="67">
        <f t="shared" si="345"/>
        <v>3.6563540198961673E-3</v>
      </c>
      <c r="BP1204" s="67">
        <f t="shared" si="345"/>
        <v>3.5798598046677247E-3</v>
      </c>
      <c r="BQ1204" s="67">
        <f t="shared" si="345"/>
        <v>3.504965917233465E-3</v>
      </c>
      <c r="BS1204" s="55"/>
    </row>
    <row r="1205" spans="2:71">
      <c r="B1205" s="56">
        <v>47</v>
      </c>
      <c r="C1205" s="212">
        <v>8.3999999999999995E-3</v>
      </c>
      <c r="D1205" s="212">
        <v>5.4999999999999997E-3</v>
      </c>
      <c r="I1205" s="61" t="s">
        <v>381</v>
      </c>
      <c r="J1205" s="67">
        <f t="shared" si="346"/>
        <v>1.1787251861336811E-2</v>
      </c>
      <c r="K1205" s="67">
        <f t="shared" si="346"/>
        <v>1.1540290292090862E-2</v>
      </c>
      <c r="L1205" s="67">
        <f t="shared" si="346"/>
        <v>1.1298502958315731E-2</v>
      </c>
      <c r="M1205" s="67">
        <f t="shared" si="346"/>
        <v>1.1061781451594723E-2</v>
      </c>
      <c r="N1205" s="67">
        <f t="shared" si="346"/>
        <v>1.0830019634838928E-2</v>
      </c>
      <c r="O1205" s="67">
        <f t="shared" si="346"/>
        <v>1.060311359469931E-2</v>
      </c>
      <c r="P1205" s="67">
        <f t="shared" si="346"/>
        <v>1.0380961594975854E-2</v>
      </c>
      <c r="Q1205" s="67">
        <f t="shared" si="346"/>
        <v>1.0163464031002836E-2</v>
      </c>
      <c r="R1205" s="67">
        <f t="shared" si="346"/>
        <v>9.9505233849898171E-3</v>
      </c>
      <c r="S1205" s="67">
        <f t="shared" si="346"/>
        <v>9.742044182298298E-3</v>
      </c>
      <c r="T1205" s="67">
        <f t="shared" si="346"/>
        <v>9.5379329486344668E-3</v>
      </c>
      <c r="U1205" s="67">
        <f t="shared" si="346"/>
        <v>9.3380981681387976E-3</v>
      </c>
      <c r="V1205" s="67">
        <f t="shared" si="346"/>
        <v>9.1424502423537654E-3</v>
      </c>
      <c r="W1205" s="67">
        <f t="shared" si="346"/>
        <v>8.9509014500512452E-3</v>
      </c>
      <c r="X1205" s="67">
        <f t="shared" si="346"/>
        <v>8.763365907901579E-3</v>
      </c>
      <c r="Y1205" s="67">
        <f t="shared" si="346"/>
        <v>8.5797595319666888E-3</v>
      </c>
      <c r="Z1205" s="67">
        <f t="shared" si="344"/>
        <v>8.3999999999999995E-3</v>
      </c>
      <c r="AA1205" s="67">
        <f t="shared" si="344"/>
        <v>8.2240067145361983E-3</v>
      </c>
      <c r="AB1205" s="67">
        <f t="shared" si="344"/>
        <v>8.0517007667543425E-3</v>
      </c>
      <c r="AC1205" s="67">
        <f t="shared" si="344"/>
        <v>7.883004901098091E-3</v>
      </c>
      <c r="AD1205" s="67">
        <f t="shared" si="344"/>
        <v>7.7178434806371978E-3</v>
      </c>
      <c r="AE1205" s="67">
        <f t="shared" si="344"/>
        <v>7.5561424531547308E-3</v>
      </c>
      <c r="AF1205" s="67">
        <f t="shared" si="344"/>
        <v>7.3978293179448248E-3</v>
      </c>
      <c r="AG1205" s="67">
        <f t="shared" si="344"/>
        <v>7.2428330933060701E-3</v>
      </c>
      <c r="AH1205" s="67">
        <f t="shared" si="344"/>
        <v>7.0910842847159644E-3</v>
      </c>
      <c r="AI1205" s="67">
        <f t="shared" si="344"/>
        <v>6.9425148536721671E-3</v>
      </c>
      <c r="AJ1205" s="67">
        <f t="shared" si="344"/>
        <v>6.7970581871865709E-3</v>
      </c>
      <c r="AK1205" s="67">
        <f t="shared" si="344"/>
        <v>6.6546490679185244E-3</v>
      </c>
      <c r="AL1205" s="67">
        <f t="shared" si="344"/>
        <v>6.5152236449338092E-3</v>
      </c>
      <c r="AM1205" s="67">
        <f t="shared" si="344"/>
        <v>6.3787194050762682E-3</v>
      </c>
      <c r="AN1205" s="67">
        <f t="shared" si="344"/>
        <v>6.2450751449392352E-3</v>
      </c>
      <c r="AO1205" s="67">
        <f t="shared" si="347"/>
        <v>6.1142309434242138E-3</v>
      </c>
      <c r="AP1205" s="67">
        <f t="shared" si="347"/>
        <v>5.9861281348744903E-3</v>
      </c>
      <c r="AQ1205" s="67">
        <f t="shared" si="347"/>
        <v>5.8607092827716494E-3</v>
      </c>
      <c r="AR1205" s="67">
        <f t="shared" si="347"/>
        <v>5.7379181539831759E-3</v>
      </c>
      <c r="AS1205" s="67">
        <f t="shared" si="347"/>
        <v>5.6176996935496182E-3</v>
      </c>
      <c r="AT1205" s="67">
        <f t="shared" si="347"/>
        <v>5.4999999999999997E-3</v>
      </c>
      <c r="AU1205" s="67">
        <f t="shared" si="347"/>
        <v>5.3847663011844151E-3</v>
      </c>
      <c r="AV1205" s="67">
        <f t="shared" si="347"/>
        <v>5.2719469306129621E-3</v>
      </c>
      <c r="AW1205" s="67">
        <f t="shared" si="347"/>
        <v>5.1614913042904173E-3</v>
      </c>
      <c r="AX1205" s="67">
        <f t="shared" si="347"/>
        <v>5.0533498980362603E-3</v>
      </c>
      <c r="AY1205" s="67">
        <f t="shared" si="347"/>
        <v>4.9474742252798836E-3</v>
      </c>
      <c r="AZ1205" s="67">
        <f t="shared" si="347"/>
        <v>4.8438168153210155E-3</v>
      </c>
      <c r="BA1205" s="67">
        <f t="shared" si="347"/>
        <v>4.7423311920456405E-3</v>
      </c>
      <c r="BB1205" s="67">
        <f t="shared" si="347"/>
        <v>4.6429718530878331E-3</v>
      </c>
      <c r="BC1205" s="67">
        <f t="shared" si="347"/>
        <v>4.5456942494282049E-3</v>
      </c>
      <c r="BD1205" s="67">
        <f t="shared" si="345"/>
        <v>4.4504547654197792E-3</v>
      </c>
      <c r="BE1205" s="67">
        <f t="shared" si="345"/>
        <v>4.3572106992323667E-3</v>
      </c>
      <c r="BF1205" s="67">
        <f t="shared" si="345"/>
        <v>4.2659202437066602E-3</v>
      </c>
      <c r="BG1205" s="67">
        <f t="shared" si="345"/>
        <v>4.1765424676094599E-3</v>
      </c>
      <c r="BH1205" s="67">
        <f t="shared" si="345"/>
        <v>4.0890372972816414E-3</v>
      </c>
      <c r="BI1205" s="67">
        <f t="shared" si="345"/>
        <v>4.0033654986706153E-3</v>
      </c>
      <c r="BJ1205" s="67">
        <f t="shared" si="345"/>
        <v>3.9194886597392498E-3</v>
      </c>
      <c r="BK1205" s="67">
        <f t="shared" si="345"/>
        <v>3.8373691732433417E-3</v>
      </c>
      <c r="BL1205" s="67">
        <f t="shared" si="345"/>
        <v>3.7569702198699362E-3</v>
      </c>
      <c r="BM1205" s="67">
        <f t="shared" si="345"/>
        <v>3.6782557517289162E-3</v>
      </c>
      <c r="BN1205" s="67">
        <f t="shared" si="345"/>
        <v>3.6011904761904757E-3</v>
      </c>
      <c r="BO1205" s="67">
        <f t="shared" si="345"/>
        <v>3.5257398400612237E-3</v>
      </c>
      <c r="BP1205" s="67">
        <f t="shared" si="345"/>
        <v>3.4518700140918198E-3</v>
      </c>
      <c r="BQ1205" s="67">
        <f t="shared" si="345"/>
        <v>3.3795478778092013E-3</v>
      </c>
      <c r="BS1205" s="55"/>
    </row>
    <row r="1206" spans="2:71">
      <c r="B1206" s="56">
        <v>48</v>
      </c>
      <c r="C1206" s="212">
        <v>8.0999999999999996E-3</v>
      </c>
      <c r="D1206" s="212">
        <v>5.3E-3</v>
      </c>
      <c r="I1206" s="61" t="s">
        <v>381</v>
      </c>
      <c r="J1206" s="67">
        <f t="shared" si="346"/>
        <v>1.1372405541688098E-2</v>
      </c>
      <c r="K1206" s="67">
        <f t="shared" si="346"/>
        <v>1.1133760652272602E-2</v>
      </c>
      <c r="L1206" s="67">
        <f t="shared" si="346"/>
        <v>1.0900123620080929E-2</v>
      </c>
      <c r="M1206" s="67">
        <f t="shared" si="346"/>
        <v>1.067138935744899E-2</v>
      </c>
      <c r="N1206" s="67">
        <f t="shared" si="346"/>
        <v>1.044745498193075E-2</v>
      </c>
      <c r="O1206" s="67">
        <f t="shared" si="346"/>
        <v>1.0228219770022707E-2</v>
      </c>
      <c r="P1206" s="67">
        <f t="shared" si="346"/>
        <v>1.0013585111859426E-2</v>
      </c>
      <c r="Q1206" s="67">
        <f t="shared" si="346"/>
        <v>9.8034544668597935E-3</v>
      </c>
      <c r="R1206" s="67">
        <f t="shared" si="346"/>
        <v>9.5977333203039958E-3</v>
      </c>
      <c r="S1206" s="67">
        <f t="shared" si="346"/>
        <v>9.3963291408217242E-3</v>
      </c>
      <c r="T1206" s="67">
        <f t="shared" si="346"/>
        <v>9.1991513387724572E-3</v>
      </c>
      <c r="U1206" s="67">
        <f t="shared" si="346"/>
        <v>9.0061112254991253E-3</v>
      </c>
      <c r="V1206" s="67">
        <f t="shared" si="346"/>
        <v>8.8171219734368179E-3</v>
      </c>
      <c r="W1206" s="67">
        <f t="shared" si="346"/>
        <v>8.6320985770585879E-3</v>
      </c>
      <c r="X1206" s="67">
        <f t="shared" si="346"/>
        <v>8.4509578146407891E-3</v>
      </c>
      <c r="Y1206" s="67">
        <f t="shared" si="346"/>
        <v>8.2736182108307608E-3</v>
      </c>
      <c r="Z1206" s="67">
        <f t="shared" si="344"/>
        <v>8.0999999999999996E-3</v>
      </c>
      <c r="AA1206" s="67">
        <f t="shared" si="344"/>
        <v>7.930025090366364E-3</v>
      </c>
      <c r="AB1206" s="67">
        <f t="shared" si="344"/>
        <v>7.7636170288691436E-3</v>
      </c>
      <c r="AC1206" s="67">
        <f t="shared" si="344"/>
        <v>7.6007009667812195E-3</v>
      </c>
      <c r="AD1206" s="67">
        <f t="shared" si="344"/>
        <v>7.4412036260428334E-3</v>
      </c>
      <c r="AE1206" s="67">
        <f t="shared" si="344"/>
        <v>7.2850532663018318E-3</v>
      </c>
      <c r="AF1206" s="67">
        <f t="shared" si="344"/>
        <v>7.1321796526455511E-3</v>
      </c>
      <c r="AG1206" s="67">
        <f t="shared" si="344"/>
        <v>6.9825140240098371E-3</v>
      </c>
      <c r="AH1206" s="67">
        <f t="shared" si="344"/>
        <v>6.8359890622509889E-3</v>
      </c>
      <c r="AI1206" s="67">
        <f t="shared" si="344"/>
        <v>6.6925388618667139E-3</v>
      </c>
      <c r="AJ1206" s="67">
        <f t="shared" si="344"/>
        <v>6.5520989003524681E-3</v>
      </c>
      <c r="AK1206" s="67">
        <f t="shared" si="344"/>
        <v>6.4146060091798693E-3</v>
      </c>
      <c r="AL1206" s="67">
        <f t="shared" si="344"/>
        <v>6.2799983453841008E-3</v>
      </c>
      <c r="AM1206" s="67">
        <f t="shared" si="344"/>
        <v>6.1482153637475515E-3</v>
      </c>
      <c r="AN1206" s="67">
        <f t="shared" si="344"/>
        <v>6.0191977895671673E-3</v>
      </c>
      <c r="AO1206" s="67">
        <f t="shared" si="347"/>
        <v>5.8928875919932585E-3</v>
      </c>
      <c r="AP1206" s="67">
        <f t="shared" si="347"/>
        <v>5.7692279579277979E-3</v>
      </c>
      <c r="AQ1206" s="67">
        <f t="shared" si="347"/>
        <v>5.6481632664704372E-3</v>
      </c>
      <c r="AR1206" s="67">
        <f t="shared" si="347"/>
        <v>5.5296390639007669E-3</v>
      </c>
      <c r="AS1206" s="67">
        <f t="shared" si="347"/>
        <v>5.4136020391855628E-3</v>
      </c>
      <c r="AT1206" s="67">
        <f t="shared" si="347"/>
        <v>5.3000000000000026E-3</v>
      </c>
      <c r="AU1206" s="67">
        <f t="shared" si="347"/>
        <v>5.1887818492520679E-3</v>
      </c>
      <c r="AV1206" s="67">
        <f t="shared" si="347"/>
        <v>5.0798975620995664E-3</v>
      </c>
      <c r="AW1206" s="67">
        <f t="shared" si="347"/>
        <v>4.9732981634494425E-3</v>
      </c>
      <c r="AX1206" s="67">
        <f t="shared" si="347"/>
        <v>4.8689357059292643E-3</v>
      </c>
      <c r="AY1206" s="67">
        <f t="shared" si="347"/>
        <v>4.7667632483209543E-3</v>
      </c>
      <c r="AZ1206" s="67">
        <f t="shared" si="347"/>
        <v>4.6667348344470909E-3</v>
      </c>
      <c r="BA1206" s="67">
        <f t="shared" si="347"/>
        <v>4.5688054725002668E-3</v>
      </c>
      <c r="BB1206" s="67">
        <f t="shared" si="347"/>
        <v>4.4729311148062056E-3</v>
      </c>
      <c r="BC1206" s="67">
        <f t="shared" si="347"/>
        <v>4.3790686380115558E-3</v>
      </c>
      <c r="BD1206" s="67">
        <f t="shared" si="345"/>
        <v>4.2871758236874202E-3</v>
      </c>
      <c r="BE1206" s="67">
        <f t="shared" si="345"/>
        <v>4.1972113393399166E-3</v>
      </c>
      <c r="BF1206" s="67">
        <f t="shared" si="345"/>
        <v>4.1091347198192281E-3</v>
      </c>
      <c r="BG1206" s="67">
        <f t="shared" si="345"/>
        <v>4.0229063491187701E-3</v>
      </c>
      <c r="BH1206" s="67">
        <f t="shared" si="345"/>
        <v>3.9384874425562964E-3</v>
      </c>
      <c r="BI1206" s="67">
        <f t="shared" si="345"/>
        <v>3.855840029328924E-3</v>
      </c>
      <c r="BJ1206" s="67">
        <f t="shared" si="345"/>
        <v>3.7749269354342401E-3</v>
      </c>
      <c r="BK1206" s="67">
        <f t="shared" si="345"/>
        <v>3.6957117669497944E-3</v>
      </c>
      <c r="BL1206" s="67">
        <f t="shared" si="345"/>
        <v>3.6181588936634668E-3</v>
      </c>
      <c r="BM1206" s="67">
        <f t="shared" si="345"/>
        <v>3.542233433047345E-3</v>
      </c>
      <c r="BN1206" s="67">
        <f t="shared" si="345"/>
        <v>3.4679012345679048E-3</v>
      </c>
      <c r="BO1206" s="67">
        <f t="shared" si="345"/>
        <v>3.3951288643254292E-3</v>
      </c>
      <c r="BP1206" s="67">
        <f t="shared" si="345"/>
        <v>3.3238835900157668E-3</v>
      </c>
      <c r="BQ1206" s="67">
        <f t="shared" si="345"/>
        <v>3.2541333662076621E-3</v>
      </c>
      <c r="BS1206" s="55"/>
    </row>
    <row r="1207" spans="2:71">
      <c r="B1207" s="56">
        <v>49</v>
      </c>
      <c r="C1207" s="212">
        <v>7.7999999999999996E-3</v>
      </c>
      <c r="D1207" s="212">
        <v>5.1000000000000004E-3</v>
      </c>
      <c r="I1207" s="61" t="s">
        <v>381</v>
      </c>
      <c r="J1207" s="67">
        <f t="shared" si="346"/>
        <v>1.0957567230571334E-2</v>
      </c>
      <c r="K1207" s="67">
        <f t="shared" si="346"/>
        <v>1.0727238158715685E-2</v>
      </c>
      <c r="L1207" s="67">
        <f t="shared" si="346"/>
        <v>1.0501750625152755E-2</v>
      </c>
      <c r="M1207" s="67">
        <f t="shared" si="346"/>
        <v>1.0281002860301959E-2</v>
      </c>
      <c r="N1207" s="67">
        <f t="shared" si="346"/>
        <v>1.0064895233788665E-2</v>
      </c>
      <c r="O1207" s="67">
        <f t="shared" si="346"/>
        <v>9.8533302094778764E-3</v>
      </c>
      <c r="P1207" s="67">
        <f t="shared" si="346"/>
        <v>9.6462123014531449E-3</v>
      </c>
      <c r="Q1207" s="67">
        <f t="shared" si="346"/>
        <v>9.4434480309207678E-3</v>
      </c>
      <c r="R1207" s="67">
        <f t="shared" si="346"/>
        <v>9.2449458840198964E-3</v>
      </c>
      <c r="S1207" s="67">
        <f t="shared" si="346"/>
        <v>9.0506162705194532E-3</v>
      </c>
      <c r="T1207" s="67">
        <f t="shared" si="346"/>
        <v>8.8603714833832767E-3</v>
      </c>
      <c r="U1207" s="67">
        <f t="shared" si="346"/>
        <v>8.6741256591851678E-3</v>
      </c>
      <c r="V1207" s="67">
        <f t="shared" si="346"/>
        <v>8.491794739356056E-3</v>
      </c>
      <c r="W1207" s="67">
        <f t="shared" si="346"/>
        <v>8.3132964322457283E-3</v>
      </c>
      <c r="X1207" s="67">
        <f t="shared" si="346"/>
        <v>8.1385501759820358E-3</v>
      </c>
      <c r="Y1207" s="67">
        <f t="shared" si="346"/>
        <v>7.9674771021107978E-3</v>
      </c>
      <c r="Z1207" s="67">
        <f t="shared" si="344"/>
        <v>7.7999999999999996E-3</v>
      </c>
      <c r="AA1207" s="67">
        <f t="shared" si="344"/>
        <v>7.6360432819922198E-3</v>
      </c>
      <c r="AB1207" s="67">
        <f t="shared" si="344"/>
        <v>7.4755329492895524E-3</v>
      </c>
      <c r="AC1207" s="67">
        <f t="shared" si="344"/>
        <v>7.318396558555638E-3</v>
      </c>
      <c r="AD1207" s="67">
        <f t="shared" si="344"/>
        <v>7.1645631892197116E-3</v>
      </c>
      <c r="AE1207" s="67">
        <f t="shared" si="344"/>
        <v>7.0139634114679402E-3</v>
      </c>
      <c r="AF1207" s="67">
        <f t="shared" si="344"/>
        <v>6.8665292549075635E-3</v>
      </c>
      <c r="AG1207" s="67">
        <f t="shared" si="344"/>
        <v>6.7221941778897367E-3</v>
      </c>
      <c r="AH1207" s="67">
        <f t="shared" si="344"/>
        <v>6.5808930374771958E-3</v>
      </c>
      <c r="AI1207" s="67">
        <f t="shared" si="344"/>
        <v>6.4425620600432202E-3</v>
      </c>
      <c r="AJ1207" s="67">
        <f t="shared" si="344"/>
        <v>6.3071388124885872E-3</v>
      </c>
      <c r="AK1207" s="67">
        <f t="shared" si="344"/>
        <v>6.1745621740635732E-3</v>
      </c>
      <c r="AL1207" s="67">
        <f t="shared" si="344"/>
        <v>6.0447723087822328E-3</v>
      </c>
      <c r="AM1207" s="67">
        <f t="shared" si="344"/>
        <v>5.9177106384165606E-3</v>
      </c>
      <c r="AN1207" s="67">
        <f t="shared" si="344"/>
        <v>5.7933198160582903E-3</v>
      </c>
      <c r="AO1207" s="67">
        <f t="shared" si="347"/>
        <v>5.6715437002364498E-3</v>
      </c>
      <c r="AP1207" s="67">
        <f t="shared" si="347"/>
        <v>5.5523273295789537E-3</v>
      </c>
      <c r="AQ1207" s="67">
        <f t="shared" si="347"/>
        <v>5.4356168980068172E-3</v>
      </c>
      <c r="AR1207" s="67">
        <f t="shared" si="347"/>
        <v>5.3213597304497878E-3</v>
      </c>
      <c r="AS1207" s="67">
        <f t="shared" si="347"/>
        <v>5.2095042590724399E-3</v>
      </c>
      <c r="AT1207" s="67">
        <f t="shared" si="347"/>
        <v>5.0999999999999943E-3</v>
      </c>
      <c r="AU1207" s="67">
        <f t="shared" si="347"/>
        <v>4.9927975305333692E-3</v>
      </c>
      <c r="AV1207" s="67">
        <f t="shared" si="347"/>
        <v>4.8878484668431633E-3</v>
      </c>
      <c r="AW1207" s="67">
        <f t="shared" si="347"/>
        <v>4.7851054421325281E-3</v>
      </c>
      <c r="AX1207" s="67">
        <f t="shared" si="347"/>
        <v>4.6845220852590377E-3</v>
      </c>
      <c r="AY1207" s="67">
        <f t="shared" si="347"/>
        <v>4.5860529998059561E-3</v>
      </c>
      <c r="AZ1207" s="67">
        <f t="shared" si="347"/>
        <v>4.4896537435934018E-3</v>
      </c>
      <c r="BA1207" s="67">
        <f t="shared" si="347"/>
        <v>4.3952808086202078E-3</v>
      </c>
      <c r="BB1207" s="67">
        <f t="shared" si="347"/>
        <v>4.3028916014273928E-3</v>
      </c>
      <c r="BC1207" s="67">
        <f t="shared" si="347"/>
        <v>4.2124444238744096E-3</v>
      </c>
      <c r="BD1207" s="67">
        <f t="shared" si="345"/>
        <v>4.123898454319457E-3</v>
      </c>
      <c r="BE1207" s="67">
        <f t="shared" si="345"/>
        <v>4.0372137291954093E-3</v>
      </c>
      <c r="BF1207" s="67">
        <f t="shared" si="345"/>
        <v>3.9523511249729944E-3</v>
      </c>
      <c r="BG1207" s="67">
        <f t="shared" si="345"/>
        <v>3.8692723405031318E-3</v>
      </c>
      <c r="BH1207" s="67">
        <f t="shared" si="345"/>
        <v>3.7879398797304167E-3</v>
      </c>
      <c r="BI1207" s="67">
        <f t="shared" si="345"/>
        <v>3.7083170347699829E-3</v>
      </c>
      <c r="BJ1207" s="67">
        <f t="shared" si="345"/>
        <v>3.6303678693400815E-3</v>
      </c>
      <c r="BK1207" s="67">
        <f t="shared" si="345"/>
        <v>3.554057202542915E-3</v>
      </c>
      <c r="BL1207" s="67">
        <f t="shared" si="345"/>
        <v>3.4793505929863956E-3</v>
      </c>
      <c r="BM1207" s="67">
        <f t="shared" si="345"/>
        <v>3.4062143232396688E-3</v>
      </c>
      <c r="BN1207" s="67">
        <f t="shared" si="345"/>
        <v>3.3346153846153777E-3</v>
      </c>
      <c r="BO1207" s="67">
        <f t="shared" si="345"/>
        <v>3.2645214622718148E-3</v>
      </c>
      <c r="BP1207" s="67">
        <f t="shared" si="345"/>
        <v>3.1959009206282188E-3</v>
      </c>
      <c r="BQ1207" s="67">
        <f t="shared" si="345"/>
        <v>3.1287227890866493E-3</v>
      </c>
      <c r="BS1207" s="55"/>
    </row>
    <row r="1208" spans="2:71">
      <c r="B1208" s="56">
        <v>50</v>
      </c>
      <c r="C1208" s="212">
        <v>7.4999999999999997E-3</v>
      </c>
      <c r="D1208" s="212">
        <v>4.8999999999999998E-3</v>
      </c>
      <c r="I1208" s="61" t="s">
        <v>381</v>
      </c>
      <c r="J1208" s="67">
        <f t="shared" si="346"/>
        <v>1.054273790731417E-2</v>
      </c>
      <c r="K1208" s="67">
        <f t="shared" si="346"/>
        <v>1.0320723685012556E-2</v>
      </c>
      <c r="L1208" s="67">
        <f t="shared" si="346"/>
        <v>1.010338474870757E-2</v>
      </c>
      <c r="M1208" s="67">
        <f t="shared" si="346"/>
        <v>9.8906226438996592E-3</v>
      </c>
      <c r="N1208" s="67">
        <f t="shared" si="346"/>
        <v>9.6823409893931293E-3</v>
      </c>
      <c r="O1208" s="67">
        <f t="shared" si="346"/>
        <v>9.4784454336354698E-3</v>
      </c>
      <c r="P1208" s="67">
        <f t="shared" si="346"/>
        <v>9.2788436119761314E-3</v>
      </c>
      <c r="Q1208" s="67">
        <f t="shared" si="346"/>
        <v>9.0834451048253471E-3</v>
      </c>
      <c r="R1208" s="67">
        <f t="shared" si="346"/>
        <v>8.8921613966940725E-3</v>
      </c>
      <c r="S1208" s="67">
        <f t="shared" si="346"/>
        <v>8.704905836096493E-3</v>
      </c>
      <c r="T1208" s="67">
        <f t="shared" si="346"/>
        <v>8.5215935962969086E-3</v>
      </c>
      <c r="U1208" s="67">
        <f t="shared" si="346"/>
        <v>8.3421416368832397E-3</v>
      </c>
      <c r="V1208" s="67">
        <f t="shared" si="346"/>
        <v>8.1664686661497427E-3</v>
      </c>
      <c r="W1208" s="67">
        <f t="shared" si="346"/>
        <v>7.9944951042718645E-3</v>
      </c>
      <c r="X1208" s="67">
        <f t="shared" si="346"/>
        <v>7.826143047256616E-3</v>
      </c>
      <c r="Y1208" s="67">
        <f t="shared" si="346"/>
        <v>7.6613362316520625E-3</v>
      </c>
      <c r="Z1208" s="67">
        <f t="shared" si="344"/>
        <v>7.4999999999999997E-3</v>
      </c>
      <c r="AA1208" s="67">
        <f t="shared" si="344"/>
        <v>7.3420612670161397E-3</v>
      </c>
      <c r="AB1208" s="67">
        <f t="shared" si="344"/>
        <v>7.187448486482487E-3</v>
      </c>
      <c r="AC1208" s="67">
        <f t="shared" si="344"/>
        <v>7.0360916188369127E-3</v>
      </c>
      <c r="AD1208" s="67">
        <f t="shared" si="344"/>
        <v>6.8879220994452518E-3</v>
      </c>
      <c r="AE1208" s="67">
        <f t="shared" si="344"/>
        <v>6.7428728075415306E-3</v>
      </c>
      <c r="AF1208" s="67">
        <f t="shared" si="344"/>
        <v>6.6008780358222732E-3</v>
      </c>
      <c r="AG1208" s="67">
        <f t="shared" si="344"/>
        <v>6.461873460681106E-3</v>
      </c>
      <c r="AH1208" s="67">
        <f t="shared" si="344"/>
        <v>6.325796113070172E-3</v>
      </c>
      <c r="AI1208" s="67">
        <f t="shared" si="344"/>
        <v>6.1925843499751687E-3</v>
      </c>
      <c r="AJ1208" s="67">
        <f t="shared" si="344"/>
        <v>6.0621778264910685E-3</v>
      </c>
      <c r="AK1208" s="67">
        <f t="shared" si="344"/>
        <v>5.9345174684858884E-3</v>
      </c>
      <c r="AL1208" s="67">
        <f t="shared" si="344"/>
        <v>5.8095454458401219E-3</v>
      </c>
      <c r="AM1208" s="67">
        <f t="shared" si="344"/>
        <v>5.6872051462497041E-3</v>
      </c>
      <c r="AN1208" s="67">
        <f t="shared" si="344"/>
        <v>5.5674411495806415E-3</v>
      </c>
      <c r="AO1208" s="67">
        <f t="shared" si="347"/>
        <v>5.4501992027637123E-3</v>
      </c>
      <c r="AP1208" s="67">
        <f t="shared" si="347"/>
        <v>5.335426195217827E-3</v>
      </c>
      <c r="AQ1208" s="67">
        <f t="shared" si="347"/>
        <v>5.2230701347909473E-3</v>
      </c>
      <c r="AR1208" s="67">
        <f t="shared" si="347"/>
        <v>5.113080124207651E-3</v>
      </c>
      <c r="AS1208" s="67">
        <f t="shared" si="347"/>
        <v>5.0054063380126764E-3</v>
      </c>
      <c r="AT1208" s="67">
        <f t="shared" si="347"/>
        <v>4.8999999999999955E-3</v>
      </c>
      <c r="AU1208" s="67">
        <f t="shared" si="347"/>
        <v>4.7968133611172078E-3</v>
      </c>
      <c r="AV1208" s="67">
        <f t="shared" si="347"/>
        <v>4.6957996778352199E-3</v>
      </c>
      <c r="AW1208" s="67">
        <f t="shared" si="347"/>
        <v>4.5969131909734456E-3</v>
      </c>
      <c r="AX1208" s="67">
        <f t="shared" si="347"/>
        <v>4.5001091049708944E-3</v>
      </c>
      <c r="AY1208" s="67">
        <f t="shared" si="347"/>
        <v>4.4053435675937965E-3</v>
      </c>
      <c r="AZ1208" s="67">
        <f t="shared" si="347"/>
        <v>4.3125736500705487E-3</v>
      </c>
      <c r="BA1208" s="67">
        <f t="shared" si="347"/>
        <v>4.2217573276449863E-3</v>
      </c>
      <c r="BB1208" s="67">
        <f t="shared" si="347"/>
        <v>4.1328534605391759E-3</v>
      </c>
      <c r="BC1208" s="67">
        <f t="shared" si="347"/>
        <v>4.0458217753171072E-3</v>
      </c>
      <c r="BD1208" s="67">
        <f t="shared" si="345"/>
        <v>3.9606228466408273E-3</v>
      </c>
      <c r="BE1208" s="67">
        <f t="shared" si="345"/>
        <v>3.8772180794107774E-3</v>
      </c>
      <c r="BF1208" s="67">
        <f t="shared" si="345"/>
        <v>3.7955696912822098E-3</v>
      </c>
      <c r="BG1208" s="67">
        <f t="shared" si="345"/>
        <v>3.7156406955498032E-3</v>
      </c>
      <c r="BH1208" s="67">
        <f t="shared" si="345"/>
        <v>3.6373948843926827E-3</v>
      </c>
      <c r="BI1208" s="67">
        <f t="shared" si="345"/>
        <v>3.5607968124722889E-3</v>
      </c>
      <c r="BJ1208" s="67">
        <f t="shared" si="345"/>
        <v>3.4858117808756433E-3</v>
      </c>
      <c r="BK1208" s="67">
        <f t="shared" si="345"/>
        <v>3.4124058213967491E-3</v>
      </c>
      <c r="BL1208" s="67">
        <f t="shared" si="345"/>
        <v>3.3405456811489956E-3</v>
      </c>
      <c r="BM1208" s="67">
        <f t="shared" si="345"/>
        <v>3.2701988075016122E-3</v>
      </c>
      <c r="BN1208" s="67">
        <f t="shared" si="345"/>
        <v>3.2013333333333282E-3</v>
      </c>
      <c r="BO1208" s="67">
        <f t="shared" si="345"/>
        <v>3.1339180625965728E-3</v>
      </c>
      <c r="BP1208" s="67">
        <f t="shared" si="345"/>
        <v>3.067922456185675E-3</v>
      </c>
      <c r="BQ1208" s="67">
        <f t="shared" si="345"/>
        <v>3.0033166181026492E-3</v>
      </c>
      <c r="BS1208" s="55"/>
    </row>
    <row r="1209" spans="2:71">
      <c r="B1209" s="56">
        <v>51</v>
      </c>
      <c r="C1209" s="212">
        <v>7.7999999999999996E-3</v>
      </c>
      <c r="D1209" s="212">
        <v>5.1000000000000004E-3</v>
      </c>
      <c r="I1209" s="61" t="s">
        <v>381</v>
      </c>
      <c r="J1209" s="67">
        <f t="shared" si="346"/>
        <v>1.0957567230571334E-2</v>
      </c>
      <c r="K1209" s="67">
        <f t="shared" si="346"/>
        <v>1.0727238158715685E-2</v>
      </c>
      <c r="L1209" s="67">
        <f t="shared" si="346"/>
        <v>1.0501750625152755E-2</v>
      </c>
      <c r="M1209" s="67">
        <f t="shared" si="346"/>
        <v>1.0281002860301959E-2</v>
      </c>
      <c r="N1209" s="67">
        <f t="shared" si="346"/>
        <v>1.0064895233788665E-2</v>
      </c>
      <c r="O1209" s="67">
        <f t="shared" si="346"/>
        <v>9.8533302094778764E-3</v>
      </c>
      <c r="P1209" s="67">
        <f t="shared" si="346"/>
        <v>9.6462123014531449E-3</v>
      </c>
      <c r="Q1209" s="67">
        <f t="shared" si="346"/>
        <v>9.4434480309207678E-3</v>
      </c>
      <c r="R1209" s="67">
        <f t="shared" si="346"/>
        <v>9.2449458840198964E-3</v>
      </c>
      <c r="S1209" s="67">
        <f t="shared" si="346"/>
        <v>9.0506162705194532E-3</v>
      </c>
      <c r="T1209" s="67">
        <f t="shared" si="346"/>
        <v>8.8603714833832767E-3</v>
      </c>
      <c r="U1209" s="67">
        <f t="shared" si="346"/>
        <v>8.6741256591851678E-3</v>
      </c>
      <c r="V1209" s="67">
        <f t="shared" si="346"/>
        <v>8.491794739356056E-3</v>
      </c>
      <c r="W1209" s="67">
        <f t="shared" si="346"/>
        <v>8.3132964322457283E-3</v>
      </c>
      <c r="X1209" s="67">
        <f t="shared" si="346"/>
        <v>8.1385501759820358E-3</v>
      </c>
      <c r="Y1209" s="67">
        <f t="shared" ref="Y1209:AN1224" si="348">$C1209*POWER(POWER($D1209/$C1209,1/($D$672-$C$672)),Y$672-$C$672)</f>
        <v>7.9674771021107978E-3</v>
      </c>
      <c r="Z1209" s="67">
        <f t="shared" si="348"/>
        <v>7.7999999999999996E-3</v>
      </c>
      <c r="AA1209" s="67">
        <f t="shared" si="348"/>
        <v>7.6360432819922198E-3</v>
      </c>
      <c r="AB1209" s="67">
        <f t="shared" si="348"/>
        <v>7.4755329492895524E-3</v>
      </c>
      <c r="AC1209" s="67">
        <f t="shared" si="348"/>
        <v>7.318396558555638E-3</v>
      </c>
      <c r="AD1209" s="67">
        <f t="shared" si="348"/>
        <v>7.1645631892197116E-3</v>
      </c>
      <c r="AE1209" s="67">
        <f t="shared" si="348"/>
        <v>7.0139634114679402E-3</v>
      </c>
      <c r="AF1209" s="67">
        <f t="shared" si="348"/>
        <v>6.8665292549075635E-3</v>
      </c>
      <c r="AG1209" s="67">
        <f t="shared" si="348"/>
        <v>6.7221941778897367E-3</v>
      </c>
      <c r="AH1209" s="67">
        <f t="shared" si="348"/>
        <v>6.5808930374771958E-3</v>
      </c>
      <c r="AI1209" s="67">
        <f t="shared" si="348"/>
        <v>6.4425620600432202E-3</v>
      </c>
      <c r="AJ1209" s="67">
        <f t="shared" si="348"/>
        <v>6.3071388124885872E-3</v>
      </c>
      <c r="AK1209" s="67">
        <f t="shared" si="348"/>
        <v>6.1745621740635732E-3</v>
      </c>
      <c r="AL1209" s="67">
        <f t="shared" si="348"/>
        <v>6.0447723087822328E-3</v>
      </c>
      <c r="AM1209" s="67">
        <f t="shared" si="348"/>
        <v>5.9177106384165606E-3</v>
      </c>
      <c r="AN1209" s="67">
        <f t="shared" si="348"/>
        <v>5.7933198160582903E-3</v>
      </c>
      <c r="AO1209" s="67">
        <f t="shared" si="347"/>
        <v>5.6715437002364498E-3</v>
      </c>
      <c r="AP1209" s="67">
        <f t="shared" si="347"/>
        <v>5.5523273295789537E-3</v>
      </c>
      <c r="AQ1209" s="67">
        <f t="shared" si="347"/>
        <v>5.4356168980068172E-3</v>
      </c>
      <c r="AR1209" s="67">
        <f t="shared" si="347"/>
        <v>5.3213597304497878E-3</v>
      </c>
      <c r="AS1209" s="67">
        <f t="shared" si="347"/>
        <v>5.2095042590724399E-3</v>
      </c>
      <c r="AT1209" s="67">
        <f t="shared" si="347"/>
        <v>5.0999999999999943E-3</v>
      </c>
      <c r="AU1209" s="67">
        <f t="shared" si="347"/>
        <v>4.9927975305333692E-3</v>
      </c>
      <c r="AV1209" s="67">
        <f t="shared" si="347"/>
        <v>4.8878484668431633E-3</v>
      </c>
      <c r="AW1209" s="67">
        <f t="shared" si="347"/>
        <v>4.7851054421325281E-3</v>
      </c>
      <c r="AX1209" s="67">
        <f t="shared" si="347"/>
        <v>4.6845220852590377E-3</v>
      </c>
      <c r="AY1209" s="67">
        <f t="shared" si="347"/>
        <v>4.5860529998059561E-3</v>
      </c>
      <c r="AZ1209" s="67">
        <f t="shared" si="347"/>
        <v>4.4896537435934018E-3</v>
      </c>
      <c r="BA1209" s="67">
        <f t="shared" si="347"/>
        <v>4.3952808086202078E-3</v>
      </c>
      <c r="BB1209" s="67">
        <f t="shared" si="347"/>
        <v>4.3028916014273928E-3</v>
      </c>
      <c r="BC1209" s="67">
        <f t="shared" si="347"/>
        <v>4.2124444238744096E-3</v>
      </c>
      <c r="BD1209" s="67">
        <f t="shared" si="347"/>
        <v>4.123898454319457E-3</v>
      </c>
      <c r="BE1209" s="67">
        <f t="shared" ref="BD1209:BQ1224" si="349">$C1209*POWER(POWER($D1209/$C1209,1/($D$672-$C$672)),BE$672-$C$672)</f>
        <v>4.0372137291954093E-3</v>
      </c>
      <c r="BF1209" s="67">
        <f t="shared" si="349"/>
        <v>3.9523511249729944E-3</v>
      </c>
      <c r="BG1209" s="67">
        <f t="shared" si="349"/>
        <v>3.8692723405031318E-3</v>
      </c>
      <c r="BH1209" s="67">
        <f t="shared" si="349"/>
        <v>3.7879398797304167E-3</v>
      </c>
      <c r="BI1209" s="67">
        <f t="shared" si="349"/>
        <v>3.7083170347699829E-3</v>
      </c>
      <c r="BJ1209" s="67">
        <f t="shared" si="349"/>
        <v>3.6303678693400815E-3</v>
      </c>
      <c r="BK1209" s="67">
        <f t="shared" si="349"/>
        <v>3.554057202542915E-3</v>
      </c>
      <c r="BL1209" s="67">
        <f t="shared" si="349"/>
        <v>3.4793505929863956E-3</v>
      </c>
      <c r="BM1209" s="67">
        <f t="shared" si="349"/>
        <v>3.4062143232396688E-3</v>
      </c>
      <c r="BN1209" s="67">
        <f t="shared" si="349"/>
        <v>3.3346153846153777E-3</v>
      </c>
      <c r="BO1209" s="67">
        <f t="shared" si="349"/>
        <v>3.2645214622718148E-3</v>
      </c>
      <c r="BP1209" s="67">
        <f t="shared" si="349"/>
        <v>3.1959009206282188E-3</v>
      </c>
      <c r="BQ1209" s="67">
        <f t="shared" si="349"/>
        <v>3.1287227890866493E-3</v>
      </c>
      <c r="BS1209" s="55"/>
    </row>
    <row r="1210" spans="2:71">
      <c r="B1210" s="56">
        <v>52</v>
      </c>
      <c r="C1210" s="212">
        <v>8.0999999999999996E-3</v>
      </c>
      <c r="D1210" s="212">
        <v>5.3E-3</v>
      </c>
      <c r="I1210" s="61" t="s">
        <v>381</v>
      </c>
      <c r="J1210" s="67">
        <f t="shared" ref="J1210:Y1225" si="350">$C1210*POWER(POWER($D1210/$C1210,1/($D$672-$C$672)),J$672-$C$672)</f>
        <v>1.1372405541688098E-2</v>
      </c>
      <c r="K1210" s="67">
        <f t="shared" si="350"/>
        <v>1.1133760652272602E-2</v>
      </c>
      <c r="L1210" s="67">
        <f t="shared" si="350"/>
        <v>1.0900123620080929E-2</v>
      </c>
      <c r="M1210" s="67">
        <f t="shared" si="350"/>
        <v>1.067138935744899E-2</v>
      </c>
      <c r="N1210" s="67">
        <f t="shared" si="350"/>
        <v>1.044745498193075E-2</v>
      </c>
      <c r="O1210" s="67">
        <f t="shared" si="350"/>
        <v>1.0228219770022707E-2</v>
      </c>
      <c r="P1210" s="67">
        <f t="shared" si="350"/>
        <v>1.0013585111859426E-2</v>
      </c>
      <c r="Q1210" s="67">
        <f t="shared" si="350"/>
        <v>9.8034544668597935E-3</v>
      </c>
      <c r="R1210" s="67">
        <f t="shared" si="350"/>
        <v>9.5977333203039958E-3</v>
      </c>
      <c r="S1210" s="67">
        <f t="shared" si="350"/>
        <v>9.3963291408217242E-3</v>
      </c>
      <c r="T1210" s="67">
        <f t="shared" si="350"/>
        <v>9.1991513387724572E-3</v>
      </c>
      <c r="U1210" s="67">
        <f t="shared" si="350"/>
        <v>9.0061112254991253E-3</v>
      </c>
      <c r="V1210" s="67">
        <f t="shared" si="350"/>
        <v>8.8171219734368179E-3</v>
      </c>
      <c r="W1210" s="67">
        <f t="shared" si="350"/>
        <v>8.6320985770585879E-3</v>
      </c>
      <c r="X1210" s="67">
        <f t="shared" si="350"/>
        <v>8.4509578146407891E-3</v>
      </c>
      <c r="Y1210" s="67">
        <f t="shared" si="350"/>
        <v>8.2736182108307608E-3</v>
      </c>
      <c r="Z1210" s="67">
        <f t="shared" si="348"/>
        <v>8.0999999999999996E-3</v>
      </c>
      <c r="AA1210" s="67">
        <f t="shared" si="348"/>
        <v>7.930025090366364E-3</v>
      </c>
      <c r="AB1210" s="67">
        <f t="shared" si="348"/>
        <v>7.7636170288691436E-3</v>
      </c>
      <c r="AC1210" s="67">
        <f t="shared" si="348"/>
        <v>7.6007009667812195E-3</v>
      </c>
      <c r="AD1210" s="67">
        <f t="shared" si="348"/>
        <v>7.4412036260428334E-3</v>
      </c>
      <c r="AE1210" s="67">
        <f t="shared" si="348"/>
        <v>7.2850532663018318E-3</v>
      </c>
      <c r="AF1210" s="67">
        <f t="shared" si="348"/>
        <v>7.1321796526455511E-3</v>
      </c>
      <c r="AG1210" s="67">
        <f t="shared" si="348"/>
        <v>6.9825140240098371E-3</v>
      </c>
      <c r="AH1210" s="67">
        <f t="shared" si="348"/>
        <v>6.8359890622509889E-3</v>
      </c>
      <c r="AI1210" s="67">
        <f t="shared" si="348"/>
        <v>6.6925388618667139E-3</v>
      </c>
      <c r="AJ1210" s="67">
        <f t="shared" si="348"/>
        <v>6.5520989003524681E-3</v>
      </c>
      <c r="AK1210" s="67">
        <f t="shared" si="348"/>
        <v>6.4146060091798693E-3</v>
      </c>
      <c r="AL1210" s="67">
        <f t="shared" si="348"/>
        <v>6.2799983453841008E-3</v>
      </c>
      <c r="AM1210" s="67">
        <f t="shared" si="348"/>
        <v>6.1482153637475515E-3</v>
      </c>
      <c r="AN1210" s="67">
        <f t="shared" si="348"/>
        <v>6.0191977895671673E-3</v>
      </c>
      <c r="AO1210" s="67">
        <f t="shared" ref="AO1210:BD1225" si="351">$C1210*POWER(POWER($D1210/$C1210,1/($D$672-$C$672)),AO$672-$C$672)</f>
        <v>5.8928875919932585E-3</v>
      </c>
      <c r="AP1210" s="67">
        <f t="shared" si="351"/>
        <v>5.7692279579277979E-3</v>
      </c>
      <c r="AQ1210" s="67">
        <f t="shared" si="351"/>
        <v>5.6481632664704372E-3</v>
      </c>
      <c r="AR1210" s="67">
        <f t="shared" si="351"/>
        <v>5.5296390639007669E-3</v>
      </c>
      <c r="AS1210" s="67">
        <f t="shared" si="351"/>
        <v>5.4136020391855628E-3</v>
      </c>
      <c r="AT1210" s="67">
        <f t="shared" si="351"/>
        <v>5.3000000000000026E-3</v>
      </c>
      <c r="AU1210" s="67">
        <f t="shared" si="351"/>
        <v>5.1887818492520679E-3</v>
      </c>
      <c r="AV1210" s="67">
        <f t="shared" si="351"/>
        <v>5.0798975620995664E-3</v>
      </c>
      <c r="AW1210" s="67">
        <f t="shared" si="351"/>
        <v>4.9732981634494425E-3</v>
      </c>
      <c r="AX1210" s="67">
        <f t="shared" si="351"/>
        <v>4.8689357059292643E-3</v>
      </c>
      <c r="AY1210" s="67">
        <f t="shared" si="351"/>
        <v>4.7667632483209543E-3</v>
      </c>
      <c r="AZ1210" s="67">
        <f t="shared" si="351"/>
        <v>4.6667348344470909E-3</v>
      </c>
      <c r="BA1210" s="67">
        <f t="shared" si="351"/>
        <v>4.5688054725002668E-3</v>
      </c>
      <c r="BB1210" s="67">
        <f t="shared" si="351"/>
        <v>4.4729311148062056E-3</v>
      </c>
      <c r="BC1210" s="67">
        <f t="shared" si="351"/>
        <v>4.3790686380115558E-3</v>
      </c>
      <c r="BD1210" s="67">
        <f t="shared" si="351"/>
        <v>4.2871758236874202E-3</v>
      </c>
      <c r="BE1210" s="67">
        <f t="shared" si="349"/>
        <v>4.1972113393399166E-3</v>
      </c>
      <c r="BF1210" s="67">
        <f t="shared" si="349"/>
        <v>4.1091347198192281E-3</v>
      </c>
      <c r="BG1210" s="67">
        <f t="shared" si="349"/>
        <v>4.0229063491187701E-3</v>
      </c>
      <c r="BH1210" s="67">
        <f t="shared" si="349"/>
        <v>3.9384874425562964E-3</v>
      </c>
      <c r="BI1210" s="67">
        <f t="shared" si="349"/>
        <v>3.855840029328924E-3</v>
      </c>
      <c r="BJ1210" s="67">
        <f t="shared" si="349"/>
        <v>3.7749269354342401E-3</v>
      </c>
      <c r="BK1210" s="67">
        <f t="shared" si="349"/>
        <v>3.6957117669497944E-3</v>
      </c>
      <c r="BL1210" s="67">
        <f t="shared" si="349"/>
        <v>3.6181588936634668E-3</v>
      </c>
      <c r="BM1210" s="67">
        <f t="shared" si="349"/>
        <v>3.542233433047345E-3</v>
      </c>
      <c r="BN1210" s="67">
        <f t="shared" si="349"/>
        <v>3.4679012345679048E-3</v>
      </c>
      <c r="BO1210" s="67">
        <f t="shared" si="349"/>
        <v>3.3951288643254292E-3</v>
      </c>
      <c r="BP1210" s="67">
        <f t="shared" si="349"/>
        <v>3.3238835900157668E-3</v>
      </c>
      <c r="BQ1210" s="67">
        <f t="shared" si="349"/>
        <v>3.2541333662076621E-3</v>
      </c>
      <c r="BS1210" s="55"/>
    </row>
    <row r="1211" spans="2:71">
      <c r="B1211" s="56">
        <v>53</v>
      </c>
      <c r="C1211" s="212">
        <v>8.5000000000000006E-3</v>
      </c>
      <c r="D1211" s="212">
        <v>5.5999999999999999E-3</v>
      </c>
      <c r="I1211" s="61" t="s">
        <v>381</v>
      </c>
      <c r="J1211" s="67">
        <f t="shared" si="350"/>
        <v>1.1868713450501115E-2</v>
      </c>
      <c r="K1211" s="67">
        <f t="shared" si="350"/>
        <v>1.162363863341237E-2</v>
      </c>
      <c r="L1211" s="67">
        <f t="shared" si="350"/>
        <v>1.1383624319824832E-2</v>
      </c>
      <c r="M1211" s="67">
        <f t="shared" si="350"/>
        <v>1.1148566016359744E-2</v>
      </c>
      <c r="N1211" s="67">
        <f t="shared" si="350"/>
        <v>1.0918361387302346E-2</v>
      </c>
      <c r="O1211" s="67">
        <f t="shared" si="350"/>
        <v>1.0692910210048673E-2</v>
      </c>
      <c r="P1211" s="67">
        <f t="shared" si="350"/>
        <v>1.0472114331472349E-2</v>
      </c>
      <c r="Q1211" s="67">
        <f t="shared" si="350"/>
        <v>1.0255877625192304E-2</v>
      </c>
      <c r="R1211" s="67">
        <f t="shared" si="350"/>
        <v>1.0044105949722926E-2</v>
      </c>
      <c r="S1211" s="67">
        <f t="shared" si="350"/>
        <v>9.8367071074883117E-3</v>
      </c>
      <c r="T1211" s="67">
        <f t="shared" si="350"/>
        <v>9.633590804682849E-3</v>
      </c>
      <c r="U1211" s="67">
        <f t="shared" si="350"/>
        <v>9.4346686119606213E-3</v>
      </c>
      <c r="V1211" s="67">
        <f t="shared" si="350"/>
        <v>9.2398539259365385E-3</v>
      </c>
      <c r="W1211" s="67">
        <f t="shared" si="350"/>
        <v>9.0490619314824126E-3</v>
      </c>
      <c r="X1211" s="67">
        <f t="shared" si="350"/>
        <v>8.8622095648015781E-3</v>
      </c>
      <c r="Y1211" s="67">
        <f t="shared" si="350"/>
        <v>8.6792154772659842E-3</v>
      </c>
      <c r="Z1211" s="67">
        <f t="shared" si="348"/>
        <v>8.5000000000000006E-3</v>
      </c>
      <c r="AA1211" s="67">
        <f t="shared" si="348"/>
        <v>8.3244851091955237E-3</v>
      </c>
      <c r="AB1211" s="67">
        <f t="shared" si="348"/>
        <v>8.1525943921432927E-3</v>
      </c>
      <c r="AC1211" s="67">
        <f t="shared" si="348"/>
        <v>7.9842530139656205E-3</v>
      </c>
      <c r="AD1211" s="67">
        <f t="shared" si="348"/>
        <v>7.8193876850360319E-3</v>
      </c>
      <c r="AE1211" s="67">
        <f t="shared" si="348"/>
        <v>7.6579266290716817E-3</v>
      </c>
      <c r="AF1211" s="67">
        <f t="shared" si="348"/>
        <v>7.4997995518845976E-3</v>
      </c>
      <c r="AG1211" s="67">
        <f t="shared" si="348"/>
        <v>7.3449376107781869E-3</v>
      </c>
      <c r="AH1211" s="67">
        <f t="shared" si="348"/>
        <v>7.1932733845756647E-3</v>
      </c>
      <c r="AI1211" s="67">
        <f t="shared" si="348"/>
        <v>7.0447408442673642E-3</v>
      </c>
      <c r="AJ1211" s="67">
        <f t="shared" si="348"/>
        <v>6.8992753242641371E-3</v>
      </c>
      <c r="AK1211" s="67">
        <f t="shared" si="348"/>
        <v>6.7568134942443446E-3</v>
      </c>
      <c r="AL1211" s="67">
        <f t="shared" si="348"/>
        <v>6.6172933315821652E-3</v>
      </c>
      <c r="AM1211" s="67">
        <f t="shared" si="348"/>
        <v>6.4806540943452423E-3</v>
      </c>
      <c r="AN1211" s="67">
        <f t="shared" si="348"/>
        <v>6.3468362948498787E-3</v>
      </c>
      <c r="AO1211" s="67">
        <f t="shared" si="351"/>
        <v>6.2157816737622943E-3</v>
      </c>
      <c r="AP1211" s="67">
        <f t="shared" si="351"/>
        <v>6.0874331747346631E-3</v>
      </c>
      <c r="AQ1211" s="67">
        <f t="shared" si="351"/>
        <v>5.961734919564885E-3</v>
      </c>
      <c r="AR1211" s="67">
        <f t="shared" si="351"/>
        <v>5.8386321838692773E-3</v>
      </c>
      <c r="AS1211" s="67">
        <f t="shared" si="351"/>
        <v>5.7180713732575923E-3</v>
      </c>
      <c r="AT1211" s="67">
        <f t="shared" si="351"/>
        <v>5.6000000000000025E-3</v>
      </c>
      <c r="AU1211" s="67">
        <f t="shared" si="351"/>
        <v>5.4843666601758758E-3</v>
      </c>
      <c r="AV1211" s="67">
        <f t="shared" si="351"/>
        <v>5.3711210112944068E-3</v>
      </c>
      <c r="AW1211" s="67">
        <f t="shared" si="351"/>
        <v>5.2602137503773511E-3</v>
      </c>
      <c r="AX1211" s="67">
        <f t="shared" si="351"/>
        <v>5.1515965924943284E-3</v>
      </c>
      <c r="AY1211" s="67">
        <f t="shared" si="351"/>
        <v>5.045222249741345E-3</v>
      </c>
      <c r="AZ1211" s="67">
        <f t="shared" si="351"/>
        <v>4.9410444106533832E-3</v>
      </c>
      <c r="BA1211" s="67">
        <f t="shared" si="351"/>
        <v>4.8390177200421016E-3</v>
      </c>
      <c r="BB1211" s="67">
        <f t="shared" si="351"/>
        <v>4.7390977592498508E-3</v>
      </c>
      <c r="BC1211" s="67">
        <f t="shared" si="351"/>
        <v>4.641241026811441E-3</v>
      </c>
      <c r="BD1211" s="67">
        <f t="shared" si="349"/>
        <v>4.5454049195151978E-3</v>
      </c>
      <c r="BE1211" s="67">
        <f t="shared" si="349"/>
        <v>4.4515477138550984E-3</v>
      </c>
      <c r="BF1211" s="67">
        <f t="shared" si="349"/>
        <v>4.3596285478658984E-3</v>
      </c>
      <c r="BG1211" s="67">
        <f t="shared" si="349"/>
        <v>4.269607403333338E-3</v>
      </c>
      <c r="BH1211" s="67">
        <f t="shared" si="349"/>
        <v>4.1814450883716865E-3</v>
      </c>
      <c r="BI1211" s="67">
        <f t="shared" si="349"/>
        <v>4.095103220361042E-3</v>
      </c>
      <c r="BJ1211" s="67">
        <f t="shared" si="349"/>
        <v>4.0105442092369555E-3</v>
      </c>
      <c r="BK1211" s="67">
        <f t="shared" si="349"/>
        <v>3.9277312411251019E-3</v>
      </c>
      <c r="BL1211" s="67">
        <f t="shared" si="349"/>
        <v>3.8466282623138776E-3</v>
      </c>
      <c r="BM1211" s="67">
        <f t="shared" si="349"/>
        <v>3.7671999635579445E-3</v>
      </c>
      <c r="BN1211" s="67">
        <f t="shared" si="349"/>
        <v>3.6894117647058846E-3</v>
      </c>
      <c r="BO1211" s="67">
        <f t="shared" si="349"/>
        <v>3.6132297996452835E-3</v>
      </c>
      <c r="BP1211" s="67">
        <f t="shared" si="349"/>
        <v>3.5386209015586686E-3</v>
      </c>
      <c r="BQ1211" s="67">
        <f t="shared" si="349"/>
        <v>3.4655525884839033E-3</v>
      </c>
      <c r="BS1211" s="55"/>
    </row>
    <row r="1212" spans="2:71">
      <c r="B1212" s="56">
        <v>54</v>
      </c>
      <c r="C1212" s="212">
        <v>8.8000000000000005E-3</v>
      </c>
      <c r="D1212" s="212">
        <v>5.7999999999999996E-3</v>
      </c>
      <c r="I1212" s="61" t="s">
        <v>381</v>
      </c>
      <c r="J1212" s="67">
        <f t="shared" si="350"/>
        <v>1.2283621192475516E-2</v>
      </c>
      <c r="K1212" s="67">
        <f t="shared" si="350"/>
        <v>1.2030223091758906E-2</v>
      </c>
      <c r="L1212" s="67">
        <f t="shared" si="350"/>
        <v>1.178205232559134E-2</v>
      </c>
      <c r="M1212" s="67">
        <f t="shared" si="350"/>
        <v>1.1539001059595169E-2</v>
      </c>
      <c r="N1212" s="67">
        <f t="shared" si="350"/>
        <v>1.1300963683901797E-2</v>
      </c>
      <c r="O1212" s="67">
        <f t="shared" si="350"/>
        <v>1.1067836767262404E-2</v>
      </c>
      <c r="P1212" s="67">
        <f t="shared" si="350"/>
        <v>1.0839519012105338E-2</v>
      </c>
      <c r="Q1212" s="67">
        <f t="shared" si="350"/>
        <v>1.0615911210520607E-2</v>
      </c>
      <c r="R1212" s="67">
        <f t="shared" si="350"/>
        <v>1.0396916201152366E-2</v>
      </c>
      <c r="S1212" s="67">
        <f t="shared" si="350"/>
        <v>1.0182438826980684E-2</v>
      </c>
      <c r="T1212" s="67">
        <f t="shared" si="350"/>
        <v>9.9723858939742109E-3</v>
      </c>
      <c r="U1212" s="67">
        <f t="shared" si="350"/>
        <v>9.7666661305957931E-3</v>
      </c>
      <c r="V1212" s="67">
        <f t="shared" si="350"/>
        <v>9.5651901481434674E-3</v>
      </c>
      <c r="W1212" s="67">
        <f t="shared" si="350"/>
        <v>9.3678704019095546E-3</v>
      </c>
      <c r="X1212" s="67">
        <f t="shared" si="350"/>
        <v>9.1746211531410111E-3</v>
      </c>
      <c r="Y1212" s="67">
        <f t="shared" si="350"/>
        <v>8.9853584317845063E-3</v>
      </c>
      <c r="Z1212" s="67">
        <f t="shared" si="348"/>
        <v>8.8000000000000005E-3</v>
      </c>
      <c r="AA1212" s="67">
        <f t="shared" si="348"/>
        <v>8.6184653164270396E-3</v>
      </c>
      <c r="AB1212" s="67">
        <f t="shared" si="348"/>
        <v>8.4406755011881603E-3</v>
      </c>
      <c r="AC1212" s="67">
        <f t="shared" si="348"/>
        <v>8.2665533016142694E-3</v>
      </c>
      <c r="AD1212" s="67">
        <f t="shared" si="348"/>
        <v>8.0960230586770449E-3</v>
      </c>
      <c r="AE1212" s="67">
        <f t="shared" si="348"/>
        <v>7.9290106741138257E-3</v>
      </c>
      <c r="AF1212" s="67">
        <f t="shared" si="348"/>
        <v>7.7654435782306555E-3</v>
      </c>
      <c r="AG1212" s="67">
        <f t="shared" si="348"/>
        <v>7.6052506983695436E-3</v>
      </c>
      <c r="AH1212" s="67">
        <f t="shared" si="348"/>
        <v>7.448362428026184E-3</v>
      </c>
      <c r="AI1212" s="67">
        <f t="shared" si="348"/>
        <v>7.2947105966047667E-3</v>
      </c>
      <c r="AJ1212" s="67">
        <f t="shared" si="348"/>
        <v>7.1442284397967015E-3</v>
      </c>
      <c r="AK1212" s="67">
        <f t="shared" si="348"/>
        <v>6.9968505705704006E-3</v>
      </c>
      <c r="AL1212" s="67">
        <f t="shared" si="348"/>
        <v>6.8525129507595144E-3</v>
      </c>
      <c r="AM1212" s="67">
        <f t="shared" si="348"/>
        <v>6.7111528632372696E-3</v>
      </c>
      <c r="AN1212" s="67">
        <f t="shared" si="348"/>
        <v>6.5727088846648206E-3</v>
      </c>
      <c r="AO1212" s="67">
        <f t="shared" si="351"/>
        <v>6.4371208588017729E-3</v>
      </c>
      <c r="AP1212" s="67">
        <f t="shared" si="351"/>
        <v>6.3043298703672852E-3</v>
      </c>
      <c r="AQ1212" s="67">
        <f t="shared" si="351"/>
        <v>6.1742782194403878E-3</v>
      </c>
      <c r="AR1212" s="67">
        <f t="shared" si="351"/>
        <v>6.0469093963883948E-3</v>
      </c>
      <c r="AS1212" s="67">
        <f t="shared" si="351"/>
        <v>5.9221680573125152E-3</v>
      </c>
      <c r="AT1212" s="67">
        <f t="shared" si="351"/>
        <v>5.8000000000000013E-3</v>
      </c>
      <c r="AU1212" s="67">
        <f t="shared" si="351"/>
        <v>5.680352140372367E-3</v>
      </c>
      <c r="AV1212" s="67">
        <f t="shared" si="351"/>
        <v>5.5631724894194701E-3</v>
      </c>
      <c r="AW1212" s="67">
        <f t="shared" si="351"/>
        <v>5.448410130609406E-3</v>
      </c>
      <c r="AX1212" s="67">
        <f t="shared" si="351"/>
        <v>5.3360151977644172E-3</v>
      </c>
      <c r="AY1212" s="67">
        <f t="shared" si="351"/>
        <v>5.2259388533932036E-3</v>
      </c>
      <c r="AZ1212" s="67">
        <f t="shared" si="351"/>
        <v>5.1181332674702061E-3</v>
      </c>
      <c r="BA1212" s="67">
        <f t="shared" si="351"/>
        <v>5.012551596652654E-3</v>
      </c>
      <c r="BB1212" s="67">
        <f t="shared" si="351"/>
        <v>4.9091479639263493E-3</v>
      </c>
      <c r="BC1212" s="67">
        <f t="shared" si="351"/>
        <v>4.8078774386713244E-3</v>
      </c>
      <c r="BD1212" s="67">
        <f t="shared" si="349"/>
        <v>4.7086960171387349E-3</v>
      </c>
      <c r="BE1212" s="67">
        <f t="shared" si="349"/>
        <v>4.6115606033304913E-3</v>
      </c>
      <c r="BF1212" s="67">
        <f t="shared" si="349"/>
        <v>4.5164289902733168E-3</v>
      </c>
      <c r="BG1212" s="67">
        <f t="shared" si="349"/>
        <v>4.4232598416791107E-3</v>
      </c>
      <c r="BH1212" s="67">
        <f t="shared" si="349"/>
        <v>4.3320126739836325E-3</v>
      </c>
      <c r="BI1212" s="67">
        <f t="shared" si="349"/>
        <v>4.2426478387557146E-3</v>
      </c>
      <c r="BJ1212" s="67">
        <f t="shared" si="349"/>
        <v>4.1551265054693472E-3</v>
      </c>
      <c r="BK1212" s="67">
        <f t="shared" si="349"/>
        <v>4.0694106446311652E-3</v>
      </c>
      <c r="BL1212" s="67">
        <f t="shared" si="349"/>
        <v>3.9854630112559882E-3</v>
      </c>
      <c r="BM1212" s="67">
        <f t="shared" si="349"/>
        <v>3.9032471286832497E-3</v>
      </c>
      <c r="BN1212" s="67">
        <f t="shared" si="349"/>
        <v>3.8227272727272736E-3</v>
      </c>
      <c r="BO1212" s="67">
        <f t="shared" si="349"/>
        <v>3.7438684561545152E-3</v>
      </c>
      <c r="BP1212" s="67">
        <f t="shared" si="349"/>
        <v>3.6666364134810146E-3</v>
      </c>
      <c r="BQ1212" s="67">
        <f t="shared" si="349"/>
        <v>3.590997586083472E-3</v>
      </c>
      <c r="BS1212" s="55"/>
    </row>
    <row r="1213" spans="2:71">
      <c r="B1213" s="56">
        <v>55</v>
      </c>
      <c r="C1213" s="212">
        <v>9.1000000000000004E-3</v>
      </c>
      <c r="D1213" s="212">
        <v>6.1000000000000004E-3</v>
      </c>
      <c r="I1213" s="61" t="s">
        <v>381</v>
      </c>
      <c r="J1213" s="67">
        <f t="shared" si="350"/>
        <v>1.2531718713740819E-2</v>
      </c>
      <c r="K1213" s="67">
        <f t="shared" si="350"/>
        <v>1.2283582875632176E-2</v>
      </c>
      <c r="L1213" s="67">
        <f t="shared" si="350"/>
        <v>1.2040360281712962E-2</v>
      </c>
      <c r="M1213" s="67">
        <f t="shared" si="350"/>
        <v>1.1801953646687157E-2</v>
      </c>
      <c r="N1213" s="67">
        <f t="shared" si="350"/>
        <v>1.1568267611568204E-2</v>
      </c>
      <c r="O1213" s="67">
        <f t="shared" si="350"/>
        <v>1.1339208705536896E-2</v>
      </c>
      <c r="P1213" s="67">
        <f t="shared" si="350"/>
        <v>1.1114685308554476E-2</v>
      </c>
      <c r="Q1213" s="67">
        <f t="shared" si="350"/>
        <v>1.0894607614716046E-2</v>
      </c>
      <c r="R1213" s="67">
        <f t="shared" si="350"/>
        <v>1.0678887596329565E-2</v>
      </c>
      <c r="S1213" s="67">
        <f t="shared" si="350"/>
        <v>1.0467438968706146E-2</v>
      </c>
      <c r="T1213" s="67">
        <f t="shared" si="350"/>
        <v>1.0260177155647492E-2</v>
      </c>
      <c r="U1213" s="67">
        <f t="shared" si="350"/>
        <v>1.0057019255616733E-2</v>
      </c>
      <c r="V1213" s="67">
        <f t="shared" si="350"/>
        <v>9.857884008579074E-3</v>
      </c>
      <c r="W1213" s="67">
        <f t="shared" si="350"/>
        <v>9.6626917634990393E-3</v>
      </c>
      <c r="X1213" s="67">
        <f t="shared" si="350"/>
        <v>9.4713644464812768E-3</v>
      </c>
      <c r="Y1213" s="67">
        <f t="shared" si="350"/>
        <v>9.2838255295422077E-3</v>
      </c>
      <c r="Z1213" s="67">
        <f t="shared" si="348"/>
        <v>9.1000000000000004E-3</v>
      </c>
      <c r="AA1213" s="67">
        <f t="shared" si="348"/>
        <v>8.9198143304706681E-3</v>
      </c>
      <c r="AB1213" s="67">
        <f t="shared" si="348"/>
        <v>8.7431964494582293E-3</v>
      </c>
      <c r="AC1213" s="67">
        <f t="shared" si="348"/>
        <v>8.5700757125272281E-3</v>
      </c>
      <c r="AD1213" s="67">
        <f t="shared" si="348"/>
        <v>8.4003828740460418E-3</v>
      </c>
      <c r="AE1213" s="67">
        <f t="shared" si="348"/>
        <v>8.2340500594896993E-3</v>
      </c>
      <c r="AF1213" s="67">
        <f t="shared" si="348"/>
        <v>8.0710107382911071E-3</v>
      </c>
      <c r="AG1213" s="67">
        <f t="shared" si="348"/>
        <v>7.9111996972298527E-3</v>
      </c>
      <c r="AH1213" s="67">
        <f t="shared" si="348"/>
        <v>7.7545530143479161E-3</v>
      </c>
      <c r="AI1213" s="67">
        <f t="shared" si="348"/>
        <v>7.6010080333818739E-3</v>
      </c>
      <c r="AJ1213" s="67">
        <f t="shared" si="348"/>
        <v>7.4505033387013524E-3</v>
      </c>
      <c r="AK1213" s="67">
        <f t="shared" si="348"/>
        <v>7.3029787307437224E-3</v>
      </c>
      <c r="AL1213" s="67">
        <f t="shared" si="348"/>
        <v>7.1583752019352027E-3</v>
      </c>
      <c r="AM1213" s="67">
        <f t="shared" si="348"/>
        <v>7.0166349130887339E-3</v>
      </c>
      <c r="AN1213" s="67">
        <f t="shared" si="348"/>
        <v>6.877701170269198E-3</v>
      </c>
      <c r="AO1213" s="67">
        <f t="shared" si="351"/>
        <v>6.7415184021167108E-3</v>
      </c>
      <c r="AP1213" s="67">
        <f t="shared" si="351"/>
        <v>6.6080321376189395E-3</v>
      </c>
      <c r="AQ1213" s="67">
        <f t="shared" si="351"/>
        <v>6.4771889843235316E-3</v>
      </c>
      <c r="AR1213" s="67">
        <f t="shared" si="351"/>
        <v>6.3489366069819538E-3</v>
      </c>
      <c r="AS1213" s="67">
        <f t="shared" si="351"/>
        <v>6.223223706616203E-3</v>
      </c>
      <c r="AT1213" s="67">
        <f t="shared" si="351"/>
        <v>6.0999999999999995E-3</v>
      </c>
      <c r="AU1213" s="67">
        <f t="shared" si="351"/>
        <v>5.9792161995462709E-3</v>
      </c>
      <c r="AV1213" s="67">
        <f t="shared" si="351"/>
        <v>5.8608239935928784E-3</v>
      </c>
      <c r="AW1213" s="67">
        <f t="shared" si="351"/>
        <v>5.74477602707869E-3</v>
      </c>
      <c r="AX1213" s="67">
        <f t="shared" si="351"/>
        <v>5.6310258826022912E-3</v>
      </c>
      <c r="AY1213" s="67">
        <f t="shared" si="351"/>
        <v>5.5195280618557307E-3</v>
      </c>
      <c r="AZ1213" s="67">
        <f t="shared" si="351"/>
        <v>5.4102379674259059E-3</v>
      </c>
      <c r="BA1213" s="67">
        <f t="shared" si="351"/>
        <v>5.3031118849562724E-3</v>
      </c>
      <c r="BB1213" s="67">
        <f t="shared" si="351"/>
        <v>5.1981069656617893E-3</v>
      </c>
      <c r="BC1213" s="67">
        <f t="shared" si="351"/>
        <v>5.0951812091900462E-3</v>
      </c>
      <c r="BD1213" s="67">
        <f t="shared" si="349"/>
        <v>4.9942934468217848E-3</v>
      </c>
      <c r="BE1213" s="67">
        <f t="shared" si="349"/>
        <v>4.8954033250040328E-3</v>
      </c>
      <c r="BF1213" s="67">
        <f t="shared" si="349"/>
        <v>4.7984712892093113E-3</v>
      </c>
      <c r="BG1213" s="67">
        <f t="shared" si="349"/>
        <v>4.7034585681144251E-3</v>
      </c>
      <c r="BH1213" s="67">
        <f t="shared" si="349"/>
        <v>4.6103271580925382E-3</v>
      </c>
      <c r="BI1213" s="67">
        <f t="shared" si="349"/>
        <v>4.5190398080123002E-3</v>
      </c>
      <c r="BJ1213" s="67">
        <f t="shared" si="349"/>
        <v>4.42956000433797E-3</v>
      </c>
      <c r="BK1213" s="67">
        <f t="shared" si="349"/>
        <v>4.3418519565245643E-3</v>
      </c>
      <c r="BL1213" s="67">
        <f t="shared" si="349"/>
        <v>4.2558805827021887E-3</v>
      </c>
      <c r="BM1213" s="67">
        <f t="shared" si="349"/>
        <v>4.1716114956438285E-3</v>
      </c>
      <c r="BN1213" s="67">
        <f t="shared" si="349"/>
        <v>4.0890109890109883E-3</v>
      </c>
      <c r="BO1213" s="67">
        <f t="shared" si="349"/>
        <v>4.0080460238716758E-3</v>
      </c>
      <c r="BP1213" s="67">
        <f t="shared" si="349"/>
        <v>3.9286842154853353E-3</v>
      </c>
      <c r="BQ1213" s="67">
        <f t="shared" si="349"/>
        <v>3.8508938203494509E-3</v>
      </c>
      <c r="BS1213" s="55"/>
    </row>
    <row r="1214" spans="2:71">
      <c r="B1214" s="56">
        <v>56</v>
      </c>
      <c r="C1214" s="212">
        <v>9.5999999999999992E-3</v>
      </c>
      <c r="D1214" s="212">
        <v>6.4000000000000003E-3</v>
      </c>
      <c r="I1214" s="61" t="s">
        <v>381</v>
      </c>
      <c r="J1214" s="67">
        <f t="shared" si="350"/>
        <v>1.3278353925336883E-2</v>
      </c>
      <c r="K1214" s="67">
        <f t="shared" si="350"/>
        <v>1.3011868851981769E-2</v>
      </c>
      <c r="L1214" s="67">
        <f t="shared" si="350"/>
        <v>1.2750731903456011E-2</v>
      </c>
      <c r="M1214" s="67">
        <f t="shared" si="350"/>
        <v>1.2494835747522083E-2</v>
      </c>
      <c r="N1214" s="67">
        <f t="shared" si="350"/>
        <v>1.2244075206007595E-2</v>
      </c>
      <c r="O1214" s="67">
        <f t="shared" si="350"/>
        <v>1.1998347211575056E-2</v>
      </c>
      <c r="P1214" s="67">
        <f t="shared" si="350"/>
        <v>1.1757550765359257E-2</v>
      </c>
      <c r="Q1214" s="67">
        <f t="shared" si="350"/>
        <v>1.152158689545482E-2</v>
      </c>
      <c r="R1214" s="67">
        <f t="shared" si="350"/>
        <v>1.1290358616236867E-2</v>
      </c>
      <c r="S1214" s="67">
        <f t="shared" si="350"/>
        <v>1.1063770888498085E-2</v>
      </c>
      <c r="T1214" s="67">
        <f t="shared" si="350"/>
        <v>1.0841730580385813E-2</v>
      </c>
      <c r="U1214" s="67">
        <f t="shared" si="350"/>
        <v>1.0624146429123087E-2</v>
      </c>
      <c r="V1214" s="67">
        <f t="shared" si="350"/>
        <v>1.0410929003497908E-2</v>
      </c>
      <c r="W1214" s="67">
        <f t="shared" si="350"/>
        <v>1.0201990667105308E-2</v>
      </c>
      <c r="X1214" s="67">
        <f t="shared" si="350"/>
        <v>9.9972455423271416E-3</v>
      </c>
      <c r="Y1214" s="67">
        <f t="shared" si="350"/>
        <v>9.7966094750347454E-3</v>
      </c>
      <c r="Z1214" s="67">
        <f t="shared" si="348"/>
        <v>9.5999999999999992E-3</v>
      </c>
      <c r="AA1214" s="67">
        <f t="shared" si="348"/>
        <v>9.4073363070005522E-3</v>
      </c>
      <c r="AB1214" s="67">
        <f t="shared" si="348"/>
        <v>9.2185392076052919E-3</v>
      </c>
      <c r="AC1214" s="67">
        <f t="shared" si="348"/>
        <v>9.0335311026263944E-3</v>
      </c>
      <c r="AD1214" s="67">
        <f t="shared" si="348"/>
        <v>8.8522359502245847E-3</v>
      </c>
      <c r="AE1214" s="67">
        <f t="shared" si="348"/>
        <v>8.6745792346545093E-3</v>
      </c>
      <c r="AF1214" s="67">
        <f t="shared" si="348"/>
        <v>8.500487935637336E-3</v>
      </c>
      <c r="AG1214" s="67">
        <f t="shared" si="348"/>
        <v>8.3298904983480533E-3</v>
      </c>
      <c r="AH1214" s="67">
        <f t="shared" si="348"/>
        <v>8.1627168040050591E-3</v>
      </c>
      <c r="AI1214" s="67">
        <f t="shared" si="348"/>
        <v>7.9988981410500318E-3</v>
      </c>
      <c r="AJ1214" s="67">
        <f t="shared" si="348"/>
        <v>7.8383671769061674E-3</v>
      </c>
      <c r="AK1214" s="67">
        <f t="shared" si="348"/>
        <v>7.6810579303032102E-3</v>
      </c>
      <c r="AL1214" s="67">
        <f t="shared" si="348"/>
        <v>7.5269057441579076E-3</v>
      </c>
      <c r="AM1214" s="67">
        <f t="shared" si="348"/>
        <v>7.3758472589987197E-3</v>
      </c>
      <c r="AN1214" s="67">
        <f t="shared" si="348"/>
        <v>7.2278203869238717E-3</v>
      </c>
      <c r="AO1214" s="67">
        <f t="shared" si="351"/>
        <v>7.0827642860820557E-3</v>
      </c>
      <c r="AP1214" s="67">
        <f t="shared" si="351"/>
        <v>6.9406193356652685E-3</v>
      </c>
      <c r="AQ1214" s="67">
        <f t="shared" si="351"/>
        <v>6.8013271114035351E-3</v>
      </c>
      <c r="AR1214" s="67">
        <f t="shared" si="351"/>
        <v>6.6648303615514251E-3</v>
      </c>
      <c r="AS1214" s="67">
        <f t="shared" si="351"/>
        <v>6.5310729833564949E-3</v>
      </c>
      <c r="AT1214" s="67">
        <f t="shared" si="351"/>
        <v>6.3999999999999968E-3</v>
      </c>
      <c r="AU1214" s="67">
        <f t="shared" si="351"/>
        <v>6.2715575380003661E-3</v>
      </c>
      <c r="AV1214" s="67">
        <f t="shared" si="351"/>
        <v>6.1456928050701923E-3</v>
      </c>
      <c r="AW1214" s="67">
        <f t="shared" si="351"/>
        <v>6.0223540684175942E-3</v>
      </c>
      <c r="AX1214" s="67">
        <f t="shared" si="351"/>
        <v>5.9014906334830539E-3</v>
      </c>
      <c r="AY1214" s="67">
        <f t="shared" si="351"/>
        <v>5.7830528231030028E-3</v>
      </c>
      <c r="AZ1214" s="67">
        <f t="shared" si="351"/>
        <v>5.666991957091555E-3</v>
      </c>
      <c r="BA1214" s="67">
        <f t="shared" si="351"/>
        <v>5.5532603322320327E-3</v>
      </c>
      <c r="BB1214" s="67">
        <f t="shared" si="351"/>
        <v>5.4418112026700365E-3</v>
      </c>
      <c r="BC1214" s="67">
        <f t="shared" si="351"/>
        <v>5.3325987607000195E-3</v>
      </c>
      <c r="BD1214" s="67">
        <f t="shared" si="349"/>
        <v>5.2255781179374426E-3</v>
      </c>
      <c r="BE1214" s="67">
        <f t="shared" si="349"/>
        <v>5.1207052868688053E-3</v>
      </c>
      <c r="BF1214" s="67">
        <f t="shared" si="349"/>
        <v>5.0179371627719366E-3</v>
      </c>
      <c r="BG1214" s="67">
        <f t="shared" si="349"/>
        <v>4.9172315059991438E-3</v>
      </c>
      <c r="BH1214" s="67">
        <f t="shared" si="349"/>
        <v>4.8185469246159124E-3</v>
      </c>
      <c r="BI1214" s="67">
        <f t="shared" si="349"/>
        <v>4.7218428573880342E-3</v>
      </c>
      <c r="BJ1214" s="67">
        <f t="shared" si="349"/>
        <v>4.6270795571101767E-3</v>
      </c>
      <c r="BK1214" s="67">
        <f t="shared" si="349"/>
        <v>4.5342180742690219E-3</v>
      </c>
      <c r="BL1214" s="67">
        <f t="shared" si="349"/>
        <v>4.4432202410342805E-3</v>
      </c>
      <c r="BM1214" s="67">
        <f t="shared" si="349"/>
        <v>4.3540486555709934E-3</v>
      </c>
      <c r="BN1214" s="67">
        <f t="shared" si="349"/>
        <v>4.2666666666666625E-3</v>
      </c>
      <c r="BO1214" s="67">
        <f t="shared" si="349"/>
        <v>4.1810383586669084E-3</v>
      </c>
      <c r="BP1214" s="67">
        <f t="shared" si="349"/>
        <v>4.0971285367134595E-3</v>
      </c>
      <c r="BQ1214" s="67">
        <f t="shared" si="349"/>
        <v>4.0149027122783933E-3</v>
      </c>
      <c r="BS1214" s="55"/>
    </row>
    <row r="1215" spans="2:71">
      <c r="B1215" s="56">
        <v>57</v>
      </c>
      <c r="C1215" s="212">
        <v>1.01E-2</v>
      </c>
      <c r="D1215" s="212">
        <v>6.7000000000000002E-3</v>
      </c>
      <c r="I1215" s="61" t="s">
        <v>381</v>
      </c>
      <c r="J1215" s="67">
        <f t="shared" si="350"/>
        <v>1.4025508982077134E-2</v>
      </c>
      <c r="K1215" s="67">
        <f t="shared" si="350"/>
        <v>1.3740619140282809E-2</v>
      </c>
      <c r="L1215" s="67">
        <f t="shared" si="350"/>
        <v>1.346151605617844E-2</v>
      </c>
      <c r="M1215" s="67">
        <f t="shared" si="350"/>
        <v>1.3188082187613874E-2</v>
      </c>
      <c r="N1215" s="67">
        <f t="shared" si="350"/>
        <v>1.292020237998614E-2</v>
      </c>
      <c r="O1215" s="67">
        <f t="shared" si="350"/>
        <v>1.2657763817742978E-2</v>
      </c>
      <c r="P1215" s="67">
        <f t="shared" si="350"/>
        <v>1.2400655976871401E-2</v>
      </c>
      <c r="Q1215" s="67">
        <f t="shared" si="350"/>
        <v>1.2148770578351373E-2</v>
      </c>
      <c r="R1215" s="67">
        <f t="shared" si="350"/>
        <v>1.1902001542554892E-2</v>
      </c>
      <c r="S1215" s="67">
        <f t="shared" si="350"/>
        <v>1.1660244944571373E-2</v>
      </c>
      <c r="T1215" s="67">
        <f t="shared" si="350"/>
        <v>1.1423398970440455E-2</v>
      </c>
      <c r="U1215" s="67">
        <f t="shared" si="350"/>
        <v>1.1191363874273823E-2</v>
      </c>
      <c r="V1215" s="67">
        <f t="shared" si="350"/>
        <v>1.0964041936247983E-2</v>
      </c>
      <c r="W1215" s="67">
        <f t="shared" si="350"/>
        <v>1.0741337421450298E-2</v>
      </c>
      <c r="X1215" s="67">
        <f t="shared" si="350"/>
        <v>1.0523156539560961E-2</v>
      </c>
      <c r="Y1215" s="67">
        <f t="shared" si="350"/>
        <v>1.0309407405353894E-2</v>
      </c>
      <c r="Z1215" s="67">
        <f t="shared" si="348"/>
        <v>1.01E-2</v>
      </c>
      <c r="AA1215" s="67">
        <f t="shared" si="348"/>
        <v>9.8948461331564066E-3</v>
      </c>
      <c r="AB1215" s="67">
        <f t="shared" si="348"/>
        <v>9.6938594058257714E-3</v>
      </c>
      <c r="AC1215" s="67">
        <f t="shared" si="348"/>
        <v>9.4969551739699995E-3</v>
      </c>
      <c r="AD1215" s="67">
        <f t="shared" si="348"/>
        <v>9.3040505128630466E-3</v>
      </c>
      <c r="AE1215" s="67">
        <f t="shared" si="348"/>
        <v>9.1150641821678008E-3</v>
      </c>
      <c r="AF1215" s="67">
        <f t="shared" si="348"/>
        <v>8.9299165917223304E-3</v>
      </c>
      <c r="AG1215" s="67">
        <f t="shared" si="348"/>
        <v>8.7485297680210822E-3</v>
      </c>
      <c r="AH1215" s="67">
        <f t="shared" si="348"/>
        <v>8.5708273213769438E-3</v>
      </c>
      <c r="AI1215" s="67">
        <f t="shared" si="348"/>
        <v>8.3967344137502904E-3</v>
      </c>
      <c r="AJ1215" s="67">
        <f t="shared" si="348"/>
        <v>8.2261777272315227E-3</v>
      </c>
      <c r="AK1215" s="67">
        <f t="shared" si="348"/>
        <v>8.0590854331637797E-3</v>
      </c>
      <c r="AL1215" s="67">
        <f t="shared" si="348"/>
        <v>7.8953871618928483E-3</v>
      </c>
      <c r="AM1215" s="67">
        <f t="shared" si="348"/>
        <v>7.7350139731315031E-3</v>
      </c>
      <c r="AN1215" s="67">
        <f t="shared" si="348"/>
        <v>7.5778983269258436E-3</v>
      </c>
      <c r="AO1215" s="67">
        <f t="shared" si="351"/>
        <v>7.4239740552113458E-3</v>
      </c>
      <c r="AP1215" s="67">
        <f t="shared" si="351"/>
        <v>7.2731763339466795E-3</v>
      </c>
      <c r="AQ1215" s="67">
        <f t="shared" si="351"/>
        <v>7.1254416558135629E-3</v>
      </c>
      <c r="AR1215" s="67">
        <f t="shared" si="351"/>
        <v>6.9807078034711308E-3</v>
      </c>
      <c r="AS1215" s="67">
        <f t="shared" si="351"/>
        <v>6.8389138233535714E-3</v>
      </c>
      <c r="AT1215" s="67">
        <f t="shared" si="351"/>
        <v>6.6999999999999976E-3</v>
      </c>
      <c r="AU1215" s="67">
        <f t="shared" si="351"/>
        <v>6.5639078309057321E-3</v>
      </c>
      <c r="AV1215" s="67">
        <f t="shared" si="351"/>
        <v>6.4305800018844205E-3</v>
      </c>
      <c r="AW1215" s="67">
        <f t="shared" si="351"/>
        <v>6.2999603629305912E-3</v>
      </c>
      <c r="AX1215" s="67">
        <f t="shared" si="351"/>
        <v>6.1719939045725139E-3</v>
      </c>
      <c r="AY1215" s="67">
        <f t="shared" si="351"/>
        <v>6.0466267347053715E-3</v>
      </c>
      <c r="AZ1215" s="67">
        <f t="shared" si="351"/>
        <v>5.9238060558950093E-3</v>
      </c>
      <c r="BA1215" s="67">
        <f t="shared" si="351"/>
        <v>5.8034801431426962E-3</v>
      </c>
      <c r="BB1215" s="67">
        <f t="shared" si="351"/>
        <v>5.6855983221015356E-3</v>
      </c>
      <c r="BC1215" s="67">
        <f t="shared" si="351"/>
        <v>5.5701109477353386E-3</v>
      </c>
      <c r="BD1215" s="67">
        <f t="shared" si="349"/>
        <v>5.4569693834110077E-3</v>
      </c>
      <c r="BE1215" s="67">
        <f t="shared" si="349"/>
        <v>5.3461259804155762E-3</v>
      </c>
      <c r="BF1215" s="67">
        <f t="shared" si="349"/>
        <v>5.2375340578893134E-3</v>
      </c>
      <c r="BG1215" s="67">
        <f t="shared" si="349"/>
        <v>5.131147883166441E-3</v>
      </c>
      <c r="BH1215" s="67">
        <f t="shared" si="349"/>
        <v>5.0269226525151622E-3</v>
      </c>
      <c r="BI1215" s="67">
        <f t="shared" si="349"/>
        <v>4.9248144722689111E-3</v>
      </c>
      <c r="BJ1215" s="67">
        <f t="shared" si="349"/>
        <v>4.8247803403408656E-3</v>
      </c>
      <c r="BK1215" s="67">
        <f t="shared" si="349"/>
        <v>4.7267781281139466E-3</v>
      </c>
      <c r="BL1215" s="67">
        <f t="shared" si="349"/>
        <v>4.6307665626986695E-3</v>
      </c>
      <c r="BM1215" s="67">
        <f t="shared" si="349"/>
        <v>4.5367052095513782E-3</v>
      </c>
      <c r="BN1215" s="67">
        <f t="shared" si="349"/>
        <v>4.4445544554455423E-3</v>
      </c>
      <c r="BO1215" s="67">
        <f t="shared" si="349"/>
        <v>4.354275491788951E-3</v>
      </c>
      <c r="BP1215" s="67">
        <f t="shared" si="349"/>
        <v>4.2658302982797628E-3</v>
      </c>
      <c r="BQ1215" s="67">
        <f t="shared" si="349"/>
        <v>4.1791816268945499E-3</v>
      </c>
      <c r="BS1215" s="55"/>
    </row>
    <row r="1216" spans="2:71">
      <c r="B1216" s="56">
        <v>58</v>
      </c>
      <c r="C1216" s="212">
        <v>1.0500000000000001E-2</v>
      </c>
      <c r="D1216" s="212">
        <v>7.1000000000000004E-3</v>
      </c>
      <c r="I1216" s="61" t="s">
        <v>381</v>
      </c>
      <c r="J1216" s="67">
        <f t="shared" si="350"/>
        <v>1.4359326130254006E-2</v>
      </c>
      <c r="K1216" s="67">
        <f t="shared" si="350"/>
        <v>1.4081130124043969E-2</v>
      </c>
      <c r="L1216" s="67">
        <f t="shared" si="350"/>
        <v>1.380832385668165E-2</v>
      </c>
      <c r="M1216" s="67">
        <f t="shared" si="350"/>
        <v>1.3540802907958992E-2</v>
      </c>
      <c r="N1216" s="67">
        <f t="shared" si="350"/>
        <v>1.3278464880693586E-2</v>
      </c>
      <c r="O1216" s="67">
        <f t="shared" si="350"/>
        <v>1.3021209361534777E-2</v>
      </c>
      <c r="P1216" s="67">
        <f t="shared" si="350"/>
        <v>1.2768937882529122E-2</v>
      </c>
      <c r="Q1216" s="67">
        <f t="shared" si="350"/>
        <v>1.2521553883430497E-2</v>
      </c>
      <c r="R1216" s="67">
        <f t="shared" si="350"/>
        <v>1.2278962674740365E-2</v>
      </c>
      <c r="S1216" s="67">
        <f t="shared" si="350"/>
        <v>1.2041071401464128E-2</v>
      </c>
      <c r="T1216" s="67">
        <f t="shared" si="350"/>
        <v>1.1807789007569651E-2</v>
      </c>
      <c r="U1216" s="67">
        <f t="shared" si="350"/>
        <v>1.1579026201134351E-2</v>
      </c>
      <c r="V1216" s="67">
        <f t="shared" si="350"/>
        <v>1.1354695420167546E-2</v>
      </c>
      <c r="W1216" s="67">
        <f t="shared" si="350"/>
        <v>1.1134710799094933E-2</v>
      </c>
      <c r="X1216" s="67">
        <f t="shared" si="350"/>
        <v>1.0918988135892411E-2</v>
      </c>
      <c r="Y1216" s="67">
        <f t="shared" si="350"/>
        <v>1.0707444859856639E-2</v>
      </c>
      <c r="Z1216" s="67">
        <f t="shared" si="348"/>
        <v>1.0500000000000001E-2</v>
      </c>
      <c r="AA1216" s="67">
        <f t="shared" si="348"/>
        <v>1.0296574154057905E-2</v>
      </c>
      <c r="AB1216" s="67">
        <f t="shared" si="348"/>
        <v>1.00970894580965E-2</v>
      </c>
      <c r="AC1216" s="67">
        <f t="shared" si="348"/>
        <v>9.9014695567092321E-3</v>
      </c>
      <c r="AD1216" s="67">
        <f t="shared" si="348"/>
        <v>9.7096395737908056E-3</v>
      </c>
      <c r="AE1216" s="67">
        <f t="shared" si="348"/>
        <v>9.5215260838773519E-3</v>
      </c>
      <c r="AF1216" s="67">
        <f t="shared" si="348"/>
        <v>9.3370570840418787E-3</v>
      </c>
      <c r="AG1216" s="67">
        <f t="shared" si="348"/>
        <v>9.1561619663341771E-3</v>
      </c>
      <c r="AH1216" s="67">
        <f t="shared" si="348"/>
        <v>8.9787714907547111E-3</v>
      </c>
      <c r="AI1216" s="67">
        <f t="shared" si="348"/>
        <v>8.8048177587520884E-3</v>
      </c>
      <c r="AJ1216" s="67">
        <f t="shared" si="348"/>
        <v>8.6342341872339794E-3</v>
      </c>
      <c r="AK1216" s="67">
        <f t="shared" si="348"/>
        <v>8.4669554830815747E-3</v>
      </c>
      <c r="AL1216" s="67">
        <f t="shared" si="348"/>
        <v>8.3029176181577714E-3</v>
      </c>
      <c r="AM1216" s="67">
        <f t="shared" si="348"/>
        <v>8.1420578047995545E-3</v>
      </c>
      <c r="AN1216" s="67">
        <f t="shared" si="348"/>
        <v>7.9843144717851935E-3</v>
      </c>
      <c r="AO1216" s="67">
        <f t="shared" si="351"/>
        <v>7.8296272407670387E-3</v>
      </c>
      <c r="AP1216" s="67">
        <f t="shared" si="351"/>
        <v>7.677936903160913E-3</v>
      </c>
      <c r="AQ1216" s="67">
        <f t="shared" si="351"/>
        <v>7.5291853974832415E-3</v>
      </c>
      <c r="AR1216" s="67">
        <f t="shared" si="351"/>
        <v>7.3833157871272502E-3</v>
      </c>
      <c r="AS1216" s="67">
        <f t="shared" si="351"/>
        <v>7.2402722385697263E-3</v>
      </c>
      <c r="AT1216" s="67">
        <f t="shared" si="351"/>
        <v>7.1000000000000013E-3</v>
      </c>
      <c r="AU1216" s="67">
        <f t="shared" si="351"/>
        <v>6.9624453803629636E-3</v>
      </c>
      <c r="AV1216" s="67">
        <f t="shared" si="351"/>
        <v>6.8275557288081101E-3</v>
      </c>
      <c r="AW1216" s="67">
        <f t="shared" si="351"/>
        <v>6.6952794145367193E-3</v>
      </c>
      <c r="AX1216" s="67">
        <f t="shared" si="351"/>
        <v>6.5655658070394966E-3</v>
      </c>
      <c r="AY1216" s="67">
        <f t="shared" si="351"/>
        <v>6.4383652567170675E-3</v>
      </c>
      <c r="AZ1216" s="67">
        <f t="shared" si="351"/>
        <v>6.3136290758759369E-3</v>
      </c>
      <c r="BA1216" s="67">
        <f t="shared" si="351"/>
        <v>6.1913095200926329E-3</v>
      </c>
      <c r="BB1216" s="67">
        <f t="shared" si="351"/>
        <v>6.071359769938901E-3</v>
      </c>
      <c r="BC1216" s="67">
        <f t="shared" si="351"/>
        <v>5.953733913060936E-3</v>
      </c>
      <c r="BD1216" s="67">
        <f t="shared" si="349"/>
        <v>5.8383869266058347E-3</v>
      </c>
      <c r="BE1216" s="67">
        <f t="shared" si="349"/>
        <v>5.7252746599884942E-3</v>
      </c>
      <c r="BF1216" s="67">
        <f t="shared" si="349"/>
        <v>5.6143538179923985E-3</v>
      </c>
      <c r="BG1216" s="67">
        <f t="shared" si="349"/>
        <v>5.5055819441977953E-3</v>
      </c>
      <c r="BH1216" s="67">
        <f t="shared" si="349"/>
        <v>5.3989174047309402E-3</v>
      </c>
      <c r="BI1216" s="67">
        <f t="shared" si="349"/>
        <v>5.2943193723281878E-3</v>
      </c>
      <c r="BJ1216" s="67">
        <f t="shared" si="349"/>
        <v>5.1917478107088083E-3</v>
      </c>
      <c r="BK1216" s="67">
        <f t="shared" si="349"/>
        <v>5.0911634592505726E-3</v>
      </c>
      <c r="BL1216" s="67">
        <f t="shared" si="349"/>
        <v>4.9925278179622362E-3</v>
      </c>
      <c r="BM1216" s="67">
        <f t="shared" si="349"/>
        <v>4.895803132747149E-3</v>
      </c>
      <c r="BN1216" s="67">
        <f t="shared" si="349"/>
        <v>4.8009523809523823E-3</v>
      </c>
      <c r="BO1216" s="67">
        <f t="shared" si="349"/>
        <v>4.7079392571978147E-3</v>
      </c>
      <c r="BP1216" s="67">
        <f t="shared" si="349"/>
        <v>4.6167281594797693E-3</v>
      </c>
      <c r="BQ1216" s="67">
        <f t="shared" si="349"/>
        <v>4.5272841755438767E-3</v>
      </c>
      <c r="BS1216" s="55"/>
    </row>
    <row r="1217" spans="2:71">
      <c r="B1217" s="56">
        <v>59</v>
      </c>
      <c r="C1217" s="212">
        <v>1.11E-2</v>
      </c>
      <c r="D1217" s="212">
        <v>7.4000000000000003E-3</v>
      </c>
      <c r="I1217" s="61" t="s">
        <v>381</v>
      </c>
      <c r="J1217" s="67">
        <f t="shared" si="350"/>
        <v>1.5353096726170773E-2</v>
      </c>
      <c r="K1217" s="67">
        <f t="shared" si="350"/>
        <v>1.5044973360103922E-2</v>
      </c>
      <c r="L1217" s="67">
        <f t="shared" si="350"/>
        <v>1.4743033763371013E-2</v>
      </c>
      <c r="M1217" s="67">
        <f t="shared" si="350"/>
        <v>1.4447153833072412E-2</v>
      </c>
      <c r="N1217" s="67">
        <f t="shared" si="350"/>
        <v>1.4157211956946282E-2</v>
      </c>
      <c r="O1217" s="67">
        <f t="shared" si="350"/>
        <v>1.387308896338366E-2</v>
      </c>
      <c r="P1217" s="67">
        <f t="shared" si="350"/>
        <v>1.3594668072446643E-2</v>
      </c>
      <c r="Q1217" s="67">
        <f t="shared" si="350"/>
        <v>1.3321834847869638E-2</v>
      </c>
      <c r="R1217" s="67">
        <f t="shared" si="350"/>
        <v>1.3054477150023879E-2</v>
      </c>
      <c r="S1217" s="67">
        <f t="shared" si="350"/>
        <v>1.2792485089825912E-2</v>
      </c>
      <c r="T1217" s="67">
        <f t="shared" si="350"/>
        <v>1.25357509835711E-2</v>
      </c>
      <c r="U1217" s="67">
        <f t="shared" si="350"/>
        <v>1.2284169308673572E-2</v>
      </c>
      <c r="V1217" s="67">
        <f t="shared" si="350"/>
        <v>1.2037636660294457E-2</v>
      </c>
      <c r="W1217" s="67">
        <f t="shared" si="350"/>
        <v>1.1796051708840514E-2</v>
      </c>
      <c r="X1217" s="67">
        <f t="shared" si="350"/>
        <v>1.1559315158315759E-2</v>
      </c>
      <c r="Y1217" s="67">
        <f t="shared" si="350"/>
        <v>1.1327329705508926E-2</v>
      </c>
      <c r="Z1217" s="67">
        <f t="shared" si="348"/>
        <v>1.11E-2</v>
      </c>
      <c r="AA1217" s="67">
        <f t="shared" si="348"/>
        <v>1.0877232604969391E-2</v>
      </c>
      <c r="AB1217" s="67">
        <f t="shared" si="348"/>
        <v>1.065893595879362E-2</v>
      </c>
      <c r="AC1217" s="67">
        <f t="shared" si="348"/>
        <v>1.044502033741177E-2</v>
      </c>
      <c r="AD1217" s="67">
        <f t="shared" si="348"/>
        <v>1.0235397817447178E-2</v>
      </c>
      <c r="AE1217" s="67">
        <f t="shared" si="348"/>
        <v>1.0029982240069277E-2</v>
      </c>
      <c r="AF1217" s="67">
        <f t="shared" si="348"/>
        <v>9.8286891755806714E-3</v>
      </c>
      <c r="AG1217" s="67">
        <f t="shared" si="348"/>
        <v>9.6314358887149374E-3</v>
      </c>
      <c r="AH1217" s="67">
        <f t="shared" si="348"/>
        <v>9.4381413046308506E-3</v>
      </c>
      <c r="AI1217" s="67">
        <f t="shared" si="348"/>
        <v>9.2487259755891019E-3</v>
      </c>
      <c r="AJ1217" s="67">
        <f t="shared" si="348"/>
        <v>9.0631120482977563E-3</v>
      </c>
      <c r="AK1217" s="67">
        <f t="shared" si="348"/>
        <v>8.8812232319130883E-3</v>
      </c>
      <c r="AL1217" s="67">
        <f t="shared" si="348"/>
        <v>8.7029847666825824E-3</v>
      </c>
      <c r="AM1217" s="67">
        <f t="shared" si="348"/>
        <v>8.5283233932172704E-3</v>
      </c>
      <c r="AN1217" s="67">
        <f t="shared" si="348"/>
        <v>8.3571673223807284E-3</v>
      </c>
      <c r="AO1217" s="67">
        <f t="shared" si="351"/>
        <v>8.1894462057823785E-3</v>
      </c>
      <c r="AP1217" s="67">
        <f t="shared" si="351"/>
        <v>8.0250911068629679E-3</v>
      </c>
      <c r="AQ1217" s="67">
        <f t="shared" si="351"/>
        <v>7.8640344725603387E-3</v>
      </c>
      <c r="AR1217" s="67">
        <f t="shared" si="351"/>
        <v>7.7062101055438365E-3</v>
      </c>
      <c r="AS1217" s="67">
        <f t="shared" si="351"/>
        <v>7.5515531370059482E-3</v>
      </c>
      <c r="AT1217" s="67">
        <f t="shared" si="351"/>
        <v>7.3999999999999977E-3</v>
      </c>
      <c r="AU1217" s="67">
        <f t="shared" si="351"/>
        <v>7.2514884033129242E-3</v>
      </c>
      <c r="AV1217" s="67">
        <f t="shared" si="351"/>
        <v>7.1059573058624105E-3</v>
      </c>
      <c r="AW1217" s="67">
        <f t="shared" si="351"/>
        <v>6.9633468916078436E-3</v>
      </c>
      <c r="AX1217" s="67">
        <f t="shared" si="351"/>
        <v>6.8235985449647818E-3</v>
      </c>
      <c r="AY1217" s="67">
        <f t="shared" si="351"/>
        <v>6.6866548267128477E-3</v>
      </c>
      <c r="AZ1217" s="67">
        <f t="shared" si="351"/>
        <v>6.5524594503871113E-3</v>
      </c>
      <c r="BA1217" s="67">
        <f t="shared" si="351"/>
        <v>6.420957259143289E-3</v>
      </c>
      <c r="BB1217" s="67">
        <f t="shared" si="351"/>
        <v>6.2920942030872309E-3</v>
      </c>
      <c r="BC1217" s="67">
        <f t="shared" si="351"/>
        <v>6.1658173170593984E-3</v>
      </c>
      <c r="BD1217" s="67">
        <f t="shared" si="349"/>
        <v>6.0420746988651694E-3</v>
      </c>
      <c r="BE1217" s="67">
        <f t="shared" si="349"/>
        <v>5.9208154879420568E-3</v>
      </c>
      <c r="BF1217" s="67">
        <f t="shared" si="349"/>
        <v>5.8019898444550523E-3</v>
      </c>
      <c r="BG1217" s="67">
        <f t="shared" si="349"/>
        <v>5.6855489288115107E-3</v>
      </c>
      <c r="BH1217" s="67">
        <f t="shared" si="349"/>
        <v>5.5714448815871488E-3</v>
      </c>
      <c r="BI1217" s="67">
        <f t="shared" si="349"/>
        <v>5.4596308038549158E-3</v>
      </c>
      <c r="BJ1217" s="67">
        <f t="shared" si="349"/>
        <v>5.3500607379086424E-3</v>
      </c>
      <c r="BK1217" s="67">
        <f t="shared" si="349"/>
        <v>5.2426896483735571E-3</v>
      </c>
      <c r="BL1217" s="67">
        <f t="shared" si="349"/>
        <v>5.1374734036958875E-3</v>
      </c>
      <c r="BM1217" s="67">
        <f t="shared" si="349"/>
        <v>5.0343687580039626E-3</v>
      </c>
      <c r="BN1217" s="67">
        <f t="shared" si="349"/>
        <v>4.9333333333333286E-3</v>
      </c>
      <c r="BO1217" s="67">
        <f t="shared" si="349"/>
        <v>4.8343256022086133E-3</v>
      </c>
      <c r="BP1217" s="67">
        <f t="shared" si="349"/>
        <v>4.737304870574938E-3</v>
      </c>
      <c r="BQ1217" s="67">
        <f t="shared" si="349"/>
        <v>4.6422312610718925E-3</v>
      </c>
      <c r="BS1217" s="55"/>
    </row>
    <row r="1218" spans="2:71">
      <c r="B1218" s="56">
        <v>60</v>
      </c>
      <c r="C1218" s="212">
        <v>1.1599999999999999E-2</v>
      </c>
      <c r="D1218" s="212">
        <v>7.7999999999999996E-3</v>
      </c>
      <c r="I1218" s="61" t="s">
        <v>381</v>
      </c>
      <c r="J1218" s="67">
        <f t="shared" si="350"/>
        <v>1.5934876373187107E-2</v>
      </c>
      <c r="K1218" s="67">
        <f t="shared" si="350"/>
        <v>1.562178042241036E-2</v>
      </c>
      <c r="L1218" s="67">
        <f t="shared" si="350"/>
        <v>1.5314836328234008E-2</v>
      </c>
      <c r="M1218" s="67">
        <f t="shared" si="350"/>
        <v>1.5013923216084168E-2</v>
      </c>
      <c r="N1218" s="67">
        <f t="shared" si="350"/>
        <v>1.4718922586387486E-2</v>
      </c>
      <c r="O1218" s="67">
        <f t="shared" si="350"/>
        <v>1.4429718267906002E-2</v>
      </c>
      <c r="P1218" s="67">
        <f t="shared" si="350"/>
        <v>1.4146196371988901E-2</v>
      </c>
      <c r="Q1218" s="67">
        <f t="shared" si="350"/>
        <v>1.3868245247723194E-2</v>
      </c>
      <c r="R1218" s="67">
        <f t="shared" si="350"/>
        <v>1.3595755437965571E-2</v>
      </c>
      <c r="S1218" s="67">
        <f t="shared" si="350"/>
        <v>1.3328619636238197E-2</v>
      </c>
      <c r="T1218" s="67">
        <f t="shared" si="350"/>
        <v>1.3066732644471411E-2</v>
      </c>
      <c r="U1218" s="67">
        <f t="shared" si="350"/>
        <v>1.2809991331576743E-2</v>
      </c>
      <c r="V1218" s="67">
        <f t="shared" si="350"/>
        <v>1.2558294592833879E-2</v>
      </c>
      <c r="W1218" s="67">
        <f t="shared" si="350"/>
        <v>1.2311543310075643E-2</v>
      </c>
      <c r="X1218" s="67">
        <f t="shared" si="350"/>
        <v>1.2069640312655261E-2</v>
      </c>
      <c r="Y1218" s="67">
        <f t="shared" si="350"/>
        <v>1.1832490339180549E-2</v>
      </c>
      <c r="Z1218" s="67">
        <f t="shared" si="348"/>
        <v>1.1599999999999999E-2</v>
      </c>
      <c r="AA1218" s="67">
        <f t="shared" si="348"/>
        <v>1.137207774042593E-2</v>
      </c>
      <c r="AB1218" s="67">
        <f t="shared" si="348"/>
        <v>1.1148633804680255E-2</v>
      </c>
      <c r="AC1218" s="67">
        <f t="shared" si="348"/>
        <v>1.0929580200548654E-2</v>
      </c>
      <c r="AD1218" s="67">
        <f t="shared" si="348"/>
        <v>1.0714830664729251E-2</v>
      </c>
      <c r="AE1218" s="67">
        <f t="shared" si="348"/>
        <v>1.0504300628862128E-2</v>
      </c>
      <c r="AF1218" s="67">
        <f t="shared" si="348"/>
        <v>1.0297907186226304E-2</v>
      </c>
      <c r="AG1218" s="67">
        <f t="shared" si="348"/>
        <v>1.0095569059091068E-2</v>
      </c>
      <c r="AH1218" s="67">
        <f t="shared" si="348"/>
        <v>9.8972065667088174E-3</v>
      </c>
      <c r="AI1218" s="67">
        <f t="shared" si="348"/>
        <v>9.702741593936786E-3</v>
      </c>
      <c r="AJ1218" s="67">
        <f t="shared" si="348"/>
        <v>9.5120975604752866E-3</v>
      </c>
      <c r="AK1218" s="67">
        <f t="shared" si="348"/>
        <v>9.3251993907104147E-3</v>
      </c>
      <c r="AL1218" s="67">
        <f t="shared" si="348"/>
        <v>9.1419734841492548E-3</v>
      </c>
      <c r="AM1218" s="67">
        <f t="shared" si="348"/>
        <v>8.9623476864360199E-3</v>
      </c>
      <c r="AN1218" s="67">
        <f t="shared" si="348"/>
        <v>8.786251260937664E-3</v>
      </c>
      <c r="AO1218" s="67">
        <f t="shared" si="351"/>
        <v>8.6136148608878006E-3</v>
      </c>
      <c r="AP1218" s="67">
        <f t="shared" si="351"/>
        <v>8.4443705020779448E-3</v>
      </c>
      <c r="AQ1218" s="67">
        <f t="shared" si="351"/>
        <v>8.2784515360853402E-3</v>
      </c>
      <c r="AR1218" s="67">
        <f t="shared" si="351"/>
        <v>8.1157926240268061E-3</v>
      </c>
      <c r="AS1218" s="67">
        <f t="shared" si="351"/>
        <v>7.9563297108282919E-3</v>
      </c>
      <c r="AT1218" s="67">
        <f t="shared" si="351"/>
        <v>7.7999999999999918E-3</v>
      </c>
      <c r="AU1218" s="67">
        <f t="shared" si="351"/>
        <v>7.6467419289070835E-3</v>
      </c>
      <c r="AV1218" s="67">
        <f t="shared" si="351"/>
        <v>7.4964951445263706E-3</v>
      </c>
      <c r="AW1218" s="67">
        <f t="shared" si="351"/>
        <v>7.3492004796792592E-3</v>
      </c>
      <c r="AX1218" s="67">
        <f t="shared" si="351"/>
        <v>7.2047999297317313E-3</v>
      </c>
      <c r="AY1218" s="67">
        <f t="shared" si="351"/>
        <v>7.0632366297521147E-3</v>
      </c>
      <c r="AZ1218" s="67">
        <f t="shared" si="351"/>
        <v>6.9244548321176803E-3</v>
      </c>
      <c r="BA1218" s="67">
        <f t="shared" si="351"/>
        <v>6.7883998845612295E-3</v>
      </c>
      <c r="BB1218" s="67">
        <f t="shared" si="351"/>
        <v>6.6550182086490255E-3</v>
      </c>
      <c r="BC1218" s="67">
        <f t="shared" si="351"/>
        <v>6.524257278681625E-3</v>
      </c>
      <c r="BD1218" s="67">
        <f t="shared" si="349"/>
        <v>6.3960656010092374E-3</v>
      </c>
      <c r="BE1218" s="67">
        <f t="shared" si="349"/>
        <v>6.270392693753549E-3</v>
      </c>
      <c r="BF1218" s="67">
        <f t="shared" si="349"/>
        <v>6.1471890669279414E-3</v>
      </c>
      <c r="BG1218" s="67">
        <f t="shared" si="349"/>
        <v>6.0264062029483532E-3</v>
      </c>
      <c r="BH1218" s="67">
        <f t="shared" si="349"/>
        <v>5.907996537527045E-3</v>
      </c>
      <c r="BI1218" s="67">
        <f t="shared" si="349"/>
        <v>5.7919134409417919E-3</v>
      </c>
      <c r="BJ1218" s="67">
        <f t="shared" si="349"/>
        <v>5.6781111996730953E-3</v>
      </c>
      <c r="BK1218" s="67">
        <f t="shared" si="349"/>
        <v>5.5665449984022052E-3</v>
      </c>
      <c r="BL1218" s="67">
        <f t="shared" si="349"/>
        <v>5.4571709023628467E-3</v>
      </c>
      <c r="BM1218" s="67">
        <f t="shared" si="349"/>
        <v>5.3499458400397097E-3</v>
      </c>
      <c r="BN1218" s="67">
        <f t="shared" si="349"/>
        <v>5.2448275862068865E-3</v>
      </c>
      <c r="BO1218" s="67">
        <f t="shared" si="349"/>
        <v>5.1417747452995859E-3</v>
      </c>
      <c r="BP1218" s="67">
        <f t="shared" si="349"/>
        <v>5.0407467351125546E-3</v>
      </c>
      <c r="BQ1218" s="67">
        <f t="shared" si="349"/>
        <v>4.9417037708188076E-3</v>
      </c>
      <c r="BS1218" s="55"/>
    </row>
    <row r="1219" spans="2:71">
      <c r="B1219" s="56">
        <v>61</v>
      </c>
      <c r="C1219" s="212">
        <v>1.18E-2</v>
      </c>
      <c r="D1219" s="212">
        <v>8.0000000000000002E-3</v>
      </c>
      <c r="I1219" s="61" t="s">
        <v>381</v>
      </c>
      <c r="J1219" s="67">
        <f t="shared" si="350"/>
        <v>1.610332742996257E-2</v>
      </c>
      <c r="K1219" s="67">
        <f t="shared" si="350"/>
        <v>1.5793414096744399E-2</v>
      </c>
      <c r="L1219" s="67">
        <f t="shared" si="350"/>
        <v>1.5489465137940408E-2</v>
      </c>
      <c r="M1219" s="67">
        <f t="shared" si="350"/>
        <v>1.5191365767388334E-2</v>
      </c>
      <c r="N1219" s="67">
        <f t="shared" si="350"/>
        <v>1.4899003408019808E-2</v>
      </c>
      <c r="O1219" s="67">
        <f t="shared" si="350"/>
        <v>1.4612267649345673E-2</v>
      </c>
      <c r="P1219" s="67">
        <f t="shared" si="350"/>
        <v>1.4331050205759525E-2</v>
      </c>
      <c r="Q1219" s="67">
        <f t="shared" si="350"/>
        <v>1.405524487564371E-2</v>
      </c>
      <c r="R1219" s="67">
        <f t="shared" si="350"/>
        <v>1.3784747501262339E-2</v>
      </c>
      <c r="S1219" s="67">
        <f t="shared" si="350"/>
        <v>1.3519455929426185E-2</v>
      </c>
      <c r="T1219" s="67">
        <f t="shared" si="350"/>
        <v>1.3259269972914562E-2</v>
      </c>
      <c r="U1219" s="67">
        <f t="shared" si="350"/>
        <v>1.3004091372639703E-2</v>
      </c>
      <c r="V1219" s="67">
        <f t="shared" si="350"/>
        <v>1.2753823760539254E-2</v>
      </c>
      <c r="W1219" s="67">
        <f t="shared" si="350"/>
        <v>1.2508372623182915E-2</v>
      </c>
      <c r="X1219" s="67">
        <f t="shared" si="350"/>
        <v>1.2267645266079518E-2</v>
      </c>
      <c r="Y1219" s="67">
        <f t="shared" si="350"/>
        <v>1.2031550778670982E-2</v>
      </c>
      <c r="Z1219" s="67">
        <f t="shared" si="348"/>
        <v>1.18E-2</v>
      </c>
      <c r="AA1219" s="67">
        <f t="shared" si="348"/>
        <v>1.1572905485038447E-2</v>
      </c>
      <c r="AB1219" s="67">
        <f t="shared" si="348"/>
        <v>1.1350181471663811E-2</v>
      </c>
      <c r="AC1219" s="67">
        <f t="shared" si="348"/>
        <v>1.1131743848271175E-2</v>
      </c>
      <c r="AD1219" s="67">
        <f t="shared" si="348"/>
        <v>1.0917510122008514E-2</v>
      </c>
      <c r="AE1219" s="67">
        <f t="shared" si="348"/>
        <v>1.0707399387623315E-2</v>
      </c>
      <c r="AF1219" s="67">
        <f t="shared" si="348"/>
        <v>1.0501332296908741E-2</v>
      </c>
      <c r="AG1219" s="67">
        <f t="shared" si="348"/>
        <v>1.0299231028737844E-2</v>
      </c>
      <c r="AH1219" s="67">
        <f t="shared" si="348"/>
        <v>1.0101019259674439E-2</v>
      </c>
      <c r="AI1219" s="67">
        <f t="shared" si="348"/>
        <v>9.9066221351496019E-3</v>
      </c>
      <c r="AJ1219" s="67">
        <f t="shared" si="348"/>
        <v>9.7159662411928915E-3</v>
      </c>
      <c r="AK1219" s="67">
        <f t="shared" si="348"/>
        <v>9.5289795767075931E-3</v>
      </c>
      <c r="AL1219" s="67">
        <f t="shared" si="348"/>
        <v>9.3455915262795463E-3</v>
      </c>
      <c r="AM1219" s="67">
        <f t="shared" si="348"/>
        <v>9.1657328335092696E-3</v>
      </c>
      <c r="AN1219" s="67">
        <f t="shared" si="348"/>
        <v>8.9893355748573225E-3</v>
      </c>
      <c r="AO1219" s="67">
        <f t="shared" si="351"/>
        <v>8.8163331339930137E-3</v>
      </c>
      <c r="AP1219" s="67">
        <f t="shared" si="351"/>
        <v>8.6466601766367751E-3</v>
      </c>
      <c r="AQ1219" s="67">
        <f t="shared" si="351"/>
        <v>8.4802526258867163E-3</v>
      </c>
      <c r="AR1219" s="67">
        <f t="shared" si="351"/>
        <v>8.3170476380200059E-3</v>
      </c>
      <c r="AS1219" s="67">
        <f t="shared" si="351"/>
        <v>8.1569835787599805E-3</v>
      </c>
      <c r="AT1219" s="67">
        <f t="shared" si="351"/>
        <v>7.999999999999995E-3</v>
      </c>
      <c r="AU1219" s="67">
        <f t="shared" si="351"/>
        <v>7.8460376169752124E-3</v>
      </c>
      <c r="AV1219" s="67">
        <f t="shared" si="351"/>
        <v>7.6950382858737643E-3</v>
      </c>
      <c r="AW1219" s="67">
        <f t="shared" si="351"/>
        <v>7.5469449818787579E-3</v>
      </c>
      <c r="AX1219" s="67">
        <f t="shared" si="351"/>
        <v>7.4017017776328853E-3</v>
      </c>
      <c r="AY1219" s="67">
        <f t="shared" si="351"/>
        <v>7.2592538221174958E-3</v>
      </c>
      <c r="AZ1219" s="67">
        <f t="shared" si="351"/>
        <v>7.119547319938125E-3</v>
      </c>
      <c r="BA1219" s="67">
        <f t="shared" si="351"/>
        <v>6.9825295110087044E-3</v>
      </c>
      <c r="BB1219" s="67">
        <f t="shared" si="351"/>
        <v>6.8481486506267331E-3</v>
      </c>
      <c r="BC1219" s="67">
        <f t="shared" si="351"/>
        <v>6.7163539899319285E-3</v>
      </c>
      <c r="BD1219" s="67">
        <f t="shared" si="349"/>
        <v>6.5870957567409376E-3</v>
      </c>
      <c r="BE1219" s="67">
        <f t="shared" si="349"/>
        <v>6.4603251367509051E-3</v>
      </c>
      <c r="BF1219" s="67">
        <f t="shared" si="349"/>
        <v>6.3359942551047717E-3</v>
      </c>
      <c r="BG1219" s="67">
        <f t="shared" si="349"/>
        <v>6.2140561583113648E-3</v>
      </c>
      <c r="BH1219" s="67">
        <f t="shared" si="349"/>
        <v>6.0944647965134342E-3</v>
      </c>
      <c r="BI1219" s="67">
        <f t="shared" si="349"/>
        <v>5.9771750060969532E-3</v>
      </c>
      <c r="BJ1219" s="67">
        <f t="shared" si="349"/>
        <v>5.8621424926350975E-3</v>
      </c>
      <c r="BK1219" s="67">
        <f t="shared" si="349"/>
        <v>5.749323814160481E-3</v>
      </c>
      <c r="BL1219" s="67">
        <f t="shared" si="349"/>
        <v>5.6386763647593213E-3</v>
      </c>
      <c r="BM1219" s="67">
        <f t="shared" si="349"/>
        <v>5.5301583584813387E-3</v>
      </c>
      <c r="BN1219" s="67">
        <f t="shared" si="349"/>
        <v>5.4237288135593137E-3</v>
      </c>
      <c r="BO1219" s="67">
        <f t="shared" si="349"/>
        <v>5.3193475369323426E-3</v>
      </c>
      <c r="BP1219" s="67">
        <f t="shared" si="349"/>
        <v>5.2169751090669547E-3</v>
      </c>
      <c r="BQ1219" s="67">
        <f t="shared" si="349"/>
        <v>5.1165728690703398E-3</v>
      </c>
      <c r="BS1219" s="55"/>
    </row>
    <row r="1220" spans="2:71">
      <c r="B1220" s="56">
        <v>62</v>
      </c>
      <c r="C1220" s="212">
        <v>1.21E-2</v>
      </c>
      <c r="D1220" s="212">
        <v>8.2000000000000007E-3</v>
      </c>
      <c r="I1220" s="61" t="s">
        <v>381</v>
      </c>
      <c r="J1220" s="67">
        <f t="shared" si="350"/>
        <v>1.6518194845497682E-2</v>
      </c>
      <c r="K1220" s="67">
        <f t="shared" si="350"/>
        <v>1.6199962482685761E-2</v>
      </c>
      <c r="L1220" s="67">
        <f t="shared" si="350"/>
        <v>1.5887861046266709E-2</v>
      </c>
      <c r="M1220" s="67">
        <f t="shared" si="350"/>
        <v>1.5581772420477251E-2</v>
      </c>
      <c r="N1220" s="67">
        <f t="shared" si="350"/>
        <v>1.5281580765121056E-2</v>
      </c>
      <c r="O1220" s="67">
        <f t="shared" si="350"/>
        <v>1.4987172471728684E-2</v>
      </c>
      <c r="P1220" s="67">
        <f t="shared" si="350"/>
        <v>1.469843612056208E-2</v>
      </c>
      <c r="Q1220" s="67">
        <f t="shared" si="350"/>
        <v>1.4415262438447443E-2</v>
      </c>
      <c r="R1220" s="67">
        <f t="shared" si="350"/>
        <v>1.413754425742045E-2</v>
      </c>
      <c r="S1220" s="67">
        <f t="shared" si="350"/>
        <v>1.3865176474168196E-2</v>
      </c>
      <c r="T1220" s="67">
        <f t="shared" si="350"/>
        <v>1.3598056010252524E-2</v>
      </c>
      <c r="U1220" s="67">
        <f t="shared" si="350"/>
        <v>1.3336081773099666E-2</v>
      </c>
      <c r="V1220" s="67">
        <f t="shared" si="350"/>
        <v>1.3079154617741447E-2</v>
      </c>
      <c r="W1220" s="67">
        <f t="shared" si="350"/>
        <v>1.2827177309293558E-2</v>
      </c>
      <c r="X1220" s="67">
        <f t="shared" si="350"/>
        <v>1.2580054486156707E-2</v>
      </c>
      <c r="Y1220" s="67">
        <f t="shared" si="350"/>
        <v>1.2337692623926736E-2</v>
      </c>
      <c r="Z1220" s="67">
        <f t="shared" si="348"/>
        <v>1.21E-2</v>
      </c>
      <c r="AA1220" s="67">
        <f t="shared" si="348"/>
        <v>1.186688665886068E-2</v>
      </c>
      <c r="AB1220" s="67">
        <f t="shared" si="348"/>
        <v>1.1638264378036826E-2</v>
      </c>
      <c r="AC1220" s="67">
        <f t="shared" si="348"/>
        <v>1.141404663471229E-2</v>
      </c>
      <c r="AD1220" s="67">
        <f t="shared" si="348"/>
        <v>1.1194148572981896E-2</v>
      </c>
      <c r="AE1220" s="67">
        <f t="shared" si="348"/>
        <v>1.0978486971737452E-2</v>
      </c>
      <c r="AF1220" s="67">
        <f t="shared" si="348"/>
        <v>1.0766980213172477E-2</v>
      </c>
      <c r="AG1220" s="67">
        <f t="shared" si="348"/>
        <v>1.0559548251893669E-2</v>
      </c>
      <c r="AH1220" s="67">
        <f t="shared" si="348"/>
        <v>1.0356112584627488E-2</v>
      </c>
      <c r="AI1220" s="67">
        <f t="shared" si="348"/>
        <v>1.0156596220510341E-2</v>
      </c>
      <c r="AJ1220" s="67">
        <f t="shared" si="348"/>
        <v>9.9609236519511545E-3</v>
      </c>
      <c r="AK1220" s="67">
        <f t="shared" si="348"/>
        <v>9.7690208260552865E-3</v>
      </c>
      <c r="AL1220" s="67">
        <f t="shared" si="348"/>
        <v>9.5808151165989782E-3</v>
      </c>
      <c r="AM1220" s="67">
        <f t="shared" si="348"/>
        <v>9.3962352965437316E-3</v>
      </c>
      <c r="AN1220" s="67">
        <f t="shared" si="348"/>
        <v>9.2152115110802173E-3</v>
      </c>
      <c r="AO1220" s="67">
        <f t="shared" si="351"/>
        <v>9.0376752511915053E-3</v>
      </c>
      <c r="AP1220" s="67">
        <f t="shared" si="351"/>
        <v>8.8635593277256054E-3</v>
      </c>
      <c r="AQ1220" s="67">
        <f t="shared" si="351"/>
        <v>8.6927978459675308E-3</v>
      </c>
      <c r="AR1220" s="67">
        <f t="shared" si="351"/>
        <v>8.5253261807012367E-3</v>
      </c>
      <c r="AS1220" s="67">
        <f t="shared" si="351"/>
        <v>8.3610809517519966E-3</v>
      </c>
      <c r="AT1220" s="67">
        <f t="shared" si="351"/>
        <v>8.1999999999999955E-3</v>
      </c>
      <c r="AU1220" s="67">
        <f t="shared" si="351"/>
        <v>8.042022363855995E-3</v>
      </c>
      <c r="AV1220" s="67">
        <f t="shared" si="351"/>
        <v>7.8870882561902413E-3</v>
      </c>
      <c r="AW1220" s="67">
        <f t="shared" si="351"/>
        <v>7.7351390417058456E-3</v>
      </c>
      <c r="AX1220" s="67">
        <f t="shared" si="351"/>
        <v>7.5861172147480569E-3</v>
      </c>
      <c r="AY1220" s="67">
        <f t="shared" si="351"/>
        <v>7.4399663775410801E-3</v>
      </c>
      <c r="AZ1220" s="67">
        <f t="shared" si="351"/>
        <v>7.2966312188441542E-3</v>
      </c>
      <c r="BA1220" s="67">
        <f t="shared" si="351"/>
        <v>7.1560574930188449E-3</v>
      </c>
      <c r="BB1220" s="67">
        <f t="shared" si="351"/>
        <v>7.0181919994996159E-3</v>
      </c>
      <c r="BC1220" s="67">
        <f t="shared" si="351"/>
        <v>6.8829825626598971E-3</v>
      </c>
      <c r="BD1220" s="67">
        <f t="shared" si="349"/>
        <v>6.7503780120660682E-3</v>
      </c>
      <c r="BE1220" s="67">
        <f t="shared" si="349"/>
        <v>6.6203281631118443E-3</v>
      </c>
      <c r="BF1220" s="67">
        <f t="shared" si="349"/>
        <v>6.4927837980257508E-3</v>
      </c>
      <c r="BG1220" s="67">
        <f t="shared" si="349"/>
        <v>6.3676966472445088E-3</v>
      </c>
      <c r="BH1220" s="67">
        <f t="shared" si="349"/>
        <v>6.2450193711452691E-3</v>
      </c>
      <c r="BI1220" s="67">
        <f t="shared" si="349"/>
        <v>6.124705542129778E-3</v>
      </c>
      <c r="BJ1220" s="67">
        <f t="shared" si="349"/>
        <v>6.0067096270537126E-3</v>
      </c>
      <c r="BK1220" s="67">
        <f t="shared" si="349"/>
        <v>5.8909869699945222E-3</v>
      </c>
      <c r="BL1220" s="67">
        <f t="shared" si="349"/>
        <v>5.7774937753512483E-3</v>
      </c>
      <c r="BM1220" s="67">
        <f t="shared" si="349"/>
        <v>5.6661870912699461E-3</v>
      </c>
      <c r="BN1220" s="67">
        <f t="shared" si="349"/>
        <v>5.5570247933884242E-3</v>
      </c>
      <c r="BO1220" s="67">
        <f t="shared" si="349"/>
        <v>5.4499655688941421E-3</v>
      </c>
      <c r="BP1220" s="67">
        <f t="shared" si="349"/>
        <v>5.3449689008892524E-3</v>
      </c>
      <c r="BQ1220" s="67">
        <f t="shared" si="349"/>
        <v>5.2419950530568516E-3</v>
      </c>
      <c r="BS1220" s="55"/>
    </row>
    <row r="1221" spans="2:71">
      <c r="B1221" s="56">
        <v>63</v>
      </c>
      <c r="C1221" s="212">
        <v>1.23E-2</v>
      </c>
      <c r="D1221" s="212">
        <v>8.3000000000000001E-3</v>
      </c>
      <c r="I1221" s="61" t="s">
        <v>381</v>
      </c>
      <c r="J1221" s="67">
        <f t="shared" si="350"/>
        <v>1.6848712770515514E-2</v>
      </c>
      <c r="K1221" s="67">
        <f t="shared" si="350"/>
        <v>1.6520583248357243E-2</v>
      </c>
      <c r="L1221" s="67">
        <f t="shared" si="350"/>
        <v>1.6198844065020594E-2</v>
      </c>
      <c r="M1221" s="67">
        <f t="shared" si="350"/>
        <v>1.5883370768338068E-2</v>
      </c>
      <c r="N1221" s="67">
        <f t="shared" si="350"/>
        <v>1.5574041329854325E-2</v>
      </c>
      <c r="O1221" s="67">
        <f t="shared" si="350"/>
        <v>1.5270736097624294E-2</v>
      </c>
      <c r="P1221" s="67">
        <f t="shared" si="350"/>
        <v>1.4973337749930506E-2</v>
      </c>
      <c r="Q1221" s="67">
        <f t="shared" si="350"/>
        <v>1.4681731249901794E-2</v>
      </c>
      <c r="R1221" s="67">
        <f t="shared" si="350"/>
        <v>1.4395803801015798E-2</v>
      </c>
      <c r="S1221" s="67">
        <f t="shared" si="350"/>
        <v>1.4115444803468056E-2</v>
      </c>
      <c r="T1221" s="67">
        <f t="shared" si="350"/>
        <v>1.3840545811390827E-2</v>
      </c>
      <c r="U1221" s="67">
        <f t="shared" si="350"/>
        <v>1.3571000490905054E-2</v>
      </c>
      <c r="V1221" s="67">
        <f t="shared" si="350"/>
        <v>1.3306704578989281E-2</v>
      </c>
      <c r="W1221" s="67">
        <f t="shared" si="350"/>
        <v>1.3047555843149598E-2</v>
      </c>
      <c r="X1221" s="67">
        <f t="shared" si="350"/>
        <v>1.2793454041875015E-2</v>
      </c>
      <c r="Y1221" s="67">
        <f t="shared" si="350"/>
        <v>1.2544300885862978E-2</v>
      </c>
      <c r="Z1221" s="67">
        <f t="shared" si="348"/>
        <v>1.23E-2</v>
      </c>
      <c r="AA1221" s="67">
        <f t="shared" si="348"/>
        <v>1.2060456886082743E-2</v>
      </c>
      <c r="AB1221" s="67">
        <f t="shared" si="348"/>
        <v>1.1825578886265094E-2</v>
      </c>
      <c r="AC1221" s="67">
        <f t="shared" si="348"/>
        <v>1.1595275147217117E-2</v>
      </c>
      <c r="AD1221" s="67">
        <f t="shared" si="348"/>
        <v>1.1369456584982014E-2</v>
      </c>
      <c r="AE1221" s="67">
        <f t="shared" si="348"/>
        <v>1.1148035850517489E-2</v>
      </c>
      <c r="AF1221" s="67">
        <f t="shared" si="348"/>
        <v>1.0930927295908208E-2</v>
      </c>
      <c r="AG1221" s="67">
        <f t="shared" si="348"/>
        <v>1.0718046941236256E-2</v>
      </c>
      <c r="AH1221" s="67">
        <f t="shared" si="348"/>
        <v>1.0509312442096821E-2</v>
      </c>
      <c r="AI1221" s="67">
        <f t="shared" si="348"/>
        <v>1.0304643057746475E-2</v>
      </c>
      <c r="AJ1221" s="67">
        <f t="shared" si="348"/>
        <v>1.0103959619871806E-2</v>
      </c>
      <c r="AK1221" s="67">
        <f t="shared" si="348"/>
        <v>9.9071845019662527E-3</v>
      </c>
      <c r="AL1221" s="67">
        <f t="shared" si="348"/>
        <v>9.7142415893033424E-3</v>
      </c>
      <c r="AM1221" s="67">
        <f t="shared" si="348"/>
        <v>9.5250562494947049E-3</v>
      </c>
      <c r="AN1221" s="67">
        <f t="shared" si="348"/>
        <v>9.3395553036214538E-3</v>
      </c>
      <c r="AO1221" s="67">
        <f t="shared" si="351"/>
        <v>9.1576669979278012E-3</v>
      </c>
      <c r="AP1221" s="67">
        <f t="shared" si="351"/>
        <v>8.9793209760659371E-3</v>
      </c>
      <c r="AQ1221" s="67">
        <f t="shared" si="351"/>
        <v>8.8044482518814353E-3</v>
      </c>
      <c r="AR1221" s="67">
        <f t="shared" si="351"/>
        <v>8.6329811827286704E-3</v>
      </c>
      <c r="AS1221" s="67">
        <f t="shared" si="351"/>
        <v>8.4648534433059124E-3</v>
      </c>
      <c r="AT1221" s="67">
        <f t="shared" si="351"/>
        <v>8.3000000000000001E-3</v>
      </c>
      <c r="AU1221" s="67">
        <f t="shared" si="351"/>
        <v>8.1383570857306315E-3</v>
      </c>
      <c r="AV1221" s="67">
        <f t="shared" si="351"/>
        <v>7.9798621752845758E-3</v>
      </c>
      <c r="AW1221" s="67">
        <f t="shared" si="351"/>
        <v>7.8244539611302504E-3</v>
      </c>
      <c r="AX1221" s="67">
        <f t="shared" si="351"/>
        <v>7.6720723297033109E-3</v>
      </c>
      <c r="AY1221" s="67">
        <f t="shared" si="351"/>
        <v>7.5226583381540783E-3</v>
      </c>
      <c r="AZ1221" s="67">
        <f t="shared" si="351"/>
        <v>7.3761541915478152E-3</v>
      </c>
      <c r="BA1221" s="67">
        <f t="shared" si="351"/>
        <v>7.2325032205090194E-3</v>
      </c>
      <c r="BB1221" s="67">
        <f t="shared" si="351"/>
        <v>7.091649859301107E-3</v>
      </c>
      <c r="BC1221" s="67">
        <f t="shared" si="351"/>
        <v>6.953539624332988E-3</v>
      </c>
      <c r="BD1221" s="67">
        <f t="shared" si="349"/>
        <v>6.8181190930842279E-3</v>
      </c>
      <c r="BE1221" s="67">
        <f t="shared" si="349"/>
        <v>6.6853358834406415E-3</v>
      </c>
      <c r="BF1221" s="67">
        <f t="shared" si="349"/>
        <v>6.5551386334323364E-3</v>
      </c>
      <c r="BG1221" s="67">
        <f t="shared" si="349"/>
        <v>6.4274769813663455E-3</v>
      </c>
      <c r="BH1221" s="67">
        <f t="shared" si="349"/>
        <v>6.3023015463461833E-3</v>
      </c>
      <c r="BI1221" s="67">
        <f t="shared" si="349"/>
        <v>6.1795639091707932E-3</v>
      </c>
      <c r="BJ1221" s="67">
        <f t="shared" si="349"/>
        <v>6.0592165936054704E-3</v>
      </c>
      <c r="BK1221" s="67">
        <f t="shared" si="349"/>
        <v>5.9412130480175542E-3</v>
      </c>
      <c r="BL1221" s="67">
        <f t="shared" si="349"/>
        <v>5.8255076273697522E-3</v>
      </c>
      <c r="BM1221" s="67">
        <f t="shared" si="349"/>
        <v>5.7120555755641525E-3</v>
      </c>
      <c r="BN1221" s="67">
        <f t="shared" si="349"/>
        <v>5.6008130081300813E-3</v>
      </c>
      <c r="BO1221" s="67">
        <f t="shared" si="349"/>
        <v>5.4917368952491254E-3</v>
      </c>
      <c r="BP1221" s="67">
        <f t="shared" si="349"/>
        <v>5.3847850451107298E-3</v>
      </c>
      <c r="BQ1221" s="67">
        <f t="shared" si="349"/>
        <v>5.2799160875919579E-3</v>
      </c>
      <c r="BS1221" s="55"/>
    </row>
    <row r="1222" spans="2:71">
      <c r="B1222" s="56">
        <v>64</v>
      </c>
      <c r="C1222" s="212">
        <v>1.26E-2</v>
      </c>
      <c r="D1222" s="212">
        <v>8.5000000000000006E-3</v>
      </c>
      <c r="I1222" s="61" t="s">
        <v>381</v>
      </c>
      <c r="J1222" s="67">
        <f t="shared" si="350"/>
        <v>1.7263618915399973E-2</v>
      </c>
      <c r="K1222" s="67">
        <f t="shared" si="350"/>
        <v>1.6927166250977718E-2</v>
      </c>
      <c r="L1222" s="67">
        <f t="shared" si="350"/>
        <v>1.6597270751420579E-2</v>
      </c>
      <c r="M1222" s="67">
        <f t="shared" si="350"/>
        <v>1.6273804623384607E-2</v>
      </c>
      <c r="N1222" s="67">
        <f t="shared" si="350"/>
        <v>1.5956642564105096E-2</v>
      </c>
      <c r="O1222" s="67">
        <f t="shared" si="350"/>
        <v>1.5645661712857414E-2</v>
      </c>
      <c r="P1222" s="67">
        <f t="shared" si="350"/>
        <v>1.5340741603363781E-2</v>
      </c>
      <c r="Q1222" s="67">
        <f t="shared" si="350"/>
        <v>1.5041764117127633E-2</v>
      </c>
      <c r="R1222" s="67">
        <f t="shared" si="350"/>
        <v>1.4748613437677445E-2</v>
      </c>
      <c r="S1222" s="67">
        <f t="shared" si="350"/>
        <v>1.446117600570228E-2</v>
      </c>
      <c r="T1222" s="67">
        <f t="shared" si="350"/>
        <v>1.4179340475061745E-2</v>
      </c>
      <c r="U1222" s="67">
        <f t="shared" si="350"/>
        <v>1.3902997669653246E-2</v>
      </c>
      <c r="V1222" s="67">
        <f t="shared" si="350"/>
        <v>1.3632040541119873E-2</v>
      </c>
      <c r="W1222" s="67">
        <f t="shared" si="350"/>
        <v>1.3366364127382511E-2</v>
      </c>
      <c r="X1222" s="67">
        <f t="shared" si="350"/>
        <v>1.3105865511980137E-2</v>
      </c>
      <c r="Y1222" s="67">
        <f t="shared" si="350"/>
        <v>1.2850443784202541E-2</v>
      </c>
      <c r="Z1222" s="67">
        <f t="shared" si="348"/>
        <v>1.26E-2</v>
      </c>
      <c r="AA1222" s="67">
        <f t="shared" si="348"/>
        <v>1.2354437143654813E-2</v>
      </c>
      <c r="AB1222" s="67">
        <f t="shared" si="348"/>
        <v>1.2113660090199818E-2</v>
      </c>
      <c r="AC1222" s="67">
        <f t="shared" si="348"/>
        <v>1.187757556856933E-2</v>
      </c>
      <c r="AD1222" s="67">
        <f t="shared" si="348"/>
        <v>1.1646092125468244E-2</v>
      </c>
      <c r="AE1222" s="67">
        <f t="shared" si="348"/>
        <v>1.1419120089945294E-2</v>
      </c>
      <c r="AF1222" s="67">
        <f t="shared" si="348"/>
        <v>1.1196571538656748E-2</v>
      </c>
      <c r="AG1222" s="67">
        <f t="shared" si="348"/>
        <v>1.0978360261807084E-2</v>
      </c>
      <c r="AH1222" s="67">
        <f t="shared" si="348"/>
        <v>1.0764401729753447E-2</v>
      </c>
      <c r="AI1222" s="67">
        <f t="shared" si="348"/>
        <v>1.055461306026096E-2</v>
      </c>
      <c r="AJ1222" s="67">
        <f t="shared" si="348"/>
        <v>1.0348912986396208E-2</v>
      </c>
      <c r="AK1222" s="67">
        <f t="shared" si="348"/>
        <v>1.0147221825046427E-2</v>
      </c>
      <c r="AL1222" s="67">
        <f t="shared" si="348"/>
        <v>9.9494614460522504E-3</v>
      </c>
      <c r="AM1222" s="67">
        <f t="shared" si="348"/>
        <v>9.7555552419420211E-3</v>
      </c>
      <c r="AN1222" s="67">
        <f t="shared" si="348"/>
        <v>9.5654280982559459E-3</v>
      </c>
      <c r="AO1222" s="67">
        <f t="shared" si="351"/>
        <v>9.3790063644486263E-3</v>
      </c>
      <c r="AP1222" s="67">
        <f t="shared" si="351"/>
        <v>9.1962178253586508E-3</v>
      </c>
      <c r="AQ1222" s="67">
        <f t="shared" si="351"/>
        <v>9.0169916732342377E-3</v>
      </c>
      <c r="AR1222" s="67">
        <f t="shared" si="351"/>
        <v>8.8412584803040668E-3</v>
      </c>
      <c r="AS1222" s="67">
        <f t="shared" si="351"/>
        <v>8.6689501718826729E-3</v>
      </c>
      <c r="AT1222" s="67">
        <f t="shared" si="351"/>
        <v>8.5000000000000058E-3</v>
      </c>
      <c r="AU1222" s="67">
        <f t="shared" si="351"/>
        <v>8.3343425175449199E-3</v>
      </c>
      <c r="AV1222" s="67">
        <f t="shared" si="351"/>
        <v>8.1719135529125814E-3</v>
      </c>
      <c r="AW1222" s="67">
        <f t="shared" si="351"/>
        <v>8.0126501851459832E-3</v>
      </c>
      <c r="AX1222" s="67">
        <f t="shared" si="351"/>
        <v>7.856490719561916E-3</v>
      </c>
      <c r="AY1222" s="67">
        <f t="shared" si="351"/>
        <v>7.7033746638519897E-3</v>
      </c>
      <c r="AZ1222" s="67">
        <f t="shared" si="351"/>
        <v>7.5532427046494004E-3</v>
      </c>
      <c r="BA1222" s="67">
        <f t="shared" si="351"/>
        <v>7.4060366845524039E-3</v>
      </c>
      <c r="BB1222" s="67">
        <f t="shared" si="351"/>
        <v>7.2616995795955841E-3</v>
      </c>
      <c r="BC1222" s="67">
        <f t="shared" si="351"/>
        <v>7.1201754771601771E-3</v>
      </c>
      <c r="BD1222" s="67">
        <f t="shared" si="349"/>
        <v>6.9814095543149065E-3</v>
      </c>
      <c r="BE1222" s="67">
        <f t="shared" si="349"/>
        <v>6.845348056578944E-3</v>
      </c>
      <c r="BF1222" s="67">
        <f t="shared" si="349"/>
        <v>6.7119382770987447E-3</v>
      </c>
      <c r="BG1222" s="67">
        <f t="shared" si="349"/>
        <v>6.5811285362307329E-3</v>
      </c>
      <c r="BH1222" s="67">
        <f t="shared" si="349"/>
        <v>6.4528681615218719E-3</v>
      </c>
      <c r="BI1222" s="67">
        <f t="shared" si="349"/>
        <v>6.3271074680804271E-3</v>
      </c>
      <c r="BJ1222" s="67">
        <f t="shared" si="349"/>
        <v>6.2037977393292528E-3</v>
      </c>
      <c r="BK1222" s="67">
        <f t="shared" si="349"/>
        <v>6.082891208134213E-3</v>
      </c>
      <c r="BL1222" s="67">
        <f t="shared" si="349"/>
        <v>5.964341038300367E-3</v>
      </c>
      <c r="BM1222" s="67">
        <f t="shared" si="349"/>
        <v>5.8481013064287917E-3</v>
      </c>
      <c r="BN1222" s="67">
        <f t="shared" si="349"/>
        <v>5.7341269841269926E-3</v>
      </c>
      <c r="BO1222" s="67">
        <f t="shared" si="349"/>
        <v>5.6223739205660209E-3</v>
      </c>
      <c r="BP1222" s="67">
        <f t="shared" si="349"/>
        <v>5.5127988253775391E-3</v>
      </c>
      <c r="BQ1222" s="67">
        <f t="shared" si="349"/>
        <v>5.4053592518841977E-3</v>
      </c>
      <c r="BS1222" s="55"/>
    </row>
    <row r="1223" spans="2:71">
      <c r="B1223" s="56">
        <v>65</v>
      </c>
      <c r="C1223" s="212">
        <v>1.2800000000000001E-2</v>
      </c>
      <c r="D1223" s="212">
        <v>8.6999999999999994E-3</v>
      </c>
      <c r="I1223" s="61" t="s">
        <v>381</v>
      </c>
      <c r="J1223" s="67">
        <f t="shared" si="350"/>
        <v>1.743261517733628E-2</v>
      </c>
      <c r="K1223" s="67">
        <f t="shared" si="350"/>
        <v>1.7099287224709644E-2</v>
      </c>
      <c r="L1223" s="67">
        <f t="shared" si="350"/>
        <v>1.6772332815172902E-2</v>
      </c>
      <c r="M1223" s="67">
        <f t="shared" si="350"/>
        <v>1.6451630080604285E-2</v>
      </c>
      <c r="N1223" s="67">
        <f t="shared" si="350"/>
        <v>1.6137059483114821E-2</v>
      </c>
      <c r="O1223" s="67">
        <f t="shared" si="350"/>
        <v>1.5828503770492084E-2</v>
      </c>
      <c r="P1223" s="67">
        <f t="shared" si="350"/>
        <v>1.5525847932495934E-2</v>
      </c>
      <c r="Q1223" s="67">
        <f t="shared" si="350"/>
        <v>1.5228979157989883E-2</v>
      </c>
      <c r="R1223" s="67">
        <f t="shared" si="350"/>
        <v>1.4937786792892193E-2</v>
      </c>
      <c r="S1223" s="67">
        <f t="shared" si="350"/>
        <v>1.4652162298930939E-2</v>
      </c>
      <c r="T1223" s="67">
        <f t="shared" si="350"/>
        <v>1.4371999213187764E-2</v>
      </c>
      <c r="U1223" s="67">
        <f t="shared" si="350"/>
        <v>1.4097193108415161E-2</v>
      </c>
      <c r="V1223" s="67">
        <f t="shared" si="350"/>
        <v>1.3827641554112547E-2</v>
      </c>
      <c r="W1223" s="67">
        <f t="shared" si="350"/>
        <v>1.3563244078346574E-2</v>
      </c>
      <c r="X1223" s="67">
        <f t="shared" si="350"/>
        <v>1.3303902130301493E-2</v>
      </c>
      <c r="Y1223" s="67">
        <f t="shared" si="350"/>
        <v>1.3049519043545597E-2</v>
      </c>
      <c r="Z1223" s="67">
        <f t="shared" si="348"/>
        <v>1.2800000000000001E-2</v>
      </c>
      <c r="AA1223" s="67">
        <f t="shared" si="348"/>
        <v>1.2555251994596436E-2</v>
      </c>
      <c r="AB1223" s="67">
        <f t="shared" si="348"/>
        <v>1.2315183800610766E-2</v>
      </c>
      <c r="AC1223" s="67">
        <f t="shared" si="348"/>
        <v>1.2079705935659378E-2</v>
      </c>
      <c r="AD1223" s="67">
        <f t="shared" si="348"/>
        <v>1.1848730628345768E-2</v>
      </c>
      <c r="AE1223" s="67">
        <f t="shared" si="348"/>
        <v>1.162217178554485E-2</v>
      </c>
      <c r="AF1223" s="67">
        <f t="shared" si="348"/>
        <v>1.1399944960312845E-2</v>
      </c>
      <c r="AG1223" s="67">
        <f t="shared" si="348"/>
        <v>1.1181967320410737E-2</v>
      </c>
      <c r="AH1223" s="67">
        <f t="shared" si="348"/>
        <v>1.0968157617429615E-2</v>
      </c>
      <c r="AI1223" s="67">
        <f t="shared" si="348"/>
        <v>1.0758436156506351E-2</v>
      </c>
      <c r="AJ1223" s="67">
        <f t="shared" si="348"/>
        <v>1.0552724766618341E-2</v>
      </c>
      <c r="AK1223" s="67">
        <f t="shared" si="348"/>
        <v>1.0350946771446263E-2</v>
      </c>
      <c r="AL1223" s="67">
        <f t="shared" si="348"/>
        <v>1.0153026960793924E-2</v>
      </c>
      <c r="AM1223" s="67">
        <f t="shared" si="348"/>
        <v>9.958891562554634E-3</v>
      </c>
      <c r="AN1223" s="67">
        <f t="shared" si="348"/>
        <v>9.7684682152135681E-3</v>
      </c>
      <c r="AO1223" s="67">
        <f t="shared" si="351"/>
        <v>9.5816859408759409E-3</v>
      </c>
      <c r="AP1223" s="67">
        <f t="shared" si="351"/>
        <v>9.3984751188108829E-3</v>
      </c>
      <c r="AQ1223" s="67">
        <f t="shared" si="351"/>
        <v>9.2187674595011967E-3</v>
      </c>
      <c r="AR1223" s="67">
        <f t="shared" si="351"/>
        <v>9.0424959791893071E-3</v>
      </c>
      <c r="AS1223" s="67">
        <f t="shared" si="351"/>
        <v>8.869594974909906E-3</v>
      </c>
      <c r="AT1223" s="67">
        <f t="shared" si="351"/>
        <v>8.7000000000000098E-3</v>
      </c>
      <c r="AU1223" s="67">
        <f t="shared" si="351"/>
        <v>8.5336478400772769E-3</v>
      </c>
      <c r="AV1223" s="67">
        <f t="shared" si="351"/>
        <v>8.3704764894776389E-3</v>
      </c>
      <c r="AW1223" s="67">
        <f t="shared" si="351"/>
        <v>8.2104251281434944E-3</v>
      </c>
      <c r="AX1223" s="67">
        <f t="shared" si="351"/>
        <v>8.0534340989537739E-3</v>
      </c>
      <c r="AY1223" s="67">
        <f t="shared" si="351"/>
        <v>7.8994448854875256E-3</v>
      </c>
      <c r="AZ1223" s="67">
        <f t="shared" si="351"/>
        <v>7.7484000902126454E-3</v>
      </c>
      <c r="BA1223" s="67">
        <f t="shared" si="351"/>
        <v>7.6002434130916828E-3</v>
      </c>
      <c r="BB1223" s="67">
        <f t="shared" si="351"/>
        <v>7.4549196305967007E-3</v>
      </c>
      <c r="BC1223" s="67">
        <f t="shared" si="351"/>
        <v>7.3123745751254195E-3</v>
      </c>
      <c r="BD1223" s="67">
        <f t="shared" si="349"/>
        <v>7.1725551148109122E-3</v>
      </c>
      <c r="BE1223" s="67">
        <f t="shared" si="349"/>
        <v>7.0354091337173899E-3</v>
      </c>
      <c r="BF1223" s="67">
        <f t="shared" si="349"/>
        <v>6.9008855124146279E-3</v>
      </c>
      <c r="BG1223" s="67">
        <f t="shared" si="349"/>
        <v>6.7689341089238603E-3</v>
      </c>
      <c r="BH1223" s="67">
        <f t="shared" si="349"/>
        <v>6.6395057400279803E-3</v>
      </c>
      <c r="BI1223" s="67">
        <f t="shared" si="349"/>
        <v>6.5125521629391244E-3</v>
      </c>
      <c r="BJ1223" s="67">
        <f t="shared" si="349"/>
        <v>6.3880260573167796E-3</v>
      </c>
      <c r="BK1223" s="67">
        <f t="shared" si="349"/>
        <v>6.2658810076297276E-3</v>
      </c>
      <c r="BL1223" s="67">
        <f t="shared" si="349"/>
        <v>6.1460714858552392E-3</v>
      </c>
      <c r="BM1223" s="67">
        <f t="shared" si="349"/>
        <v>6.0285528345090838E-3</v>
      </c>
      <c r="BN1223" s="67">
        <f t="shared" si="349"/>
        <v>5.913281250000014E-3</v>
      </c>
      <c r="BO1223" s="67">
        <f t="shared" si="349"/>
        <v>5.8002137663025304E-3</v>
      </c>
      <c r="BP1223" s="67">
        <f t="shared" si="349"/>
        <v>5.68930823894184E-3</v>
      </c>
      <c r="BQ1223" s="67">
        <f t="shared" si="349"/>
        <v>5.5805233292850372E-3</v>
      </c>
      <c r="BS1223" s="55"/>
    </row>
    <row r="1224" spans="2:71">
      <c r="B1224" s="56">
        <v>66</v>
      </c>
      <c r="C1224" s="212">
        <v>1.2699999999999999E-2</v>
      </c>
      <c r="D1224" s="212">
        <v>8.6999999999999994E-3</v>
      </c>
      <c r="I1224" s="61" t="s">
        <v>381</v>
      </c>
      <c r="J1224" s="67">
        <f t="shared" si="350"/>
        <v>1.7188235508065954E-2</v>
      </c>
      <c r="K1224" s="67">
        <f t="shared" si="350"/>
        <v>1.6866193254519771E-2</v>
      </c>
      <c r="L1224" s="67">
        <f t="shared" si="350"/>
        <v>1.6550184849708119E-2</v>
      </c>
      <c r="M1224" s="67">
        <f t="shared" si="350"/>
        <v>1.6240097242221901E-2</v>
      </c>
      <c r="N1224" s="67">
        <f t="shared" si="350"/>
        <v>1.5935819498806063E-2</v>
      </c>
      <c r="O1224" s="67">
        <f t="shared" si="350"/>
        <v>1.5637242764673449E-2</v>
      </c>
      <c r="P1224" s="67">
        <f t="shared" si="350"/>
        <v>1.5344260224562162E-2</v>
      </c>
      <c r="Q1224" s="67">
        <f t="shared" si="350"/>
        <v>1.5056767064522664E-2</v>
      </c>
      <c r="R1224" s="67">
        <f t="shared" si="350"/>
        <v>1.4774660434420739E-2</v>
      </c>
      <c r="S1224" s="67">
        <f t="shared" si="350"/>
        <v>1.4497839411143063E-2</v>
      </c>
      <c r="T1224" s="67">
        <f t="shared" si="350"/>
        <v>1.4226204962492174E-2</v>
      </c>
      <c r="U1224" s="67">
        <f t="shared" si="350"/>
        <v>1.3959659911757861E-2</v>
      </c>
      <c r="V1224" s="67">
        <f t="shared" si="350"/>
        <v>1.3698108902952384E-2</v>
      </c>
      <c r="W1224" s="67">
        <f t="shared" si="350"/>
        <v>1.3441458366697068E-2</v>
      </c>
      <c r="X1224" s="67">
        <f t="shared" si="350"/>
        <v>1.3189616486748023E-2</v>
      </c>
      <c r="Y1224" s="67">
        <f t="shared" si="350"/>
        <v>1.2942493167149051E-2</v>
      </c>
      <c r="Z1224" s="67">
        <f t="shared" si="348"/>
        <v>1.2699999999999999E-2</v>
      </c>
      <c r="AA1224" s="67">
        <f t="shared" si="348"/>
        <v>1.2462050233828993E-2</v>
      </c>
      <c r="AB1224" s="67">
        <f t="shared" si="348"/>
        <v>1.2228558742557266E-2</v>
      </c>
      <c r="AC1224" s="67">
        <f t="shared" si="348"/>
        <v>1.1999441995045461E-2</v>
      </c>
      <c r="AD1224" s="67">
        <f t="shared" si="348"/>
        <v>1.177461802521053E-2</v>
      </c>
      <c r="AE1224" s="67">
        <f t="shared" si="348"/>
        <v>1.1554006402702519E-2</v>
      </c>
      <c r="AF1224" s="67">
        <f t="shared" si="348"/>
        <v>1.1337528204130757E-2</v>
      </c>
      <c r="AG1224" s="67">
        <f t="shared" si="348"/>
        <v>1.1125105984829175E-2</v>
      </c>
      <c r="AH1224" s="67">
        <f t="shared" si="348"/>
        <v>1.0916663751150611E-2</v>
      </c>
      <c r="AI1224" s="67">
        <f t="shared" si="348"/>
        <v>1.0712126933280233E-2</v>
      </c>
      <c r="AJ1224" s="67">
        <f t="shared" si="348"/>
        <v>1.051142235855833E-2</v>
      </c>
      <c r="AK1224" s="67">
        <f t="shared" si="348"/>
        <v>1.0314478225302926E-2</v>
      </c>
      <c r="AL1224" s="67">
        <f t="shared" si="348"/>
        <v>1.0121224077122865E-2</v>
      </c>
      <c r="AM1224" s="67">
        <f t="shared" si="348"/>
        <v>9.9315907777121765E-3</v>
      </c>
      <c r="AN1224" s="67">
        <f t="shared" si="348"/>
        <v>9.7455104861166875E-3</v>
      </c>
      <c r="AO1224" s="67">
        <f t="shared" si="351"/>
        <v>9.5629166324640441E-3</v>
      </c>
      <c r="AP1224" s="67">
        <f t="shared" si="351"/>
        <v>9.3837438941484809E-3</v>
      </c>
      <c r="AQ1224" s="67">
        <f t="shared" si="351"/>
        <v>9.2079281724617695E-3</v>
      </c>
      <c r="AR1224" s="67">
        <f t="shared" si="351"/>
        <v>9.0354065696620304E-3</v>
      </c>
      <c r="AS1224" s="67">
        <f t="shared" si="351"/>
        <v>8.8661173664721822E-3</v>
      </c>
      <c r="AT1224" s="67">
        <f t="shared" si="351"/>
        <v>8.6999999999999977E-3</v>
      </c>
      <c r="AU1224" s="67">
        <f t="shared" si="351"/>
        <v>8.5369950420718273E-3</v>
      </c>
      <c r="AV1224" s="67">
        <f t="shared" si="351"/>
        <v>8.3770441779722985E-3</v>
      </c>
      <c r="AW1224" s="67">
        <f t="shared" si="351"/>
        <v>8.2200901855823232E-3</v>
      </c>
      <c r="AX1224" s="67">
        <f t="shared" si="351"/>
        <v>8.0660769149079985E-3</v>
      </c>
      <c r="AY1224" s="67">
        <f t="shared" si="351"/>
        <v>7.914949267993061E-3</v>
      </c>
      <c r="AZ1224" s="67">
        <f t="shared" si="351"/>
        <v>7.7666531792076826E-3</v>
      </c>
      <c r="BA1224" s="67">
        <f t="shared" si="351"/>
        <v>7.6211355959065977E-3</v>
      </c>
      <c r="BB1224" s="67">
        <f t="shared" si="351"/>
        <v>7.4783444594496281E-3</v>
      </c>
      <c r="BC1224" s="67">
        <f t="shared" si="351"/>
        <v>7.3382286865777959E-3</v>
      </c>
      <c r="BD1224" s="67">
        <f t="shared" si="349"/>
        <v>7.200738151138383E-3</v>
      </c>
      <c r="BE1224" s="67">
        <f t="shared" si="349"/>
        <v>7.065823666152396E-3</v>
      </c>
      <c r="BF1224" s="67">
        <f t="shared" si="349"/>
        <v>6.9334369662180234E-3</v>
      </c>
      <c r="BG1224" s="67">
        <f t="shared" si="349"/>
        <v>6.8035306902437722E-3</v>
      </c>
      <c r="BH1224" s="67">
        <f t="shared" si="349"/>
        <v>6.6760583645051287E-3</v>
      </c>
      <c r="BI1224" s="67">
        <f t="shared" si="349"/>
        <v>6.5509743860186738E-3</v>
      </c>
      <c r="BJ1224" s="67">
        <f t="shared" si="349"/>
        <v>6.4282340062276986E-3</v>
      </c>
      <c r="BK1224" s="67">
        <f t="shared" si="349"/>
        <v>6.3077933149934939E-3</v>
      </c>
      <c r="BL1224" s="67">
        <f t="shared" si="349"/>
        <v>6.1896092248865855E-3</v>
      </c>
      <c r="BM1224" s="67">
        <f t="shared" si="349"/>
        <v>6.0736394557722806E-3</v>
      </c>
      <c r="BN1224" s="67">
        <f t="shared" si="349"/>
        <v>5.9598425196850354E-3</v>
      </c>
      <c r="BO1224" s="67">
        <f t="shared" si="349"/>
        <v>5.8481777059862109E-3</v>
      </c>
      <c r="BP1224" s="67">
        <f t="shared" si="349"/>
        <v>5.7386050667999197E-3</v>
      </c>
      <c r="BQ1224" s="67">
        <f t="shared" si="349"/>
        <v>5.6310854027217467E-3</v>
      </c>
      <c r="BS1224" s="55"/>
    </row>
    <row r="1225" spans="2:71">
      <c r="B1225" s="56">
        <v>67</v>
      </c>
      <c r="C1225" s="212">
        <v>1.2500000000000001E-2</v>
      </c>
      <c r="D1225" s="212">
        <v>8.6999999999999994E-3</v>
      </c>
      <c r="I1225" s="61" t="s">
        <v>381</v>
      </c>
      <c r="J1225" s="67">
        <f t="shared" si="350"/>
        <v>1.6704082309600448E-2</v>
      </c>
      <c r="K1225" s="67">
        <f t="shared" si="350"/>
        <v>1.6404125503616532E-2</v>
      </c>
      <c r="L1225" s="67">
        <f t="shared" si="350"/>
        <v>1.6109555050728131E-2</v>
      </c>
      <c r="M1225" s="67">
        <f t="shared" si="350"/>
        <v>1.5820274227676796E-2</v>
      </c>
      <c r="N1225" s="67">
        <f t="shared" si="350"/>
        <v>1.5536188048072889E-2</v>
      </c>
      <c r="O1225" s="67">
        <f t="shared" si="350"/>
        <v>1.5257203231206475E-2</v>
      </c>
      <c r="P1225" s="67">
        <f t="shared" si="350"/>
        <v>1.4983228171418251E-2</v>
      </c>
      <c r="Q1225" s="67">
        <f t="shared" si="350"/>
        <v>1.4714172908020526E-2</v>
      </c>
      <c r="R1225" s="67">
        <f t="shared" si="350"/>
        <v>1.4449949095758283E-2</v>
      </c>
      <c r="S1225" s="67">
        <f t="shared" si="350"/>
        <v>1.4190469975800719E-2</v>
      </c>
      <c r="T1225" s="67">
        <f t="shared" si="350"/>
        <v>1.3935650347253662E-2</v>
      </c>
      <c r="U1225" s="67">
        <f t="shared" si="350"/>
        <v>1.368540653918356E-2</v>
      </c>
      <c r="V1225" s="67">
        <f t="shared" si="350"/>
        <v>1.3439656383143825E-2</v>
      </c>
      <c r="W1225" s="67">
        <f t="shared" si="350"/>
        <v>1.3198319186194536E-2</v>
      </c>
      <c r="X1225" s="67">
        <f t="shared" si="350"/>
        <v>1.2961315704406626E-2</v>
      </c>
      <c r="Y1225" s="67">
        <f t="shared" ref="Y1225:AN1228" si="352">$C1225*POWER(POWER($D1225/$C1225,1/($D$672-$C$672)),Y$672-$C$672)</f>
        <v>1.272856811684185E-2</v>
      </c>
      <c r="Z1225" s="67">
        <f t="shared" si="352"/>
        <v>1.2500000000000001E-2</v>
      </c>
      <c r="AA1225" s="67">
        <f t="shared" si="352"/>
        <v>1.2275536302724994E-2</v>
      </c>
      <c r="AB1225" s="67">
        <f t="shared" si="352"/>
        <v>1.2055103321561537E-2</v>
      </c>
      <c r="AC1225" s="67">
        <f t="shared" si="352"/>
        <v>1.1838628676554344E-2</v>
      </c>
      <c r="AD1225" s="67">
        <f t="shared" si="352"/>
        <v>1.1626041287481919E-2</v>
      </c>
      <c r="AE1225" s="67">
        <f t="shared" si="352"/>
        <v>1.1417271350517113E-2</v>
      </c>
      <c r="AF1225" s="67">
        <f t="shared" si="352"/>
        <v>1.1212250315306788E-2</v>
      </c>
      <c r="AG1225" s="67">
        <f t="shared" si="352"/>
        <v>1.1010910862463058E-2</v>
      </c>
      <c r="AH1225" s="67">
        <f t="shared" si="352"/>
        <v>1.0813186881458738E-2</v>
      </c>
      <c r="AI1225" s="67">
        <f t="shared" si="352"/>
        <v>1.061901344891971E-2</v>
      </c>
      <c r="AJ1225" s="67">
        <f t="shared" si="352"/>
        <v>1.042832680730711E-2</v>
      </c>
      <c r="AK1225" s="67">
        <f t="shared" si="352"/>
        <v>1.0241064343982292E-2</v>
      </c>
      <c r="AL1225" s="67">
        <f t="shared" si="352"/>
        <v>1.0057164570647772E-2</v>
      </c>
      <c r="AM1225" s="67">
        <f t="shared" si="352"/>
        <v>9.8765671031573066E-3</v>
      </c>
      <c r="AN1225" s="67">
        <f t="shared" si="352"/>
        <v>9.6992126416885552E-3</v>
      </c>
      <c r="AO1225" s="67">
        <f t="shared" si="351"/>
        <v>9.5250429512717637E-3</v>
      </c>
      <c r="AP1225" s="67">
        <f t="shared" si="351"/>
        <v>9.3540008426681084E-3</v>
      </c>
      <c r="AQ1225" s="67">
        <f t="shared" si="351"/>
        <v>9.186030153591403E-3</v>
      </c>
      <c r="AR1225" s="67">
        <f t="shared" si="351"/>
        <v>9.0210757302670169E-3</v>
      </c>
      <c r="AS1225" s="67">
        <f t="shared" si="351"/>
        <v>8.8590834093219325E-3</v>
      </c>
      <c r="AT1225" s="67">
        <f t="shared" si="351"/>
        <v>8.7000000000000063E-3</v>
      </c>
      <c r="AU1225" s="67">
        <f t="shared" si="351"/>
        <v>8.5437732666966016E-3</v>
      </c>
      <c r="AV1225" s="67">
        <f t="shared" si="351"/>
        <v>8.3903519118068339E-3</v>
      </c>
      <c r="AW1225" s="67">
        <f t="shared" si="351"/>
        <v>8.239685558881828E-3</v>
      </c>
      <c r="AX1225" s="67">
        <f t="shared" si="351"/>
        <v>8.09172473608742E-3</v>
      </c>
      <c r="AY1225" s="67">
        <f t="shared" si="351"/>
        <v>7.946420859959915E-3</v>
      </c>
      <c r="AZ1225" s="67">
        <f t="shared" si="351"/>
        <v>7.8037262194535287E-3</v>
      </c>
      <c r="BA1225" s="67">
        <f t="shared" si="351"/>
        <v>7.663593960274293E-3</v>
      </c>
      <c r="BB1225" s="67">
        <f t="shared" si="351"/>
        <v>7.5259780694952871E-3</v>
      </c>
      <c r="BC1225" s="67">
        <f t="shared" si="351"/>
        <v>7.3908333604481239E-3</v>
      </c>
      <c r="BD1225" s="67">
        <f t="shared" si="351"/>
        <v>7.2581154578857526E-3</v>
      </c>
      <c r="BE1225" s="67">
        <f t="shared" ref="BD1225:BQ1228" si="353">$C1225*POWER(POWER($D1225/$C1225,1/($D$672-$C$672)),BE$672-$C$672)</f>
        <v>7.1277807834116795E-3</v>
      </c>
      <c r="BF1225" s="67">
        <f t="shared" si="353"/>
        <v>6.9997865411708538E-3</v>
      </c>
      <c r="BG1225" s="67">
        <f t="shared" si="353"/>
        <v>6.874090703797491E-3</v>
      </c>
      <c r="BH1225" s="67">
        <f t="shared" si="353"/>
        <v>6.7506519986152399E-3</v>
      </c>
      <c r="BI1225" s="67">
        <f t="shared" si="353"/>
        <v>6.6294298940851523E-3</v>
      </c>
      <c r="BJ1225" s="67">
        <f t="shared" si="353"/>
        <v>6.5103845864970082E-3</v>
      </c>
      <c r="BK1225" s="67">
        <f t="shared" si="353"/>
        <v>6.3934769868996214E-3</v>
      </c>
      <c r="BL1225" s="67">
        <f t="shared" si="353"/>
        <v>6.278668708265849E-3</v>
      </c>
      <c r="BM1225" s="67">
        <f t="shared" si="353"/>
        <v>6.1659220528880697E-3</v>
      </c>
      <c r="BN1225" s="67">
        <f t="shared" si="353"/>
        <v>6.0552000000000088E-3</v>
      </c>
      <c r="BO1225" s="67">
        <f t="shared" si="353"/>
        <v>5.9464661936208391E-3</v>
      </c>
      <c r="BP1225" s="67">
        <f t="shared" si="353"/>
        <v>5.8396849306175617E-3</v>
      </c>
      <c r="BQ1225" s="67">
        <f t="shared" si="353"/>
        <v>5.7348211489817568E-3</v>
      </c>
      <c r="BS1225" s="55"/>
    </row>
    <row r="1226" spans="2:71">
      <c r="B1226" s="56">
        <v>68</v>
      </c>
      <c r="C1226" s="212">
        <v>1.24E-2</v>
      </c>
      <c r="D1226" s="212">
        <v>8.6999999999999994E-3</v>
      </c>
      <c r="I1226" s="61" t="s">
        <v>381</v>
      </c>
      <c r="J1226" s="67">
        <f t="shared" ref="J1226:Y1228" si="354">$C1226*POWER(POWER($D1226/$C1226,1/($D$672-$C$672)),J$672-$C$672)</f>
        <v>1.6464313659963283E-2</v>
      </c>
      <c r="K1226" s="67">
        <f t="shared" si="354"/>
        <v>1.617515718030501E-2</v>
      </c>
      <c r="L1226" s="67">
        <f t="shared" si="354"/>
        <v>1.5891079045936746E-2</v>
      </c>
      <c r="M1226" s="67">
        <f t="shared" si="354"/>
        <v>1.5611990067811388E-2</v>
      </c>
      <c r="N1226" s="67">
        <f t="shared" si="354"/>
        <v>1.5337802623275153E-2</v>
      </c>
      <c r="O1226" s="67">
        <f t="shared" si="354"/>
        <v>1.5068430628557603E-2</v>
      </c>
      <c r="P1226" s="67">
        <f t="shared" si="354"/>
        <v>1.4803789511744818E-2</v>
      </c>
      <c r="Q1226" s="67">
        <f t="shared" si="354"/>
        <v>1.4543796186227245E-2</v>
      </c>
      <c r="R1226" s="67">
        <f t="shared" si="354"/>
        <v>1.4288369024613857E-2</v>
      </c>
      <c r="S1226" s="67">
        <f t="shared" si="354"/>
        <v>1.4037427833104455E-2</v>
      </c>
      <c r="T1226" s="67">
        <f t="shared" si="354"/>
        <v>1.3790893826312054E-2</v>
      </c>
      <c r="U1226" s="67">
        <f t="shared" si="354"/>
        <v>1.3548689602527463E-2</v>
      </c>
      <c r="V1226" s="67">
        <f t="shared" si="354"/>
        <v>1.3310739119418267E-2</v>
      </c>
      <c r="W1226" s="67">
        <f t="shared" si="354"/>
        <v>1.3076967670154632E-2</v>
      </c>
      <c r="X1226" s="67">
        <f t="shared" si="354"/>
        <v>1.2847301859954349E-2</v>
      </c>
      <c r="Y1226" s="67">
        <f t="shared" si="354"/>
        <v>1.2621669583039874E-2</v>
      </c>
      <c r="Z1226" s="67">
        <f t="shared" si="352"/>
        <v>1.24E-2</v>
      </c>
      <c r="AA1226" s="67">
        <f t="shared" si="352"/>
        <v>1.2182223515549165E-2</v>
      </c>
      <c r="AB1226" s="67">
        <f t="shared" si="352"/>
        <v>1.1968271756677345E-2</v>
      </c>
      <c r="AC1226" s="67">
        <f t="shared" si="352"/>
        <v>1.1758077551183684E-2</v>
      </c>
      <c r="AD1226" s="67">
        <f t="shared" si="352"/>
        <v>1.1551574906587149E-2</v>
      </c>
      <c r="AE1226" s="67">
        <f t="shared" si="352"/>
        <v>1.134869898940755E-2</v>
      </c>
      <c r="AF1226" s="67">
        <f t="shared" si="352"/>
        <v>1.1149386104810461E-2</v>
      </c>
      <c r="AG1226" s="67">
        <f t="shared" si="352"/>
        <v>1.0953573676609606E-2</v>
      </c>
      <c r="AH1226" s="67">
        <f t="shared" si="352"/>
        <v>1.0761200227620477E-2</v>
      </c>
      <c r="AI1226" s="67">
        <f t="shared" si="352"/>
        <v>1.0572205360358968E-2</v>
      </c>
      <c r="AJ1226" s="67">
        <f t="shared" si="352"/>
        <v>1.038652973807903E-2</v>
      </c>
      <c r="AK1226" s="67">
        <f t="shared" si="352"/>
        <v>1.0204115066143313E-2</v>
      </c>
      <c r="AL1226" s="67">
        <f t="shared" si="352"/>
        <v>1.0024904073721017E-2</v>
      </c>
      <c r="AM1226" s="67">
        <f t="shared" si="352"/>
        <v>9.848840495807162E-3</v>
      </c>
      <c r="AN1226" s="67">
        <f t="shared" si="352"/>
        <v>9.6758690555576541E-3</v>
      </c>
      <c r="AO1226" s="67">
        <f t="shared" ref="AO1226:BD1228" si="355">$C1226*POWER(POWER($D1226/$C1226,1/($D$672-$C$672)),AO$672-$C$672)</f>
        <v>9.5059354469345936E-3</v>
      </c>
      <c r="AP1226" s="67">
        <f t="shared" si="355"/>
        <v>9.3389863176563705E-3</v>
      </c>
      <c r="AQ1226" s="67">
        <f t="shared" si="355"/>
        <v>9.1749692524472053E-3</v>
      </c>
      <c r="AR1226" s="67">
        <f t="shared" si="355"/>
        <v>9.0138327565808789E-3</v>
      </c>
      <c r="AS1226" s="67">
        <f t="shared" si="355"/>
        <v>8.8555262397134651E-3</v>
      </c>
      <c r="AT1226" s="67">
        <f t="shared" si="355"/>
        <v>8.7000000000000046E-3</v>
      </c>
      <c r="AU1226" s="67">
        <f t="shared" si="355"/>
        <v>8.547205208490144E-3</v>
      </c>
      <c r="AV1226" s="67">
        <f t="shared" si="355"/>
        <v>8.3970938937978183E-3</v>
      </c>
      <c r="AW1226" s="67">
        <f t="shared" si="355"/>
        <v>8.2496189270401688E-3</v>
      </c>
      <c r="AX1226" s="67">
        <f t="shared" si="355"/>
        <v>8.1047340070409882E-3</v>
      </c>
      <c r="AY1226" s="67">
        <f t="shared" si="355"/>
        <v>7.9623936457940102E-3</v>
      </c>
      <c r="AZ1226" s="67">
        <f t="shared" si="355"/>
        <v>7.8225531541815385E-3</v>
      </c>
      <c r="BA1226" s="67">
        <f t="shared" si="355"/>
        <v>7.6851686279438411E-3</v>
      </c>
      <c r="BB1226" s="67">
        <f t="shared" si="355"/>
        <v>7.5501969338950155E-3</v>
      </c>
      <c r="BC1226" s="67">
        <f t="shared" si="355"/>
        <v>7.4175956963808921E-3</v>
      </c>
      <c r="BD1226" s="67">
        <f t="shared" si="355"/>
        <v>7.2873232839748064E-3</v>
      </c>
      <c r="BE1226" s="67">
        <f t="shared" si="353"/>
        <v>7.159338796407004E-3</v>
      </c>
      <c r="BF1226" s="67">
        <f t="shared" si="353"/>
        <v>7.033602051723621E-3</v>
      </c>
      <c r="BG1226" s="67">
        <f t="shared" si="353"/>
        <v>6.9100735736711584E-3</v>
      </c>
      <c r="BH1226" s="67">
        <f t="shared" si="353"/>
        <v>6.7887145793025516E-3</v>
      </c>
      <c r="BI1226" s="67">
        <f t="shared" si="353"/>
        <v>6.6694869668008881E-3</v>
      </c>
      <c r="BJ1226" s="67">
        <f t="shared" si="353"/>
        <v>6.5523533035169732E-3</v>
      </c>
      <c r="BK1226" s="67">
        <f t="shared" si="353"/>
        <v>6.4372768142169938E-3</v>
      </c>
      <c r="BL1226" s="67">
        <f t="shared" si="353"/>
        <v>6.3242213695365885E-3</v>
      </c>
      <c r="BM1226" s="67">
        <f t="shared" si="353"/>
        <v>6.2131514746376756E-3</v>
      </c>
      <c r="BN1226" s="67">
        <f t="shared" si="353"/>
        <v>6.1040322580645226E-3</v>
      </c>
      <c r="BO1226" s="67">
        <f t="shared" si="353"/>
        <v>5.996829460795508E-3</v>
      </c>
      <c r="BP1226" s="67">
        <f t="shared" si="353"/>
        <v>5.8915094254871833E-3</v>
      </c>
      <c r="BQ1226" s="67">
        <f t="shared" si="353"/>
        <v>5.7880390859072189E-3</v>
      </c>
      <c r="BS1226" s="55"/>
    </row>
    <row r="1227" spans="2:71">
      <c r="B1227" s="56">
        <v>69</v>
      </c>
      <c r="C1227" s="212">
        <v>1.23E-2</v>
      </c>
      <c r="D1227" s="212">
        <v>8.8000000000000005E-3</v>
      </c>
      <c r="I1227" s="61" t="s">
        <v>381</v>
      </c>
      <c r="J1227" s="67">
        <f t="shared" si="354"/>
        <v>1.6078408662741725E-2</v>
      </c>
      <c r="K1227" s="67">
        <f t="shared" si="354"/>
        <v>1.5811458805843805E-2</v>
      </c>
      <c r="L1227" s="67">
        <f t="shared" si="354"/>
        <v>1.5548941118048725E-2</v>
      </c>
      <c r="M1227" s="67">
        <f t="shared" si="354"/>
        <v>1.5290782012042431E-2</v>
      </c>
      <c r="N1227" s="67">
        <f t="shared" si="354"/>
        <v>1.5036909122281217E-2</v>
      </c>
      <c r="O1227" s="67">
        <f t="shared" si="354"/>
        <v>1.4787251284706671E-2</v>
      </c>
      <c r="P1227" s="67">
        <f t="shared" si="354"/>
        <v>1.4541738516797407E-2</v>
      </c>
      <c r="Q1227" s="67">
        <f t="shared" si="354"/>
        <v>1.4300301997952011E-2</v>
      </c>
      <c r="R1227" s="67">
        <f t="shared" si="354"/>
        <v>1.4062874050197677E-2</v>
      </c>
      <c r="S1227" s="67">
        <f t="shared" si="354"/>
        <v>1.3829388119219133E-2</v>
      </c>
      <c r="T1227" s="67">
        <f t="shared" si="354"/>
        <v>1.359977875570257E-2</v>
      </c>
      <c r="U1227" s="67">
        <f t="shared" si="354"/>
        <v>1.3373981596989284E-2</v>
      </c>
      <c r="V1227" s="67">
        <f t="shared" si="354"/>
        <v>1.315193334903395E-2</v>
      </c>
      <c r="W1227" s="67">
        <f t="shared" si="354"/>
        <v>1.2933571768662422E-2</v>
      </c>
      <c r="X1227" s="67">
        <f t="shared" si="354"/>
        <v>1.2718835646124121E-2</v>
      </c>
      <c r="Y1227" s="67">
        <f t="shared" si="354"/>
        <v>1.2507664787934107E-2</v>
      </c>
      <c r="Z1227" s="67">
        <f t="shared" si="352"/>
        <v>1.23E-2</v>
      </c>
      <c r="AA1227" s="67">
        <f t="shared" si="352"/>
        <v>1.2095783071029091E-2</v>
      </c>
      <c r="AB1227" s="67">
        <f t="shared" si="352"/>
        <v>1.1894956756210889E-2</v>
      </c>
      <c r="AC1227" s="67">
        <f t="shared" si="352"/>
        <v>1.1697464761170631E-2</v>
      </c>
      <c r="AD1227" s="67">
        <f t="shared" si="352"/>
        <v>1.1503251726189191E-2</v>
      </c>
      <c r="AE1227" s="67">
        <f t="shared" si="352"/>
        <v>1.1312263210684992E-2</v>
      </c>
      <c r="AF1227" s="67">
        <f t="shared" si="352"/>
        <v>1.1124445677953553E-2</v>
      </c>
      <c r="AG1227" s="67">
        <f t="shared" si="352"/>
        <v>1.0939746480160431E-2</v>
      </c>
      <c r="AH1227" s="67">
        <f t="shared" si="352"/>
        <v>1.0758113843583302E-2</v>
      </c>
      <c r="AI1227" s="67">
        <f t="shared" si="352"/>
        <v>1.0579496854099073E-2</v>
      </c>
      <c r="AJ1227" s="67">
        <f t="shared" si="352"/>
        <v>1.0403845442911957E-2</v>
      </c>
      <c r="AK1227" s="67">
        <f t="shared" si="352"/>
        <v>1.0231110372518504E-2</v>
      </c>
      <c r="AL1227" s="67">
        <f t="shared" si="352"/>
        <v>1.0061243222905646E-2</v>
      </c>
      <c r="AM1227" s="67">
        <f t="shared" si="352"/>
        <v>9.8941963779779103E-3</v>
      </c>
      <c r="AN1227" s="67">
        <f t="shared" si="352"/>
        <v>9.7299230122099636E-3</v>
      </c>
      <c r="AO1227" s="67">
        <f t="shared" si="355"/>
        <v>9.5683770775207826E-3</v>
      </c>
      <c r="AP1227" s="67">
        <f t="shared" si="355"/>
        <v>9.4095132903657466E-3</v>
      </c>
      <c r="AQ1227" s="67">
        <f t="shared" si="355"/>
        <v>9.2532871190430261E-3</v>
      </c>
      <c r="AR1227" s="67">
        <f t="shared" si="355"/>
        <v>9.0996547712107467E-3</v>
      </c>
      <c r="AS1227" s="67">
        <f t="shared" si="355"/>
        <v>8.9485731816113852E-3</v>
      </c>
      <c r="AT1227" s="67">
        <f t="shared" si="355"/>
        <v>8.7999999999999936E-3</v>
      </c>
      <c r="AU1227" s="67">
        <f t="shared" si="355"/>
        <v>8.6538935792728373E-3</v>
      </c>
      <c r="AV1227" s="67">
        <f t="shared" si="355"/>
        <v>8.5102129637931491E-3</v>
      </c>
      <c r="AW1227" s="67">
        <f t="shared" si="355"/>
        <v>8.3689178779106886E-3</v>
      </c>
      <c r="AX1227" s="67">
        <f t="shared" si="355"/>
        <v>8.2299687146719352E-3</v>
      </c>
      <c r="AY1227" s="67">
        <f t="shared" si="355"/>
        <v>8.0933265247177099E-3</v>
      </c>
      <c r="AZ1227" s="67">
        <f t="shared" si="355"/>
        <v>7.9589530053651349E-3</v>
      </c>
      <c r="BA1227" s="67">
        <f t="shared" si="355"/>
        <v>7.8268104898708696E-3</v>
      </c>
      <c r="BB1227" s="67">
        <f t="shared" si="355"/>
        <v>7.6968619368725996E-3</v>
      </c>
      <c r="BC1227" s="67">
        <f t="shared" si="355"/>
        <v>7.5690709200058352E-3</v>
      </c>
      <c r="BD1227" s="67">
        <f t="shared" si="353"/>
        <v>7.4434016176931029E-3</v>
      </c>
      <c r="BE1227" s="67">
        <f t="shared" si="353"/>
        <v>7.3198188031026647E-3</v>
      </c>
      <c r="BF1227" s="67">
        <f t="shared" si="353"/>
        <v>7.1982878342739523E-3</v>
      </c>
      <c r="BG1227" s="67">
        <f t="shared" si="353"/>
        <v>7.0787746444069544E-3</v>
      </c>
      <c r="BH1227" s="67">
        <f t="shared" si="353"/>
        <v>6.9612457323128133E-3</v>
      </c>
      <c r="BI1227" s="67">
        <f t="shared" si="353"/>
        <v>6.8456681530229936E-3</v>
      </c>
      <c r="BJ1227" s="67">
        <f t="shared" si="353"/>
        <v>6.7320095085543494E-3</v>
      </c>
      <c r="BK1227" s="67">
        <f t="shared" si="353"/>
        <v>6.6202379388275263E-3</v>
      </c>
      <c r="BL1227" s="67">
        <f t="shared" si="353"/>
        <v>6.5103221127361388E-3</v>
      </c>
      <c r="BM1227" s="67">
        <f t="shared" si="353"/>
        <v>6.4022312193642381E-3</v>
      </c>
      <c r="BN1227" s="67">
        <f t="shared" si="353"/>
        <v>6.2959349593495828E-3</v>
      </c>
      <c r="BO1227" s="67">
        <f t="shared" si="353"/>
        <v>6.1914035363903183E-3</v>
      </c>
      <c r="BP1227" s="67">
        <f t="shared" si="353"/>
        <v>6.0886076488926542E-3</v>
      </c>
      <c r="BQ1227" s="67">
        <f t="shared" si="353"/>
        <v>5.9875184817572355E-3</v>
      </c>
      <c r="BS1227" s="55"/>
    </row>
    <row r="1228" spans="2:71">
      <c r="B1228" s="56">
        <v>70</v>
      </c>
      <c r="C1228" s="212">
        <v>1.2200000000000001E-2</v>
      </c>
      <c r="D1228" s="212">
        <v>8.8000000000000005E-3</v>
      </c>
      <c r="I1228" s="61" t="s">
        <v>381</v>
      </c>
      <c r="J1228" s="67">
        <f t="shared" si="354"/>
        <v>1.5843880476223475E-2</v>
      </c>
      <c r="K1228" s="67">
        <f t="shared" si="354"/>
        <v>1.5587185344927857E-2</v>
      </c>
      <c r="L1228" s="67">
        <f t="shared" si="354"/>
        <v>1.5334649067931213E-2</v>
      </c>
      <c r="M1228" s="67">
        <f t="shared" si="354"/>
        <v>1.5086204265423901E-2</v>
      </c>
      <c r="N1228" s="67">
        <f t="shared" si="354"/>
        <v>1.4841784649252416E-2</v>
      </c>
      <c r="O1228" s="67">
        <f t="shared" si="354"/>
        <v>1.4601325005232859E-2</v>
      </c>
      <c r="P1228" s="67">
        <f t="shared" si="354"/>
        <v>1.4364761175751006E-2</v>
      </c>
      <c r="Q1228" s="67">
        <f t="shared" si="354"/>
        <v>1.4132030042644248E-2</v>
      </c>
      <c r="R1228" s="67">
        <f t="shared" si="354"/>
        <v>1.3903069510360883E-2</v>
      </c>
      <c r="S1228" s="67">
        <f t="shared" si="354"/>
        <v>1.3677818489392262E-2</v>
      </c>
      <c r="T1228" s="67">
        <f t="shared" si="354"/>
        <v>1.3456216879973341E-2</v>
      </c>
      <c r="U1228" s="67">
        <f t="shared" si="354"/>
        <v>1.3238205556047326E-2</v>
      </c>
      <c r="V1228" s="67">
        <f t="shared" si="354"/>
        <v>1.3023726349490103E-2</v>
      </c>
      <c r="W1228" s="67">
        <f t="shared" si="354"/>
        <v>1.281272203459026E-2</v>
      </c>
      <c r="X1228" s="67">
        <f t="shared" si="354"/>
        <v>1.2605136312780566E-2</v>
      </c>
      <c r="Y1228" s="67">
        <f t="shared" si="354"/>
        <v>1.2400913797616809E-2</v>
      </c>
      <c r="Z1228" s="67">
        <f t="shared" si="352"/>
        <v>1.2200000000000001E-2</v>
      </c>
      <c r="AA1228" s="67">
        <f t="shared" si="352"/>
        <v>1.2002341313638023E-2</v>
      </c>
      <c r="AB1228" s="67">
        <f t="shared" si="352"/>
        <v>1.1807885000742797E-2</v>
      </c>
      <c r="AC1228" s="67">
        <f t="shared" si="352"/>
        <v>1.1616579177959182E-2</v>
      </c>
      <c r="AD1228" s="67">
        <f t="shared" si="352"/>
        <v>1.1428372802521862E-2</v>
      </c>
      <c r="AE1228" s="67">
        <f t="shared" si="352"/>
        <v>1.12432156586365E-2</v>
      </c>
      <c r="AF1228" s="67">
        <f t="shared" si="352"/>
        <v>1.1061058344081541E-2</v>
      </c>
      <c r="AG1228" s="67">
        <f t="shared" si="352"/>
        <v>1.0881852257027088E-2</v>
      </c>
      <c r="AH1228" s="67">
        <f t="shared" si="352"/>
        <v>1.0705549583067327E-2</v>
      </c>
      <c r="AI1228" s="67">
        <f t="shared" si="352"/>
        <v>1.0532103282463057E-2</v>
      </c>
      <c r="AJ1228" s="67">
        <f t="shared" si="352"/>
        <v>1.0361467077590902E-2</v>
      </c>
      <c r="AK1228" s="67">
        <f t="shared" si="352"/>
        <v>1.0193595440595862E-2</v>
      </c>
      <c r="AL1228" s="67">
        <f t="shared" si="352"/>
        <v>1.0028443581243926E-2</v>
      </c>
      <c r="AM1228" s="67">
        <f t="shared" si="352"/>
        <v>9.8659674349714788E-3</v>
      </c>
      <c r="AN1228" s="67">
        <f t="shared" si="352"/>
        <v>9.7061236511283219E-3</v>
      </c>
      <c r="AO1228" s="67">
        <f t="shared" si="355"/>
        <v>9.5488695814111967E-3</v>
      </c>
      <c r="AP1228" s="67">
        <f t="shared" si="355"/>
        <v>9.3941632684846742E-3</v>
      </c>
      <c r="AQ1228" s="67">
        <f t="shared" si="355"/>
        <v>9.241963434786428E-3</v>
      </c>
      <c r="AR1228" s="67">
        <f t="shared" si="355"/>
        <v>9.0922294715138612E-3</v>
      </c>
      <c r="AS1228" s="67">
        <f t="shared" si="355"/>
        <v>8.9449214277891823E-3</v>
      </c>
      <c r="AT1228" s="67">
        <f t="shared" si="355"/>
        <v>8.8000000000000109E-3</v>
      </c>
      <c r="AU1228" s="67">
        <f t="shared" si="355"/>
        <v>8.6574265213126833E-3</v>
      </c>
      <c r="AV1228" s="67">
        <f t="shared" si="355"/>
        <v>8.5171629513554684E-3</v>
      </c>
      <c r="AW1228" s="67">
        <f t="shared" si="355"/>
        <v>8.3791718660689261E-3</v>
      </c>
      <c r="AX1228" s="67">
        <f t="shared" si="355"/>
        <v>8.2434164477206973E-3</v>
      </c>
      <c r="AY1228" s="67">
        <f t="shared" si="355"/>
        <v>8.1098604750820761E-3</v>
      </c>
      <c r="AZ1228" s="67">
        <f t="shared" si="355"/>
        <v>7.9784683137637431E-3</v>
      </c>
      <c r="BA1228" s="67">
        <f t="shared" si="355"/>
        <v>7.8492049067080717E-3</v>
      </c>
      <c r="BB1228" s="67">
        <f t="shared" si="355"/>
        <v>7.7220357648354575E-3</v>
      </c>
      <c r="BC1228" s="67">
        <f t="shared" si="355"/>
        <v>7.596926957842213E-3</v>
      </c>
      <c r="BD1228" s="67">
        <f t="shared" si="353"/>
        <v>7.4738451051475432E-3</v>
      </c>
      <c r="BE1228" s="67">
        <f t="shared" si="353"/>
        <v>7.3527573669871869E-3</v>
      </c>
      <c r="BF1228" s="67">
        <f t="shared" si="353"/>
        <v>7.2336314356513647E-3</v>
      </c>
      <c r="BG1228" s="67">
        <f t="shared" si="353"/>
        <v>7.1164355268646794E-3</v>
      </c>
      <c r="BH1228" s="67">
        <f t="shared" si="353"/>
        <v>7.001138371305682E-3</v>
      </c>
      <c r="BI1228" s="67">
        <f t="shared" si="353"/>
        <v>6.8877092062638208E-3</v>
      </c>
      <c r="BJ1228" s="67">
        <f t="shared" si="353"/>
        <v>6.7761177674315748E-3</v>
      </c>
      <c r="BK1228" s="67">
        <f t="shared" si="353"/>
        <v>6.6663342808295613E-3</v>
      </c>
      <c r="BL1228" s="67">
        <f t="shared" si="353"/>
        <v>6.5583294548624636E-3</v>
      </c>
      <c r="BM1228" s="67">
        <f t="shared" si="353"/>
        <v>6.4520744725036798E-3</v>
      </c>
      <c r="BN1228" s="67">
        <f t="shared" si="353"/>
        <v>6.3475409836065725E-3</v>
      </c>
      <c r="BO1228" s="67">
        <f t="shared" si="353"/>
        <v>6.2447010973403034E-3</v>
      </c>
      <c r="BP1228" s="67">
        <f t="shared" si="353"/>
        <v>6.1435273747482144E-3</v>
      </c>
      <c r="BQ1228" s="67">
        <f t="shared" si="353"/>
        <v>6.0439928214267736E-3</v>
      </c>
      <c r="BS1228" s="55"/>
    </row>
    <row r="1229" spans="2:71">
      <c r="B1229" s="56"/>
      <c r="C1229" s="188"/>
      <c r="D1229" s="188"/>
      <c r="J1229" s="67"/>
      <c r="K1229" s="67"/>
      <c r="L1229" s="67"/>
      <c r="M1229" s="67"/>
      <c r="N1229" s="67"/>
      <c r="O1229" s="67"/>
      <c r="P1229" s="67"/>
      <c r="Q1229" s="67"/>
      <c r="R1229" s="67"/>
      <c r="S1229" s="67"/>
      <c r="T1229" s="67"/>
      <c r="U1229" s="67"/>
      <c r="V1229" s="67"/>
      <c r="W1229" s="67"/>
      <c r="X1229" s="67"/>
      <c r="Y1229" s="67"/>
      <c r="Z1229" s="67"/>
      <c r="AA1229" s="67"/>
      <c r="AB1229" s="67"/>
      <c r="AC1229" s="67"/>
      <c r="AD1229" s="67"/>
      <c r="AE1229" s="67"/>
      <c r="AF1229" s="67"/>
      <c r="AG1229" s="67"/>
      <c r="AH1229" s="67"/>
      <c r="AI1229" s="67"/>
      <c r="AJ1229" s="67"/>
      <c r="AK1229" s="67"/>
      <c r="AL1229" s="67"/>
      <c r="AM1229" s="67"/>
      <c r="AN1229" s="67"/>
      <c r="AO1229" s="67"/>
      <c r="AP1229" s="67"/>
      <c r="AQ1229" s="67"/>
      <c r="AR1229" s="67"/>
      <c r="AS1229" s="67"/>
      <c r="AT1229" s="67"/>
      <c r="AU1229" s="67"/>
      <c r="AV1229" s="67"/>
      <c r="AW1229" s="67"/>
      <c r="AX1229" s="67"/>
      <c r="AY1229" s="67"/>
      <c r="AZ1229" s="67"/>
      <c r="BA1229" s="67"/>
      <c r="BB1229" s="67"/>
      <c r="BC1229" s="67"/>
      <c r="BD1229" s="67"/>
      <c r="BE1229" s="67"/>
      <c r="BF1229" s="67"/>
      <c r="BG1229" s="67"/>
      <c r="BH1229" s="67"/>
      <c r="BI1229" s="67"/>
      <c r="BJ1229" s="67"/>
      <c r="BK1229" s="67"/>
      <c r="BL1229" s="67"/>
      <c r="BM1229" s="67"/>
      <c r="BN1229" s="67"/>
      <c r="BO1229" s="67"/>
      <c r="BP1229" s="67"/>
      <c r="BQ1229" s="67"/>
      <c r="BS1229" s="55"/>
    </row>
    <row r="1230" spans="2:71">
      <c r="BS1230" s="55"/>
    </row>
    <row r="1231" spans="2:71">
      <c r="J1231" s="215"/>
    </row>
    <row r="1232" spans="2:71">
      <c r="J1232" s="215"/>
    </row>
    <row r="1233" spans="10:10">
      <c r="J1233" s="215"/>
    </row>
    <row r="1234" spans="10:10">
      <c r="J1234" s="215"/>
    </row>
    <row r="1235" spans="10:10">
      <c r="J1235" s="216"/>
    </row>
    <row r="1236" spans="10:10">
      <c r="J1236" s="216"/>
    </row>
  </sheetData>
  <mergeCells count="14">
    <mergeCell ref="F425:H425"/>
    <mergeCell ref="F426:G426"/>
    <mergeCell ref="F433:H433"/>
    <mergeCell ref="F434:H434"/>
    <mergeCell ref="F435:H435"/>
    <mergeCell ref="F436:H436"/>
    <mergeCell ref="F437:H437"/>
    <mergeCell ref="F438:H438"/>
    <mergeCell ref="F427:H427"/>
    <mergeCell ref="F428:H428"/>
    <mergeCell ref="F429:H429"/>
    <mergeCell ref="F430:H430"/>
    <mergeCell ref="F431:H431"/>
    <mergeCell ref="F432:H432"/>
  </mergeCells>
  <dataValidations disablePrompts="1" count="1">
    <dataValidation type="custom" allowBlank="1" showInputMessage="1" showErrorMessage="1" sqref="C17:I17" xr:uid="{1DBDC2CB-0D21-4747-9D43-766F8D09C8F0}">
      <formula1>0.000694444444444444</formula1>
    </dataValidation>
  </dataValidations>
  <hyperlinks>
    <hyperlink ref="BT411" r:id="rId1" xr:uid="{6FD65C44-6683-49BD-BEF1-B7582BCBED83}"/>
    <hyperlink ref="BT389" r:id="rId2" location="annualproj " xr:uid="{32602096-AD35-4269-940F-DDA232D7D9F6}"/>
    <hyperlink ref="BT33" r:id="rId3" location="4 " xr:uid="{A12C8F0F-A6FF-498F-9693-AA65C8086A79}"/>
    <hyperlink ref="BT443" r:id="rId4" xr:uid="{1099B432-6CEF-4099-A882-20505C773BE3}"/>
    <hyperlink ref="BT462" r:id="rId5" xr:uid="{67D68E52-9D18-4290-98BB-229926C24951}"/>
    <hyperlink ref="BT459" r:id="rId6" xr:uid="{A3161F01-8394-4ADF-B01B-FBF4BB0E13C6}"/>
    <hyperlink ref="BT456" r:id="rId7" xr:uid="{47FA302F-6243-4676-8E94-A3F8882499E6}"/>
    <hyperlink ref="BT668" r:id="rId8" xr:uid="{6E63093E-CD01-4C1E-9570-686FF98AB9E8}"/>
    <hyperlink ref="BT354" r:id="rId9" xr:uid="{2A6D2888-0343-44B1-B45B-5B38BEDBABED}"/>
    <hyperlink ref="BT623" r:id="rId10" xr:uid="{FBB50346-50D3-47FC-9222-78AD806FC1BF}"/>
    <hyperlink ref="BT619" r:id="rId11" xr:uid="{5DE7D16D-544E-4F3F-81A1-D3EE17C9AB3E}"/>
    <hyperlink ref="BT362" r:id="rId12" display="https://crashstats.nhtsa.dot.gov/Api/Public/ViewPublication/813375" xr:uid="{5DA9CE80-7B4A-4F6B-8A0C-866CD678C602}"/>
    <hyperlink ref="BT610" r:id="rId13" xr:uid="{917E25D5-3716-4601-91CB-443CA68DA0DA}"/>
    <hyperlink ref="BT648" r:id="rId14" xr:uid="{058115B6-172F-489C-9356-923551680B31}"/>
    <hyperlink ref="BT655" r:id="rId15" xr:uid="{B063922F-912B-4199-BBF9-A23B78FB7D67}"/>
    <hyperlink ref="BT12" r:id="rId16" xr:uid="{A5BD6EBF-A380-41EB-A811-DFA865B231D5}"/>
    <hyperlink ref="BT18" r:id="rId17" xr:uid="{5CBF1C1C-8ADD-43A2-8A31-4E3F581101F1}"/>
    <hyperlink ref="BT51" r:id="rId18" xr:uid="{186DFB2A-0AE4-4B28-8F3D-F1DBBF97CD04}"/>
    <hyperlink ref="BT66" r:id="rId19" xr:uid="{2FD8D24B-75EA-4E8F-9BF3-821FDAC75A03}"/>
    <hyperlink ref="BT80" r:id="rId20" xr:uid="{0AC4FFF5-427D-4D57-A2E6-7F5D60F692F4}"/>
    <hyperlink ref="BT91" r:id="rId21" xr:uid="{3E45F69F-C3B0-400D-ADBF-4052C3A7D167}"/>
    <hyperlink ref="BT100" r:id="rId22" xr:uid="{D545B368-5D98-4C5E-98A4-54388C3EAA56}"/>
    <hyperlink ref="BT116" r:id="rId23" xr:uid="{015D7BA3-D14F-42D1-BBDE-6BA055805CFA}"/>
    <hyperlink ref="BT128" r:id="rId24" xr:uid="{20BC0D3C-4E23-4939-BB07-71BC8D8AC209}"/>
    <hyperlink ref="BT137" r:id="rId25" xr:uid="{2F4D7113-E95E-4826-896F-A93071D0BD48}"/>
    <hyperlink ref="BT149" r:id="rId26" xr:uid="{D7542447-DAAE-484F-8D30-A152B3BBE97E}"/>
    <hyperlink ref="BT160" r:id="rId27" xr:uid="{3F5C46BF-88A5-4277-9732-911DEFED113E}"/>
    <hyperlink ref="BT222" r:id="rId28" xr:uid="{0A3EDAFF-A648-4A34-9B0F-872F790F5E57}"/>
    <hyperlink ref="BT255" r:id="rId29" xr:uid="{A975A756-CE49-4AEC-A23D-39D87B866310}"/>
    <hyperlink ref="BT278" r:id="rId30" xr:uid="{E5FBF684-6072-4FB4-9501-1748A7071B53}"/>
    <hyperlink ref="BT292" r:id="rId31" xr:uid="{118357A3-4274-4431-80F6-A26A583F7C55}"/>
    <hyperlink ref="BT327" r:id="rId32" xr:uid="{9F184ACD-12D5-479A-91F9-4404F3982DFA}"/>
    <hyperlink ref="BT427" r:id="rId33" xr:uid="{78F892AE-61FB-4633-91DD-97A0688EC4A0}"/>
  </hyperlinks>
  <pageMargins left="0.7" right="0.7" top="0.75" bottom="0.75" header="0.3" footer="0.3"/>
  <pageSetup scale="10" orientation="landscape" r:id="rId3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8298F-3EAF-4DF9-8E12-B9CE9D13BCC9}">
  <sheetPr>
    <tabColor rgb="FF00B050"/>
  </sheetPr>
  <dimension ref="A1:CJ35"/>
  <sheetViews>
    <sheetView zoomScale="85" zoomScaleNormal="85" workbookViewId="0">
      <pane xSplit="9" ySplit="10" topLeftCell="J11" activePane="bottomRight" state="frozenSplit"/>
      <selection pane="bottomRight" activeCell="I35" sqref="I35"/>
      <selection pane="bottomLeft" activeCell="A11" sqref="A11"/>
      <selection pane="topRight" activeCell="I1" sqref="I1"/>
    </sheetView>
  </sheetViews>
  <sheetFormatPr defaultColWidth="8.7109375" defaultRowHeight="14.45"/>
  <cols>
    <col min="1" max="1" width="62.42578125" bestFit="1" customWidth="1"/>
    <col min="2" max="2" width="21.5703125" customWidth="1"/>
    <col min="3" max="3" width="13.5703125" customWidth="1"/>
    <col min="9" max="9" width="21" customWidth="1"/>
    <col min="10" max="25" width="3.5703125" customWidth="1"/>
    <col min="26" max="68" width="16.7109375" customWidth="1"/>
    <col min="69" max="69" width="16.28515625" customWidth="1"/>
  </cols>
  <sheetData>
    <row r="1" spans="1:88" ht="21">
      <c r="A1" s="40" t="str">
        <f>Project!A1</f>
        <v>INFRA - U-4700A</v>
      </c>
    </row>
    <row r="2" spans="1:88" ht="18">
      <c r="A2" s="24" t="s">
        <v>555</v>
      </c>
    </row>
    <row r="5" spans="1:88">
      <c r="A5" s="317">
        <v>1</v>
      </c>
      <c r="B5" s="316" t="s">
        <v>447</v>
      </c>
    </row>
    <row r="7" spans="1:88">
      <c r="A7" s="11"/>
    </row>
    <row r="8" spans="1:88">
      <c r="A8" s="243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f>Global!Z5</f>
        <v>0</v>
      </c>
      <c r="AA8" s="6">
        <f>Global!AA5</f>
        <v>1</v>
      </c>
      <c r="AB8" s="6">
        <f>Global!AB5</f>
        <v>2</v>
      </c>
      <c r="AC8" s="6">
        <f>Global!AC5</f>
        <v>3</v>
      </c>
      <c r="AD8" s="6">
        <f>Global!AD5</f>
        <v>4</v>
      </c>
      <c r="AE8" s="6">
        <f>Global!AE5</f>
        <v>5</v>
      </c>
      <c r="AF8" s="6">
        <f>Global!AF5</f>
        <v>6</v>
      </c>
      <c r="AG8" s="6">
        <f>Global!AG5</f>
        <v>7</v>
      </c>
      <c r="AH8" s="6">
        <f>Global!AH5</f>
        <v>8</v>
      </c>
      <c r="AI8" s="6">
        <f>Global!AI5</f>
        <v>9</v>
      </c>
      <c r="AJ8" s="6">
        <f>Global!AJ5</f>
        <v>10</v>
      </c>
      <c r="AK8" s="6">
        <f>Global!AK5</f>
        <v>11</v>
      </c>
      <c r="AL8" s="6">
        <f>Global!AL5</f>
        <v>12</v>
      </c>
      <c r="AM8" s="6">
        <f>Global!AM5</f>
        <v>13</v>
      </c>
      <c r="AN8" s="6">
        <f>Global!AN5</f>
        <v>14</v>
      </c>
      <c r="AO8" s="6">
        <f>Global!AO5</f>
        <v>15</v>
      </c>
      <c r="AP8" s="6">
        <f>Global!AP5</f>
        <v>16</v>
      </c>
      <c r="AQ8" s="6">
        <f>Global!AQ5</f>
        <v>17</v>
      </c>
      <c r="AR8" s="6">
        <f>Global!AR5</f>
        <v>18</v>
      </c>
      <c r="AS8" s="6">
        <f>Global!AS5</f>
        <v>19</v>
      </c>
      <c r="AT8" s="6">
        <f>Global!AT5</f>
        <v>20</v>
      </c>
      <c r="AU8" s="6">
        <f>Global!AU5</f>
        <v>21</v>
      </c>
      <c r="AV8" s="6">
        <f>Global!AV5</f>
        <v>22</v>
      </c>
      <c r="AW8" s="6">
        <f>Global!AW5</f>
        <v>23</v>
      </c>
      <c r="AX8" s="6">
        <f>Global!AX5</f>
        <v>24</v>
      </c>
      <c r="AY8" s="6">
        <f>Global!AY5</f>
        <v>25</v>
      </c>
      <c r="AZ8" s="6">
        <f>Global!AZ5</f>
        <v>26</v>
      </c>
      <c r="BA8" s="6">
        <f>Global!BA5</f>
        <v>27</v>
      </c>
      <c r="BB8" s="6">
        <f>Global!BB5</f>
        <v>28</v>
      </c>
      <c r="BC8" s="6">
        <f>Global!BC5</f>
        <v>29</v>
      </c>
      <c r="BD8" s="6">
        <f>Global!BD5</f>
        <v>30</v>
      </c>
      <c r="BE8" s="6">
        <f>Global!BE5</f>
        <v>31</v>
      </c>
      <c r="BF8" s="6">
        <f>Global!BF5</f>
        <v>32</v>
      </c>
      <c r="BG8" s="6">
        <f>Global!BG5</f>
        <v>33</v>
      </c>
      <c r="BH8" s="6">
        <f>Global!BH5</f>
        <v>34</v>
      </c>
      <c r="BI8" s="6">
        <f>Global!BI5</f>
        <v>35</v>
      </c>
      <c r="BJ8" s="6">
        <f>Global!BJ5</f>
        <v>36</v>
      </c>
      <c r="BK8" s="6">
        <f>Global!BK5</f>
        <v>37</v>
      </c>
      <c r="BL8" s="6">
        <f>Global!BL5</f>
        <v>38</v>
      </c>
      <c r="BM8" s="6">
        <f>Global!BM5</f>
        <v>39</v>
      </c>
      <c r="BN8" s="6">
        <f>Global!BN5</f>
        <v>40</v>
      </c>
      <c r="BO8" s="6">
        <f>Global!BO5</f>
        <v>41</v>
      </c>
      <c r="BP8" s="6">
        <f>Global!BP5</f>
        <v>42</v>
      </c>
      <c r="BQ8" s="6">
        <f>Global!BQ5</f>
        <v>43</v>
      </c>
    </row>
    <row r="9" spans="1:88"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>
        <f>Project!Z4</f>
        <v>2024</v>
      </c>
      <c r="AA9" s="235">
        <f>Project!AA4</f>
        <v>2025</v>
      </c>
      <c r="AB9" s="235">
        <f>Project!AB4</f>
        <v>2026</v>
      </c>
      <c r="AC9" s="235">
        <f>Project!AC4</f>
        <v>2027</v>
      </c>
      <c r="AD9" s="235">
        <f>Project!AD4</f>
        <v>2028</v>
      </c>
      <c r="AE9" s="235">
        <f>Project!AE4</f>
        <v>2029</v>
      </c>
      <c r="AF9" s="235">
        <f>Project!AF4</f>
        <v>2030</v>
      </c>
      <c r="AG9" s="235">
        <f>Project!AG4</f>
        <v>2031</v>
      </c>
      <c r="AH9" s="235">
        <f>Project!AH4</f>
        <v>2032</v>
      </c>
      <c r="AI9" s="235">
        <f>Project!AI4</f>
        <v>2033</v>
      </c>
      <c r="AJ9" s="235">
        <f>Project!AJ4</f>
        <v>2034</v>
      </c>
      <c r="AK9" s="235">
        <f>Project!AK4</f>
        <v>2035</v>
      </c>
      <c r="AL9" s="235">
        <f>Project!AL4</f>
        <v>2036</v>
      </c>
      <c r="AM9" s="235">
        <f>Project!AM4</f>
        <v>2037</v>
      </c>
      <c r="AN9" s="235">
        <f>Project!AN4</f>
        <v>2038</v>
      </c>
      <c r="AO9" s="235">
        <f>Project!AO4</f>
        <v>2039</v>
      </c>
      <c r="AP9" s="235">
        <f>Project!AP4</f>
        <v>2040</v>
      </c>
      <c r="AQ9" s="235">
        <f>Project!AQ4</f>
        <v>2041</v>
      </c>
      <c r="AR9" s="235">
        <f>Project!AR4</f>
        <v>2042</v>
      </c>
      <c r="AS9" s="235">
        <f>Project!AS4</f>
        <v>2043</v>
      </c>
      <c r="AT9" s="235">
        <f>Project!AT4</f>
        <v>2044</v>
      </c>
      <c r="AU9" s="235">
        <f>Project!AU4</f>
        <v>2045</v>
      </c>
      <c r="AV9" s="235">
        <f>Project!AV4</f>
        <v>2046</v>
      </c>
      <c r="AW9" s="235">
        <f>Project!AW4</f>
        <v>2047</v>
      </c>
      <c r="AX9" s="235">
        <f>Project!AX4</f>
        <v>2048</v>
      </c>
      <c r="AY9" s="235">
        <f>Project!AY4</f>
        <v>2049</v>
      </c>
      <c r="AZ9" s="235">
        <f>Project!AZ4</f>
        <v>2050</v>
      </c>
      <c r="BA9" s="235">
        <f>Project!BA4</f>
        <v>2051</v>
      </c>
      <c r="BB9" s="235">
        <f>Project!BB4</f>
        <v>2052</v>
      </c>
      <c r="BC9" s="235">
        <f>Project!BC4</f>
        <v>2053</v>
      </c>
      <c r="BD9" s="235">
        <f>Project!BD4</f>
        <v>2054</v>
      </c>
      <c r="BE9" s="235">
        <f>Project!BE4</f>
        <v>2055</v>
      </c>
      <c r="BF9" s="235">
        <f>Project!BF4</f>
        <v>2056</v>
      </c>
      <c r="BG9" s="235">
        <f>Project!BG4</f>
        <v>2057</v>
      </c>
      <c r="BH9" s="235">
        <f>Project!BH4</f>
        <v>2058</v>
      </c>
      <c r="BI9" s="235">
        <f>Project!BI4</f>
        <v>2059</v>
      </c>
      <c r="BJ9" s="235">
        <f>Project!BJ4</f>
        <v>2060</v>
      </c>
      <c r="BK9" s="235">
        <f>Project!BK4</f>
        <v>2061</v>
      </c>
      <c r="BL9" s="235">
        <f>Project!BL4</f>
        <v>2062</v>
      </c>
      <c r="BM9" s="235">
        <f>Project!BM4</f>
        <v>2063</v>
      </c>
      <c r="BN9" s="235">
        <f>Project!BN4</f>
        <v>2064</v>
      </c>
      <c r="BO9" s="235">
        <f>Project!BO4</f>
        <v>2065</v>
      </c>
      <c r="BP9" s="235">
        <f>Project!BP4</f>
        <v>2066</v>
      </c>
      <c r="BQ9" s="235">
        <f>Project!BQ4</f>
        <v>2067</v>
      </c>
      <c r="BS9" s="11" t="s">
        <v>448</v>
      </c>
    </row>
    <row r="10" spans="1:88">
      <c r="I10" s="8" t="s">
        <v>5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6" t="str">
        <f>CONCATENATE(Global!$C$6,"$")</f>
        <v>2024$</v>
      </c>
      <c r="AA10" s="6" t="str">
        <f>CONCATENATE(Global!$C$6,"$")</f>
        <v>2024$</v>
      </c>
      <c r="AB10" s="6" t="str">
        <f>CONCATENATE(Global!$C$6,"$")</f>
        <v>2024$</v>
      </c>
      <c r="AC10" s="6" t="str">
        <f>CONCATENATE(Global!$C$6,"$")</f>
        <v>2024$</v>
      </c>
      <c r="AD10" s="6" t="str">
        <f>CONCATENATE(Global!$C$6,"$")</f>
        <v>2024$</v>
      </c>
      <c r="AE10" s="6" t="str">
        <f>CONCATENATE(Global!$C$6,"$")</f>
        <v>2024$</v>
      </c>
      <c r="AF10" s="6" t="str">
        <f>CONCATENATE(Global!$C$6,"$")</f>
        <v>2024$</v>
      </c>
      <c r="AG10" s="6" t="str">
        <f>CONCATENATE(Global!$C$6,"$")</f>
        <v>2024$</v>
      </c>
      <c r="AH10" s="6" t="str">
        <f>CONCATENATE(Global!$C$6,"$")</f>
        <v>2024$</v>
      </c>
      <c r="AI10" s="6" t="str">
        <f>CONCATENATE(Global!$C$6,"$")</f>
        <v>2024$</v>
      </c>
      <c r="AJ10" s="6" t="str">
        <f>CONCATENATE(Global!$C$6,"$")</f>
        <v>2024$</v>
      </c>
      <c r="AK10" s="6" t="str">
        <f>CONCATENATE(Global!$C$6,"$")</f>
        <v>2024$</v>
      </c>
      <c r="AL10" s="6" t="str">
        <f>CONCATENATE(Global!$C$6,"$")</f>
        <v>2024$</v>
      </c>
      <c r="AM10" s="6" t="str">
        <f>CONCATENATE(Global!$C$6,"$")</f>
        <v>2024$</v>
      </c>
      <c r="AN10" s="6" t="str">
        <f>CONCATENATE(Global!$C$6,"$")</f>
        <v>2024$</v>
      </c>
      <c r="AO10" s="6" t="str">
        <f>CONCATENATE(Global!$C$6,"$")</f>
        <v>2024$</v>
      </c>
      <c r="AP10" s="6" t="str">
        <f>CONCATENATE(Global!$C$6,"$")</f>
        <v>2024$</v>
      </c>
      <c r="AQ10" s="6" t="str">
        <f>CONCATENATE(Global!$C$6,"$")</f>
        <v>2024$</v>
      </c>
      <c r="AR10" s="6" t="str">
        <f>CONCATENATE(Global!$C$6,"$")</f>
        <v>2024$</v>
      </c>
      <c r="AS10" s="6" t="str">
        <f>CONCATENATE(Global!$C$6,"$")</f>
        <v>2024$</v>
      </c>
      <c r="AT10" s="6" t="str">
        <f>CONCATENATE(Global!$C$6,"$")</f>
        <v>2024$</v>
      </c>
      <c r="AU10" s="6" t="str">
        <f>CONCATENATE(Global!$C$6,"$")</f>
        <v>2024$</v>
      </c>
      <c r="AV10" s="6" t="str">
        <f>CONCATENATE(Global!$C$6,"$")</f>
        <v>2024$</v>
      </c>
      <c r="AW10" s="6" t="str">
        <f>CONCATENATE(Global!$C$6,"$")</f>
        <v>2024$</v>
      </c>
      <c r="AX10" s="6" t="str">
        <f>CONCATENATE(Global!$C$6,"$")</f>
        <v>2024$</v>
      </c>
      <c r="AY10" s="6" t="str">
        <f>CONCATENATE(Global!$C$6,"$")</f>
        <v>2024$</v>
      </c>
      <c r="AZ10" s="6" t="str">
        <f>CONCATENATE(Global!$C$6,"$")</f>
        <v>2024$</v>
      </c>
      <c r="BA10" s="6" t="str">
        <f>CONCATENATE(Global!$C$6,"$")</f>
        <v>2024$</v>
      </c>
      <c r="BB10" s="6" t="str">
        <f>CONCATENATE(Global!$C$6,"$")</f>
        <v>2024$</v>
      </c>
      <c r="BC10" s="6" t="str">
        <f>CONCATENATE(Global!$C$6,"$")</f>
        <v>2024$</v>
      </c>
      <c r="BD10" s="6" t="str">
        <f>CONCATENATE(Global!$C$6,"$")</f>
        <v>2024$</v>
      </c>
      <c r="BE10" s="6" t="str">
        <f>CONCATENATE(Global!$C$6,"$")</f>
        <v>2024$</v>
      </c>
      <c r="BF10" s="6" t="str">
        <f>CONCATENATE(Global!$C$6,"$")</f>
        <v>2024$</v>
      </c>
      <c r="BG10" s="6" t="str">
        <f>CONCATENATE(Global!$C$6,"$")</f>
        <v>2024$</v>
      </c>
      <c r="BH10" s="6" t="str">
        <f>CONCATENATE(Global!$C$6,"$")</f>
        <v>2024$</v>
      </c>
      <c r="BI10" s="6" t="str">
        <f>CONCATENATE(Global!$C$6,"$")</f>
        <v>2024$</v>
      </c>
      <c r="BJ10" s="6" t="str">
        <f>CONCATENATE(Global!$C$6,"$")</f>
        <v>2024$</v>
      </c>
      <c r="BK10" s="6" t="str">
        <f>CONCATENATE(Global!$C$6,"$")</f>
        <v>2024$</v>
      </c>
      <c r="BL10" s="6" t="str">
        <f>CONCATENATE(Global!$C$6,"$")</f>
        <v>2024$</v>
      </c>
      <c r="BM10" s="6" t="str">
        <f>CONCATENATE(Global!$C$6,"$")</f>
        <v>2024$</v>
      </c>
      <c r="BN10" s="6" t="str">
        <f>CONCATENATE(Global!$C$6,"$")</f>
        <v>2024$</v>
      </c>
      <c r="BO10" s="6" t="str">
        <f>CONCATENATE(Global!$C$6,"$")</f>
        <v>2024$</v>
      </c>
      <c r="BP10" s="6" t="str">
        <f>CONCATENATE(Global!$C$6,"$")</f>
        <v>2024$</v>
      </c>
      <c r="BQ10" s="6" t="str">
        <f>CONCATENATE(Global!$C$6,"$")</f>
        <v>2024$</v>
      </c>
    </row>
    <row r="11" spans="1:88" ht="18">
      <c r="A11" s="23" t="s">
        <v>556</v>
      </c>
      <c r="B11" s="23"/>
      <c r="C11" s="23"/>
      <c r="D11" s="23"/>
      <c r="E11" s="23"/>
      <c r="F11" s="3"/>
      <c r="G11" s="3"/>
      <c r="I11" s="2"/>
      <c r="Z11" s="329"/>
      <c r="AA11" s="329"/>
      <c r="AB11" s="329"/>
      <c r="AC11" s="329"/>
      <c r="AD11" s="329"/>
      <c r="AE11" s="329"/>
      <c r="AF11" s="329"/>
      <c r="AG11" s="329"/>
      <c r="AH11" s="329"/>
      <c r="AI11" s="329"/>
      <c r="AJ11" s="329"/>
      <c r="AK11" s="329"/>
      <c r="AL11" s="329"/>
      <c r="AM11" s="329"/>
      <c r="AN11" s="329"/>
      <c r="AO11" s="329"/>
      <c r="AP11" s="329"/>
      <c r="AQ11" s="329"/>
      <c r="AR11" s="329"/>
      <c r="AS11" s="329"/>
      <c r="AT11" s="329"/>
      <c r="AU11" s="329"/>
      <c r="AV11" s="329"/>
      <c r="AW11" s="329"/>
      <c r="AX11" s="329"/>
      <c r="AY11" s="329"/>
      <c r="AZ11" s="329"/>
      <c r="BA11" s="329"/>
      <c r="BB11" s="329"/>
      <c r="BC11" s="329"/>
      <c r="BD11" s="329"/>
      <c r="BE11" s="329"/>
      <c r="BF11" s="329"/>
      <c r="BG11" s="329"/>
      <c r="BH11" s="329"/>
      <c r="BI11" s="329"/>
      <c r="BJ11" s="329"/>
      <c r="BK11" s="329"/>
      <c r="BL11" s="329"/>
      <c r="BM11" s="329"/>
      <c r="BN11" s="329"/>
      <c r="BO11" s="329"/>
      <c r="BP11" s="329"/>
      <c r="BQ11" s="329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</row>
    <row r="12" spans="1:88" ht="14.45" customHeight="1">
      <c r="B12" s="330"/>
      <c r="I12" s="2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329"/>
      <c r="AK12" s="329"/>
      <c r="AL12" s="329"/>
      <c r="AM12" s="329"/>
      <c r="AN12" s="329"/>
      <c r="AO12" s="329"/>
      <c r="AP12" s="329"/>
      <c r="AQ12" s="329"/>
      <c r="AR12" s="329"/>
      <c r="AS12" s="329"/>
      <c r="AT12" s="329"/>
      <c r="AU12" s="329"/>
      <c r="AV12" s="329"/>
      <c r="AW12" s="329"/>
      <c r="AX12" s="329"/>
      <c r="AY12" s="329"/>
      <c r="AZ12" s="329"/>
      <c r="BA12" s="329"/>
      <c r="BB12" s="329"/>
      <c r="BC12" s="329"/>
      <c r="BD12" s="329"/>
      <c r="BE12" s="329"/>
      <c r="BF12" s="329"/>
      <c r="BG12" s="329"/>
      <c r="BH12" s="329"/>
      <c r="BI12" s="329"/>
      <c r="BJ12" s="329"/>
      <c r="BK12" s="329"/>
      <c r="BL12" s="329"/>
      <c r="BM12" s="329"/>
      <c r="BN12" s="329"/>
      <c r="BO12" s="329"/>
      <c r="BP12" s="329"/>
      <c r="BQ12" s="329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</row>
    <row r="13" spans="1:88">
      <c r="A13" t="s">
        <v>557</v>
      </c>
      <c r="B13" s="337"/>
      <c r="I13" s="8" t="s">
        <v>558</v>
      </c>
      <c r="Z13" s="329">
        <f>Project!Z$24*Project!$B$17</f>
        <v>831870.22281125456</v>
      </c>
      <c r="AA13" s="329">
        <f>Project!AA$24*Project!$B$17</f>
        <v>838793.07648604317</v>
      </c>
      <c r="AB13" s="329">
        <f>Project!AB$24*Project!$B$17</f>
        <v>845773.54239611572</v>
      </c>
      <c r="AC13" s="329">
        <f>Project!AC$24*Project!$B$17</f>
        <v>852812.09999255044</v>
      </c>
      <c r="AD13" s="329">
        <f>Project!AD$24*Project!$B$17</f>
        <v>859909.23271643335</v>
      </c>
      <c r="AE13" s="329">
        <f>Project!AE$24*Project!$B$17</f>
        <v>867065.42803206539</v>
      </c>
      <c r="AF13" s="329">
        <f>Project!AF$24*Project!$B$17</f>
        <v>874281.17746044195</v>
      </c>
      <c r="AG13" s="329">
        <f>Project!AG$24*Project!$B$17</f>
        <v>881556.97661301459</v>
      </c>
      <c r="AH13" s="329">
        <f>Project!AH$24*Project!$B$17</f>
        <v>888893.32522573043</v>
      </c>
      <c r="AI13" s="329">
        <f>Project!AI$24*Project!$B$17</f>
        <v>896290.72719335696</v>
      </c>
      <c r="AJ13" s="329">
        <f>Project!AJ$24*Project!$B$17</f>
        <v>903749.69060409244</v>
      </c>
      <c r="AK13" s="329">
        <f>Project!AK$24*Project!$B$17</f>
        <v>911270.72777446266</v>
      </c>
      <c r="AL13" s="329">
        <f>Project!AL$24*Project!$B$17</f>
        <v>918854.35528451006</v>
      </c>
      <c r="AM13" s="329">
        <f>Project!AM$24*Project!$B$17</f>
        <v>926501.09401327453</v>
      </c>
      <c r="AN13" s="329">
        <f>Project!AN$24*Project!$B$17</f>
        <v>934211.46917457005</v>
      </c>
      <c r="AO13" s="329">
        <f>Project!AO$24*Project!$B$17</f>
        <v>941986.01035305904</v>
      </c>
      <c r="AP13" s="329">
        <f>Project!AP$24*Project!$B$17</f>
        <v>949825.2515406257</v>
      </c>
      <c r="AQ13" s="329">
        <f>Project!AQ$24*Project!$B$17</f>
        <v>957729.73117305362</v>
      </c>
      <c r="AR13" s="329">
        <f>Project!AR$24*Project!$B$17</f>
        <v>965699.99216700904</v>
      </c>
      <c r="AS13" s="329">
        <f>Project!AS$24*Project!$B$17</f>
        <v>973736.58195732965</v>
      </c>
      <c r="AT13" s="329">
        <f>Project!AT$24*Project!$B$17</f>
        <v>981840.05253462552</v>
      </c>
      <c r="AU13" s="329">
        <f>Project!AU$24*Project!$B$17</f>
        <v>990010.96048319142</v>
      </c>
      <c r="AV13" s="329">
        <f>Project!AV$24*Project!$B$17</f>
        <v>998249.86701923783</v>
      </c>
      <c r="AW13" s="329">
        <f>Project!AW$24*Project!$B$17</f>
        <v>1006557.3380294358</v>
      </c>
      <c r="AX13" s="329">
        <f>Project!AX$24*Project!$B$17</f>
        <v>1014933.9441097853</v>
      </c>
      <c r="AY13" s="329">
        <f>Project!AY$24*Project!$B$17</f>
        <v>1023380.2606048068</v>
      </c>
      <c r="AZ13" s="329">
        <f>Project!AZ$24*Project!$B$17</f>
        <v>1031896.8676470588</v>
      </c>
      <c r="BA13" s="329">
        <f>Project!BA$24*Project!$B$17</f>
        <v>1040484.350196983</v>
      </c>
      <c r="BB13" s="329">
        <f>Project!BB$24*Project!$B$17</f>
        <v>1049143.2980830832</v>
      </c>
      <c r="BC13" s="329">
        <f>Project!BC$24*Project!$B$17</f>
        <v>1057874.3060424365</v>
      </c>
      <c r="BD13" s="329">
        <f>Project!BD$24*Project!$B$17</f>
        <v>1066677.9737615443</v>
      </c>
      <c r="BE13" s="329">
        <f>Project!BE$24*Project!$B$17</f>
        <v>1075554.9059175188</v>
      </c>
      <c r="BF13" s="329">
        <f>Project!BF$24*Project!$B$17</f>
        <v>1084505.7122196185</v>
      </c>
      <c r="BG13" s="329">
        <f>Project!BG$24*Project!$B$17</f>
        <v>1093531.0074511229</v>
      </c>
      <c r="BH13" s="329">
        <f>Project!BH$24*Project!$B$17</f>
        <v>1102631.41151156</v>
      </c>
      <c r="BI13" s="329">
        <f>Project!BI$24*Project!$B$17</f>
        <v>1111807.5494592839</v>
      </c>
      <c r="BJ13" s="329">
        <f>Project!BJ$24*Project!$B$17</f>
        <v>1121060.0515544072</v>
      </c>
      <c r="BK13" s="329">
        <f>Project!BK$24*Project!$B$17</f>
        <v>1130389.5533020892</v>
      </c>
      <c r="BL13" s="329">
        <f>Project!BL$24*Project!$B$17</f>
        <v>1139796.6954961854</v>
      </c>
      <c r="BM13" s="329">
        <f>Project!BM$24*Project!$B$17</f>
        <v>1149282.1242632612</v>
      </c>
      <c r="BN13" s="329">
        <f>Project!BN$24*Project!$B$17</f>
        <v>1158846.49110697</v>
      </c>
      <c r="BO13" s="329">
        <f>Project!BO$24*Project!$B$17</f>
        <v>1168490.4529528022</v>
      </c>
      <c r="BP13" s="329">
        <f>Project!BP$24*Project!$B$17</f>
        <v>1178214.6721932057</v>
      </c>
      <c r="BQ13" s="329">
        <f>Project!BQ$24*Project!$B$17</f>
        <v>1188019.8167330807</v>
      </c>
    </row>
    <row r="14" spans="1:88">
      <c r="A14" t="s">
        <v>270</v>
      </c>
      <c r="B14" s="337">
        <f>Global!E418</f>
        <v>17.445</v>
      </c>
      <c r="I14" s="8" t="s">
        <v>275</v>
      </c>
      <c r="Z14" s="329">
        <f>Z13*$B$14</f>
        <v>14511976.036942337</v>
      </c>
      <c r="AA14" s="329">
        <f t="shared" ref="AA14:BQ14" si="0">AA13*$B$14</f>
        <v>14632745.219299024</v>
      </c>
      <c r="AB14" s="329">
        <f t="shared" si="0"/>
        <v>14754519.447100239</v>
      </c>
      <c r="AC14" s="329">
        <f t="shared" si="0"/>
        <v>14877307.084370043</v>
      </c>
      <c r="AD14" s="329">
        <f t="shared" si="0"/>
        <v>15001116.56473818</v>
      </c>
      <c r="AE14" s="329">
        <f t="shared" si="0"/>
        <v>15125956.392019382</v>
      </c>
      <c r="AF14" s="329">
        <f t="shared" si="0"/>
        <v>15251835.14079741</v>
      </c>
      <c r="AG14" s="329">
        <f t="shared" si="0"/>
        <v>15378761.457014039</v>
      </c>
      <c r="AH14" s="329">
        <f t="shared" si="0"/>
        <v>15506744.058562867</v>
      </c>
      <c r="AI14" s="329">
        <f t="shared" si="0"/>
        <v>15635791.735888112</v>
      </c>
      <c r="AJ14" s="329">
        <f t="shared" si="0"/>
        <v>15765913.352588393</v>
      </c>
      <c r="AK14" s="329">
        <f t="shared" si="0"/>
        <v>15897117.846025502</v>
      </c>
      <c r="AL14" s="329">
        <f t="shared" si="0"/>
        <v>16029414.227938278</v>
      </c>
      <c r="AM14" s="329">
        <f t="shared" si="0"/>
        <v>16162811.585061574</v>
      </c>
      <c r="AN14" s="329">
        <f t="shared" si="0"/>
        <v>16297319.079750374</v>
      </c>
      <c r="AO14" s="329">
        <f t="shared" si="0"/>
        <v>16432945.950609116</v>
      </c>
      <c r="AP14" s="329">
        <f t="shared" si="0"/>
        <v>16569701.513126215</v>
      </c>
      <c r="AQ14" s="329">
        <f t="shared" si="0"/>
        <v>16707595.160313921</v>
      </c>
      <c r="AR14" s="329">
        <f t="shared" si="0"/>
        <v>16846636.363353472</v>
      </c>
      <c r="AS14" s="329">
        <f t="shared" si="0"/>
        <v>16986834.672245614</v>
      </c>
      <c r="AT14" s="329">
        <f t="shared" si="0"/>
        <v>17128199.716466542</v>
      </c>
      <c r="AU14" s="329">
        <f t="shared" si="0"/>
        <v>17270741.205629274</v>
      </c>
      <c r="AV14" s="329">
        <f t="shared" si="0"/>
        <v>17414468.930150606</v>
      </c>
      <c r="AW14" s="329">
        <f t="shared" si="0"/>
        <v>17559392.761923507</v>
      </c>
      <c r="AX14" s="329">
        <f t="shared" si="0"/>
        <v>17705522.654995203</v>
      </c>
      <c r="AY14" s="329">
        <f t="shared" si="0"/>
        <v>17852868.646250855</v>
      </c>
      <c r="AZ14" s="329">
        <f t="shared" si="0"/>
        <v>18001440.85610294</v>
      </c>
      <c r="BA14" s="329">
        <f t="shared" si="0"/>
        <v>18151249.489186369</v>
      </c>
      <c r="BB14" s="329">
        <f t="shared" si="0"/>
        <v>18302304.835059386</v>
      </c>
      <c r="BC14" s="329">
        <f t="shared" si="0"/>
        <v>18454617.268910304</v>
      </c>
      <c r="BD14" s="329">
        <f t="shared" si="0"/>
        <v>18608197.25227014</v>
      </c>
      <c r="BE14" s="329">
        <f t="shared" si="0"/>
        <v>18763055.333731115</v>
      </c>
      <c r="BF14" s="329">
        <f t="shared" si="0"/>
        <v>18919202.149671245</v>
      </c>
      <c r="BG14" s="329">
        <f t="shared" si="0"/>
        <v>19076648.424984839</v>
      </c>
      <c r="BH14" s="329">
        <f t="shared" si="0"/>
        <v>19235404.973819163</v>
      </c>
      <c r="BI14" s="329">
        <f t="shared" si="0"/>
        <v>19395482.700317208</v>
      </c>
      <c r="BJ14" s="329">
        <f t="shared" si="0"/>
        <v>19556892.599366635</v>
      </c>
      <c r="BK14" s="329">
        <f t="shared" si="0"/>
        <v>19719645.757354945</v>
      </c>
      <c r="BL14" s="329">
        <f t="shared" si="0"/>
        <v>19883753.352930956</v>
      </c>
      <c r="BM14" s="329">
        <f t="shared" si="0"/>
        <v>20049226.657772593</v>
      </c>
      <c r="BN14" s="329">
        <f t="shared" si="0"/>
        <v>20216077.037361093</v>
      </c>
      <c r="BO14" s="329">
        <f t="shared" si="0"/>
        <v>20384315.951761633</v>
      </c>
      <c r="BP14" s="329">
        <f t="shared" si="0"/>
        <v>20553954.956410475</v>
      </c>
      <c r="BQ14" s="329">
        <f t="shared" si="0"/>
        <v>20725005.702908594</v>
      </c>
    </row>
    <row r="15" spans="1:88">
      <c r="Z15" s="329"/>
      <c r="AA15" s="329"/>
      <c r="AB15" s="329"/>
      <c r="AC15" s="329"/>
      <c r="AD15" s="329"/>
      <c r="AE15" s="329"/>
      <c r="AF15" s="329"/>
      <c r="AG15" s="329"/>
      <c r="AH15" s="329"/>
      <c r="AI15" s="329"/>
      <c r="AJ15" s="329"/>
      <c r="AK15" s="329"/>
      <c r="AL15" s="329"/>
      <c r="AM15" s="329"/>
      <c r="AN15" s="329"/>
      <c r="AO15" s="329"/>
      <c r="AP15" s="329"/>
      <c r="AQ15" s="329"/>
      <c r="AR15" s="329"/>
      <c r="AS15" s="329"/>
      <c r="AT15" s="329"/>
      <c r="AU15" s="329"/>
      <c r="AV15" s="329"/>
      <c r="AW15" s="329"/>
      <c r="AX15" s="329"/>
      <c r="AY15" s="329"/>
      <c r="AZ15" s="329"/>
      <c r="BA15" s="329"/>
      <c r="BB15" s="329"/>
      <c r="BC15" s="329"/>
      <c r="BD15" s="329"/>
      <c r="BE15" s="329"/>
      <c r="BF15" s="329"/>
      <c r="BG15" s="329"/>
      <c r="BH15" s="329"/>
      <c r="BI15" s="329"/>
      <c r="BJ15" s="329"/>
      <c r="BK15" s="329"/>
      <c r="BL15" s="329"/>
      <c r="BM15" s="329"/>
      <c r="BN15" s="329"/>
      <c r="BO15" s="329"/>
      <c r="BP15" s="329"/>
      <c r="BQ15" s="329"/>
    </row>
    <row r="16" spans="1:88">
      <c r="A16" t="s">
        <v>559</v>
      </c>
      <c r="Z16" s="329"/>
      <c r="AA16" s="329"/>
      <c r="AB16" s="329"/>
      <c r="AC16" s="329"/>
      <c r="AD16" s="329"/>
      <c r="AE16" s="329"/>
      <c r="AF16" s="329"/>
      <c r="AG16" s="329"/>
      <c r="AH16" s="329"/>
      <c r="AI16" s="329"/>
      <c r="AJ16" s="329"/>
      <c r="AK16" s="329"/>
      <c r="AL16" s="329"/>
      <c r="AM16" s="329"/>
      <c r="AN16" s="329"/>
      <c r="AO16" s="329"/>
      <c r="AP16" s="329"/>
      <c r="AQ16" s="329"/>
      <c r="AR16" s="329"/>
      <c r="AS16" s="329"/>
      <c r="AT16" s="329"/>
      <c r="AU16" s="329"/>
      <c r="AV16" s="329"/>
      <c r="AW16" s="329"/>
      <c r="AX16" s="329"/>
      <c r="AY16" s="329"/>
      <c r="AZ16" s="329"/>
      <c r="BA16" s="329"/>
      <c r="BB16" s="329"/>
      <c r="BC16" s="329"/>
      <c r="BD16" s="329"/>
      <c r="BE16" s="329"/>
      <c r="BF16" s="329"/>
      <c r="BG16" s="329"/>
      <c r="BH16" s="329"/>
      <c r="BI16" s="329"/>
      <c r="BJ16" s="329"/>
      <c r="BK16" s="329"/>
      <c r="BL16" s="329"/>
      <c r="BM16" s="329"/>
      <c r="BN16" s="329"/>
      <c r="BO16" s="329"/>
      <c r="BP16" s="329"/>
      <c r="BQ16" s="329"/>
    </row>
    <row r="17" spans="1:88">
      <c r="A17" s="5" t="s">
        <v>560</v>
      </c>
      <c r="B17" s="337">
        <f>'Traffic Data'!C7-'Traffic Data'!C4</f>
        <v>53.400000000000006</v>
      </c>
      <c r="I17" s="8" t="s">
        <v>418</v>
      </c>
      <c r="Z17" s="329"/>
      <c r="AA17" s="329"/>
      <c r="AB17" s="329"/>
      <c r="AC17" s="329"/>
      <c r="AD17" s="329"/>
      <c r="AE17" s="329"/>
      <c r="AF17" s="329"/>
      <c r="AG17" s="329"/>
      <c r="AH17" s="329"/>
      <c r="AI17" s="329"/>
      <c r="AJ17" s="329"/>
      <c r="AK17" s="329"/>
      <c r="AL17" s="329"/>
      <c r="AM17" s="329"/>
      <c r="AN17" s="329"/>
      <c r="AO17" s="329"/>
      <c r="AP17" s="329"/>
      <c r="AQ17" s="329"/>
      <c r="AR17" s="329"/>
      <c r="AS17" s="329"/>
      <c r="AT17" s="329"/>
      <c r="AU17" s="329"/>
      <c r="AV17" s="329"/>
      <c r="AW17" s="329"/>
      <c r="AX17" s="329"/>
      <c r="AY17" s="329"/>
      <c r="AZ17" s="329"/>
      <c r="BA17" s="329"/>
      <c r="BB17" s="329"/>
      <c r="BC17" s="329"/>
      <c r="BD17" s="329"/>
      <c r="BE17" s="329"/>
      <c r="BF17" s="329"/>
      <c r="BG17" s="329"/>
      <c r="BH17" s="329"/>
      <c r="BI17" s="329"/>
      <c r="BJ17" s="329"/>
      <c r="BK17" s="329"/>
      <c r="BL17" s="329"/>
      <c r="BM17" s="329"/>
      <c r="BN17" s="329"/>
      <c r="BO17" s="329"/>
      <c r="BP17" s="329"/>
      <c r="BQ17" s="329"/>
    </row>
    <row r="18" spans="1:88">
      <c r="A18" s="5" t="s">
        <v>561</v>
      </c>
      <c r="B18" s="337">
        <f>('Traffic Data'!D7-'Traffic Data'!D4)/60</f>
        <v>1.1833333333333333</v>
      </c>
      <c r="I18" s="8" t="s">
        <v>409</v>
      </c>
      <c r="Z18" s="329"/>
      <c r="AA18" s="329"/>
      <c r="AB18" s="329"/>
      <c r="AC18" s="329"/>
      <c r="AD18" s="329"/>
      <c r="AE18" s="329"/>
      <c r="AF18" s="329"/>
      <c r="AG18" s="329"/>
      <c r="AH18" s="329"/>
      <c r="AI18" s="329"/>
      <c r="AJ18" s="329"/>
      <c r="AK18" s="329"/>
      <c r="AL18" s="329"/>
      <c r="AM18" s="329"/>
      <c r="AN18" s="329"/>
      <c r="AO18" s="329"/>
      <c r="AP18" s="329"/>
      <c r="AQ18" s="329"/>
      <c r="AR18" s="329"/>
      <c r="AS18" s="329"/>
      <c r="AT18" s="329"/>
      <c r="AU18" s="329"/>
      <c r="AV18" s="329"/>
      <c r="AW18" s="329"/>
      <c r="AX18" s="329"/>
      <c r="AY18" s="329"/>
      <c r="AZ18" s="329"/>
      <c r="BA18" s="329"/>
      <c r="BB18" s="329"/>
      <c r="BC18" s="329"/>
      <c r="BD18" s="329"/>
      <c r="BE18" s="329"/>
      <c r="BF18" s="329"/>
      <c r="BG18" s="329"/>
      <c r="BH18" s="329"/>
      <c r="BI18" s="329"/>
      <c r="BJ18" s="329"/>
      <c r="BK18" s="329"/>
      <c r="BL18" s="329"/>
      <c r="BM18" s="329"/>
      <c r="BN18" s="329"/>
      <c r="BO18" s="329"/>
      <c r="BP18" s="329"/>
      <c r="BQ18" s="329"/>
    </row>
    <row r="19" spans="1:88">
      <c r="Z19" s="329"/>
      <c r="AA19" s="329"/>
      <c r="AB19" s="329"/>
      <c r="AC19" s="329"/>
      <c r="AD19" s="329"/>
      <c r="AE19" s="329"/>
      <c r="AF19" s="329"/>
      <c r="AG19" s="329"/>
      <c r="AH19" s="329"/>
      <c r="AI19" s="329"/>
      <c r="AJ19" s="329"/>
      <c r="AK19" s="329"/>
      <c r="AL19" s="329"/>
      <c r="AM19" s="329"/>
      <c r="AN19" s="329"/>
      <c r="AO19" s="329"/>
      <c r="AP19" s="329"/>
      <c r="AQ19" s="329"/>
      <c r="AR19" s="329"/>
      <c r="AS19" s="329"/>
      <c r="AT19" s="329"/>
      <c r="AU19" s="329"/>
      <c r="AV19" s="329"/>
      <c r="AW19" s="329"/>
      <c r="AX19" s="329"/>
      <c r="AY19" s="329"/>
      <c r="AZ19" s="329"/>
      <c r="BA19" s="329"/>
      <c r="BB19" s="329"/>
      <c r="BC19" s="329"/>
      <c r="BD19" s="329"/>
      <c r="BE19" s="329"/>
      <c r="BF19" s="329"/>
      <c r="BG19" s="329"/>
      <c r="BH19" s="329"/>
      <c r="BI19" s="329"/>
      <c r="BJ19" s="329"/>
      <c r="BK19" s="329"/>
      <c r="BL19" s="329"/>
      <c r="BM19" s="329"/>
      <c r="BN19" s="329"/>
      <c r="BO19" s="329"/>
      <c r="BP19" s="329"/>
      <c r="BQ19" s="329"/>
    </row>
    <row r="20" spans="1:88">
      <c r="A20" s="328" t="s">
        <v>562</v>
      </c>
      <c r="Z20" s="329"/>
      <c r="AA20" s="329"/>
      <c r="AB20" s="329"/>
      <c r="AC20" s="329"/>
      <c r="AD20" s="329"/>
      <c r="AE20" s="329"/>
      <c r="AF20" s="329"/>
      <c r="AG20" s="329"/>
      <c r="AH20" s="329"/>
      <c r="AI20" s="329"/>
      <c r="AJ20" s="329"/>
      <c r="AK20" s="329"/>
      <c r="AL20" s="329"/>
      <c r="AM20" s="329"/>
      <c r="AN20" s="329"/>
      <c r="AO20" s="329"/>
      <c r="AP20" s="329"/>
      <c r="AQ20" s="329"/>
      <c r="AR20" s="329"/>
      <c r="AS20" s="329"/>
      <c r="AT20" s="329"/>
      <c r="AU20" s="329"/>
      <c r="AV20" s="329"/>
      <c r="AW20" s="329"/>
      <c r="AX20" s="329"/>
      <c r="AY20" s="329"/>
      <c r="AZ20" s="329"/>
      <c r="BA20" s="329"/>
      <c r="BB20" s="329"/>
      <c r="BC20" s="329"/>
      <c r="BD20" s="329"/>
      <c r="BE20" s="329"/>
      <c r="BF20" s="329"/>
      <c r="BG20" s="329"/>
      <c r="BH20" s="329"/>
      <c r="BI20" s="329"/>
      <c r="BJ20" s="329"/>
      <c r="BK20" s="329"/>
      <c r="BL20" s="329"/>
      <c r="BM20" s="329"/>
      <c r="BN20" s="329"/>
      <c r="BO20" s="329"/>
      <c r="BP20" s="329"/>
      <c r="BQ20" s="329"/>
    </row>
    <row r="21" spans="1:88">
      <c r="A21" s="447" t="s">
        <v>563</v>
      </c>
      <c r="B21" s="446">
        <f>Global!$E$407</f>
        <v>660.53899999999999</v>
      </c>
      <c r="I21" s="294" t="s">
        <v>564</v>
      </c>
      <c r="Z21" s="333">
        <f>Z13*$B$18*$B$21</f>
        <v>650221224.70820248</v>
      </c>
      <c r="AA21" s="333">
        <f t="shared" ref="AA21:BQ21" si="1">AA13*$B$18*$B$21</f>
        <v>655632388.93966711</v>
      </c>
      <c r="AB21" s="333">
        <f t="shared" si="1"/>
        <v>661088585.07293236</v>
      </c>
      <c r="AC21" s="333">
        <f t="shared" si="1"/>
        <v>666590187.86509216</v>
      </c>
      <c r="AD21" s="333">
        <f t="shared" si="1"/>
        <v>672137575.19198155</v>
      </c>
      <c r="AE21" s="333">
        <f t="shared" si="1"/>
        <v>677731128.07413244</v>
      </c>
      <c r="AF21" s="333">
        <f t="shared" si="1"/>
        <v>683371230.70294237</v>
      </c>
      <c r="AG21" s="333">
        <f t="shared" si="1"/>
        <v>689058270.46706438</v>
      </c>
      <c r="AH21" s="333">
        <f t="shared" si="1"/>
        <v>694792637.9790132</v>
      </c>
      <c r="AI21" s="333">
        <f t="shared" si="1"/>
        <v>700574727.1019944</v>
      </c>
      <c r="AJ21" s="333">
        <f t="shared" si="1"/>
        <v>706404934.97695827</v>
      </c>
      <c r="AK21" s="333">
        <f t="shared" si="1"/>
        <v>712283662.04987538</v>
      </c>
      <c r="AL21" s="333">
        <f t="shared" si="1"/>
        <v>718211312.09924209</v>
      </c>
      <c r="AM21" s="333">
        <f t="shared" si="1"/>
        <v>724188292.26381385</v>
      </c>
      <c r="AN21" s="333">
        <f t="shared" si="1"/>
        <v>730215013.07056987</v>
      </c>
      <c r="AO21" s="333">
        <f t="shared" si="1"/>
        <v>736291888.4629091</v>
      </c>
      <c r="AP21" s="333">
        <f t="shared" si="1"/>
        <v>742419335.82908213</v>
      </c>
      <c r="AQ21" s="333">
        <f t="shared" si="1"/>
        <v>748597776.03085923</v>
      </c>
      <c r="AR21" s="333">
        <f t="shared" si="1"/>
        <v>754827633.43243802</v>
      </c>
      <c r="AS21" s="333">
        <f t="shared" si="1"/>
        <v>761109335.92958987</v>
      </c>
      <c r="AT21" s="333">
        <f t="shared" si="1"/>
        <v>767443314.97904992</v>
      </c>
      <c r="AU21" s="333">
        <f t="shared" si="1"/>
        <v>773830005.6281513</v>
      </c>
      <c r="AV21" s="333">
        <f t="shared" si="1"/>
        <v>780269846.5447073</v>
      </c>
      <c r="AW21" s="333">
        <f t="shared" si="1"/>
        <v>786763280.04714012</v>
      </c>
      <c r="AX21" s="333">
        <f t="shared" si="1"/>
        <v>793310752.13486123</v>
      </c>
      <c r="AY21" s="333">
        <f t="shared" si="1"/>
        <v>799912712.51890552</v>
      </c>
      <c r="AZ21" s="333">
        <f t="shared" si="1"/>
        <v>806569614.6528194</v>
      </c>
      <c r="BA21" s="333">
        <f t="shared" si="1"/>
        <v>813281915.76380515</v>
      </c>
      <c r="BB21" s="333">
        <f t="shared" si="1"/>
        <v>820050076.88412702</v>
      </c>
      <c r="BC21" s="333">
        <f t="shared" si="1"/>
        <v>826874562.88277519</v>
      </c>
      <c r="BD21" s="333">
        <f t="shared" si="1"/>
        <v>833755842.49739742</v>
      </c>
      <c r="BE21" s="333">
        <f t="shared" si="1"/>
        <v>840694388.36649144</v>
      </c>
      <c r="BF21" s="333">
        <f t="shared" si="1"/>
        <v>847690677.06187081</v>
      </c>
      <c r="BG21" s="333">
        <f t="shared" si="1"/>
        <v>854745189.12139606</v>
      </c>
      <c r="BH21" s="333">
        <f t="shared" si="1"/>
        <v>861858409.08198059</v>
      </c>
      <c r="BI21" s="333">
        <f t="shared" si="1"/>
        <v>869030825.51287174</v>
      </c>
      <c r="BJ21" s="333">
        <f t="shared" si="1"/>
        <v>876262931.04920757</v>
      </c>
      <c r="BK21" s="333">
        <f t="shared" si="1"/>
        <v>883555222.42585361</v>
      </c>
      <c r="BL21" s="333">
        <f t="shared" si="1"/>
        <v>890908200.51151991</v>
      </c>
      <c r="BM21" s="333">
        <f t="shared" si="1"/>
        <v>898322370.34316421</v>
      </c>
      <c r="BN21" s="333">
        <f t="shared" si="1"/>
        <v>905798241.1606797</v>
      </c>
      <c r="BO21" s="333">
        <f t="shared" si="1"/>
        <v>913336326.44187272</v>
      </c>
      <c r="BP21" s="333">
        <f t="shared" si="1"/>
        <v>920937143.93772972</v>
      </c>
      <c r="BQ21" s="333">
        <f t="shared" si="1"/>
        <v>928601215.70797861</v>
      </c>
    </row>
    <row r="22" spans="1:88">
      <c r="A22" s="447" t="s">
        <v>265</v>
      </c>
      <c r="B22" s="337">
        <f>Global!$E$411</f>
        <v>0.20300000000000001</v>
      </c>
      <c r="I22" s="294" t="s">
        <v>565</v>
      </c>
      <c r="Z22" s="333">
        <f>Z14*$B$17*$B$22</f>
        <v>157312722.63566235</v>
      </c>
      <c r="AA22" s="333">
        <f t="shared" ref="AA22:BQ22" si="2">AA14*$B$17*$B$22</f>
        <v>158621884.72624531</v>
      </c>
      <c r="AB22" s="333">
        <f t="shared" si="2"/>
        <v>159941941.71045604</v>
      </c>
      <c r="AC22" s="333">
        <f t="shared" si="2"/>
        <v>161272984.25598818</v>
      </c>
      <c r="AD22" s="333">
        <f t="shared" si="2"/>
        <v>162615103.78507483</v>
      </c>
      <c r="AE22" s="333">
        <f t="shared" si="2"/>
        <v>163968392.48076853</v>
      </c>
      <c r="AF22" s="333">
        <f t="shared" si="2"/>
        <v>165332943.29327211</v>
      </c>
      <c r="AG22" s="333">
        <f t="shared" si="2"/>
        <v>166708849.94632363</v>
      </c>
      <c r="AH22" s="333">
        <f t="shared" si="2"/>
        <v>168096206.94363323</v>
      </c>
      <c r="AI22" s="333">
        <f t="shared" si="2"/>
        <v>169495109.57537436</v>
      </c>
      <c r="AJ22" s="333">
        <f t="shared" si="2"/>
        <v>170905653.92472872</v>
      </c>
      <c r="AK22" s="333">
        <f t="shared" si="2"/>
        <v>172327936.87448567</v>
      </c>
      <c r="AL22" s="333">
        <f t="shared" si="2"/>
        <v>173762056.11369655</v>
      </c>
      <c r="AM22" s="333">
        <f t="shared" si="2"/>
        <v>175208110.1443845</v>
      </c>
      <c r="AN22" s="333">
        <f t="shared" si="2"/>
        <v>176666198.28831005</v>
      </c>
      <c r="AO22" s="333">
        <f t="shared" si="2"/>
        <v>178136420.69379297</v>
      </c>
      <c r="AP22" s="333">
        <f t="shared" si="2"/>
        <v>179618878.34259081</v>
      </c>
      <c r="AQ22" s="333">
        <f t="shared" si="2"/>
        <v>181113673.056835</v>
      </c>
      <c r="AR22" s="333">
        <f t="shared" si="2"/>
        <v>182620907.50602436</v>
      </c>
      <c r="AS22" s="333">
        <f t="shared" si="2"/>
        <v>184140685.21407694</v>
      </c>
      <c r="AT22" s="333">
        <f t="shared" si="2"/>
        <v>185673110.56644064</v>
      </c>
      <c r="AU22" s="333">
        <f t="shared" si="2"/>
        <v>187218288.81726247</v>
      </c>
      <c r="AV22" s="333">
        <f t="shared" si="2"/>
        <v>188776326.09661862</v>
      </c>
      <c r="AW22" s="333">
        <f t="shared" si="2"/>
        <v>190347329.41780323</v>
      </c>
      <c r="AX22" s="333">
        <f t="shared" si="2"/>
        <v>191931406.68467903</v>
      </c>
      <c r="AY22" s="333">
        <f t="shared" si="2"/>
        <v>193528666.69908854</v>
      </c>
      <c r="AZ22" s="333">
        <f t="shared" si="2"/>
        <v>195139219.16832712</v>
      </c>
      <c r="BA22" s="333">
        <f t="shared" si="2"/>
        <v>196763174.7126781</v>
      </c>
      <c r="BB22" s="333">
        <f t="shared" si="2"/>
        <v>198400644.87301078</v>
      </c>
      <c r="BC22" s="333">
        <f t="shared" si="2"/>
        <v>200051742.11844149</v>
      </c>
      <c r="BD22" s="333">
        <f t="shared" si="2"/>
        <v>201716579.8540588</v>
      </c>
      <c r="BE22" s="333">
        <f t="shared" si="2"/>
        <v>203395272.42871207</v>
      </c>
      <c r="BF22" s="333">
        <f t="shared" si="2"/>
        <v>205087935.14286625</v>
      </c>
      <c r="BG22" s="333">
        <f t="shared" si="2"/>
        <v>206794684.25652069</v>
      </c>
      <c r="BH22" s="333">
        <f t="shared" si="2"/>
        <v>208515636.99719453</v>
      </c>
      <c r="BI22" s="333">
        <f t="shared" si="2"/>
        <v>210250911.56797862</v>
      </c>
      <c r="BJ22" s="333">
        <f t="shared" si="2"/>
        <v>212000627.15565425</v>
      </c>
      <c r="BK22" s="333">
        <f t="shared" si="2"/>
        <v>213764903.9388791</v>
      </c>
      <c r="BL22" s="333">
        <f t="shared" si="2"/>
        <v>215543863.09644219</v>
      </c>
      <c r="BM22" s="333">
        <f t="shared" si="2"/>
        <v>217337626.81558651</v>
      </c>
      <c r="BN22" s="333">
        <f t="shared" si="2"/>
        <v>219146318.30040178</v>
      </c>
      <c r="BO22" s="333">
        <f t="shared" si="2"/>
        <v>220970061.78028652</v>
      </c>
      <c r="BP22" s="333">
        <f t="shared" si="2"/>
        <v>222808982.51848087</v>
      </c>
      <c r="BQ22" s="333">
        <f t="shared" si="2"/>
        <v>224663206.8206698</v>
      </c>
    </row>
    <row r="23" spans="1:88">
      <c r="A23" s="296" t="s">
        <v>566</v>
      </c>
      <c r="I23" t="s">
        <v>483</v>
      </c>
      <c r="Z23" s="32">
        <f>SUM(Z21:Z22)</f>
        <v>807533947.3438648</v>
      </c>
      <c r="AA23" s="32">
        <f t="shared" ref="AA23:BQ23" si="3">SUM(AA21:AA22)</f>
        <v>814254273.66591239</v>
      </c>
      <c r="AB23" s="32">
        <f t="shared" si="3"/>
        <v>821030526.78338838</v>
      </c>
      <c r="AC23" s="32">
        <f t="shared" si="3"/>
        <v>827863172.1210804</v>
      </c>
      <c r="AD23" s="32">
        <f t="shared" si="3"/>
        <v>834752678.97705638</v>
      </c>
      <c r="AE23" s="32">
        <f t="shared" si="3"/>
        <v>841699520.554901</v>
      </c>
      <c r="AF23" s="32">
        <f t="shared" si="3"/>
        <v>848704173.99621451</v>
      </c>
      <c r="AG23" s="32">
        <f t="shared" si="3"/>
        <v>855767120.41338801</v>
      </c>
      <c r="AH23" s="32">
        <f t="shared" si="3"/>
        <v>862888844.9226464</v>
      </c>
      <c r="AI23" s="32">
        <f t="shared" si="3"/>
        <v>870069836.67736876</v>
      </c>
      <c r="AJ23" s="32">
        <f t="shared" si="3"/>
        <v>877310588.90168703</v>
      </c>
      <c r="AK23" s="32">
        <f t="shared" si="3"/>
        <v>884611598.92436099</v>
      </c>
      <c r="AL23" s="32">
        <f t="shared" si="3"/>
        <v>891973368.21293867</v>
      </c>
      <c r="AM23" s="32">
        <f t="shared" si="3"/>
        <v>899396402.40819836</v>
      </c>
      <c r="AN23" s="32">
        <f t="shared" si="3"/>
        <v>906881211.35887992</v>
      </c>
      <c r="AO23" s="32">
        <f t="shared" si="3"/>
        <v>914428309.15670204</v>
      </c>
      <c r="AP23" s="32">
        <f t="shared" si="3"/>
        <v>922038214.17167294</v>
      </c>
      <c r="AQ23" s="32">
        <f t="shared" si="3"/>
        <v>929711449.08769417</v>
      </c>
      <c r="AR23" s="32">
        <f t="shared" si="3"/>
        <v>937448540.93846238</v>
      </c>
      <c r="AS23" s="32">
        <f t="shared" si="3"/>
        <v>945250021.14366674</v>
      </c>
      <c r="AT23" s="32">
        <f t="shared" si="3"/>
        <v>953116425.5454905</v>
      </c>
      <c r="AU23" s="32">
        <f t="shared" si="3"/>
        <v>961048294.44541383</v>
      </c>
      <c r="AV23" s="32">
        <f t="shared" si="3"/>
        <v>969046172.64132595</v>
      </c>
      <c r="AW23" s="32">
        <f t="shared" si="3"/>
        <v>977110609.46494341</v>
      </c>
      <c r="AX23" s="32">
        <f t="shared" si="3"/>
        <v>985242158.81954026</v>
      </c>
      <c r="AY23" s="32">
        <f t="shared" si="3"/>
        <v>993441379.21799409</v>
      </c>
      <c r="AZ23" s="32">
        <f t="shared" si="3"/>
        <v>1001708833.8211465</v>
      </c>
      <c r="BA23" s="32">
        <f t="shared" si="3"/>
        <v>1010045090.4764832</v>
      </c>
      <c r="BB23" s="32">
        <f t="shared" si="3"/>
        <v>1018450721.7571378</v>
      </c>
      <c r="BC23" s="32">
        <f t="shared" si="3"/>
        <v>1026926305.0012167</v>
      </c>
      <c r="BD23" s="32">
        <f t="shared" si="3"/>
        <v>1035472422.3514562</v>
      </c>
      <c r="BE23" s="32">
        <f t="shared" si="3"/>
        <v>1044089660.7952034</v>
      </c>
      <c r="BF23" s="32">
        <f t="shared" si="3"/>
        <v>1052778612.2047371</v>
      </c>
      <c r="BG23" s="32">
        <f t="shared" si="3"/>
        <v>1061539873.3779168</v>
      </c>
      <c r="BH23" s="32">
        <f t="shared" si="3"/>
        <v>1070374046.0791751</v>
      </c>
      <c r="BI23" s="32">
        <f t="shared" si="3"/>
        <v>1079281737.0808504</v>
      </c>
      <c r="BJ23" s="32">
        <f t="shared" si="3"/>
        <v>1088263558.2048619</v>
      </c>
      <c r="BK23" s="32">
        <f t="shared" si="3"/>
        <v>1097320126.3647327</v>
      </c>
      <c r="BL23" s="32">
        <f t="shared" si="3"/>
        <v>1106452063.6079621</v>
      </c>
      <c r="BM23" s="32">
        <f t="shared" si="3"/>
        <v>1115659997.1587508</v>
      </c>
      <c r="BN23" s="32">
        <f t="shared" si="3"/>
        <v>1124944559.4610815</v>
      </c>
      <c r="BO23" s="32">
        <f t="shared" si="3"/>
        <v>1134306388.2221591</v>
      </c>
      <c r="BP23" s="32">
        <f t="shared" si="3"/>
        <v>1143746126.4562106</v>
      </c>
      <c r="BQ23" s="32">
        <f t="shared" si="3"/>
        <v>1153264422.5286484</v>
      </c>
    </row>
    <row r="24" spans="1:88">
      <c r="Z24" s="329"/>
      <c r="AA24" s="329"/>
      <c r="AB24" s="329"/>
      <c r="AC24" s="329"/>
      <c r="AD24" s="329"/>
      <c r="AE24" s="329"/>
      <c r="AF24" s="329"/>
      <c r="AG24" s="329"/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  <c r="AT24" s="329"/>
      <c r="AU24" s="329"/>
      <c r="AV24" s="329"/>
      <c r="AW24" s="329"/>
      <c r="AX24" s="329"/>
      <c r="AY24" s="329"/>
      <c r="AZ24" s="329"/>
      <c r="BA24" s="329"/>
      <c r="BB24" s="329"/>
      <c r="BC24" s="329"/>
      <c r="BD24" s="329"/>
      <c r="BE24" s="329"/>
      <c r="BF24" s="329"/>
      <c r="BG24" s="329"/>
      <c r="BH24" s="329"/>
      <c r="BI24" s="329"/>
      <c r="BJ24" s="329"/>
      <c r="BK24" s="329"/>
      <c r="BL24" s="329"/>
      <c r="BM24" s="329"/>
      <c r="BN24" s="329"/>
      <c r="BO24" s="329"/>
      <c r="BP24" s="329"/>
      <c r="BQ24" s="329"/>
    </row>
    <row r="25" spans="1:88" s="11" customFormat="1">
      <c r="A25" s="296" t="s">
        <v>517</v>
      </c>
      <c r="B25" s="8" t="s">
        <v>518</v>
      </c>
      <c r="I25" s="8" t="s">
        <v>494</v>
      </c>
      <c r="Z25" s="333">
        <f>Z23*'O&amp;M Data'!$K$6</f>
        <v>16150678.946877297</v>
      </c>
      <c r="AA25" s="333">
        <f>AA23*'O&amp;M Data'!$K$6</f>
        <v>16285085.473318249</v>
      </c>
      <c r="AB25" s="333">
        <f>AB23*'O&amp;M Data'!$K$6</f>
        <v>16420610.535667768</v>
      </c>
      <c r="AC25" s="333">
        <f>AC23*'O&amp;M Data'!$K$6</f>
        <v>16557263.442421608</v>
      </c>
      <c r="AD25" s="333">
        <f>AD23*'O&amp;M Data'!$K$6</f>
        <v>16695053.579541128</v>
      </c>
      <c r="AE25" s="333">
        <f>AE23*'O&amp;M Data'!$K$6</f>
        <v>16833990.411098022</v>
      </c>
      <c r="AF25" s="333">
        <f>AF23*'O&amp;M Data'!$K$6</f>
        <v>16974083.479924291</v>
      </c>
      <c r="AG25" s="333">
        <f>AG23*'O&amp;M Data'!$K$6</f>
        <v>17115342.408267759</v>
      </c>
      <c r="AH25" s="333">
        <f>AH23*'O&amp;M Data'!$K$6</f>
        <v>17257776.89845293</v>
      </c>
      <c r="AI25" s="333">
        <f>AI23*'O&amp;M Data'!$K$6</f>
        <v>17401396.733547375</v>
      </c>
      <c r="AJ25" s="333">
        <f>AJ23*'O&amp;M Data'!$K$6</f>
        <v>17546211.778033741</v>
      </c>
      <c r="AK25" s="333">
        <f>AK23*'O&amp;M Data'!$K$6</f>
        <v>17692231.97848722</v>
      </c>
      <c r="AL25" s="333">
        <f>AL23*'O&amp;M Data'!$K$6</f>
        <v>17839467.364258774</v>
      </c>
      <c r="AM25" s="333">
        <f>AM23*'O&amp;M Data'!$K$6</f>
        <v>17987928.048163969</v>
      </c>
      <c r="AN25" s="333">
        <f>AN23*'O&amp;M Data'!$K$6</f>
        <v>18137624.227177598</v>
      </c>
      <c r="AO25" s="333">
        <f>AO23*'O&amp;M Data'!$K$6</f>
        <v>18288566.183134042</v>
      </c>
      <c r="AP25" s="333">
        <f>AP23*'O&amp;M Data'!$K$6</f>
        <v>18440764.28343346</v>
      </c>
      <c r="AQ25" s="333">
        <f>AQ23*'O&amp;M Data'!$K$6</f>
        <v>18594228.981753882</v>
      </c>
      <c r="AR25" s="333">
        <f>AR23*'O&amp;M Data'!$K$6</f>
        <v>18748970.818769246</v>
      </c>
      <c r="AS25" s="333">
        <f>AS23*'O&amp;M Data'!$K$6</f>
        <v>18905000.422873337</v>
      </c>
      <c r="AT25" s="333">
        <f>AT23*'O&amp;M Data'!$K$6</f>
        <v>19062328.510909811</v>
      </c>
      <c r="AU25" s="333">
        <f>AU23*'O&amp;M Data'!$K$6</f>
        <v>19220965.888908278</v>
      </c>
      <c r="AV25" s="333">
        <f>AV23*'O&amp;M Data'!$K$6</f>
        <v>19380923.452826519</v>
      </c>
      <c r="AW25" s="333">
        <f>AW23*'O&amp;M Data'!$K$6</f>
        <v>19542212.189298868</v>
      </c>
      <c r="AX25" s="333">
        <f>AX23*'O&amp;M Data'!$K$6</f>
        <v>19704843.176390804</v>
      </c>
      <c r="AY25" s="333">
        <f>AY23*'O&amp;M Data'!$K$6</f>
        <v>19868827.584359881</v>
      </c>
      <c r="AZ25" s="333">
        <f>AZ23*'O&amp;M Data'!$K$6</f>
        <v>20034176.676422931</v>
      </c>
      <c r="BA25" s="333">
        <f>BA23*'O&amp;M Data'!$K$6</f>
        <v>20200901.809529666</v>
      </c>
      <c r="BB25" s="333">
        <f>BB23*'O&amp;M Data'!$K$6</f>
        <v>20369014.435142756</v>
      </c>
      <c r="BC25" s="333">
        <f>BC23*'O&amp;M Data'!$K$6</f>
        <v>20538526.100024335</v>
      </c>
      <c r="BD25" s="333">
        <f>BD23*'O&amp;M Data'!$K$6</f>
        <v>20709448.447029125</v>
      </c>
      <c r="BE25" s="333">
        <f>BE23*'O&amp;M Data'!$K$6</f>
        <v>20881793.215904068</v>
      </c>
      <c r="BF25" s="333">
        <f>BF23*'O&amp;M Data'!$K$6</f>
        <v>21055572.244094741</v>
      </c>
      <c r="BG25" s="333">
        <f>BG23*'O&amp;M Data'!$K$6</f>
        <v>21230797.467558336</v>
      </c>
      <c r="BH25" s="333">
        <f>BH23*'O&amp;M Data'!$K$6</f>
        <v>21407480.921583503</v>
      </c>
      <c r="BI25" s="333">
        <f>BI23*'O&amp;M Data'!$K$6</f>
        <v>21585634.741617009</v>
      </c>
      <c r="BJ25" s="333">
        <f>BJ23*'O&amp;M Data'!$K$6</f>
        <v>21765271.164097238</v>
      </c>
      <c r="BK25" s="333">
        <f>BK23*'O&amp;M Data'!$K$6</f>
        <v>21946402.527294654</v>
      </c>
      <c r="BL25" s="333">
        <f>BL23*'O&amp;M Data'!$K$6</f>
        <v>22129041.272159245</v>
      </c>
      <c r="BM25" s="333">
        <f>BM23*'O&amp;M Data'!$K$6</f>
        <v>22313199.943175014</v>
      </c>
      <c r="BN25" s="333">
        <f>BN23*'O&amp;M Data'!$K$6</f>
        <v>22498891.189221632</v>
      </c>
      <c r="BO25" s="333">
        <f>BO23*'O&amp;M Data'!$K$6</f>
        <v>22686127.764443185</v>
      </c>
      <c r="BP25" s="333">
        <f>BP23*'O&amp;M Data'!$K$6</f>
        <v>22874922.529124212</v>
      </c>
      <c r="BQ25" s="333">
        <f>BQ23*'O&amp;M Data'!$K$6</f>
        <v>23065288.450572968</v>
      </c>
      <c r="BR25" s="332"/>
      <c r="BS25" s="332"/>
      <c r="BT25" s="332"/>
      <c r="BU25" s="332"/>
      <c r="BV25" s="332"/>
      <c r="BW25" s="332"/>
      <c r="BX25" s="332"/>
      <c r="BY25" s="332"/>
      <c r="BZ25" s="332"/>
      <c r="CA25" s="332"/>
      <c r="CB25" s="332"/>
      <c r="CC25" s="332"/>
      <c r="CD25" s="332"/>
      <c r="CE25" s="332"/>
      <c r="CF25" s="332"/>
      <c r="CG25" s="332"/>
      <c r="CH25" s="332"/>
      <c r="CI25" s="332"/>
      <c r="CJ25" s="332"/>
    </row>
    <row r="26" spans="1:88" s="11" customFormat="1">
      <c r="A26" s="231" t="s">
        <v>495</v>
      </c>
      <c r="B26" s="8" t="s">
        <v>496</v>
      </c>
      <c r="H26" s="295"/>
      <c r="I26" s="8" t="s">
        <v>494</v>
      </c>
      <c r="Z26" s="32">
        <f>IF(Z$9&gt;=Project!$B$8,IF(Z$9&lt;Project!$B$10,ABS(Z25),0),0)</f>
        <v>0</v>
      </c>
      <c r="AA26" s="32">
        <f>IF(AA$9&gt;=Project!$B$8,IF(AA$9&lt;Project!$B$10,ABS(AA25),0),0)</f>
        <v>0</v>
      </c>
      <c r="AB26" s="32">
        <f>IF(AB$9&gt;=Project!$B$8,IF(AB$9&lt;Project!$B$10,ABS(AB25),0),0)</f>
        <v>0</v>
      </c>
      <c r="AC26" s="32">
        <f>IF(AC$9&gt;=Project!$B$8,IF(AC$9&lt;Project!$B$10,ABS(AC25),0),0)</f>
        <v>0</v>
      </c>
      <c r="AD26" s="32">
        <f>IF(AD$9&gt;=Project!$B$8,IF(AD$9&lt;Project!$B$10,ABS(AD25),0),0)</f>
        <v>0</v>
      </c>
      <c r="AE26" s="32">
        <f>IF(AE$9&gt;=Project!$B$8,IF(AE$9&lt;Project!$B$10,ABS(AE25),0),0)</f>
        <v>0</v>
      </c>
      <c r="AF26" s="32">
        <f>IF(AF$9&gt;=Project!$B$8,IF(AF$9&lt;Project!$B$10,ABS(AF25),0),0)</f>
        <v>0</v>
      </c>
      <c r="AG26" s="32">
        <f>IF(AG$9&gt;=Project!$B$8,IF(AG$9&lt;Project!$B$10,ABS(AG25),0),0)</f>
        <v>17115342.408267759</v>
      </c>
      <c r="AH26" s="32">
        <f>IF(AH$9&gt;=Project!$B$8,IF(AH$9&lt;Project!$B$10,ABS(AH25),0),0)</f>
        <v>17257776.89845293</v>
      </c>
      <c r="AI26" s="32">
        <f>IF(AI$9&gt;=Project!$B$8,IF(AI$9&lt;Project!$B$10,ABS(AI25),0),0)</f>
        <v>17401396.733547375</v>
      </c>
      <c r="AJ26" s="32">
        <f>IF(AJ$9&gt;=Project!$B$8,IF(AJ$9&lt;Project!$B$10,ABS(AJ25),0),0)</f>
        <v>17546211.778033741</v>
      </c>
      <c r="AK26" s="32">
        <f>IF(AK$9&gt;=Project!$B$8,IF(AK$9&lt;Project!$B$10,ABS(AK25),0),0)</f>
        <v>17692231.97848722</v>
      </c>
      <c r="AL26" s="32">
        <f>IF(AL$9&gt;=Project!$B$8,IF(AL$9&lt;Project!$B$10,ABS(AL25),0),0)</f>
        <v>17839467.364258774</v>
      </c>
      <c r="AM26" s="32">
        <f>IF(AM$9&gt;=Project!$B$8,IF(AM$9&lt;Project!$B$10,ABS(AM25),0),0)</f>
        <v>17987928.048163969</v>
      </c>
      <c r="AN26" s="32">
        <f>IF(AN$9&gt;=Project!$B$8,IF(AN$9&lt;Project!$B$10,ABS(AN25),0),0)</f>
        <v>18137624.227177598</v>
      </c>
      <c r="AO26" s="32">
        <f>IF(AO$9&gt;=Project!$B$8,IF(AO$9&lt;Project!$B$10,ABS(AO25),0),0)</f>
        <v>18288566.183134042</v>
      </c>
      <c r="AP26" s="32">
        <f>IF(AP$9&gt;=Project!$B$8,IF(AP$9&lt;Project!$B$10,ABS(AP25),0),0)</f>
        <v>18440764.28343346</v>
      </c>
      <c r="AQ26" s="32">
        <f>IF(AQ$9&gt;=Project!$B$8,IF(AQ$9&lt;Project!$B$10,ABS(AQ25),0),0)</f>
        <v>18594228.981753882</v>
      </c>
      <c r="AR26" s="32">
        <f>IF(AR$9&gt;=Project!$B$8,IF(AR$9&lt;Project!$B$10,ABS(AR25),0),0)</f>
        <v>18748970.818769246</v>
      </c>
      <c r="AS26" s="32">
        <f>IF(AS$9&gt;=Project!$B$8,IF(AS$9&lt;Project!$B$10,ABS(AS25),0),0)</f>
        <v>18905000.422873337</v>
      </c>
      <c r="AT26" s="32">
        <f>IF(AT$9&gt;=Project!$B$8,IF(AT$9&lt;Project!$B$10,ABS(AT25),0),0)</f>
        <v>19062328.510909811</v>
      </c>
      <c r="AU26" s="32">
        <f>IF(AU$9&gt;=Project!$B$8,IF(AU$9&lt;Project!$B$10,ABS(AU25),0),0)</f>
        <v>19220965.888908278</v>
      </c>
      <c r="AV26" s="32">
        <f>IF(AV$9&gt;=Project!$B$8,IF(AV$9&lt;Project!$B$10,ABS(AV25),0),0)</f>
        <v>19380923.452826519</v>
      </c>
      <c r="AW26" s="32">
        <f>IF(AW$9&gt;=Project!$B$8,IF(AW$9&lt;Project!$B$10,ABS(AW25),0),0)</f>
        <v>19542212.189298868</v>
      </c>
      <c r="AX26" s="32">
        <f>IF(AX$9&gt;=Project!$B$8,IF(AX$9&lt;Project!$B$10,ABS(AX25),0),0)</f>
        <v>19704843.176390804</v>
      </c>
      <c r="AY26" s="32">
        <f>IF(AY$9&gt;=Project!$B$8,IF(AY$9&lt;Project!$B$10,ABS(AY25),0),0)</f>
        <v>19868827.584359881</v>
      </c>
      <c r="AZ26" s="32">
        <f>IF(AZ$9&gt;=Project!$B$8,IF(AZ$9&lt;Project!$B$10,ABS(AZ25),0),0)</f>
        <v>20034176.676422931</v>
      </c>
      <c r="BA26" s="32">
        <f>IF(BA$9&gt;=Project!$B$8,IF(BA$9&lt;Project!$B$10,ABS(BA25),0),0)</f>
        <v>20200901.809529666</v>
      </c>
      <c r="BB26" s="32">
        <f>IF(BB$9&gt;=Project!$B$8,IF(BB$9&lt;Project!$B$10,ABS(BB25),0),0)</f>
        <v>20369014.435142756</v>
      </c>
      <c r="BC26" s="32">
        <f>IF(BC$9&gt;=Project!$B$8,IF(BC$9&lt;Project!$B$10,ABS(BC25),0),0)</f>
        <v>20538526.100024335</v>
      </c>
      <c r="BD26" s="32">
        <f>IF(BD$9&gt;=Project!$B$8,IF(BD$9&lt;Project!$B$10,ABS(BD25),0),0)</f>
        <v>20709448.447029125</v>
      </c>
      <c r="BE26" s="32">
        <f>IF(BE$9&gt;=Project!$B$8,IF(BE$9&lt;Project!$B$10,ABS(BE25),0),0)</f>
        <v>20881793.215904068</v>
      </c>
      <c r="BF26" s="32">
        <f>IF(BF$9&gt;=Project!$B$8,IF(BF$9&lt;Project!$B$10,ABS(BF25),0),0)</f>
        <v>21055572.244094741</v>
      </c>
      <c r="BG26" s="32">
        <f>IF(BG$9&gt;=Project!$B$8,IF(BG$9&lt;Project!$B$10,ABS(BG25),0),0)</f>
        <v>21230797.467558336</v>
      </c>
      <c r="BH26" s="32">
        <f>IF(BH$9&gt;=Project!$B$8,IF(BH$9&lt;Project!$B$10,ABS(BH25),0),0)</f>
        <v>21407480.921583503</v>
      </c>
      <c r="BI26" s="32">
        <f>IF(BI$9&gt;=Project!$B$8,IF(BI$9&lt;Project!$B$10,ABS(BI25),0),0)</f>
        <v>21585634.741617009</v>
      </c>
      <c r="BJ26" s="32">
        <f>IF(BJ$9&gt;=Project!$B$8,IF(BJ$9&lt;Project!$B$10,ABS(BJ25),0),0)</f>
        <v>21765271.164097238</v>
      </c>
      <c r="BK26" s="32">
        <f>IF(BK$9&gt;=Project!$B$8,IF(BK$9&lt;Project!$B$10,ABS(BK25),0),0)</f>
        <v>0</v>
      </c>
      <c r="BL26" s="32">
        <f>IF(BL$9&gt;=Project!$B$8,IF(BL$9&lt;Project!$B$10,ABS(BL25),0),0)</f>
        <v>0</v>
      </c>
      <c r="BM26" s="32">
        <f>IF(BM$9&gt;=Project!$B$8,IF(BM$9&lt;Project!$B$10,ABS(BM25),0),0)</f>
        <v>0</v>
      </c>
      <c r="BN26" s="32">
        <f>IF(BN$9&gt;=Project!$B$8,IF(BN$9&lt;Project!$B$10,ABS(BN25),0),0)</f>
        <v>0</v>
      </c>
      <c r="BO26" s="32">
        <f>IF(BO$9&gt;=Project!$B$8,IF(BO$9&lt;Project!$B$10,ABS(BO25),0),0)</f>
        <v>0</v>
      </c>
      <c r="BP26" s="32">
        <f>IF(BP$9&gt;=Project!$B$8,IF(BP$9&lt;Project!$B$10,ABS(BP25),0),0)</f>
        <v>0</v>
      </c>
      <c r="BQ26" s="32">
        <f>IF(BQ$9&gt;=Project!$B$8,IF(BQ$9&lt;Project!$B$10,ABS(BQ25),0),0)</f>
        <v>0</v>
      </c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</row>
    <row r="27" spans="1:88">
      <c r="BS27" s="4"/>
    </row>
    <row r="28" spans="1:88" ht="18">
      <c r="A28" s="26" t="s">
        <v>497</v>
      </c>
      <c r="B28" s="22"/>
      <c r="C28" s="22"/>
      <c r="D28" s="22"/>
      <c r="E28" s="22"/>
      <c r="F28" s="22"/>
      <c r="G28" s="22"/>
      <c r="BS28" s="4"/>
    </row>
    <row r="29" spans="1:88">
      <c r="A29" t="s">
        <v>9</v>
      </c>
      <c r="Z29" s="12">
        <f>Global!Z12</f>
        <v>0.71298617948366838</v>
      </c>
      <c r="AA29" s="12">
        <f>Global!AA12</f>
        <v>0.66634222381651254</v>
      </c>
      <c r="AB29" s="12">
        <f>Global!AB12</f>
        <v>0.62274974188459109</v>
      </c>
      <c r="AC29" s="12">
        <f>Global!AC12</f>
        <v>0.5820091045650384</v>
      </c>
      <c r="AD29" s="12">
        <f>Global!AD12</f>
        <v>0.54393374258414806</v>
      </c>
      <c r="AE29" s="12">
        <f>Global!AE12</f>
        <v>0.5083492921347178</v>
      </c>
      <c r="AF29" s="12">
        <f>Global!AF12</f>
        <v>0.47509279638758667</v>
      </c>
      <c r="AG29" s="12">
        <f>Global!AG12</f>
        <v>0.44401195924073528</v>
      </c>
      <c r="AH29" s="12">
        <f>Global!AH12</f>
        <v>0.41496444788853759</v>
      </c>
      <c r="AI29" s="12">
        <f>Global!AI12</f>
        <v>0.3878172410173249</v>
      </c>
      <c r="AJ29" s="12">
        <f>Global!AJ12</f>
        <v>0.36244601964235967</v>
      </c>
      <c r="AK29" s="12">
        <f>Global!AK12</f>
        <v>0.33873459779659787</v>
      </c>
      <c r="AL29" s="12">
        <f>Global!AL12</f>
        <v>0.31657439046411018</v>
      </c>
      <c r="AM29" s="12">
        <f>Global!AM12</f>
        <v>0.29586391632159825</v>
      </c>
      <c r="AN29" s="12">
        <f>Global!AN12</f>
        <v>0.27650833301083949</v>
      </c>
      <c r="AO29" s="12">
        <f>Global!AO12</f>
        <v>0.2584190028138687</v>
      </c>
      <c r="AP29" s="12">
        <f>Global!AP12</f>
        <v>0.24151308674193336</v>
      </c>
      <c r="AQ29" s="12">
        <f>Global!AQ12</f>
        <v>0.22571316517937698</v>
      </c>
      <c r="AR29" s="12">
        <f>Global!AR12</f>
        <v>0.21094688334521211</v>
      </c>
      <c r="AS29" s="12">
        <f>Global!AS12</f>
        <v>0.19714661994879637</v>
      </c>
      <c r="AT29" s="12">
        <f>Global!AT12</f>
        <v>0.18424917752223957</v>
      </c>
      <c r="AU29" s="12">
        <f>Global!AU12</f>
        <v>0.17219549301143888</v>
      </c>
      <c r="AV29" s="12">
        <f>Global!AV12</f>
        <v>0.16093036730041013</v>
      </c>
      <c r="AW29" s="12">
        <f>Global!AW12</f>
        <v>0.15040221243028987</v>
      </c>
      <c r="AX29" s="12">
        <f>Global!AX12</f>
        <v>0.1405628153554111</v>
      </c>
      <c r="AY29" s="12">
        <f>Global!AY12</f>
        <v>0.13136711715458982</v>
      </c>
      <c r="AZ29" s="12">
        <f>Global!AZ12</f>
        <v>0.1227730066865325</v>
      </c>
      <c r="BA29" s="12">
        <f>Global!BA12</f>
        <v>0.11474112774442291</v>
      </c>
      <c r="BB29" s="12">
        <f>Global!BB12</f>
        <v>0.10723469882656347</v>
      </c>
      <c r="BC29" s="12">
        <f>Global!BC12</f>
        <v>0.10021934469772288</v>
      </c>
      <c r="BD29" s="12">
        <f>Global!BD12</f>
        <v>9.366293896983445E-2</v>
      </c>
      <c r="BE29" s="12">
        <f>Global!BE12</f>
        <v>8.7535456981153698E-2</v>
      </c>
      <c r="BF29" s="12">
        <f>Global!BF12</f>
        <v>8.1808838300143641E-2</v>
      </c>
      <c r="BG29" s="12">
        <f>Global!BG12</f>
        <v>7.6456858224433308E-2</v>
      </c>
      <c r="BH29" s="12">
        <f>Global!BH12</f>
        <v>7.1455007686386268E-2</v>
      </c>
      <c r="BI29" s="12">
        <f>Global!BI12</f>
        <v>6.6780381015314264E-2</v>
      </c>
      <c r="BJ29" s="12">
        <f>Global!BJ12</f>
        <v>6.2411571042349782E-2</v>
      </c>
      <c r="BK29" s="12">
        <f>Global!BK12</f>
        <v>5.8328571067616623E-2</v>
      </c>
      <c r="BL29" s="12">
        <f>Global!BL12</f>
        <v>5.4512683240763193E-2</v>
      </c>
      <c r="BM29" s="12">
        <f>Global!BM12</f>
        <v>5.0946432935292711E-2</v>
      </c>
      <c r="BN29" s="12">
        <f>Global!BN12</f>
        <v>4.761348872457262E-2</v>
      </c>
      <c r="BO29" s="12">
        <f>Global!BO12</f>
        <v>4.4498587593058525E-2</v>
      </c>
      <c r="BP29" s="12">
        <f>Global!BP12</f>
        <v>4.1587465040241613E-2</v>
      </c>
      <c r="BQ29" s="12">
        <f>Global!BQ12</f>
        <v>3.8866789757235155E-2</v>
      </c>
      <c r="BS29" s="4"/>
    </row>
    <row r="30" spans="1:88">
      <c r="A30" s="293" t="s">
        <v>498</v>
      </c>
      <c r="B30" s="292">
        <f>SUM(Z30:BQ30)</f>
        <v>109628560.21417384</v>
      </c>
      <c r="Z30" s="291">
        <f>Z29*Z26</f>
        <v>0</v>
      </c>
      <c r="AA30" s="291">
        <f t="shared" ref="AA30:BQ30" si="4">AA29*AA26</f>
        <v>0</v>
      </c>
      <c r="AB30" s="291">
        <f t="shared" si="4"/>
        <v>0</v>
      </c>
      <c r="AC30" s="291">
        <f t="shared" si="4"/>
        <v>0</v>
      </c>
      <c r="AD30" s="291">
        <f t="shared" si="4"/>
        <v>0</v>
      </c>
      <c r="AE30" s="291">
        <f t="shared" si="4"/>
        <v>0</v>
      </c>
      <c r="AF30" s="291">
        <f t="shared" si="4"/>
        <v>0</v>
      </c>
      <c r="AG30" s="291">
        <f t="shared" si="4"/>
        <v>7599416.715771012</v>
      </c>
      <c r="AH30" s="291">
        <f t="shared" si="4"/>
        <v>7161363.8624500791</v>
      </c>
      <c r="AI30" s="291">
        <f t="shared" si="4"/>
        <v>6748561.6710522324</v>
      </c>
      <c r="AJ30" s="291">
        <f t="shared" si="4"/>
        <v>6359554.6187502202</v>
      </c>
      <c r="AK30" s="291">
        <f t="shared" si="4"/>
        <v>5992971.0833569756</v>
      </c>
      <c r="AL30" s="291">
        <f t="shared" si="4"/>
        <v>5647518.5070446078</v>
      </c>
      <c r="AM30" s="291">
        <f t="shared" si="4"/>
        <v>5321978.8388409149</v>
      </c>
      <c r="AN30" s="291">
        <f t="shared" si="4"/>
        <v>5015204.2398338933</v>
      </c>
      <c r="AO30" s="291">
        <f t="shared" si="4"/>
        <v>4726113.0359409396</v>
      </c>
      <c r="AP30" s="291">
        <f t="shared" si="4"/>
        <v>4453685.9039724115</v>
      </c>
      <c r="AQ30" s="291">
        <f t="shared" si="4"/>
        <v>4196962.2775417725</v>
      </c>
      <c r="AR30" s="291">
        <f t="shared" si="4"/>
        <v>3955036.9601497022</v>
      </c>
      <c r="AS30" s="291">
        <f t="shared" si="4"/>
        <v>3727056.9335000445</v>
      </c>
      <c r="AT30" s="291">
        <f t="shared" si="4"/>
        <v>3512218.3497938705</v>
      </c>
      <c r="AU30" s="291">
        <f t="shared" si="4"/>
        <v>3309763.6973966104</v>
      </c>
      <c r="AV30" s="291">
        <f t="shared" si="4"/>
        <v>3118979.1298845047</v>
      </c>
      <c r="AW30" s="291">
        <f t="shared" si="4"/>
        <v>2939191.9490527282</v>
      </c>
      <c r="AX30" s="291">
        <f t="shared" si="4"/>
        <v>2769768.2330103531</v>
      </c>
      <c r="AY30" s="291">
        <f t="shared" si="4"/>
        <v>2610110.6009989502</v>
      </c>
      <c r="AZ30" s="291">
        <f t="shared" si="4"/>
        <v>2459656.1070536459</v>
      </c>
      <c r="BA30" s="291">
        <f t="shared" si="4"/>
        <v>2317874.2550797872</v>
      </c>
      <c r="BB30" s="291">
        <f t="shared" si="4"/>
        <v>2184265.1283464571</v>
      </c>
      <c r="BC30" s="291">
        <f t="shared" si="4"/>
        <v>2058357.6268015169</v>
      </c>
      <c r="BD30" s="291">
        <f t="shared" si="4"/>
        <v>1939707.8059930217</v>
      </c>
      <c r="BE30" s="291">
        <f t="shared" si="4"/>
        <v>1827897.3117401176</v>
      </c>
      <c r="BF30" s="291">
        <f t="shared" si="4"/>
        <v>1722531.9050341393</v>
      </c>
      <c r="BG30" s="291">
        <f t="shared" si="4"/>
        <v>1623240.0719687655</v>
      </c>
      <c r="BH30" s="291">
        <f t="shared" si="4"/>
        <v>1529671.7137979167</v>
      </c>
      <c r="BI30" s="291">
        <f t="shared" si="4"/>
        <v>1441496.9125025885</v>
      </c>
      <c r="BJ30" s="291">
        <f t="shared" si="4"/>
        <v>1358404.7675140619</v>
      </c>
      <c r="BK30" s="291">
        <f t="shared" si="4"/>
        <v>0</v>
      </c>
      <c r="BL30" s="291">
        <f t="shared" si="4"/>
        <v>0</v>
      </c>
      <c r="BM30" s="291">
        <f t="shared" si="4"/>
        <v>0</v>
      </c>
      <c r="BN30" s="291">
        <f t="shared" si="4"/>
        <v>0</v>
      </c>
      <c r="BO30" s="291">
        <f t="shared" si="4"/>
        <v>0</v>
      </c>
      <c r="BP30" s="291">
        <f t="shared" si="4"/>
        <v>0</v>
      </c>
      <c r="BQ30" s="291">
        <f t="shared" si="4"/>
        <v>0</v>
      </c>
      <c r="BS30" s="4"/>
    </row>
    <row r="31" spans="1:88" ht="15.6">
      <c r="A31" s="331"/>
    </row>
    <row r="32" spans="1:88">
      <c r="A32" s="33"/>
    </row>
    <row r="33" spans="1:1">
      <c r="A33" s="33"/>
    </row>
    <row r="34" spans="1:1">
      <c r="A34" s="33"/>
    </row>
    <row r="35" spans="1:1" ht="15.6">
      <c r="A35" s="331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CE979-EE9E-41BF-A7ED-D16F53A76405}">
  <sheetPr>
    <tabColor rgb="FF1D66A4"/>
  </sheetPr>
  <dimension ref="A1:E24"/>
  <sheetViews>
    <sheetView zoomScaleNormal="100" workbookViewId="0">
      <selection activeCell="B10" sqref="B10:C11"/>
    </sheetView>
  </sheetViews>
  <sheetFormatPr defaultRowHeight="14.45"/>
  <cols>
    <col min="2" max="2" width="57.28515625" bestFit="1" customWidth="1"/>
    <col min="3" max="3" width="15.7109375" bestFit="1" customWidth="1"/>
    <col min="4" max="4" width="14.28515625" customWidth="1"/>
    <col min="5" max="5" width="14.7109375" bestFit="1" customWidth="1"/>
  </cols>
  <sheetData>
    <row r="1" spans="1:5" ht="21">
      <c r="B1" s="262" t="s">
        <v>567</v>
      </c>
      <c r="C1" s="263"/>
    </row>
    <row r="2" spans="1:5" ht="15.6">
      <c r="B2" s="17" t="s">
        <v>568</v>
      </c>
      <c r="C2" s="18">
        <f ca="1">TODAY()</f>
        <v>46204</v>
      </c>
    </row>
    <row r="4" spans="1:5" ht="15" thickBot="1"/>
    <row r="5" spans="1:5">
      <c r="B5" s="258"/>
      <c r="C5" s="264" t="s">
        <v>428</v>
      </c>
      <c r="D5" s="265" t="s">
        <v>569</v>
      </c>
    </row>
    <row r="6" spans="1:5" ht="15.6">
      <c r="B6" s="31" t="s">
        <v>498</v>
      </c>
      <c r="C6" s="266"/>
      <c r="D6" s="267"/>
    </row>
    <row r="7" spans="1:5">
      <c r="A7" s="282">
        <v>1</v>
      </c>
      <c r="B7" s="268" t="s">
        <v>570</v>
      </c>
      <c r="C7" s="269">
        <f>IF('Ben1'!A5=1,'Ben1'!B33,"")</f>
        <v>49886921.209923387</v>
      </c>
      <c r="D7" s="270">
        <f t="shared" ref="D7:D13" si="0">IFERROR(C7/1000000,"")</f>
        <v>49.886921209923386</v>
      </c>
    </row>
    <row r="8" spans="1:5">
      <c r="A8" s="282">
        <v>2</v>
      </c>
      <c r="B8" s="268" t="s">
        <v>571</v>
      </c>
      <c r="C8" s="269">
        <f>IF('Ben2'!A5=1,'Ben2'!B40,"")</f>
        <v>94594875.336326227</v>
      </c>
      <c r="D8" s="270">
        <f t="shared" si="0"/>
        <v>94.594875336326226</v>
      </c>
    </row>
    <row r="9" spans="1:5">
      <c r="A9" s="282">
        <v>3</v>
      </c>
      <c r="B9" s="271" t="s">
        <v>572</v>
      </c>
      <c r="C9" s="269">
        <f>IF('Ben3'!A5=1,'Ben3'!B42,"")</f>
        <v>102457193.32373615</v>
      </c>
      <c r="D9" s="270">
        <f t="shared" si="0"/>
        <v>102.45719332373615</v>
      </c>
    </row>
    <row r="10" spans="1:5">
      <c r="A10" s="282">
        <v>4</v>
      </c>
      <c r="B10" s="271" t="s">
        <v>573</v>
      </c>
      <c r="C10" s="269">
        <f>IF('Ben4'!A5=1,'Ben4'!B52,"")</f>
        <v>16989864.241718058</v>
      </c>
      <c r="D10" s="270">
        <f t="shared" si="0"/>
        <v>16.989864241718056</v>
      </c>
    </row>
    <row r="11" spans="1:5">
      <c r="A11" s="282">
        <v>5</v>
      </c>
      <c r="B11" s="271" t="s">
        <v>574</v>
      </c>
      <c r="C11" s="269">
        <f>IF('Ben5'!A5=1,'Ben5'!B43,"")</f>
        <v>9446270.8588114008</v>
      </c>
      <c r="D11" s="270">
        <f t="shared" si="0"/>
        <v>9.4462708588114008</v>
      </c>
    </row>
    <row r="12" spans="1:5">
      <c r="A12" s="282">
        <v>6</v>
      </c>
      <c r="B12" s="268" t="s">
        <v>575</v>
      </c>
      <c r="C12" s="269">
        <f>IF('Ben6'!A5=1,'Ben6'!B64,"")</f>
        <v>2114352.034684822</v>
      </c>
      <c r="D12" s="270">
        <f t="shared" si="0"/>
        <v>2.1143520346848219</v>
      </c>
    </row>
    <row r="13" spans="1:5">
      <c r="A13" s="282">
        <v>7</v>
      </c>
      <c r="B13" s="268" t="s">
        <v>556</v>
      </c>
      <c r="C13" s="269">
        <f>IF('Ben7'!A5=1,'Ben7'!B30,"")</f>
        <v>109628560.21417384</v>
      </c>
      <c r="D13" s="270">
        <f t="shared" si="0"/>
        <v>109.62856021417385</v>
      </c>
    </row>
    <row r="14" spans="1:5" ht="15.6">
      <c r="B14" s="42" t="s">
        <v>576</v>
      </c>
      <c r="C14" s="269">
        <f>Cost!C39</f>
        <v>11991837.688565424</v>
      </c>
      <c r="D14" s="270">
        <f t="shared" ref="D14:D16" si="1">IFERROR(C14/1000000,"")</f>
        <v>11.991837688565424</v>
      </c>
      <c r="E14" s="393"/>
    </row>
    <row r="15" spans="1:5" ht="16.149999999999999" thickBot="1">
      <c r="B15" s="272" t="s">
        <v>577</v>
      </c>
      <c r="C15" s="273">
        <f>SUM(C7:C14)</f>
        <v>397109874.90793931</v>
      </c>
      <c r="D15" s="274">
        <f>IFERROR(C15/1000000,"")</f>
        <v>397.10987490793934</v>
      </c>
      <c r="E15" s="393"/>
    </row>
    <row r="16" spans="1:5" ht="16.149999999999999" thickTop="1">
      <c r="B16" s="275" t="s">
        <v>461</v>
      </c>
      <c r="C16" s="276">
        <f>Cost!C28</f>
        <v>179771136.9827956</v>
      </c>
      <c r="D16" s="277">
        <f t="shared" si="1"/>
        <v>179.77113698279558</v>
      </c>
    </row>
    <row r="17" spans="2:4">
      <c r="B17" s="41" t="s">
        <v>578</v>
      </c>
      <c r="C17" s="278">
        <f>C15/C16</f>
        <v>2.2089745972177024</v>
      </c>
      <c r="D17" s="279">
        <f>D15/D16</f>
        <v>2.2089745972177028</v>
      </c>
    </row>
    <row r="18" spans="2:4" ht="15" thickBot="1">
      <c r="B18" s="41" t="s">
        <v>579</v>
      </c>
      <c r="C18" s="280">
        <f>C15-C16</f>
        <v>217338737.92514372</v>
      </c>
      <c r="D18" s="281">
        <f>IFERROR(C18/1000000,"")</f>
        <v>217.33873792514373</v>
      </c>
    </row>
    <row r="20" spans="2:4">
      <c r="B20" s="311"/>
      <c r="C20" s="353"/>
      <c r="D20" s="48"/>
    </row>
    <row r="21" spans="2:4">
      <c r="B21" s="311"/>
      <c r="D21" s="355"/>
    </row>
    <row r="23" spans="2:4">
      <c r="B23" s="311"/>
      <c r="D23" s="394"/>
    </row>
    <row r="24" spans="2:4">
      <c r="C24" s="35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2A6F0-EC16-49B8-8C66-9E616A5BA7D2}">
  <sheetPr>
    <tabColor theme="5" tint="0.59999389629810485"/>
  </sheetPr>
  <dimension ref="A1:AB64"/>
  <sheetViews>
    <sheetView topLeftCell="A5" zoomScale="70" zoomScaleNormal="70" workbookViewId="0">
      <selection activeCell="AA20" sqref="AA20"/>
    </sheetView>
  </sheetViews>
  <sheetFormatPr defaultRowHeight="15" customHeight="1"/>
  <cols>
    <col min="1" max="2" width="10.7109375" customWidth="1"/>
    <col min="3" max="3" width="17.28515625" customWidth="1"/>
    <col min="4" max="4" width="16.7109375" bestFit="1" customWidth="1"/>
    <col min="5" max="11" width="18.28515625" customWidth="1"/>
    <col min="12" max="12" width="17.5703125" customWidth="1"/>
    <col min="13" max="13" width="10.7109375" customWidth="1"/>
    <col min="14" max="14" width="17" customWidth="1"/>
    <col min="15" max="15" width="16.7109375" customWidth="1"/>
    <col min="16" max="16" width="21.7109375" customWidth="1"/>
    <col min="17" max="17" width="2.7109375" customWidth="1"/>
    <col min="19" max="19" width="20.7109375" bestFit="1" customWidth="1"/>
    <col min="20" max="28" width="18.7109375" customWidth="1"/>
  </cols>
  <sheetData>
    <row r="1" spans="1:28" ht="21">
      <c r="A1" s="40" t="s">
        <v>580</v>
      </c>
      <c r="B1" s="1"/>
    </row>
    <row r="3" spans="1:28" ht="21">
      <c r="A3" s="1"/>
    </row>
    <row r="4" spans="1:28" ht="14.45"/>
    <row r="5" spans="1:28" ht="18">
      <c r="A5" s="261"/>
      <c r="C5" s="11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28" ht="14.45">
      <c r="E6" s="260">
        <v>1</v>
      </c>
      <c r="F6" s="260">
        <v>2</v>
      </c>
      <c r="G6" s="260">
        <v>3</v>
      </c>
      <c r="H6" s="260">
        <v>4</v>
      </c>
      <c r="I6" s="260">
        <v>5</v>
      </c>
      <c r="J6" s="260">
        <v>6</v>
      </c>
      <c r="K6" s="260">
        <v>7</v>
      </c>
      <c r="S6" s="28">
        <f t="shared" ref="S6:Y7" si="0">E6</f>
        <v>1</v>
      </c>
      <c r="T6" s="28">
        <f t="shared" si="0"/>
        <v>2</v>
      </c>
      <c r="U6" s="28">
        <f t="shared" si="0"/>
        <v>3</v>
      </c>
      <c r="V6" s="28">
        <f t="shared" si="0"/>
        <v>4</v>
      </c>
      <c r="W6" s="28">
        <f t="shared" si="0"/>
        <v>5</v>
      </c>
      <c r="X6" s="28">
        <f t="shared" si="0"/>
        <v>6</v>
      </c>
      <c r="Y6" s="28">
        <f t="shared" si="0"/>
        <v>7</v>
      </c>
      <c r="Z6" s="28"/>
      <c r="AA6" s="28"/>
      <c r="AB6" s="28"/>
    </row>
    <row r="7" spans="1:28" ht="57.6">
      <c r="A7" s="259" t="s">
        <v>2</v>
      </c>
      <c r="B7" s="259" t="s">
        <v>581</v>
      </c>
      <c r="C7" s="259" t="s">
        <v>582</v>
      </c>
      <c r="D7" s="259" t="s">
        <v>462</v>
      </c>
      <c r="E7" s="259" t="s">
        <v>583</v>
      </c>
      <c r="F7" s="259" t="s">
        <v>571</v>
      </c>
      <c r="G7" s="259" t="s">
        <v>584</v>
      </c>
      <c r="H7" s="259" t="s">
        <v>585</v>
      </c>
      <c r="I7" s="259" t="s">
        <v>586</v>
      </c>
      <c r="J7" s="259" t="s">
        <v>587</v>
      </c>
      <c r="K7" s="259" t="s">
        <v>556</v>
      </c>
      <c r="L7" s="258" t="s">
        <v>588</v>
      </c>
      <c r="M7" s="258" t="s">
        <v>589</v>
      </c>
      <c r="N7" s="258" t="s">
        <v>590</v>
      </c>
      <c r="O7" s="258" t="s">
        <v>591</v>
      </c>
      <c r="P7" s="258" t="s">
        <v>592</v>
      </c>
      <c r="S7" s="28" t="str">
        <f t="shared" si="0"/>
        <v>Avoided O&amp;M Costs</v>
      </c>
      <c r="T7" s="28" t="str">
        <f t="shared" si="0"/>
        <v>Crash Cost Savings</v>
      </c>
      <c r="U7" s="28" t="str">
        <f t="shared" si="0"/>
        <v>Travel Time Savings (Project)</v>
      </c>
      <c r="V7" s="28" t="str">
        <f t="shared" si="0"/>
        <v>Travel Time Savings (Detour)</v>
      </c>
      <c r="W7" s="28" t="str">
        <f t="shared" si="0"/>
        <v>Avoided Operating Costs</v>
      </c>
      <c r="X7" s="28" t="str">
        <f t="shared" si="0"/>
        <v>Bike/Ped Health Savings &amp; Amenity Benefit</v>
      </c>
      <c r="Y7" s="28" t="str">
        <f t="shared" si="0"/>
        <v>Avoided Freight Disruption Savings</v>
      </c>
      <c r="Z7" s="28"/>
      <c r="AA7" s="28"/>
      <c r="AB7" s="28"/>
    </row>
    <row r="8" spans="1:28" ht="14.45">
      <c r="A8" s="39">
        <f>Project!Z9</f>
        <v>0</v>
      </c>
      <c r="B8" s="39">
        <f>INDEX(Global!$Z$5:$BQ$6, 2, MATCH(Appendix!$A8, Global!$Z$5:$BQ$5,0))</f>
        <v>2024</v>
      </c>
      <c r="C8" s="15">
        <f>INDEX(Cost!$Z$24:$BQ$24,1,MATCH(B8,Cost!$Z$7:$BQ$7))</f>
        <v>0</v>
      </c>
      <c r="D8" s="15">
        <f>INDEX(Cost!$Z$34:$BQ$34,1,MATCH($B8,Cost!$Z$7:$BQ$7,0))</f>
        <v>0</v>
      </c>
      <c r="E8" s="15">
        <f>IF('Ben1'!$A$5=1,INDEX('Ben1'!$Z$33:$BQ$33,1,MATCH(Appendix!B8,'Ben1'!$Z$9:$BQ$9,0)),0)</f>
        <v>0</v>
      </c>
      <c r="F8" s="15">
        <f>IF('Ben2'!$A$5=1,INDEX('Ben2'!$Z$35:$BQ$35,1,MATCH(Appendix!B8,'Ben2'!$Z$9:$BQ$9,0)),0)</f>
        <v>0</v>
      </c>
      <c r="G8" s="15">
        <f>IF('Ben3'!$A$5=1,INDEX('Ben3'!Z$42:BQ$42,1,MATCH(Appendix!B8,'Ben3'!$Z$9:$BQ$9,0)),0)</f>
        <v>0</v>
      </c>
      <c r="H8" s="15">
        <f>IF('Ben4'!$A$5=1,INDEX('Ben4'!Z$52:BQ$52,1,MATCH(Appendix!B8,'Ben4'!$Z$9:$BQ$9,0)),0)</f>
        <v>0</v>
      </c>
      <c r="I8" s="15">
        <f>IF('Ben5'!$A$5=1,INDEX('Ben5'!$Z$39:$BQ$39,1,MATCH(Appendix!B8,'Ben5'!$Z$9:$BQ$9,0)),0)</f>
        <v>0</v>
      </c>
      <c r="J8" s="15">
        <f>IF('Ben6'!$A$5=1,INDEX('Ben6'!$Z$57:$BQ$57,1,MATCH(Appendix!B8,'Ben6'!$Z$9:$BQ$9,0)),0)</f>
        <v>0</v>
      </c>
      <c r="K8" s="15">
        <f>IF('Ben6'!$A$5=1,INDEX('Ben7'!$Z$26:$BQ$26,1,MATCH(Appendix!B8,'Ben7'!$Z$9:$BQ$9,0)),0)</f>
        <v>0</v>
      </c>
      <c r="L8" s="15">
        <f t="shared" ref="L8:L50" si="1">SUM(F8:J8)</f>
        <v>0</v>
      </c>
      <c r="M8" s="352">
        <f>INDEX(Global!$Z$12:$BQ$12,1,MATCH($A8,Global!$Z$5:$BQ$5))</f>
        <v>0.71298617948366838</v>
      </c>
      <c r="N8" s="15">
        <f t="shared" ref="N8:N50" si="2">C8*$M8</f>
        <v>0</v>
      </c>
      <c r="O8" s="15">
        <f t="shared" ref="O8:O50" si="3">D8*$M8</f>
        <v>0</v>
      </c>
      <c r="P8" s="15">
        <f>SUM(S8:AC8)</f>
        <v>0</v>
      </c>
      <c r="S8" s="10">
        <f t="shared" ref="S8:Y8" si="4">E8*$M8</f>
        <v>0</v>
      </c>
      <c r="T8" s="10">
        <f t="shared" si="4"/>
        <v>0</v>
      </c>
      <c r="U8" s="10">
        <f t="shared" si="4"/>
        <v>0</v>
      </c>
      <c r="V8" s="10">
        <f t="shared" si="4"/>
        <v>0</v>
      </c>
      <c r="W8" s="10">
        <f t="shared" si="4"/>
        <v>0</v>
      </c>
      <c r="X8" s="10">
        <f t="shared" si="4"/>
        <v>0</v>
      </c>
      <c r="Y8" s="10">
        <f t="shared" si="4"/>
        <v>0</v>
      </c>
      <c r="Z8" s="10"/>
      <c r="AA8" s="10"/>
      <c r="AB8" s="10"/>
    </row>
    <row r="9" spans="1:28" ht="14.45">
      <c r="A9" s="39">
        <f t="shared" ref="A9:A47" si="5">A8+1</f>
        <v>1</v>
      </c>
      <c r="B9" s="39">
        <f>INDEX(Global!$Z$5:$BQ$6, 2, MATCH(Appendix!$A9, Global!$Z$5:$BQ$5,0))</f>
        <v>2025</v>
      </c>
      <c r="C9" s="15">
        <f>INDEX(Cost!$Z$24:$BQ$24,1,MATCH(B9,Cost!$Z$7:$BQ$7))</f>
        <v>0</v>
      </c>
      <c r="D9" s="15">
        <f>INDEX(Cost!$Z$34:$BQ$34,1,MATCH($B9,Cost!$Z$7:$BQ$7,0))</f>
        <v>0</v>
      </c>
      <c r="E9" s="15">
        <f>IF('Ben1'!$A$5=1,INDEX('Ben1'!$Z$33:$BQ$33,1,MATCH(Appendix!B9,'Ben1'!$Z$9:$BQ$9,0)),0)</f>
        <v>0</v>
      </c>
      <c r="F9" s="15">
        <f>IF('Ben2'!$A$5=1,INDEX('Ben2'!$Z$35:$BQ$35,1,MATCH(Appendix!B9,'Ben2'!$Z$9:$BQ$9,0)),0)</f>
        <v>0</v>
      </c>
      <c r="G9" s="15">
        <f>IF('Ben3'!$A$5=1,INDEX('Ben3'!Z$42:BQ$42,1,MATCH(Appendix!B9,'Ben3'!$Z$9:$BQ$9,0)),0)</f>
        <v>0</v>
      </c>
      <c r="H9" s="15">
        <f>IF('Ben4'!$A$5=1,INDEX('Ben4'!Z$52:BQ$52,1,MATCH(Appendix!B9,'Ben4'!$Z$9:$BQ$9,0)),0)</f>
        <v>0</v>
      </c>
      <c r="I9" s="15">
        <f>IF('Ben5'!$A$5=1,INDEX('Ben5'!$Z$39:$BQ$39,1,MATCH(Appendix!B9,'Ben5'!$Z$9:$BQ$9,0)),0)</f>
        <v>0</v>
      </c>
      <c r="J9" s="15">
        <f>IF('Ben6'!$A$5=1,INDEX('Ben6'!$Z$57:$BQ$57,1,MATCH(Appendix!B9,'Ben6'!$Z$9:$BQ$9,0)),0)</f>
        <v>0</v>
      </c>
      <c r="K9" s="15">
        <f>IF('Ben6'!$A$5=1,INDEX('Ben7'!$Z$26:$BQ$26,1,MATCH(Appendix!B9,'Ben7'!$Z$9:$BQ$9,0)),0)</f>
        <v>0</v>
      </c>
      <c r="L9" s="15">
        <f t="shared" si="1"/>
        <v>0</v>
      </c>
      <c r="M9" s="352">
        <f>INDEX(Global!$Z$12:$BQ$12,1,MATCH($A9,Global!$Z$5:$BQ$5))</f>
        <v>0.66634222381651254</v>
      </c>
      <c r="N9" s="15">
        <f t="shared" si="2"/>
        <v>0</v>
      </c>
      <c r="O9" s="15">
        <f t="shared" si="3"/>
        <v>0</v>
      </c>
      <c r="P9" s="15">
        <f t="shared" ref="P9:P50" si="6">SUM(S9:AC9)</f>
        <v>0</v>
      </c>
      <c r="S9" s="10">
        <f t="shared" ref="S9:S50" si="7">E9*$M9</f>
        <v>0</v>
      </c>
      <c r="T9" s="10">
        <f t="shared" ref="T9:T50" si="8">F9*$M9</f>
        <v>0</v>
      </c>
      <c r="U9" s="10">
        <f t="shared" ref="U9:U50" si="9">G9*$M9</f>
        <v>0</v>
      </c>
      <c r="V9" s="10">
        <f t="shared" ref="V9:V50" si="10">H9*$M9</f>
        <v>0</v>
      </c>
      <c r="W9" s="10">
        <f t="shared" ref="W9:W50" si="11">I9*$M9</f>
        <v>0</v>
      </c>
      <c r="X9" s="10">
        <f t="shared" ref="X9:Y50" si="12">J9*$M9</f>
        <v>0</v>
      </c>
      <c r="Y9" s="10">
        <f t="shared" si="12"/>
        <v>0</v>
      </c>
      <c r="Z9" s="10"/>
      <c r="AA9" s="10"/>
      <c r="AB9" s="10"/>
    </row>
    <row r="10" spans="1:28" ht="14.45">
      <c r="A10" s="39">
        <f t="shared" si="5"/>
        <v>2</v>
      </c>
      <c r="B10" s="39">
        <f>INDEX(Global!$Z$5:$BQ$6, 2, MATCH(Appendix!$A10, Global!$Z$5:$BQ$5,0))</f>
        <v>2026</v>
      </c>
      <c r="C10" s="15">
        <f>INDEX(Cost!$Z$24:$BQ$24,1,MATCH(B10,Cost!$Z$7:$BQ$7))</f>
        <v>71895070.848420367</v>
      </c>
      <c r="D10" s="15">
        <f>INDEX(Cost!$Z$34:$BQ$34,1,MATCH($B10,Cost!$Z$7:$BQ$7,0))</f>
        <v>0</v>
      </c>
      <c r="E10" s="15">
        <f>IF('Ben1'!$A$5=1,INDEX('Ben1'!$Z$33:$BQ$33,1,MATCH(Appendix!B10,'Ben1'!$Z$9:$BQ$9,0)),0)</f>
        <v>695119.51510006015</v>
      </c>
      <c r="F10" s="15">
        <f>IF('Ben2'!$A$5=1,INDEX('Ben2'!$Z$35:$BQ$35,1,MATCH(Appendix!B10,'Ben2'!$Z$9:$BQ$9,0)),0)</f>
        <v>0</v>
      </c>
      <c r="G10" s="15">
        <f>IF('Ben3'!$A$5=1,INDEX('Ben3'!Z$42:BQ$42,1,MATCH(Appendix!B10,'Ben3'!$Z$9:$BQ$9,0)),0)</f>
        <v>0</v>
      </c>
      <c r="H10" s="15">
        <f>IF('Ben4'!$A$5=1,INDEX('Ben4'!Z$52:BQ$52,1,MATCH(Appendix!B10,'Ben4'!$Z$9:$BQ$9,0)),0)</f>
        <v>0</v>
      </c>
      <c r="I10" s="15">
        <f>IF('Ben5'!$A$5=1,INDEX('Ben5'!$Z$39:$BQ$39,1,MATCH(Appendix!B10,'Ben5'!$Z$9:$BQ$9,0)),0)</f>
        <v>0</v>
      </c>
      <c r="J10" s="15">
        <f>IF('Ben6'!$A$5=1,INDEX('Ben6'!$Z$57:$BQ$57,1,MATCH(Appendix!B10,'Ben6'!$Z$9:$BQ$9,0)),0)</f>
        <v>0</v>
      </c>
      <c r="K10" s="15">
        <f>IF('Ben6'!$A$5=1,INDEX('Ben7'!$Z$26:$BQ$26,1,MATCH(Appendix!B10,'Ben7'!$Z$9:$BQ$9,0)),0)</f>
        <v>0</v>
      </c>
      <c r="L10" s="15">
        <f t="shared" si="1"/>
        <v>0</v>
      </c>
      <c r="M10" s="352">
        <f>INDEX(Global!$Z$12:$BQ$12,1,MATCH($A10,Global!$Z$5:$BQ$5))</f>
        <v>0.62274974188459109</v>
      </c>
      <c r="N10" s="15">
        <f t="shared" si="2"/>
        <v>44772636.813628174</v>
      </c>
      <c r="O10" s="15">
        <f t="shared" si="3"/>
        <v>0</v>
      </c>
      <c r="P10" s="15">
        <f t="shared" si="6"/>
        <v>432885.49860750459</v>
      </c>
      <c r="S10" s="10">
        <f t="shared" si="7"/>
        <v>432885.49860750459</v>
      </c>
      <c r="T10" s="10">
        <f t="shared" si="8"/>
        <v>0</v>
      </c>
      <c r="U10" s="10">
        <f t="shared" si="9"/>
        <v>0</v>
      </c>
      <c r="V10" s="10">
        <f t="shared" si="10"/>
        <v>0</v>
      </c>
      <c r="W10" s="10">
        <f t="shared" si="11"/>
        <v>0</v>
      </c>
      <c r="X10" s="10">
        <f t="shared" si="12"/>
        <v>0</v>
      </c>
      <c r="Y10" s="10">
        <f t="shared" si="12"/>
        <v>0</v>
      </c>
      <c r="Z10" s="10"/>
      <c r="AA10" s="10"/>
      <c r="AB10" s="10"/>
    </row>
    <row r="11" spans="1:28" ht="14.45">
      <c r="A11" s="39">
        <f t="shared" si="5"/>
        <v>3</v>
      </c>
      <c r="B11" s="39">
        <f>INDEX(Global!$Z$5:$BQ$6, 2, MATCH(Appendix!$A11, Global!$Z$5:$BQ$5,0))</f>
        <v>2027</v>
      </c>
      <c r="C11" s="15">
        <f>INDEX(Cost!$Z$24:$BQ$24,1,MATCH(B11,Cost!$Z$7:$BQ$7))</f>
        <v>11281534.867297962</v>
      </c>
      <c r="D11" s="15">
        <f>INDEX(Cost!$Z$34:$BQ$34,1,MATCH($B11,Cost!$Z$7:$BQ$7,0))</f>
        <v>0</v>
      </c>
      <c r="E11" s="15">
        <f>IF('Ben1'!$A$5=1,INDEX('Ben1'!$Z$33:$BQ$33,1,MATCH(Appendix!B11,'Ben1'!$Z$9:$BQ$9,0)),0)</f>
        <v>3405935.8896305086</v>
      </c>
      <c r="F11" s="15">
        <f>IF('Ben2'!$A$5=1,INDEX('Ben2'!$Z$35:$BQ$35,1,MATCH(Appendix!B11,'Ben2'!$Z$9:$BQ$9,0)),0)</f>
        <v>0</v>
      </c>
      <c r="G11" s="15">
        <f>IF('Ben3'!$A$5=1,INDEX('Ben3'!Z$42:BQ$42,1,MATCH(Appendix!B11,'Ben3'!$Z$9:$BQ$9,0)),0)</f>
        <v>0</v>
      </c>
      <c r="H11" s="15">
        <f>IF('Ben4'!$A$5=1,INDEX('Ben4'!Z$52:BQ$52,1,MATCH(Appendix!B11,'Ben4'!$Z$9:$BQ$9,0)),0)</f>
        <v>0</v>
      </c>
      <c r="I11" s="15">
        <f>IF('Ben5'!$A$5=1,INDEX('Ben5'!$Z$39:$BQ$39,1,MATCH(Appendix!B11,'Ben5'!$Z$9:$BQ$9,0)),0)</f>
        <v>0</v>
      </c>
      <c r="J11" s="15">
        <f>IF('Ben6'!$A$5=1,INDEX('Ben6'!$Z$57:$BQ$57,1,MATCH(Appendix!B11,'Ben6'!$Z$9:$BQ$9,0)),0)</f>
        <v>0</v>
      </c>
      <c r="K11" s="15">
        <f>IF('Ben6'!$A$5=1,INDEX('Ben7'!$Z$26:$BQ$26,1,MATCH(Appendix!B11,'Ben7'!$Z$9:$BQ$9,0)),0)</f>
        <v>0</v>
      </c>
      <c r="L11" s="15">
        <f t="shared" si="1"/>
        <v>0</v>
      </c>
      <c r="M11" s="352">
        <f>INDEX(Global!$Z$12:$BQ$12,1,MATCH($A11,Global!$Z$5:$BQ$5))</f>
        <v>0.5820091045650384</v>
      </c>
      <c r="N11" s="15">
        <f t="shared" si="2"/>
        <v>6565956.0062353462</v>
      </c>
      <c r="O11" s="15">
        <f t="shared" si="3"/>
        <v>0</v>
      </c>
      <c r="P11" s="15">
        <f t="shared" si="6"/>
        <v>1982285.6973297799</v>
      </c>
      <c r="S11" s="10">
        <f t="shared" si="7"/>
        <v>1982285.6973297799</v>
      </c>
      <c r="T11" s="10">
        <f t="shared" si="8"/>
        <v>0</v>
      </c>
      <c r="U11" s="10">
        <f t="shared" si="9"/>
        <v>0</v>
      </c>
      <c r="V11" s="10">
        <f t="shared" si="10"/>
        <v>0</v>
      </c>
      <c r="W11" s="10">
        <f t="shared" si="11"/>
        <v>0</v>
      </c>
      <c r="X11" s="10">
        <f t="shared" si="12"/>
        <v>0</v>
      </c>
      <c r="Y11" s="10">
        <f t="shared" si="12"/>
        <v>0</v>
      </c>
      <c r="Z11" s="10"/>
      <c r="AA11" s="10"/>
      <c r="AB11" s="10"/>
    </row>
    <row r="12" spans="1:28" ht="14.45">
      <c r="A12" s="39">
        <f t="shared" si="5"/>
        <v>4</v>
      </c>
      <c r="B12" s="39">
        <f>INDEX(Global!$Z$5:$BQ$6, 2, MATCH(Appendix!$A12, Global!$Z$5:$BQ$5,0))</f>
        <v>2028</v>
      </c>
      <c r="C12" s="15">
        <f>INDEX(Cost!$Z$24:$BQ$24,1,MATCH(B12,Cost!$Z$7:$BQ$7))</f>
        <v>67689209.203787774</v>
      </c>
      <c r="D12" s="15">
        <f>INDEX(Cost!$Z$34:$BQ$34,1,MATCH($B12,Cost!$Z$7:$BQ$7,0))</f>
        <v>0</v>
      </c>
      <c r="E12" s="15">
        <f>IF('Ben1'!$A$5=1,INDEX('Ben1'!$Z$33:$BQ$33,1,MATCH(Appendix!B12,'Ben1'!$Z$9:$BQ$9,0)),0)</f>
        <v>590255.18058609148</v>
      </c>
      <c r="F12" s="15">
        <f>IF('Ben2'!$A$5=1,INDEX('Ben2'!$Z$35:$BQ$35,1,MATCH(Appendix!B12,'Ben2'!$Z$9:$BQ$9,0)),0)</f>
        <v>0</v>
      </c>
      <c r="G12" s="15">
        <f>IF('Ben3'!$A$5=1,INDEX('Ben3'!Z$42:BQ$42,1,MATCH(Appendix!B12,'Ben3'!$Z$9:$BQ$9,0)),0)</f>
        <v>0</v>
      </c>
      <c r="H12" s="15">
        <f>IF('Ben4'!$A$5=1,INDEX('Ben4'!Z$52:BQ$52,1,MATCH(Appendix!B12,'Ben4'!$Z$9:$BQ$9,0)),0)</f>
        <v>0</v>
      </c>
      <c r="I12" s="15">
        <f>IF('Ben5'!$A$5=1,INDEX('Ben5'!$Z$39:$BQ$39,1,MATCH(Appendix!B12,'Ben5'!$Z$9:$BQ$9,0)),0)</f>
        <v>0</v>
      </c>
      <c r="J12" s="15">
        <f>IF('Ben6'!$A$5=1,INDEX('Ben6'!$Z$57:$BQ$57,1,MATCH(Appendix!B12,'Ben6'!$Z$9:$BQ$9,0)),0)</f>
        <v>0</v>
      </c>
      <c r="K12" s="15">
        <f>IF('Ben6'!$A$5=1,INDEX('Ben7'!$Z$26:$BQ$26,1,MATCH(Appendix!B12,'Ben7'!$Z$9:$BQ$9,0)),0)</f>
        <v>0</v>
      </c>
      <c r="L12" s="15">
        <f t="shared" si="1"/>
        <v>0</v>
      </c>
      <c r="M12" s="352">
        <f>INDEX(Global!$Z$12:$BQ$12,1,MATCH($A12,Global!$Z$5:$BQ$5))</f>
        <v>0.54393374258414806</v>
      </c>
      <c r="N12" s="15">
        <f t="shared" si="2"/>
        <v>36818444.894777648</v>
      </c>
      <c r="O12" s="15">
        <f t="shared" si="3"/>
        <v>0</v>
      </c>
      <c r="P12" s="15">
        <f t="shared" si="6"/>
        <v>321059.70945587492</v>
      </c>
      <c r="S12" s="10">
        <f t="shared" si="7"/>
        <v>321059.70945587492</v>
      </c>
      <c r="T12" s="10">
        <f t="shared" si="8"/>
        <v>0</v>
      </c>
      <c r="U12" s="10">
        <f t="shared" si="9"/>
        <v>0</v>
      </c>
      <c r="V12" s="10">
        <f t="shared" si="10"/>
        <v>0</v>
      </c>
      <c r="W12" s="10">
        <f t="shared" si="11"/>
        <v>0</v>
      </c>
      <c r="X12" s="10">
        <f t="shared" si="12"/>
        <v>0</v>
      </c>
      <c r="Y12" s="10">
        <f t="shared" si="12"/>
        <v>0</v>
      </c>
      <c r="Z12" s="10"/>
      <c r="AA12" s="10"/>
      <c r="AB12" s="10"/>
    </row>
    <row r="13" spans="1:28" ht="14.45">
      <c r="A13" s="39">
        <f t="shared" si="5"/>
        <v>5</v>
      </c>
      <c r="B13" s="39">
        <f>INDEX(Global!$Z$5:$BQ$6, 2, MATCH(Appendix!$A13, Global!$Z$5:$BQ$5,0))</f>
        <v>2029</v>
      </c>
      <c r="C13" s="15">
        <f>INDEX(Cost!$Z$24:$BQ$24,1,MATCH(B13,Cost!$Z$7:$BQ$7))</f>
        <v>67689209.203787774</v>
      </c>
      <c r="D13" s="15">
        <f>INDEX(Cost!$Z$34:$BQ$34,1,MATCH($B13,Cost!$Z$7:$BQ$7,0))</f>
        <v>0</v>
      </c>
      <c r="E13" s="15">
        <f>IF('Ben1'!$A$5=1,INDEX('Ben1'!$Z$33:$BQ$33,1,MATCH(Appendix!B13,'Ben1'!$Z$9:$BQ$9,0)),0)</f>
        <v>562633.6227642782</v>
      </c>
      <c r="F13" s="15">
        <f>IF('Ben2'!$A$5=1,INDEX('Ben2'!$Z$35:$BQ$35,1,MATCH(Appendix!B13,'Ben2'!$Z$9:$BQ$9,0)),0)</f>
        <v>0</v>
      </c>
      <c r="G13" s="15">
        <f>IF('Ben3'!$A$5=1,INDEX('Ben3'!Z$42:BQ$42,1,MATCH(Appendix!B13,'Ben3'!$Z$9:$BQ$9,0)),0)</f>
        <v>0</v>
      </c>
      <c r="H13" s="15">
        <f>IF('Ben4'!$A$5=1,INDEX('Ben4'!Z$52:BQ$52,1,MATCH(Appendix!B13,'Ben4'!$Z$9:$BQ$9,0)),0)</f>
        <v>0</v>
      </c>
      <c r="I13" s="15">
        <f>IF('Ben5'!$A$5=1,INDEX('Ben5'!$Z$39:$BQ$39,1,MATCH(Appendix!B13,'Ben5'!$Z$9:$BQ$9,0)),0)</f>
        <v>0</v>
      </c>
      <c r="J13" s="15">
        <f>IF('Ben6'!$A$5=1,INDEX('Ben6'!$Z$57:$BQ$57,1,MATCH(Appendix!B13,'Ben6'!$Z$9:$BQ$9,0)),0)</f>
        <v>0</v>
      </c>
      <c r="K13" s="15">
        <f>IF('Ben6'!$A$5=1,INDEX('Ben7'!$Z$26:$BQ$26,1,MATCH(Appendix!B13,'Ben7'!$Z$9:$BQ$9,0)),0)</f>
        <v>0</v>
      </c>
      <c r="L13" s="15">
        <f t="shared" si="1"/>
        <v>0</v>
      </c>
      <c r="M13" s="352">
        <f>INDEX(Global!$Z$12:$BQ$12,1,MATCH($A13,Global!$Z$5:$BQ$5))</f>
        <v>0.5083492921347178</v>
      </c>
      <c r="N13" s="15">
        <f t="shared" si="2"/>
        <v>34409761.583904341</v>
      </c>
      <c r="O13" s="15">
        <f t="shared" si="3"/>
        <v>0</v>
      </c>
      <c r="P13" s="15">
        <f t="shared" si="6"/>
        <v>286014.40386341268</v>
      </c>
      <c r="S13" s="10">
        <f t="shared" si="7"/>
        <v>286014.40386341268</v>
      </c>
      <c r="T13" s="10">
        <f t="shared" si="8"/>
        <v>0</v>
      </c>
      <c r="U13" s="10">
        <f t="shared" si="9"/>
        <v>0</v>
      </c>
      <c r="V13" s="10">
        <f t="shared" si="10"/>
        <v>0</v>
      </c>
      <c r="W13" s="10">
        <f t="shared" si="11"/>
        <v>0</v>
      </c>
      <c r="X13" s="10">
        <f t="shared" si="12"/>
        <v>0</v>
      </c>
      <c r="Y13" s="10">
        <f t="shared" si="12"/>
        <v>0</v>
      </c>
      <c r="Z13" s="10"/>
      <c r="AA13" s="10"/>
      <c r="AB13" s="10"/>
    </row>
    <row r="14" spans="1:28" ht="14.45">
      <c r="A14" s="39">
        <f t="shared" si="5"/>
        <v>6</v>
      </c>
      <c r="B14" s="39">
        <f>INDEX(Global!$Z$5:$BQ$6, 2, MATCH(Appendix!$A14, Global!$Z$5:$BQ$5,0))</f>
        <v>2030</v>
      </c>
      <c r="C14" s="15">
        <f>INDEX(Cost!$Z$24:$BQ$24,1,MATCH(B14,Cost!$Z$7:$BQ$7))</f>
        <v>67689209.203787774</v>
      </c>
      <c r="D14" s="15">
        <f>INDEX(Cost!$Z$34:$BQ$34,1,MATCH($B14,Cost!$Z$7:$BQ$7,0))</f>
        <v>0</v>
      </c>
      <c r="E14" s="15">
        <f>IF('Ben1'!$A$5=1,INDEX('Ben1'!$Z$33:$BQ$33,1,MATCH(Appendix!B14,'Ben1'!$Z$9:$BQ$9,0)),0)</f>
        <v>536304.6422574938</v>
      </c>
      <c r="F14" s="15">
        <f>IF('Ben2'!$A$5=1,INDEX('Ben2'!$Z$35:$BQ$35,1,MATCH(Appendix!B14,'Ben2'!$Z$9:$BQ$9,0)),0)</f>
        <v>0</v>
      </c>
      <c r="G14" s="15">
        <f>IF('Ben3'!$A$5=1,INDEX('Ben3'!Z$42:BQ$42,1,MATCH(Appendix!B14,'Ben3'!$Z$9:$BQ$9,0)),0)</f>
        <v>0</v>
      </c>
      <c r="H14" s="15">
        <f>IF('Ben4'!$A$5=1,INDEX('Ben4'!Z$52:BQ$52,1,MATCH(Appendix!B14,'Ben4'!$Z$9:$BQ$9,0)),0)</f>
        <v>0</v>
      </c>
      <c r="I14" s="15">
        <f>IF('Ben5'!$A$5=1,INDEX('Ben5'!$Z$39:$BQ$39,1,MATCH(Appendix!B14,'Ben5'!$Z$9:$BQ$9,0)),0)</f>
        <v>0</v>
      </c>
      <c r="J14" s="15">
        <f>IF('Ben6'!$A$5=1,INDEX('Ben6'!$Z$57:$BQ$57,1,MATCH(Appendix!B14,'Ben6'!$Z$9:$BQ$9,0)),0)</f>
        <v>0</v>
      </c>
      <c r="K14" s="15">
        <f>IF('Ben6'!$A$5=1,INDEX('Ben7'!$Z$26:$BQ$26,1,MATCH(Appendix!B14,'Ben7'!$Z$9:$BQ$9,0)),0)</f>
        <v>0</v>
      </c>
      <c r="L14" s="15">
        <f t="shared" si="1"/>
        <v>0</v>
      </c>
      <c r="M14" s="352">
        <f>INDEX(Global!$Z$12:$BQ$12,1,MATCH($A14,Global!$Z$5:$BQ$5))</f>
        <v>0.47509279638758667</v>
      </c>
      <c r="N14" s="15">
        <f t="shared" si="2"/>
        <v>32158655.685891904</v>
      </c>
      <c r="O14" s="15">
        <f t="shared" si="3"/>
        <v>0</v>
      </c>
      <c r="P14" s="15">
        <f t="shared" si="6"/>
        <v>254794.47220575702</v>
      </c>
      <c r="S14" s="10">
        <f t="shared" si="7"/>
        <v>254794.47220575702</v>
      </c>
      <c r="T14" s="10">
        <f t="shared" si="8"/>
        <v>0</v>
      </c>
      <c r="U14" s="10">
        <f t="shared" si="9"/>
        <v>0</v>
      </c>
      <c r="V14" s="10">
        <f t="shared" si="10"/>
        <v>0</v>
      </c>
      <c r="W14" s="10">
        <f t="shared" si="11"/>
        <v>0</v>
      </c>
      <c r="X14" s="10">
        <f t="shared" si="12"/>
        <v>0</v>
      </c>
      <c r="Y14" s="10">
        <f t="shared" si="12"/>
        <v>0</v>
      </c>
      <c r="Z14" s="10"/>
      <c r="AA14" s="10"/>
      <c r="AB14" s="10"/>
    </row>
    <row r="15" spans="1:28" ht="14.45">
      <c r="A15" s="39">
        <f t="shared" si="5"/>
        <v>7</v>
      </c>
      <c r="B15" s="39">
        <f>INDEX(Global!$Z$5:$BQ$6, 2, MATCH(Appendix!$A15, Global!$Z$5:$BQ$5,0))</f>
        <v>2031</v>
      </c>
      <c r="C15" s="15">
        <f>INDEX(Cost!$Z$24:$BQ$24,1,MATCH(B15,Cost!$Z$7:$BQ$7))</f>
        <v>56407674.336489812</v>
      </c>
      <c r="D15" s="15">
        <f>INDEX(Cost!$Z$34:$BQ$34,1,MATCH($B15,Cost!$Z$7:$BQ$7,0))</f>
        <v>0</v>
      </c>
      <c r="E15" s="15">
        <f>IF('Ben1'!$A$5=1,INDEX('Ben1'!$Z$33:$BQ$33,1,MATCH(Appendix!B15,'Ben1'!$Z$9:$BQ$9,0)),0)</f>
        <v>511207.75166940421</v>
      </c>
      <c r="F15" s="15">
        <f>IF('Ben2'!$A$5=1,INDEX('Ben2'!$Z$35:$BQ$35,1,MATCH(Appendix!B15,'Ben2'!$Z$9:$BQ$9,0)),0)</f>
        <v>13697290.277489567</v>
      </c>
      <c r="G15" s="15">
        <f>IF('Ben3'!$A$5=1,INDEX('Ben3'!Z$42:BQ$42,1,MATCH(Appendix!B15,'Ben3'!$Z$9:$BQ$9,0)),0)</f>
        <v>6587250.4064747263</v>
      </c>
      <c r="H15" s="15">
        <f>IF('Ben4'!$A$5=1,INDEX('Ben4'!Z$52:BQ$52,1,MATCH(Appendix!B15,'Ben4'!$Z$9:$BQ$9,0)),0)</f>
        <v>1177731.9529231526</v>
      </c>
      <c r="I15" s="15">
        <f>IF('Ben5'!$A$5=1,INDEX('Ben5'!$Z$39:$BQ$39,1,MATCH(Appendix!B15,'Ben5'!$Z$9:$BQ$9,0)),0)</f>
        <v>1585862.9409960369</v>
      </c>
      <c r="J15" s="15">
        <f>IF('Ben6'!$A$5=1,INDEX('Ben6'!$Z$57:$BQ$57,1,MATCH(Appendix!B15,'Ben6'!$Z$9:$BQ$9,0)),0)</f>
        <v>0</v>
      </c>
      <c r="K15" s="15">
        <f>IF('Ben6'!$A$5=1,INDEX('Ben7'!$Z$26:$BQ$26,1,MATCH(Appendix!B15,'Ben7'!$Z$9:$BQ$9,0)),0)</f>
        <v>17115342.408267759</v>
      </c>
      <c r="L15" s="15">
        <f t="shared" si="1"/>
        <v>23048135.577883482</v>
      </c>
      <c r="M15" s="352">
        <f>INDEX(Global!$Z$12:$BQ$12,1,MATCH($A15,Global!$Z$5:$BQ$5))</f>
        <v>0.44401195924073528</v>
      </c>
      <c r="N15" s="15">
        <f t="shared" si="2"/>
        <v>25045681.998358183</v>
      </c>
      <c r="O15" s="15">
        <f t="shared" si="3"/>
        <v>0</v>
      </c>
      <c r="P15" s="15">
        <f t="shared" si="6"/>
        <v>18060046.905950934</v>
      </c>
      <c r="S15" s="10">
        <f t="shared" si="7"/>
        <v>226982.35539778342</v>
      </c>
      <c r="T15" s="10">
        <f t="shared" si="8"/>
        <v>6081760.6923972173</v>
      </c>
      <c r="U15" s="10">
        <f t="shared" si="9"/>
        <v>2924817.9589881729</v>
      </c>
      <c r="V15" s="10">
        <f t="shared" si="10"/>
        <v>522927.07187782641</v>
      </c>
      <c r="W15" s="10">
        <f t="shared" si="11"/>
        <v>704142.11151892494</v>
      </c>
      <c r="X15" s="10">
        <f t="shared" si="12"/>
        <v>0</v>
      </c>
      <c r="Y15" s="10">
        <f t="shared" si="12"/>
        <v>7599416.715771012</v>
      </c>
      <c r="Z15" s="10"/>
      <c r="AA15" s="10"/>
      <c r="AB15" s="10"/>
    </row>
    <row r="16" spans="1:28" ht="14.45">
      <c r="A16" s="39">
        <f t="shared" si="5"/>
        <v>8</v>
      </c>
      <c r="B16" s="39">
        <f>INDEX(Global!$Z$5:$BQ$6, 2, MATCH(Appendix!$A16, Global!$Z$5:$BQ$5,0))</f>
        <v>2032</v>
      </c>
      <c r="C16" s="15">
        <f>INDEX(Cost!$Z$24:$BQ$24,1,MATCH(B16,Cost!$Z$7:$BQ$7))</f>
        <v>0</v>
      </c>
      <c r="D16" s="15">
        <f>INDEX(Cost!$Z$34:$BQ$34,1,MATCH($B16,Cost!$Z$7:$BQ$7,0))</f>
        <v>0</v>
      </c>
      <c r="E16" s="15">
        <f>IF('Ben1'!$A$5=1,INDEX('Ben1'!$Z$33:$BQ$33,1,MATCH(Appendix!B16,'Ben1'!$Z$9:$BQ$9,0)),0)</f>
        <v>487285.29416945501</v>
      </c>
      <c r="F16" s="15">
        <f>IF('Ben2'!$A$5=1,INDEX('Ben2'!$Z$35:$BQ$35,1,MATCH(Appendix!B16,'Ben2'!$Z$9:$BQ$9,0)),0)</f>
        <v>13910617.638228968</v>
      </c>
      <c r="G16" s="15">
        <f>IF('Ben3'!$A$5=1,INDEX('Ben3'!Z$42:BQ$42,1,MATCH(Appendix!B16,'Ben3'!$Z$9:$BQ$9,0)),0)</f>
        <v>6252189.7339483006</v>
      </c>
      <c r="H16" s="15">
        <f>IF('Ben4'!$A$5=1,INDEX('Ben4'!Z$52:BQ$52,1,MATCH(Appendix!B16,'Ben4'!$Z$9:$BQ$9,0)),0)</f>
        <v>1109844.0002392891</v>
      </c>
      <c r="I16" s="15">
        <f>IF('Ben5'!$A$5=1,INDEX('Ben5'!$Z$39:$BQ$39,1,MATCH(Appendix!B16,'Ben5'!$Z$9:$BQ$9,0)),0)</f>
        <v>1588755.5166986703</v>
      </c>
      <c r="J16" s="15">
        <f>IF('Ben6'!$A$5=1,INDEX('Ben6'!$Z$57:$BQ$57,1,MATCH(Appendix!B16,'Ben6'!$Z$9:$BQ$9,0)),0)</f>
        <v>332289.09439500002</v>
      </c>
      <c r="K16" s="15">
        <f>IF('Ben6'!$A$5=1,INDEX('Ben7'!$Z$26:$BQ$26,1,MATCH(Appendix!B16,'Ben7'!$Z$9:$BQ$9,0)),0)</f>
        <v>17257776.89845293</v>
      </c>
      <c r="L16" s="15">
        <f t="shared" si="1"/>
        <v>23193695.98351023</v>
      </c>
      <c r="M16" s="352">
        <f>INDEX(Global!$Z$12:$BQ$12,1,MATCH($A16,Global!$Z$5:$BQ$5))</f>
        <v>0.41496444788853759</v>
      </c>
      <c r="N16" s="15">
        <f t="shared" si="2"/>
        <v>0</v>
      </c>
      <c r="O16" s="15">
        <f t="shared" si="3"/>
        <v>0</v>
      </c>
      <c r="P16" s="15">
        <f t="shared" si="6"/>
        <v>16988129.183801223</v>
      </c>
      <c r="S16" s="10">
        <f t="shared" si="7"/>
        <v>202206.07305923154</v>
      </c>
      <c r="T16" s="10">
        <f t="shared" si="8"/>
        <v>5772411.7680362361</v>
      </c>
      <c r="U16" s="10">
        <f t="shared" si="9"/>
        <v>2594436.4610422393</v>
      </c>
      <c r="V16" s="10">
        <f t="shared" si="10"/>
        <v>460545.80280170258</v>
      </c>
      <c r="W16" s="10">
        <f t="shared" si="11"/>
        <v>659277.055816732</v>
      </c>
      <c r="X16" s="10">
        <f t="shared" si="12"/>
        <v>137888.16059500334</v>
      </c>
      <c r="Y16" s="10">
        <f t="shared" si="12"/>
        <v>7161363.8624500791</v>
      </c>
      <c r="Z16" s="10"/>
      <c r="AA16" s="10"/>
      <c r="AB16" s="10"/>
    </row>
    <row r="17" spans="1:28" ht="14.45">
      <c r="A17" s="39">
        <f t="shared" si="5"/>
        <v>9</v>
      </c>
      <c r="B17" s="39">
        <f>INDEX(Global!$Z$5:$BQ$6, 2, MATCH(Appendix!$A17, Global!$Z$5:$BQ$5,0))</f>
        <v>2033</v>
      </c>
      <c r="C17" s="15">
        <f>INDEX(Cost!$Z$24:$BQ$24,1,MATCH(B17,Cost!$Z$7:$BQ$7))</f>
        <v>0</v>
      </c>
      <c r="D17" s="15">
        <f>INDEX(Cost!$Z$34:$BQ$34,1,MATCH($B17,Cost!$Z$7:$BQ$7,0))</f>
        <v>0</v>
      </c>
      <c r="E17" s="15">
        <f>IF('Ben1'!$A$5=1,INDEX('Ben1'!$Z$33:$BQ$33,1,MATCH(Appendix!B17,'Ben1'!$Z$9:$BQ$9,0)),0)</f>
        <v>464482.31103382848</v>
      </c>
      <c r="F17" s="15">
        <f>IF('Ben2'!$A$5=1,INDEX('Ben2'!$Z$35:$BQ$35,1,MATCH(Appendix!B17,'Ben2'!$Z$9:$BQ$9,0)),0)</f>
        <v>14127267.449023675</v>
      </c>
      <c r="G17" s="15">
        <f>IF('Ben3'!$A$5=1,INDEX('Ben3'!Z$42:BQ$42,1,MATCH(Appendix!B17,'Ben3'!$Z$9:$BQ$9,0)),0)</f>
        <v>5934171.9317162111</v>
      </c>
      <c r="H17" s="15">
        <f>IF('Ben4'!$A$5=1,INDEX('Ben4'!Z$52:BQ$52,1,MATCH(Appendix!B17,'Ben4'!$Z$9:$BQ$9,0)),0)</f>
        <v>1045869.3099137809</v>
      </c>
      <c r="I17" s="15">
        <f>IF('Ben5'!$A$5=1,INDEX('Ben5'!$Z$39:$BQ$39,1,MATCH(Appendix!B17,'Ben5'!$Z$9:$BQ$9,0)),0)</f>
        <v>1591511.6696119006</v>
      </c>
      <c r="J17" s="15">
        <f>IF('Ben6'!$A$5=1,INDEX('Ben6'!$Z$57:$BQ$57,1,MATCH(Appendix!B17,'Ben6'!$Z$9:$BQ$9,0)),0)</f>
        <v>337464.30453318811</v>
      </c>
      <c r="K17" s="15">
        <f>IF('Ben6'!$A$5=1,INDEX('Ben7'!$Z$26:$BQ$26,1,MATCH(Appendix!B17,'Ben7'!$Z$9:$BQ$9,0)),0)</f>
        <v>17401396.733547375</v>
      </c>
      <c r="L17" s="15">
        <f t="shared" si="1"/>
        <v>23036284.664798755</v>
      </c>
      <c r="M17" s="352">
        <f>INDEX(Global!$Z$12:$BQ$12,1,MATCH($A17,Global!$Z$5:$BQ$5))</f>
        <v>0.3878172410173249</v>
      </c>
      <c r="N17" s="15">
        <f t="shared" si="2"/>
        <v>0</v>
      </c>
      <c r="O17" s="15">
        <f t="shared" si="3"/>
        <v>0</v>
      </c>
      <c r="P17" s="15">
        <f t="shared" si="6"/>
        <v>15862564.281410689</v>
      </c>
      <c r="S17" s="10">
        <f t="shared" si="7"/>
        <v>180134.24836649033</v>
      </c>
      <c r="T17" s="10">
        <f t="shared" si="8"/>
        <v>5478797.8851942234</v>
      </c>
      <c r="U17" s="10">
        <f t="shared" si="9"/>
        <v>2301374.1862806305</v>
      </c>
      <c r="V17" s="10">
        <f t="shared" si="10"/>
        <v>405606.15023545601</v>
      </c>
      <c r="W17" s="10">
        <f t="shared" si="11"/>
        <v>617215.6647557636</v>
      </c>
      <c r="X17" s="10">
        <f t="shared" si="12"/>
        <v>130874.47552589134</v>
      </c>
      <c r="Y17" s="10">
        <f t="shared" si="12"/>
        <v>6748561.6710522324</v>
      </c>
      <c r="Z17" s="10"/>
      <c r="AA17" s="10"/>
      <c r="AB17" s="10"/>
    </row>
    <row r="18" spans="1:28" ht="14.45">
      <c r="A18" s="39">
        <f t="shared" si="5"/>
        <v>10</v>
      </c>
      <c r="B18" s="39">
        <f>INDEX(Global!$Z$5:$BQ$6, 2, MATCH(Appendix!$A18, Global!$Z$5:$BQ$5,0))</f>
        <v>2034</v>
      </c>
      <c r="C18" s="15">
        <f>INDEX(Cost!$Z$24:$BQ$24,1,MATCH(B18,Cost!$Z$7:$BQ$7))</f>
        <v>0</v>
      </c>
      <c r="D18" s="15">
        <f>INDEX(Cost!$Z$34:$BQ$34,1,MATCH($B18,Cost!$Z$7:$BQ$7,0))</f>
        <v>0</v>
      </c>
      <c r="E18" s="15">
        <f>IF('Ben1'!$A$5=1,INDEX('Ben1'!$Z$33:$BQ$33,1,MATCH(Appendix!B18,'Ben1'!$Z$9:$BQ$9,0)),0)</f>
        <v>442746.41538494808</v>
      </c>
      <c r="F18" s="15">
        <f>IF('Ben2'!$A$5=1,INDEX('Ben2'!$Z$35:$BQ$35,1,MATCH(Appendix!B18,'Ben2'!$Z$9:$BQ$9,0)),0)</f>
        <v>14347291.45510849</v>
      </c>
      <c r="G18" s="15">
        <f>IF('Ben3'!$A$5=1,INDEX('Ben3'!Z$42:BQ$42,1,MATCH(Appendix!B18,'Ben3'!$Z$9:$BQ$9,0)),0)</f>
        <v>5632330.1137136752</v>
      </c>
      <c r="H18" s="15">
        <f>IF('Ben4'!$A$5=1,INDEX('Ben4'!Z$52:BQ$52,1,MATCH(Appendix!B18,'Ben4'!$Z$9:$BQ$9,0)),0)</f>
        <v>985582.30993156601</v>
      </c>
      <c r="I18" s="15">
        <f>IF('Ben5'!$A$5=1,INDEX('Ben5'!$Z$39:$BQ$39,1,MATCH(Appendix!B18,'Ben5'!$Z$9:$BQ$9,0)),0)</f>
        <v>1594127.7648052026</v>
      </c>
      <c r="J18" s="15">
        <f>IF('Ben6'!$A$5=1,INDEX('Ben6'!$Z$57:$BQ$57,1,MATCH(Appendix!B18,'Ben6'!$Z$9:$BQ$9,0)),0)</f>
        <v>342720.11557109345</v>
      </c>
      <c r="K18" s="15">
        <f>IF('Ben6'!$A$5=1,INDEX('Ben7'!$Z$26:$BQ$26,1,MATCH(Appendix!B18,'Ben7'!$Z$9:$BQ$9,0)),0)</f>
        <v>17546211.778033741</v>
      </c>
      <c r="L18" s="15">
        <f t="shared" si="1"/>
        <v>22902051.759130023</v>
      </c>
      <c r="M18" s="352">
        <f>INDEX(Global!$Z$12:$BQ$12,1,MATCH($A18,Global!$Z$5:$BQ$5))</f>
        <v>0.36244601964235967</v>
      </c>
      <c r="N18" s="15">
        <f t="shared" si="2"/>
        <v>0</v>
      </c>
      <c r="O18" s="15">
        <f t="shared" si="3"/>
        <v>0</v>
      </c>
      <c r="P18" s="15">
        <f t="shared" si="6"/>
        <v>14820783.796457397</v>
      </c>
      <c r="S18" s="10">
        <f t="shared" si="7"/>
        <v>160471.67596719722</v>
      </c>
      <c r="T18" s="10">
        <f t="shared" si="8"/>
        <v>5200118.680552911</v>
      </c>
      <c r="U18" s="10">
        <f t="shared" si="9"/>
        <v>2041415.6310273206</v>
      </c>
      <c r="V18" s="10">
        <f t="shared" si="10"/>
        <v>357220.38526461861</v>
      </c>
      <c r="W18" s="10">
        <f t="shared" si="11"/>
        <v>577785.2631550174</v>
      </c>
      <c r="X18" s="10">
        <f t="shared" si="12"/>
        <v>124217.54174011231</v>
      </c>
      <c r="Y18" s="10">
        <f t="shared" si="12"/>
        <v>6359554.6187502202</v>
      </c>
      <c r="Z18" s="10"/>
      <c r="AA18" s="10"/>
      <c r="AB18" s="10"/>
    </row>
    <row r="19" spans="1:28" ht="14.45">
      <c r="A19" s="39">
        <f t="shared" si="5"/>
        <v>11</v>
      </c>
      <c r="B19" s="39">
        <f>INDEX(Global!$Z$5:$BQ$6, 2, MATCH(Appendix!$A19, Global!$Z$5:$BQ$5,0))</f>
        <v>2035</v>
      </c>
      <c r="C19" s="15">
        <f>INDEX(Cost!$Z$24:$BQ$24,1,MATCH(B19,Cost!$Z$7:$BQ$7))</f>
        <v>0</v>
      </c>
      <c r="D19" s="15">
        <f>INDEX(Cost!$Z$34:$BQ$34,1,MATCH($B19,Cost!$Z$7:$BQ$7,0))</f>
        <v>0</v>
      </c>
      <c r="E19" s="15">
        <f>IF('Ben1'!$A$5=1,INDEX('Ben1'!$Z$33:$BQ$33,1,MATCH(Appendix!B19,'Ben1'!$Z$9:$BQ$9,0)),0)</f>
        <v>422027.67183946539</v>
      </c>
      <c r="F19" s="15">
        <f>IF('Ben2'!$A$5=1,INDEX('Ben2'!$Z$35:$BQ$35,1,MATCH(Appendix!B19,'Ben2'!$Z$9:$BQ$9,0)),0)</f>
        <v>14570742.207620261</v>
      </c>
      <c r="G19" s="15">
        <f>IF('Ben3'!$A$5=1,INDEX('Ben3'!Z$42:BQ$42,1,MATCH(Appendix!B19,'Ben3'!$Z$9:$BQ$9,0)),0)</f>
        <v>5345841.4880593652</v>
      </c>
      <c r="H19" s="15">
        <f>IF('Ben4'!$A$5=1,INDEX('Ben4'!Z$52:BQ$52,1,MATCH(Appendix!B19,'Ben4'!$Z$9:$BQ$9,0)),0)</f>
        <v>928770.43091561773</v>
      </c>
      <c r="I19" s="15">
        <f>IF('Ben5'!$A$5=1,INDEX('Ben5'!$Z$39:$BQ$39,1,MATCH(Appendix!B19,'Ben5'!$Z$9:$BQ$9,0)),0)</f>
        <v>1596600.0981679696</v>
      </c>
      <c r="J19" s="15">
        <f>IF('Ben6'!$A$5=1,INDEX('Ben6'!$Z$57:$BQ$57,1,MATCH(Appendix!B19,'Ben6'!$Z$9:$BQ$9,0)),0)</f>
        <v>348057.78282103379</v>
      </c>
      <c r="K19" s="15">
        <f>IF('Ben6'!$A$5=1,INDEX('Ben7'!$Z$26:$BQ$26,1,MATCH(Appendix!B19,'Ben7'!$Z$9:$BQ$9,0)),0)</f>
        <v>17692231.97848722</v>
      </c>
      <c r="L19" s="15">
        <f t="shared" si="1"/>
        <v>22790012.007584248</v>
      </c>
      <c r="M19" s="352">
        <f>INDEX(Global!$Z$12:$BQ$12,1,MATCH($A19,Global!$Z$5:$BQ$5))</f>
        <v>0.33873459779659787</v>
      </c>
      <c r="N19" s="15">
        <f t="shared" si="2"/>
        <v>0</v>
      </c>
      <c r="O19" s="15">
        <f t="shared" si="3"/>
        <v>0</v>
      </c>
      <c r="P19" s="15">
        <f t="shared" si="6"/>
        <v>13855692.008205235</v>
      </c>
      <c r="S19" s="10">
        <f t="shared" si="7"/>
        <v>142955.37367957589</v>
      </c>
      <c r="T19" s="10">
        <f t="shared" si="8"/>
        <v>4935614.5012961617</v>
      </c>
      <c r="U19" s="10">
        <f t="shared" si="9"/>
        <v>1810821.4663421554</v>
      </c>
      <c r="V19" s="10">
        <f t="shared" si="10"/>
        <v>314606.67836157465</v>
      </c>
      <c r="W19" s="10">
        <f t="shared" si="11"/>
        <v>540823.69209493592</v>
      </c>
      <c r="X19" s="10">
        <f t="shared" si="12"/>
        <v>117899.2130738585</v>
      </c>
      <c r="Y19" s="10">
        <f t="shared" si="12"/>
        <v>5992971.0833569756</v>
      </c>
      <c r="Z19" s="10"/>
      <c r="AA19" s="10"/>
      <c r="AB19" s="10"/>
    </row>
    <row r="20" spans="1:28" ht="14.45">
      <c r="A20" s="39">
        <f t="shared" si="5"/>
        <v>12</v>
      </c>
      <c r="B20" s="39">
        <f>INDEX(Global!$Z$5:$BQ$6, 2, MATCH(Appendix!$A20, Global!$Z$5:$BQ$5,0))</f>
        <v>2036</v>
      </c>
      <c r="C20" s="15">
        <f>INDEX(Cost!$Z$24:$BQ$24,1,MATCH(B20,Cost!$Z$7:$BQ$7))</f>
        <v>0</v>
      </c>
      <c r="D20" s="15">
        <f>INDEX(Cost!$Z$34:$BQ$34,1,MATCH($B20,Cost!$Z$7:$BQ$7,0))</f>
        <v>0</v>
      </c>
      <c r="E20" s="15">
        <f>IF('Ben1'!$A$5=1,INDEX('Ben1'!$Z$33:$BQ$33,1,MATCH(Appendix!B20,'Ben1'!$Z$9:$BQ$9,0)),0)</f>
        <v>402278.48178823339</v>
      </c>
      <c r="F20" s="15">
        <f>IF('Ben2'!$A$5=1,INDEX('Ben2'!$Z$35:$BQ$35,1,MATCH(Appendix!B20,'Ben2'!$Z$9:$BQ$9,0)),0)</f>
        <v>14797673.076149356</v>
      </c>
      <c r="G20" s="15">
        <f>IF('Ben3'!$A$5=1,INDEX('Ben3'!Z$42:BQ$42,1,MATCH(Appendix!B20,'Ben3'!$Z$9:$BQ$9,0)),0)</f>
        <v>5073925.1142035527</v>
      </c>
      <c r="H20" s="15">
        <f>IF('Ben4'!$A$5=1,INDEX('Ben4'!Z$52:BQ$52,1,MATCH(Appendix!B20,'Ben4'!$Z$9:$BQ$9,0)),0)</f>
        <v>875233.35661643266</v>
      </c>
      <c r="I20" s="15">
        <f>IF('Ben5'!$A$5=1,INDEX('Ben5'!$Z$39:$BQ$39,1,MATCH(Appendix!B20,'Ben5'!$Z$9:$BQ$9,0)),0)</f>
        <v>1598924.8952274809</v>
      </c>
      <c r="J20" s="15">
        <f>IF('Ben6'!$A$5=1,INDEX('Ben6'!$Z$57:$BQ$57,1,MATCH(Appendix!B20,'Ben6'!$Z$9:$BQ$9,0)),0)</f>
        <v>353478.58114608953</v>
      </c>
      <c r="K20" s="15">
        <f>IF('Ben6'!$A$5=1,INDEX('Ben7'!$Z$26:$BQ$26,1,MATCH(Appendix!B20,'Ben7'!$Z$9:$BQ$9,0)),0)</f>
        <v>17839467.364258774</v>
      </c>
      <c r="L20" s="15">
        <f t="shared" si="1"/>
        <v>22699235.023342915</v>
      </c>
      <c r="M20" s="352">
        <f>INDEX(Global!$Z$12:$BQ$12,1,MATCH($A20,Global!$Z$5:$BQ$5))</f>
        <v>0.31657439046411018</v>
      </c>
      <c r="N20" s="15">
        <f t="shared" si="2"/>
        <v>0</v>
      </c>
      <c r="O20" s="15">
        <f t="shared" si="3"/>
        <v>0</v>
      </c>
      <c r="P20" s="15">
        <f t="shared" si="6"/>
        <v>12960866.06372991</v>
      </c>
      <c r="S20" s="10">
        <f t="shared" si="7"/>
        <v>127351.06516893764</v>
      </c>
      <c r="T20" s="10">
        <f t="shared" si="8"/>
        <v>4684564.3343691565</v>
      </c>
      <c r="U20" s="10">
        <f t="shared" si="9"/>
        <v>1606274.7502895303</v>
      </c>
      <c r="V20" s="10">
        <f t="shared" si="10"/>
        <v>277076.46638470434</v>
      </c>
      <c r="W20" s="10">
        <f t="shared" si="11"/>
        <v>506178.674104531</v>
      </c>
      <c r="X20" s="10">
        <f t="shared" si="12"/>
        <v>111902.26636844181</v>
      </c>
      <c r="Y20" s="10">
        <f t="shared" si="12"/>
        <v>5647518.5070446078</v>
      </c>
      <c r="Z20" s="10"/>
      <c r="AA20" s="10"/>
      <c r="AB20" s="10"/>
    </row>
    <row r="21" spans="1:28" ht="14.45">
      <c r="A21" s="39">
        <f t="shared" si="5"/>
        <v>13</v>
      </c>
      <c r="B21" s="39">
        <f>INDEX(Global!$Z$5:$BQ$6, 2, MATCH(Appendix!$A21, Global!$Z$5:$BQ$5,0))</f>
        <v>2037</v>
      </c>
      <c r="C21" s="15">
        <f>INDEX(Cost!$Z$24:$BQ$24,1,MATCH(B21,Cost!$Z$7:$BQ$7))</f>
        <v>0</v>
      </c>
      <c r="D21" s="15">
        <f>INDEX(Cost!$Z$34:$BQ$34,1,MATCH($B21,Cost!$Z$7:$BQ$7,0))</f>
        <v>0</v>
      </c>
      <c r="E21" s="15">
        <f>IF('Ben1'!$A$5=1,INDEX('Ben1'!$Z$33:$BQ$33,1,MATCH(Appendix!B21,'Ben1'!$Z$9:$BQ$9,0)),0)</f>
        <v>1073669.7273252024</v>
      </c>
      <c r="F21" s="15">
        <f>IF('Ben2'!$A$5=1,INDEX('Ben2'!$Z$35:$BQ$35,1,MATCH(Appendix!B21,'Ben2'!$Z$9:$BQ$9,0)),0)</f>
        <v>15028138.261486579</v>
      </c>
      <c r="G21" s="15">
        <f>IF('Ben3'!$A$5=1,INDEX('Ben3'!Z$42:BQ$42,1,MATCH(Appendix!B21,'Ben3'!$Z$9:$BQ$9,0)),0)</f>
        <v>4815839.7741589816</v>
      </c>
      <c r="H21" s="15">
        <f>IF('Ben4'!$A$5=1,INDEX('Ben4'!Z$52:BQ$52,1,MATCH(Appendix!B21,'Ben4'!$Z$9:$BQ$9,0)),0)</f>
        <v>824782.31760552723</v>
      </c>
      <c r="I21" s="15">
        <f>IF('Ben5'!$A$5=1,INDEX('Ben5'!$Z$39:$BQ$39,1,MATCH(Appendix!B21,'Ben5'!$Z$9:$BQ$9,0)),0)</f>
        <v>1601098.3099475945</v>
      </c>
      <c r="J21" s="15">
        <f>IF('Ben6'!$A$5=1,INDEX('Ben6'!$Z$57:$BQ$57,1,MATCH(Appendix!B21,'Ben6'!$Z$9:$BQ$9,0)),0)</f>
        <v>358983.80526459479</v>
      </c>
      <c r="K21" s="15">
        <f>IF('Ben6'!$A$5=1,INDEX('Ben7'!$Z$26:$BQ$26,1,MATCH(Appendix!B21,'Ben7'!$Z$9:$BQ$9,0)),0)</f>
        <v>17987928.048163969</v>
      </c>
      <c r="L21" s="15">
        <f t="shared" si="1"/>
        <v>22628842.468463279</v>
      </c>
      <c r="M21" s="352">
        <f>INDEX(Global!$Z$12:$BQ$12,1,MATCH($A21,Global!$Z$5:$BQ$5))</f>
        <v>0.29586391632159825</v>
      </c>
      <c r="N21" s="15">
        <f t="shared" si="2"/>
        <v>0</v>
      </c>
      <c r="O21" s="15">
        <f t="shared" si="3"/>
        <v>0</v>
      </c>
      <c r="P21" s="15">
        <f t="shared" si="6"/>
        <v>12334696.923747338</v>
      </c>
      <c r="S21" s="10">
        <f t="shared" si="7"/>
        <v>317660.13036237692</v>
      </c>
      <c r="T21" s="10">
        <f t="shared" si="8"/>
        <v>4446283.8410658743</v>
      </c>
      <c r="U21" s="10">
        <f t="shared" si="9"/>
        <v>1424833.2159599976</v>
      </c>
      <c r="V21" s="10">
        <f t="shared" si="10"/>
        <v>244023.32659957558</v>
      </c>
      <c r="W21" s="10">
        <f t="shared" si="11"/>
        <v>473707.2163969875</v>
      </c>
      <c r="X21" s="10">
        <f t="shared" si="12"/>
        <v>106210.354521613</v>
      </c>
      <c r="Y21" s="10">
        <f t="shared" si="12"/>
        <v>5321978.8388409149</v>
      </c>
      <c r="Z21" s="10"/>
      <c r="AA21" s="10"/>
      <c r="AB21" s="10"/>
    </row>
    <row r="22" spans="1:28" ht="14.45">
      <c r="A22" s="39">
        <f t="shared" si="5"/>
        <v>14</v>
      </c>
      <c r="B22" s="39">
        <f>INDEX(Global!$Z$5:$BQ$6, 2, MATCH(Appendix!$A22, Global!$Z$5:$BQ$5,0))</f>
        <v>2038</v>
      </c>
      <c r="C22" s="15">
        <f>INDEX(Cost!$Z$24:$BQ$24,1,MATCH(B22,Cost!$Z$7:$BQ$7))</f>
        <v>0</v>
      </c>
      <c r="D22" s="15">
        <f>INDEX(Cost!$Z$34:$BQ$34,1,MATCH($B22,Cost!$Z$7:$BQ$7,0))</f>
        <v>0</v>
      </c>
      <c r="E22" s="15">
        <f>IF('Ben1'!$A$5=1,INDEX('Ben1'!$Z$33:$BQ$33,1,MATCH(Appendix!B22,'Ben1'!$Z$9:$BQ$9,0)),0)</f>
        <v>365509.40061060409</v>
      </c>
      <c r="F22" s="15">
        <f>IF('Ben2'!$A$5=1,INDEX('Ben2'!$Z$35:$BQ$35,1,MATCH(Appendix!B22,'Ben2'!$Z$9:$BQ$9,0)),0)</f>
        <v>15262192.808568668</v>
      </c>
      <c r="G22" s="15">
        <f>IF('Ben3'!$A$5=1,INDEX('Ben3'!Z$42:BQ$42,1,MATCH(Appendix!B22,'Ben3'!$Z$9:$BQ$9,0)),0)</f>
        <v>4570881.9520116439</v>
      </c>
      <c r="H22" s="15">
        <f>IF('Ben4'!$A$5=1,INDEX('Ben4'!Z$52:BQ$52,1,MATCH(Appendix!B22,'Ben4'!$Z$9:$BQ$9,0)),0)</f>
        <v>777239.42568252562</v>
      </c>
      <c r="I22" s="15">
        <f>IF('Ben5'!$A$5=1,INDEX('Ben5'!$Z$39:$BQ$39,1,MATCH(Appendix!B22,'Ben5'!$Z$9:$BQ$9,0)),0)</f>
        <v>1603116.4235078418</v>
      </c>
      <c r="J22" s="15">
        <f>IF('Ben6'!$A$5=1,INDEX('Ben6'!$Z$57:$BQ$57,1,MATCH(Appendix!B22,'Ben6'!$Z$9:$BQ$9,0)),0)</f>
        <v>364574.77005937148</v>
      </c>
      <c r="K22" s="15">
        <f>IF('Ben6'!$A$5=1,INDEX('Ben7'!$Z$26:$BQ$26,1,MATCH(Appendix!B22,'Ben7'!$Z$9:$BQ$9,0)),0)</f>
        <v>18137624.227177598</v>
      </c>
      <c r="L22" s="15">
        <f t="shared" si="1"/>
        <v>22578005.379830055</v>
      </c>
      <c r="M22" s="352">
        <f>INDEX(Global!$Z$12:$BQ$12,1,MATCH($A22,Global!$Z$5:$BQ$5))</f>
        <v>0.27650833301083949</v>
      </c>
      <c r="N22" s="15">
        <f t="shared" si="2"/>
        <v>0</v>
      </c>
      <c r="O22" s="15">
        <f t="shared" si="3"/>
        <v>0</v>
      </c>
      <c r="P22" s="15">
        <f t="shared" si="6"/>
        <v>11359277.265183095</v>
      </c>
      <c r="S22" s="10">
        <f t="shared" si="7"/>
        <v>101066.39506262925</v>
      </c>
      <c r="T22" s="10">
        <f t="shared" si="8"/>
        <v>4220123.4915873446</v>
      </c>
      <c r="U22" s="10">
        <f t="shared" si="9"/>
        <v>1263886.9489400717</v>
      </c>
      <c r="V22" s="10">
        <f t="shared" si="10"/>
        <v>214913.17794577742</v>
      </c>
      <c r="W22" s="10">
        <f t="shared" si="11"/>
        <v>443275.04988645233</v>
      </c>
      <c r="X22" s="10">
        <f t="shared" si="12"/>
        <v>100807.96192692693</v>
      </c>
      <c r="Y22" s="10">
        <f t="shared" si="12"/>
        <v>5015204.2398338933</v>
      </c>
      <c r="Z22" s="10"/>
      <c r="AA22" s="10"/>
      <c r="AB22" s="10"/>
    </row>
    <row r="23" spans="1:28" ht="14.45">
      <c r="A23" s="39">
        <f t="shared" si="5"/>
        <v>15</v>
      </c>
      <c r="B23" s="39">
        <f>INDEX(Global!$Z$5:$BQ$6, 2, MATCH(Appendix!$A23, Global!$Z$5:$BQ$5,0))</f>
        <v>2039</v>
      </c>
      <c r="C23" s="15">
        <f>INDEX(Cost!$Z$24:$BQ$24,1,MATCH(B23,Cost!$Z$7:$BQ$7))</f>
        <v>0</v>
      </c>
      <c r="D23" s="15">
        <f>INDEX(Cost!$Z$34:$BQ$34,1,MATCH($B23,Cost!$Z$7:$BQ$7,0))</f>
        <v>0</v>
      </c>
      <c r="E23" s="15">
        <f>IF('Ben1'!$A$5=1,INDEX('Ben1'!$Z$33:$BQ$33,1,MATCH(Appendix!B23,'Ben1'!$Z$9:$BQ$9,0)),0)</f>
        <v>348405.0373191929</v>
      </c>
      <c r="F23" s="15">
        <f>IF('Ben2'!$A$5=1,INDEX('Ben2'!$Z$35:$BQ$35,1,MATCH(Appendix!B23,'Ben2'!$Z$9:$BQ$9,0)),0)</f>
        <v>15499892.619625345</v>
      </c>
      <c r="G23" s="15">
        <f>IF('Ben3'!$A$5=1,INDEX('Ben3'!Z$42:BQ$42,1,MATCH(Appendix!B23,'Ben3'!$Z$9:$BQ$9,0)),0)</f>
        <v>4338383.9162037801</v>
      </c>
      <c r="H23" s="15">
        <f>IF('Ben4'!$A$5=1,INDEX('Ben4'!Z$52:BQ$52,1,MATCH(Appendix!B23,'Ben4'!$Z$9:$BQ$9,0)),0)</f>
        <v>732437.0466489906</v>
      </c>
      <c r="I23" s="15">
        <f>IF('Ben5'!$A$5=1,INDEX('Ben5'!$Z$39:$BQ$39,1,MATCH(Appendix!B23,'Ben5'!$Z$9:$BQ$9,0)),0)</f>
        <v>1604975.2430626345</v>
      </c>
      <c r="J23" s="15">
        <f>IF('Ben6'!$A$5=1,INDEX('Ben6'!$Z$57:$BQ$57,1,MATCH(Appendix!B23,'Ben6'!$Z$9:$BQ$9,0)),0)</f>
        <v>370252.81089178013</v>
      </c>
      <c r="K23" s="15">
        <f>IF('Ben6'!$A$5=1,INDEX('Ben7'!$Z$26:$BQ$26,1,MATCH(Appendix!B23,'Ben7'!$Z$9:$BQ$9,0)),0)</f>
        <v>18288566.183134042</v>
      </c>
      <c r="L23" s="15">
        <f t="shared" si="1"/>
        <v>22545941.636432532</v>
      </c>
      <c r="M23" s="352">
        <f>INDEX(Global!$Z$12:$BQ$12,1,MATCH($A23,Global!$Z$5:$BQ$5))</f>
        <v>0.2584190028138687</v>
      </c>
      <c r="N23" s="15">
        <f t="shared" si="2"/>
        <v>0</v>
      </c>
      <c r="O23" s="15">
        <f t="shared" si="3"/>
        <v>0</v>
      </c>
      <c r="P23" s="15">
        <f t="shared" si="6"/>
        <v>10642447.273446873</v>
      </c>
      <c r="S23" s="10">
        <f t="shared" si="7"/>
        <v>90034.482319354545</v>
      </c>
      <c r="T23" s="10">
        <f t="shared" si="8"/>
        <v>4005466.7944856249</v>
      </c>
      <c r="U23" s="10">
        <f t="shared" si="9"/>
        <v>1121120.8454491075</v>
      </c>
      <c r="V23" s="10">
        <f t="shared" si="10"/>
        <v>189275.65121896719</v>
      </c>
      <c r="W23" s="10">
        <f t="shared" si="11"/>
        <v>414756.10185319255</v>
      </c>
      <c r="X23" s="10">
        <f t="shared" si="12"/>
        <v>95680.362179685733</v>
      </c>
      <c r="Y23" s="10">
        <f t="shared" si="12"/>
        <v>4726113.0359409396</v>
      </c>
      <c r="Z23" s="10"/>
      <c r="AA23" s="10"/>
      <c r="AB23" s="10"/>
    </row>
    <row r="24" spans="1:28" ht="14.45">
      <c r="A24" s="39">
        <f t="shared" si="5"/>
        <v>16</v>
      </c>
      <c r="B24" s="39">
        <f>INDEX(Global!$Z$5:$BQ$6, 2, MATCH(Appendix!$A24, Global!$Z$5:$BQ$5,0))</f>
        <v>2040</v>
      </c>
      <c r="C24" s="15">
        <f>INDEX(Cost!$Z$24:$BQ$24,1,MATCH(B24,Cost!$Z$7:$BQ$7))</f>
        <v>0</v>
      </c>
      <c r="D24" s="15">
        <f>INDEX(Cost!$Z$34:$BQ$34,1,MATCH($B24,Cost!$Z$7:$BQ$7,0))</f>
        <v>0</v>
      </c>
      <c r="E24" s="15">
        <f>IF('Ben1'!$A$5=1,INDEX('Ben1'!$Z$33:$BQ$33,1,MATCH(Appendix!B24,'Ben1'!$Z$9:$BQ$9,0)),0)</f>
        <v>34954222.587714009</v>
      </c>
      <c r="F24" s="15">
        <f>IF('Ben2'!$A$5=1,INDEX('Ben2'!$Z$35:$BQ$35,1,MATCH(Appendix!B24,'Ben2'!$Z$9:$BQ$9,0)),0)</f>
        <v>15741294.467531193</v>
      </c>
      <c r="G24" s="15">
        <f>IF('Ben3'!$A$5=1,INDEX('Ben3'!Z$42:BQ$42,1,MATCH(Appendix!B24,'Ben3'!$Z$9:$BQ$9,0)),0)</f>
        <v>4117711.8993616281</v>
      </c>
      <c r="H24" s="15">
        <f>IF('Ben4'!$A$5=1,INDEX('Ben4'!Z$52:BQ$52,1,MATCH(Appendix!B24,'Ben4'!$Z$9:$BQ$9,0)),0)</f>
        <v>690217.20923743013</v>
      </c>
      <c r="I24" s="15">
        <f>IF('Ben5'!$A$5=1,INDEX('Ben5'!$Z$39:$BQ$39,1,MATCH(Appendix!B24,'Ben5'!$Z$9:$BQ$9,0)),0)</f>
        <v>1606670.7004802388</v>
      </c>
      <c r="J24" s="15">
        <f>IF('Ben6'!$A$5=1,INDEX('Ben6'!$Z$57:$BQ$57,1,MATCH(Appendix!B24,'Ben6'!$Z$9:$BQ$9,0)),0)</f>
        <v>376019.28392066038</v>
      </c>
      <c r="K24" s="15">
        <f>IF('Ben6'!$A$5=1,INDEX('Ben7'!$Z$26:$BQ$26,1,MATCH(Appendix!B24,'Ben7'!$Z$9:$BQ$9,0)),0)</f>
        <v>18440764.28343346</v>
      </c>
      <c r="L24" s="15">
        <f t="shared" si="1"/>
        <v>22531913.560531151</v>
      </c>
      <c r="M24" s="352">
        <f>INDEX(Global!$Z$12:$BQ$12,1,MATCH($A24,Global!$Z$5:$BQ$5))</f>
        <v>0.24151308674193336</v>
      </c>
      <c r="N24" s="15">
        <f t="shared" si="2"/>
        <v>0</v>
      </c>
      <c r="O24" s="15">
        <f t="shared" si="3"/>
        <v>0</v>
      </c>
      <c r="P24" s="15">
        <f t="shared" si="6"/>
        <v>18337340.090002134</v>
      </c>
      <c r="S24" s="10">
        <f t="shared" si="7"/>
        <v>8441902.1918234192</v>
      </c>
      <c r="T24" s="10">
        <f t="shared" si="8"/>
        <v>3801728.616167177</v>
      </c>
      <c r="U24" s="10">
        <f t="shared" si="9"/>
        <v>994481.3111288161</v>
      </c>
      <c r="V24" s="10">
        <f t="shared" si="10"/>
        <v>166696.48872533464</v>
      </c>
      <c r="W24" s="10">
        <f t="shared" si="11"/>
        <v>388032.00025080674</v>
      </c>
      <c r="X24" s="10">
        <f t="shared" si="12"/>
        <v>90813.577934170127</v>
      </c>
      <c r="Y24" s="10">
        <f t="shared" si="12"/>
        <v>4453685.9039724115</v>
      </c>
      <c r="Z24" s="10"/>
      <c r="AA24" s="10"/>
      <c r="AB24" s="10"/>
    </row>
    <row r="25" spans="1:28" ht="14.45">
      <c r="A25" s="39">
        <f t="shared" si="5"/>
        <v>17</v>
      </c>
      <c r="B25" s="39">
        <f>INDEX(Global!$Z$5:$BQ$6, 2, MATCH(Appendix!$A25, Global!$Z$5:$BQ$5,0))</f>
        <v>2041</v>
      </c>
      <c r="C25" s="15">
        <f>INDEX(Cost!$Z$24:$BQ$24,1,MATCH(B25,Cost!$Z$7:$BQ$7))</f>
        <v>0</v>
      </c>
      <c r="D25" s="15">
        <f>INDEX(Cost!$Z$34:$BQ$34,1,MATCH($B25,Cost!$Z$7:$BQ$7,0))</f>
        <v>0</v>
      </c>
      <c r="E25" s="15">
        <f>IF('Ben1'!$A$5=1,INDEX('Ben1'!$Z$33:$BQ$33,1,MATCH(Appendix!B25,'Ben1'!$Z$9:$BQ$9,0)),0)</f>
        <v>-253248.07987575181</v>
      </c>
      <c r="F25" s="15">
        <f>IF('Ben2'!$A$5=1,INDEX('Ben2'!$Z$35:$BQ$35,1,MATCH(Appendix!B25,'Ben2'!$Z$9:$BQ$9,0)),0)</f>
        <v>15986456.009365408</v>
      </c>
      <c r="G25" s="15">
        <f>IF('Ben3'!$A$5=1,INDEX('Ben3'!Z$42:BQ$42,1,MATCH(Appendix!B25,'Ben3'!$Z$9:$BQ$9,0)),0)</f>
        <v>3908264.3707062649</v>
      </c>
      <c r="H25" s="15">
        <f>IF('Ben4'!$A$5=1,INDEX('Ben4'!Z$52:BQ$52,1,MATCH(Appendix!B25,'Ben4'!$Z$9:$BQ$9,0)),0)</f>
        <v>650431.04811137903</v>
      </c>
      <c r="I25" s="15">
        <f>IF('Ben5'!$A$5=1,INDEX('Ben5'!$Z$39:$BQ$39,1,MATCH(Appendix!B25,'Ben5'!$Z$9:$BQ$9,0)),0)</f>
        <v>1608198.6510612292</v>
      </c>
      <c r="J25" s="15">
        <f>IF('Ben6'!$A$5=1,INDEX('Ben6'!$Z$57:$BQ$57,1,MATCH(Appendix!B25,'Ben6'!$Z$9:$BQ$9,0)),0)</f>
        <v>381875.56642624037</v>
      </c>
      <c r="K25" s="15">
        <f>IF('Ben6'!$A$5=1,INDEX('Ben7'!$Z$26:$BQ$26,1,MATCH(Appendix!B25,'Ben7'!$Z$9:$BQ$9,0)),0)</f>
        <v>18594228.981753882</v>
      </c>
      <c r="L25" s="15">
        <f t="shared" si="1"/>
        <v>22535225.645670522</v>
      </c>
      <c r="M25" s="352">
        <f>INDEX(Global!$Z$12:$BQ$12,1,MATCH($A25,Global!$Z$5:$BQ$5))</f>
        <v>0.22571316517937698</v>
      </c>
      <c r="N25" s="15">
        <f t="shared" si="2"/>
        <v>0</v>
      </c>
      <c r="O25" s="15">
        <f t="shared" si="3"/>
        <v>0</v>
      </c>
      <c r="P25" s="15">
        <f t="shared" si="6"/>
        <v>9226297.96037318</v>
      </c>
      <c r="S25" s="10">
        <f t="shared" si="7"/>
        <v>-57161.425684355621</v>
      </c>
      <c r="T25" s="10">
        <f t="shared" si="8"/>
        <v>3608353.5858747382</v>
      </c>
      <c r="U25" s="10">
        <f t="shared" si="9"/>
        <v>882146.72146989696</v>
      </c>
      <c r="V25" s="10">
        <f t="shared" si="10"/>
        <v>146810.850600159</v>
      </c>
      <c r="W25" s="10">
        <f t="shared" si="11"/>
        <v>362991.60776823445</v>
      </c>
      <c r="X25" s="10">
        <f t="shared" si="12"/>
        <v>86194.342802734143</v>
      </c>
      <c r="Y25" s="10">
        <f t="shared" si="12"/>
        <v>4196962.2775417725</v>
      </c>
      <c r="Z25" s="10"/>
      <c r="AA25" s="10"/>
      <c r="AB25" s="10"/>
    </row>
    <row r="26" spans="1:28" ht="14.45">
      <c r="A26" s="39">
        <f t="shared" si="5"/>
        <v>18</v>
      </c>
      <c r="B26" s="39">
        <f>INDEX(Global!$Z$5:$BQ$6, 2, MATCH(Appendix!$A26, Global!$Z$5:$BQ$5,0))</f>
        <v>2042</v>
      </c>
      <c r="C26" s="15">
        <f>INDEX(Cost!$Z$24:$BQ$24,1,MATCH(B26,Cost!$Z$7:$BQ$7))</f>
        <v>0</v>
      </c>
      <c r="D26" s="15">
        <f>INDEX(Cost!$Z$34:$BQ$34,1,MATCH($B26,Cost!$Z$7:$BQ$7,0))</f>
        <v>0</v>
      </c>
      <c r="E26" s="15">
        <f>IF('Ben1'!$A$5=1,INDEX('Ben1'!$Z$33:$BQ$33,1,MATCH(Appendix!B26,'Ben1'!$Z$9:$BQ$9,0)),0)</f>
        <v>301746.36607405706</v>
      </c>
      <c r="F26" s="15">
        <f>IF('Ben2'!$A$5=1,INDEX('Ben2'!$Z$35:$BQ$35,1,MATCH(Appendix!B26,'Ben2'!$Z$9:$BQ$9,0)),0)</f>
        <v>16235435.800182797</v>
      </c>
      <c r="G26" s="15">
        <f>IF('Ben3'!$A$5=1,INDEX('Ben3'!Z$42:BQ$42,1,MATCH(Appendix!B26,'Ben3'!$Z$9:$BQ$9,0)),0)</f>
        <v>3709470.3963383278</v>
      </c>
      <c r="H26" s="15">
        <f>IF('Ben4'!$A$5=1,INDEX('Ben4'!Z$52:BQ$52,1,MATCH(Appendix!B26,'Ben4'!$Z$9:$BQ$9,0)),0)</f>
        <v>612938.27897260839</v>
      </c>
      <c r="I26" s="15">
        <f>IF('Ben5'!$A$5=1,INDEX('Ben5'!$Z$39:$BQ$39,1,MATCH(Appendix!B26,'Ben5'!$Z$9:$BQ$9,0)),0)</f>
        <v>1609554.872236063</v>
      </c>
      <c r="J26" s="15">
        <f>IF('Ben6'!$A$5=1,INDEX('Ben6'!$Z$57:$BQ$57,1,MATCH(Appendix!B26,'Ben6'!$Z$9:$BQ$9,0)),0)</f>
        <v>387823.05713908985</v>
      </c>
      <c r="K26" s="15">
        <f>IF('Ben6'!$A$5=1,INDEX('Ben7'!$Z$26:$BQ$26,1,MATCH(Appendix!B26,'Ben7'!$Z$9:$BQ$9,0)),0)</f>
        <v>18748970.818769246</v>
      </c>
      <c r="L26" s="15">
        <f t="shared" si="1"/>
        <v>22555222.404868886</v>
      </c>
      <c r="M26" s="352">
        <f>INDEX(Global!$Z$12:$BQ$12,1,MATCH($A26,Global!$Z$5:$BQ$5))</f>
        <v>0.21094688334521211</v>
      </c>
      <c r="N26" s="15">
        <f t="shared" si="2"/>
        <v>0</v>
      </c>
      <c r="O26" s="15">
        <f t="shared" si="3"/>
        <v>0</v>
      </c>
      <c r="P26" s="15">
        <f t="shared" si="6"/>
        <v>8776643.2850989588</v>
      </c>
      <c r="S26" s="10">
        <f t="shared" si="7"/>
        <v>63652.455484065787</v>
      </c>
      <c r="T26" s="10">
        <f t="shared" si="8"/>
        <v>3424814.581799841</v>
      </c>
      <c r="U26" s="10">
        <f t="shared" si="9"/>
        <v>782501.21896889899</v>
      </c>
      <c r="V26" s="10">
        <f t="shared" si="10"/>
        <v>129297.4196322499</v>
      </c>
      <c r="W26" s="10">
        <f t="shared" si="11"/>
        <v>339530.58387129859</v>
      </c>
      <c r="X26" s="10">
        <f t="shared" si="12"/>
        <v>81810.065192903116</v>
      </c>
      <c r="Y26" s="10">
        <f t="shared" si="12"/>
        <v>3955036.9601497022</v>
      </c>
      <c r="Z26" s="10"/>
      <c r="AA26" s="10"/>
      <c r="AB26" s="10"/>
    </row>
    <row r="27" spans="1:28" ht="14.45">
      <c r="A27" s="39">
        <f t="shared" si="5"/>
        <v>19</v>
      </c>
      <c r="B27" s="39">
        <f>INDEX(Global!$Z$5:$BQ$6, 2, MATCH(Appendix!$A27, Global!$Z$5:$BQ$5,0))</f>
        <v>2043</v>
      </c>
      <c r="C27" s="15">
        <f>INDEX(Cost!$Z$24:$BQ$24,1,MATCH(B27,Cost!$Z$7:$BQ$7))</f>
        <v>0</v>
      </c>
      <c r="D27" s="15">
        <f>INDEX(Cost!$Z$34:$BQ$34,1,MATCH($B27,Cost!$Z$7:$BQ$7,0))</f>
        <v>0</v>
      </c>
      <c r="E27" s="15">
        <f>IF('Ben1'!$A$5=1,INDEX('Ben1'!$Z$33:$BQ$33,1,MATCH(Appendix!B27,'Ben1'!$Z$9:$BQ$9,0)),0)</f>
        <v>287625.8551964385</v>
      </c>
      <c r="F27" s="15">
        <f>IF('Ben2'!$A$5=1,INDEX('Ben2'!$Z$35:$BQ$35,1,MATCH(Appendix!B27,'Ben2'!$Z$9:$BQ$9,0)),0)</f>
        <v>16488293.306999229</v>
      </c>
      <c r="G27" s="15">
        <f>IF('Ben3'!$A$5=1,INDEX('Ben3'!Z$42:BQ$42,1,MATCH(Appendix!B27,'Ben3'!$Z$9:$BQ$9,0)),0)</f>
        <v>3520788.0829269048</v>
      </c>
      <c r="H27" s="15">
        <f>IF('Ben4'!$A$5=1,INDEX('Ben4'!Z$52:BQ$52,1,MATCH(Appendix!B27,'Ben4'!$Z$9:$BQ$9,0)),0)</f>
        <v>577606.7039247026</v>
      </c>
      <c r="I27" s="15">
        <f>IF('Ben5'!$A$5=1,INDEX('Ben5'!$Z$39:$BQ$39,1,MATCH(Appendix!B27,'Ben5'!$Z$9:$BQ$9,0)),0)</f>
        <v>1610735.0622414562</v>
      </c>
      <c r="J27" s="15">
        <f>IF('Ben6'!$A$5=1,INDEX('Ben6'!$Z$57:$BQ$57,1,MATCH(Appendix!B27,'Ben6'!$Z$9:$BQ$9,0)),0)</f>
        <v>393863.1765741969</v>
      </c>
      <c r="K27" s="15">
        <f>IF('Ben6'!$A$5=1,INDEX('Ben7'!$Z$26:$BQ$26,1,MATCH(Appendix!B27,'Ben7'!$Z$9:$BQ$9,0)),0)</f>
        <v>18905000.422873337</v>
      </c>
      <c r="L27" s="15">
        <f t="shared" si="1"/>
        <v>22591286.332666494</v>
      </c>
      <c r="M27" s="352">
        <f>INDEX(Global!$Z$12:$BQ$12,1,MATCH($A27,Global!$Z$5:$BQ$5))</f>
        <v>0.19714661994879637</v>
      </c>
      <c r="N27" s="15">
        <f t="shared" si="2"/>
        <v>0</v>
      </c>
      <c r="O27" s="15">
        <f t="shared" si="3"/>
        <v>0</v>
      </c>
      <c r="P27" s="15">
        <f t="shared" si="6"/>
        <v>8237557.1394425426</v>
      </c>
      <c r="S27" s="10">
        <f t="shared" si="7"/>
        <v>56704.4651618598</v>
      </c>
      <c r="T27" s="10">
        <f t="shared" si="8"/>
        <v>3250611.29419926</v>
      </c>
      <c r="U27" s="10">
        <f t="shared" si="9"/>
        <v>694111.47010504187</v>
      </c>
      <c r="V27" s="10">
        <f t="shared" si="10"/>
        <v>113873.20933852029</v>
      </c>
      <c r="W27" s="10">
        <f t="shared" si="11"/>
        <v>317550.97315391724</v>
      </c>
      <c r="X27" s="10">
        <f t="shared" si="12"/>
        <v>77648.793983898868</v>
      </c>
      <c r="Y27" s="10">
        <f t="shared" si="12"/>
        <v>3727056.9335000445</v>
      </c>
      <c r="Z27" s="10"/>
      <c r="AA27" s="10"/>
      <c r="AB27" s="10"/>
    </row>
    <row r="28" spans="1:28" ht="14.45">
      <c r="A28" s="39">
        <f t="shared" si="5"/>
        <v>20</v>
      </c>
      <c r="B28" s="39">
        <f>INDEX(Global!$Z$5:$BQ$6, 2, MATCH(Appendix!$A28, Global!$Z$5:$BQ$5,0))</f>
        <v>2044</v>
      </c>
      <c r="C28" s="15">
        <f>INDEX(Cost!$Z$24:$BQ$24,1,MATCH(B28,Cost!$Z$7:$BQ$7))</f>
        <v>0</v>
      </c>
      <c r="D28" s="15">
        <f>INDEX(Cost!$Z$34:$BQ$34,1,MATCH($B28,Cost!$Z$7:$BQ$7,0))</f>
        <v>0</v>
      </c>
      <c r="E28" s="15">
        <f>IF('Ben1'!$A$5=1,INDEX('Ben1'!$Z$33:$BQ$33,1,MATCH(Appendix!B28,'Ben1'!$Z$9:$BQ$9,0)),0)</f>
        <v>274166.12718105997</v>
      </c>
      <c r="F28" s="15">
        <f>IF('Ben2'!$A$5=1,INDEX('Ben2'!$Z$35:$BQ$35,1,MATCH(Appendix!B28,'Ben2'!$Z$9:$BQ$9,0)),0)</f>
        <v>16745088.922994886</v>
      </c>
      <c r="G28" s="15">
        <f>IF('Ben3'!$A$5=1,INDEX('Ben3'!Z$42:BQ$42,1,MATCH(Appendix!B28,'Ben3'!$Z$9:$BQ$9,0)),0)</f>
        <v>3341703.1005602139</v>
      </c>
      <c r="H28" s="15">
        <f>IF('Ben4'!$A$5=1,INDEX('Ben4'!Z$52:BQ$52,1,MATCH(Appendix!B28,'Ben4'!$Z$9:$BQ$9,0)),0)</f>
        <v>544311.74534894503</v>
      </c>
      <c r="I28" s="15">
        <f>IF('Ben5'!$A$5=1,INDEX('Ben5'!$Z$39:$BQ$39,1,MATCH(Appendix!B28,'Ben5'!$Z$9:$BQ$9,0)),0)</f>
        <v>1611734.8387752282</v>
      </c>
      <c r="J28" s="15">
        <f>IF('Ben6'!$A$5=1,INDEX('Ben6'!$Z$57:$BQ$57,1,MATCH(Appendix!B28,'Ben6'!$Z$9:$BQ$9,0)),0)</f>
        <v>399997.36737024738</v>
      </c>
      <c r="K28" s="15">
        <f>IF('Ben6'!$A$5=1,INDEX('Ben7'!$Z$26:$BQ$26,1,MATCH(Appendix!B28,'Ben7'!$Z$9:$BQ$9,0)),0)</f>
        <v>19062328.510909811</v>
      </c>
      <c r="L28" s="15">
        <f t="shared" si="1"/>
        <v>22642835.975049522</v>
      </c>
      <c r="M28" s="352">
        <f>INDEX(Global!$Z$12:$BQ$12,1,MATCH($A28,Global!$Z$5:$BQ$5))</f>
        <v>0.18424917752223957</v>
      </c>
      <c r="N28" s="15">
        <f t="shared" si="2"/>
        <v>0</v>
      </c>
      <c r="O28" s="15">
        <f t="shared" si="3"/>
        <v>0</v>
      </c>
      <c r="P28" s="15">
        <f t="shared" si="6"/>
        <v>7734657.1384052895</v>
      </c>
      <c r="S28" s="10">
        <f t="shared" si="7"/>
        <v>50514.883437568031</v>
      </c>
      <c r="T28" s="10">
        <f t="shared" si="8"/>
        <v>3085268.8615985722</v>
      </c>
      <c r="U28" s="10">
        <f t="shared" si="9"/>
        <v>615706.04780173721</v>
      </c>
      <c r="V28" s="10">
        <f t="shared" si="10"/>
        <v>100288.99139623783</v>
      </c>
      <c r="W28" s="10">
        <f t="shared" si="11"/>
        <v>296960.81842827518</v>
      </c>
      <c r="X28" s="10">
        <f t="shared" si="12"/>
        <v>73699.185949029183</v>
      </c>
      <c r="Y28" s="10">
        <f t="shared" si="12"/>
        <v>3512218.3497938705</v>
      </c>
      <c r="Z28" s="10"/>
      <c r="AA28" s="10"/>
      <c r="AB28" s="10"/>
    </row>
    <row r="29" spans="1:28" ht="14.45">
      <c r="A29" s="39">
        <f t="shared" si="5"/>
        <v>21</v>
      </c>
      <c r="B29" s="39">
        <f>INDEX(Global!$Z$5:$BQ$6, 2, MATCH(Appendix!$A29, Global!$Z$5:$BQ$5,0))</f>
        <v>2045</v>
      </c>
      <c r="C29" s="15">
        <f>INDEX(Cost!$Z$24:$BQ$24,1,MATCH(B29,Cost!$Z$7:$BQ$7))</f>
        <v>0</v>
      </c>
      <c r="D29" s="15">
        <f>INDEX(Cost!$Z$34:$BQ$34,1,MATCH($B29,Cost!$Z$7:$BQ$7,0))</f>
        <v>0</v>
      </c>
      <c r="E29" s="15">
        <f>IF('Ben1'!$A$5=1,INDEX('Ben1'!$Z$33:$BQ$33,1,MATCH(Appendix!B29,'Ben1'!$Z$9:$BQ$9,0)),0)</f>
        <v>261336.26005953009</v>
      </c>
      <c r="F29" s="15">
        <f>IF('Ben2'!$A$5=1,INDEX('Ben2'!$Z$35:$BQ$35,1,MATCH(Appendix!B29,'Ben2'!$Z$9:$BQ$9,0)),0)</f>
        <v>17005883.981938742</v>
      </c>
      <c r="G29" s="15">
        <f>IF('Ben3'!$A$5=1,INDEX('Ben3'!Z$42:BQ$42,1,MATCH(Appendix!B29,'Ben3'!$Z$9:$BQ$9,0)),0)</f>
        <v>3171727.2807315332</v>
      </c>
      <c r="H29" s="15">
        <f>IF('Ben4'!$A$5=1,INDEX('Ben4'!Z$52:BQ$52,1,MATCH(Appendix!B29,'Ben4'!$Z$9:$BQ$9,0)),0)</f>
        <v>512936.00664897653</v>
      </c>
      <c r="I29" s="15">
        <f>IF('Ben5'!$A$5=1,INDEX('Ben5'!$Z$39:$BQ$39,1,MATCH(Appendix!B29,'Ben5'!$Z$9:$BQ$9,0)),0)</f>
        <v>1612549.7376292588</v>
      </c>
      <c r="J29" s="15">
        <f>IF('Ben6'!$A$5=1,INDEX('Ben6'!$Z$57:$BQ$57,1,MATCH(Appendix!B29,'Ben6'!$Z$9:$BQ$9,0)),0)</f>
        <v>406227.09463418927</v>
      </c>
      <c r="K29" s="15">
        <f>IF('Ben6'!$A$5=1,INDEX('Ben7'!$Z$26:$BQ$26,1,MATCH(Appendix!B29,'Ben7'!$Z$9:$BQ$9,0)),0)</f>
        <v>19220965.888908278</v>
      </c>
      <c r="L29" s="15">
        <f t="shared" si="1"/>
        <v>22709324.101582699</v>
      </c>
      <c r="M29" s="352">
        <f>INDEX(Global!$Z$12:$BQ$12,1,MATCH($A29,Global!$Z$5:$BQ$5))</f>
        <v>0.17219549301143888</v>
      </c>
      <c r="N29" s="15">
        <f t="shared" si="2"/>
        <v>0</v>
      </c>
      <c r="O29" s="15">
        <f t="shared" si="3"/>
        <v>0</v>
      </c>
      <c r="P29" s="15">
        <f t="shared" si="6"/>
        <v>7265207.8831679113</v>
      </c>
      <c r="S29" s="10">
        <f t="shared" si="7"/>
        <v>45000.926142716387</v>
      </c>
      <c r="T29" s="10">
        <f t="shared" si="8"/>
        <v>2928336.576365273</v>
      </c>
      <c r="U29" s="10">
        <f t="shared" si="9"/>
        <v>546157.1428033968</v>
      </c>
      <c r="V29" s="10">
        <f t="shared" si="10"/>
        <v>88325.268548239212</v>
      </c>
      <c r="W29" s="10">
        <f t="shared" si="11"/>
        <v>277673.79707653663</v>
      </c>
      <c r="X29" s="10">
        <f t="shared" si="12"/>
        <v>69950.474835138666</v>
      </c>
      <c r="Y29" s="10">
        <f t="shared" si="12"/>
        <v>3309763.6973966104</v>
      </c>
      <c r="Z29" s="10"/>
      <c r="AA29" s="10"/>
      <c r="AB29" s="10"/>
    </row>
    <row r="30" spans="1:28" ht="14.45">
      <c r="A30" s="39">
        <f t="shared" si="5"/>
        <v>22</v>
      </c>
      <c r="B30" s="39">
        <f>INDEX(Global!$Z$5:$BQ$6, 2, MATCH(Appendix!$A30, Global!$Z$5:$BQ$5,0))</f>
        <v>2046</v>
      </c>
      <c r="C30" s="15">
        <f>INDEX(Cost!$Z$24:$BQ$24,1,MATCH(B30,Cost!$Z$7:$BQ$7))</f>
        <v>0</v>
      </c>
      <c r="D30" s="15">
        <f>INDEX(Cost!$Z$34:$BQ$34,1,MATCH($B30,Cost!$Z$7:$BQ$7,0))</f>
        <v>0</v>
      </c>
      <c r="E30" s="15">
        <f>IF('Ben1'!$A$5=1,INDEX('Ben1'!$Z$33:$BQ$33,1,MATCH(Appendix!B30,'Ben1'!$Z$9:$BQ$9,0)),0)</f>
        <v>249106.77888665305</v>
      </c>
      <c r="F30" s="15">
        <f>IF('Ben2'!$A$5=1,INDEX('Ben2'!$Z$35:$BQ$35,1,MATCH(Appendix!B30,'Ben2'!$Z$9:$BQ$9,0)),0)</f>
        <v>17270740.772837702</v>
      </c>
      <c r="G30" s="15">
        <f>IF('Ben3'!$A$5=1,INDEX('Ben3'!Z$42:BQ$42,1,MATCH(Appendix!B30,'Ben3'!$Z$9:$BQ$9,0)),0)</f>
        <v>3010397.2856386248</v>
      </c>
      <c r="H30" s="15">
        <f>IF('Ben4'!$A$5=1,INDEX('Ben4'!Z$52:BQ$52,1,MATCH(Appendix!B30,'Ben4'!$Z$9:$BQ$9,0)),0)</f>
        <v>483368.85831543041</v>
      </c>
      <c r="I30" s="15">
        <f>IF('Ben5'!$A$5=1,INDEX('Ben5'!$Z$39:$BQ$39,1,MATCH(Appendix!B30,'Ben5'!$Z$9:$BQ$9,0)),0)</f>
        <v>1613175.2113002248</v>
      </c>
      <c r="J30" s="15">
        <f>IF('Ben6'!$A$5=1,INDEX('Ben6'!$Z$57:$BQ$57,1,MATCH(Appendix!B30,'Ben6'!$Z$9:$BQ$9,0)),0)</f>
        <v>412553.84629116207</v>
      </c>
      <c r="K30" s="15">
        <f>IF('Ben6'!$A$5=1,INDEX('Ben7'!$Z$26:$BQ$26,1,MATCH(Appendix!B30,'Ben7'!$Z$9:$BQ$9,0)),0)</f>
        <v>19380923.452826519</v>
      </c>
      <c r="L30" s="15">
        <f t="shared" si="1"/>
        <v>22790235.974383146</v>
      </c>
      <c r="M30" s="352">
        <f>INDEX(Global!$Z$12:$BQ$12,1,MATCH($A30,Global!$Z$5:$BQ$5))</f>
        <v>0.16093036730041013</v>
      </c>
      <c r="N30" s="15">
        <f t="shared" si="2"/>
        <v>0</v>
      </c>
      <c r="O30" s="15">
        <f t="shared" si="3"/>
        <v>0</v>
      </c>
      <c r="P30" s="15">
        <f t="shared" si="6"/>
        <v>6826709.0215282552</v>
      </c>
      <c r="S30" s="10">
        <f t="shared" si="7"/>
        <v>40088.845423251129</v>
      </c>
      <c r="T30" s="10">
        <f t="shared" si="8"/>
        <v>2779386.6561229406</v>
      </c>
      <c r="U30" s="10">
        <f t="shared" si="9"/>
        <v>484464.34089798154</v>
      </c>
      <c r="V30" s="10">
        <f t="shared" si="10"/>
        <v>77788.727910282119</v>
      </c>
      <c r="W30" s="10">
        <f t="shared" si="11"/>
        <v>259608.87927446188</v>
      </c>
      <c r="X30" s="10">
        <f t="shared" si="12"/>
        <v>66392.44201483365</v>
      </c>
      <c r="Y30" s="10">
        <f t="shared" si="12"/>
        <v>3118979.1298845047</v>
      </c>
      <c r="Z30" s="10"/>
      <c r="AA30" s="10"/>
      <c r="AB30" s="10"/>
    </row>
    <row r="31" spans="1:28" ht="14.45">
      <c r="A31" s="39">
        <f t="shared" si="5"/>
        <v>23</v>
      </c>
      <c r="B31" s="39">
        <f>INDEX(Global!$Z$5:$BQ$6, 2, MATCH(Appendix!$A31, Global!$Z$5:$BQ$5,0))</f>
        <v>2047</v>
      </c>
      <c r="C31" s="15">
        <f>INDEX(Cost!$Z$24:$BQ$24,1,MATCH(B31,Cost!$Z$7:$BQ$7))</f>
        <v>0</v>
      </c>
      <c r="D31" s="15">
        <f>INDEX(Cost!$Z$34:$BQ$34,1,MATCH($B31,Cost!$Z$7:$BQ$7,0))</f>
        <v>0</v>
      </c>
      <c r="E31" s="15">
        <f>IF('Ben1'!$A$5=1,INDEX('Ben1'!$Z$33:$BQ$33,1,MATCH(Appendix!B31,'Ben1'!$Z$9:$BQ$9,0)),0)</f>
        <v>664858.84647165204</v>
      </c>
      <c r="F31" s="15">
        <f>IF('Ben2'!$A$5=1,INDEX('Ben2'!$Z$35:$BQ$35,1,MATCH(Appendix!B31,'Ben2'!$Z$9:$BQ$9,0)),0)</f>
        <v>17539722.554813854</v>
      </c>
      <c r="G31" s="15">
        <f>IF('Ben3'!$A$5=1,INDEX('Ben3'!Z$42:BQ$42,1,MATCH(Appendix!B31,'Ben3'!$Z$9:$BQ$9,0)),0)</f>
        <v>2857273.3451692662</v>
      </c>
      <c r="H31" s="15">
        <f>IF('Ben4'!$A$5=1,INDEX('Ben4'!Z$52:BQ$52,1,MATCH(Appendix!B31,'Ben4'!$Z$9:$BQ$9,0)),0)</f>
        <v>455506.04785102577</v>
      </c>
      <c r="I31" s="15">
        <f>IF('Ben5'!$A$5=1,INDEX('Ben5'!$Z$39:$BQ$39,1,MATCH(Appendix!B31,'Ben5'!$Z$9:$BQ$9,0)),0)</f>
        <v>1613606.6275777495</v>
      </c>
      <c r="J31" s="15">
        <f>IF('Ben6'!$A$5=1,INDEX('Ben6'!$Z$57:$BQ$57,1,MATCH(Appendix!B31,'Ben6'!$Z$9:$BQ$9,0)),0)</f>
        <v>418979.13343987771</v>
      </c>
      <c r="K31" s="15">
        <f>IF('Ben6'!$A$5=1,INDEX('Ben7'!$Z$26:$BQ$26,1,MATCH(Appendix!B31,'Ben7'!$Z$9:$BQ$9,0)),0)</f>
        <v>19542212.189298868</v>
      </c>
      <c r="L31" s="15">
        <f t="shared" si="1"/>
        <v>22885087.70885177</v>
      </c>
      <c r="M31" s="352">
        <f>INDEX(Global!$Z$12:$BQ$12,1,MATCH($A31,Global!$Z$5:$BQ$5))</f>
        <v>0.15040221243028987</v>
      </c>
      <c r="N31" s="15">
        <f t="shared" si="2"/>
        <v>0</v>
      </c>
      <c r="O31" s="15">
        <f t="shared" si="3"/>
        <v>0</v>
      </c>
      <c r="P31" s="15">
        <f t="shared" si="6"/>
        <v>6481156.0135884546</v>
      </c>
      <c r="S31" s="10">
        <f t="shared" si="7"/>
        <v>99996.241463186889</v>
      </c>
      <c r="T31" s="10">
        <f t="shared" si="8"/>
        <v>2638013.0776574598</v>
      </c>
      <c r="U31" s="10">
        <f t="shared" si="9"/>
        <v>429740.23263155291</v>
      </c>
      <c r="V31" s="10">
        <f t="shared" si="10"/>
        <v>68509.117372171764</v>
      </c>
      <c r="W31" s="10">
        <f t="shared" si="11"/>
        <v>242690.00677987232</v>
      </c>
      <c r="X31" s="10">
        <f t="shared" si="12"/>
        <v>63015.388631483249</v>
      </c>
      <c r="Y31" s="10">
        <f t="shared" si="12"/>
        <v>2939191.9490527282</v>
      </c>
      <c r="Z31" s="10"/>
      <c r="AA31" s="10"/>
      <c r="AB31" s="10"/>
    </row>
    <row r="32" spans="1:28" ht="14.45">
      <c r="A32" s="39">
        <f t="shared" si="5"/>
        <v>24</v>
      </c>
      <c r="B32" s="39">
        <f>INDEX(Global!$Z$5:$BQ$6, 2, MATCH(Appendix!$A32, Global!$Z$5:$BQ$5,0))</f>
        <v>2048</v>
      </c>
      <c r="C32" s="15">
        <f>INDEX(Cost!$Z$24:$BQ$24,1,MATCH(B32,Cost!$Z$7:$BQ$7))</f>
        <v>0</v>
      </c>
      <c r="D32" s="15">
        <f>INDEX(Cost!$Z$34:$BQ$34,1,MATCH($B32,Cost!$Z$7:$BQ$7,0))</f>
        <v>0</v>
      </c>
      <c r="E32" s="15">
        <f>IF('Ben1'!$A$5=1,INDEX('Ben1'!$Z$33:$BQ$33,1,MATCH(Appendix!B32,'Ben1'!$Z$9:$BQ$9,0)),0)</f>
        <v>226337.90660179956</v>
      </c>
      <c r="F32" s="15">
        <f>IF('Ben2'!$A$5=1,INDEX('Ben2'!$Z$35:$BQ$35,1,MATCH(Appendix!B32,'Ben2'!$Z$9:$BQ$9,0)),0)</f>
        <v>17812893.572213475</v>
      </c>
      <c r="G32" s="15">
        <f>IF('Ben3'!$A$5=1,INDEX('Ben3'!Z$42:BQ$42,1,MATCH(Appendix!B32,'Ben3'!$Z$9:$BQ$9,0)),0)</f>
        <v>2711938.0581300426</v>
      </c>
      <c r="H32" s="15">
        <f>IF('Ben4'!$A$5=1,INDEX('Ben4'!Z$52:BQ$52,1,MATCH(Appendix!B32,'Ben4'!$Z$9:$BQ$9,0)),0)</f>
        <v>429249.33218073106</v>
      </c>
      <c r="I32" s="15">
        <f>IF('Ben5'!$A$5=1,INDEX('Ben5'!$Z$39:$BQ$39,1,MATCH(Appendix!B32,'Ben5'!$Z$9:$BQ$9,0)),0)</f>
        <v>1613839.2681096029</v>
      </c>
      <c r="J32" s="15">
        <f>IF('Ben6'!$A$5=1,INDEX('Ben6'!$Z$57:$BQ$57,1,MATCH(Appendix!B32,'Ben6'!$Z$9:$BQ$9,0)),0)</f>
        <v>425504.49071353488</v>
      </c>
      <c r="K32" s="15">
        <f>IF('Ben6'!$A$5=1,INDEX('Ben7'!$Z$26:$BQ$26,1,MATCH(Appendix!B32,'Ben7'!$Z$9:$BQ$9,0)),0)</f>
        <v>19704843.176390804</v>
      </c>
      <c r="L32" s="15">
        <f t="shared" si="1"/>
        <v>22993424.721347392</v>
      </c>
      <c r="M32" s="352">
        <f>INDEX(Global!$Z$12:$BQ$12,1,MATCH($A32,Global!$Z$5:$BQ$5))</f>
        <v>0.1405628153554111</v>
      </c>
      <c r="N32" s="15">
        <f t="shared" si="2"/>
        <v>0</v>
      </c>
      <c r="O32" s="15">
        <f t="shared" si="3"/>
        <v>0</v>
      </c>
      <c r="P32" s="15">
        <f t="shared" si="6"/>
        <v>6033603.4398792498</v>
      </c>
      <c r="S32" s="10">
        <f t="shared" si="7"/>
        <v>31814.693373599035</v>
      </c>
      <c r="T32" s="10">
        <f t="shared" si="8"/>
        <v>2503830.4701366317</v>
      </c>
      <c r="U32" s="10">
        <f t="shared" si="9"/>
        <v>381197.64852024533</v>
      </c>
      <c r="V32" s="10">
        <f t="shared" si="10"/>
        <v>60336.49462075362</v>
      </c>
      <c r="W32" s="10">
        <f t="shared" si="11"/>
        <v>226845.79105660188</v>
      </c>
      <c r="X32" s="10">
        <f t="shared" si="12"/>
        <v>59810.109161064836</v>
      </c>
      <c r="Y32" s="10">
        <f t="shared" si="12"/>
        <v>2769768.2330103531</v>
      </c>
      <c r="Z32" s="10"/>
      <c r="AA32" s="10"/>
      <c r="AB32" s="10"/>
    </row>
    <row r="33" spans="1:28" ht="14.45">
      <c r="A33" s="39">
        <f t="shared" si="5"/>
        <v>25</v>
      </c>
      <c r="B33" s="39">
        <f>INDEX(Global!$Z$5:$BQ$6, 2, MATCH(Appendix!$A33, Global!$Z$5:$BQ$5,0))</f>
        <v>2049</v>
      </c>
      <c r="C33" s="15">
        <f>INDEX(Cost!$Z$24:$BQ$24,1,MATCH(B33,Cost!$Z$7:$BQ$7))</f>
        <v>0</v>
      </c>
      <c r="D33" s="15">
        <f>INDEX(Cost!$Z$34:$BQ$34,1,MATCH($B33,Cost!$Z$7:$BQ$7,0))</f>
        <v>0</v>
      </c>
      <c r="E33" s="15">
        <f>IF('Ben1'!$A$5=1,INDEX('Ben1'!$Z$33:$BQ$33,1,MATCH(Appendix!B33,'Ben1'!$Z$9:$BQ$9,0)),0)</f>
        <v>215746.2069774743</v>
      </c>
      <c r="F33" s="15">
        <f>IF('Ben2'!$A$5=1,INDEX('Ben2'!$Z$35:$BQ$35,1,MATCH(Appendix!B33,'Ben2'!$Z$9:$BQ$9,0)),0)</f>
        <v>18090319.069951307</v>
      </c>
      <c r="G33" s="15">
        <f>IF('Ben3'!$A$5=1,INDEX('Ben3'!Z$42:BQ$42,1,MATCH(Appendix!B33,'Ben3'!$Z$9:$BQ$9,0)),0)</f>
        <v>2573995.2544506928</v>
      </c>
      <c r="H33" s="15">
        <f>IF('Ben4'!$A$5=1,INDEX('Ben4'!Z$52:BQ$52,1,MATCH(Appendix!B33,'Ben4'!$Z$9:$BQ$9,0)),0)</f>
        <v>404506.13125089533</v>
      </c>
      <c r="I33" s="15">
        <f>IF('Ben5'!$A$5=1,INDEX('Ben5'!$Z$39:$BQ$39,1,MATCH(Appendix!B33,'Ben5'!$Z$9:$BQ$9,0)),0)</f>
        <v>1613868.3269436138</v>
      </c>
      <c r="J33" s="15">
        <f>IF('Ben6'!$A$5=1,INDEX('Ben6'!$Z$57:$BQ$57,1,MATCH(Appendix!B33,'Ben6'!$Z$9:$BQ$9,0)),0)</f>
        <v>432131.4766463553</v>
      </c>
      <c r="K33" s="15">
        <f>IF('Ben6'!$A$5=1,INDEX('Ben7'!$Z$26:$BQ$26,1,MATCH(Appendix!B33,'Ben7'!$Z$9:$BQ$9,0)),0)</f>
        <v>19868827.584359881</v>
      </c>
      <c r="L33" s="15">
        <f t="shared" si="1"/>
        <v>23114820.259242866</v>
      </c>
      <c r="M33" s="352">
        <f>INDEX(Global!$Z$12:$BQ$12,1,MATCH($A33,Global!$Z$5:$BQ$5))</f>
        <v>0.13136711715458982</v>
      </c>
      <c r="N33" s="15">
        <f t="shared" si="2"/>
        <v>0</v>
      </c>
      <c r="O33" s="15">
        <f t="shared" si="3"/>
        <v>0</v>
      </c>
      <c r="P33" s="15">
        <f t="shared" si="6"/>
        <v>5674979.8592498619</v>
      </c>
      <c r="S33" s="10">
        <f t="shared" si="7"/>
        <v>28341.957247668248</v>
      </c>
      <c r="T33" s="10">
        <f t="shared" si="8"/>
        <v>2376473.0646262038</v>
      </c>
      <c r="U33" s="10">
        <f t="shared" si="9"/>
        <v>338138.33614678239</v>
      </c>
      <c r="V33" s="10">
        <f t="shared" si="10"/>
        <v>53138.804333786255</v>
      </c>
      <c r="W33" s="10">
        <f t="shared" si="11"/>
        <v>212009.22957768358</v>
      </c>
      <c r="X33" s="10">
        <f t="shared" si="12"/>
        <v>56767.866318787652</v>
      </c>
      <c r="Y33" s="10">
        <f t="shared" si="12"/>
        <v>2610110.6009989502</v>
      </c>
      <c r="Z33" s="10"/>
      <c r="AA33" s="10"/>
      <c r="AB33" s="10"/>
    </row>
    <row r="34" spans="1:28" ht="14.45">
      <c r="A34" s="39">
        <f t="shared" si="5"/>
        <v>26</v>
      </c>
      <c r="B34" s="39">
        <f>INDEX(Global!$Z$5:$BQ$6, 2, MATCH(Appendix!$A34, Global!$Z$5:$BQ$5,0))</f>
        <v>2050</v>
      </c>
      <c r="C34" s="15">
        <f>INDEX(Cost!$Z$24:$BQ$24,1,MATCH(B34,Cost!$Z$7:$BQ$7))</f>
        <v>0</v>
      </c>
      <c r="D34" s="15">
        <f>INDEX(Cost!$Z$34:$BQ$34,1,MATCH($B34,Cost!$Z$7:$BQ$7,0))</f>
        <v>0</v>
      </c>
      <c r="E34" s="15">
        <f>IF('Ben1'!$A$5=1,INDEX('Ben1'!$Z$33:$BQ$33,1,MATCH(Appendix!B34,'Ben1'!$Z$9:$BQ$9,0)),0)</f>
        <v>205650.15610512445</v>
      </c>
      <c r="F34" s="15">
        <f>IF('Ben2'!$A$5=1,INDEX('Ben2'!$Z$35:$BQ$35,1,MATCH(Appendix!B34,'Ben2'!$Z$9:$BQ$9,0)),0)</f>
        <v>18372065.309093844</v>
      </c>
      <c r="G34" s="15">
        <f>IF('Ben3'!$A$5=1,INDEX('Ben3'!Z$42:BQ$42,1,MATCH(Appendix!B34,'Ben3'!$Z$9:$BQ$9,0)),0)</f>
        <v>2443068.9152624374</v>
      </c>
      <c r="H34" s="15">
        <f>IF('Ben4'!$A$5=1,INDEX('Ben4'!Z$52:BQ$52,1,MATCH(Appendix!B34,'Ben4'!$Z$9:$BQ$9,0)),0)</f>
        <v>381189.20159594738</v>
      </c>
      <c r="I34" s="15">
        <f>IF('Ben5'!$A$5=1,INDEX('Ben5'!$Z$39:$BQ$39,1,MATCH(Appendix!B34,'Ben5'!$Z$9:$BQ$9,0)),0)</f>
        <v>1613688.9090458828</v>
      </c>
      <c r="J34" s="15">
        <f>IF('Ben6'!$A$5=1,INDEX('Ben6'!$Z$57:$BQ$57,1,MATCH(Appendix!B34,'Ben6'!$Z$9:$BQ$9,0)),0)</f>
        <v>438861.67404582817</v>
      </c>
      <c r="K34" s="15">
        <f>IF('Ben6'!$A$5=1,INDEX('Ben7'!$Z$26:$BQ$26,1,MATCH(Appendix!B34,'Ben7'!$Z$9:$BQ$9,0)),0)</f>
        <v>20034176.676422931</v>
      </c>
      <c r="L34" s="15">
        <f t="shared" si="1"/>
        <v>23248874.009043939</v>
      </c>
      <c r="M34" s="352">
        <f>INDEX(Global!$Z$12:$BQ$12,1,MATCH($A34,Global!$Z$5:$BQ$5))</f>
        <v>0.1227730066865325</v>
      </c>
      <c r="N34" s="15">
        <f t="shared" si="2"/>
        <v>0</v>
      </c>
      <c r="O34" s="15">
        <f t="shared" si="3"/>
        <v>0</v>
      </c>
      <c r="P34" s="15">
        <f t="shared" si="6"/>
        <v>5339238.55921093</v>
      </c>
      <c r="S34" s="10">
        <f t="shared" si="7"/>
        <v>25248.287990580899</v>
      </c>
      <c r="T34" s="10">
        <f t="shared" si="8"/>
        <v>2255593.6970387902</v>
      </c>
      <c r="U34" s="10">
        <f t="shared" si="9"/>
        <v>299942.91626917495</v>
      </c>
      <c r="V34" s="10">
        <f t="shared" si="10"/>
        <v>46799.744396373237</v>
      </c>
      <c r="W34" s="10">
        <f t="shared" si="11"/>
        <v>198117.43922027349</v>
      </c>
      <c r="X34" s="10">
        <f t="shared" si="12"/>
        <v>53880.367242091306</v>
      </c>
      <c r="Y34" s="10">
        <f t="shared" si="12"/>
        <v>2459656.1070536459</v>
      </c>
      <c r="Z34" s="10"/>
      <c r="AA34" s="10"/>
      <c r="AB34" s="10"/>
    </row>
    <row r="35" spans="1:28" ht="14.45">
      <c r="A35" s="39">
        <f t="shared" si="5"/>
        <v>27</v>
      </c>
      <c r="B35" s="39">
        <f>INDEX(Global!$Z$5:$BQ$6, 2, MATCH(Appendix!$A35, Global!$Z$5:$BQ$5,0))</f>
        <v>2051</v>
      </c>
      <c r="C35" s="15">
        <f>INDEX(Cost!$Z$24:$BQ$24,1,MATCH(B35,Cost!$Z$7:$BQ$7))</f>
        <v>0</v>
      </c>
      <c r="D35" s="15">
        <f>INDEX(Cost!$Z$34:$BQ$34,1,MATCH($B35,Cost!$Z$7:$BQ$7,0))</f>
        <v>0</v>
      </c>
      <c r="E35" s="15">
        <f>IF('Ben1'!$A$5=1,INDEX('Ben1'!$Z$33:$BQ$33,1,MATCH(Appendix!B35,'Ben1'!$Z$9:$BQ$9,0)),0)</f>
        <v>-156821.24770046209</v>
      </c>
      <c r="F35" s="15">
        <f>IF('Ben2'!$A$5=1,INDEX('Ben2'!$Z$35:$BQ$35,1,MATCH(Appendix!B35,'Ben2'!$Z$9:$BQ$9,0)),0)</f>
        <v>18658199.582685299</v>
      </c>
      <c r="G35" s="15">
        <f>IF('Ben3'!$A$5=1,INDEX('Ben3'!Z$42:BQ$42,1,MATCH(Appendix!B35,'Ben3'!$Z$9:$BQ$9,0)),0)</f>
        <v>2318802.1479065702</v>
      </c>
      <c r="H35" s="15">
        <f>IF('Ben4'!$A$5=1,INDEX('Ben4'!Z$52:BQ$52,1,MATCH(Appendix!B35,'Ben4'!$Z$9:$BQ$9,0)),0)</f>
        <v>359216.32872167806</v>
      </c>
      <c r="I35" s="15">
        <f>IF('Ben5'!$A$5=1,INDEX('Ben5'!$Z$39:$BQ$39,1,MATCH(Appendix!B35,'Ben5'!$Z$9:$BQ$9,0)),0)</f>
        <v>1613296.028794948</v>
      </c>
      <c r="J35" s="15">
        <f>IF('Ben6'!$A$5=1,INDEX('Ben6'!$Z$57:$BQ$57,1,MATCH(Appendix!B35,'Ben6'!$Z$9:$BQ$9,0)),0)</f>
        <v>445696.69037075271</v>
      </c>
      <c r="K35" s="15">
        <f>IF('Ben6'!$A$5=1,INDEX('Ben7'!$Z$26:$BQ$26,1,MATCH(Appendix!B35,'Ben7'!$Z$9:$BQ$9,0)),0)</f>
        <v>20200901.809529666</v>
      </c>
      <c r="L35" s="15">
        <f t="shared" si="1"/>
        <v>23395210.778479252</v>
      </c>
      <c r="M35" s="352">
        <f>INDEX(Global!$Z$12:$BQ$12,1,MATCH($A35,Global!$Z$5:$BQ$5))</f>
        <v>0.11474112774442291</v>
      </c>
      <c r="N35" s="15">
        <f t="shared" si="2"/>
        <v>0</v>
      </c>
      <c r="O35" s="15">
        <f t="shared" si="3"/>
        <v>0</v>
      </c>
      <c r="P35" s="15">
        <f t="shared" si="6"/>
        <v>4984273.2768055359</v>
      </c>
      <c r="S35" s="10">
        <f t="shared" si="7"/>
        <v>-17993.846815438508</v>
      </c>
      <c r="T35" s="10">
        <f t="shared" si="8"/>
        <v>2140862.861797832</v>
      </c>
      <c r="U35" s="10">
        <f t="shared" si="9"/>
        <v>266061.97346698999</v>
      </c>
      <c r="V35" s="10">
        <f t="shared" si="10"/>
        <v>41216.886661736673</v>
      </c>
      <c r="W35" s="10">
        <f t="shared" si="11"/>
        <v>185111.40572953131</v>
      </c>
      <c r="X35" s="10">
        <f t="shared" si="12"/>
        <v>51139.740885097039</v>
      </c>
      <c r="Y35" s="10">
        <f t="shared" si="12"/>
        <v>2317874.2550797872</v>
      </c>
      <c r="Z35" s="10"/>
      <c r="AA35" s="10"/>
      <c r="AB35" s="10"/>
    </row>
    <row r="36" spans="1:28" ht="14.45">
      <c r="A36" s="39">
        <f t="shared" si="5"/>
        <v>28</v>
      </c>
      <c r="B36" s="39">
        <f>INDEX(Global!$Z$5:$BQ$6, 2, MATCH(Appendix!$A36, Global!$Z$5:$BQ$5,0))</f>
        <v>2052</v>
      </c>
      <c r="C36" s="15">
        <f>INDEX(Cost!$Z$24:$BQ$24,1,MATCH(B36,Cost!$Z$7:$BQ$7))</f>
        <v>0</v>
      </c>
      <c r="D36" s="15">
        <f>INDEX(Cost!$Z$34:$BQ$34,1,MATCH($B36,Cost!$Z$7:$BQ$7,0))</f>
        <v>0</v>
      </c>
      <c r="E36" s="15">
        <f>IF('Ben1'!$A$5=1,INDEX('Ben1'!$Z$33:$BQ$33,1,MATCH(Appendix!B36,'Ben1'!$Z$9:$BQ$9,0)),0)</f>
        <v>186853.30858196522</v>
      </c>
      <c r="F36" s="15">
        <f>IF('Ben2'!$A$5=1,INDEX('Ben2'!$Z$35:$BQ$35,1,MATCH(Appendix!B36,'Ben2'!$Z$9:$BQ$9,0)),0)</f>
        <v>18948790.231820084</v>
      </c>
      <c r="G36" s="15">
        <f>IF('Ben3'!$A$5=1,INDEX('Ben3'!Z$42:BQ$42,1,MATCH(Appendix!B36,'Ben3'!$Z$9:$BQ$9,0)),0)</f>
        <v>2200856.2130792523</v>
      </c>
      <c r="H36" s="15">
        <f>IF('Ben4'!$A$5=1,INDEX('Ben4'!Z$52:BQ$52,1,MATCH(Appendix!B36,'Ben4'!$Z$9:$BQ$9,0)),0)</f>
        <v>338510.03722045763</v>
      </c>
      <c r="I36" s="15">
        <f>IF('Ben5'!$A$5=1,INDEX('Ben5'!$Z$39:$BQ$39,1,MATCH(Appendix!B36,'Ben5'!$Z$9:$BQ$9,0)),0)</f>
        <v>1612684.6084515192</v>
      </c>
      <c r="J36" s="15">
        <f>IF('Ben6'!$A$5=1,INDEX('Ben6'!$Z$57:$BQ$57,1,MATCH(Appendix!B36,'Ben6'!$Z$9:$BQ$9,0)),0)</f>
        <v>452638.15811516723</v>
      </c>
      <c r="K36" s="15">
        <f>IF('Ben6'!$A$5=1,INDEX('Ben7'!$Z$26:$BQ$26,1,MATCH(Appendix!B36,'Ben7'!$Z$9:$BQ$9,0)),0)</f>
        <v>20369014.435142756</v>
      </c>
      <c r="L36" s="15">
        <f t="shared" si="1"/>
        <v>23553479.248686481</v>
      </c>
      <c r="M36" s="352">
        <f>INDEX(Global!$Z$12:$BQ$12,1,MATCH($A36,Global!$Z$5:$BQ$5))</f>
        <v>0.10723469882656347</v>
      </c>
      <c r="N36" s="15">
        <f t="shared" si="2"/>
        <v>0</v>
      </c>
      <c r="O36" s="15">
        <f t="shared" si="3"/>
        <v>0</v>
      </c>
      <c r="P36" s="15">
        <f t="shared" si="6"/>
        <v>4730052.5401675981</v>
      </c>
      <c r="S36" s="10">
        <f t="shared" si="7"/>
        <v>20037.158270533968</v>
      </c>
      <c r="T36" s="10">
        <f t="shared" si="8"/>
        <v>2031967.8136369546</v>
      </c>
      <c r="U36" s="10">
        <f t="shared" si="9"/>
        <v>236008.15317012463</v>
      </c>
      <c r="V36" s="10">
        <f t="shared" si="10"/>
        <v>36300.021891104567</v>
      </c>
      <c r="W36" s="10">
        <f t="shared" si="11"/>
        <v>172935.7482895331</v>
      </c>
      <c r="X36" s="10">
        <f t="shared" si="12"/>
        <v>48538.516562890378</v>
      </c>
      <c r="Y36" s="10">
        <f t="shared" si="12"/>
        <v>2184265.1283464571</v>
      </c>
      <c r="Z36" s="10"/>
      <c r="AA36" s="10"/>
      <c r="AB36" s="10"/>
    </row>
    <row r="37" spans="1:28" ht="14.45">
      <c r="A37" s="39">
        <f t="shared" si="5"/>
        <v>29</v>
      </c>
      <c r="B37" s="39">
        <f>INDEX(Global!$Z$5:$BQ$6, 2, MATCH(Appendix!$A37, Global!$Z$5:$BQ$5,0))</f>
        <v>2053</v>
      </c>
      <c r="C37" s="15">
        <f>INDEX(Cost!$Z$24:$BQ$24,1,MATCH(B37,Cost!$Z$7:$BQ$7))</f>
        <v>0</v>
      </c>
      <c r="D37" s="15">
        <f>INDEX(Cost!$Z$34:$BQ$34,1,MATCH($B37,Cost!$Z$7:$BQ$7,0))</f>
        <v>0</v>
      </c>
      <c r="E37" s="15">
        <f>IF('Ben1'!$A$5=1,INDEX('Ben1'!$Z$33:$BQ$33,1,MATCH(Appendix!B37,'Ben1'!$Z$9:$BQ$9,0)),0)</f>
        <v>178109.32862728008</v>
      </c>
      <c r="F37" s="15">
        <f>IF('Ben2'!$A$5=1,INDEX('Ben2'!$Z$35:$BQ$35,1,MATCH(Appendix!B37,'Ben2'!$Z$9:$BQ$9,0)),0)</f>
        <v>19243906.66196553</v>
      </c>
      <c r="G37" s="15">
        <f>IF('Ben3'!$A$5=1,INDEX('Ben3'!Z$42:BQ$42,1,MATCH(Appendix!B37,'Ben3'!$Z$9:$BQ$9,0)),0)</f>
        <v>2088909.601460621</v>
      </c>
      <c r="H37" s="15">
        <f>IF('Ben4'!$A$5=1,INDEX('Ben4'!Z$52:BQ$52,1,MATCH(Appendix!B37,'Ben4'!$Z$9:$BQ$9,0)),0)</f>
        <v>318997.31759627088</v>
      </c>
      <c r="I37" s="15">
        <f>IF('Ben5'!$A$5=1,INDEX('Ben5'!$Z$39:$BQ$39,1,MATCH(Appendix!B37,'Ben5'!$Z$9:$BQ$9,0)),0)</f>
        <v>1611849.476603372</v>
      </c>
      <c r="J37" s="15">
        <f>IF('Ben6'!$A$5=1,INDEX('Ben6'!$Z$57:$BQ$57,1,MATCH(Appendix!B37,'Ben6'!$Z$9:$BQ$9,0)),0)</f>
        <v>459687.73519825947</v>
      </c>
      <c r="K37" s="15">
        <f>IF('Ben6'!$A$5=1,INDEX('Ben7'!$Z$26:$BQ$26,1,MATCH(Appendix!B37,'Ben7'!$Z$9:$BQ$9,0)),0)</f>
        <v>20538526.100024335</v>
      </c>
      <c r="L37" s="15">
        <f t="shared" si="1"/>
        <v>23723350.792824052</v>
      </c>
      <c r="M37" s="352">
        <f>INDEX(Global!$Z$12:$BQ$12,1,MATCH($A37,Global!$Z$5:$BQ$5))</f>
        <v>0.10021934469772288</v>
      </c>
      <c r="N37" s="15">
        <f t="shared" si="2"/>
        <v>0</v>
      </c>
      <c r="O37" s="15">
        <f t="shared" si="3"/>
        <v>0</v>
      </c>
      <c r="P37" s="15">
        <f t="shared" si="6"/>
        <v>4453746.297492126</v>
      </c>
      <c r="S37" s="10">
        <f t="shared" si="7"/>
        <v>17850.000199577386</v>
      </c>
      <c r="T37" s="10">
        <f t="shared" si="8"/>
        <v>1928611.7150863293</v>
      </c>
      <c r="U37" s="10">
        <f t="shared" si="9"/>
        <v>209349.15139116489</v>
      </c>
      <c r="V37" s="10">
        <f t="shared" si="10"/>
        <v>31969.702129829653</v>
      </c>
      <c r="W37" s="10">
        <f t="shared" si="11"/>
        <v>161538.49829655755</v>
      </c>
      <c r="X37" s="10">
        <f t="shared" si="12"/>
        <v>46069.603587149926</v>
      </c>
      <c r="Y37" s="10">
        <f t="shared" si="12"/>
        <v>2058357.6268015169</v>
      </c>
      <c r="Z37" s="10"/>
      <c r="AA37" s="10"/>
      <c r="AB37" s="10"/>
    </row>
    <row r="38" spans="1:28" ht="14.45">
      <c r="A38" s="39">
        <f t="shared" si="5"/>
        <v>30</v>
      </c>
      <c r="B38" s="39">
        <f>INDEX(Global!$Z$5:$BQ$6, 2, MATCH(Appendix!$A38, Global!$Z$5:$BQ$5,0))</f>
        <v>2054</v>
      </c>
      <c r="C38" s="15">
        <f>INDEX(Cost!$Z$24:$BQ$24,1,MATCH(B38,Cost!$Z$7:$BQ$7))</f>
        <v>0</v>
      </c>
      <c r="D38" s="15">
        <f>INDEX(Cost!$Z$34:$BQ$34,1,MATCH($B38,Cost!$Z$7:$BQ$7,0))</f>
        <v>0</v>
      </c>
      <c r="E38" s="15">
        <f>IF('Ben1'!$A$5=1,INDEX('Ben1'!$Z$33:$BQ$33,1,MATCH(Appendix!B38,'Ben1'!$Z$9:$BQ$9,0)),0)</f>
        <v>169774.53160881461</v>
      </c>
      <c r="F38" s="15">
        <f>IF('Ben2'!$A$5=1,INDEX('Ben2'!$Z$35:$BQ$35,1,MATCH(Appendix!B38,'Ben2'!$Z$9:$BQ$9,0)),0)</f>
        <v>19543619.359538943</v>
      </c>
      <c r="G38" s="15">
        <f>IF('Ben3'!$A$5=1,INDEX('Ben3'!Z$42:BQ$42,1,MATCH(Appendix!B38,'Ben3'!$Z$9:$BQ$9,0)),0)</f>
        <v>1982657.1573111853</v>
      </c>
      <c r="H38" s="15">
        <f>IF('Ben4'!$A$5=1,INDEX('Ben4'!Z$52:BQ$52,1,MATCH(Appendix!B38,'Ben4'!$Z$9:$BQ$9,0)),0)</f>
        <v>300609.36883636483</v>
      </c>
      <c r="I38" s="15">
        <f>IF('Ben5'!$A$5=1,INDEX('Ben5'!$Z$39:$BQ$39,1,MATCH(Appendix!B38,'Ben5'!$Z$9:$BQ$9,0)),0)</f>
        <v>1610785.3665850342</v>
      </c>
      <c r="J38" s="15">
        <f>IF('Ben6'!$A$5=1,INDEX('Ben6'!$Z$57:$BQ$57,1,MATCH(Appendix!B38,'Ben6'!$Z$9:$BQ$9,0)),0)</f>
        <v>466847.10536034731</v>
      </c>
      <c r="K38" s="15">
        <f>IF('Ben6'!$A$5=1,INDEX('Ben7'!$Z$26:$BQ$26,1,MATCH(Appendix!B38,'Ben7'!$Z$9:$BQ$9,0)),0)</f>
        <v>20709448.447029125</v>
      </c>
      <c r="L38" s="15">
        <f t="shared" si="1"/>
        <v>23904518.357631877</v>
      </c>
      <c r="M38" s="352">
        <f>INDEX(Global!$Z$12:$BQ$12,1,MATCH($A38,Global!$Z$5:$BQ$5))</f>
        <v>9.366293896983445E-2</v>
      </c>
      <c r="N38" s="15">
        <f t="shared" si="2"/>
        <v>0</v>
      </c>
      <c r="O38" s="15">
        <f t="shared" si="3"/>
        <v>0</v>
      </c>
      <c r="P38" s="15">
        <f t="shared" si="6"/>
        <v>4194576.8316198923</v>
      </c>
      <c r="S38" s="10">
        <f t="shared" si="7"/>
        <v>15901.581592708631</v>
      </c>
      <c r="T38" s="10">
        <f t="shared" si="8"/>
        <v>1830512.8273221711</v>
      </c>
      <c r="U38" s="10">
        <f t="shared" si="9"/>
        <v>185701.49632334302</v>
      </c>
      <c r="V38" s="10">
        <f t="shared" si="10"/>
        <v>28155.956967080892</v>
      </c>
      <c r="W38" s="10">
        <f t="shared" si="11"/>
        <v>150870.89148395648</v>
      </c>
      <c r="X38" s="10">
        <f t="shared" si="12"/>
        <v>43726.271937610087</v>
      </c>
      <c r="Y38" s="10">
        <f t="shared" si="12"/>
        <v>1939707.8059930217</v>
      </c>
      <c r="Z38" s="10"/>
      <c r="AA38" s="10"/>
      <c r="AB38" s="10"/>
    </row>
    <row r="39" spans="1:28" ht="14.45">
      <c r="A39" s="39">
        <f t="shared" si="5"/>
        <v>31</v>
      </c>
      <c r="B39" s="39">
        <f>INDEX(Global!$Z$5:$BQ$6, 2, MATCH(Appendix!$A39, Global!$Z$5:$BQ$5,0))</f>
        <v>2055</v>
      </c>
      <c r="C39" s="15">
        <f>INDEX(Cost!$Z$24:$BQ$24,1,MATCH(B39,Cost!$Z$7:$BQ$7))</f>
        <v>0</v>
      </c>
      <c r="D39" s="15">
        <f>INDEX(Cost!$Z$34:$BQ$34,1,MATCH($B39,Cost!$Z$7:$BQ$7,0))</f>
        <v>0</v>
      </c>
      <c r="E39" s="15">
        <f>IF('Ben1'!$A$5=1,INDEX('Ben1'!$Z$33:$BQ$33,1,MATCH(Appendix!B39,'Ben1'!$Z$9:$BQ$9,0)),0)</f>
        <v>161829.76941825193</v>
      </c>
      <c r="F39" s="15">
        <f>IF('Ben2'!$A$5=1,INDEX('Ben2'!$Z$35:$BQ$35,1,MATCH(Appendix!B39,'Ben2'!$Z$9:$BQ$9,0)),0)</f>
        <v>19847999.908742718</v>
      </c>
      <c r="G39" s="15">
        <f>IF('Ben3'!$A$5=1,INDEX('Ben3'!Z$42:BQ$42,1,MATCH(Appendix!B39,'Ben3'!$Z$9:$BQ$9,0)),0)</f>
        <v>1881809.2466465086</v>
      </c>
      <c r="H39" s="15">
        <f>IF('Ben4'!$A$5=1,INDEX('Ben4'!Z$52:BQ$52,1,MATCH(Appendix!B39,'Ben4'!$Z$9:$BQ$9,0)),0)</f>
        <v>283281.35582182714</v>
      </c>
      <c r="I39" s="15">
        <f>IF('Ben5'!$A$5=1,INDEX('Ben5'!$Z$39:$BQ$39,1,MATCH(Appendix!B39,'Ben5'!$Z$9:$BQ$9,0)),0)</f>
        <v>1609486.9148718331</v>
      </c>
      <c r="J39" s="15">
        <f>IF('Ben6'!$A$5=1,INDEX('Ben6'!$Z$57:$BQ$57,1,MATCH(Appendix!B39,'Ben6'!$Z$9:$BQ$9,0)),0)</f>
        <v>474117.97856502939</v>
      </c>
      <c r="K39" s="15">
        <f>IF('Ben6'!$A$5=1,INDEX('Ben7'!$Z$26:$BQ$26,1,MATCH(Appendix!B39,'Ben7'!$Z$9:$BQ$9,0)),0)</f>
        <v>20881793.215904068</v>
      </c>
      <c r="L39" s="15">
        <f t="shared" si="1"/>
        <v>24096695.404647917</v>
      </c>
      <c r="M39" s="352">
        <f>INDEX(Global!$Z$12:$BQ$12,1,MATCH($A39,Global!$Z$5:$BQ$5))</f>
        <v>8.7535456981153698E-2</v>
      </c>
      <c r="N39" s="15">
        <f t="shared" si="2"/>
        <v>0</v>
      </c>
      <c r="O39" s="15">
        <f t="shared" si="3"/>
        <v>0</v>
      </c>
      <c r="P39" s="15">
        <f t="shared" si="6"/>
        <v>3951378.3985408209</v>
      </c>
      <c r="S39" s="10">
        <f t="shared" si="7"/>
        <v>14165.842819181415</v>
      </c>
      <c r="T39" s="10">
        <f t="shared" si="8"/>
        <v>1737403.7421736908</v>
      </c>
      <c r="U39" s="10">
        <f t="shared" si="9"/>
        <v>164725.0323565627</v>
      </c>
      <c r="V39" s="10">
        <f t="shared" si="10"/>
        <v>24797.162936104443</v>
      </c>
      <c r="W39" s="10">
        <f t="shared" si="11"/>
        <v>140887.17259849314</v>
      </c>
      <c r="X39" s="10">
        <f t="shared" si="12"/>
        <v>41502.133916670682</v>
      </c>
      <c r="Y39" s="10">
        <f t="shared" si="12"/>
        <v>1827897.3117401176</v>
      </c>
      <c r="Z39" s="10"/>
      <c r="AA39" s="10"/>
      <c r="AB39" s="10"/>
    </row>
    <row r="40" spans="1:28" ht="14.45">
      <c r="A40" s="39">
        <f t="shared" si="5"/>
        <v>32</v>
      </c>
      <c r="B40" s="39">
        <f>INDEX(Global!$Z$5:$BQ$6, 2, MATCH(Appendix!$A40, Global!$Z$5:$BQ$5,0))</f>
        <v>2056</v>
      </c>
      <c r="C40" s="15">
        <f>INDEX(Cost!$Z$24:$BQ$24,1,MATCH(B40,Cost!$Z$7:$BQ$7))</f>
        <v>0</v>
      </c>
      <c r="D40" s="15">
        <f>INDEX(Cost!$Z$34:$BQ$34,1,MATCH($B40,Cost!$Z$7:$BQ$7,0))</f>
        <v>0</v>
      </c>
      <c r="E40" s="15">
        <f>IF('Ben1'!$A$5=1,INDEX('Ben1'!$Z$33:$BQ$33,1,MATCH(Appendix!B40,'Ben1'!$Z$9:$BQ$9,0)),0)</f>
        <v>154256.79000138602</v>
      </c>
      <c r="F40" s="15">
        <f>IF('Ben2'!$A$5=1,INDEX('Ben2'!$Z$35:$BQ$35,1,MATCH(Appendix!B40,'Ben2'!$Z$9:$BQ$9,0)),0)</f>
        <v>20157121.008661754</v>
      </c>
      <c r="G40" s="15">
        <f>IF('Ben3'!$A$5=1,INDEX('Ben3'!Z$42:BQ$42,1,MATCH(Appendix!B40,'Ben3'!$Z$9:$BQ$9,0)),0)</f>
        <v>1786090.9677227139</v>
      </c>
      <c r="H40" s="15">
        <f>IF('Ben4'!$A$5=1,INDEX('Ben4'!Z$52:BQ$52,1,MATCH(Appendix!B40,'Ben4'!$Z$9:$BQ$9,0)),0)</f>
        <v>266952.18072173739</v>
      </c>
      <c r="I40" s="15">
        <f>IF('Ben5'!$A$5=1,INDEX('Ben5'!$Z$39:$BQ$39,1,MATCH(Appendix!B40,'Ben5'!$Z$9:$BQ$9,0)),0)</f>
        <v>1607948.659447931</v>
      </c>
      <c r="J40" s="15">
        <f>IF('Ben6'!$A$5=1,INDEX('Ben6'!$Z$57:$BQ$57,1,MATCH(Appendix!B40,'Ben6'!$Z$9:$BQ$9,0)),0)</f>
        <v>481502.09140759625</v>
      </c>
      <c r="K40" s="15">
        <f>IF('Ben6'!$A$5=1,INDEX('Ben7'!$Z$26:$BQ$26,1,MATCH(Appendix!B40,'Ben7'!$Z$9:$BQ$9,0)),0)</f>
        <v>21055572.244094741</v>
      </c>
      <c r="L40" s="15">
        <f t="shared" si="1"/>
        <v>24299614.907961734</v>
      </c>
      <c r="M40" s="352">
        <f>INDEX(Global!$Z$12:$BQ$12,1,MATCH($A40,Global!$Z$5:$BQ$5))</f>
        <v>8.1808838300143641E-2</v>
      </c>
      <c r="N40" s="15">
        <f t="shared" si="2"/>
        <v>0</v>
      </c>
      <c r="O40" s="15">
        <f t="shared" si="3"/>
        <v>0</v>
      </c>
      <c r="P40" s="15">
        <f t="shared" si="6"/>
        <v>3723074.7405852629</v>
      </c>
      <c r="S40" s="10">
        <f t="shared" si="7"/>
        <v>12619.568789922603</v>
      </c>
      <c r="T40" s="10">
        <f t="shared" si="8"/>
        <v>1649030.6531940377</v>
      </c>
      <c r="U40" s="10">
        <f t="shared" si="9"/>
        <v>146118.02716777459</v>
      </c>
      <c r="V40" s="10">
        <f t="shared" si="10"/>
        <v>21839.047786535335</v>
      </c>
      <c r="W40" s="10">
        <f t="shared" si="11"/>
        <v>131544.41187570852</v>
      </c>
      <c r="X40" s="10">
        <f t="shared" si="12"/>
        <v>39391.126737145023</v>
      </c>
      <c r="Y40" s="10">
        <f t="shared" si="12"/>
        <v>1722531.9050341393</v>
      </c>
      <c r="Z40" s="10"/>
      <c r="AA40" s="10"/>
      <c r="AB40" s="10"/>
    </row>
    <row r="41" spans="1:28" ht="14.45">
      <c r="A41" s="39">
        <f t="shared" si="5"/>
        <v>33</v>
      </c>
      <c r="B41" s="39">
        <f>INDEX(Global!$Z$5:$BQ$6, 2, MATCH(Appendix!$A41, Global!$Z$5:$BQ$5,0))</f>
        <v>2057</v>
      </c>
      <c r="C41" s="15">
        <f>INDEX(Cost!$Z$24:$BQ$24,1,MATCH(B41,Cost!$Z$7:$BQ$7))</f>
        <v>0</v>
      </c>
      <c r="D41" s="15">
        <f>INDEX(Cost!$Z$34:$BQ$34,1,MATCH($B41,Cost!$Z$7:$BQ$7,0))</f>
        <v>0</v>
      </c>
      <c r="E41" s="15">
        <f>IF('Ben1'!$A$5=1,INDEX('Ben1'!$Z$33:$BQ$33,1,MATCH(Appendix!B41,'Ben1'!$Z$9:$BQ$9,0)),0)</f>
        <v>411706.9471939464</v>
      </c>
      <c r="F41" s="15">
        <f>IF('Ben2'!$A$5=1,INDEX('Ben2'!$Z$35:$BQ$35,1,MATCH(Appendix!B41,'Ben2'!$Z$9:$BQ$9,0)),0)</f>
        <v>20471056.490627073</v>
      </c>
      <c r="G41" s="15">
        <f>IF('Ben3'!$A$5=1,INDEX('Ben3'!Z$42:BQ$42,1,MATCH(Appendix!B41,'Ben3'!$Z$9:$BQ$9,0)),0)</f>
        <v>1695241.4016806642</v>
      </c>
      <c r="H41" s="15">
        <f>IF('Ben4'!$A$5=1,INDEX('Ben4'!Z$52:BQ$52,1,MATCH(Appendix!B41,'Ben4'!$Z$9:$BQ$9,0)),0)</f>
        <v>251564.26756483418</v>
      </c>
      <c r="I41" s="15">
        <f>IF('Ben5'!$A$5=1,INDEX('Ben5'!$Z$39:$BQ$39,1,MATCH(Appendix!B41,'Ben5'!$Z$9:$BQ$9,0)),0)</f>
        <v>1606165.0381478984</v>
      </c>
      <c r="J41" s="15">
        <f>IF('Ben6'!$A$5=1,INDEX('Ben6'!$Z$57:$BQ$57,1,MATCH(Appendix!B41,'Ben6'!$Z$9:$BQ$9,0)),0)</f>
        <v>489001.20752980409</v>
      </c>
      <c r="K41" s="15">
        <f>IF('Ben6'!$A$5=1,INDEX('Ben7'!$Z$26:$BQ$26,1,MATCH(Appendix!B41,'Ben7'!$Z$9:$BQ$9,0)),0)</f>
        <v>21230797.467558336</v>
      </c>
      <c r="L41" s="15">
        <f t="shared" si="1"/>
        <v>24513028.405550271</v>
      </c>
      <c r="M41" s="352">
        <f>INDEX(Global!$Z$12:$BQ$12,1,MATCH($A41,Global!$Z$5:$BQ$5))</f>
        <v>7.6456858224433308E-2</v>
      </c>
      <c r="N41" s="15">
        <f t="shared" si="2"/>
        <v>0</v>
      </c>
      <c r="O41" s="15">
        <f t="shared" si="3"/>
        <v>0</v>
      </c>
      <c r="P41" s="15">
        <f t="shared" si="6"/>
        <v>3528907.029115051</v>
      </c>
      <c r="S41" s="10">
        <f t="shared" si="7"/>
        <v>31477.819691621811</v>
      </c>
      <c r="T41" s="10">
        <f t="shared" si="8"/>
        <v>1565152.6638082394</v>
      </c>
      <c r="U41" s="10">
        <f t="shared" si="9"/>
        <v>129612.83150448813</v>
      </c>
      <c r="V41" s="10">
        <f t="shared" si="10"/>
        <v>19233.813539537932</v>
      </c>
      <c r="W41" s="10">
        <f t="shared" si="11"/>
        <v>122802.33260671538</v>
      </c>
      <c r="X41" s="10">
        <f t="shared" si="12"/>
        <v>37387.495995682919</v>
      </c>
      <c r="Y41" s="10">
        <f t="shared" si="12"/>
        <v>1623240.0719687655</v>
      </c>
      <c r="Z41" s="10"/>
      <c r="AA41" s="10"/>
      <c r="AB41" s="10"/>
    </row>
    <row r="42" spans="1:28" ht="14.45">
      <c r="A42" s="39">
        <f t="shared" si="5"/>
        <v>34</v>
      </c>
      <c r="B42" s="39">
        <f>INDEX(Global!$Z$5:$BQ$6, 2, MATCH(Appendix!$A42, Global!$Z$5:$BQ$5,0))</f>
        <v>2058</v>
      </c>
      <c r="C42" s="15">
        <f>INDEX(Cost!$Z$24:$BQ$24,1,MATCH(B42,Cost!$Z$7:$BQ$7))</f>
        <v>0</v>
      </c>
      <c r="D42" s="15">
        <f>INDEX(Cost!$Z$34:$BQ$34,1,MATCH($B42,Cost!$Z$7:$BQ$7,0))</f>
        <v>0</v>
      </c>
      <c r="E42" s="15">
        <f>IF('Ben1'!$A$5=1,INDEX('Ben1'!$Z$33:$BQ$33,1,MATCH(Appendix!B42,'Ben1'!$Z$9:$BQ$9,0)),0)</f>
        <v>140157.40191443576</v>
      </c>
      <c r="F42" s="15">
        <f>IF('Ben2'!$A$5=1,INDEX('Ben2'!$Z$35:$BQ$35,1,MATCH(Appendix!B42,'Ben2'!$Z$9:$BQ$9,0)),0)</f>
        <v>20789881.335849889</v>
      </c>
      <c r="G42" s="15">
        <f>IF('Ben3'!$A$5=1,INDEX('Ben3'!Z$42:BQ$42,1,MATCH(Appendix!B42,'Ben3'!$Z$9:$BQ$9,0)),0)</f>
        <v>1609012.9013061435</v>
      </c>
      <c r="H42" s="15">
        <f>IF('Ben4'!$A$5=1,INDEX('Ben4'!Z$52:BQ$52,1,MATCH(Appendix!B42,'Ben4'!$Z$9:$BQ$9,0)),0)</f>
        <v>237063.35922910983</v>
      </c>
      <c r="I42" s="15">
        <f>IF('Ben5'!$A$5=1,INDEX('Ben5'!$Z$39:$BQ$39,1,MATCH(Appendix!B42,'Ben5'!$Z$9:$BQ$9,0)),0)</f>
        <v>1604130.3869714339</v>
      </c>
      <c r="J42" s="15">
        <f>IF('Ben6'!$A$5=1,INDEX('Ben6'!$Z$57:$BQ$57,1,MATCH(Appendix!B42,'Ben6'!$Z$9:$BQ$9,0)),0)</f>
        <v>496617.11804110795</v>
      </c>
      <c r="K42" s="15">
        <f>IF('Ben6'!$A$5=1,INDEX('Ben7'!$Z$26:$BQ$26,1,MATCH(Appendix!B42,'Ben7'!$Z$9:$BQ$9,0)),0)</f>
        <v>21407480.921583503</v>
      </c>
      <c r="L42" s="15">
        <f t="shared" si="1"/>
        <v>24736705.101397686</v>
      </c>
      <c r="M42" s="352">
        <f>INDEX(Global!$Z$12:$BQ$12,1,MATCH($A42,Global!$Z$5:$BQ$5))</f>
        <v>7.1455007686386268E-2</v>
      </c>
      <c r="N42" s="15">
        <f t="shared" si="2"/>
        <v>0</v>
      </c>
      <c r="O42" s="15">
        <f t="shared" si="3"/>
        <v>0</v>
      </c>
      <c r="P42" s="15">
        <f t="shared" si="6"/>
        <v>3307248.1151852589</v>
      </c>
      <c r="S42" s="10">
        <f t="shared" si="7"/>
        <v>10014.948231099937</v>
      </c>
      <c r="T42" s="10">
        <f t="shared" si="8"/>
        <v>1485541.1306522123</v>
      </c>
      <c r="U42" s="10">
        <f t="shared" si="9"/>
        <v>114972.02923032515</v>
      </c>
      <c r="V42" s="10">
        <f t="shared" si="10"/>
        <v>16939.364155876592</v>
      </c>
      <c r="W42" s="10">
        <f t="shared" si="11"/>
        <v>114623.14913100959</v>
      </c>
      <c r="X42" s="10">
        <f t="shared" si="12"/>
        <v>35485.779986818365</v>
      </c>
      <c r="Y42" s="10">
        <f t="shared" si="12"/>
        <v>1529671.7137979167</v>
      </c>
      <c r="Z42" s="10"/>
      <c r="AA42" s="10"/>
      <c r="AB42" s="10"/>
    </row>
    <row r="43" spans="1:28" ht="14.45">
      <c r="A43" s="39">
        <f t="shared" si="5"/>
        <v>35</v>
      </c>
      <c r="B43" s="39">
        <f>INDEX(Global!$Z$5:$BQ$6, 2, MATCH(Appendix!$A43, Global!$Z$5:$BQ$5,0))</f>
        <v>2059</v>
      </c>
      <c r="C43" s="15">
        <f>INDEX(Cost!$Z$24:$BQ$24,1,MATCH(B43,Cost!$Z$7:$BQ$7))</f>
        <v>0</v>
      </c>
      <c r="D43" s="15">
        <f>INDEX(Cost!$Z$34:$BQ$34,1,MATCH($B43,Cost!$Z$7:$BQ$7,0))</f>
        <v>0</v>
      </c>
      <c r="E43" s="15">
        <f>IF('Ben1'!$A$5=1,INDEX('Ben1'!$Z$33:$BQ$33,1,MATCH(Appendix!B43,'Ben1'!$Z$9:$BQ$9,0)),0)</f>
        <v>133598.60174043194</v>
      </c>
      <c r="F43" s="15">
        <f>IF('Ben2'!$A$5=1,INDEX('Ben2'!$Z$35:$BQ$35,1,MATCH(Appendix!B43,'Ben2'!$Z$9:$BQ$9,0)),0)</f>
        <v>21113671.693330359</v>
      </c>
      <c r="G43" s="15">
        <f>IF('Ben3'!$A$5=1,INDEX('Ben3'!Z$42:BQ$42,1,MATCH(Appendix!B43,'Ben3'!$Z$9:$BQ$9,0)),0)</f>
        <v>1527170.4159672803</v>
      </c>
      <c r="H43" s="15">
        <f>IF('Ben4'!$A$5=1,INDEX('Ben4'!Z$52:BQ$52,1,MATCH(Appendix!B43,'Ben4'!$Z$9:$BQ$9,0)),0)</f>
        <v>223398.32613352418</v>
      </c>
      <c r="I43" s="15">
        <f>IF('Ben5'!$A$5=1,INDEX('Ben5'!$Z$39:$BQ$39,1,MATCH(Appendix!B43,'Ben5'!$Z$9:$BQ$9,0)),0)</f>
        <v>1601838.9383707866</v>
      </c>
      <c r="J43" s="15">
        <f>IF('Ben6'!$A$5=1,INDEX('Ben6'!$Z$57:$BQ$57,1,MATCH(Appendix!B43,'Ben6'!$Z$9:$BQ$9,0)),0)</f>
        <v>504351.64194645465</v>
      </c>
      <c r="K43" s="15">
        <f>IF('Ben6'!$A$5=1,INDEX('Ben7'!$Z$26:$BQ$26,1,MATCH(Appendix!B43,'Ben7'!$Z$9:$BQ$9,0)),0)</f>
        <v>21585634.741617009</v>
      </c>
      <c r="L43" s="15">
        <f t="shared" si="1"/>
        <v>24970431.015748404</v>
      </c>
      <c r="M43" s="352">
        <f>INDEX(Global!$Z$12:$BQ$12,1,MATCH($A43,Global!$Z$5:$BQ$5))</f>
        <v>6.6780381015314264E-2</v>
      </c>
      <c r="N43" s="15">
        <f t="shared" si="2"/>
        <v>0</v>
      </c>
      <c r="O43" s="15">
        <f t="shared" si="3"/>
        <v>0</v>
      </c>
      <c r="P43" s="15">
        <f t="shared" si="6"/>
        <v>3117953.575378227</v>
      </c>
      <c r="S43" s="10">
        <f t="shared" si="7"/>
        <v>8921.765527339272</v>
      </c>
      <c r="T43" s="10">
        <f t="shared" si="8"/>
        <v>1409979.0403128569</v>
      </c>
      <c r="U43" s="10">
        <f t="shared" si="9"/>
        <v>101985.02225361095</v>
      </c>
      <c r="V43" s="10">
        <f t="shared" si="10"/>
        <v>14918.625337380183</v>
      </c>
      <c r="W43" s="10">
        <f t="shared" si="11"/>
        <v>106971.41462956763</v>
      </c>
      <c r="X43" s="10">
        <f t="shared" si="12"/>
        <v>33680.7948148836</v>
      </c>
      <c r="Y43" s="10">
        <f t="shared" si="12"/>
        <v>1441496.9125025885</v>
      </c>
      <c r="Z43" s="10"/>
      <c r="AA43" s="10"/>
      <c r="AB43" s="10"/>
    </row>
    <row r="44" spans="1:28" ht="14.45">
      <c r="A44" s="39">
        <f t="shared" si="5"/>
        <v>36</v>
      </c>
      <c r="B44" s="39">
        <f>INDEX(Global!$Z$5:$BQ$6, 2, MATCH(Appendix!$A44, Global!$Z$5:$BQ$5,0))</f>
        <v>2060</v>
      </c>
      <c r="C44" s="15">
        <f>INDEX(Cost!$Z$24:$BQ$24,1,MATCH(B44,Cost!$Z$7:$BQ$7))</f>
        <v>0</v>
      </c>
      <c r="D44" s="15">
        <f>INDEX(Cost!$Z$34:$BQ$34,1,MATCH($B44,Cost!$Z$7:$BQ$7,0))</f>
        <v>0</v>
      </c>
      <c r="E44" s="15">
        <f>IF('Ben1'!$A$5=1,INDEX('Ben1'!$Z$33:$BQ$33,1,MATCH(Appendix!B44,'Ben1'!$Z$9:$BQ$9,0)),0)</f>
        <v>127346.72691703343</v>
      </c>
      <c r="F44" s="15">
        <f>IF('Ben2'!$A$5=1,INDEX('Ben2'!$Z$35:$BQ$35,1,MATCH(Appendix!B44,'Ben2'!$Z$9:$BQ$9,0)),0)</f>
        <v>21442504.898045201</v>
      </c>
      <c r="G44" s="15">
        <f>IF('Ben3'!$A$5=1,INDEX('Ben3'!Z$42:BQ$42,1,MATCH(Appendix!B44,'Ben3'!$Z$9:$BQ$9,0)),0)</f>
        <v>1449490.8508890339</v>
      </c>
      <c r="H44" s="15">
        <f>IF('Ben4'!$A$5=1,INDEX('Ben4'!Z$52:BQ$52,1,MATCH(Appendix!B44,'Ben4'!$Z$9:$BQ$9,0)),0)</f>
        <v>210520.98595729424</v>
      </c>
      <c r="I44" s="15">
        <f>IF('Ben5'!$A$5=1,INDEX('Ben5'!$Z$39:$BQ$39,1,MATCH(Appendix!B44,'Ben5'!$Z$9:$BQ$9,0)),0)</f>
        <v>1599284.819510462</v>
      </c>
      <c r="J44" s="15">
        <f>IF('Ben6'!$A$5=1,INDEX('Ben6'!$Z$57:$BQ$57,1,MATCH(Appendix!B44,'Ben6'!$Z$9:$BQ$9,0)),0)</f>
        <v>512206.62658073939</v>
      </c>
      <c r="K44" s="15">
        <f>IF('Ben6'!$A$5=1,INDEX('Ben7'!$Z$26:$BQ$26,1,MATCH(Appendix!B44,'Ben7'!$Z$9:$BQ$9,0)),0)</f>
        <v>21765271.164097238</v>
      </c>
      <c r="L44" s="15">
        <f t="shared" si="1"/>
        <v>25214008.180982731</v>
      </c>
      <c r="M44" s="352">
        <f>INDEX(Global!$Z$12:$BQ$12,1,MATCH($A44,Global!$Z$5:$BQ$5))</f>
        <v>6.2411571042349782E-2</v>
      </c>
      <c r="N44" s="15">
        <f t="shared" si="2"/>
        <v>0</v>
      </c>
      <c r="O44" s="15">
        <f t="shared" si="3"/>
        <v>0</v>
      </c>
      <c r="P44" s="15">
        <f t="shared" si="6"/>
        <v>2939998.539657847</v>
      </c>
      <c r="S44" s="10">
        <f t="shared" si="7"/>
        <v>7947.9092939931497</v>
      </c>
      <c r="T44" s="10">
        <f t="shared" si="8"/>
        <v>1338260.4177702812</v>
      </c>
      <c r="U44" s="10">
        <f t="shared" si="9"/>
        <v>90465.001215496974</v>
      </c>
      <c r="V44" s="10">
        <f t="shared" si="10"/>
        <v>13138.94547097919</v>
      </c>
      <c r="W44" s="10">
        <f t="shared" si="11"/>
        <v>99813.87812982875</v>
      </c>
      <c r="X44" s="10">
        <f t="shared" si="12"/>
        <v>31967.620263206143</v>
      </c>
      <c r="Y44" s="10">
        <f t="shared" si="12"/>
        <v>1358404.7675140619</v>
      </c>
      <c r="Z44" s="10"/>
      <c r="AA44" s="10"/>
      <c r="AB44" s="10"/>
    </row>
    <row r="45" spans="1:28" ht="14.45">
      <c r="A45" s="39">
        <f t="shared" si="5"/>
        <v>37</v>
      </c>
      <c r="B45" s="39">
        <f>INDEX(Global!$Z$5:$BQ$6, 2, MATCH(Appendix!$A45, Global!$Z$5:$BQ$5,0))</f>
        <v>2061</v>
      </c>
      <c r="C45" s="15">
        <f>INDEX(Cost!$Z$24:$BQ$24,1,MATCH(B45,Cost!$Z$7:$BQ$7))</f>
        <v>0</v>
      </c>
      <c r="D45" s="15">
        <f>INDEX(Cost!$Z$34:$BQ$34,1,MATCH($B45,Cost!$Z$7:$BQ$7,0))</f>
        <v>205591144.59814289</v>
      </c>
      <c r="E45" s="15">
        <f>IF('Ben1'!$A$5=1,INDEX('Ben1'!$Z$33:$BQ$33,1,MATCH(Appendix!B45,'Ben1'!$Z$9:$BQ$9,0)),0)</f>
        <v>-97109.931662247691</v>
      </c>
      <c r="F45" s="15">
        <f>IF('Ben2'!$A$5=1,INDEX('Ben2'!$Z$35:$BQ$35,1,MATCH(Appendix!B45,'Ben2'!$Z$9:$BQ$9,0)),0)</f>
        <v>0</v>
      </c>
      <c r="G45" s="15">
        <f>IF('Ben3'!$A$5=1,INDEX('Ben3'!Z$42:BQ$42,1,MATCH(Appendix!B45,'Ben3'!$Z$9:$BQ$9,0)),0)</f>
        <v>0</v>
      </c>
      <c r="H45" s="15">
        <f>IF('Ben4'!$A$5=1,INDEX('Ben4'!Z$52:BQ$52,1,MATCH(Appendix!B45,'Ben4'!$Z$9:$BQ$9,0)),0)</f>
        <v>0</v>
      </c>
      <c r="I45" s="15">
        <f>IF('Ben5'!$A$5=1,INDEX('Ben5'!$Z$39:$BQ$39,1,MATCH(Appendix!B45,'Ben5'!$Z$9:$BQ$9,0)),0)</f>
        <v>0</v>
      </c>
      <c r="J45" s="15">
        <f>IF('Ben6'!$A$5=1,INDEX('Ben6'!$Z$57:$BQ$57,1,MATCH(Appendix!B45,'Ben6'!$Z$9:$BQ$9,0)),0)</f>
        <v>0</v>
      </c>
      <c r="K45" s="15">
        <f>IF('Ben6'!$A$5=1,INDEX('Ben7'!$Z$26:$BQ$26,1,MATCH(Appendix!B45,'Ben7'!$Z$9:$BQ$9,0)),0)</f>
        <v>0</v>
      </c>
      <c r="L45" s="15">
        <f t="shared" si="1"/>
        <v>0</v>
      </c>
      <c r="M45" s="352">
        <f>INDEX(Global!$Z$12:$BQ$12,1,MATCH($A45,Global!$Z$5:$BQ$5))</f>
        <v>5.8328571067616623E-2</v>
      </c>
      <c r="N45" s="15">
        <f t="shared" si="2"/>
        <v>0</v>
      </c>
      <c r="O45" s="15">
        <f t="shared" si="3"/>
        <v>11991837.688565424</v>
      </c>
      <c r="P45" s="15">
        <f t="shared" si="6"/>
        <v>-5664.2835503328079</v>
      </c>
      <c r="S45" s="10">
        <f t="shared" si="7"/>
        <v>-5664.2835503328079</v>
      </c>
      <c r="T45" s="10">
        <f t="shared" si="8"/>
        <v>0</v>
      </c>
      <c r="U45" s="10">
        <f t="shared" si="9"/>
        <v>0</v>
      </c>
      <c r="V45" s="10">
        <f t="shared" si="10"/>
        <v>0</v>
      </c>
      <c r="W45" s="10">
        <f t="shared" si="11"/>
        <v>0</v>
      </c>
      <c r="X45" s="10">
        <f t="shared" si="12"/>
        <v>0</v>
      </c>
      <c r="Y45" s="10">
        <f t="shared" si="12"/>
        <v>0</v>
      </c>
      <c r="Z45" s="10"/>
      <c r="AA45" s="10"/>
      <c r="AB45" s="10"/>
    </row>
    <row r="46" spans="1:28" ht="14.45">
      <c r="A46" s="39">
        <f t="shared" si="5"/>
        <v>38</v>
      </c>
      <c r="B46" s="39">
        <f>INDEX(Global!$Z$5:$BQ$6, 2, MATCH(Appendix!$A46, Global!$Z$5:$BQ$5,0))</f>
        <v>2062</v>
      </c>
      <c r="C46" s="15">
        <f>INDEX(Cost!$Z$24:$BQ$24,1,MATCH(B46,Cost!$Z$7:$BQ$7))</f>
        <v>0</v>
      </c>
      <c r="D46" s="15">
        <f>INDEX(Cost!$Z$34:$BQ$34,1,MATCH($B46,Cost!$Z$7:$BQ$7,0))</f>
        <v>0</v>
      </c>
      <c r="E46" s="15">
        <f>IF('Ben1'!$A$5=1,INDEX('Ben1'!$Z$33:$BQ$33,1,MATCH(Appendix!B46,'Ben1'!$Z$9:$BQ$9,0)),0)</f>
        <v>115706.97398045284</v>
      </c>
      <c r="F46" s="15">
        <f>IF('Ben2'!$A$5=1,INDEX('Ben2'!$Z$35:$BQ$35,1,MATCH(Appendix!B46,'Ben2'!$Z$9:$BQ$9,0)),0)</f>
        <v>0</v>
      </c>
      <c r="G46" s="15">
        <f>IF('Ben3'!$A$5=1,INDEX('Ben3'!Z$42:BQ$42,1,MATCH(Appendix!B46,'Ben3'!$Z$9:$BQ$9,0)),0)</f>
        <v>0</v>
      </c>
      <c r="H46" s="15">
        <f>IF('Ben4'!$A$5=1,INDEX('Ben4'!Z$52:BQ$52,1,MATCH(Appendix!B46,'Ben4'!$Z$9:$BQ$9,0)),0)</f>
        <v>0</v>
      </c>
      <c r="I46" s="15">
        <f>IF('Ben5'!$A$5=1,INDEX('Ben5'!$Z$39:$BQ$39,1,MATCH(Appendix!B46,'Ben5'!$Z$9:$BQ$9,0)),0)</f>
        <v>0</v>
      </c>
      <c r="J46" s="15">
        <f>IF('Ben6'!$A$5=1,INDEX('Ben6'!$Z$57:$BQ$57,1,MATCH(Appendix!B46,'Ben6'!$Z$9:$BQ$9,0)),0)</f>
        <v>0</v>
      </c>
      <c r="K46" s="15">
        <f>IF('Ben6'!$A$5=1,INDEX('Ben7'!$Z$26:$BQ$26,1,MATCH(Appendix!B46,'Ben7'!$Z$9:$BQ$9,0)),0)</f>
        <v>0</v>
      </c>
      <c r="L46" s="15">
        <f t="shared" si="1"/>
        <v>0</v>
      </c>
      <c r="M46" s="352">
        <f>INDEX(Global!$Z$12:$BQ$12,1,MATCH($A46,Global!$Z$5:$BQ$5))</f>
        <v>5.4512683240763193E-2</v>
      </c>
      <c r="N46" s="15">
        <f t="shared" si="2"/>
        <v>0</v>
      </c>
      <c r="O46" s="15">
        <f t="shared" si="3"/>
        <v>0</v>
      </c>
      <c r="P46" s="15">
        <f t="shared" si="6"/>
        <v>6307.4976213436539</v>
      </c>
      <c r="S46" s="10">
        <f t="shared" si="7"/>
        <v>6307.4976213436539</v>
      </c>
      <c r="T46" s="10">
        <f t="shared" si="8"/>
        <v>0</v>
      </c>
      <c r="U46" s="10">
        <f t="shared" si="9"/>
        <v>0</v>
      </c>
      <c r="V46" s="10">
        <f t="shared" si="10"/>
        <v>0</v>
      </c>
      <c r="W46" s="10">
        <f t="shared" si="11"/>
        <v>0</v>
      </c>
      <c r="X46" s="10">
        <f t="shared" si="12"/>
        <v>0</v>
      </c>
      <c r="Y46" s="10">
        <f t="shared" si="12"/>
        <v>0</v>
      </c>
      <c r="Z46" s="10"/>
      <c r="AA46" s="10"/>
      <c r="AB46" s="10"/>
    </row>
    <row r="47" spans="1:28" ht="14.45">
      <c r="A47" s="39">
        <f t="shared" si="5"/>
        <v>39</v>
      </c>
      <c r="B47" s="39">
        <f>INDEX(Global!$Z$5:$BQ$6, 2, MATCH(Appendix!$A47, Global!$Z$5:$BQ$5,0))</f>
        <v>2063</v>
      </c>
      <c r="C47" s="15">
        <f>INDEX(Cost!$Z$24:$BQ$24,1,MATCH(B47,Cost!$Z$7:$BQ$7))</f>
        <v>0</v>
      </c>
      <c r="D47" s="15">
        <f>INDEX(Cost!$Z$34:$BQ$34,1,MATCH($B47,Cost!$Z$7:$BQ$7,0))</f>
        <v>0</v>
      </c>
      <c r="E47" s="15">
        <f>IF('Ben1'!$A$5=1,INDEX('Ben1'!$Z$33:$BQ$33,1,MATCH(Appendix!B47,'Ben1'!$Z$9:$BQ$9,0)),0)</f>
        <v>110292.35505408503</v>
      </c>
      <c r="F47" s="15">
        <f>IF('Ben2'!$A$5=1,INDEX('Ben2'!$Z$35:$BQ$35,1,MATCH(Appendix!B47,'Ben2'!$Z$9:$BQ$9,0)),0)</f>
        <v>0</v>
      </c>
      <c r="G47" s="15">
        <f>IF('Ben3'!$A$5=1,INDEX('Ben3'!Z$42:BQ$42,1,MATCH(Appendix!B47,'Ben3'!$Z$9:$BQ$9,0)),0)</f>
        <v>0</v>
      </c>
      <c r="H47" s="15">
        <f>IF('Ben4'!$A$5=1,INDEX('Ben4'!Z$52:BQ$52,1,MATCH(Appendix!B47,'Ben4'!$Z$9:$BQ$9,0)),0)</f>
        <v>0</v>
      </c>
      <c r="I47" s="15">
        <f>IF('Ben5'!$A$5=1,INDEX('Ben5'!$Z$39:$BQ$39,1,MATCH(Appendix!B47,'Ben5'!$Z$9:$BQ$9,0)),0)</f>
        <v>0</v>
      </c>
      <c r="J47" s="15">
        <f>IF('Ben6'!$A$5=1,INDEX('Ben6'!$Z$57:$BQ$57,1,MATCH(Appendix!B47,'Ben6'!$Z$9:$BQ$9,0)),0)</f>
        <v>0</v>
      </c>
      <c r="K47" s="15">
        <f>IF('Ben6'!$A$5=1,INDEX('Ben7'!$Z$26:$BQ$26,1,MATCH(Appendix!B47,'Ben7'!$Z$9:$BQ$9,0)),0)</f>
        <v>0</v>
      </c>
      <c r="L47" s="15">
        <f t="shared" si="1"/>
        <v>0</v>
      </c>
      <c r="M47" s="352">
        <f>INDEX(Global!$Z$12:$BQ$12,1,MATCH($A47,Global!$Z$5:$BQ$5))</f>
        <v>5.0946432935292711E-2</v>
      </c>
      <c r="N47" s="15">
        <f t="shared" si="2"/>
        <v>0</v>
      </c>
      <c r="O47" s="15">
        <f t="shared" si="3"/>
        <v>0</v>
      </c>
      <c r="P47" s="15">
        <f t="shared" si="6"/>
        <v>5619.0020700384348</v>
      </c>
      <c r="S47" s="10">
        <f t="shared" si="7"/>
        <v>5619.0020700384348</v>
      </c>
      <c r="T47" s="10">
        <f t="shared" si="8"/>
        <v>0</v>
      </c>
      <c r="U47" s="10">
        <f t="shared" si="9"/>
        <v>0</v>
      </c>
      <c r="V47" s="10">
        <f t="shared" si="10"/>
        <v>0</v>
      </c>
      <c r="W47" s="10">
        <f t="shared" si="11"/>
        <v>0</v>
      </c>
      <c r="X47" s="10">
        <f t="shared" si="12"/>
        <v>0</v>
      </c>
      <c r="Y47" s="10">
        <f t="shared" si="12"/>
        <v>0</v>
      </c>
      <c r="Z47" s="10"/>
      <c r="AA47" s="10"/>
      <c r="AB47" s="10"/>
    </row>
    <row r="48" spans="1:28" ht="14.45">
      <c r="A48" s="39">
        <f>A47+1</f>
        <v>40</v>
      </c>
      <c r="B48" s="39">
        <f>INDEX(Global!$Z$5:$BQ$6, 2, MATCH(Appendix!$A48, Global!$Z$5:$BQ$5,0))</f>
        <v>2064</v>
      </c>
      <c r="C48" s="15">
        <f>INDEX(Cost!$Z$24:$BQ$24,1,MATCH(B48,Cost!$Z$7:$BQ$7))</f>
        <v>0</v>
      </c>
      <c r="D48" s="15">
        <f>INDEX(Cost!$Z$34:$BQ$34,1,MATCH($B48,Cost!$Z$7:$BQ$7,0))</f>
        <v>0</v>
      </c>
      <c r="E48" s="15">
        <f>IF('Ben1'!$A$5=1,INDEX('Ben1'!$Z$33:$BQ$33,1,MATCH(Appendix!B48,'Ben1'!$Z$9:$BQ$9,0)),0)</f>
        <v>105131.11841842276</v>
      </c>
      <c r="F48" s="15">
        <f>IF('Ben2'!$A$5=1,INDEX('Ben2'!$Z$35:$BQ$35,1,MATCH(Appendix!B48,'Ben2'!$Z$9:$BQ$9,0)),0)</f>
        <v>0</v>
      </c>
      <c r="G48" s="15">
        <f>IF('Ben3'!$A$5=1,INDEX('Ben3'!Z$42:BQ$42,1,MATCH(Appendix!B48,'Ben3'!$Z$9:$BQ$9,0)),0)</f>
        <v>0</v>
      </c>
      <c r="H48" s="15">
        <f>IF('Ben4'!$A$5=1,INDEX('Ben4'!Z$52:BQ$52,1,MATCH(Appendix!B48,'Ben4'!$Z$9:$BQ$9,0)),0)</f>
        <v>0</v>
      </c>
      <c r="I48" s="15">
        <f>IF('Ben5'!$A$5=1,INDEX('Ben5'!$Z$39:$BQ$39,1,MATCH(Appendix!B48,'Ben5'!$Z$9:$BQ$9,0)),0)</f>
        <v>0</v>
      </c>
      <c r="J48" s="15">
        <f>IF('Ben6'!$A$5=1,INDEX('Ben6'!$Z$57:$BQ$57,1,MATCH(Appendix!B48,'Ben6'!$Z$9:$BQ$9,0)),0)</f>
        <v>0</v>
      </c>
      <c r="K48" s="15">
        <f>IF('Ben6'!$A$5=1,INDEX('Ben7'!$Z$26:$BQ$26,1,MATCH(Appendix!B48,'Ben7'!$Z$9:$BQ$9,0)),0)</f>
        <v>0</v>
      </c>
      <c r="L48" s="15">
        <f t="shared" si="1"/>
        <v>0</v>
      </c>
      <c r="M48" s="352">
        <f>INDEX(Global!$Z$12:$BQ$12,1,MATCH($A48,Global!$Z$5:$BQ$5))</f>
        <v>4.761348872457262E-2</v>
      </c>
      <c r="N48" s="15">
        <f t="shared" si="2"/>
        <v>0</v>
      </c>
      <c r="O48" s="15">
        <f t="shared" si="3"/>
        <v>0</v>
      </c>
      <c r="P48" s="15">
        <f t="shared" si="6"/>
        <v>5005.6593214172808</v>
      </c>
      <c r="S48" s="10">
        <f t="shared" si="7"/>
        <v>5005.6593214172808</v>
      </c>
      <c r="T48" s="10">
        <f t="shared" si="8"/>
        <v>0</v>
      </c>
      <c r="U48" s="10">
        <f t="shared" si="9"/>
        <v>0</v>
      </c>
      <c r="V48" s="10">
        <f t="shared" si="10"/>
        <v>0</v>
      </c>
      <c r="W48" s="10">
        <f t="shared" si="11"/>
        <v>0</v>
      </c>
      <c r="X48" s="10">
        <f t="shared" si="12"/>
        <v>0</v>
      </c>
      <c r="Y48" s="10">
        <f t="shared" si="12"/>
        <v>0</v>
      </c>
      <c r="Z48" s="10"/>
      <c r="AA48" s="10"/>
      <c r="AB48" s="10"/>
    </row>
    <row r="49" spans="1:28" ht="14.45">
      <c r="A49" s="39">
        <f>A48+1</f>
        <v>41</v>
      </c>
      <c r="B49" s="39">
        <f>INDEX(Global!$Z$5:$BQ$6, 2, MATCH(Appendix!$A49, Global!$Z$5:$BQ$5,0))</f>
        <v>2065</v>
      </c>
      <c r="C49" s="15">
        <f>INDEX(Cost!$Z$24:$BQ$24,1,MATCH(B49,Cost!$Z$7:$BQ$7))</f>
        <v>0</v>
      </c>
      <c r="D49" s="15">
        <f>INDEX(Cost!$Z$34:$BQ$34,1,MATCH($B49,Cost!$Z$7:$BQ$7,0))</f>
        <v>0</v>
      </c>
      <c r="E49" s="15">
        <f>IF('Ben1'!$A$5=1,INDEX('Ben1'!$Z$33:$BQ$33,1,MATCH(Appendix!B49,'Ben1'!$Z$9:$BQ$9,0)),0)</f>
        <v>100211.40680592501</v>
      </c>
      <c r="F49" s="15">
        <f>IF('Ben2'!$A$5=1,INDEX('Ben2'!$Z$35:$BQ$35,1,MATCH(Appendix!B49,'Ben2'!$Z$9:$BQ$9,0)),0)</f>
        <v>0</v>
      </c>
      <c r="G49" s="15">
        <f>IF('Ben3'!$A$5=1,INDEX('Ben3'!Z$42:BQ$42,1,MATCH(Appendix!B49,'Ben3'!$Z$9:$BQ$9,0)),0)</f>
        <v>0</v>
      </c>
      <c r="H49" s="15">
        <f>IF('Ben4'!$A$5=1,INDEX('Ben4'!Z$52:BQ$52,1,MATCH(Appendix!B49,'Ben4'!$Z$9:$BQ$9,0)),0)</f>
        <v>0</v>
      </c>
      <c r="I49" s="15">
        <f>IF('Ben5'!$A$5=1,INDEX('Ben5'!$Z$39:$BQ$39,1,MATCH(Appendix!B49,'Ben5'!$Z$9:$BQ$9,0)),0)</f>
        <v>0</v>
      </c>
      <c r="J49" s="15">
        <f>IF('Ben6'!$A$5=1,INDEX('Ben6'!$Z$57:$BQ$57,1,MATCH(Appendix!B49,'Ben6'!$Z$9:$BQ$9,0)),0)</f>
        <v>0</v>
      </c>
      <c r="K49" s="15">
        <f>IF('Ben6'!$A$5=1,INDEX('Ben7'!$Z$26:$BQ$26,1,MATCH(Appendix!B49,'Ben7'!$Z$9:$BQ$9,0)),0)</f>
        <v>0</v>
      </c>
      <c r="L49" s="15">
        <f t="shared" si="1"/>
        <v>0</v>
      </c>
      <c r="M49" s="352">
        <f>INDEX(Global!$Z$12:$BQ$12,1,MATCH($A49,Global!$Z$5:$BQ$5))</f>
        <v>4.4498587593058525E-2</v>
      </c>
      <c r="N49" s="15">
        <f t="shared" si="2"/>
        <v>0</v>
      </c>
      <c r="O49" s="15">
        <f t="shared" si="3"/>
        <v>0</v>
      </c>
      <c r="P49" s="15">
        <f t="shared" si="6"/>
        <v>4459.2660635770753</v>
      </c>
      <c r="S49" s="10">
        <f t="shared" si="7"/>
        <v>4459.2660635770753</v>
      </c>
      <c r="T49" s="10">
        <f t="shared" si="8"/>
        <v>0</v>
      </c>
      <c r="U49" s="10">
        <f t="shared" si="9"/>
        <v>0</v>
      </c>
      <c r="V49" s="10">
        <f t="shared" si="10"/>
        <v>0</v>
      </c>
      <c r="W49" s="10">
        <f t="shared" si="11"/>
        <v>0</v>
      </c>
      <c r="X49" s="10">
        <f t="shared" si="12"/>
        <v>0</v>
      </c>
      <c r="Y49" s="10">
        <f t="shared" si="12"/>
        <v>0</v>
      </c>
      <c r="Z49" s="10"/>
      <c r="AA49" s="10"/>
      <c r="AB49" s="10"/>
    </row>
    <row r="50" spans="1:28" ht="14.45">
      <c r="A50" s="39">
        <f>A49+1</f>
        <v>42</v>
      </c>
      <c r="B50" s="39">
        <f>INDEX(Global!$Z$5:$BQ$6, 2, MATCH(Appendix!$A50, Global!$Z$5:$BQ$5,0))</f>
        <v>2066</v>
      </c>
      <c r="C50" s="15">
        <f>INDEX(Cost!$Z$24:$BQ$24,1,MATCH(B50,Cost!$Z$7:$BQ$7))</f>
        <v>0</v>
      </c>
      <c r="D50" s="15">
        <f>INDEX(Cost!$Z$34:$BQ$34,1,MATCH($B50,Cost!$Z$7:$BQ$7,0))</f>
        <v>0</v>
      </c>
      <c r="E50" s="15">
        <f>IF('Ben1'!$A$5=1,INDEX('Ben1'!$Z$33:$BQ$33,1,MATCH(Appendix!B50,'Ben1'!$Z$9:$BQ$9,0)),0)</f>
        <v>95521.917821268187</v>
      </c>
      <c r="F50" s="15">
        <f>IF('Ben2'!$A$5=1,INDEX('Ben2'!$Z$35:$BQ$35,1,MATCH(Appendix!B50,'Ben2'!$Z$9:$BQ$9,0)),0)</f>
        <v>0</v>
      </c>
      <c r="G50" s="15">
        <f>IF('Ben3'!$A$5=1,INDEX('Ben3'!Z$42:BQ$42,1,MATCH(Appendix!B50,'Ben3'!$Z$9:$BQ$9,0)),0)</f>
        <v>0</v>
      </c>
      <c r="H50" s="15">
        <f>IF('Ben4'!$A$5=1,INDEX('Ben4'!Z$52:BQ$52,1,MATCH(Appendix!B50,'Ben4'!$Z$9:$BQ$9,0)),0)</f>
        <v>0</v>
      </c>
      <c r="I50" s="15">
        <f>IF('Ben5'!$A$5=1,INDEX('Ben5'!$Z$39:$BQ$39,1,MATCH(Appendix!B50,'Ben5'!$Z$9:$BQ$9,0)),0)</f>
        <v>0</v>
      </c>
      <c r="J50" s="15">
        <f>IF('Ben6'!$A$5=1,INDEX('Ben6'!$Z$57:$BQ$57,1,MATCH(Appendix!B50,'Ben6'!$Z$9:$BQ$9,0)),0)</f>
        <v>0</v>
      </c>
      <c r="K50" s="15">
        <f>IF('Ben6'!$A$5=1,INDEX('Ben7'!$Z$26:$BQ$26,1,MATCH(Appendix!B50,'Ben7'!$Z$9:$BQ$9,0)),0)</f>
        <v>0</v>
      </c>
      <c r="L50" s="15">
        <f t="shared" si="1"/>
        <v>0</v>
      </c>
      <c r="M50" s="352">
        <f>INDEX(Global!$Z$12:$BQ$12,1,MATCH($A50,Global!$Z$5:$BQ$5))</f>
        <v>4.1587465040241613E-2</v>
      </c>
      <c r="N50" s="15">
        <f t="shared" si="2"/>
        <v>0</v>
      </c>
      <c r="O50" s="15">
        <f t="shared" si="3"/>
        <v>0</v>
      </c>
      <c r="P50" s="15">
        <f t="shared" si="6"/>
        <v>3972.5144179688232</v>
      </c>
      <c r="S50" s="10">
        <f t="shared" si="7"/>
        <v>3972.5144179688232</v>
      </c>
      <c r="T50" s="10">
        <f t="shared" si="8"/>
        <v>0</v>
      </c>
      <c r="U50" s="10">
        <f t="shared" si="9"/>
        <v>0</v>
      </c>
      <c r="V50" s="10">
        <f t="shared" si="10"/>
        <v>0</v>
      </c>
      <c r="W50" s="10">
        <f t="shared" si="11"/>
        <v>0</v>
      </c>
      <c r="X50" s="10">
        <f t="shared" si="12"/>
        <v>0</v>
      </c>
      <c r="Y50" s="10">
        <f t="shared" si="12"/>
        <v>0</v>
      </c>
      <c r="Z50" s="10"/>
      <c r="AA50" s="10"/>
      <c r="AB50" s="10"/>
    </row>
    <row r="51" spans="1:28" ht="14.45">
      <c r="A51" s="14" t="s">
        <v>428</v>
      </c>
      <c r="B51" s="29"/>
      <c r="C51" s="16">
        <f t="shared" ref="C51:D51" si="13">SUM(C8:C49)</f>
        <v>342651907.66357148</v>
      </c>
      <c r="D51" s="16">
        <f t="shared" si="13"/>
        <v>205591144.59814289</v>
      </c>
      <c r="E51" s="16">
        <f>SUM(E8:E49)</f>
        <v>49536454.033770531</v>
      </c>
      <c r="F51" s="16">
        <f>SUM(F8:F49)</f>
        <v>518746050.73249018</v>
      </c>
      <c r="G51" s="16">
        <f>AVERAGE(G15:G44)</f>
        <v>3415239.7774578715</v>
      </c>
      <c r="H51" s="16">
        <f>AVERAGE(H15:H44)</f>
        <v>566328.80805726862</v>
      </c>
      <c r="I51" s="16">
        <f>SUM(I8:I49)</f>
        <v>48170065.305181086</v>
      </c>
      <c r="J51" s="16">
        <f>SUM(J8:J49)</f>
        <v>12064323.784998793</v>
      </c>
      <c r="K51" s="16">
        <f>SUM(K8:K49)</f>
        <v>580514228.15205109</v>
      </c>
      <c r="L51" s="16">
        <f>SUM(L8:L49)</f>
        <v>698427497.38812423</v>
      </c>
      <c r="M51" s="16"/>
      <c r="N51" s="16">
        <f>SUM(N8:N49)</f>
        <v>179771136.9827956</v>
      </c>
      <c r="O51" s="16">
        <f>SUM(O8:O49)</f>
        <v>11991837.688565424</v>
      </c>
      <c r="P51" s="16">
        <f>SUM(P8:P50)</f>
        <v>259045842.87383351</v>
      </c>
      <c r="S51" s="16">
        <f>SUM(S8:S50)</f>
        <v>13792647.506254017</v>
      </c>
      <c r="T51" s="16">
        <f>SUM(T8:T50)</f>
        <v>94594875.336326227</v>
      </c>
      <c r="U51" s="16">
        <f>SUM(U8:U50)</f>
        <v>25182567.569142628</v>
      </c>
      <c r="V51" s="16">
        <f>SUM(V8:V50)</f>
        <v>4286569.3544404758</v>
      </c>
      <c r="W51" s="16">
        <f t="shared" ref="W51:X51" si="14">SUM(W8:W50)</f>
        <v>9446270.8588114008</v>
      </c>
      <c r="X51" s="16">
        <f t="shared" si="14"/>
        <v>2114352.034684822</v>
      </c>
      <c r="Y51" s="16">
        <f t="shared" ref="Y51" si="15">SUM(Y8:Y50)</f>
        <v>109628560.21417384</v>
      </c>
      <c r="Z51" s="16"/>
      <c r="AA51" s="16"/>
      <c r="AB51" s="16"/>
    </row>
    <row r="56" spans="1:28" ht="14.45">
      <c r="A56" s="20"/>
    </row>
    <row r="57" spans="1:28" ht="14.45">
      <c r="A57" s="256" t="s">
        <v>12</v>
      </c>
      <c r="B57" s="255"/>
    </row>
    <row r="58" spans="1:28" ht="14.45">
      <c r="A58" s="254" t="s">
        <v>593</v>
      </c>
      <c r="B58" s="255"/>
      <c r="C58" s="255">
        <f>(P51+O51)/N51</f>
        <v>1.5076818509989047</v>
      </c>
    </row>
    <row r="59" spans="1:28" ht="14.45">
      <c r="A59" s="254" t="s">
        <v>579</v>
      </c>
      <c r="B59" s="234"/>
      <c r="C59" s="234">
        <f>P51+O51-N51</f>
        <v>91266543.579603314</v>
      </c>
    </row>
    <row r="60" spans="1:28" ht="14.45"/>
    <row r="61" spans="1:28" ht="14.45"/>
    <row r="62" spans="1:28" ht="14.45"/>
    <row r="63" spans="1:28" ht="14.45"/>
    <row r="64" spans="1:28" ht="14.45"/>
  </sheetData>
  <pageMargins left="0.7" right="0.7" top="0.75" bottom="0.75" header="0.3" footer="0.3"/>
  <pageSetup scale="43" fitToHeight="25" orientation="landscape" r:id="rId1"/>
  <headerFooter>
    <oddFooter>&amp;CAppendix A</oddFooter>
  </headerFooter>
  <rowBreaks count="1" manualBreakCount="1">
    <brk id="2" max="18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D1EF8-3DDD-4B65-89DF-4167007F23D6}">
  <dimension ref="B2:J7"/>
  <sheetViews>
    <sheetView workbookViewId="0">
      <selection activeCell="F10" sqref="F10"/>
    </sheetView>
  </sheetViews>
  <sheetFormatPr defaultColWidth="9.140625" defaultRowHeight="14.45"/>
  <cols>
    <col min="2" max="2" width="17.28515625" bestFit="1" customWidth="1"/>
    <col min="3" max="3" width="15.28515625" bestFit="1" customWidth="1"/>
    <col min="4" max="4" width="17.42578125" bestFit="1" customWidth="1"/>
    <col min="5" max="5" width="13.7109375" bestFit="1" customWidth="1"/>
    <col min="6" max="6" width="14.7109375" bestFit="1" customWidth="1"/>
    <col min="9" max="9" width="27.85546875" customWidth="1"/>
    <col min="10" max="10" width="9.7109375" customWidth="1"/>
  </cols>
  <sheetData>
    <row r="2" spans="2:10" ht="15" customHeight="1">
      <c r="B2" t="s">
        <v>594</v>
      </c>
      <c r="I2" s="413" t="s">
        <v>595</v>
      </c>
      <c r="J2" s="413" t="s">
        <v>596</v>
      </c>
    </row>
    <row r="3" spans="2:10">
      <c r="B3" s="242" t="s">
        <v>428</v>
      </c>
      <c r="C3" s="16">
        <v>282450000</v>
      </c>
      <c r="D3" t="s">
        <v>478</v>
      </c>
      <c r="I3" s="414" t="s">
        <v>597</v>
      </c>
      <c r="J3" s="392" t="s">
        <v>598</v>
      </c>
    </row>
    <row r="4" spans="2:10">
      <c r="B4" s="440"/>
      <c r="C4" s="283"/>
      <c r="D4" s="283"/>
      <c r="E4" s="283"/>
      <c r="F4" s="285"/>
    </row>
    <row r="5" spans="2:10">
      <c r="B5" s="460" t="s">
        <v>599</v>
      </c>
      <c r="C5" s="460"/>
    </row>
    <row r="6" spans="2:10">
      <c r="B6" s="242" t="s">
        <v>600</v>
      </c>
      <c r="C6" s="15">
        <v>66000000</v>
      </c>
    </row>
    <row r="7" spans="2:10">
      <c r="B7" s="242" t="s">
        <v>601</v>
      </c>
      <c r="C7" s="15">
        <v>9000000</v>
      </c>
    </row>
  </sheetData>
  <mergeCells count="1">
    <mergeCell ref="B5:C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B30AE-1411-4189-AB93-7398DBD170CF}">
  <dimension ref="B2:L23"/>
  <sheetViews>
    <sheetView workbookViewId="0">
      <selection activeCell="J8" sqref="J8"/>
    </sheetView>
  </sheetViews>
  <sheetFormatPr defaultRowHeight="14.45"/>
  <cols>
    <col min="2" max="2" width="32.28515625" customWidth="1"/>
    <col min="3" max="3" width="6" bestFit="1" customWidth="1"/>
    <col min="4" max="4" width="13.85546875" bestFit="1" customWidth="1"/>
    <col min="10" max="10" width="27.85546875" bestFit="1" customWidth="1"/>
  </cols>
  <sheetData>
    <row r="2" spans="2:12">
      <c r="B2" s="242" t="s">
        <v>602</v>
      </c>
      <c r="C2" s="445" t="s">
        <v>603</v>
      </c>
      <c r="D2" s="454" t="s">
        <v>604</v>
      </c>
      <c r="E2" s="461" t="s">
        <v>605</v>
      </c>
      <c r="F2" s="462"/>
      <c r="J2" s="242" t="s">
        <v>606</v>
      </c>
      <c r="K2" s="242">
        <v>1958</v>
      </c>
      <c r="L2" s="406"/>
    </row>
    <row r="3" spans="2:12">
      <c r="B3" s="242" t="s">
        <v>481</v>
      </c>
      <c r="C3" s="445" t="s">
        <v>478</v>
      </c>
      <c r="D3" s="15">
        <v>70000</v>
      </c>
      <c r="E3" s="242">
        <v>1</v>
      </c>
      <c r="F3" s="242" t="s">
        <v>607</v>
      </c>
      <c r="J3" s="242" t="s">
        <v>608</v>
      </c>
      <c r="K3" s="242">
        <v>75</v>
      </c>
      <c r="L3" s="242" t="s">
        <v>390</v>
      </c>
    </row>
    <row r="4" spans="2:12">
      <c r="B4" s="242" t="s">
        <v>609</v>
      </c>
      <c r="C4" s="445" t="s">
        <v>478</v>
      </c>
      <c r="D4" s="15">
        <v>1000000</v>
      </c>
      <c r="E4" s="242">
        <v>1</v>
      </c>
      <c r="F4" s="242" t="s">
        <v>607</v>
      </c>
      <c r="J4" s="242" t="s">
        <v>610</v>
      </c>
      <c r="K4" s="242">
        <f>K2+K3</f>
        <v>2033</v>
      </c>
      <c r="L4" s="406"/>
    </row>
    <row r="5" spans="2:12">
      <c r="B5" s="242" t="s">
        <v>611</v>
      </c>
      <c r="C5" s="445" t="s">
        <v>478</v>
      </c>
      <c r="D5" s="15">
        <v>1800000</v>
      </c>
      <c r="E5" s="242">
        <v>10</v>
      </c>
      <c r="F5" s="242" t="s">
        <v>390</v>
      </c>
      <c r="J5" s="242" t="s">
        <v>612</v>
      </c>
      <c r="K5" s="242">
        <v>2040</v>
      </c>
      <c r="L5" s="406"/>
    </row>
    <row r="6" spans="2:12">
      <c r="B6" t="s">
        <v>613</v>
      </c>
      <c r="C6" s="8"/>
      <c r="J6" s="242" t="s">
        <v>614</v>
      </c>
      <c r="K6" s="404">
        <v>0.02</v>
      </c>
      <c r="L6" s="406"/>
    </row>
    <row r="7" spans="2:12">
      <c r="C7" s="8"/>
      <c r="J7" s="448" t="s">
        <v>615</v>
      </c>
    </row>
    <row r="8" spans="2:12">
      <c r="B8" s="242" t="s">
        <v>616</v>
      </c>
      <c r="C8" s="445" t="s">
        <v>603</v>
      </c>
      <c r="D8" s="454" t="s">
        <v>604</v>
      </c>
      <c r="E8" s="461" t="s">
        <v>605</v>
      </c>
      <c r="F8" s="462"/>
    </row>
    <row r="9" spans="2:12">
      <c r="B9" s="242" t="s">
        <v>481</v>
      </c>
      <c r="C9" s="445" t="s">
        <v>478</v>
      </c>
      <c r="D9" s="15">
        <v>70000</v>
      </c>
      <c r="E9" s="242">
        <v>1</v>
      </c>
      <c r="F9" s="242" t="s">
        <v>607</v>
      </c>
    </row>
    <row r="10" spans="2:12">
      <c r="B10" s="242" t="s">
        <v>609</v>
      </c>
      <c r="C10" s="445" t="s">
        <v>478</v>
      </c>
      <c r="D10" s="15">
        <v>1000000</v>
      </c>
      <c r="E10" s="242">
        <v>1</v>
      </c>
      <c r="F10" s="242" t="s">
        <v>607</v>
      </c>
    </row>
    <row r="11" spans="2:12">
      <c r="B11" s="242" t="s">
        <v>611</v>
      </c>
      <c r="C11" s="445" t="s">
        <v>478</v>
      </c>
      <c r="D11" s="15">
        <v>1800000</v>
      </c>
      <c r="E11" s="242">
        <v>10</v>
      </c>
      <c r="F11" s="242" t="s">
        <v>390</v>
      </c>
    </row>
    <row r="12" spans="2:12">
      <c r="B12" s="242" t="s">
        <v>617</v>
      </c>
      <c r="C12" s="445" t="s">
        <v>478</v>
      </c>
      <c r="D12" s="15">
        <v>2700000</v>
      </c>
      <c r="E12" s="242">
        <v>2027</v>
      </c>
      <c r="F12" s="406"/>
    </row>
    <row r="13" spans="2:12">
      <c r="B13" s="242" t="s">
        <v>618</v>
      </c>
      <c r="C13" s="441"/>
      <c r="D13" s="441"/>
      <c r="E13" s="406"/>
      <c r="F13" s="406"/>
    </row>
    <row r="14" spans="2:12">
      <c r="B14" s="268" t="s">
        <v>619</v>
      </c>
      <c r="C14" s="445" t="s">
        <v>478</v>
      </c>
      <c r="D14" s="15">
        <v>99287755.359999999</v>
      </c>
      <c r="E14" s="242">
        <f>K5</f>
        <v>2040</v>
      </c>
      <c r="F14" s="406"/>
    </row>
    <row r="15" spans="2:12">
      <c r="B15" s="268" t="s">
        <v>620</v>
      </c>
      <c r="C15" s="445" t="s">
        <v>478</v>
      </c>
      <c r="D15" s="15">
        <v>4964000</v>
      </c>
      <c r="E15" s="242">
        <f>K5</f>
        <v>2040</v>
      </c>
      <c r="F15" s="406"/>
    </row>
    <row r="16" spans="2:12">
      <c r="B16" t="s">
        <v>621</v>
      </c>
      <c r="C16" s="8"/>
    </row>
    <row r="17" spans="2:6">
      <c r="B17" t="s">
        <v>622</v>
      </c>
      <c r="C17" s="8"/>
    </row>
    <row r="18" spans="2:6">
      <c r="B18" t="s">
        <v>623</v>
      </c>
      <c r="C18" s="8"/>
    </row>
    <row r="19" spans="2:6">
      <c r="C19" s="8"/>
    </row>
    <row r="20" spans="2:6">
      <c r="B20" s="242" t="s">
        <v>503</v>
      </c>
      <c r="C20" s="445" t="s">
        <v>603</v>
      </c>
      <c r="D20" s="454" t="s">
        <v>604</v>
      </c>
      <c r="E20" s="461" t="s">
        <v>605</v>
      </c>
      <c r="F20" s="462"/>
    </row>
    <row r="21" spans="2:6">
      <c r="B21" s="242" t="s">
        <v>481</v>
      </c>
      <c r="C21" s="445" t="s">
        <v>478</v>
      </c>
      <c r="D21" s="15">
        <v>70000</v>
      </c>
      <c r="E21" s="242">
        <v>1</v>
      </c>
      <c r="F21" s="242" t="s">
        <v>607</v>
      </c>
    </row>
    <row r="22" spans="2:6">
      <c r="B22" s="242" t="s">
        <v>611</v>
      </c>
      <c r="C22" s="445" t="s">
        <v>478</v>
      </c>
      <c r="D22" s="15">
        <v>1800000</v>
      </c>
      <c r="E22" s="242">
        <v>10</v>
      </c>
      <c r="F22" s="242" t="s">
        <v>390</v>
      </c>
    </row>
    <row r="23" spans="2:6">
      <c r="B23" t="s">
        <v>624</v>
      </c>
    </row>
  </sheetData>
  <mergeCells count="3">
    <mergeCell ref="E20:F20"/>
    <mergeCell ref="E2:F2"/>
    <mergeCell ref="E8:F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535F1-A214-4203-9017-BC7A7AD1CFCE}">
  <dimension ref="B2:Q19"/>
  <sheetViews>
    <sheetView zoomScale="145" zoomScaleNormal="145" workbookViewId="0">
      <selection activeCell="J12" sqref="J12"/>
    </sheetView>
  </sheetViews>
  <sheetFormatPr defaultRowHeight="14.45"/>
  <cols>
    <col min="2" max="2" width="15.42578125" bestFit="1" customWidth="1"/>
    <col min="3" max="3" width="12.28515625" bestFit="1" customWidth="1"/>
    <col min="4" max="4" width="14" bestFit="1" customWidth="1"/>
    <col min="6" max="6" width="9.5703125" customWidth="1"/>
    <col min="7" max="7" width="12" bestFit="1" customWidth="1"/>
    <col min="8" max="8" width="13.42578125" bestFit="1" customWidth="1"/>
    <col min="10" max="10" width="14" bestFit="1" customWidth="1"/>
    <col min="13" max="13" width="14" bestFit="1" customWidth="1"/>
  </cols>
  <sheetData>
    <row r="2" spans="2:17">
      <c r="B2" s="465" t="s">
        <v>625</v>
      </c>
      <c r="C2" s="465"/>
      <c r="D2" s="465"/>
      <c r="E2" s="416"/>
      <c r="F2" s="465" t="s">
        <v>626</v>
      </c>
      <c r="G2" s="465"/>
      <c r="H2" s="465"/>
      <c r="I2" s="416"/>
      <c r="J2" s="465" t="s">
        <v>627</v>
      </c>
      <c r="K2" s="465"/>
      <c r="M2" s="465" t="s">
        <v>628</v>
      </c>
      <c r="N2" s="465"/>
      <c r="P2" s="465" t="s">
        <v>629</v>
      </c>
      <c r="Q2" s="465"/>
    </row>
    <row r="3" spans="2:17">
      <c r="B3" s="417" t="s">
        <v>630</v>
      </c>
      <c r="C3" s="417" t="s">
        <v>233</v>
      </c>
      <c r="D3" s="417" t="s">
        <v>631</v>
      </c>
      <c r="E3" s="416"/>
      <c r="F3" s="417" t="s">
        <v>630</v>
      </c>
      <c r="G3" s="417" t="s">
        <v>233</v>
      </c>
      <c r="H3" s="417" t="s">
        <v>631</v>
      </c>
      <c r="I3" s="416"/>
      <c r="J3" s="417" t="s">
        <v>630</v>
      </c>
      <c r="K3" s="417" t="s">
        <v>631</v>
      </c>
      <c r="M3" s="417" t="s">
        <v>630</v>
      </c>
      <c r="N3" s="417" t="s">
        <v>631</v>
      </c>
      <c r="P3" s="417" t="s">
        <v>630</v>
      </c>
      <c r="Q3" s="417" t="s">
        <v>631</v>
      </c>
    </row>
    <row r="4" spans="2:17">
      <c r="B4" s="242" t="s">
        <v>423</v>
      </c>
      <c r="C4" s="242">
        <v>1468</v>
      </c>
      <c r="D4" s="242">
        <f>C4/5</f>
        <v>293.60000000000002</v>
      </c>
      <c r="F4" s="242" t="s">
        <v>423</v>
      </c>
      <c r="G4" s="450">
        <f>SUM(D4,D4*(1+$C$11)^1,D4*(1+$C$11)^2,D4*(1+$C$11)^3,D4*(1+$C$11)^4)</f>
        <v>1514.4442258448933</v>
      </c>
      <c r="H4" s="253">
        <f>D4*(1+$C$11)^2</f>
        <v>302.81651618713823</v>
      </c>
      <c r="J4" s="242" t="s">
        <v>423</v>
      </c>
      <c r="K4" s="418">
        <f>D4*(1+$C$11)^30</f>
        <v>466.77615620080911</v>
      </c>
      <c r="M4" s="242" t="s">
        <v>423</v>
      </c>
      <c r="N4" s="418">
        <f>(D4*(1+$C$11)^30)*$C$18</f>
        <v>298.73673996851784</v>
      </c>
      <c r="P4" s="242" t="s">
        <v>423</v>
      </c>
      <c r="Q4" s="418">
        <f>N4-K4</f>
        <v>-168.03941623229127</v>
      </c>
    </row>
    <row r="5" spans="2:17">
      <c r="B5" s="242" t="s">
        <v>424</v>
      </c>
      <c r="C5" s="242">
        <v>327</v>
      </c>
      <c r="D5" s="242">
        <f t="shared" ref="D5:D8" si="0">C5/5</f>
        <v>65.400000000000006</v>
      </c>
      <c r="F5" s="242" t="s">
        <v>424</v>
      </c>
      <c r="G5" s="450">
        <f t="shared" ref="G5:G8" si="1">SUM(D5,D5*(1+$C$11)^1,D5*(1+$C$11)^2,D5*(1+$C$11)^3,D5*(1+$C$11)^4)</f>
        <v>337.34554622021813</v>
      </c>
      <c r="H5" s="253">
        <f t="shared" ref="H5:H8" si="2">D5*(1+$C$11)^2</f>
        <v>67.452997815527397</v>
      </c>
      <c r="J5" s="242" t="s">
        <v>424</v>
      </c>
      <c r="K5" s="418">
        <f>D5*(1+$C$11)^30</f>
        <v>103.9753426959568</v>
      </c>
      <c r="M5" s="242" t="s">
        <v>424</v>
      </c>
      <c r="N5" s="418">
        <f>(D5*(1+$C$11)^30)*$C$18</f>
        <v>66.544219325412357</v>
      </c>
      <c r="P5" s="242" t="s">
        <v>424</v>
      </c>
      <c r="Q5" s="418">
        <f t="shared" ref="Q5:Q8" si="3">N5-K5</f>
        <v>-37.431123370544441</v>
      </c>
    </row>
    <row r="6" spans="2:17">
      <c r="B6" s="242" t="s">
        <v>425</v>
      </c>
      <c r="C6" s="242">
        <v>141</v>
      </c>
      <c r="D6" s="242">
        <f t="shared" si="0"/>
        <v>28.2</v>
      </c>
      <c r="F6" s="242" t="s">
        <v>425</v>
      </c>
      <c r="G6" s="450">
        <f t="shared" si="1"/>
        <v>145.46092359954358</v>
      </c>
      <c r="H6" s="253">
        <f t="shared" si="2"/>
        <v>29.085237590181531</v>
      </c>
      <c r="J6" s="242" t="s">
        <v>425</v>
      </c>
      <c r="K6" s="418">
        <f>D6*(1+$C$11)^30</f>
        <v>44.833404648715309</v>
      </c>
      <c r="M6" s="242" t="s">
        <v>425</v>
      </c>
      <c r="N6" s="418">
        <f>(D6*(1+$C$11)^30)*$C$18</f>
        <v>28.693378975177797</v>
      </c>
      <c r="P6" s="242" t="s">
        <v>425</v>
      </c>
      <c r="Q6" s="418">
        <f t="shared" si="3"/>
        <v>-16.140025673537512</v>
      </c>
    </row>
    <row r="7" spans="2:17">
      <c r="B7" s="242" t="s">
        <v>426</v>
      </c>
      <c r="C7" s="242">
        <v>27</v>
      </c>
      <c r="D7" s="242">
        <f t="shared" si="0"/>
        <v>5.4</v>
      </c>
      <c r="F7" s="242" t="s">
        <v>426</v>
      </c>
      <c r="G7" s="450">
        <f t="shared" si="1"/>
        <v>27.85421941267856</v>
      </c>
      <c r="H7" s="253">
        <f t="shared" si="2"/>
        <v>5.5695135810985921</v>
      </c>
      <c r="J7" s="242" t="s">
        <v>426</v>
      </c>
      <c r="K7" s="418">
        <f>D7*(1+$C$11)^30</f>
        <v>8.585120039115699</v>
      </c>
      <c r="M7" s="242" t="s">
        <v>426</v>
      </c>
      <c r="N7" s="418">
        <f>(D7*(1+$C$11)^30)*$C$18</f>
        <v>5.4944768250340479</v>
      </c>
      <c r="P7" s="242" t="s">
        <v>426</v>
      </c>
      <c r="Q7" s="418">
        <f t="shared" si="3"/>
        <v>-3.0906432140816511</v>
      </c>
    </row>
    <row r="8" spans="2:17">
      <c r="B8" s="242" t="s">
        <v>427</v>
      </c>
      <c r="C8" s="242">
        <v>3</v>
      </c>
      <c r="D8" s="242">
        <f t="shared" si="0"/>
        <v>0.6</v>
      </c>
      <c r="F8" s="242" t="s">
        <v>427</v>
      </c>
      <c r="G8" s="450">
        <f t="shared" si="1"/>
        <v>3.0949132680753948</v>
      </c>
      <c r="H8" s="253">
        <f t="shared" si="2"/>
        <v>0.61883484234428787</v>
      </c>
      <c r="J8" s="242" t="s">
        <v>427</v>
      </c>
      <c r="K8" s="418">
        <f>D8*(1+$C$11)^30</f>
        <v>0.95390222656841084</v>
      </c>
      <c r="M8" s="242" t="s">
        <v>427</v>
      </c>
      <c r="N8" s="418">
        <f>(D8*(1+$C$11)^30)*$C$18</f>
        <v>0.6104974250037829</v>
      </c>
      <c r="P8" s="242" t="s">
        <v>427</v>
      </c>
      <c r="Q8" s="418">
        <f t="shared" si="3"/>
        <v>-0.34340480156462794</v>
      </c>
    </row>
    <row r="9" spans="2:17">
      <c r="B9" s="242" t="s">
        <v>428</v>
      </c>
      <c r="C9" s="242">
        <f>SUM(C4:C8)</f>
        <v>1966</v>
      </c>
      <c r="D9" s="242">
        <f>SUM(D4:D8)</f>
        <v>393.2</v>
      </c>
      <c r="F9" s="242" t="s">
        <v>428</v>
      </c>
      <c r="G9" s="450">
        <f>SUM(G4:G8)</f>
        <v>2028.1998283454086</v>
      </c>
      <c r="H9" s="418">
        <f>SUM(H4:H8)</f>
        <v>405.54310001629005</v>
      </c>
      <c r="J9" s="242" t="s">
        <v>428</v>
      </c>
      <c r="K9" s="418">
        <f>SUM(K4:K8)</f>
        <v>625.12392581116535</v>
      </c>
      <c r="M9" s="242" t="s">
        <v>428</v>
      </c>
      <c r="N9" s="418">
        <f>SUM(N4:N8)</f>
        <v>400.07931251914579</v>
      </c>
      <c r="P9" s="242" t="s">
        <v>428</v>
      </c>
      <c r="Q9" s="418">
        <f>SUM(Q4:Q8)</f>
        <v>-225.04461329201948</v>
      </c>
    </row>
    <row r="10" spans="2:17">
      <c r="K10" s="449"/>
    </row>
    <row r="11" spans="2:17">
      <c r="B11" s="29" t="s">
        <v>632</v>
      </c>
      <c r="C11" s="405">
        <f>'Traffic Data'!C16</f>
        <v>1.5574420664062671E-2</v>
      </c>
    </row>
    <row r="13" spans="2:17">
      <c r="B13" s="466" t="s">
        <v>633</v>
      </c>
      <c r="C13" s="466"/>
      <c r="D13" s="466"/>
      <c r="E13" s="466"/>
      <c r="F13" s="466"/>
    </row>
    <row r="14" spans="2:17">
      <c r="B14" s="242" t="s">
        <v>634</v>
      </c>
      <c r="C14" s="242">
        <v>22</v>
      </c>
      <c r="D14" s="460" t="s">
        <v>635</v>
      </c>
      <c r="E14" s="460"/>
      <c r="F14" s="460"/>
    </row>
    <row r="15" spans="2:17">
      <c r="B15" s="242" t="s">
        <v>636</v>
      </c>
      <c r="C15" s="418">
        <f>1-(C14/100)</f>
        <v>0.78</v>
      </c>
      <c r="D15" s="464"/>
      <c r="E15" s="464"/>
      <c r="F15" s="464"/>
    </row>
    <row r="16" spans="2:17">
      <c r="B16" s="242" t="s">
        <v>637</v>
      </c>
      <c r="C16" s="242">
        <v>50</v>
      </c>
      <c r="D16" s="461" t="s">
        <v>638</v>
      </c>
      <c r="E16" s="463"/>
      <c r="F16" s="462"/>
    </row>
    <row r="17" spans="2:9">
      <c r="B17" s="242" t="s">
        <v>636</v>
      </c>
      <c r="C17" s="418">
        <f>1-(C16/100)</f>
        <v>0.5</v>
      </c>
      <c r="D17" s="464"/>
      <c r="E17" s="464"/>
      <c r="F17" s="464"/>
      <c r="H17" s="467"/>
      <c r="I17" s="467"/>
    </row>
    <row r="18" spans="2:9">
      <c r="B18" s="242" t="s">
        <v>639</v>
      </c>
      <c r="C18" s="418">
        <f>AVERAGE(C15,C17)</f>
        <v>0.64</v>
      </c>
      <c r="D18" s="464"/>
      <c r="E18" s="464"/>
      <c r="F18" s="464"/>
    </row>
    <row r="19" spans="2:9">
      <c r="B19" s="432" t="s">
        <v>640</v>
      </c>
    </row>
  </sheetData>
  <mergeCells count="12">
    <mergeCell ref="D16:F16"/>
    <mergeCell ref="D17:F17"/>
    <mergeCell ref="D18:F18"/>
    <mergeCell ref="P2:Q2"/>
    <mergeCell ref="D14:F14"/>
    <mergeCell ref="D15:F15"/>
    <mergeCell ref="B13:F13"/>
    <mergeCell ref="B2:D2"/>
    <mergeCell ref="J2:K2"/>
    <mergeCell ref="M2:N2"/>
    <mergeCell ref="H17:I17"/>
    <mergeCell ref="F2:H2"/>
  </mergeCells>
  <hyperlinks>
    <hyperlink ref="B19" r:id="rId1" display="https://connect.ncdot.gov/resources/safety/TrafficSafetyResources/NCDOT CRF Update.pdf" xr:uid="{63616925-166B-4452-B92F-641E037526C6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D772D-940D-4956-A773-DECB1D2DA9B0}">
  <dimension ref="B1:V54"/>
  <sheetViews>
    <sheetView zoomScale="85" zoomScaleNormal="85" workbookViewId="0">
      <selection activeCell="D24" sqref="D24"/>
    </sheetView>
  </sheetViews>
  <sheetFormatPr defaultRowHeight="14.45"/>
  <cols>
    <col min="2" max="2" width="22.42578125" customWidth="1"/>
    <col min="3" max="3" width="14.5703125" bestFit="1" customWidth="1"/>
    <col min="4" max="4" width="22.140625" bestFit="1" customWidth="1"/>
    <col min="5" max="5" width="14.7109375" bestFit="1" customWidth="1"/>
    <col min="6" max="6" width="11" customWidth="1"/>
    <col min="7" max="7" width="10" bestFit="1" customWidth="1"/>
    <col min="8" max="8" width="9.7109375" bestFit="1" customWidth="1"/>
    <col min="9" max="9" width="10.42578125" bestFit="1" customWidth="1"/>
    <col min="10" max="10" width="10" bestFit="1" customWidth="1"/>
    <col min="11" max="11" width="9.7109375" bestFit="1" customWidth="1"/>
    <col min="12" max="12" width="10" bestFit="1" customWidth="1"/>
    <col min="13" max="20" width="9.7109375" customWidth="1"/>
    <col min="21" max="21" width="14.140625" customWidth="1"/>
    <col min="22" max="22" width="14.7109375" customWidth="1"/>
    <col min="23" max="24" width="9.7109375" customWidth="1"/>
  </cols>
  <sheetData>
    <row r="1" spans="2:22" ht="21">
      <c r="B1" s="40" t="s">
        <v>641</v>
      </c>
    </row>
    <row r="2" spans="2:22">
      <c r="F2" t="s">
        <v>642</v>
      </c>
      <c r="N2" t="s">
        <v>643</v>
      </c>
      <c r="V2" t="s">
        <v>644</v>
      </c>
    </row>
    <row r="3" spans="2:22">
      <c r="B3" s="454" t="s">
        <v>645</v>
      </c>
      <c r="C3" s="241" t="s">
        <v>646</v>
      </c>
      <c r="D3" s="241" t="s">
        <v>647</v>
      </c>
    </row>
    <row r="4" spans="2:22">
      <c r="B4" s="392" t="s">
        <v>648</v>
      </c>
      <c r="C4" s="253">
        <v>4.8</v>
      </c>
      <c r="D4" s="253">
        <v>9</v>
      </c>
    </row>
    <row r="5" spans="2:22" ht="28.9">
      <c r="B5" s="392" t="s">
        <v>649</v>
      </c>
      <c r="C5" s="253">
        <v>18.600000000000001</v>
      </c>
      <c r="D5" s="253">
        <v>40</v>
      </c>
    </row>
    <row r="6" spans="2:22">
      <c r="B6" s="252" t="s">
        <v>650</v>
      </c>
      <c r="C6" s="403">
        <f>C4-C5</f>
        <v>-13.8</v>
      </c>
      <c r="D6" s="403">
        <f t="shared" ref="D6" si="0">D4-D5</f>
        <v>-31</v>
      </c>
    </row>
    <row r="7" spans="2:22" ht="28.9">
      <c r="B7" s="392" t="s">
        <v>651</v>
      </c>
      <c r="C7" s="253">
        <v>58.2</v>
      </c>
      <c r="D7" s="253">
        <v>80</v>
      </c>
    </row>
    <row r="8" spans="2:22">
      <c r="B8" s="252" t="s">
        <v>650</v>
      </c>
      <c r="C8" s="19">
        <f>C4-C7</f>
        <v>-53.400000000000006</v>
      </c>
      <c r="D8" s="19">
        <f t="shared" ref="D8" si="1">D4-D7</f>
        <v>-71</v>
      </c>
    </row>
    <row r="9" spans="2:22">
      <c r="B9" s="8" t="s">
        <v>652</v>
      </c>
    </row>
    <row r="12" spans="2:22">
      <c r="B12" s="242" t="s">
        <v>200</v>
      </c>
      <c r="C12" s="404">
        <f>G54</f>
        <v>0.05</v>
      </c>
      <c r="D12" s="44" t="s">
        <v>653</v>
      </c>
    </row>
    <row r="13" spans="2:22">
      <c r="B13" s="242" t="s">
        <v>1</v>
      </c>
      <c r="C13" s="242">
        <v>2019</v>
      </c>
    </row>
    <row r="14" spans="2:22">
      <c r="B14" s="242" t="s">
        <v>654</v>
      </c>
      <c r="C14" s="242">
        <v>2050</v>
      </c>
    </row>
    <row r="15" spans="2:22">
      <c r="B15" s="242" t="s">
        <v>396</v>
      </c>
      <c r="C15" s="405">
        <f>(O54/L54)^(1/(C14-C13))-1</f>
        <v>8.322035679307227E-3</v>
      </c>
    </row>
    <row r="16" spans="2:22">
      <c r="B16" s="242" t="s">
        <v>397</v>
      </c>
      <c r="C16" s="405">
        <f>(R54/L54)^(1/(C14-C13))-1</f>
        <v>1.5574420664062671E-2</v>
      </c>
    </row>
    <row r="18" spans="2:4">
      <c r="B18" s="455"/>
    </row>
    <row r="20" spans="2:4">
      <c r="B20" s="460" t="s">
        <v>655</v>
      </c>
      <c r="C20" s="460"/>
    </row>
    <row r="21" spans="2:4">
      <c r="B21" s="241" t="s">
        <v>656</v>
      </c>
      <c r="C21" s="241" t="s">
        <v>657</v>
      </c>
    </row>
    <row r="22" spans="2:4">
      <c r="B22" s="242">
        <v>3.2</v>
      </c>
      <c r="C22" s="242">
        <v>9.8000000000000007</v>
      </c>
    </row>
    <row r="25" spans="2:4">
      <c r="B25" s="460" t="s">
        <v>658</v>
      </c>
      <c r="C25" s="460"/>
    </row>
    <row r="26" spans="2:4">
      <c r="B26" s="242">
        <v>1.5</v>
      </c>
      <c r="C26" s="242" t="s">
        <v>659</v>
      </c>
    </row>
    <row r="27" spans="2:4">
      <c r="B27" s="461"/>
      <c r="C27" s="462"/>
    </row>
    <row r="28" spans="2:4">
      <c r="B28" s="439">
        <f>(2.4-1.9)/2.4</f>
        <v>0.20833333333333334</v>
      </c>
      <c r="C28" s="242" t="s">
        <v>660</v>
      </c>
    </row>
    <row r="31" spans="2:4">
      <c r="B31" s="461" t="s">
        <v>661</v>
      </c>
      <c r="C31" s="463"/>
      <c r="D31" s="462"/>
    </row>
    <row r="32" spans="2:4">
      <c r="B32" s="242" t="s">
        <v>662</v>
      </c>
      <c r="C32" s="242">
        <v>91.6</v>
      </c>
      <c r="D32" s="242" t="s">
        <v>663</v>
      </c>
    </row>
    <row r="33" spans="2:20">
      <c r="B33" s="268" t="s">
        <v>664</v>
      </c>
      <c r="C33" s="442">
        <v>103</v>
      </c>
      <c r="D33" s="242" t="s">
        <v>665</v>
      </c>
    </row>
    <row r="34" spans="2:20">
      <c r="B34" s="242" t="s">
        <v>666</v>
      </c>
      <c r="C34" s="242">
        <v>117.1</v>
      </c>
      <c r="D34" s="242" t="s">
        <v>663</v>
      </c>
      <c r="L34" s="460" t="s">
        <v>667</v>
      </c>
      <c r="M34" s="460"/>
      <c r="N34" s="460"/>
      <c r="O34" s="460"/>
      <c r="P34" s="460"/>
      <c r="Q34" s="460"/>
      <c r="R34" s="460"/>
      <c r="S34" s="460"/>
      <c r="T34" s="460"/>
    </row>
    <row r="35" spans="2:20">
      <c r="B35" s="268" t="s">
        <v>664</v>
      </c>
      <c r="C35" s="443">
        <v>167.3</v>
      </c>
      <c r="D35" s="242" t="s">
        <v>665</v>
      </c>
      <c r="F35" s="242"/>
      <c r="G35" s="461" t="s">
        <v>668</v>
      </c>
      <c r="H35" s="463"/>
      <c r="I35" s="463"/>
      <c r="J35" s="463"/>
      <c r="K35" s="463"/>
      <c r="L35" s="460" t="s">
        <v>399</v>
      </c>
      <c r="M35" s="460"/>
      <c r="N35" s="460"/>
      <c r="O35" s="460" t="s">
        <v>401</v>
      </c>
      <c r="P35" s="460"/>
      <c r="Q35" s="460"/>
      <c r="R35" s="460" t="s">
        <v>669</v>
      </c>
      <c r="S35" s="460"/>
      <c r="T35" s="460"/>
    </row>
    <row r="36" spans="2:20">
      <c r="B36" s="44" t="s">
        <v>670</v>
      </c>
      <c r="F36" s="242" t="s">
        <v>671</v>
      </c>
      <c r="G36" s="454" t="s">
        <v>672</v>
      </c>
      <c r="H36" s="454" t="s">
        <v>673</v>
      </c>
      <c r="I36" s="454" t="s">
        <v>674</v>
      </c>
      <c r="J36" s="454" t="s">
        <v>675</v>
      </c>
      <c r="K36" s="454" t="s">
        <v>676</v>
      </c>
      <c r="L36" s="454" t="s">
        <v>677</v>
      </c>
      <c r="M36" s="454" t="s">
        <v>678</v>
      </c>
      <c r="N36" s="454" t="s">
        <v>679</v>
      </c>
      <c r="O36" s="454" t="s">
        <v>677</v>
      </c>
      <c r="P36" s="454" t="s">
        <v>678</v>
      </c>
      <c r="Q36" s="454" t="s">
        <v>679</v>
      </c>
      <c r="R36" s="454" t="s">
        <v>677</v>
      </c>
      <c r="S36" s="454" t="s">
        <v>678</v>
      </c>
      <c r="T36" s="454" t="s">
        <v>679</v>
      </c>
    </row>
    <row r="37" spans="2:20">
      <c r="F37" s="242">
        <v>1</v>
      </c>
      <c r="G37" s="406"/>
      <c r="H37" s="406"/>
      <c r="I37" s="406"/>
      <c r="J37" s="406"/>
      <c r="K37" s="406"/>
      <c r="L37" s="242">
        <v>36170</v>
      </c>
      <c r="M37" s="242">
        <v>19148</v>
      </c>
      <c r="N37" s="242">
        <v>349</v>
      </c>
      <c r="O37" s="242">
        <v>46876</v>
      </c>
      <c r="P37" s="242">
        <v>24818</v>
      </c>
      <c r="Q37" s="242">
        <v>465</v>
      </c>
      <c r="R37" s="242">
        <v>52124</v>
      </c>
      <c r="S37" s="242">
        <v>27590</v>
      </c>
      <c r="T37" s="242">
        <v>529</v>
      </c>
    </row>
    <row r="38" spans="2:20">
      <c r="B38" s="461" t="s">
        <v>680</v>
      </c>
      <c r="C38" s="463"/>
      <c r="D38" s="462"/>
      <c r="F38" s="242">
        <v>2</v>
      </c>
      <c r="G38" s="404">
        <v>0.05</v>
      </c>
      <c r="H38" s="242">
        <v>37568</v>
      </c>
      <c r="I38" s="242">
        <v>38374</v>
      </c>
      <c r="J38" s="242">
        <v>38297</v>
      </c>
      <c r="K38" s="242">
        <v>38151</v>
      </c>
      <c r="L38" s="242">
        <v>47650</v>
      </c>
      <c r="M38" s="242">
        <v>14918</v>
      </c>
      <c r="N38" s="242">
        <v>281</v>
      </c>
      <c r="O38" s="242">
        <v>60172</v>
      </c>
      <c r="P38" s="242">
        <v>18831</v>
      </c>
      <c r="Q38" s="242">
        <v>376</v>
      </c>
      <c r="R38" s="242">
        <v>68876</v>
      </c>
      <c r="S38" s="242">
        <v>21562</v>
      </c>
      <c r="T38" s="242">
        <v>405</v>
      </c>
    </row>
    <row r="39" spans="2:20">
      <c r="B39" s="242" t="s">
        <v>681</v>
      </c>
      <c r="C39" s="439">
        <f>((C34/C32)^(1/30))-1</f>
        <v>8.2201681986220354E-3</v>
      </c>
      <c r="D39" s="444"/>
      <c r="F39" s="242">
        <v>3</v>
      </c>
      <c r="G39" s="407"/>
      <c r="H39" s="406"/>
      <c r="I39" s="406"/>
      <c r="J39" s="406"/>
      <c r="K39" s="406"/>
      <c r="L39" s="242">
        <v>42765</v>
      </c>
      <c r="M39" s="242">
        <v>4347</v>
      </c>
      <c r="N39" s="242">
        <v>133</v>
      </c>
      <c r="O39" s="242">
        <v>53242</v>
      </c>
      <c r="P39" s="242">
        <v>5412</v>
      </c>
      <c r="Q39" s="242">
        <v>215</v>
      </c>
      <c r="R39" s="242">
        <v>74785</v>
      </c>
      <c r="S39" s="242">
        <v>7601</v>
      </c>
      <c r="T39" s="242">
        <v>145</v>
      </c>
    </row>
    <row r="40" spans="2:20">
      <c r="B40" s="268" t="s">
        <v>682</v>
      </c>
      <c r="C40" s="439">
        <f>((C35/C33)^(1/30))-1</f>
        <v>1.6300074017661315E-2</v>
      </c>
      <c r="D40" s="406"/>
      <c r="F40" s="242">
        <v>4</v>
      </c>
      <c r="G40" s="406"/>
      <c r="H40" s="406"/>
      <c r="I40" s="406"/>
      <c r="J40" s="406"/>
      <c r="K40" s="406"/>
      <c r="L40" s="242">
        <v>44856</v>
      </c>
      <c r="M40" s="242">
        <v>14021</v>
      </c>
      <c r="N40" s="242">
        <v>448</v>
      </c>
      <c r="O40" s="242">
        <v>55280</v>
      </c>
      <c r="P40" s="242">
        <v>17279</v>
      </c>
      <c r="Q40" s="242">
        <v>727</v>
      </c>
      <c r="R40" s="242">
        <v>79266</v>
      </c>
      <c r="S40" s="242">
        <v>24776</v>
      </c>
      <c r="T40" s="242">
        <v>480</v>
      </c>
    </row>
    <row r="41" spans="2:20">
      <c r="B41" s="242" t="s">
        <v>683</v>
      </c>
      <c r="C41" s="253">
        <f>(1+$C$39)^11*$C$32</f>
        <v>100.23159964166435</v>
      </c>
      <c r="D41" s="242" t="s">
        <v>663</v>
      </c>
      <c r="F41" s="242">
        <v>5</v>
      </c>
      <c r="G41" s="404">
        <v>0.05</v>
      </c>
      <c r="H41" s="242">
        <v>38029</v>
      </c>
      <c r="I41" s="242">
        <v>38361</v>
      </c>
      <c r="J41" s="242">
        <v>38284</v>
      </c>
      <c r="K41" s="242">
        <v>37809</v>
      </c>
      <c r="L41" s="242">
        <v>42743</v>
      </c>
      <c r="M41" s="242">
        <v>6944</v>
      </c>
      <c r="N41" s="242">
        <v>212</v>
      </c>
      <c r="O41" s="242">
        <v>53092</v>
      </c>
      <c r="P41" s="242">
        <v>8625</v>
      </c>
      <c r="Q41" s="242">
        <v>333</v>
      </c>
      <c r="R41" s="242">
        <v>77410</v>
      </c>
      <c r="S41" s="242">
        <v>12575</v>
      </c>
      <c r="T41" s="242">
        <v>242</v>
      </c>
    </row>
    <row r="42" spans="2:20">
      <c r="B42" s="268" t="s">
        <v>664</v>
      </c>
      <c r="C42" s="443">
        <f>(1+$C$40)^11*$C$33</f>
        <v>123.04918852554499</v>
      </c>
      <c r="D42" s="242" t="s">
        <v>665</v>
      </c>
      <c r="F42" s="242">
        <v>6</v>
      </c>
      <c r="G42" s="404">
        <v>0.05</v>
      </c>
      <c r="H42" s="242">
        <v>35936</v>
      </c>
      <c r="I42" s="242">
        <v>36634</v>
      </c>
      <c r="J42" s="242">
        <v>36561</v>
      </c>
      <c r="K42" s="242">
        <v>38422</v>
      </c>
      <c r="L42" s="242">
        <v>40787</v>
      </c>
      <c r="M42" s="242">
        <v>9104</v>
      </c>
      <c r="N42" s="242">
        <v>269</v>
      </c>
      <c r="O42" s="242">
        <v>49561</v>
      </c>
      <c r="P42" s="242">
        <v>11062</v>
      </c>
      <c r="Q42" s="242">
        <v>382</v>
      </c>
      <c r="R42" s="242">
        <v>72384</v>
      </c>
      <c r="S42" s="242">
        <v>16156</v>
      </c>
      <c r="T42" s="242">
        <v>307</v>
      </c>
    </row>
    <row r="43" spans="2:20">
      <c r="B43" s="242" t="s">
        <v>684</v>
      </c>
      <c r="C43" s="253">
        <f>(1+$C$39)^25*$C$32</f>
        <v>112.40354065465752</v>
      </c>
      <c r="D43" s="242" t="s">
        <v>663</v>
      </c>
      <c r="F43" s="242">
        <v>7</v>
      </c>
      <c r="G43" s="406"/>
      <c r="H43" s="406"/>
      <c r="I43" s="406"/>
      <c r="J43" s="406"/>
      <c r="K43" s="406"/>
      <c r="L43" s="242">
        <v>38977</v>
      </c>
      <c r="M43" s="242">
        <v>9943</v>
      </c>
      <c r="N43" s="242">
        <v>286</v>
      </c>
      <c r="O43" s="242">
        <v>49964</v>
      </c>
      <c r="P43" s="242">
        <v>12746</v>
      </c>
      <c r="Q43" s="242">
        <v>450</v>
      </c>
      <c r="R43" s="242">
        <v>69295</v>
      </c>
      <c r="S43" s="242">
        <v>17678</v>
      </c>
      <c r="T43" s="242">
        <v>333</v>
      </c>
    </row>
    <row r="44" spans="2:20">
      <c r="B44" s="242"/>
      <c r="C44" s="443">
        <f>(1+$C$40)^25*$C$33</f>
        <v>154.30718725510755</v>
      </c>
      <c r="D44" s="242" t="s">
        <v>665</v>
      </c>
      <c r="F44" s="242">
        <v>8</v>
      </c>
      <c r="G44" s="407"/>
      <c r="H44" s="406"/>
      <c r="I44" s="406"/>
      <c r="J44" s="406"/>
      <c r="K44" s="406"/>
      <c r="L44" s="242">
        <v>37534</v>
      </c>
      <c r="M44" s="242">
        <v>7427</v>
      </c>
      <c r="N44" s="242">
        <v>210</v>
      </c>
      <c r="O44" s="242">
        <v>48120</v>
      </c>
      <c r="P44" s="242">
        <v>9522</v>
      </c>
      <c r="Q44" s="242">
        <v>322</v>
      </c>
      <c r="R44" s="242">
        <v>66370</v>
      </c>
      <c r="S44" s="242">
        <v>13134</v>
      </c>
      <c r="T44" s="242">
        <v>246</v>
      </c>
    </row>
    <row r="45" spans="2:20">
      <c r="F45" s="242">
        <v>9</v>
      </c>
      <c r="G45" s="404">
        <v>0.05</v>
      </c>
      <c r="H45" s="242">
        <v>33049</v>
      </c>
      <c r="I45" s="242">
        <v>35681</v>
      </c>
      <c r="J45" s="242">
        <v>34612</v>
      </c>
      <c r="K45" s="242">
        <v>36217</v>
      </c>
      <c r="L45" s="242">
        <v>39736</v>
      </c>
      <c r="M45" s="242">
        <v>7104</v>
      </c>
      <c r="N45" s="242">
        <v>212</v>
      </c>
      <c r="O45" s="242">
        <v>49763</v>
      </c>
      <c r="P45" s="242">
        <v>8897</v>
      </c>
      <c r="Q45" s="242">
        <v>316</v>
      </c>
      <c r="R45" s="242">
        <v>65504</v>
      </c>
      <c r="S45" s="242">
        <v>11711</v>
      </c>
      <c r="T45" s="242">
        <v>219</v>
      </c>
    </row>
    <row r="46" spans="2:20">
      <c r="F46" s="242">
        <v>10</v>
      </c>
      <c r="G46" s="406"/>
      <c r="H46" s="406"/>
      <c r="I46" s="406"/>
      <c r="J46" s="406"/>
      <c r="K46" s="406"/>
      <c r="L46" s="242">
        <v>45601</v>
      </c>
      <c r="M46" s="242">
        <v>9097</v>
      </c>
      <c r="N46" s="242">
        <v>316</v>
      </c>
      <c r="O46" s="242">
        <v>56902</v>
      </c>
      <c r="P46" s="242">
        <v>11351</v>
      </c>
      <c r="Q46" s="242">
        <v>560</v>
      </c>
      <c r="R46" s="242">
        <v>75580</v>
      </c>
      <c r="S46" s="242">
        <v>15078</v>
      </c>
      <c r="T46" s="242">
        <v>294</v>
      </c>
    </row>
    <row r="47" spans="2:20">
      <c r="F47" s="242">
        <v>11</v>
      </c>
      <c r="G47" s="404">
        <v>0.05</v>
      </c>
      <c r="H47" s="242">
        <v>39923</v>
      </c>
      <c r="I47" s="242">
        <v>40137</v>
      </c>
      <c r="J47" s="242">
        <v>40057</v>
      </c>
      <c r="K47" s="242">
        <v>40257</v>
      </c>
      <c r="L47" s="242">
        <v>44171</v>
      </c>
      <c r="M47" s="242">
        <v>14863</v>
      </c>
      <c r="N47" s="242">
        <v>488</v>
      </c>
      <c r="O47" s="242">
        <v>55069</v>
      </c>
      <c r="P47" s="242">
        <v>18531</v>
      </c>
      <c r="Q47" s="242">
        <v>864</v>
      </c>
      <c r="R47" s="242">
        <v>73505</v>
      </c>
      <c r="S47" s="242">
        <v>24734</v>
      </c>
      <c r="T47" s="242">
        <v>478</v>
      </c>
    </row>
    <row r="48" spans="2:20">
      <c r="F48" s="242">
        <v>12</v>
      </c>
      <c r="G48" s="404">
        <v>0.05</v>
      </c>
      <c r="H48" s="242">
        <v>43551</v>
      </c>
      <c r="I48" s="242">
        <v>41649</v>
      </c>
      <c r="J48" s="242">
        <v>42607</v>
      </c>
      <c r="K48" s="242">
        <v>42744</v>
      </c>
      <c r="L48" s="242">
        <v>49721</v>
      </c>
      <c r="M48" s="242">
        <v>18543</v>
      </c>
      <c r="N48" s="242">
        <v>517</v>
      </c>
      <c r="O48" s="242">
        <v>66561</v>
      </c>
      <c r="P48" s="242">
        <v>24823</v>
      </c>
      <c r="Q48" s="242">
        <v>1136</v>
      </c>
      <c r="R48" s="242">
        <v>74117</v>
      </c>
      <c r="S48" s="242">
        <v>27641</v>
      </c>
      <c r="T48" s="242">
        <v>535</v>
      </c>
    </row>
    <row r="49" spans="6:20">
      <c r="F49" s="242">
        <v>13</v>
      </c>
      <c r="G49" s="406"/>
      <c r="H49" s="406"/>
      <c r="I49" s="406"/>
      <c r="J49" s="406"/>
      <c r="K49" s="406"/>
      <c r="L49" s="242">
        <v>49721</v>
      </c>
      <c r="M49" s="242">
        <v>12718</v>
      </c>
      <c r="N49" s="242">
        <v>260</v>
      </c>
      <c r="O49" s="242">
        <v>66561</v>
      </c>
      <c r="P49" s="242">
        <v>17025</v>
      </c>
      <c r="Q49" s="242">
        <v>510</v>
      </c>
      <c r="R49" s="242">
        <v>74117</v>
      </c>
      <c r="S49" s="242">
        <v>18957</v>
      </c>
      <c r="T49" s="242">
        <v>366</v>
      </c>
    </row>
    <row r="50" spans="6:20">
      <c r="F50" s="242">
        <v>14</v>
      </c>
      <c r="G50" s="406"/>
      <c r="H50" s="406"/>
      <c r="I50" s="406"/>
      <c r="J50" s="406"/>
      <c r="K50" s="406"/>
      <c r="L50" s="242">
        <v>49721</v>
      </c>
      <c r="M50" s="242">
        <v>11430</v>
      </c>
      <c r="N50" s="242">
        <v>234</v>
      </c>
      <c r="O50" s="242">
        <v>66561</v>
      </c>
      <c r="P50" s="242">
        <v>15301</v>
      </c>
      <c r="Q50" s="242">
        <v>459</v>
      </c>
      <c r="R50" s="242">
        <v>74117</v>
      </c>
      <c r="S50" s="242">
        <v>17038</v>
      </c>
      <c r="T50" s="242">
        <v>329</v>
      </c>
    </row>
    <row r="51" spans="6:20">
      <c r="F51" s="242">
        <v>15</v>
      </c>
      <c r="G51" s="404">
        <v>0.05</v>
      </c>
      <c r="H51" s="242">
        <v>36297</v>
      </c>
      <c r="I51" s="242">
        <v>26188</v>
      </c>
      <c r="J51" s="242">
        <v>36839</v>
      </c>
      <c r="K51" s="242">
        <v>38197</v>
      </c>
      <c r="L51" s="242">
        <v>44606</v>
      </c>
      <c r="M51" s="242">
        <v>17690</v>
      </c>
      <c r="N51" s="242">
        <v>341</v>
      </c>
      <c r="O51" s="242">
        <v>61349</v>
      </c>
      <c r="P51" s="242">
        <v>24330</v>
      </c>
      <c r="Q51" s="242">
        <v>592</v>
      </c>
      <c r="R51" s="242">
        <v>67827</v>
      </c>
      <c r="S51" s="242">
        <v>26899</v>
      </c>
      <c r="T51" s="242">
        <v>505</v>
      </c>
    </row>
    <row r="52" spans="6:20">
      <c r="F52" s="242">
        <v>16</v>
      </c>
      <c r="G52" s="406"/>
      <c r="H52" s="406"/>
      <c r="I52" s="406"/>
      <c r="J52" s="406"/>
      <c r="K52" s="406"/>
      <c r="L52" s="242">
        <v>44340</v>
      </c>
      <c r="M52" s="242">
        <v>12691</v>
      </c>
      <c r="N52" s="242">
        <v>244</v>
      </c>
      <c r="O52" s="242">
        <v>61073</v>
      </c>
      <c r="P52" s="242">
        <v>17481</v>
      </c>
      <c r="Q52" s="242">
        <v>422</v>
      </c>
      <c r="R52" s="242">
        <v>67539</v>
      </c>
      <c r="S52" s="242">
        <v>19331</v>
      </c>
      <c r="T52" s="242">
        <v>362</v>
      </c>
    </row>
    <row r="53" spans="6:20">
      <c r="F53" s="242">
        <v>17</v>
      </c>
      <c r="G53" s="406"/>
      <c r="H53" s="406"/>
      <c r="I53" s="406"/>
      <c r="J53" s="406"/>
      <c r="K53" s="406"/>
      <c r="L53" s="242">
        <v>44340</v>
      </c>
      <c r="M53" s="242">
        <v>25483</v>
      </c>
      <c r="N53" s="242">
        <v>491</v>
      </c>
      <c r="O53" s="242">
        <v>61073</v>
      </c>
      <c r="P53" s="242">
        <v>35099</v>
      </c>
      <c r="Q53" s="242">
        <v>847</v>
      </c>
      <c r="R53" s="242">
        <v>67539</v>
      </c>
      <c r="S53" s="242">
        <v>38816</v>
      </c>
      <c r="T53" s="242">
        <v>727</v>
      </c>
    </row>
    <row r="54" spans="6:20">
      <c r="F54" s="29" t="s">
        <v>685</v>
      </c>
      <c r="G54" s="408">
        <v>0.05</v>
      </c>
      <c r="H54" s="406"/>
      <c r="I54" s="406"/>
      <c r="J54" s="406"/>
      <c r="K54" s="406"/>
      <c r="L54" s="409">
        <f>AVERAGE(L37:L53)</f>
        <v>43731.705882352944</v>
      </c>
      <c r="M54" s="29">
        <f>SUM(M37:M53)</f>
        <v>215471</v>
      </c>
      <c r="N54" s="29">
        <f>SUM(N37:N53)</f>
        <v>5291</v>
      </c>
      <c r="O54" s="409">
        <f>AVERAGE(O37:O53)</f>
        <v>56542.294117647056</v>
      </c>
      <c r="P54" s="29">
        <f>SUM(P37:P53)</f>
        <v>281133</v>
      </c>
      <c r="Q54" s="29">
        <f>SUM(Q37:Q53)</f>
        <v>8976</v>
      </c>
      <c r="R54" s="409">
        <f>AVERAGE(R37:R53)</f>
        <v>70609.117647058825</v>
      </c>
      <c r="S54" s="29">
        <f>SUM(S37:S53)</f>
        <v>341277</v>
      </c>
      <c r="T54" s="29">
        <f>SUM(T37:T53)</f>
        <v>6502</v>
      </c>
    </row>
  </sheetData>
  <mergeCells count="10">
    <mergeCell ref="O35:Q35"/>
    <mergeCell ref="R35:T35"/>
    <mergeCell ref="L34:T34"/>
    <mergeCell ref="B31:D31"/>
    <mergeCell ref="B38:D38"/>
    <mergeCell ref="B25:C25"/>
    <mergeCell ref="B27:C27"/>
    <mergeCell ref="B20:C20"/>
    <mergeCell ref="G35:K35"/>
    <mergeCell ref="L35:N35"/>
  </mergeCells>
  <hyperlinks>
    <hyperlink ref="D12" r:id="rId1" xr:uid="{04063812-7DEA-4BDD-862D-374B94B391A6}"/>
    <hyperlink ref="B36" r:id="rId2" display="NC Strategic Transportation Corridors: Vision Plan" xr:uid="{234AE61B-5791-4215-9AD8-C99A39D70007}"/>
  </hyperlinks>
  <pageMargins left="0.7" right="0.7" top="0.75" bottom="0.75" header="0.3" footer="0.3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C3073-23EC-4EDA-ADD4-F53F9FC1ABD2}">
  <dimension ref="B2:E8"/>
  <sheetViews>
    <sheetView workbookViewId="0">
      <selection activeCell="E7" sqref="E7"/>
    </sheetView>
  </sheetViews>
  <sheetFormatPr defaultRowHeight="14.45"/>
  <cols>
    <col min="2" max="2" width="29" bestFit="1" customWidth="1"/>
    <col min="3" max="3" width="7.7109375" bestFit="1" customWidth="1"/>
    <col min="4" max="4" width="19.7109375" bestFit="1" customWidth="1"/>
    <col min="5" max="5" width="9.28515625" bestFit="1" customWidth="1"/>
  </cols>
  <sheetData>
    <row r="2" spans="2:5" ht="13.9" customHeight="1">
      <c r="B2" s="426" t="s">
        <v>686</v>
      </c>
      <c r="C2" s="426" t="s">
        <v>687</v>
      </c>
      <c r="D2" s="426" t="s">
        <v>688</v>
      </c>
      <c r="E2" s="426" t="s">
        <v>689</v>
      </c>
    </row>
    <row r="3" spans="2:5">
      <c r="B3" s="424" t="s">
        <v>690</v>
      </c>
      <c r="C3" s="424">
        <v>347</v>
      </c>
      <c r="D3" s="424">
        <v>416</v>
      </c>
      <c r="E3" s="424">
        <v>69</v>
      </c>
    </row>
    <row r="4" spans="2:5">
      <c r="B4" s="424" t="s">
        <v>691</v>
      </c>
      <c r="C4" s="424">
        <v>187</v>
      </c>
      <c r="D4" s="424">
        <v>252</v>
      </c>
      <c r="E4" s="424">
        <v>65</v>
      </c>
    </row>
    <row r="5" spans="2:5">
      <c r="B5" s="424" t="s">
        <v>692</v>
      </c>
      <c r="C5" s="424">
        <v>533</v>
      </c>
      <c r="D5" s="424">
        <v>668</v>
      </c>
      <c r="E5" s="424">
        <v>135</v>
      </c>
    </row>
    <row r="6" spans="2:5">
      <c r="B6" s="424" t="s">
        <v>693</v>
      </c>
      <c r="C6" s="425">
        <v>126502</v>
      </c>
      <c r="D6" s="425">
        <v>151802</v>
      </c>
      <c r="E6" s="425">
        <v>25300</v>
      </c>
    </row>
    <row r="7" spans="2:5">
      <c r="B7" s="424" t="s">
        <v>694</v>
      </c>
      <c r="C7" s="425">
        <v>68116</v>
      </c>
      <c r="D7" s="425">
        <v>91957</v>
      </c>
      <c r="E7" s="425">
        <v>23841</v>
      </c>
    </row>
    <row r="8" spans="2:5" ht="14.45" customHeight="1">
      <c r="B8" s="424" t="s">
        <v>695</v>
      </c>
      <c r="C8" s="425">
        <v>194618</v>
      </c>
      <c r="D8" s="425">
        <v>243759</v>
      </c>
      <c r="E8" s="425">
        <v>49141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  <pageSetUpPr fitToPage="1"/>
  </sheetPr>
  <dimension ref="A1:BT81"/>
  <sheetViews>
    <sheetView zoomScale="85" zoomScaleNormal="85" workbookViewId="0">
      <pane xSplit="25" ySplit="4" topLeftCell="Z5" activePane="bottomRight" state="frozen"/>
      <selection pane="bottomRight" activeCell="E25" sqref="E25"/>
      <selection pane="bottomLeft" activeCell="D53" sqref="D53"/>
      <selection pane="topRight" activeCell="D53" sqref="D53"/>
    </sheetView>
  </sheetViews>
  <sheetFormatPr defaultColWidth="9.140625" defaultRowHeight="14.45"/>
  <cols>
    <col min="1" max="1" width="62.7109375" bestFit="1" customWidth="1"/>
    <col min="2" max="2" width="26.7109375" bestFit="1" customWidth="1"/>
    <col min="3" max="3" width="11.85546875" customWidth="1"/>
    <col min="4" max="4" width="25.7109375" customWidth="1"/>
    <col min="5" max="5" width="51.28515625" customWidth="1"/>
    <col min="6" max="6" width="15" customWidth="1"/>
    <col min="7" max="7" width="6.7109375" customWidth="1"/>
    <col min="8" max="8" width="3.28515625" customWidth="1"/>
    <col min="9" max="9" width="25" style="8" bestFit="1" customWidth="1"/>
    <col min="10" max="10" width="2.28515625" hidden="1" customWidth="1"/>
    <col min="11" max="11" width="2.7109375" hidden="1" customWidth="1"/>
    <col min="12" max="25" width="3.28515625" hidden="1" customWidth="1"/>
    <col min="26" max="69" width="13.7109375" customWidth="1"/>
    <col min="70" max="70" width="2.7109375" customWidth="1"/>
    <col min="71" max="71" width="58.7109375" style="57" customWidth="1"/>
    <col min="72" max="72" width="9.140625" style="45"/>
  </cols>
  <sheetData>
    <row r="1" spans="1:72" ht="21">
      <c r="A1" s="40" t="s">
        <v>385</v>
      </c>
      <c r="B1" s="1"/>
      <c r="BT1"/>
    </row>
    <row r="2" spans="1:72" ht="18">
      <c r="A2" s="2" t="s">
        <v>386</v>
      </c>
      <c r="Z2" s="226" t="s">
        <v>2</v>
      </c>
      <c r="BT2"/>
    </row>
    <row r="3" spans="1:72">
      <c r="M3" s="6"/>
      <c r="N3" s="6">
        <f>Global!N5</f>
        <v>-12</v>
      </c>
      <c r="O3" s="6">
        <f>Global!O5</f>
        <v>-11</v>
      </c>
      <c r="P3" s="6">
        <f>Global!P5</f>
        <v>-10</v>
      </c>
      <c r="Q3" s="6">
        <f>Global!Q5</f>
        <v>-9</v>
      </c>
      <c r="R3" s="6">
        <f>Global!R5</f>
        <v>-8</v>
      </c>
      <c r="S3" s="6">
        <f>Global!S5</f>
        <v>-7</v>
      </c>
      <c r="T3" s="6">
        <f>Global!T5</f>
        <v>-6</v>
      </c>
      <c r="U3" s="6">
        <f>Global!U5</f>
        <v>-5</v>
      </c>
      <c r="V3" s="6">
        <f>Global!V5</f>
        <v>-4</v>
      </c>
      <c r="W3" s="6">
        <f>Global!W5</f>
        <v>-3</v>
      </c>
      <c r="X3" s="6">
        <f>Global!X5</f>
        <v>-2</v>
      </c>
      <c r="Y3" s="6">
        <f>Global!Y5</f>
        <v>-1</v>
      </c>
      <c r="Z3" s="6">
        <f>Global!Z5</f>
        <v>0</v>
      </c>
      <c r="AA3" s="6">
        <f>Global!AA5</f>
        <v>1</v>
      </c>
      <c r="AB3" s="6">
        <f>Global!AB5</f>
        <v>2</v>
      </c>
      <c r="AC3" s="6">
        <f>Global!AC5</f>
        <v>3</v>
      </c>
      <c r="AD3" s="6">
        <f>Global!AD5</f>
        <v>4</v>
      </c>
      <c r="AE3" s="6">
        <f>Global!AE5</f>
        <v>5</v>
      </c>
      <c r="AF3" s="6">
        <f>Global!AF5</f>
        <v>6</v>
      </c>
      <c r="AG3" s="6">
        <f>Global!AG5</f>
        <v>7</v>
      </c>
      <c r="AH3" s="6">
        <f>Global!AH5</f>
        <v>8</v>
      </c>
      <c r="AI3" s="6">
        <f>Global!AI5</f>
        <v>9</v>
      </c>
      <c r="AJ3" s="6">
        <f>Global!AJ5</f>
        <v>10</v>
      </c>
      <c r="AK3" s="6">
        <f>Global!AK5</f>
        <v>11</v>
      </c>
      <c r="AL3" s="6">
        <f>Global!AL5</f>
        <v>12</v>
      </c>
      <c r="AM3" s="6">
        <f>Global!AM5</f>
        <v>13</v>
      </c>
      <c r="AN3" s="6">
        <f>Global!AN5</f>
        <v>14</v>
      </c>
      <c r="AO3" s="6">
        <f>Global!AO5</f>
        <v>15</v>
      </c>
      <c r="AP3" s="6">
        <f>Global!AP5</f>
        <v>16</v>
      </c>
      <c r="AQ3" s="6">
        <f>Global!AQ5</f>
        <v>17</v>
      </c>
      <c r="AR3" s="6">
        <f>Global!AR5</f>
        <v>18</v>
      </c>
      <c r="AS3" s="6">
        <f>Global!AS5</f>
        <v>19</v>
      </c>
      <c r="AT3" s="6">
        <f>Global!AT5</f>
        <v>20</v>
      </c>
      <c r="AU3" s="6">
        <f>Global!AU5</f>
        <v>21</v>
      </c>
      <c r="AV3" s="6">
        <f>Global!AV5</f>
        <v>22</v>
      </c>
      <c r="AW3" s="6">
        <f>Global!AW5</f>
        <v>23</v>
      </c>
      <c r="AX3" s="6">
        <f>Global!AX5</f>
        <v>24</v>
      </c>
      <c r="AY3" s="6">
        <f>Global!AY5</f>
        <v>25</v>
      </c>
      <c r="AZ3" s="6">
        <f>Global!AZ5</f>
        <v>26</v>
      </c>
      <c r="BA3" s="6">
        <f>Global!BA5</f>
        <v>27</v>
      </c>
      <c r="BB3" s="6">
        <f>Global!BB5</f>
        <v>28</v>
      </c>
      <c r="BC3" s="6">
        <f>Global!BC5</f>
        <v>29</v>
      </c>
      <c r="BD3" s="6">
        <f>Global!BD5</f>
        <v>30</v>
      </c>
      <c r="BE3" s="6">
        <f>Global!BE5</f>
        <v>31</v>
      </c>
      <c r="BF3" s="6">
        <f>Global!BF5</f>
        <v>32</v>
      </c>
      <c r="BG3" s="6">
        <f>Global!BG5</f>
        <v>33</v>
      </c>
      <c r="BH3" s="6">
        <f>Global!BH5</f>
        <v>34</v>
      </c>
      <c r="BI3" s="6">
        <f>Global!BI5</f>
        <v>35</v>
      </c>
      <c r="BJ3" s="6">
        <f>Global!BJ5</f>
        <v>36</v>
      </c>
      <c r="BK3" s="6">
        <f>Global!BK5</f>
        <v>37</v>
      </c>
      <c r="BL3" s="6">
        <f>Global!BL5</f>
        <v>38</v>
      </c>
      <c r="BM3" s="6">
        <f>Global!BM5</f>
        <v>39</v>
      </c>
      <c r="BN3" s="6">
        <f>Global!BN5</f>
        <v>40</v>
      </c>
      <c r="BO3" s="6">
        <f>Global!BO5</f>
        <v>41</v>
      </c>
      <c r="BP3" s="6">
        <f>Global!BP5</f>
        <v>42</v>
      </c>
      <c r="BQ3" s="6">
        <f>Global!BQ5</f>
        <v>43</v>
      </c>
    </row>
    <row r="4" spans="1:72" ht="15" customHeight="1">
      <c r="M4" s="235"/>
      <c r="N4" s="235">
        <f>Global!N6</f>
        <v>2012</v>
      </c>
      <c r="O4" s="235">
        <f>Global!O6</f>
        <v>2013</v>
      </c>
      <c r="P4" s="235">
        <f>Global!P6</f>
        <v>2014</v>
      </c>
      <c r="Q4" s="235">
        <f>Global!Q6</f>
        <v>2015</v>
      </c>
      <c r="R4" s="235">
        <f>Global!R6</f>
        <v>2016</v>
      </c>
      <c r="S4" s="235">
        <f>Global!S6</f>
        <v>2017</v>
      </c>
      <c r="T4" s="235">
        <f>Global!T6</f>
        <v>2018</v>
      </c>
      <c r="U4" s="235">
        <f>Global!U6</f>
        <v>2019</v>
      </c>
      <c r="V4" s="235">
        <f>Global!V6</f>
        <v>2020</v>
      </c>
      <c r="W4" s="235">
        <f>Global!W6</f>
        <v>2021</v>
      </c>
      <c r="X4" s="235">
        <f>Global!X6</f>
        <v>2022</v>
      </c>
      <c r="Y4" s="235">
        <f>Global!Y6</f>
        <v>2023</v>
      </c>
      <c r="Z4" s="235">
        <f>Global!Z6</f>
        <v>2024</v>
      </c>
      <c r="AA4" s="235">
        <f>Global!AA6</f>
        <v>2025</v>
      </c>
      <c r="AB4" s="235">
        <f>Global!AB6</f>
        <v>2026</v>
      </c>
      <c r="AC4" s="235">
        <f>Global!AC6</f>
        <v>2027</v>
      </c>
      <c r="AD4" s="235">
        <f>Global!AD6</f>
        <v>2028</v>
      </c>
      <c r="AE4" s="235">
        <f>Global!AE6</f>
        <v>2029</v>
      </c>
      <c r="AF4" s="235">
        <f>Global!AF6</f>
        <v>2030</v>
      </c>
      <c r="AG4" s="235">
        <f>Global!AG6</f>
        <v>2031</v>
      </c>
      <c r="AH4" s="235">
        <f>Global!AH6</f>
        <v>2032</v>
      </c>
      <c r="AI4" s="235">
        <f>Global!AI6</f>
        <v>2033</v>
      </c>
      <c r="AJ4" s="235">
        <f>Global!AJ6</f>
        <v>2034</v>
      </c>
      <c r="AK4" s="235">
        <f>Global!AK6</f>
        <v>2035</v>
      </c>
      <c r="AL4" s="235">
        <f>Global!AL6</f>
        <v>2036</v>
      </c>
      <c r="AM4" s="235">
        <f>Global!AM6</f>
        <v>2037</v>
      </c>
      <c r="AN4" s="235">
        <f>Global!AN6</f>
        <v>2038</v>
      </c>
      <c r="AO4" s="235">
        <f>Global!AO6</f>
        <v>2039</v>
      </c>
      <c r="AP4" s="235">
        <f>Global!AP6</f>
        <v>2040</v>
      </c>
      <c r="AQ4" s="235">
        <f>Global!AQ6</f>
        <v>2041</v>
      </c>
      <c r="AR4" s="235">
        <f>Global!AR6</f>
        <v>2042</v>
      </c>
      <c r="AS4" s="235">
        <f>Global!AS6</f>
        <v>2043</v>
      </c>
      <c r="AT4" s="235">
        <f>Global!AT6</f>
        <v>2044</v>
      </c>
      <c r="AU4" s="235">
        <f>Global!AU6</f>
        <v>2045</v>
      </c>
      <c r="AV4" s="235">
        <f>Global!AV6</f>
        <v>2046</v>
      </c>
      <c r="AW4" s="235">
        <f>Global!AW6</f>
        <v>2047</v>
      </c>
      <c r="AX4" s="235">
        <f>Global!AX6</f>
        <v>2048</v>
      </c>
      <c r="AY4" s="235">
        <f>Global!AY6</f>
        <v>2049</v>
      </c>
      <c r="AZ4" s="235">
        <f>Global!AZ6</f>
        <v>2050</v>
      </c>
      <c r="BA4" s="235">
        <f>Global!BA6</f>
        <v>2051</v>
      </c>
      <c r="BB4" s="235">
        <f>Global!BB6</f>
        <v>2052</v>
      </c>
      <c r="BC4" s="235">
        <f>Global!BC6</f>
        <v>2053</v>
      </c>
      <c r="BD4" s="235">
        <f>Global!BD6</f>
        <v>2054</v>
      </c>
      <c r="BE4" s="235">
        <f>Global!BE6</f>
        <v>2055</v>
      </c>
      <c r="BF4" s="235">
        <f>Global!BF6</f>
        <v>2056</v>
      </c>
      <c r="BG4" s="235">
        <f>Global!BG6</f>
        <v>2057</v>
      </c>
      <c r="BH4" s="235">
        <f>Global!BH6</f>
        <v>2058</v>
      </c>
      <c r="BI4" s="235">
        <f>Global!BI6</f>
        <v>2059</v>
      </c>
      <c r="BJ4" s="235">
        <f>Global!BJ6</f>
        <v>2060</v>
      </c>
      <c r="BK4" s="235">
        <f>Global!BK6</f>
        <v>2061</v>
      </c>
      <c r="BL4" s="235">
        <f>Global!BL6</f>
        <v>2062</v>
      </c>
      <c r="BM4" s="235">
        <f>Global!BM6</f>
        <v>2063</v>
      </c>
      <c r="BN4" s="235">
        <f>Global!BN6</f>
        <v>2064</v>
      </c>
      <c r="BO4" s="235">
        <f>Global!BO6</f>
        <v>2065</v>
      </c>
      <c r="BP4" s="235">
        <f>Global!BP6</f>
        <v>2066</v>
      </c>
      <c r="BQ4" s="235">
        <f>Global!BQ6</f>
        <v>2067</v>
      </c>
      <c r="BR4" s="47"/>
      <c r="BS4" s="211" t="s">
        <v>6</v>
      </c>
      <c r="BT4" s="46" t="s">
        <v>7</v>
      </c>
    </row>
    <row r="5" spans="1:72">
      <c r="I5" s="8" t="s">
        <v>5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47"/>
    </row>
    <row r="6" spans="1:72" ht="18">
      <c r="A6" s="23" t="s">
        <v>387</v>
      </c>
      <c r="B6" s="23"/>
      <c r="C6" s="35"/>
      <c r="D6" s="35"/>
      <c r="E6" s="35"/>
      <c r="F6" s="35"/>
      <c r="G6" s="35"/>
      <c r="H6" s="35"/>
      <c r="I6" s="218"/>
      <c r="J6" s="23"/>
    </row>
    <row r="7" spans="1:72" ht="18">
      <c r="A7" s="27"/>
      <c r="B7" s="47"/>
      <c r="C7" s="52"/>
      <c r="D7" s="52"/>
      <c r="E7" s="52"/>
      <c r="F7" s="52"/>
      <c r="G7" s="52"/>
      <c r="H7" s="52"/>
      <c r="I7" s="217"/>
    </row>
    <row r="8" spans="1:72">
      <c r="A8" s="5" t="s">
        <v>388</v>
      </c>
      <c r="B8" s="21">
        <v>2031</v>
      </c>
      <c r="C8" s="52"/>
      <c r="D8" s="52"/>
      <c r="E8" s="52"/>
      <c r="F8" s="52"/>
      <c r="G8" s="52"/>
      <c r="H8" s="52"/>
    </row>
    <row r="9" spans="1:72">
      <c r="A9" s="5" t="s">
        <v>389</v>
      </c>
      <c r="B9" s="21">
        <v>30</v>
      </c>
      <c r="C9" s="52"/>
      <c r="D9" s="52"/>
      <c r="E9" s="52"/>
      <c r="F9" s="52"/>
      <c r="G9" s="52"/>
      <c r="H9" s="52"/>
      <c r="I9" s="8" t="s">
        <v>390</v>
      </c>
    </row>
    <row r="10" spans="1:72">
      <c r="A10" t="s">
        <v>391</v>
      </c>
      <c r="B10" s="238">
        <f>B9+B8</f>
        <v>2061</v>
      </c>
    </row>
    <row r="12" spans="1:72">
      <c r="A12" s="239" t="s">
        <v>392</v>
      </c>
      <c r="B12" s="239"/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</row>
    <row r="13" spans="1:72">
      <c r="A13" s="8" t="s">
        <v>393</v>
      </c>
    </row>
    <row r="15" spans="1:72">
      <c r="A15" t="s">
        <v>394</v>
      </c>
      <c r="B15" s="238">
        <f>'Traffic Data'!C13</f>
        <v>2019</v>
      </c>
    </row>
    <row r="16" spans="1:72">
      <c r="A16" t="s">
        <v>395</v>
      </c>
      <c r="B16" s="238">
        <f>'Traffic Data'!C14</f>
        <v>2050</v>
      </c>
    </row>
    <row r="17" spans="1:70">
      <c r="A17" t="s">
        <v>200</v>
      </c>
      <c r="B17" s="434">
        <f>'Traffic Data'!C12</f>
        <v>0.05</v>
      </c>
    </row>
    <row r="18" spans="1:70">
      <c r="A18" s="33" t="s">
        <v>396</v>
      </c>
      <c r="B18" s="433">
        <f>'Traffic Data'!C15</f>
        <v>8.322035679307227E-3</v>
      </c>
    </row>
    <row r="19" spans="1:70">
      <c r="A19" s="33" t="s">
        <v>397</v>
      </c>
      <c r="B19" s="433">
        <f>'Traffic Data'!C16</f>
        <v>1.5574420664062671E-2</v>
      </c>
    </row>
    <row r="20" spans="1:70">
      <c r="B20" s="238"/>
    </row>
    <row r="21" spans="1:70">
      <c r="A21" t="s">
        <v>398</v>
      </c>
      <c r="B21" s="435"/>
    </row>
    <row r="22" spans="1:70" ht="15" thickBot="1">
      <c r="A22" s="232" t="s">
        <v>399</v>
      </c>
      <c r="B22" s="435">
        <f>'Traffic Data'!L54</f>
        <v>43731.705882352944</v>
      </c>
      <c r="I22" s="8" t="s">
        <v>400</v>
      </c>
      <c r="Z22" s="53">
        <f>$B$22*(1+$B$18)^(Z$4-2019)</f>
        <v>45581.930017055223</v>
      </c>
      <c r="AA22" s="53">
        <f t="shared" ref="AA22:BQ22" si="0">$B$22*(1+$B$18)^(AA$4-2019)</f>
        <v>45961.264464988846</v>
      </c>
      <c r="AB22" s="53">
        <f t="shared" si="0"/>
        <v>46343.755747732561</v>
      </c>
      <c r="AC22" s="53">
        <f t="shared" si="0"/>
        <v>46729.430136578296</v>
      </c>
      <c r="AD22" s="53">
        <f t="shared" si="0"/>
        <v>47118.314121448595</v>
      </c>
      <c r="AE22" s="53">
        <f t="shared" si="0"/>
        <v>47510.434412716095</v>
      </c>
      <c r="AF22" s="53">
        <f t="shared" si="0"/>
        <v>47905.817943038113</v>
      </c>
      <c r="AG22" s="53">
        <f t="shared" si="0"/>
        <v>48304.491869206475</v>
      </c>
      <c r="AH22" s="53">
        <f t="shared" si="0"/>
        <v>48706.483574012818</v>
      </c>
      <c r="AI22" s="53">
        <f t="shared" si="0"/>
        <v>49111.820668129338</v>
      </c>
      <c r="AJ22" s="53">
        <f t="shared" si="0"/>
        <v>49520.530992005253</v>
      </c>
      <c r="AK22" s="53">
        <f t="shared" si="0"/>
        <v>49932.642617778976</v>
      </c>
      <c r="AL22" s="53">
        <f t="shared" si="0"/>
        <v>50348.183851206231</v>
      </c>
      <c r="AM22" s="53">
        <f t="shared" si="0"/>
        <v>50767.183233604286</v>
      </c>
      <c r="AN22" s="53">
        <f t="shared" si="0"/>
        <v>51189.66954381227</v>
      </c>
      <c r="AO22" s="53">
        <f t="shared" si="0"/>
        <v>51615.671800167831</v>
      </c>
      <c r="AP22" s="53">
        <f t="shared" si="0"/>
        <v>52045.219262500235</v>
      </c>
      <c r="AQ22" s="53">
        <f t="shared" si="0"/>
        <v>52478.341434140129</v>
      </c>
      <c r="AR22" s="53">
        <f t="shared" si="0"/>
        <v>52915.068063945924</v>
      </c>
      <c r="AS22" s="53">
        <f t="shared" si="0"/>
        <v>53355.429148347059</v>
      </c>
      <c r="AT22" s="53">
        <f t="shared" si="0"/>
        <v>53799.45493340434</v>
      </c>
      <c r="AU22" s="53">
        <f t="shared" si="0"/>
        <v>54247.17591688742</v>
      </c>
      <c r="AV22" s="53">
        <f t="shared" si="0"/>
        <v>54698.622850369422</v>
      </c>
      <c r="AW22" s="53">
        <f t="shared" si="0"/>
        <v>55153.826741339166</v>
      </c>
      <c r="AX22" s="53">
        <f t="shared" si="0"/>
        <v>55612.818855330923</v>
      </c>
      <c r="AY22" s="53">
        <f t="shared" si="0"/>
        <v>56075.630718071829</v>
      </c>
      <c r="AZ22" s="53">
        <f t="shared" si="0"/>
        <v>56542.294117647281</v>
      </c>
      <c r="BA22" s="53">
        <f t="shared" si="0"/>
        <v>57012.841106684245</v>
      </c>
      <c r="BB22" s="53">
        <f t="shared" si="0"/>
        <v>57487.304004552738</v>
      </c>
      <c r="BC22" s="53">
        <f t="shared" si="0"/>
        <v>57965.715399585824</v>
      </c>
      <c r="BD22" s="53">
        <f t="shared" si="0"/>
        <v>58448.108151317734</v>
      </c>
      <c r="BE22" s="53">
        <f t="shared" si="0"/>
        <v>58934.515392741014</v>
      </c>
      <c r="BF22" s="53">
        <f t="shared" si="0"/>
        <v>59424.970532582091</v>
      </c>
      <c r="BG22" s="53">
        <f t="shared" si="0"/>
        <v>59919.507257596022</v>
      </c>
      <c r="BH22" s="53">
        <f t="shared" si="0"/>
        <v>60418.159534880251</v>
      </c>
      <c r="BI22" s="53">
        <f t="shared" si="0"/>
        <v>60920.961614207612</v>
      </c>
      <c r="BJ22" s="53">
        <f t="shared" si="0"/>
        <v>61427.948030378742</v>
      </c>
      <c r="BK22" s="53">
        <f t="shared" si="0"/>
        <v>61939.153605594191</v>
      </c>
      <c r="BL22" s="53">
        <f t="shared" si="0"/>
        <v>62454.613451846046</v>
      </c>
      <c r="BM22" s="53">
        <f t="shared" si="0"/>
        <v>62974.362973329655</v>
      </c>
      <c r="BN22" s="53">
        <f t="shared" si="0"/>
        <v>63498.43786887535</v>
      </c>
      <c r="BO22" s="53">
        <f t="shared" si="0"/>
        <v>64026.874134400394</v>
      </c>
      <c r="BP22" s="53">
        <f t="shared" si="0"/>
        <v>64559.70806538139</v>
      </c>
      <c r="BQ22" s="53">
        <f t="shared" si="0"/>
        <v>65096.976259347168</v>
      </c>
    </row>
    <row r="23" spans="1:70">
      <c r="A23" s="232" t="s">
        <v>401</v>
      </c>
      <c r="B23" s="435">
        <f>'Traffic Data'!O54</f>
        <v>56542.294117647056</v>
      </c>
      <c r="I23" s="8" t="s">
        <v>400</v>
      </c>
      <c r="Z23" s="53">
        <f>$AZ$23*(1+$B$18)^(Z$4-$AZ$4)</f>
        <v>45581.930017055041</v>
      </c>
      <c r="AA23" s="53">
        <f t="shared" ref="AA23:AY23" si="1">$AZ$23*(1+$B$18)^(AA$4-$AZ$4)</f>
        <v>45961.264464988664</v>
      </c>
      <c r="AB23" s="53">
        <f t="shared" si="1"/>
        <v>46343.755747732364</v>
      </c>
      <c r="AC23" s="53">
        <f t="shared" si="1"/>
        <v>46729.430136578099</v>
      </c>
      <c r="AD23" s="53">
        <f t="shared" si="1"/>
        <v>47118.314121448406</v>
      </c>
      <c r="AE23" s="53">
        <f t="shared" si="1"/>
        <v>47510.434412715906</v>
      </c>
      <c r="AF23" s="53">
        <f t="shared" si="1"/>
        <v>47905.81794303791</v>
      </c>
      <c r="AG23" s="53">
        <f t="shared" si="1"/>
        <v>48304.491869206278</v>
      </c>
      <c r="AH23" s="53">
        <f t="shared" si="1"/>
        <v>48706.483574012622</v>
      </c>
      <c r="AI23" s="53">
        <f t="shared" si="1"/>
        <v>49111.820668129141</v>
      </c>
      <c r="AJ23" s="53">
        <f t="shared" si="1"/>
        <v>49520.530992005057</v>
      </c>
      <c r="AK23" s="53">
        <f t="shared" si="1"/>
        <v>49932.642617778773</v>
      </c>
      <c r="AL23" s="53">
        <f t="shared" si="1"/>
        <v>50348.183851206028</v>
      </c>
      <c r="AM23" s="53">
        <f t="shared" si="1"/>
        <v>50767.183233604082</v>
      </c>
      <c r="AN23" s="53">
        <f t="shared" si="1"/>
        <v>51189.669543812059</v>
      </c>
      <c r="AO23" s="53">
        <f t="shared" si="1"/>
        <v>51615.671800167613</v>
      </c>
      <c r="AP23" s="53">
        <f t="shared" si="1"/>
        <v>52045.219262500032</v>
      </c>
      <c r="AQ23" s="53">
        <f t="shared" si="1"/>
        <v>52478.341434139926</v>
      </c>
      <c r="AR23" s="53">
        <f t="shared" si="1"/>
        <v>52915.068063945699</v>
      </c>
      <c r="AS23" s="53">
        <f t="shared" si="1"/>
        <v>53355.429148346833</v>
      </c>
      <c r="AT23" s="53">
        <f t="shared" si="1"/>
        <v>53799.454933404137</v>
      </c>
      <c r="AU23" s="53">
        <f t="shared" si="1"/>
        <v>54247.175916887201</v>
      </c>
      <c r="AV23" s="53">
        <f t="shared" si="1"/>
        <v>54698.622850369189</v>
      </c>
      <c r="AW23" s="53">
        <f t="shared" si="1"/>
        <v>55153.826741338948</v>
      </c>
      <c r="AX23" s="53">
        <f t="shared" si="1"/>
        <v>55612.818855330697</v>
      </c>
      <c r="AY23" s="53">
        <f t="shared" si="1"/>
        <v>56075.63071807161</v>
      </c>
      <c r="AZ23" s="410">
        <f>B23</f>
        <v>56542.294117647056</v>
      </c>
      <c r="BA23" s="53">
        <f>$AZ$23*(1+$B$18)^(BA$4-$AZ$4)</f>
        <v>57012.841106683998</v>
      </c>
      <c r="BB23" s="53">
        <f t="shared" ref="BB23:BQ23" si="2">$AZ$23*(1+$B$18)^(BB$4-$AZ$4)</f>
        <v>57487.304004552498</v>
      </c>
      <c r="BC23" s="53">
        <f t="shared" si="2"/>
        <v>57965.715399585562</v>
      </c>
      <c r="BD23" s="53">
        <f t="shared" si="2"/>
        <v>58448.108151317494</v>
      </c>
      <c r="BE23" s="53">
        <f t="shared" si="2"/>
        <v>58934.515392740759</v>
      </c>
      <c r="BF23" s="53">
        <f t="shared" si="2"/>
        <v>59424.970532581836</v>
      </c>
      <c r="BG23" s="53">
        <f t="shared" si="2"/>
        <v>59919.507257595767</v>
      </c>
      <c r="BH23" s="53">
        <f t="shared" si="2"/>
        <v>60418.159534879996</v>
      </c>
      <c r="BI23" s="53">
        <f t="shared" si="2"/>
        <v>60920.961614207336</v>
      </c>
      <c r="BJ23" s="53">
        <f t="shared" si="2"/>
        <v>61427.94803037848</v>
      </c>
      <c r="BK23" s="53">
        <f t="shared" si="2"/>
        <v>61939.153605593929</v>
      </c>
      <c r="BL23" s="53">
        <f t="shared" si="2"/>
        <v>62454.613451845777</v>
      </c>
      <c r="BM23" s="53">
        <f t="shared" si="2"/>
        <v>62974.362973329378</v>
      </c>
      <c r="BN23" s="53">
        <f t="shared" si="2"/>
        <v>63498.437868875066</v>
      </c>
      <c r="BO23" s="53">
        <f t="shared" si="2"/>
        <v>64026.874134400125</v>
      </c>
      <c r="BP23" s="53">
        <f t="shared" si="2"/>
        <v>64559.708065381128</v>
      </c>
      <c r="BQ23" s="53">
        <f t="shared" si="2"/>
        <v>65096.976259346891</v>
      </c>
    </row>
    <row r="24" spans="1:70">
      <c r="A24" s="232" t="s">
        <v>402</v>
      </c>
      <c r="B24" s="435"/>
      <c r="I24" s="8" t="s">
        <v>227</v>
      </c>
      <c r="Z24" s="53">
        <f>Z23*Global!$C$43</f>
        <v>16637404.45622509</v>
      </c>
      <c r="AA24" s="53">
        <f>AA23*Global!$C$43</f>
        <v>16775861.529720863</v>
      </c>
      <c r="AB24" s="53">
        <f>AB23*Global!$C$43</f>
        <v>16915470.847922314</v>
      </c>
      <c r="AC24" s="53">
        <f>AC23*Global!$C$43</f>
        <v>17056241.999851007</v>
      </c>
      <c r="AD24" s="53">
        <f>AD23*Global!$C$43</f>
        <v>17198184.654328667</v>
      </c>
      <c r="AE24" s="53">
        <f>AE23*Global!$C$43</f>
        <v>17341308.560641307</v>
      </c>
      <c r="AF24" s="53">
        <f>AF23*Global!$C$43</f>
        <v>17485623.549208838</v>
      </c>
      <c r="AG24" s="53">
        <f>AG23*Global!$C$43</f>
        <v>17631139.532260291</v>
      </c>
      <c r="AH24" s="53">
        <f>AH23*Global!$C$43</f>
        <v>17777866.504514609</v>
      </c>
      <c r="AI24" s="53">
        <f>AI23*Global!$C$43</f>
        <v>17925814.543867137</v>
      </c>
      <c r="AJ24" s="53">
        <f>AJ23*Global!$C$43</f>
        <v>18074993.812081847</v>
      </c>
      <c r="AK24" s="53">
        <f>AK23*Global!$C$43</f>
        <v>18225414.555489253</v>
      </c>
      <c r="AL24" s="53">
        <f>AL23*Global!$C$43</f>
        <v>18377087.1056902</v>
      </c>
      <c r="AM24" s="53">
        <f>AM23*Global!$C$43</f>
        <v>18530021.880265489</v>
      </c>
      <c r="AN24" s="53">
        <f>AN23*Global!$C$43</f>
        <v>18684229.383491401</v>
      </c>
      <c r="AO24" s="53">
        <f>AO23*Global!$C$43</f>
        <v>18839720.207061179</v>
      </c>
      <c r="AP24" s="53">
        <f>AP23*Global!$C$43</f>
        <v>18996505.030812513</v>
      </c>
      <c r="AQ24" s="53">
        <f>AQ23*Global!$C$43</f>
        <v>19154594.623461071</v>
      </c>
      <c r="AR24" s="53">
        <f>AR23*Global!$C$43</f>
        <v>19313999.843340181</v>
      </c>
      <c r="AS24" s="53">
        <f>AS23*Global!$C$43</f>
        <v>19474731.639146592</v>
      </c>
      <c r="AT24" s="53">
        <f>AT23*Global!$C$43</f>
        <v>19636801.05069251</v>
      </c>
      <c r="AU24" s="53">
        <f>AU23*Global!$C$43</f>
        <v>19800219.209663827</v>
      </c>
      <c r="AV24" s="53">
        <f>AV23*Global!$C$43</f>
        <v>19964997.340384755</v>
      </c>
      <c r="AW24" s="53">
        <f>AW23*Global!$C$43</f>
        <v>20131146.760588717</v>
      </c>
      <c r="AX24" s="53">
        <f>AX23*Global!$C$43</f>
        <v>20298678.882195704</v>
      </c>
      <c r="AY24" s="53">
        <f>AY23*Global!$C$43</f>
        <v>20467605.212096136</v>
      </c>
      <c r="AZ24" s="431">
        <f>AZ23*Global!$C$43</f>
        <v>20637937.352941174</v>
      </c>
      <c r="BA24" s="53">
        <f>BA23*Global!$C$43</f>
        <v>20809687.003939658</v>
      </c>
      <c r="BB24" s="53">
        <f>BB23*Global!$C$43</f>
        <v>20982865.961661663</v>
      </c>
      <c r="BC24" s="53">
        <f>BC23*Global!$C$43</f>
        <v>21157486.12084873</v>
      </c>
      <c r="BD24" s="53">
        <f>BD23*Global!$C$43</f>
        <v>21333559.475230884</v>
      </c>
      <c r="BE24" s="53">
        <f>BE23*Global!$C$43</f>
        <v>21511098.118350375</v>
      </c>
      <c r="BF24" s="53">
        <f>BF23*Global!$C$43</f>
        <v>21690114.244392369</v>
      </c>
      <c r="BG24" s="53">
        <f>BG23*Global!$C$43</f>
        <v>21870620.149022456</v>
      </c>
      <c r="BH24" s="53">
        <f>BH23*Global!$C$43</f>
        <v>22052628.230231199</v>
      </c>
      <c r="BI24" s="53">
        <f>BI23*Global!$C$43</f>
        <v>22236150.989185676</v>
      </c>
      <c r="BJ24" s="53">
        <f>BJ23*Global!$C$43</f>
        <v>22421201.031088144</v>
      </c>
      <c r="BK24" s="53">
        <f>BK23*Global!$C$43</f>
        <v>22607791.066041782</v>
      </c>
      <c r="BL24" s="53">
        <f>BL23*Global!$C$43</f>
        <v>22795933.90992371</v>
      </c>
      <c r="BM24" s="53">
        <f>BM23*Global!$C$43</f>
        <v>22985642.485265221</v>
      </c>
      <c r="BN24" s="53">
        <f>BN23*Global!$C$43</f>
        <v>23176929.822139397</v>
      </c>
      <c r="BO24" s="53">
        <f>BO23*Global!$C$43</f>
        <v>23369809.059056044</v>
      </c>
      <c r="BP24" s="53">
        <f>BP23*Global!$C$43</f>
        <v>23564293.443864111</v>
      </c>
      <c r="BQ24" s="53">
        <f>BQ23*Global!$C$43</f>
        <v>23760396.334661614</v>
      </c>
      <c r="BR24" s="53"/>
    </row>
    <row r="25" spans="1:70">
      <c r="A25" s="232" t="s">
        <v>403</v>
      </c>
      <c r="B25" s="435">
        <f>'Traffic Data'!R54</f>
        <v>70609.117647058825</v>
      </c>
      <c r="I25" s="8" t="s">
        <v>400</v>
      </c>
      <c r="Z25" s="53">
        <f t="shared" ref="Z25:AY25" si="3">$AZ$25*(1+$B$19)^(Z$4-$AZ$4)</f>
        <v>47244.927544018021</v>
      </c>
      <c r="AA25" s="53">
        <f t="shared" si="3"/>
        <v>47980.739919831729</v>
      </c>
      <c r="AB25" s="53">
        <f t="shared" si="3"/>
        <v>48728.012147116169</v>
      </c>
      <c r="AC25" s="53">
        <f t="shared" si="3"/>
        <v>49486.922706418918</v>
      </c>
      <c r="AD25" s="53">
        <f t="shared" si="3"/>
        <v>50257.652858018642</v>
      </c>
      <c r="AE25" s="53">
        <f t="shared" si="3"/>
        <v>51040.386685217854</v>
      </c>
      <c r="AF25" s="53">
        <f t="shared" si="3"/>
        <v>51835.311138309866</v>
      </c>
      <c r="AG25" s="53">
        <f t="shared" si="3"/>
        <v>52642.616079230473</v>
      </c>
      <c r="AH25" s="53">
        <f t="shared" si="3"/>
        <v>53462.494326905158</v>
      </c>
      <c r="AI25" s="53">
        <f t="shared" si="3"/>
        <v>54295.141703302448</v>
      </c>
      <c r="AJ25" s="53">
        <f t="shared" si="3"/>
        <v>55140.757080204574</v>
      </c>
      <c r="AK25" s="53">
        <f t="shared" si="3"/>
        <v>55999.542426706575</v>
      </c>
      <c r="AL25" s="53">
        <f t="shared" si="3"/>
        <v>56871.702857455144</v>
      </c>
      <c r="AM25" s="53">
        <f t="shared" si="3"/>
        <v>57757.446681638714</v>
      </c>
      <c r="AN25" s="53">
        <f t="shared" si="3"/>
        <v>58656.98545274073</v>
      </c>
      <c r="AO25" s="53">
        <f t="shared" si="3"/>
        <v>59570.534019067512</v>
      </c>
      <c r="AP25" s="53">
        <f t="shared" si="3"/>
        <v>60498.310575063333</v>
      </c>
      <c r="AQ25" s="53">
        <f t="shared" si="3"/>
        <v>61440.536713424488</v>
      </c>
      <c r="AR25" s="53">
        <f t="shared" si="3"/>
        <v>62397.437478025146</v>
      </c>
      <c r="AS25" s="53">
        <f t="shared" si="3"/>
        <v>63369.241417667457</v>
      </c>
      <c r="AT25" s="53">
        <f t="shared" si="3"/>
        <v>64356.180640668768</v>
      </c>
      <c r="AU25" s="53">
        <f t="shared" si="3"/>
        <v>65358.490870298941</v>
      </c>
      <c r="AV25" s="53">
        <f t="shared" si="3"/>
        <v>66376.411501081282</v>
      </c>
      <c r="AW25" s="53">
        <f t="shared" si="3"/>
        <v>67410.185655970039</v>
      </c>
      <c r="AX25" s="53">
        <f t="shared" si="3"/>
        <v>68460.060244418695</v>
      </c>
      <c r="AY25" s="53">
        <f t="shared" si="3"/>
        <v>69526.286021352338</v>
      </c>
      <c r="AZ25" s="431">
        <f>B25</f>
        <v>70609.117647058825</v>
      </c>
      <c r="BA25" s="53">
        <f t="shared" ref="BA25:BQ25" si="4">$AZ$25*(1+$B$19)^(BA$4-$AZ$4)</f>
        <v>71708.813748012413</v>
      </c>
      <c r="BB25" s="53">
        <f t="shared" si="4"/>
        <v>72825.636978644878</v>
      </c>
      <c r="BC25" s="53">
        <f t="shared" si="4"/>
        <v>73959.854084078615</v>
      </c>
      <c r="BD25" s="53">
        <f t="shared" si="4"/>
        <v>75111.735963836749</v>
      </c>
      <c r="BE25" s="53">
        <f t="shared" si="4"/>
        <v>76281.557736545554</v>
      </c>
      <c r="BF25" s="53">
        <f t="shared" si="4"/>
        <v>77469.598805644491</v>
      </c>
      <c r="BG25" s="53">
        <f t="shared" si="4"/>
        <v>78676.142926119777</v>
      </c>
      <c r="BH25" s="53">
        <f t="shared" si="4"/>
        <v>79901.478272277091</v>
      </c>
      <c r="BI25" s="53">
        <f t="shared" si="4"/>
        <v>81145.897506569992</v>
      </c>
      <c r="BJ25" s="53">
        <f t="shared" si="4"/>
        <v>82409.69784950024</v>
      </c>
      <c r="BK25" s="53">
        <f t="shared" si="4"/>
        <v>83693.181150606659</v>
      </c>
      <c r="BL25" s="53">
        <f t="shared" si="4"/>
        <v>84996.653960559794</v>
      </c>
      <c r="BM25" s="53">
        <f t="shared" si="4"/>
        <v>86320.427604379336</v>
      </c>
      <c r="BN25" s="53">
        <f t="shared" si="4"/>
        <v>87664.818255791688</v>
      </c>
      <c r="BO25" s="53">
        <f t="shared" si="4"/>
        <v>89030.147012746005</v>
      </c>
      <c r="BP25" s="53">
        <f t="shared" si="4"/>
        <v>90416.739974105862</v>
      </c>
      <c r="BQ25" s="53">
        <f t="shared" si="4"/>
        <v>91824.92831753577</v>
      </c>
    </row>
    <row r="26" spans="1:70" ht="15" thickBot="1">
      <c r="A26" s="232" t="s">
        <v>404</v>
      </c>
      <c r="B26" s="435">
        <f>AZ26</f>
        <v>25772327.94117647</v>
      </c>
      <c r="I26" s="8" t="s">
        <v>227</v>
      </c>
      <c r="Z26" s="53">
        <f>Z25*Global!$C$43</f>
        <v>17244398.553566579</v>
      </c>
      <c r="AA26" s="53">
        <f>AA25*Global!$C$43</f>
        <v>17512970.07073858</v>
      </c>
      <c r="AB26" s="53">
        <f>AB25*Global!$C$43</f>
        <v>17785724.433697402</v>
      </c>
      <c r="AC26" s="53">
        <f>AC25*Global!$C$43</f>
        <v>18062726.787842903</v>
      </c>
      <c r="AD26" s="53">
        <f>AD25*Global!$C$43</f>
        <v>18344043.293176804</v>
      </c>
      <c r="AE26" s="53">
        <f>AE25*Global!$C$43</f>
        <v>18629741.140104517</v>
      </c>
      <c r="AF26" s="53">
        <f>AF25*Global!$C$43</f>
        <v>18919888.565483101</v>
      </c>
      <c r="AG26" s="53">
        <f>AG25*Global!$C$43</f>
        <v>19214554.868919123</v>
      </c>
      <c r="AH26" s="53">
        <f>AH25*Global!$C$43</f>
        <v>19513810.429320384</v>
      </c>
      <c r="AI26" s="53">
        <f>AI25*Global!$C$43</f>
        <v>19817726.721705392</v>
      </c>
      <c r="AJ26" s="53">
        <f>AJ25*Global!$C$43</f>
        <v>20126376.334274668</v>
      </c>
      <c r="AK26" s="53">
        <f>AK25*Global!$C$43</f>
        <v>20439832.9857479</v>
      </c>
      <c r="AL26" s="53">
        <f>AL25*Global!$C$43</f>
        <v>20758171.542971127</v>
      </c>
      <c r="AM26" s="53">
        <f>AM25*Global!$C$43</f>
        <v>21081468.038798131</v>
      </c>
      <c r="AN26" s="53">
        <f>AN25*Global!$C$43</f>
        <v>21409799.690250367</v>
      </c>
      <c r="AO26" s="53">
        <f>AO25*Global!$C$43</f>
        <v>21743244.916959643</v>
      </c>
      <c r="AP26" s="53">
        <f>AP25*Global!$C$43</f>
        <v>22081883.359898116</v>
      </c>
      <c r="AQ26" s="53">
        <f>AQ25*Global!$C$43</f>
        <v>22425795.900399938</v>
      </c>
      <c r="AR26" s="53">
        <f>AR25*Global!$C$43</f>
        <v>22775064.679479178</v>
      </c>
      <c r="AS26" s="53">
        <f>AS25*Global!$C$43</f>
        <v>23129773.11744862</v>
      </c>
      <c r="AT26" s="53">
        <f>AT25*Global!$C$43</f>
        <v>23490005.933844101</v>
      </c>
      <c r="AU26" s="53">
        <f>AU25*Global!$C$43</f>
        <v>23855849.167659115</v>
      </c>
      <c r="AV26" s="53">
        <f>AV25*Global!$C$43</f>
        <v>24227390.197894666</v>
      </c>
      <c r="AW26" s="53">
        <f>AW25*Global!$C$43</f>
        <v>24604717.764429063</v>
      </c>
      <c r="AX26" s="53">
        <f>AX25*Global!$C$43</f>
        <v>24987921.989212822</v>
      </c>
      <c r="AY26" s="53">
        <f>AY25*Global!$C$43</f>
        <v>25377094.397793602</v>
      </c>
      <c r="AZ26" s="411">
        <f>AZ25*Global!$C$43</f>
        <v>25772327.94117647</v>
      </c>
      <c r="BA26" s="53">
        <f>BA25*Global!$C$43</f>
        <v>26173717.01802453</v>
      </c>
      <c r="BB26" s="53">
        <f>BB25*Global!$C$43</f>
        <v>26581357.49720538</v>
      </c>
      <c r="BC26" s="53">
        <f>BC25*Global!$C$43</f>
        <v>26995346.740688693</v>
      </c>
      <c r="BD26" s="53">
        <f>BD25*Global!$C$43</f>
        <v>27415783.626800414</v>
      </c>
      <c r="BE26" s="53">
        <f>BE25*Global!$C$43</f>
        <v>27842768.573839128</v>
      </c>
      <c r="BF26" s="53">
        <f>BF25*Global!$C$43</f>
        <v>28276403.564060241</v>
      </c>
      <c r="BG26" s="53">
        <f>BG25*Global!$C$43</f>
        <v>28716792.168033719</v>
      </c>
      <c r="BH26" s="53">
        <f>BH25*Global!$C$43</f>
        <v>29164039.569381136</v>
      </c>
      <c r="BI26" s="53">
        <f>BI25*Global!$C$43</f>
        <v>29618252.589898046</v>
      </c>
      <c r="BJ26" s="53">
        <f>BJ25*Global!$C$43</f>
        <v>30079539.715067588</v>
      </c>
      <c r="BK26" s="53">
        <f>BK25*Global!$C$43</f>
        <v>30548011.119971432</v>
      </c>
      <c r="BL26" s="53">
        <f>BL25*Global!$C$43</f>
        <v>31023778.695604324</v>
      </c>
      <c r="BM26" s="53">
        <f>BM25*Global!$C$43</f>
        <v>31506956.075598456</v>
      </c>
      <c r="BN26" s="53">
        <f>BN25*Global!$C$43</f>
        <v>31997658.663363967</v>
      </c>
      <c r="BO26" s="53">
        <f>BO25*Global!$C$43</f>
        <v>32496003.659652293</v>
      </c>
      <c r="BP26" s="53">
        <f>BP25*Global!$C$43</f>
        <v>33002110.090548638</v>
      </c>
      <c r="BQ26" s="53">
        <f>BQ25*Global!$C$43</f>
        <v>33516098.835900556</v>
      </c>
    </row>
    <row r="27" spans="1:70">
      <c r="B27" s="435"/>
    </row>
    <row r="28" spans="1:70">
      <c r="A28" s="33" t="s">
        <v>405</v>
      </c>
      <c r="B28" s="435"/>
    </row>
    <row r="29" spans="1:70" ht="15" thickBot="1">
      <c r="A29" s="232" t="s">
        <v>406</v>
      </c>
      <c r="B29" s="436">
        <f>'Traffic Data'!B26/60</f>
        <v>2.5000000000000001E-2</v>
      </c>
      <c r="I29" s="8" t="s">
        <v>407</v>
      </c>
    </row>
    <row r="30" spans="1:70" ht="15" thickBot="1">
      <c r="A30" s="232" t="s">
        <v>408</v>
      </c>
      <c r="B30" s="435">
        <f>AZ30</f>
        <v>644308.19852941181</v>
      </c>
      <c r="I30" s="8" t="s">
        <v>409</v>
      </c>
      <c r="Z30" s="53">
        <f t="shared" ref="Z30:AX30" si="5">$AZ$30*(1+$B$19)^(Z$4-$AZ$4)</f>
        <v>431109.96383916447</v>
      </c>
      <c r="AA30" s="53">
        <f t="shared" si="5"/>
        <v>437824.25176846457</v>
      </c>
      <c r="AB30" s="53">
        <f t="shared" si="5"/>
        <v>444643.1108424351</v>
      </c>
      <c r="AC30" s="53">
        <f t="shared" si="5"/>
        <v>451568.16969607264</v>
      </c>
      <c r="AD30" s="53">
        <f t="shared" si="5"/>
        <v>458601.08232942014</v>
      </c>
      <c r="AE30" s="53">
        <f t="shared" si="5"/>
        <v>465743.52850261296</v>
      </c>
      <c r="AF30" s="53">
        <f t="shared" si="5"/>
        <v>472997.21413707751</v>
      </c>
      <c r="AG30" s="53">
        <f t="shared" si="5"/>
        <v>480363.87172297807</v>
      </c>
      <c r="AH30" s="53">
        <f t="shared" si="5"/>
        <v>487845.26073300961</v>
      </c>
      <c r="AI30" s="53">
        <f t="shared" si="5"/>
        <v>495443.16804263485</v>
      </c>
      <c r="AJ30" s="53">
        <f t="shared" si="5"/>
        <v>503159.40835686674</v>
      </c>
      <c r="AK30" s="53">
        <f t="shared" si="5"/>
        <v>510995.82464369753</v>
      </c>
      <c r="AL30" s="53">
        <f t="shared" si="5"/>
        <v>518954.28857427818</v>
      </c>
      <c r="AM30" s="53">
        <f t="shared" si="5"/>
        <v>527036.70096995332</v>
      </c>
      <c r="AN30" s="53">
        <f t="shared" si="5"/>
        <v>535244.9922562592</v>
      </c>
      <c r="AO30" s="53">
        <f t="shared" si="5"/>
        <v>543581.12292399106</v>
      </c>
      <c r="AP30" s="53">
        <f t="shared" si="5"/>
        <v>552047.08399745298</v>
      </c>
      <c r="AQ30" s="53">
        <f t="shared" si="5"/>
        <v>560644.89750999853</v>
      </c>
      <c r="AR30" s="53">
        <f t="shared" si="5"/>
        <v>569376.6169869795</v>
      </c>
      <c r="AS30" s="53">
        <f t="shared" si="5"/>
        <v>578244.32793621556</v>
      </c>
      <c r="AT30" s="53">
        <f t="shared" si="5"/>
        <v>587250.14834610256</v>
      </c>
      <c r="AU30" s="53">
        <f t="shared" si="5"/>
        <v>596396.22919147788</v>
      </c>
      <c r="AV30" s="53">
        <f t="shared" si="5"/>
        <v>605684.75494736666</v>
      </c>
      <c r="AW30" s="53">
        <f t="shared" si="5"/>
        <v>615117.9441107267</v>
      </c>
      <c r="AX30" s="53">
        <f t="shared" si="5"/>
        <v>624698.04973032058</v>
      </c>
      <c r="AY30" s="53">
        <f>$AZ$30*(1+$B$19)^(AY$4-$AZ$4)</f>
        <v>634427.35994484008</v>
      </c>
      <c r="AZ30" s="437">
        <f>$B$29*AZ26</f>
        <v>644308.19852941181</v>
      </c>
      <c r="BA30" s="53">
        <f>$AZ$30*(1+$B$19)^(BA$4-$AZ$4)</f>
        <v>654342.92545061326</v>
      </c>
      <c r="BB30" s="53">
        <f t="shared" ref="BB30:BQ30" si="6">$AZ$30*(1+$B$19)^(BB$4-$AZ$4)</f>
        <v>664533.93743013451</v>
      </c>
      <c r="BC30" s="53">
        <f t="shared" si="6"/>
        <v>674883.66851721739</v>
      </c>
      <c r="BD30" s="53">
        <f t="shared" si="6"/>
        <v>685394.59067001042</v>
      </c>
      <c r="BE30" s="53">
        <f t="shared" si="6"/>
        <v>696069.21434597822</v>
      </c>
      <c r="BF30" s="53">
        <f t="shared" si="6"/>
        <v>706910.08910150605</v>
      </c>
      <c r="BG30" s="53">
        <f t="shared" si="6"/>
        <v>717919.80420084309</v>
      </c>
      <c r="BH30" s="53">
        <f t="shared" si="6"/>
        <v>729100.98923452839</v>
      </c>
      <c r="BI30" s="53">
        <f t="shared" si="6"/>
        <v>740456.31474745122</v>
      </c>
      <c r="BJ30" s="53">
        <f t="shared" si="6"/>
        <v>751988.49287668965</v>
      </c>
      <c r="BK30" s="53">
        <f t="shared" si="6"/>
        <v>763700.27799928584</v>
      </c>
      <c r="BL30" s="53">
        <f t="shared" si="6"/>
        <v>775594.46739010816</v>
      </c>
      <c r="BM30" s="53">
        <f>$AZ$30*(1+$B$19)^(BM$4-$AZ$4)</f>
        <v>787673.90188996145</v>
      </c>
      <c r="BN30" s="53">
        <f t="shared" si="6"/>
        <v>799941.46658409922</v>
      </c>
      <c r="BO30" s="53">
        <f t="shared" si="6"/>
        <v>812400.09149130736</v>
      </c>
      <c r="BP30" s="53">
        <f t="shared" si="6"/>
        <v>825052.75226371607</v>
      </c>
      <c r="BQ30" s="53">
        <f t="shared" si="6"/>
        <v>837902.47089751391</v>
      </c>
    </row>
    <row r="31" spans="1:70">
      <c r="B31" s="435"/>
    </row>
    <row r="32" spans="1:70">
      <c r="A32" t="s">
        <v>410</v>
      </c>
      <c r="B32" s="435"/>
    </row>
    <row r="33" spans="1:69">
      <c r="A33" s="232" t="s">
        <v>411</v>
      </c>
      <c r="B33" s="438">
        <v>0.5</v>
      </c>
    </row>
    <row r="34" spans="1:69">
      <c r="A34" s="232" t="s">
        <v>412</v>
      </c>
      <c r="B34" s="438">
        <v>1</v>
      </c>
    </row>
    <row r="35" spans="1:69">
      <c r="B35" s="435"/>
    </row>
    <row r="36" spans="1:69">
      <c r="A36" s="33" t="s">
        <v>413</v>
      </c>
      <c r="B36" s="435"/>
    </row>
    <row r="37" spans="1:69">
      <c r="A37" s="232" t="s">
        <v>414</v>
      </c>
      <c r="B37" s="436">
        <f>'Traffic Data'!D4/60</f>
        <v>0.15</v>
      </c>
      <c r="I37" s="8" t="s">
        <v>409</v>
      </c>
      <c r="Z37" s="283">
        <f t="shared" ref="Z37:BM37" si="7">Z$26*$B37</f>
        <v>2586659.7830349868</v>
      </c>
      <c r="AA37" s="283">
        <f t="shared" si="7"/>
        <v>2626945.5106107867</v>
      </c>
      <c r="AB37" s="283">
        <f t="shared" si="7"/>
        <v>2667858.6650546105</v>
      </c>
      <c r="AC37" s="283">
        <f t="shared" si="7"/>
        <v>2709409.0181764355</v>
      </c>
      <c r="AD37" s="283">
        <f t="shared" si="7"/>
        <v>2751606.4939765204</v>
      </c>
      <c r="AE37" s="283">
        <f t="shared" si="7"/>
        <v>2794461.1710156775</v>
      </c>
      <c r="AF37" s="283">
        <f t="shared" si="7"/>
        <v>2837983.2848224649</v>
      </c>
      <c r="AG37" s="283">
        <f t="shared" si="7"/>
        <v>2882183.2303378684</v>
      </c>
      <c r="AH37" s="283">
        <f t="shared" si="7"/>
        <v>2927071.5643980573</v>
      </c>
      <c r="AI37" s="283">
        <f t="shared" si="7"/>
        <v>2972659.0082558086</v>
      </c>
      <c r="AJ37" s="283">
        <f t="shared" si="7"/>
        <v>3018956.4501412003</v>
      </c>
      <c r="AK37" s="283">
        <f t="shared" si="7"/>
        <v>3065974.9478621851</v>
      </c>
      <c r="AL37" s="283">
        <f t="shared" si="7"/>
        <v>3113725.7314456687</v>
      </c>
      <c r="AM37" s="283">
        <f t="shared" si="7"/>
        <v>3162220.2058197195</v>
      </c>
      <c r="AN37" s="283">
        <f t="shared" si="7"/>
        <v>3211469.9535375549</v>
      </c>
      <c r="AO37" s="283">
        <f t="shared" si="7"/>
        <v>3261486.7375439466</v>
      </c>
      <c r="AP37" s="283">
        <f t="shared" si="7"/>
        <v>3312282.5039847172</v>
      </c>
      <c r="AQ37" s="283">
        <f t="shared" si="7"/>
        <v>3363869.3850599905</v>
      </c>
      <c r="AR37" s="283">
        <f t="shared" si="7"/>
        <v>3416259.7019218765</v>
      </c>
      <c r="AS37" s="283">
        <f t="shared" si="7"/>
        <v>3469465.9676172929</v>
      </c>
      <c r="AT37" s="283">
        <f t="shared" si="7"/>
        <v>3523500.8900766149</v>
      </c>
      <c r="AU37" s="283">
        <f t="shared" si="7"/>
        <v>3578377.3751488673</v>
      </c>
      <c r="AV37" s="283">
        <f t="shared" si="7"/>
        <v>3634108.5296842</v>
      </c>
      <c r="AW37" s="283">
        <f t="shared" si="7"/>
        <v>3690707.6646643593</v>
      </c>
      <c r="AX37" s="283">
        <f t="shared" si="7"/>
        <v>3748188.2983819232</v>
      </c>
      <c r="AY37" s="283">
        <f t="shared" si="7"/>
        <v>3806564.1596690402</v>
      </c>
      <c r="AZ37" s="283">
        <f t="shared" si="7"/>
        <v>3865849.1911764704</v>
      </c>
      <c r="BA37" s="283">
        <f t="shared" si="7"/>
        <v>3926057.5527036795</v>
      </c>
      <c r="BB37" s="283">
        <f t="shared" si="7"/>
        <v>3987203.6245808071</v>
      </c>
      <c r="BC37" s="283">
        <f t="shared" si="7"/>
        <v>4049302.0111033036</v>
      </c>
      <c r="BD37" s="283">
        <f t="shared" si="7"/>
        <v>4112367.5440200618</v>
      </c>
      <c r="BE37" s="283">
        <f t="shared" si="7"/>
        <v>4176415.2860758691</v>
      </c>
      <c r="BF37" s="283">
        <f t="shared" si="7"/>
        <v>4241460.5346090356</v>
      </c>
      <c r="BG37" s="283">
        <f t="shared" si="7"/>
        <v>4307518.8252050579</v>
      </c>
      <c r="BH37" s="283">
        <f t="shared" si="7"/>
        <v>4374605.9354071701</v>
      </c>
      <c r="BI37" s="283">
        <f t="shared" si="7"/>
        <v>4442737.8884847071</v>
      </c>
      <c r="BJ37" s="283">
        <f t="shared" si="7"/>
        <v>4511930.9572601384</v>
      </c>
      <c r="BK37" s="283">
        <f t="shared" si="7"/>
        <v>4582201.6679957146</v>
      </c>
      <c r="BL37" s="283">
        <f t="shared" si="7"/>
        <v>4653566.8043406485</v>
      </c>
      <c r="BM37" s="283">
        <f t="shared" si="7"/>
        <v>4726043.4113397682</v>
      </c>
      <c r="BN37" s="283">
        <f t="shared" ref="BN37:BQ37" si="8">BN$26*$B37</f>
        <v>4799648.7995045949</v>
      </c>
      <c r="BO37" s="283">
        <f t="shared" si="8"/>
        <v>4874400.5489478437</v>
      </c>
      <c r="BP37" s="283">
        <f t="shared" si="8"/>
        <v>4950316.5135822957</v>
      </c>
      <c r="BQ37" s="283">
        <f t="shared" si="8"/>
        <v>5027414.8253850834</v>
      </c>
    </row>
    <row r="38" spans="1:69">
      <c r="A38" s="232" t="s">
        <v>415</v>
      </c>
      <c r="B38" s="436">
        <f>'Traffic Data'!D5/60</f>
        <v>0.66666666666666663</v>
      </c>
      <c r="I38" s="8" t="s">
        <v>409</v>
      </c>
      <c r="Z38" s="283">
        <f>Z$26*(1-$B$17)*$B38</f>
        <v>10921452.417258833</v>
      </c>
      <c r="AA38" s="283">
        <f t="shared" ref="AA38:BQ38" si="9">AA$26*(1-$B$17)*$B38</f>
        <v>11091547.711467765</v>
      </c>
      <c r="AB38" s="283">
        <f t="shared" si="9"/>
        <v>11264292.141341688</v>
      </c>
      <c r="AC38" s="283">
        <f t="shared" si="9"/>
        <v>11439726.965633839</v>
      </c>
      <c r="AD38" s="283">
        <f t="shared" si="9"/>
        <v>11617894.085678641</v>
      </c>
      <c r="AE38" s="283">
        <f t="shared" si="9"/>
        <v>11798836.055399526</v>
      </c>
      <c r="AF38" s="283">
        <f t="shared" si="9"/>
        <v>11982596.091472629</v>
      </c>
      <c r="AG38" s="283">
        <f t="shared" si="9"/>
        <v>12169218.083648778</v>
      </c>
      <c r="AH38" s="283">
        <f t="shared" si="9"/>
        <v>12358746.605236242</v>
      </c>
      <c r="AI38" s="283">
        <f t="shared" si="9"/>
        <v>12551226.923746746</v>
      </c>
      <c r="AJ38" s="283">
        <f t="shared" si="9"/>
        <v>12746705.011707287</v>
      </c>
      <c r="AK38" s="283">
        <f t="shared" si="9"/>
        <v>12945227.557640336</v>
      </c>
      <c r="AL38" s="283">
        <f t="shared" si="9"/>
        <v>13146841.977215046</v>
      </c>
      <c r="AM38" s="283">
        <f t="shared" si="9"/>
        <v>13351596.424572149</v>
      </c>
      <c r="AN38" s="283">
        <f t="shared" si="9"/>
        <v>13559539.803825231</v>
      </c>
      <c r="AO38" s="283">
        <f t="shared" si="9"/>
        <v>13770721.780741107</v>
      </c>
      <c r="AP38" s="283">
        <f t="shared" si="9"/>
        <v>13985192.794602141</v>
      </c>
      <c r="AQ38" s="283">
        <f t="shared" si="9"/>
        <v>14203004.070253292</v>
      </c>
      <c r="AR38" s="283">
        <f t="shared" si="9"/>
        <v>14424207.63033681</v>
      </c>
      <c r="AS38" s="283">
        <f t="shared" si="9"/>
        <v>14648856.307717459</v>
      </c>
      <c r="AT38" s="283">
        <f t="shared" si="9"/>
        <v>14877003.758101262</v>
      </c>
      <c r="AU38" s="283">
        <f t="shared" si="9"/>
        <v>15108704.472850772</v>
      </c>
      <c r="AV38" s="283">
        <f t="shared" si="9"/>
        <v>15344013.791999953</v>
      </c>
      <c r="AW38" s="283">
        <f t="shared" si="9"/>
        <v>15582987.917471739</v>
      </c>
      <c r="AX38" s="283">
        <f t="shared" si="9"/>
        <v>15825683.926501453</v>
      </c>
      <c r="AY38" s="283">
        <f t="shared" si="9"/>
        <v>16072159.785269279</v>
      </c>
      <c r="AZ38" s="283">
        <f t="shared" si="9"/>
        <v>16322474.362745095</v>
      </c>
      <c r="BA38" s="283">
        <f t="shared" si="9"/>
        <v>16576687.444748867</v>
      </c>
      <c r="BB38" s="283">
        <f t="shared" si="9"/>
        <v>16834859.74823007</v>
      </c>
      <c r="BC38" s="283">
        <f t="shared" si="9"/>
        <v>17097052.935769506</v>
      </c>
      <c r="BD38" s="283">
        <f t="shared" si="9"/>
        <v>17363329.630306929</v>
      </c>
      <c r="BE38" s="283">
        <f t="shared" si="9"/>
        <v>17633753.430098113</v>
      </c>
      <c r="BF38" s="283">
        <f t="shared" si="9"/>
        <v>17908388.923904818</v>
      </c>
      <c r="BG38" s="283">
        <f t="shared" si="9"/>
        <v>18187301.706421353</v>
      </c>
      <c r="BH38" s="283">
        <f t="shared" si="9"/>
        <v>18470558.393941384</v>
      </c>
      <c r="BI38" s="283">
        <f t="shared" si="9"/>
        <v>18758226.640268758</v>
      </c>
      <c r="BJ38" s="283">
        <f t="shared" si="9"/>
        <v>19050375.152876139</v>
      </c>
      <c r="BK38" s="283">
        <f t="shared" si="9"/>
        <v>19347073.70931524</v>
      </c>
      <c r="BL38" s="283">
        <f t="shared" si="9"/>
        <v>19648393.173882738</v>
      </c>
      <c r="BM38" s="283">
        <f t="shared" si="9"/>
        <v>19954405.514545687</v>
      </c>
      <c r="BN38" s="283">
        <f t="shared" si="9"/>
        <v>20265183.820130512</v>
      </c>
      <c r="BO38" s="283">
        <f t="shared" si="9"/>
        <v>20580802.317779783</v>
      </c>
      <c r="BP38" s="283">
        <f t="shared" si="9"/>
        <v>20901336.390680801</v>
      </c>
      <c r="BQ38" s="283">
        <f t="shared" si="9"/>
        <v>21226862.596070349</v>
      </c>
    </row>
    <row r="39" spans="1:69">
      <c r="A39" s="232" t="s">
        <v>416</v>
      </c>
      <c r="B39" s="436">
        <f>'Traffic Data'!D7/60</f>
        <v>1.3333333333333333</v>
      </c>
      <c r="I39" s="8" t="s">
        <v>409</v>
      </c>
      <c r="Z39" s="283">
        <f>Z$26*$B$17*$B39</f>
        <v>1149626.5702377718</v>
      </c>
      <c r="AA39" s="283">
        <f t="shared" ref="AA39:BQ39" si="10">AA$26*$B$17*$B39</f>
        <v>1167531.3380492385</v>
      </c>
      <c r="AB39" s="283">
        <f t="shared" si="10"/>
        <v>1185714.9622464934</v>
      </c>
      <c r="AC39" s="283">
        <f t="shared" si="10"/>
        <v>1204181.7858561934</v>
      </c>
      <c r="AD39" s="283">
        <f t="shared" si="10"/>
        <v>1222936.2195451204</v>
      </c>
      <c r="AE39" s="283">
        <f t="shared" si="10"/>
        <v>1241982.7426736346</v>
      </c>
      <c r="AF39" s="283">
        <f t="shared" si="10"/>
        <v>1261325.90436554</v>
      </c>
      <c r="AG39" s="283">
        <f t="shared" si="10"/>
        <v>1280970.324594608</v>
      </c>
      <c r="AH39" s="283">
        <f t="shared" si="10"/>
        <v>1300920.6952880255</v>
      </c>
      <c r="AI39" s="283">
        <f t="shared" si="10"/>
        <v>1321181.7814470262</v>
      </c>
      <c r="AJ39" s="283">
        <f t="shared" si="10"/>
        <v>1341758.422284978</v>
      </c>
      <c r="AK39" s="283">
        <f t="shared" si="10"/>
        <v>1362655.5323831933</v>
      </c>
      <c r="AL39" s="283">
        <f t="shared" si="10"/>
        <v>1383878.1028647418</v>
      </c>
      <c r="AM39" s="283">
        <f t="shared" si="10"/>
        <v>1405431.2025865421</v>
      </c>
      <c r="AN39" s="283">
        <f t="shared" si="10"/>
        <v>1427319.9793500244</v>
      </c>
      <c r="AO39" s="283">
        <f t="shared" si="10"/>
        <v>1449549.6611306428</v>
      </c>
      <c r="AP39" s="283">
        <f t="shared" si="10"/>
        <v>1472125.5573265413</v>
      </c>
      <c r="AQ39" s="283">
        <f t="shared" si="10"/>
        <v>1495053.0600266627</v>
      </c>
      <c r="AR39" s="283">
        <f t="shared" si="10"/>
        <v>1518337.6452986118</v>
      </c>
      <c r="AS39" s="283">
        <f t="shared" si="10"/>
        <v>1541984.8744965747</v>
      </c>
      <c r="AT39" s="283">
        <f t="shared" si="10"/>
        <v>1566000.3955896068</v>
      </c>
      <c r="AU39" s="283">
        <f t="shared" si="10"/>
        <v>1590389.9445106075</v>
      </c>
      <c r="AV39" s="283">
        <f t="shared" si="10"/>
        <v>1615159.346526311</v>
      </c>
      <c r="AW39" s="283">
        <f t="shared" si="10"/>
        <v>1640314.5176286041</v>
      </c>
      <c r="AX39" s="283">
        <f t="shared" si="10"/>
        <v>1665861.4659475214</v>
      </c>
      <c r="AY39" s="283">
        <f t="shared" si="10"/>
        <v>1691806.2931862401</v>
      </c>
      <c r="AZ39" s="283">
        <f t="shared" si="10"/>
        <v>1718155.1960784313</v>
      </c>
      <c r="BA39" s="283">
        <f t="shared" si="10"/>
        <v>1744914.467868302</v>
      </c>
      <c r="BB39" s="283">
        <f t="shared" si="10"/>
        <v>1772090.4998136919</v>
      </c>
      <c r="BC39" s="283">
        <f t="shared" si="10"/>
        <v>1799689.7827125797</v>
      </c>
      <c r="BD39" s="283">
        <f t="shared" si="10"/>
        <v>1827718.9084533611</v>
      </c>
      <c r="BE39" s="283">
        <f t="shared" si="10"/>
        <v>1856184.5715892753</v>
      </c>
      <c r="BF39" s="283">
        <f t="shared" si="10"/>
        <v>1885093.5709373495</v>
      </c>
      <c r="BG39" s="283">
        <f t="shared" si="10"/>
        <v>1914452.8112022479</v>
      </c>
      <c r="BH39" s="283">
        <f t="shared" si="10"/>
        <v>1944269.3046254092</v>
      </c>
      <c r="BI39" s="283">
        <f t="shared" si="10"/>
        <v>1974550.1726598698</v>
      </c>
      <c r="BJ39" s="283">
        <f t="shared" si="10"/>
        <v>2005302.6476711726</v>
      </c>
      <c r="BK39" s="283">
        <f t="shared" si="10"/>
        <v>2036534.0746647622</v>
      </c>
      <c r="BL39" s="283">
        <f t="shared" si="10"/>
        <v>2068251.9130402883</v>
      </c>
      <c r="BM39" s="283">
        <f t="shared" si="10"/>
        <v>2100463.7383732302</v>
      </c>
      <c r="BN39" s="283">
        <f t="shared" si="10"/>
        <v>2133177.2442242643</v>
      </c>
      <c r="BO39" s="283">
        <f t="shared" si="10"/>
        <v>2166400.2439768193</v>
      </c>
      <c r="BP39" s="283">
        <f t="shared" si="10"/>
        <v>2200140.6727032424</v>
      </c>
      <c r="BQ39" s="283">
        <f t="shared" si="10"/>
        <v>2234406.5890600369</v>
      </c>
    </row>
    <row r="40" spans="1:69">
      <c r="A40" s="232"/>
      <c r="B40" s="435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</row>
    <row r="41" spans="1:69">
      <c r="A41" s="33" t="s">
        <v>417</v>
      </c>
      <c r="B41" s="435"/>
    </row>
    <row r="42" spans="1:69">
      <c r="A42" s="232" t="s">
        <v>414</v>
      </c>
      <c r="B42" s="435">
        <f>'Traffic Data'!C4</f>
        <v>4.8</v>
      </c>
      <c r="I42" s="8" t="s">
        <v>418</v>
      </c>
      <c r="Z42" s="283">
        <f>Z$26*$B42</f>
        <v>82773113.057119578</v>
      </c>
      <c r="AA42" s="283">
        <f t="shared" ref="AA42:BQ42" si="11">AA$26*$B42</f>
        <v>84062256.339545175</v>
      </c>
      <c r="AB42" s="283">
        <f t="shared" si="11"/>
        <v>85371477.281747535</v>
      </c>
      <c r="AC42" s="283">
        <f t="shared" si="11"/>
        <v>86701088.581645936</v>
      </c>
      <c r="AD42" s="283">
        <f t="shared" si="11"/>
        <v>88051407.807248652</v>
      </c>
      <c r="AE42" s="283">
        <f t="shared" si="11"/>
        <v>89422757.47250168</v>
      </c>
      <c r="AF42" s="283">
        <f t="shared" si="11"/>
        <v>90815465.114318877</v>
      </c>
      <c r="AG42" s="283">
        <f t="shared" si="11"/>
        <v>92229863.37081179</v>
      </c>
      <c r="AH42" s="283">
        <f t="shared" si="11"/>
        <v>93666290.060737833</v>
      </c>
      <c r="AI42" s="283">
        <f t="shared" si="11"/>
        <v>95125088.264185876</v>
      </c>
      <c r="AJ42" s="283">
        <f t="shared" si="11"/>
        <v>96606606.404518411</v>
      </c>
      <c r="AK42" s="283">
        <f t="shared" si="11"/>
        <v>98111198.331589922</v>
      </c>
      <c r="AL42" s="283">
        <f t="shared" si="11"/>
        <v>99639223.406261399</v>
      </c>
      <c r="AM42" s="283">
        <f t="shared" si="11"/>
        <v>101191046.58623102</v>
      </c>
      <c r="AN42" s="283">
        <f t="shared" si="11"/>
        <v>102767038.51320176</v>
      </c>
      <c r="AO42" s="283">
        <f t="shared" si="11"/>
        <v>104367575.60140629</v>
      </c>
      <c r="AP42" s="283">
        <f t="shared" si="11"/>
        <v>105993040.12751095</v>
      </c>
      <c r="AQ42" s="283">
        <f t="shared" si="11"/>
        <v>107643820.32191969</v>
      </c>
      <c r="AR42" s="283">
        <f t="shared" si="11"/>
        <v>109320310.46150005</v>
      </c>
      <c r="AS42" s="283">
        <f t="shared" si="11"/>
        <v>111022910.96375337</v>
      </c>
      <c r="AT42" s="283">
        <f t="shared" si="11"/>
        <v>112752028.48245168</v>
      </c>
      <c r="AU42" s="283">
        <f t="shared" si="11"/>
        <v>114508076.00476375</v>
      </c>
      <c r="AV42" s="283">
        <f t="shared" si="11"/>
        <v>116291472.9498944</v>
      </c>
      <c r="AW42" s="283">
        <f t="shared" si="11"/>
        <v>118102645.2692595</v>
      </c>
      <c r="AX42" s="283">
        <f t="shared" si="11"/>
        <v>119942025.54822154</v>
      </c>
      <c r="AY42" s="283">
        <f t="shared" si="11"/>
        <v>121810053.10940929</v>
      </c>
      <c r="AZ42" s="283">
        <f t="shared" si="11"/>
        <v>123707174.11764705</v>
      </c>
      <c r="BA42" s="283">
        <f t="shared" si="11"/>
        <v>125633841.68651775</v>
      </c>
      <c r="BB42" s="283">
        <f t="shared" si="11"/>
        <v>127590515.98658583</v>
      </c>
      <c r="BC42" s="283">
        <f t="shared" si="11"/>
        <v>129577664.35530572</v>
      </c>
      <c r="BD42" s="283">
        <f t="shared" si="11"/>
        <v>131595761.40864198</v>
      </c>
      <c r="BE42" s="283">
        <f t="shared" si="11"/>
        <v>133645289.15442781</v>
      </c>
      <c r="BF42" s="283">
        <f t="shared" si="11"/>
        <v>135726737.10748914</v>
      </c>
      <c r="BG42" s="283">
        <f t="shared" si="11"/>
        <v>137840602.40656185</v>
      </c>
      <c r="BH42" s="283">
        <f t="shared" si="11"/>
        <v>139987389.93302944</v>
      </c>
      <c r="BI42" s="283">
        <f t="shared" si="11"/>
        <v>142167612.43151063</v>
      </c>
      <c r="BJ42" s="283">
        <f t="shared" si="11"/>
        <v>144381790.63232443</v>
      </c>
      <c r="BK42" s="283">
        <f t="shared" si="11"/>
        <v>146630453.37586287</v>
      </c>
      <c r="BL42" s="283">
        <f t="shared" si="11"/>
        <v>148914137.73890075</v>
      </c>
      <c r="BM42" s="283">
        <f t="shared" si="11"/>
        <v>151233389.16287258</v>
      </c>
      <c r="BN42" s="283">
        <f t="shared" si="11"/>
        <v>153588761.58414704</v>
      </c>
      <c r="BO42" s="283">
        <f t="shared" si="11"/>
        <v>155980817.566331</v>
      </c>
      <c r="BP42" s="283">
        <f t="shared" si="11"/>
        <v>158410128.43463346</v>
      </c>
      <c r="BQ42" s="283">
        <f t="shared" si="11"/>
        <v>160877274.41232267</v>
      </c>
    </row>
    <row r="43" spans="1:69">
      <c r="A43" s="232" t="s">
        <v>415</v>
      </c>
      <c r="B43" s="435">
        <f>'Traffic Data'!C5</f>
        <v>18.600000000000001</v>
      </c>
      <c r="I43" s="8" t="s">
        <v>418</v>
      </c>
      <c r="Z43" s="283">
        <f>Z$26*(1-$B$17)*$B43</f>
        <v>304708522.44152147</v>
      </c>
      <c r="AA43" s="283">
        <f t="shared" ref="AA43:BQ43" si="12">AA$26*(1-$B$17)*$B43</f>
        <v>309454181.14995068</v>
      </c>
      <c r="AB43" s="283">
        <f t="shared" si="12"/>
        <v>314273750.74343312</v>
      </c>
      <c r="AC43" s="283">
        <f t="shared" si="12"/>
        <v>319168382.34118414</v>
      </c>
      <c r="AD43" s="283">
        <f t="shared" si="12"/>
        <v>324139244.99043411</v>
      </c>
      <c r="AE43" s="283">
        <f t="shared" si="12"/>
        <v>329187525.94564682</v>
      </c>
      <c r="AF43" s="283">
        <f t="shared" si="12"/>
        <v>334314430.95208645</v>
      </c>
      <c r="AG43" s="283">
        <f t="shared" si="12"/>
        <v>339521184.53380096</v>
      </c>
      <c r="AH43" s="283">
        <f t="shared" si="12"/>
        <v>344809030.28609121</v>
      </c>
      <c r="AI43" s="283">
        <f t="shared" si="12"/>
        <v>350179231.17253429</v>
      </c>
      <c r="AJ43" s="283">
        <f t="shared" si="12"/>
        <v>355633069.82663339</v>
      </c>
      <c r="AK43" s="283">
        <f t="shared" si="12"/>
        <v>361171848.85816544</v>
      </c>
      <c r="AL43" s="283">
        <f t="shared" si="12"/>
        <v>366796891.16429985</v>
      </c>
      <c r="AM43" s="283">
        <f t="shared" si="12"/>
        <v>372509540.24556303</v>
      </c>
      <c r="AN43" s="283">
        <f t="shared" si="12"/>
        <v>378311160.52672398</v>
      </c>
      <c r="AO43" s="283">
        <f t="shared" si="12"/>
        <v>384203137.68267697</v>
      </c>
      <c r="AP43" s="283">
        <f t="shared" si="12"/>
        <v>390186878.96939975</v>
      </c>
      <c r="AQ43" s="283">
        <f t="shared" si="12"/>
        <v>396263813.56006688</v>
      </c>
      <c r="AR43" s="283">
        <f t="shared" si="12"/>
        <v>402435392.88639706</v>
      </c>
      <c r="AS43" s="283">
        <f t="shared" si="12"/>
        <v>408703090.98531717</v>
      </c>
      <c r="AT43" s="283">
        <f t="shared" si="12"/>
        <v>415068404.85102522</v>
      </c>
      <c r="AU43" s="283">
        <f t="shared" si="12"/>
        <v>421532854.79253656</v>
      </c>
      <c r="AV43" s="283">
        <f t="shared" si="12"/>
        <v>428097984.79679871</v>
      </c>
      <c r="AW43" s="283">
        <f t="shared" si="12"/>
        <v>434765362.89746153</v>
      </c>
      <c r="AX43" s="283">
        <f t="shared" si="12"/>
        <v>441536581.54939055</v>
      </c>
      <c r="AY43" s="283">
        <f t="shared" si="12"/>
        <v>448413258.00901294</v>
      </c>
      <c r="AZ43" s="283">
        <f t="shared" si="12"/>
        <v>455397034.72058821</v>
      </c>
      <c r="BA43" s="283">
        <f t="shared" si="12"/>
        <v>462489579.70849347</v>
      </c>
      <c r="BB43" s="283">
        <f t="shared" si="12"/>
        <v>469692586.97561908</v>
      </c>
      <c r="BC43" s="283">
        <f t="shared" si="12"/>
        <v>477007776.90796924</v>
      </c>
      <c r="BD43" s="283">
        <f t="shared" si="12"/>
        <v>484436896.68556339</v>
      </c>
      <c r="BE43" s="283">
        <f t="shared" si="12"/>
        <v>491981720.69973743</v>
      </c>
      <c r="BF43" s="283">
        <f t="shared" si="12"/>
        <v>499644050.97694451</v>
      </c>
      <c r="BG43" s="283">
        <f t="shared" si="12"/>
        <v>507425717.60915583</v>
      </c>
      <c r="BH43" s="283">
        <f t="shared" si="12"/>
        <v>515328579.1909647</v>
      </c>
      <c r="BI43" s="283">
        <f t="shared" si="12"/>
        <v>523354523.26349849</v>
      </c>
      <c r="BJ43" s="283">
        <f t="shared" si="12"/>
        <v>531505466.76524431</v>
      </c>
      <c r="BK43" s="283">
        <f t="shared" si="12"/>
        <v>539783356.48989522</v>
      </c>
      <c r="BL43" s="283">
        <f t="shared" si="12"/>
        <v>548190169.55132842</v>
      </c>
      <c r="BM43" s="283">
        <f t="shared" si="12"/>
        <v>556727913.85582471</v>
      </c>
      <c r="BN43" s="283">
        <f t="shared" si="12"/>
        <v>565398628.58164132</v>
      </c>
      <c r="BO43" s="283">
        <f t="shared" si="12"/>
        <v>574204384.66605604</v>
      </c>
      <c r="BP43" s="283">
        <f t="shared" si="12"/>
        <v>583147285.29999447</v>
      </c>
      <c r="BQ43" s="283">
        <f t="shared" si="12"/>
        <v>592229466.43036282</v>
      </c>
    </row>
    <row r="44" spans="1:69">
      <c r="A44" s="232" t="s">
        <v>416</v>
      </c>
      <c r="B44" s="435">
        <f>'Traffic Data'!C7</f>
        <v>58.2</v>
      </c>
      <c r="I44" s="8" t="s">
        <v>418</v>
      </c>
      <c r="Z44" s="283">
        <f>Z$26*$B$17*$B44</f>
        <v>50181199.79087875</v>
      </c>
      <c r="AA44" s="283">
        <f t="shared" ref="AA44:BQ44" si="13">AA$26*$B$17*$B44</f>
        <v>50962742.905849271</v>
      </c>
      <c r="AB44" s="283">
        <f t="shared" si="13"/>
        <v>51756458.102059446</v>
      </c>
      <c r="AC44" s="283">
        <f t="shared" si="13"/>
        <v>52562534.952622853</v>
      </c>
      <c r="AD44" s="283">
        <f t="shared" si="13"/>
        <v>53381165.983144507</v>
      </c>
      <c r="AE44" s="283">
        <f t="shared" si="13"/>
        <v>54212546.717704147</v>
      </c>
      <c r="AF44" s="283">
        <f t="shared" si="13"/>
        <v>55056875.72555583</v>
      </c>
      <c r="AG44" s="283">
        <f t="shared" si="13"/>
        <v>55914354.668554649</v>
      </c>
      <c r="AH44" s="283">
        <f t="shared" si="13"/>
        <v>56785188.349322319</v>
      </c>
      <c r="AI44" s="283">
        <f t="shared" si="13"/>
        <v>57669584.760162696</v>
      </c>
      <c r="AJ44" s="283">
        <f t="shared" si="13"/>
        <v>58567755.132739291</v>
      </c>
      <c r="AK44" s="283">
        <f t="shared" si="13"/>
        <v>59479913.988526396</v>
      </c>
      <c r="AL44" s="283">
        <f t="shared" si="13"/>
        <v>60406279.190045983</v>
      </c>
      <c r="AM44" s="283">
        <f t="shared" si="13"/>
        <v>61347071.992902569</v>
      </c>
      <c r="AN44" s="283">
        <f t="shared" si="13"/>
        <v>62302517.098628573</v>
      </c>
      <c r="AO44" s="283">
        <f t="shared" si="13"/>
        <v>63272842.708352566</v>
      </c>
      <c r="AP44" s="283">
        <f t="shared" si="13"/>
        <v>64258280.577303529</v>
      </c>
      <c r="AQ44" s="283">
        <f t="shared" si="13"/>
        <v>65259066.070163831</v>
      </c>
      <c r="AR44" s="283">
        <f t="shared" si="13"/>
        <v>66275438.217284419</v>
      </c>
      <c r="AS44" s="283">
        <f t="shared" si="13"/>
        <v>67307639.771775499</v>
      </c>
      <c r="AT44" s="283">
        <f t="shared" si="13"/>
        <v>68355917.267486349</v>
      </c>
      <c r="AU44" s="283">
        <f t="shared" si="13"/>
        <v>69420521.077888027</v>
      </c>
      <c r="AV44" s="283">
        <f t="shared" si="13"/>
        <v>70501705.475873485</v>
      </c>
      <c r="AW44" s="283">
        <f t="shared" si="13"/>
        <v>71599728.694488585</v>
      </c>
      <c r="AX44" s="283">
        <f t="shared" si="13"/>
        <v>72714852.988609314</v>
      </c>
      <c r="AY44" s="283">
        <f t="shared" si="13"/>
        <v>73847344.697579384</v>
      </c>
      <c r="AZ44" s="283">
        <f t="shared" si="13"/>
        <v>74997474.308823541</v>
      </c>
      <c r="BA44" s="283">
        <f t="shared" si="13"/>
        <v>76165516.522451386</v>
      </c>
      <c r="BB44" s="283">
        <f t="shared" si="13"/>
        <v>77351750.316867664</v>
      </c>
      <c r="BC44" s="283">
        <f t="shared" si="13"/>
        <v>78556459.015404105</v>
      </c>
      <c r="BD44" s="283">
        <f t="shared" si="13"/>
        <v>79779930.353989214</v>
      </c>
      <c r="BE44" s="283">
        <f t="shared" si="13"/>
        <v>81022456.549871862</v>
      </c>
      <c r="BF44" s="283">
        <f t="shared" si="13"/>
        <v>82284334.371415302</v>
      </c>
      <c r="BG44" s="283">
        <f t="shared" si="13"/>
        <v>83565865.208978131</v>
      </c>
      <c r="BH44" s="283">
        <f t="shared" si="13"/>
        <v>84867355.146899119</v>
      </c>
      <c r="BI44" s="283">
        <f t="shared" si="13"/>
        <v>86189115.036603332</v>
      </c>
      <c r="BJ44" s="283">
        <f t="shared" si="13"/>
        <v>87531460.570846692</v>
      </c>
      <c r="BK44" s="283">
        <f t="shared" si="13"/>
        <v>88894712.359116882</v>
      </c>
      <c r="BL44" s="283">
        <f t="shared" si="13"/>
        <v>90279196.004208595</v>
      </c>
      <c r="BM44" s="283">
        <f t="shared" si="13"/>
        <v>91685242.179991513</v>
      </c>
      <c r="BN44" s="283">
        <f t="shared" si="13"/>
        <v>93113186.710389152</v>
      </c>
      <c r="BO44" s="283">
        <f t="shared" si="13"/>
        <v>94563370.649588183</v>
      </c>
      <c r="BP44" s="283">
        <f t="shared" si="13"/>
        <v>96036140.363496542</v>
      </c>
      <c r="BQ44" s="283">
        <f t="shared" si="13"/>
        <v>97531847.612470627</v>
      </c>
    </row>
    <row r="46" spans="1:69">
      <c r="A46" s="245" t="s">
        <v>189</v>
      </c>
      <c r="B46" s="3"/>
      <c r="C46" s="3"/>
      <c r="D46" s="3"/>
      <c r="E46" s="3"/>
      <c r="F46" s="3"/>
    </row>
    <row r="47" spans="1:69">
      <c r="A47" s="224" t="s">
        <v>419</v>
      </c>
    </row>
    <row r="48" spans="1:69">
      <c r="A48" s="240"/>
    </row>
    <row r="49" spans="1:69" ht="15" thickBot="1">
      <c r="A49" t="s">
        <v>420</v>
      </c>
    </row>
    <row r="50" spans="1:69" ht="15" thickBot="1">
      <c r="A50" s="246" t="s">
        <v>421</v>
      </c>
      <c r="B50" s="247" t="s">
        <v>422</v>
      </c>
    </row>
    <row r="51" spans="1:69">
      <c r="A51" s="248" t="s">
        <v>423</v>
      </c>
      <c r="B51" s="249">
        <f>'Safety Data'!D4</f>
        <v>293.60000000000002</v>
      </c>
      <c r="I51" s="8" t="s">
        <v>232</v>
      </c>
    </row>
    <row r="52" spans="1:69">
      <c r="A52" s="250" t="s">
        <v>424</v>
      </c>
      <c r="B52" s="249">
        <f>'Safety Data'!D5</f>
        <v>65.400000000000006</v>
      </c>
      <c r="I52" s="8" t="s">
        <v>232</v>
      </c>
    </row>
    <row r="53" spans="1:69">
      <c r="A53" s="250" t="s">
        <v>425</v>
      </c>
      <c r="B53" s="249">
        <f>'Safety Data'!D6</f>
        <v>28.2</v>
      </c>
      <c r="I53" s="8" t="s">
        <v>232</v>
      </c>
    </row>
    <row r="54" spans="1:69">
      <c r="A54" s="250" t="s">
        <v>426</v>
      </c>
      <c r="B54" s="249">
        <f>'Safety Data'!D7</f>
        <v>5.4</v>
      </c>
      <c r="I54" s="8" t="s">
        <v>232</v>
      </c>
    </row>
    <row r="55" spans="1:69">
      <c r="A55" s="250" t="s">
        <v>427</v>
      </c>
      <c r="B55" s="249">
        <f>'Safety Data'!D8</f>
        <v>0.6</v>
      </c>
      <c r="I55" s="8" t="s">
        <v>232</v>
      </c>
    </row>
    <row r="56" spans="1:69">
      <c r="A56" s="251" t="s">
        <v>428</v>
      </c>
      <c r="B56" s="229">
        <f>SUM(B51:B55)</f>
        <v>393.2</v>
      </c>
      <c r="I56"/>
    </row>
    <row r="57" spans="1:69">
      <c r="I57"/>
    </row>
    <row r="58" spans="1:69" ht="15" thickBot="1">
      <c r="A58" t="s">
        <v>429</v>
      </c>
      <c r="I58"/>
    </row>
    <row r="59" spans="1:69" ht="15" thickBot="1">
      <c r="A59" s="246" t="s">
        <v>421</v>
      </c>
      <c r="B59" s="246" t="s">
        <v>430</v>
      </c>
      <c r="C59" s="244"/>
      <c r="AC59" s="286" t="s">
        <v>431</v>
      </c>
    </row>
    <row r="60" spans="1:69">
      <c r="A60" s="248" t="s">
        <v>423</v>
      </c>
      <c r="B60" s="419">
        <f>'Safety Data'!Q4</f>
        <v>-168.03941623229127</v>
      </c>
      <c r="I60" s="8" t="s">
        <v>432</v>
      </c>
      <c r="Z60" s="287">
        <f t="shared" ref="Z60:AX64" si="14">$B60*POWER(1+$B$19,Z$4-$AZ$4)</f>
        <v>-112.43604663234849</v>
      </c>
      <c r="AA60" s="287">
        <f t="shared" si="14"/>
        <v>-114.18717292040488</v>
      </c>
      <c r="AB60" s="287">
        <f t="shared" si="14"/>
        <v>-115.96557198590732</v>
      </c>
      <c r="AC60" s="287">
        <f t="shared" si="14"/>
        <v>-117.7716685865645</v>
      </c>
      <c r="AD60" s="287">
        <f t="shared" si="14"/>
        <v>-119.60589409544023</v>
      </c>
      <c r="AE60" s="287">
        <f t="shared" si="14"/>
        <v>-121.46868660398395</v>
      </c>
      <c r="AF60" s="287">
        <f t="shared" si="14"/>
        <v>-123.36049102666558</v>
      </c>
      <c r="AG60" s="287">
        <f t="shared" si="14"/>
        <v>-125.2817592072402</v>
      </c>
      <c r="AH60" s="287">
        <f t="shared" si="14"/>
        <v>-127.23295002666758</v>
      </c>
      <c r="AI60" s="287">
        <f t="shared" si="14"/>
        <v>-129.21452951271257</v>
      </c>
      <c r="AJ60" s="287">
        <f t="shared" si="14"/>
        <v>-131.2269709512525</v>
      </c>
      <c r="AK60" s="287">
        <f t="shared" si="14"/>
        <v>-133.27075499931806</v>
      </c>
      <c r="AL60" s="287">
        <f t="shared" si="14"/>
        <v>-135.34636979989469</v>
      </c>
      <c r="AM60" s="287">
        <f t="shared" si="14"/>
        <v>-137.45431109851202</v>
      </c>
      <c r="AN60" s="287">
        <f t="shared" si="14"/>
        <v>-139.59508236164919</v>
      </c>
      <c r="AO60" s="287">
        <f t="shared" si="14"/>
        <v>-141.76919489698398</v>
      </c>
      <c r="AP60" s="287">
        <f t="shared" si="14"/>
        <v>-143.9771679755151</v>
      </c>
      <c r="AQ60" s="287">
        <f t="shared" si="14"/>
        <v>-146.21952895558621</v>
      </c>
      <c r="AR60" s="287">
        <f t="shared" si="14"/>
        <v>-148.4968134088416</v>
      </c>
      <c r="AS60" s="287">
        <f t="shared" si="14"/>
        <v>-150.80956524814371</v>
      </c>
      <c r="AT60" s="287">
        <f t="shared" si="14"/>
        <v>-153.15833685748274</v>
      </c>
      <c r="AU60" s="287">
        <f t="shared" si="14"/>
        <v>-155.54368922390935</v>
      </c>
      <c r="AV60" s="287">
        <f t="shared" si="14"/>
        <v>-157.96619207152278</v>
      </c>
      <c r="AW60" s="287">
        <f t="shared" si="14"/>
        <v>-160.42642399754479</v>
      </c>
      <c r="AX60" s="287">
        <f t="shared" si="14"/>
        <v>-162.92497261051386</v>
      </c>
      <c r="AY60" s="287">
        <f t="shared" ref="AY60:BA64" si="15">$B60*POWER(1+$B$19,AY$4-$AZ$4)</f>
        <v>-165.46243467063087</v>
      </c>
      <c r="AZ60" s="428">
        <f t="shared" si="15"/>
        <v>-168.03941623229127</v>
      </c>
      <c r="BA60" s="287">
        <f t="shared" si="15"/>
        <v>-170.6565327888365</v>
      </c>
      <c r="BB60" s="287">
        <f t="shared" ref="BB60:BQ64" si="16">$B60*POWER(1+$B$19,BB$4-$AZ$4)</f>
        <v>-173.31440941956026</v>
      </c>
      <c r="BC60" s="287">
        <f t="shared" si="16"/>
        <v>-176.01368093900408</v>
      </c>
      <c r="BD60" s="287">
        <f t="shared" si="16"/>
        <v>-178.75499204857823</v>
      </c>
      <c r="BE60" s="287">
        <f t="shared" si="16"/>
        <v>-181.53899749054398</v>
      </c>
      <c r="BF60" s="287">
        <f t="shared" si="16"/>
        <v>-184.36636220439391</v>
      </c>
      <c r="BG60" s="287">
        <f t="shared" si="16"/>
        <v>-187.23776148566813</v>
      </c>
      <c r="BH60" s="287">
        <f t="shared" si="16"/>
        <v>-190.15388114724334</v>
      </c>
      <c r="BI60" s="287">
        <f t="shared" si="16"/>
        <v>-193.11541768313469</v>
      </c>
      <c r="BJ60" s="287">
        <f t="shared" si="16"/>
        <v>-196.12307843484803</v>
      </c>
      <c r="BK60" s="287">
        <f t="shared" si="16"/>
        <v>-199.17758176032333</v>
      </c>
      <c r="BL60" s="287">
        <f t="shared" si="16"/>
        <v>-202.2796572055093</v>
      </c>
      <c r="BM60" s="287">
        <f t="shared" si="16"/>
        <v>-205.43004567861033</v>
      </c>
      <c r="BN60" s="287">
        <f t="shared" si="16"/>
        <v>-208.62949962704658</v>
      </c>
      <c r="BO60" s="287">
        <f t="shared" si="16"/>
        <v>-211.87878321717113</v>
      </c>
      <c r="BP60" s="287">
        <f t="shared" si="16"/>
        <v>-215.17867251678513</v>
      </c>
      <c r="BQ60" s="287">
        <f t="shared" si="16"/>
        <v>-218.52995568049613</v>
      </c>
    </row>
    <row r="61" spans="1:69">
      <c r="A61" s="250" t="s">
        <v>424</v>
      </c>
      <c r="B61" s="419">
        <f>'Safety Data'!Q5</f>
        <v>-37.431123370544441</v>
      </c>
      <c r="I61" s="8" t="s">
        <v>432</v>
      </c>
      <c r="Z61" s="287">
        <f t="shared" si="14"/>
        <v>-25.045359161292886</v>
      </c>
      <c r="AA61" s="287">
        <f t="shared" si="14"/>
        <v>-25.435426120553402</v>
      </c>
      <c r="AB61" s="287">
        <f t="shared" si="14"/>
        <v>-25.831568146724585</v>
      </c>
      <c r="AC61" s="287">
        <f t="shared" si="14"/>
        <v>-26.233879855454077</v>
      </c>
      <c r="AD61" s="287">
        <f t="shared" si="14"/>
        <v>-26.6424573359734</v>
      </c>
      <c r="AE61" s="287">
        <f t="shared" si="14"/>
        <v>-27.057398174048192</v>
      </c>
      <c r="AF61" s="287">
        <f t="shared" si="14"/>
        <v>-27.478801475285859</v>
      </c>
      <c r="AG61" s="287">
        <f t="shared" si="14"/>
        <v>-27.906767888806225</v>
      </c>
      <c r="AH61" s="287">
        <f t="shared" si="14"/>
        <v>-28.341399631280854</v>
      </c>
      <c r="AI61" s="287">
        <f t="shared" si="14"/>
        <v>-28.782800511346732</v>
      </c>
      <c r="AJ61" s="287">
        <f t="shared" si="14"/>
        <v>-29.231075954400247</v>
      </c>
      <c r="AK61" s="287">
        <f t="shared" si="14"/>
        <v>-29.686333027777245</v>
      </c>
      <c r="AL61" s="287">
        <f t="shared" si="14"/>
        <v>-30.148680466325313</v>
      </c>
      <c r="AM61" s="287">
        <f t="shared" si="14"/>
        <v>-30.618228698374267</v>
      </c>
      <c r="AN61" s="287">
        <f t="shared" si="14"/>
        <v>-31.095089872111224</v>
      </c>
      <c r="AO61" s="287">
        <f t="shared" si="14"/>
        <v>-31.579377882366316</v>
      </c>
      <c r="AP61" s="287">
        <f t="shared" si="14"/>
        <v>-32.071208397815688</v>
      </c>
      <c r="AQ61" s="287">
        <f t="shared" si="14"/>
        <v>-32.570698888608092</v>
      </c>
      <c r="AR61" s="287">
        <f t="shared" si="14"/>
        <v>-33.077968654421795</v>
      </c>
      <c r="AS61" s="287">
        <f t="shared" si="14"/>
        <v>-33.59313885295844</v>
      </c>
      <c r="AT61" s="287">
        <f t="shared" si="14"/>
        <v>-34.11633252888069</v>
      </c>
      <c r="AU61" s="287">
        <f t="shared" si="14"/>
        <v>-34.647674643200517</v>
      </c>
      <c r="AV61" s="287">
        <f t="shared" si="14"/>
        <v>-35.187292103125301</v>
      </c>
      <c r="AW61" s="287">
        <f t="shared" si="14"/>
        <v>-35.735313792368622</v>
      </c>
      <c r="AX61" s="287">
        <f t="shared" si="14"/>
        <v>-36.291870601933255</v>
      </c>
      <c r="AY61" s="287">
        <f t="shared" si="15"/>
        <v>-36.85709546137349</v>
      </c>
      <c r="AZ61" s="429">
        <f t="shared" si="15"/>
        <v>-37.431123370544441</v>
      </c>
      <c r="BA61" s="287">
        <f t="shared" si="15"/>
        <v>-38.014091431845728</v>
      </c>
      <c r="BB61" s="287">
        <f t="shared" si="16"/>
        <v>-38.606138882967436</v>
      </c>
      <c r="BC61" s="287">
        <f t="shared" si="16"/>
        <v>-39.207407130146002</v>
      </c>
      <c r="BD61" s="287">
        <f t="shared" si="16"/>
        <v>-39.818039781938062</v>
      </c>
      <c r="BE61" s="287">
        <f t="shared" si="16"/>
        <v>-40.438182683520346</v>
      </c>
      <c r="BF61" s="287">
        <f t="shared" si="16"/>
        <v>-41.067983951523708</v>
      </c>
      <c r="BG61" s="287">
        <f t="shared" si="16"/>
        <v>-41.707594009409718</v>
      </c>
      <c r="BH61" s="287">
        <f t="shared" si="16"/>
        <v>-42.357165623398203</v>
      </c>
      <c r="BI61" s="287">
        <f t="shared" si="16"/>
        <v>-43.016853938954384</v>
      </c>
      <c r="BJ61" s="287">
        <f t="shared" si="16"/>
        <v>-43.686816517844207</v>
      </c>
      <c r="BK61" s="287">
        <f t="shared" si="16"/>
        <v>-44.367213375766838</v>
      </c>
      <c r="BL61" s="287">
        <f t="shared" si="16"/>
        <v>-45.058207020573249</v>
      </c>
      <c r="BM61" s="287">
        <f t="shared" si="16"/>
        <v>-45.759962491080081</v>
      </c>
      <c r="BN61" s="287">
        <f t="shared" si="16"/>
        <v>-46.472647396487886</v>
      </c>
      <c r="BO61" s="287">
        <f t="shared" si="16"/>
        <v>-47.196431956413456</v>
      </c>
      <c r="BP61" s="287">
        <f t="shared" si="16"/>
        <v>-47.931489041545454</v>
      </c>
      <c r="BQ61" s="287">
        <f t="shared" si="16"/>
        <v>-48.677994214933399</v>
      </c>
    </row>
    <row r="62" spans="1:69">
      <c r="A62" s="250" t="s">
        <v>425</v>
      </c>
      <c r="B62" s="419">
        <f>'Safety Data'!Q6</f>
        <v>-16.140025673537512</v>
      </c>
      <c r="I62" s="8" t="s">
        <v>432</v>
      </c>
      <c r="Z62" s="287">
        <f t="shared" si="14"/>
        <v>-10.799375051199684</v>
      </c>
      <c r="AA62" s="287">
        <f t="shared" si="14"/>
        <v>-10.967569061156054</v>
      </c>
      <c r="AB62" s="287">
        <f t="shared" si="14"/>
        <v>-11.138382595376656</v>
      </c>
      <c r="AC62" s="287">
        <f t="shared" si="14"/>
        <v>-11.311856451434327</v>
      </c>
      <c r="AD62" s="287">
        <f t="shared" si="14"/>
        <v>-11.488032062300457</v>
      </c>
      <c r="AE62" s="287">
        <f t="shared" si="14"/>
        <v>-11.666951506240965</v>
      </c>
      <c r="AF62" s="287">
        <f t="shared" si="14"/>
        <v>-11.84865751686638</v>
      </c>
      <c r="AG62" s="287">
        <f t="shared" si="14"/>
        <v>-12.033193493338464</v>
      </c>
      <c r="AH62" s="287">
        <f t="shared" si="14"/>
        <v>-12.220603510735781</v>
      </c>
      <c r="AI62" s="287">
        <f t="shared" si="14"/>
        <v>-12.410932330580701</v>
      </c>
      <c r="AJ62" s="287">
        <f t="shared" si="14"/>
        <v>-12.604225411530381</v>
      </c>
      <c r="AK62" s="287">
        <f t="shared" si="14"/>
        <v>-12.800528920234225</v>
      </c>
      <c r="AL62" s="287">
        <f t="shared" si="14"/>
        <v>-12.999889742360455</v>
      </c>
      <c r="AM62" s="287">
        <f t="shared" si="14"/>
        <v>-13.202355493794409</v>
      </c>
      <c r="AN62" s="287">
        <f t="shared" si="14"/>
        <v>-13.407974532011263</v>
      </c>
      <c r="AO62" s="287">
        <f t="shared" si="14"/>
        <v>-13.616795967625844</v>
      </c>
      <c r="AP62" s="287">
        <f t="shared" si="14"/>
        <v>-13.828869676122363</v>
      </c>
      <c r="AQ62" s="287">
        <f t="shared" si="14"/>
        <v>-14.044246309766793</v>
      </c>
      <c r="AR62" s="287">
        <f t="shared" si="14"/>
        <v>-14.26297730970481</v>
      </c>
      <c r="AS62" s="287">
        <f t="shared" si="14"/>
        <v>-14.485114918248133</v>
      </c>
      <c r="AT62" s="287">
        <f t="shared" si="14"/>
        <v>-14.710712191352224</v>
      </c>
      <c r="AU62" s="287">
        <f t="shared" si="14"/>
        <v>-14.939823011288295</v>
      </c>
      <c r="AV62" s="287">
        <f t="shared" si="14"/>
        <v>-15.172502099512744</v>
      </c>
      <c r="AW62" s="287">
        <f t="shared" si="14"/>
        <v>-15.40880502973693</v>
      </c>
      <c r="AX62" s="287">
        <f t="shared" si="14"/>
        <v>-15.648788241200579</v>
      </c>
      <c r="AY62" s="287">
        <f t="shared" si="15"/>
        <v>-15.892509052151874</v>
      </c>
      <c r="AZ62" s="429">
        <f t="shared" si="15"/>
        <v>-16.140025673537512</v>
      </c>
      <c r="BA62" s="287">
        <f t="shared" si="15"/>
        <v>-16.391397222905955</v>
      </c>
      <c r="BB62" s="287">
        <f t="shared" si="16"/>
        <v>-16.646683738527244</v>
      </c>
      <c r="BC62" s="287">
        <f t="shared" si="16"/>
        <v>-16.905946193732678</v>
      </c>
      <c r="BD62" s="287">
        <f t="shared" si="16"/>
        <v>-17.16924651147788</v>
      </c>
      <c r="BE62" s="287">
        <f t="shared" si="16"/>
        <v>-17.436647579132629</v>
      </c>
      <c r="BF62" s="287">
        <f t="shared" si="16"/>
        <v>-17.708213263501047</v>
      </c>
      <c r="BG62" s="287">
        <f t="shared" si="16"/>
        <v>-17.98400842607575</v>
      </c>
      <c r="BH62" s="287">
        <f t="shared" si="16"/>
        <v>-18.264098938529504</v>
      </c>
      <c r="BI62" s="287">
        <f t="shared" si="16"/>
        <v>-18.548551698448222</v>
      </c>
      <c r="BJ62" s="287">
        <f t="shared" si="16"/>
        <v>-18.837434645308971</v>
      </c>
      <c r="BK62" s="287">
        <f t="shared" si="16"/>
        <v>-19.130816776706801</v>
      </c>
      <c r="BL62" s="287">
        <f t="shared" si="16"/>
        <v>-19.428768164834338</v>
      </c>
      <c r="BM62" s="287">
        <f t="shared" si="16"/>
        <v>-19.731359973218019</v>
      </c>
      <c r="BN62" s="287">
        <f t="shared" si="16"/>
        <v>-20.038664473714963</v>
      </c>
      <c r="BO62" s="287">
        <f t="shared" si="16"/>
        <v>-20.35075506377461</v>
      </c>
      <c r="BP62" s="287">
        <f t="shared" si="16"/>
        <v>-20.667706283969142</v>
      </c>
      <c r="BQ62" s="287">
        <f t="shared" si="16"/>
        <v>-20.98959383579697</v>
      </c>
    </row>
    <row r="63" spans="1:69">
      <c r="A63" s="250" t="s">
        <v>426</v>
      </c>
      <c r="B63" s="419">
        <f>'Safety Data'!Q7</f>
        <v>-3.0906432140816511</v>
      </c>
      <c r="I63" s="8" t="s">
        <v>432</v>
      </c>
      <c r="Z63" s="287">
        <f t="shared" si="14"/>
        <v>-2.0679654353361099</v>
      </c>
      <c r="AA63" s="287">
        <f t="shared" si="14"/>
        <v>-2.1001727989447763</v>
      </c>
      <c r="AB63" s="287">
        <f t="shared" si="14"/>
        <v>-2.1328817735827639</v>
      </c>
      <c r="AC63" s="287">
        <f t="shared" si="14"/>
        <v>-2.1661001715512542</v>
      </c>
      <c r="AD63" s="287">
        <f t="shared" si="14"/>
        <v>-2.1998359268234919</v>
      </c>
      <c r="AE63" s="287">
        <f t="shared" si="14"/>
        <v>-2.2340970969397591</v>
      </c>
      <c r="AF63" s="287">
        <f t="shared" si="14"/>
        <v>-2.2688918649318599</v>
      </c>
      <c r="AG63" s="287">
        <f t="shared" si="14"/>
        <v>-2.3042285412775785</v>
      </c>
      <c r="AH63" s="287">
        <f t="shared" si="14"/>
        <v>-2.3401155658855752</v>
      </c>
      <c r="AI63" s="287">
        <f t="shared" si="14"/>
        <v>-2.3765615101111979</v>
      </c>
      <c r="AJ63" s="287">
        <f t="shared" si="14"/>
        <v>-2.41357507880369</v>
      </c>
      <c r="AK63" s="287">
        <f t="shared" si="14"/>
        <v>-2.4511651123852771</v>
      </c>
      <c r="AL63" s="287">
        <f t="shared" si="14"/>
        <v>-2.4893405889626403</v>
      </c>
      <c r="AM63" s="287">
        <f t="shared" si="14"/>
        <v>-2.5281106264712698</v>
      </c>
      <c r="AN63" s="287">
        <f t="shared" si="14"/>
        <v>-2.5674844848532206</v>
      </c>
      <c r="AO63" s="287">
        <f t="shared" si="14"/>
        <v>-2.6074715682687786</v>
      </c>
      <c r="AP63" s="287">
        <f t="shared" si="14"/>
        <v>-2.6480814273425799</v>
      </c>
      <c r="AQ63" s="287">
        <f t="shared" si="14"/>
        <v>-2.689323761444705</v>
      </c>
      <c r="AR63" s="287">
        <f t="shared" si="14"/>
        <v>-2.7312084210073042</v>
      </c>
      <c r="AS63" s="287">
        <f t="shared" si="14"/>
        <v>-2.7737454098773022</v>
      </c>
      <c r="AT63" s="287">
        <f t="shared" si="14"/>
        <v>-2.8169448877057448</v>
      </c>
      <c r="AU63" s="287">
        <f t="shared" si="14"/>
        <v>-2.8608171723743543</v>
      </c>
      <c r="AV63" s="287">
        <f t="shared" si="14"/>
        <v>-2.9053727424598872</v>
      </c>
      <c r="AW63" s="287">
        <f t="shared" si="14"/>
        <v>-2.9506222397368589</v>
      </c>
      <c r="AX63" s="287">
        <f t="shared" si="14"/>
        <v>-2.9965764717192598</v>
      </c>
      <c r="AY63" s="287">
        <f t="shared" si="15"/>
        <v>-3.0432464142418483</v>
      </c>
      <c r="AZ63" s="429">
        <f t="shared" si="15"/>
        <v>-3.0906432140816511</v>
      </c>
      <c r="BA63" s="287">
        <f t="shared" si="15"/>
        <v>-3.1387781916202893</v>
      </c>
      <c r="BB63" s="287">
        <f t="shared" si="16"/>
        <v>-3.1876628435477699</v>
      </c>
      <c r="BC63" s="287">
        <f t="shared" si="16"/>
        <v>-3.2373088456083852</v>
      </c>
      <c r="BD63" s="287">
        <f t="shared" si="16"/>
        <v>-3.2877280553893811</v>
      </c>
      <c r="BE63" s="287">
        <f t="shared" si="16"/>
        <v>-3.3389325151530564</v>
      </c>
      <c r="BF63" s="287">
        <f t="shared" si="16"/>
        <v>-3.3909344547129665</v>
      </c>
      <c r="BG63" s="287">
        <f t="shared" si="16"/>
        <v>-3.4437462943549311</v>
      </c>
      <c r="BH63" s="287">
        <f t="shared" si="16"/>
        <v>-3.4973806478035216</v>
      </c>
      <c r="BI63" s="287">
        <f t="shared" si="16"/>
        <v>-3.5518503252347657</v>
      </c>
      <c r="BJ63" s="287">
        <f t="shared" si="16"/>
        <v>-3.6071683363357598</v>
      </c>
      <c r="BK63" s="287">
        <f t="shared" si="16"/>
        <v>-3.6633478934119408</v>
      </c>
      <c r="BL63" s="287">
        <f t="shared" si="16"/>
        <v>-3.7204024145427455</v>
      </c>
      <c r="BM63" s="287">
        <f t="shared" si="16"/>
        <v>-3.778345526786429</v>
      </c>
      <c r="BN63" s="287">
        <f t="shared" si="16"/>
        <v>-3.8371910694347799</v>
      </c>
      <c r="BO63" s="287">
        <f t="shared" si="16"/>
        <v>-3.8969530973185424</v>
      </c>
      <c r="BP63" s="287">
        <f t="shared" si="16"/>
        <v>-3.9576458841643034</v>
      </c>
      <c r="BQ63" s="287">
        <f t="shared" si="16"/>
        <v>-4.0192839260036752</v>
      </c>
    </row>
    <row r="64" spans="1:69" ht="15" thickBot="1">
      <c r="A64" s="250" t="s">
        <v>427</v>
      </c>
      <c r="B64" s="419">
        <f>'Safety Data'!Q8</f>
        <v>-0.34340480156462794</v>
      </c>
      <c r="I64" s="8" t="s">
        <v>432</v>
      </c>
      <c r="Z64" s="287">
        <f t="shared" si="14"/>
        <v>-0.22977393725956777</v>
      </c>
      <c r="AA64" s="287">
        <f t="shared" si="14"/>
        <v>-0.23335253321608626</v>
      </c>
      <c r="AB64" s="287">
        <f t="shared" si="14"/>
        <v>-0.23698686373141822</v>
      </c>
      <c r="AC64" s="287">
        <f t="shared" si="14"/>
        <v>-0.24067779683902826</v>
      </c>
      <c r="AD64" s="287">
        <f t="shared" si="14"/>
        <v>-0.24442621409149912</v>
      </c>
      <c r="AE64" s="287">
        <f t="shared" si="14"/>
        <v>-0.24823301077108437</v>
      </c>
      <c r="AF64" s="287">
        <f t="shared" si="14"/>
        <v>-0.25209909610354003</v>
      </c>
      <c r="AG64" s="287">
        <f t="shared" si="14"/>
        <v>-0.25602539347528652</v>
      </c>
      <c r="AH64" s="287">
        <f t="shared" si="14"/>
        <v>-0.2600128406539528</v>
      </c>
      <c r="AI64" s="287">
        <f t="shared" si="14"/>
        <v>-0.26406239001235537</v>
      </c>
      <c r="AJ64" s="287">
        <f t="shared" si="14"/>
        <v>-0.26817500875596562</v>
      </c>
      <c r="AK64" s="287">
        <f t="shared" si="14"/>
        <v>-0.27235167915391972</v>
      </c>
      <c r="AL64" s="287">
        <f t="shared" si="14"/>
        <v>-0.27659339877362676</v>
      </c>
      <c r="AM64" s="287">
        <f t="shared" si="14"/>
        <v>-0.28090118071902997</v>
      </c>
      <c r="AN64" s="287">
        <f t="shared" si="14"/>
        <v>-0.28527605387258009</v>
      </c>
      <c r="AO64" s="287">
        <f t="shared" si="14"/>
        <v>-0.2897190631409754</v>
      </c>
      <c r="AP64" s="287">
        <f t="shared" si="14"/>
        <v>-0.29423126970473112</v>
      </c>
      <c r="AQ64" s="287">
        <f t="shared" si="14"/>
        <v>-0.29881375127163395</v>
      </c>
      <c r="AR64" s="287">
        <f t="shared" si="14"/>
        <v>-0.30346760233414494</v>
      </c>
      <c r="AS64" s="287">
        <f t="shared" si="14"/>
        <v>-0.30819393443081139</v>
      </c>
      <c r="AT64" s="287">
        <f t="shared" si="14"/>
        <v>-0.31299387641174947</v>
      </c>
      <c r="AU64" s="287">
        <f t="shared" si="14"/>
        <v>-0.31786857470826163</v>
      </c>
      <c r="AV64" s="287">
        <f t="shared" si="14"/>
        <v>-0.32281919360665418</v>
      </c>
      <c r="AW64" s="287">
        <f t="shared" si="14"/>
        <v>-0.32784691552631767</v>
      </c>
      <c r="AX64" s="287">
        <f t="shared" si="14"/>
        <v>-0.33295294130214004</v>
      </c>
      <c r="AY64" s="287">
        <f t="shared" si="15"/>
        <v>-0.3381384904713165</v>
      </c>
      <c r="AZ64" s="430">
        <f t="shared" si="15"/>
        <v>-0.34340480156462794</v>
      </c>
      <c r="BA64" s="287">
        <f t="shared" si="15"/>
        <v>-0.34875313240225442</v>
      </c>
      <c r="BB64" s="287">
        <f t="shared" si="16"/>
        <v>-0.35418476039419666</v>
      </c>
      <c r="BC64" s="287">
        <f t="shared" si="16"/>
        <v>-0.35970098284537622</v>
      </c>
      <c r="BD64" s="287">
        <f t="shared" si="16"/>
        <v>-0.36530311726548687</v>
      </c>
      <c r="BE64" s="287">
        <f t="shared" si="16"/>
        <v>-0.37099250168367298</v>
      </c>
      <c r="BF64" s="287">
        <f t="shared" si="16"/>
        <v>-0.37677049496810744</v>
      </c>
      <c r="BG64" s="287">
        <f t="shared" si="16"/>
        <v>-0.38263847715054794</v>
      </c>
      <c r="BH64" s="287">
        <f t="shared" si="16"/>
        <v>-0.38859784975594691</v>
      </c>
      <c r="BI64" s="287">
        <f t="shared" si="16"/>
        <v>-0.39465003613719624</v>
      </c>
      <c r="BJ64" s="287">
        <f t="shared" si="16"/>
        <v>-0.40079648181508448</v>
      </c>
      <c r="BK64" s="287">
        <f t="shared" si="16"/>
        <v>-0.40703865482354901</v>
      </c>
      <c r="BL64" s="287">
        <f t="shared" si="16"/>
        <v>-0.41337804606030509</v>
      </c>
      <c r="BM64" s="287">
        <f t="shared" si="16"/>
        <v>-0.41981616964293661</v>
      </c>
      <c r="BN64" s="287">
        <f t="shared" si="16"/>
        <v>-0.42635456327053117</v>
      </c>
      <c r="BO64" s="287">
        <f t="shared" si="16"/>
        <v>-0.4329947885909492</v>
      </c>
      <c r="BP64" s="287">
        <f t="shared" si="16"/>
        <v>-0.43973843157381154</v>
      </c>
      <c r="BQ64" s="287">
        <f t="shared" si="16"/>
        <v>-0.44658710288929726</v>
      </c>
    </row>
    <row r="65" spans="1:69">
      <c r="A65" s="420" t="s">
        <v>428</v>
      </c>
      <c r="B65" s="421">
        <f>SUM(B60:B64)</f>
        <v>-225.04461329201948</v>
      </c>
    </row>
    <row r="67" spans="1:69">
      <c r="A67" s="239" t="s">
        <v>433</v>
      </c>
      <c r="B67" s="239"/>
      <c r="C67" s="239"/>
      <c r="D67" s="239"/>
      <c r="E67" s="239"/>
      <c r="F67" s="239"/>
    </row>
    <row r="69" spans="1:69">
      <c r="A69" t="s">
        <v>434</v>
      </c>
    </row>
    <row r="70" spans="1:69">
      <c r="A70" s="232" t="s">
        <v>435</v>
      </c>
      <c r="B70" s="412">
        <f>'BikePed Data'!E7</f>
        <v>23841</v>
      </c>
      <c r="I70" s="8" t="s">
        <v>436</v>
      </c>
      <c r="Z70" s="243">
        <v>0</v>
      </c>
      <c r="AA70" s="243">
        <v>0</v>
      </c>
      <c r="AB70" s="243">
        <v>0</v>
      </c>
      <c r="AC70" s="243">
        <v>0</v>
      </c>
      <c r="AD70" s="243">
        <v>0</v>
      </c>
      <c r="AE70" s="243">
        <v>0</v>
      </c>
      <c r="AF70" s="243">
        <v>0</v>
      </c>
      <c r="AG70" s="243">
        <v>0</v>
      </c>
      <c r="AH70" s="412">
        <f t="shared" ref="AH70:BQ70" si="17">$B$70*(1+$B$19)^(AH$4-$AH$4)</f>
        <v>23841</v>
      </c>
      <c r="AI70" s="412">
        <f t="shared" si="17"/>
        <v>24212.309763051919</v>
      </c>
      <c r="AJ70" s="412">
        <f t="shared" si="17"/>
        <v>24589.402460550282</v>
      </c>
      <c r="AK70" s="412">
        <f t="shared" si="17"/>
        <v>24972.368158348832</v>
      </c>
      <c r="AL70" s="412">
        <f t="shared" si="17"/>
        <v>25361.2983250248</v>
      </c>
      <c r="AM70" s="412">
        <f t="shared" si="17"/>
        <v>25756.285853725523</v>
      </c>
      <c r="AN70" s="412">
        <f t="shared" si="17"/>
        <v>26157.425084355291</v>
      </c>
      <c r="AO70" s="412">
        <f t="shared" si="17"/>
        <v>26564.811826107751</v>
      </c>
      <c r="AP70" s="412">
        <f t="shared" si="17"/>
        <v>26978.543380349216</v>
      </c>
      <c r="AQ70" s="412">
        <f t="shared" si="17"/>
        <v>27398.718563858438</v>
      </c>
      <c r="AR70" s="412">
        <f t="shared" si="17"/>
        <v>27825.437732428236</v>
      </c>
      <c r="AS70" s="412">
        <f t="shared" si="17"/>
        <v>28258.802804834759</v>
      </c>
      <c r="AT70" s="412">
        <f t="shared" si="17"/>
        <v>28698.917287180047</v>
      </c>
      <c r="AU70" s="412">
        <f t="shared" si="17"/>
        <v>29145.886297613732</v>
      </c>
      <c r="AV70" s="412">
        <f t="shared" si="17"/>
        <v>29599.816591439703</v>
      </c>
      <c r="AW70" s="412">
        <f t="shared" si="17"/>
        <v>30060.816586613892</v>
      </c>
      <c r="AX70" s="412">
        <f t="shared" si="17"/>
        <v>30528.996389639051</v>
      </c>
      <c r="AY70" s="412">
        <f t="shared" si="17"/>
        <v>31004.467821862941</v>
      </c>
      <c r="AZ70" s="412">
        <f t="shared" si="17"/>
        <v>31487.344446186031</v>
      </c>
      <c r="BA70" s="412">
        <f t="shared" si="17"/>
        <v>31977.741594185172</v>
      </c>
      <c r="BB70" s="412">
        <f t="shared" si="17"/>
        <v>32475.776393659704</v>
      </c>
      <c r="BC70" s="412">
        <f t="shared" si="17"/>
        <v>32981.5677966066</v>
      </c>
      <c r="BD70" s="412">
        <f t="shared" si="17"/>
        <v>33495.236607631254</v>
      </c>
      <c r="BE70" s="412">
        <f t="shared" si="17"/>
        <v>34016.905512800811</v>
      </c>
      <c r="BF70" s="412">
        <f t="shared" si="17"/>
        <v>34546.69910894685</v>
      </c>
      <c r="BG70" s="412">
        <f t="shared" si="17"/>
        <v>35084.743933424383</v>
      </c>
      <c r="BH70" s="412">
        <f t="shared" si="17"/>
        <v>35631.168494334459</v>
      </c>
      <c r="BI70" s="412">
        <f t="shared" si="17"/>
        <v>36186.103301217328</v>
      </c>
      <c r="BJ70" s="412">
        <f t="shared" si="17"/>
        <v>36749.680896223705</v>
      </c>
      <c r="BK70" s="412">
        <f t="shared" si="17"/>
        <v>37322.035885771562</v>
      </c>
      <c r="BL70" s="412">
        <f t="shared" si="17"/>
        <v>37903.304972695805</v>
      </c>
      <c r="BM70" s="412">
        <f t="shared" si="17"/>
        <v>38493.626988898839</v>
      </c>
      <c r="BN70" s="412">
        <f t="shared" si="17"/>
        <v>39093.142928509471</v>
      </c>
      <c r="BO70" s="412">
        <f t="shared" si="17"/>
        <v>39701.995981558401</v>
      </c>
      <c r="BP70" s="412">
        <f t="shared" si="17"/>
        <v>40320.331568178124</v>
      </c>
      <c r="BQ70" s="412">
        <f t="shared" si="17"/>
        <v>40948.297373335416</v>
      </c>
    </row>
    <row r="71" spans="1:69">
      <c r="A71" s="232" t="s">
        <v>437</v>
      </c>
      <c r="B71" s="412">
        <f>'BikePed Data'!E6</f>
        <v>25300</v>
      </c>
      <c r="I71" s="8" t="s">
        <v>438</v>
      </c>
      <c r="Z71" s="243">
        <v>0</v>
      </c>
      <c r="AA71" s="243">
        <v>0</v>
      </c>
      <c r="AB71" s="243">
        <v>0</v>
      </c>
      <c r="AC71" s="243">
        <v>0</v>
      </c>
      <c r="AD71" s="243">
        <v>0</v>
      </c>
      <c r="AE71" s="243">
        <v>0</v>
      </c>
      <c r="AF71" s="243">
        <v>0</v>
      </c>
      <c r="AG71" s="243">
        <v>0</v>
      </c>
      <c r="AH71" s="412">
        <f t="shared" ref="AH71:BQ71" si="18">$B$71*(1+$B$19)^(AH$4-$AH$4)</f>
        <v>25300</v>
      </c>
      <c r="AI71" s="412">
        <f t="shared" si="18"/>
        <v>25694.032842800785</v>
      </c>
      <c r="AJ71" s="412">
        <f t="shared" si="18"/>
        <v>26094.202518850809</v>
      </c>
      <c r="AK71" s="412">
        <f t="shared" si="18"/>
        <v>26500.604605772638</v>
      </c>
      <c r="AL71" s="412">
        <f t="shared" si="18"/>
        <v>26913.336169754934</v>
      </c>
      <c r="AM71" s="412">
        <f t="shared" si="18"/>
        <v>27332.495788736032</v>
      </c>
      <c r="AN71" s="412">
        <f t="shared" si="18"/>
        <v>27758.183575948526</v>
      </c>
      <c r="AO71" s="412">
        <f t="shared" si="18"/>
        <v>28190.50120383063</v>
      </c>
      <c r="AP71" s="412">
        <f t="shared" si="18"/>
        <v>28629.551928309855</v>
      </c>
      <c r="AQ71" s="412">
        <f t="shared" si="18"/>
        <v>29075.440613464976</v>
      </c>
      <c r="AR71" s="412">
        <f t="shared" si="18"/>
        <v>29528.273756572056</v>
      </c>
      <c r="AS71" s="412">
        <f t="shared" si="18"/>
        <v>29988.159513540515</v>
      </c>
      <c r="AT71" s="412">
        <f t="shared" si="18"/>
        <v>30455.207724745404</v>
      </c>
      <c r="AU71" s="412">
        <f t="shared" si="18"/>
        <v>30929.529941262001</v>
      </c>
      <c r="AV71" s="412">
        <f t="shared" si="18"/>
        <v>31411.239451508933</v>
      </c>
      <c r="AW71" s="412">
        <f t="shared" si="18"/>
        <v>31900.451308306339</v>
      </c>
      <c r="AX71" s="412">
        <f t="shared" si="18"/>
        <v>32397.282356355354</v>
      </c>
      <c r="AY71" s="412">
        <f t="shared" si="18"/>
        <v>32901.851260145653</v>
      </c>
      <c r="AZ71" s="412">
        <f t="shared" si="18"/>
        <v>33414.278532297576</v>
      </c>
      <c r="BA71" s="412">
        <f t="shared" si="18"/>
        <v>33934.686562345742</v>
      </c>
      <c r="BB71" s="412">
        <f t="shared" si="18"/>
        <v>34463.199645970824</v>
      </c>
      <c r="BC71" s="412">
        <f t="shared" si="18"/>
        <v>34999.944014686756</v>
      </c>
      <c r="BD71" s="412">
        <f t="shared" si="18"/>
        <v>35545.047865990127</v>
      </c>
      <c r="BE71" s="412">
        <f t="shared" si="18"/>
        <v>36098.641393979306</v>
      </c>
      <c r="BF71" s="412">
        <f t="shared" si="18"/>
        <v>36660.856820450288</v>
      </c>
      <c r="BG71" s="412">
        <f t="shared" si="18"/>
        <v>37231.828426476946</v>
      </c>
      <c r="BH71" s="412">
        <f t="shared" si="18"/>
        <v>37811.692584483113</v>
      </c>
      <c r="BI71" s="412">
        <f t="shared" si="18"/>
        <v>38400.587790814076</v>
      </c>
      <c r="BJ71" s="412">
        <f t="shared" si="18"/>
        <v>38998.654698815473</v>
      </c>
      <c r="BK71" s="412">
        <f t="shared" si="18"/>
        <v>39606.036152427354</v>
      </c>
      <c r="BL71" s="412">
        <f t="shared" si="18"/>
        <v>40222.877220301329</v>
      </c>
      <c r="BM71" s="412">
        <f t="shared" si="18"/>
        <v>40849.325230449256</v>
      </c>
      <c r="BN71" s="412">
        <f t="shared" si="18"/>
        <v>41485.529805431383</v>
      </c>
      <c r="BO71" s="412">
        <f t="shared" si="18"/>
        <v>42131.642898092679</v>
      </c>
      <c r="BP71" s="412">
        <f t="shared" si="18"/>
        <v>42787.818827855648</v>
      </c>
      <c r="BQ71" s="412">
        <f t="shared" si="18"/>
        <v>43454.214317578371</v>
      </c>
    </row>
    <row r="72" spans="1:69">
      <c r="A72" s="232" t="s">
        <v>428</v>
      </c>
      <c r="B72" s="412">
        <f>SUM(B70:B71)</f>
        <v>49141</v>
      </c>
      <c r="I72" s="8" t="s">
        <v>439</v>
      </c>
      <c r="Z72" s="243">
        <v>0</v>
      </c>
      <c r="AA72" s="243">
        <v>0</v>
      </c>
      <c r="AB72" s="243">
        <v>0</v>
      </c>
      <c r="AC72" s="243">
        <v>0</v>
      </c>
      <c r="AD72" s="243">
        <v>0</v>
      </c>
      <c r="AE72" s="243">
        <v>0</v>
      </c>
      <c r="AF72" s="243">
        <v>0</v>
      </c>
      <c r="AG72" s="243">
        <v>0</v>
      </c>
      <c r="AH72" s="412">
        <f t="shared" ref="AH72:BQ72" si="19">$B$72*(1+$B$19)^(AH$4-$AH$4)</f>
        <v>49141</v>
      </c>
      <c r="AI72" s="412">
        <f t="shared" si="19"/>
        <v>49906.342605852704</v>
      </c>
      <c r="AJ72" s="412">
        <f t="shared" si="19"/>
        <v>50683.604979401091</v>
      </c>
      <c r="AK72" s="412">
        <f t="shared" si="19"/>
        <v>51472.97276412147</v>
      </c>
      <c r="AL72" s="412">
        <f t="shared" si="19"/>
        <v>52274.634494779733</v>
      </c>
      <c r="AM72" s="412">
        <f t="shared" si="19"/>
        <v>53088.781642461559</v>
      </c>
      <c r="AN72" s="412">
        <f t="shared" si="19"/>
        <v>53915.60866030382</v>
      </c>
      <c r="AO72" s="412">
        <f t="shared" si="19"/>
        <v>54755.313029938385</v>
      </c>
      <c r="AP72" s="412">
        <f t="shared" si="19"/>
        <v>55608.095308659074</v>
      </c>
      <c r="AQ72" s="412">
        <f t="shared" si="19"/>
        <v>56474.159177323418</v>
      </c>
      <c r="AR72" s="412">
        <f t="shared" si="19"/>
        <v>57353.711489000292</v>
      </c>
      <c r="AS72" s="412">
        <f t="shared" si="19"/>
        <v>58246.962318375277</v>
      </c>
      <c r="AT72" s="412">
        <f t="shared" si="19"/>
        <v>59154.125011925447</v>
      </c>
      <c r="AU72" s="412">
        <f t="shared" si="19"/>
        <v>60075.416238875732</v>
      </c>
      <c r="AV72" s="412">
        <f t="shared" si="19"/>
        <v>61011.056042948636</v>
      </c>
      <c r="AW72" s="412">
        <f t="shared" si="19"/>
        <v>61961.267894920231</v>
      </c>
      <c r="AX72" s="412">
        <f t="shared" si="19"/>
        <v>62926.278745994408</v>
      </c>
      <c r="AY72" s="412">
        <f t="shared" si="19"/>
        <v>63906.319082008595</v>
      </c>
      <c r="AZ72" s="412">
        <f t="shared" si="19"/>
        <v>64901.62297848361</v>
      </c>
      <c r="BA72" s="412">
        <f t="shared" si="19"/>
        <v>65912.428156530921</v>
      </c>
      <c r="BB72" s="412">
        <f t="shared" si="19"/>
        <v>66938.976039630536</v>
      </c>
      <c r="BC72" s="412">
        <f t="shared" si="19"/>
        <v>67981.511811293356</v>
      </c>
      <c r="BD72" s="412">
        <f t="shared" si="19"/>
        <v>69040.284473621374</v>
      </c>
      <c r="BE72" s="412">
        <f t="shared" si="19"/>
        <v>70115.546906780117</v>
      </c>
      <c r="BF72" s="412">
        <f t="shared" si="19"/>
        <v>71207.555929397131</v>
      </c>
      <c r="BG72" s="412">
        <f t="shared" si="19"/>
        <v>72316.572359901329</v>
      </c>
      <c r="BH72" s="412">
        <f t="shared" si="19"/>
        <v>73442.861078817572</v>
      </c>
      <c r="BI72" s="412">
        <f t="shared" si="19"/>
        <v>74586.691092031397</v>
      </c>
      <c r="BJ72" s="412">
        <f t="shared" si="19"/>
        <v>75748.335595039185</v>
      </c>
      <c r="BK72" s="412">
        <f t="shared" si="19"/>
        <v>76928.072038198923</v>
      </c>
      <c r="BL72" s="412">
        <f t="shared" si="19"/>
        <v>78126.182192997134</v>
      </c>
      <c r="BM72" s="412">
        <f t="shared" si="19"/>
        <v>79342.952219348095</v>
      </c>
      <c r="BN72" s="412">
        <f t="shared" si="19"/>
        <v>80578.672733940854</v>
      </c>
      <c r="BO72" s="412">
        <f t="shared" si="19"/>
        <v>81833.638879651087</v>
      </c>
      <c r="BP72" s="412">
        <f t="shared" si="19"/>
        <v>83108.150396033772</v>
      </c>
      <c r="BQ72" s="412">
        <f t="shared" si="19"/>
        <v>84402.511690913787</v>
      </c>
    </row>
    <row r="73" spans="1:69">
      <c r="A73" s="232" t="s">
        <v>440</v>
      </c>
      <c r="B73" s="412"/>
    </row>
    <row r="74" spans="1:69">
      <c r="A74" s="33" t="s">
        <v>441</v>
      </c>
      <c r="B74" s="427">
        <f>960/5280</f>
        <v>0.18181818181818182</v>
      </c>
      <c r="I74" s="8" t="s">
        <v>418</v>
      </c>
    </row>
    <row r="75" spans="1:69">
      <c r="A75" s="33" t="s">
        <v>442</v>
      </c>
      <c r="B75" s="412">
        <v>43</v>
      </c>
      <c r="I75" s="8" t="s">
        <v>443</v>
      </c>
    </row>
    <row r="76" spans="1:69">
      <c r="B76" s="412"/>
    </row>
    <row r="77" spans="1:69">
      <c r="A77" t="s">
        <v>444</v>
      </c>
      <c r="I77"/>
    </row>
    <row r="78" spans="1:69">
      <c r="A78" s="232" t="s">
        <v>174</v>
      </c>
      <c r="I78" s="8" t="s">
        <v>445</v>
      </c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</row>
    <row r="79" spans="1:69">
      <c r="A79" s="232" t="s">
        <v>173</v>
      </c>
      <c r="I79" s="8" t="s">
        <v>445</v>
      </c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</row>
    <row r="80" spans="1:69">
      <c r="A80" s="231" t="s">
        <v>446</v>
      </c>
      <c r="B80" s="8"/>
      <c r="I80" s="8" t="s">
        <v>445</v>
      </c>
      <c r="Z80" s="285"/>
      <c r="AA80" s="285"/>
      <c r="AB80" s="285"/>
      <c r="AC80" s="285"/>
      <c r="AD80" s="285"/>
      <c r="AE80" s="285"/>
      <c r="AF80" s="285"/>
      <c r="AG80" s="285"/>
      <c r="AH80" s="285"/>
      <c r="AI80" s="285"/>
      <c r="AJ80" s="285"/>
      <c r="AK80" s="285"/>
      <c r="AL80" s="285"/>
      <c r="AM80" s="285"/>
      <c r="AN80" s="285"/>
      <c r="AO80" s="285"/>
      <c r="AP80" s="285"/>
      <c r="AQ80" s="285"/>
      <c r="AR80" s="285"/>
      <c r="AS80" s="285"/>
      <c r="AT80" s="285"/>
      <c r="AU80" s="285"/>
      <c r="AV80" s="285"/>
      <c r="AW80" s="285"/>
      <c r="AX80" s="285"/>
      <c r="AY80" s="285"/>
      <c r="AZ80" s="285"/>
      <c r="BA80" s="285"/>
      <c r="BB80" s="285"/>
      <c r="BC80" s="285"/>
      <c r="BD80" s="285"/>
      <c r="BE80" s="285"/>
      <c r="BF80" s="285"/>
      <c r="BG80" s="285"/>
      <c r="BH80" s="285"/>
      <c r="BI80" s="285"/>
      <c r="BJ80" s="285"/>
      <c r="BK80" s="285"/>
      <c r="BL80" s="285"/>
      <c r="BM80" s="285"/>
      <c r="BN80" s="285"/>
      <c r="BO80" s="285"/>
      <c r="BP80" s="285"/>
      <c r="BQ80" s="285"/>
    </row>
    <row r="81" spans="2:2">
      <c r="B81" s="412"/>
    </row>
  </sheetData>
  <phoneticPr fontId="146" type="noConversion"/>
  <pageMargins left="0.7" right="0.7" top="0.75" bottom="0.75" header="0.3" footer="0.3"/>
  <pageSetup scale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</sheetPr>
  <dimension ref="A1:BW64"/>
  <sheetViews>
    <sheetView tabSelected="1" zoomScale="85" zoomScaleNormal="85" workbookViewId="0">
      <pane xSplit="23" ySplit="8" topLeftCell="Z9" activePane="bottomRight" state="frozen"/>
      <selection pane="bottomRight" activeCell="C15" sqref="C15"/>
      <selection pane="bottomLeft" activeCell="I39" sqref="I39"/>
      <selection pane="topRight" activeCell="I39" sqref="I39"/>
    </sheetView>
  </sheetViews>
  <sheetFormatPr defaultColWidth="9.140625" defaultRowHeight="14.45"/>
  <cols>
    <col min="1" max="1" width="43" customWidth="1"/>
    <col min="2" max="2" width="19.28515625" customWidth="1"/>
    <col min="3" max="3" width="20.5703125" customWidth="1"/>
    <col min="4" max="4" width="21.5703125" customWidth="1"/>
    <col min="5" max="7" width="8.28515625" customWidth="1"/>
    <col min="8" max="8" width="2.7109375" customWidth="1"/>
    <col min="9" max="9" width="16.7109375" customWidth="1"/>
    <col min="10" max="23" width="4.7109375" hidden="1" customWidth="1"/>
    <col min="24" max="24" width="11.5703125" hidden="1" customWidth="1"/>
    <col min="25" max="25" width="12.140625" hidden="1" customWidth="1"/>
    <col min="26" max="28" width="13.7109375" customWidth="1"/>
    <col min="29" max="30" width="14.42578125" bestFit="1" customWidth="1"/>
    <col min="31" max="69" width="13.7109375" customWidth="1"/>
    <col min="70" max="70" width="2.7109375" customWidth="1"/>
  </cols>
  <sheetData>
    <row r="1" spans="1:72" ht="21">
      <c r="A1" s="40" t="str">
        <f>Project!$A$1</f>
        <v>INFRA - U-4700A</v>
      </c>
      <c r="C1" s="1"/>
    </row>
    <row r="2" spans="1:72" ht="18">
      <c r="A2" s="24"/>
      <c r="B2" s="230"/>
      <c r="C2" s="2"/>
      <c r="F2" s="53"/>
    </row>
    <row r="4" spans="1:72">
      <c r="AD4" s="53"/>
      <c r="BB4" s="48"/>
    </row>
    <row r="5" spans="1:72">
      <c r="A5" s="219" t="s">
        <v>447</v>
      </c>
      <c r="B5" s="225">
        <v>1</v>
      </c>
      <c r="Z5" s="6" t="str">
        <f>Global!Z4</f>
        <v>Year</v>
      </c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</row>
    <row r="6" spans="1:72">
      <c r="J6" s="6">
        <f>Global!J5</f>
        <v>-16</v>
      </c>
      <c r="K6" s="6">
        <f>Global!K5</f>
        <v>-15</v>
      </c>
      <c r="L6" s="6">
        <f>Global!L5</f>
        <v>-14</v>
      </c>
      <c r="M6" s="6">
        <f>Global!M5</f>
        <v>-13</v>
      </c>
      <c r="N6" s="6">
        <f>Global!N5</f>
        <v>-12</v>
      </c>
      <c r="O6" s="6">
        <f>Global!O5</f>
        <v>-11</v>
      </c>
      <c r="P6" s="6">
        <f>Global!P5</f>
        <v>-10</v>
      </c>
      <c r="Q6" s="6">
        <f>Global!Q5</f>
        <v>-9</v>
      </c>
      <c r="R6" s="6">
        <f>Global!R5</f>
        <v>-8</v>
      </c>
      <c r="S6" s="6">
        <f>Global!S5</f>
        <v>-7</v>
      </c>
      <c r="T6" s="6">
        <f>Global!T5</f>
        <v>-6</v>
      </c>
      <c r="U6" s="6">
        <f>Global!U5</f>
        <v>-5</v>
      </c>
      <c r="V6" s="6">
        <f>Global!V5</f>
        <v>-4</v>
      </c>
      <c r="W6" s="6">
        <f>Global!W5</f>
        <v>-3</v>
      </c>
      <c r="X6" s="6">
        <f>Global!X5</f>
        <v>-2</v>
      </c>
      <c r="Y6" s="6">
        <f>Global!Y5</f>
        <v>-1</v>
      </c>
      <c r="Z6" s="6">
        <f>Global!Z5</f>
        <v>0</v>
      </c>
      <c r="AA6" s="6">
        <f>Global!AA5</f>
        <v>1</v>
      </c>
      <c r="AB6" s="6">
        <f>Global!AB5</f>
        <v>2</v>
      </c>
      <c r="AC6" s="6">
        <f>Global!AC5</f>
        <v>3</v>
      </c>
      <c r="AD6" s="6">
        <f>Global!AD5</f>
        <v>4</v>
      </c>
      <c r="AE6" s="6">
        <f>Global!AE5</f>
        <v>5</v>
      </c>
      <c r="AF6" s="6">
        <f>Global!AF5</f>
        <v>6</v>
      </c>
      <c r="AG6" s="6">
        <f>Global!AG5</f>
        <v>7</v>
      </c>
      <c r="AH6" s="6">
        <f>Global!AH5</f>
        <v>8</v>
      </c>
      <c r="AI6" s="6">
        <f>Global!AI5</f>
        <v>9</v>
      </c>
      <c r="AJ6" s="6">
        <f>Global!AJ5</f>
        <v>10</v>
      </c>
      <c r="AK6" s="6">
        <f>Global!AK5</f>
        <v>11</v>
      </c>
      <c r="AL6" s="6">
        <f>Global!AL5</f>
        <v>12</v>
      </c>
      <c r="AM6" s="6">
        <f>Global!AM5</f>
        <v>13</v>
      </c>
      <c r="AN6" s="6">
        <f>Global!AN5</f>
        <v>14</v>
      </c>
      <c r="AO6" s="6">
        <f>Global!AO5</f>
        <v>15</v>
      </c>
      <c r="AP6" s="6">
        <f>Global!AP5</f>
        <v>16</v>
      </c>
      <c r="AQ6" s="6">
        <f>Global!AQ5</f>
        <v>17</v>
      </c>
      <c r="AR6" s="6">
        <f>Global!AR5</f>
        <v>18</v>
      </c>
      <c r="AS6" s="6">
        <f>Global!AS5</f>
        <v>19</v>
      </c>
      <c r="AT6" s="6">
        <f>Global!AT5</f>
        <v>20</v>
      </c>
      <c r="AU6" s="6">
        <f>Global!AU5</f>
        <v>21</v>
      </c>
      <c r="AV6" s="6">
        <f>Global!AV5</f>
        <v>22</v>
      </c>
      <c r="AW6" s="6">
        <f>Global!AW5</f>
        <v>23</v>
      </c>
      <c r="AX6" s="6">
        <f>Global!AX5</f>
        <v>24</v>
      </c>
      <c r="AY6" s="6">
        <f>Global!AY5</f>
        <v>25</v>
      </c>
      <c r="AZ6" s="6">
        <f>Global!AZ5</f>
        <v>26</v>
      </c>
      <c r="BA6" s="6">
        <f>Global!BA5</f>
        <v>27</v>
      </c>
      <c r="BB6" s="6">
        <f>Global!BB5</f>
        <v>28</v>
      </c>
      <c r="BC6" s="6">
        <f>Global!BC5</f>
        <v>29</v>
      </c>
      <c r="BD6" s="6">
        <f>Global!BD5</f>
        <v>30</v>
      </c>
      <c r="BE6" s="6">
        <f>Global!BE5</f>
        <v>31</v>
      </c>
      <c r="BF6" s="6">
        <f>Global!BF5</f>
        <v>32</v>
      </c>
      <c r="BG6" s="6">
        <f>Global!BG5</f>
        <v>33</v>
      </c>
      <c r="BH6" s="6">
        <f>Global!BH5</f>
        <v>34</v>
      </c>
      <c r="BI6" s="6">
        <f>Global!BI5</f>
        <v>35</v>
      </c>
      <c r="BJ6" s="6">
        <f>Global!BJ5</f>
        <v>36</v>
      </c>
      <c r="BK6" s="6">
        <f>Global!BK5</f>
        <v>37</v>
      </c>
      <c r="BL6" s="6">
        <f>Global!BL5</f>
        <v>38</v>
      </c>
      <c r="BM6" s="6">
        <f>Global!BM5</f>
        <v>39</v>
      </c>
      <c r="BN6" s="6">
        <f>Global!BN5</f>
        <v>40</v>
      </c>
      <c r="BO6" s="6">
        <f>Global!BO5</f>
        <v>41</v>
      </c>
      <c r="BP6" s="6">
        <f>Global!BP5</f>
        <v>42</v>
      </c>
      <c r="BQ6" s="6">
        <f>Global!BQ5</f>
        <v>43</v>
      </c>
    </row>
    <row r="7" spans="1:72">
      <c r="J7" s="235">
        <f>Global!J6</f>
        <v>2008</v>
      </c>
      <c r="K7" s="235">
        <f>Global!K6</f>
        <v>2009</v>
      </c>
      <c r="L7" s="235">
        <f>Global!L6</f>
        <v>2010</v>
      </c>
      <c r="M7" s="235">
        <f>Global!M6</f>
        <v>2011</v>
      </c>
      <c r="N7" s="235">
        <f>Global!N6</f>
        <v>2012</v>
      </c>
      <c r="O7" s="235">
        <f>Global!O6</f>
        <v>2013</v>
      </c>
      <c r="P7" s="235">
        <f>Global!P6</f>
        <v>2014</v>
      </c>
      <c r="Q7" s="235">
        <f>Global!Q6</f>
        <v>2015</v>
      </c>
      <c r="R7" s="235">
        <f>Global!R6</f>
        <v>2016</v>
      </c>
      <c r="S7" s="235">
        <f>Global!S6</f>
        <v>2017</v>
      </c>
      <c r="T7" s="235">
        <f>Global!T6</f>
        <v>2018</v>
      </c>
      <c r="U7" s="235">
        <f>Global!U6</f>
        <v>2019</v>
      </c>
      <c r="V7" s="235">
        <f>Global!V6</f>
        <v>2020</v>
      </c>
      <c r="W7" s="235">
        <f>Global!W6</f>
        <v>2021</v>
      </c>
      <c r="X7" s="235">
        <f>Global!X6</f>
        <v>2022</v>
      </c>
      <c r="Y7" s="235">
        <f>Global!Y6</f>
        <v>2023</v>
      </c>
      <c r="Z7" s="235">
        <f>Global!Z6</f>
        <v>2024</v>
      </c>
      <c r="AA7" s="235">
        <f>Global!AA6</f>
        <v>2025</v>
      </c>
      <c r="AB7" s="235">
        <f>Global!AB6</f>
        <v>2026</v>
      </c>
      <c r="AC7" s="235">
        <f>Global!AC6</f>
        <v>2027</v>
      </c>
      <c r="AD7" s="235">
        <f>Global!AD6</f>
        <v>2028</v>
      </c>
      <c r="AE7" s="235">
        <f>Global!AE6</f>
        <v>2029</v>
      </c>
      <c r="AF7" s="235">
        <f>Global!AF6</f>
        <v>2030</v>
      </c>
      <c r="AG7" s="235">
        <f>Global!AG6</f>
        <v>2031</v>
      </c>
      <c r="AH7" s="235">
        <f>Global!AH6</f>
        <v>2032</v>
      </c>
      <c r="AI7" s="235">
        <f>Global!AI6</f>
        <v>2033</v>
      </c>
      <c r="AJ7" s="235">
        <f>Global!AJ6</f>
        <v>2034</v>
      </c>
      <c r="AK7" s="235">
        <f>Global!AK6</f>
        <v>2035</v>
      </c>
      <c r="AL7" s="235">
        <f>Global!AL6</f>
        <v>2036</v>
      </c>
      <c r="AM7" s="235">
        <f>Global!AM6</f>
        <v>2037</v>
      </c>
      <c r="AN7" s="235">
        <f>Global!AN6</f>
        <v>2038</v>
      </c>
      <c r="AO7" s="235">
        <f>Global!AO6</f>
        <v>2039</v>
      </c>
      <c r="AP7" s="235">
        <f>Global!AP6</f>
        <v>2040</v>
      </c>
      <c r="AQ7" s="235">
        <f>Global!AQ6</f>
        <v>2041</v>
      </c>
      <c r="AR7" s="235">
        <f>Global!AR6</f>
        <v>2042</v>
      </c>
      <c r="AS7" s="235">
        <f>Global!AS6</f>
        <v>2043</v>
      </c>
      <c r="AT7" s="235">
        <f>Global!AT6</f>
        <v>2044</v>
      </c>
      <c r="AU7" s="235">
        <f>Global!AU6</f>
        <v>2045</v>
      </c>
      <c r="AV7" s="235">
        <f>Global!AV6</f>
        <v>2046</v>
      </c>
      <c r="AW7" s="235">
        <f>Global!AW6</f>
        <v>2047</v>
      </c>
      <c r="AX7" s="235">
        <f>Global!AX6</f>
        <v>2048</v>
      </c>
      <c r="AY7" s="235">
        <f>Global!AY6</f>
        <v>2049</v>
      </c>
      <c r="AZ7" s="235">
        <f>Global!AZ6</f>
        <v>2050</v>
      </c>
      <c r="BA7" s="235">
        <f>Global!BA6</f>
        <v>2051</v>
      </c>
      <c r="BB7" s="235">
        <f>Global!BB6</f>
        <v>2052</v>
      </c>
      <c r="BC7" s="235">
        <f>Global!BC6</f>
        <v>2053</v>
      </c>
      <c r="BD7" s="235">
        <f>Global!BD6</f>
        <v>2054</v>
      </c>
      <c r="BE7" s="235">
        <f>Global!BE6</f>
        <v>2055</v>
      </c>
      <c r="BF7" s="235">
        <f>Global!BF6</f>
        <v>2056</v>
      </c>
      <c r="BG7" s="235">
        <f>Global!BG6</f>
        <v>2057</v>
      </c>
      <c r="BH7" s="235">
        <f>Global!BH6</f>
        <v>2058</v>
      </c>
      <c r="BI7" s="235">
        <f>Global!BI6</f>
        <v>2059</v>
      </c>
      <c r="BJ7" s="235">
        <f>Global!BJ6</f>
        <v>2060</v>
      </c>
      <c r="BK7" s="235">
        <f>Global!BK6</f>
        <v>2061</v>
      </c>
      <c r="BL7" s="235">
        <f>Global!BL6</f>
        <v>2062</v>
      </c>
      <c r="BM7" s="235">
        <f>Global!BM6</f>
        <v>2063</v>
      </c>
      <c r="BN7" s="235">
        <f>Global!BN6</f>
        <v>2064</v>
      </c>
      <c r="BO7" s="235">
        <f>Global!BO6</f>
        <v>2065</v>
      </c>
      <c r="BP7" s="235">
        <f>Global!BP6</f>
        <v>2066</v>
      </c>
      <c r="BQ7" s="235">
        <f>Global!BQ6</f>
        <v>2067</v>
      </c>
      <c r="BS7" s="11" t="s">
        <v>448</v>
      </c>
    </row>
    <row r="8" spans="1:72">
      <c r="I8" s="8" t="s">
        <v>5</v>
      </c>
      <c r="X8" s="6" t="str">
        <f>CONCATENATE(Project!$Z$4,"$")</f>
        <v>2024$</v>
      </c>
      <c r="Y8" s="6" t="str">
        <f>CONCATENATE(Project!$Z$4,"$")</f>
        <v>2024$</v>
      </c>
      <c r="Z8" s="6" t="str">
        <f>CONCATENATE(Project!$Z$4,"$")</f>
        <v>2024$</v>
      </c>
      <c r="AA8" s="6" t="str">
        <f>CONCATENATE(Project!$Z$4,"$")</f>
        <v>2024$</v>
      </c>
      <c r="AB8" s="6" t="str">
        <f>CONCATENATE(Project!$Z$4,"$")</f>
        <v>2024$</v>
      </c>
      <c r="AC8" s="6" t="str">
        <f>CONCATENATE(Project!$Z$4,"$")</f>
        <v>2024$</v>
      </c>
      <c r="AD8" s="6" t="str">
        <f>CONCATENATE(Project!$Z$4,"$")</f>
        <v>2024$</v>
      </c>
      <c r="AE8" s="6" t="str">
        <f>CONCATENATE(Project!$Z$4,"$")</f>
        <v>2024$</v>
      </c>
      <c r="AF8" s="6" t="str">
        <f>CONCATENATE(Project!$Z$4,"$")</f>
        <v>2024$</v>
      </c>
      <c r="AG8" s="6" t="str">
        <f>CONCATENATE(Project!$Z$4,"$")</f>
        <v>2024$</v>
      </c>
      <c r="AH8" s="6" t="str">
        <f>CONCATENATE(Project!$Z$4,"$")</f>
        <v>2024$</v>
      </c>
      <c r="AI8" s="6" t="str">
        <f>CONCATENATE(Project!$Z$4,"$")</f>
        <v>2024$</v>
      </c>
      <c r="AJ8" s="6" t="str">
        <f>CONCATENATE(Project!$Z$4,"$")</f>
        <v>2024$</v>
      </c>
      <c r="AK8" s="6" t="str">
        <f>CONCATENATE(Project!$Z$4,"$")</f>
        <v>2024$</v>
      </c>
      <c r="AL8" s="6" t="str">
        <f>CONCATENATE(Project!$Z$4,"$")</f>
        <v>2024$</v>
      </c>
      <c r="AM8" s="6" t="str">
        <f>CONCATENATE(Project!$Z$4,"$")</f>
        <v>2024$</v>
      </c>
      <c r="AN8" s="6" t="str">
        <f>CONCATENATE(Project!$Z$4,"$")</f>
        <v>2024$</v>
      </c>
      <c r="AO8" s="6" t="str">
        <f>CONCATENATE(Project!$Z$4,"$")</f>
        <v>2024$</v>
      </c>
      <c r="AP8" s="6" t="str">
        <f>CONCATENATE(Project!$Z$4,"$")</f>
        <v>2024$</v>
      </c>
      <c r="AQ8" s="6" t="str">
        <f>CONCATENATE(Project!$Z$4,"$")</f>
        <v>2024$</v>
      </c>
      <c r="AR8" s="6" t="str">
        <f>CONCATENATE(Project!$Z$4,"$")</f>
        <v>2024$</v>
      </c>
      <c r="AS8" s="6" t="str">
        <f>CONCATENATE(Project!$Z$4,"$")</f>
        <v>2024$</v>
      </c>
      <c r="AT8" s="6" t="str">
        <f>CONCATENATE(Project!$Z$4,"$")</f>
        <v>2024$</v>
      </c>
      <c r="AU8" s="6" t="str">
        <f>CONCATENATE(Project!$Z$4,"$")</f>
        <v>2024$</v>
      </c>
      <c r="AV8" s="6" t="str">
        <f>CONCATENATE(Project!$Z$4,"$")</f>
        <v>2024$</v>
      </c>
      <c r="AW8" s="6" t="str">
        <f>CONCATENATE(Project!$Z$4,"$")</f>
        <v>2024$</v>
      </c>
      <c r="AX8" s="6" t="str">
        <f>CONCATENATE(Project!$Z$4,"$")</f>
        <v>2024$</v>
      </c>
      <c r="AY8" s="6" t="str">
        <f>CONCATENATE(Project!$Z$4,"$")</f>
        <v>2024$</v>
      </c>
      <c r="AZ8" s="6" t="str">
        <f>CONCATENATE(Project!$Z$4,"$")</f>
        <v>2024$</v>
      </c>
      <c r="BA8" s="6" t="str">
        <f>CONCATENATE(Project!$Z$4,"$")</f>
        <v>2024$</v>
      </c>
      <c r="BB8" s="6" t="str">
        <f>CONCATENATE(Project!$Z$4,"$")</f>
        <v>2024$</v>
      </c>
      <c r="BC8" s="6" t="str">
        <f>CONCATENATE(Project!$Z$4,"$")</f>
        <v>2024$</v>
      </c>
      <c r="BD8" s="6" t="str">
        <f>CONCATENATE(Project!$Z$4,"$")</f>
        <v>2024$</v>
      </c>
      <c r="BE8" s="6" t="str">
        <f>CONCATENATE(Project!$Z$4,"$")</f>
        <v>2024$</v>
      </c>
      <c r="BF8" s="6" t="str">
        <f>CONCATENATE(Project!$Z$4,"$")</f>
        <v>2024$</v>
      </c>
      <c r="BG8" s="6" t="str">
        <f>CONCATENATE(Project!$Z$4,"$")</f>
        <v>2024$</v>
      </c>
      <c r="BH8" s="6" t="str">
        <f>CONCATENATE(Project!$Z$4,"$")</f>
        <v>2024$</v>
      </c>
      <c r="BI8" s="6" t="str">
        <f>CONCATENATE(Project!$Z$4,"$")</f>
        <v>2024$</v>
      </c>
      <c r="BJ8" s="6" t="str">
        <f>CONCATENATE(Project!$Z$4,"$")</f>
        <v>2024$</v>
      </c>
      <c r="BK8" s="6" t="str">
        <f>CONCATENATE(Project!$Z$4,"$")</f>
        <v>2024$</v>
      </c>
      <c r="BL8" s="6" t="str">
        <f>CONCATENATE(Project!$Z$4,"$")</f>
        <v>2024$</v>
      </c>
      <c r="BM8" s="6" t="str">
        <f>CONCATENATE(Project!$Z$4,"$")</f>
        <v>2024$</v>
      </c>
      <c r="BN8" s="6" t="str">
        <f>CONCATENATE(Project!$Z$4,"$")</f>
        <v>2024$</v>
      </c>
      <c r="BO8" s="6" t="str">
        <f>CONCATENATE(Project!$Z$4,"$")</f>
        <v>2024$</v>
      </c>
      <c r="BP8" s="6" t="str">
        <f>CONCATENATE(Project!$Z$4,"$")</f>
        <v>2024$</v>
      </c>
      <c r="BQ8" s="6" t="str">
        <f>CONCATENATE(Project!$Z$4,"$")</f>
        <v>2024$</v>
      </c>
    </row>
    <row r="9" spans="1:72" ht="18">
      <c r="A9" s="25" t="s">
        <v>449</v>
      </c>
      <c r="B9" s="3"/>
      <c r="C9" s="3"/>
      <c r="D9" s="3"/>
      <c r="E9" s="3"/>
      <c r="F9" s="3"/>
      <c r="G9" s="3"/>
      <c r="H9" s="3"/>
      <c r="I9" s="13"/>
      <c r="BT9" s="45"/>
    </row>
    <row r="10" spans="1:72">
      <c r="B10" s="11"/>
      <c r="C10" s="11"/>
      <c r="D10" s="11"/>
      <c r="E10" s="11"/>
      <c r="F10" s="11"/>
      <c r="G10" s="11"/>
      <c r="I10" s="8"/>
      <c r="Z10" s="451"/>
      <c r="AA10" s="451"/>
      <c r="AB10" s="451"/>
      <c r="AC10" s="459" t="s">
        <v>450</v>
      </c>
      <c r="AD10" s="459"/>
      <c r="AE10" s="451"/>
      <c r="AF10" s="451"/>
      <c r="AG10" s="451"/>
      <c r="AH10" s="451"/>
      <c r="AI10" s="451"/>
      <c r="AJ10" s="451"/>
      <c r="AK10" s="451"/>
      <c r="AL10" s="451"/>
      <c r="AM10" s="451"/>
      <c r="AN10" s="451"/>
      <c r="AO10" s="451"/>
      <c r="AP10" s="451"/>
      <c r="AQ10" s="451"/>
      <c r="AR10" s="451"/>
      <c r="AS10" s="451"/>
      <c r="AT10" s="451"/>
      <c r="AU10" s="451"/>
      <c r="AV10" s="451"/>
      <c r="AW10" s="451"/>
      <c r="AX10" s="451"/>
      <c r="AY10" s="451"/>
      <c r="AZ10" s="451"/>
      <c r="BA10" s="451"/>
      <c r="BB10" s="451"/>
      <c r="BC10" s="451"/>
      <c r="BD10" s="451"/>
      <c r="BE10" s="451"/>
      <c r="BF10" s="451"/>
      <c r="BG10" s="451"/>
      <c r="BH10" s="451"/>
      <c r="BI10" s="451"/>
      <c r="BJ10" s="451"/>
      <c r="BK10" s="451"/>
      <c r="BL10" s="451"/>
      <c r="BM10" s="451"/>
      <c r="BN10" s="451"/>
      <c r="BO10" s="451"/>
      <c r="BP10" s="451"/>
      <c r="BQ10" s="451"/>
      <c r="BS10" s="4"/>
    </row>
    <row r="11" spans="1:72">
      <c r="A11" t="s">
        <v>451</v>
      </c>
      <c r="C11" s="225">
        <v>2026</v>
      </c>
      <c r="E11" s="11"/>
      <c r="F11" s="11"/>
      <c r="G11" s="11"/>
      <c r="I11" s="8"/>
      <c r="Z11" s="451"/>
      <c r="AA11" s="451"/>
      <c r="AB11" s="451"/>
      <c r="AC11" s="451"/>
      <c r="AD11" s="459" t="s">
        <v>452</v>
      </c>
      <c r="AE11" s="459"/>
      <c r="AF11" s="459" t="s">
        <v>453</v>
      </c>
      <c r="AG11" s="459"/>
      <c r="AH11" s="451"/>
      <c r="AI11" s="451"/>
      <c r="AJ11" s="451"/>
      <c r="AK11" s="451"/>
      <c r="AL11" s="451"/>
      <c r="AM11" s="451"/>
      <c r="AN11" s="451"/>
      <c r="AO11" s="451"/>
      <c r="AP11" s="451"/>
      <c r="AQ11" s="451"/>
      <c r="AR11" s="451"/>
      <c r="AS11" s="451"/>
      <c r="AT11" s="451"/>
      <c r="AU11" s="451"/>
      <c r="AV11" s="451"/>
      <c r="AW11" s="451"/>
      <c r="AX11" s="451"/>
      <c r="AY11" s="451"/>
      <c r="AZ11" s="451"/>
      <c r="BA11" s="451"/>
      <c r="BB11" s="451"/>
      <c r="BC11" s="451"/>
      <c r="BD11" s="451"/>
      <c r="BE11" s="451"/>
      <c r="BF11" s="451"/>
      <c r="BG11" s="451"/>
      <c r="BH11" s="451"/>
      <c r="BI11" s="451"/>
      <c r="BJ11" s="451"/>
      <c r="BK11" s="451"/>
      <c r="BL11" s="451"/>
      <c r="BM11" s="451"/>
      <c r="BN11" s="451"/>
      <c r="BO11" s="451"/>
      <c r="BP11" s="451"/>
      <c r="BQ11" s="451"/>
      <c r="BS11" s="4"/>
    </row>
    <row r="12" spans="1:72">
      <c r="C12" s="288"/>
      <c r="E12" s="11"/>
      <c r="F12" s="11"/>
      <c r="G12" s="11"/>
      <c r="I12" s="8"/>
      <c r="Z12" s="451"/>
      <c r="AA12" s="451"/>
      <c r="AB12" s="451"/>
      <c r="AC12" s="451"/>
      <c r="AD12" s="451"/>
      <c r="AE12" s="451"/>
      <c r="AF12" s="451"/>
      <c r="AG12" s="451"/>
      <c r="AH12" s="451"/>
      <c r="AI12" s="451"/>
      <c r="AJ12" s="451"/>
      <c r="AK12" s="451"/>
      <c r="AL12" s="451"/>
      <c r="AM12" s="451"/>
      <c r="AN12" s="451"/>
      <c r="AO12" s="451"/>
      <c r="AP12" s="451"/>
      <c r="AQ12" s="451"/>
      <c r="AR12" s="451"/>
      <c r="AS12" s="451"/>
      <c r="AT12" s="451"/>
      <c r="AU12" s="451"/>
      <c r="AV12" s="451"/>
      <c r="AW12" s="451"/>
      <c r="AX12" s="451"/>
      <c r="AY12" s="451"/>
      <c r="AZ12" s="451"/>
      <c r="BA12" s="451"/>
      <c r="BB12" s="451"/>
      <c r="BC12" s="451"/>
      <c r="BD12" s="451"/>
      <c r="BE12" s="451"/>
      <c r="BF12" s="451"/>
      <c r="BG12" s="451"/>
      <c r="BH12" s="451"/>
      <c r="BI12" s="451"/>
      <c r="BJ12" s="451"/>
      <c r="BK12" s="451"/>
      <c r="BL12" s="451"/>
      <c r="BM12" s="451"/>
      <c r="BN12" s="451"/>
      <c r="BO12" s="451"/>
      <c r="BP12" s="451"/>
      <c r="BQ12" s="451"/>
      <c r="BS12" s="4"/>
    </row>
    <row r="13" spans="1:72">
      <c r="A13" t="s">
        <v>454</v>
      </c>
      <c r="C13" s="225">
        <v>2031</v>
      </c>
      <c r="E13" s="11"/>
      <c r="F13" s="11"/>
      <c r="G13" s="11"/>
      <c r="I13" s="8"/>
      <c r="Z13" s="451"/>
      <c r="AA13" s="451"/>
      <c r="AB13" s="451"/>
      <c r="AC13" s="451"/>
      <c r="AD13" s="451"/>
      <c r="AE13" s="451"/>
      <c r="AF13" s="451"/>
      <c r="AG13" s="451"/>
      <c r="AH13" s="451"/>
      <c r="AI13" s="451"/>
      <c r="AJ13" s="451"/>
      <c r="AK13" s="451"/>
      <c r="AL13" s="451"/>
      <c r="AM13" s="451"/>
      <c r="AN13" s="451"/>
      <c r="AO13" s="451"/>
      <c r="AP13" s="451"/>
      <c r="AQ13" s="451"/>
      <c r="AR13" s="451"/>
      <c r="AS13" s="451"/>
      <c r="AT13" s="451"/>
      <c r="AU13" s="451"/>
      <c r="AV13" s="451"/>
      <c r="AW13" s="451"/>
      <c r="AX13" s="451"/>
      <c r="AY13" s="451"/>
      <c r="AZ13" s="451"/>
      <c r="BA13" s="451"/>
      <c r="BB13" s="451"/>
      <c r="BC13" s="451"/>
      <c r="BD13" s="451"/>
      <c r="BE13" s="451"/>
      <c r="BF13" s="451"/>
      <c r="BG13" s="451"/>
      <c r="BH13" s="451"/>
      <c r="BI13" s="451"/>
      <c r="BJ13" s="451"/>
      <c r="BK13" s="451"/>
      <c r="BL13" s="451"/>
      <c r="BM13" s="451"/>
      <c r="BN13" s="451"/>
      <c r="BO13" s="451"/>
      <c r="BP13" s="451"/>
      <c r="BQ13" s="451"/>
      <c r="BS13" s="4"/>
    </row>
    <row r="14" spans="1:72">
      <c r="C14" s="43"/>
      <c r="E14" s="11"/>
      <c r="F14" s="11"/>
      <c r="G14" s="11"/>
      <c r="I14" s="8"/>
      <c r="Z14" s="451"/>
      <c r="AA14" s="451"/>
      <c r="AB14" s="451"/>
      <c r="AC14" s="451"/>
      <c r="AD14" s="451"/>
      <c r="AE14" s="451"/>
      <c r="AF14" s="451"/>
      <c r="AG14" s="451"/>
      <c r="AH14" s="451"/>
      <c r="AI14" s="451"/>
      <c r="AJ14" s="451"/>
      <c r="AK14" s="451"/>
      <c r="AL14" s="451"/>
      <c r="AM14" s="451"/>
      <c r="AN14" s="451"/>
      <c r="AO14" s="451"/>
      <c r="AP14" s="451"/>
      <c r="AQ14" s="451"/>
      <c r="AR14" s="451"/>
      <c r="AS14" s="451"/>
      <c r="AT14" s="451"/>
      <c r="AU14" s="451"/>
      <c r="AV14" s="451"/>
      <c r="AW14" s="451"/>
      <c r="AX14" s="451"/>
      <c r="AY14" s="451"/>
      <c r="AZ14" s="451"/>
      <c r="BA14" s="451"/>
      <c r="BB14" s="451"/>
      <c r="BC14" s="451"/>
      <c r="BD14" s="451"/>
      <c r="BE14" s="451"/>
      <c r="BF14" s="451"/>
      <c r="BG14" s="451"/>
      <c r="BH14" s="451"/>
      <c r="BI14" s="451"/>
      <c r="BJ14" s="451"/>
      <c r="BK14" s="451"/>
      <c r="BL14" s="451"/>
      <c r="BM14" s="451"/>
      <c r="BN14" s="451"/>
      <c r="BO14" s="451"/>
      <c r="BP14" s="451"/>
      <c r="BQ14" s="451"/>
      <c r="BS14" s="4"/>
    </row>
    <row r="15" spans="1:72">
      <c r="A15" t="s">
        <v>455</v>
      </c>
      <c r="C15" s="7">
        <f>SUM('Cost Data'!C6:C7)</f>
        <v>75000000</v>
      </c>
      <c r="E15" s="11"/>
      <c r="F15" s="11"/>
      <c r="G15" s="11"/>
      <c r="I15" s="8" t="str">
        <f>CONCATENATE($C$11,"$")</f>
        <v>2026$</v>
      </c>
      <c r="AA15" s="38">
        <v>0</v>
      </c>
      <c r="AB15" s="38">
        <f>C15</f>
        <v>75000000</v>
      </c>
      <c r="AC15" s="38">
        <v>0</v>
      </c>
      <c r="AD15" s="38">
        <v>0</v>
      </c>
      <c r="AE15" s="38">
        <v>0</v>
      </c>
      <c r="AF15" s="38">
        <v>0</v>
      </c>
      <c r="AG15" s="38">
        <v>0</v>
      </c>
      <c r="AH15" s="38">
        <v>0</v>
      </c>
      <c r="AI15" s="38">
        <v>0</v>
      </c>
      <c r="AJ15" s="38">
        <v>0</v>
      </c>
      <c r="AK15" s="38">
        <v>0</v>
      </c>
      <c r="AL15" s="38">
        <v>0</v>
      </c>
      <c r="AM15" s="38">
        <v>0</v>
      </c>
      <c r="AN15" s="38">
        <v>0</v>
      </c>
      <c r="AO15" s="38">
        <v>0</v>
      </c>
      <c r="AP15" s="38">
        <v>0</v>
      </c>
      <c r="AQ15" s="38">
        <v>0</v>
      </c>
      <c r="AR15" s="38">
        <v>0</v>
      </c>
      <c r="AS15" s="38">
        <v>0</v>
      </c>
      <c r="AT15" s="38">
        <v>0</v>
      </c>
      <c r="AU15" s="38">
        <v>0</v>
      </c>
      <c r="AV15" s="38">
        <v>0</v>
      </c>
      <c r="AW15" s="38">
        <v>0</v>
      </c>
      <c r="AX15" s="38">
        <v>0</v>
      </c>
      <c r="AY15" s="38">
        <v>0</v>
      </c>
      <c r="AZ15" s="38">
        <v>0</v>
      </c>
      <c r="BA15" s="38">
        <v>0</v>
      </c>
      <c r="BB15" s="38">
        <v>0</v>
      </c>
      <c r="BC15" s="38">
        <v>0</v>
      </c>
      <c r="BD15" s="38">
        <v>0</v>
      </c>
      <c r="BE15" s="38">
        <v>0</v>
      </c>
      <c r="BF15" s="38">
        <v>0</v>
      </c>
      <c r="BG15" s="38">
        <v>0</v>
      </c>
      <c r="BH15" s="38">
        <v>0</v>
      </c>
      <c r="BI15" s="38">
        <v>0</v>
      </c>
      <c r="BJ15" s="38">
        <v>0</v>
      </c>
      <c r="BK15" s="38">
        <v>0</v>
      </c>
      <c r="BL15" s="38">
        <v>0</v>
      </c>
      <c r="BM15" s="38">
        <v>0</v>
      </c>
      <c r="BN15" s="38">
        <v>0</v>
      </c>
      <c r="BO15" s="38">
        <v>0</v>
      </c>
      <c r="BP15" s="38">
        <v>0</v>
      </c>
      <c r="BQ15" s="38">
        <v>0</v>
      </c>
      <c r="BS15" s="4"/>
    </row>
    <row r="16" spans="1:72">
      <c r="A16" t="s">
        <v>456</v>
      </c>
      <c r="C16" s="7">
        <f>'Cost Data'!C3</f>
        <v>282450000</v>
      </c>
      <c r="E16" s="11"/>
      <c r="F16" s="11"/>
      <c r="G16" s="11"/>
      <c r="I16" s="8" t="str">
        <f>CONCATENATE($C$11,"$")</f>
        <v>2026$</v>
      </c>
      <c r="Z16" s="38">
        <v>0</v>
      </c>
      <c r="AA16" s="38">
        <v>0</v>
      </c>
      <c r="AB16" s="38">
        <v>0</v>
      </c>
      <c r="AC16" s="38">
        <f>$C$16*(2/48)</f>
        <v>11768750</v>
      </c>
      <c r="AD16" s="38">
        <f>$C$16*(12/48)</f>
        <v>70612500</v>
      </c>
      <c r="AE16" s="38">
        <f>$C$16*(12/48)</f>
        <v>70612500</v>
      </c>
      <c r="AF16" s="38">
        <f>$C$16*(12/48)</f>
        <v>70612500</v>
      </c>
      <c r="AG16" s="38">
        <f>$C$16*(10/48)</f>
        <v>58843750</v>
      </c>
      <c r="AH16" s="38">
        <v>0</v>
      </c>
      <c r="AI16" s="38">
        <v>0</v>
      </c>
      <c r="AJ16" s="38">
        <v>0</v>
      </c>
      <c r="AK16" s="38">
        <v>0</v>
      </c>
      <c r="AL16" s="38">
        <v>0</v>
      </c>
      <c r="AM16" s="38">
        <v>0</v>
      </c>
      <c r="AN16" s="38">
        <v>0</v>
      </c>
      <c r="AO16" s="38">
        <v>0</v>
      </c>
      <c r="AP16" s="38">
        <v>0</v>
      </c>
      <c r="AQ16" s="38">
        <v>0</v>
      </c>
      <c r="AR16" s="38">
        <v>0</v>
      </c>
      <c r="AS16" s="38">
        <v>0</v>
      </c>
      <c r="AT16" s="38">
        <v>0</v>
      </c>
      <c r="AU16" s="38">
        <v>0</v>
      </c>
      <c r="AV16" s="38">
        <v>0</v>
      </c>
      <c r="AW16" s="38">
        <v>0</v>
      </c>
      <c r="AX16" s="38">
        <v>0</v>
      </c>
      <c r="AY16" s="38">
        <v>0</v>
      </c>
      <c r="AZ16" s="38">
        <v>0</v>
      </c>
      <c r="BA16" s="38">
        <v>0</v>
      </c>
      <c r="BB16" s="38">
        <v>0</v>
      </c>
      <c r="BC16" s="38">
        <v>0</v>
      </c>
      <c r="BD16" s="38">
        <v>0</v>
      </c>
      <c r="BE16" s="38">
        <v>0</v>
      </c>
      <c r="BF16" s="38">
        <v>0</v>
      </c>
      <c r="BG16" s="38">
        <v>0</v>
      </c>
      <c r="BH16" s="38">
        <v>0</v>
      </c>
      <c r="BI16" s="38">
        <v>0</v>
      </c>
      <c r="BJ16" s="38">
        <v>0</v>
      </c>
      <c r="BK16" s="38">
        <v>0</v>
      </c>
      <c r="BL16" s="38">
        <v>0</v>
      </c>
      <c r="BM16" s="38">
        <v>0</v>
      </c>
      <c r="BN16" s="38">
        <v>0</v>
      </c>
      <c r="BO16" s="38">
        <v>0</v>
      </c>
      <c r="BP16" s="38">
        <v>0</v>
      </c>
      <c r="BQ16" s="38">
        <v>0</v>
      </c>
      <c r="BS16" s="4"/>
    </row>
    <row r="17" spans="1:75" ht="15" customHeight="1">
      <c r="A17" s="33" t="s">
        <v>457</v>
      </c>
      <c r="B17" s="47"/>
      <c r="C17" s="292">
        <f>SUM(AB17:AG17)</f>
        <v>357450000</v>
      </c>
      <c r="D17" s="47"/>
      <c r="E17" s="10"/>
      <c r="F17" s="10"/>
      <c r="I17" s="8" t="str">
        <f>CONCATENATE($C$11,"$")</f>
        <v>2026$</v>
      </c>
      <c r="X17" s="351"/>
      <c r="Y17" s="351"/>
      <c r="Z17" s="32">
        <f>SUM(Z15:Z16)</f>
        <v>0</v>
      </c>
      <c r="AA17" s="32">
        <f t="shared" ref="AA17:BQ17" si="0">SUM(AA15:AA16)</f>
        <v>0</v>
      </c>
      <c r="AB17" s="32">
        <f>SUM(AB15:AB16)</f>
        <v>75000000</v>
      </c>
      <c r="AC17" s="32">
        <f>SUM(AC15:AC16)</f>
        <v>11768750</v>
      </c>
      <c r="AD17" s="32">
        <f t="shared" si="0"/>
        <v>70612500</v>
      </c>
      <c r="AE17" s="32">
        <f t="shared" si="0"/>
        <v>70612500</v>
      </c>
      <c r="AF17" s="32">
        <f t="shared" si="0"/>
        <v>70612500</v>
      </c>
      <c r="AG17" s="32">
        <f t="shared" si="0"/>
        <v>58843750</v>
      </c>
      <c r="AH17" s="32">
        <f t="shared" si="0"/>
        <v>0</v>
      </c>
      <c r="AI17" s="32">
        <f t="shared" si="0"/>
        <v>0</v>
      </c>
      <c r="AJ17" s="32">
        <f t="shared" si="0"/>
        <v>0</v>
      </c>
      <c r="AK17" s="32">
        <f t="shared" si="0"/>
        <v>0</v>
      </c>
      <c r="AL17" s="32">
        <f t="shared" si="0"/>
        <v>0</v>
      </c>
      <c r="AM17" s="32">
        <f t="shared" si="0"/>
        <v>0</v>
      </c>
      <c r="AN17" s="32">
        <f t="shared" si="0"/>
        <v>0</v>
      </c>
      <c r="AO17" s="32">
        <f t="shared" si="0"/>
        <v>0</v>
      </c>
      <c r="AP17" s="32">
        <f t="shared" si="0"/>
        <v>0</v>
      </c>
      <c r="AQ17" s="32">
        <f t="shared" si="0"/>
        <v>0</v>
      </c>
      <c r="AR17" s="32">
        <f t="shared" si="0"/>
        <v>0</v>
      </c>
      <c r="AS17" s="32">
        <f t="shared" si="0"/>
        <v>0</v>
      </c>
      <c r="AT17" s="32">
        <f t="shared" si="0"/>
        <v>0</v>
      </c>
      <c r="AU17" s="32">
        <f t="shared" si="0"/>
        <v>0</v>
      </c>
      <c r="AV17" s="32">
        <f t="shared" si="0"/>
        <v>0</v>
      </c>
      <c r="AW17" s="32">
        <f t="shared" si="0"/>
        <v>0</v>
      </c>
      <c r="AX17" s="32">
        <f t="shared" si="0"/>
        <v>0</v>
      </c>
      <c r="AY17" s="32">
        <f t="shared" si="0"/>
        <v>0</v>
      </c>
      <c r="AZ17" s="32">
        <f t="shared" si="0"/>
        <v>0</v>
      </c>
      <c r="BA17" s="32">
        <f t="shared" si="0"/>
        <v>0</v>
      </c>
      <c r="BB17" s="32">
        <f t="shared" si="0"/>
        <v>0</v>
      </c>
      <c r="BC17" s="32">
        <f t="shared" si="0"/>
        <v>0</v>
      </c>
      <c r="BD17" s="32">
        <f t="shared" si="0"/>
        <v>0</v>
      </c>
      <c r="BE17" s="32">
        <f t="shared" si="0"/>
        <v>0</v>
      </c>
      <c r="BF17" s="32">
        <f t="shared" si="0"/>
        <v>0</v>
      </c>
      <c r="BG17" s="32">
        <f t="shared" si="0"/>
        <v>0</v>
      </c>
      <c r="BH17" s="32">
        <f t="shared" si="0"/>
        <v>0</v>
      </c>
      <c r="BI17" s="32">
        <f t="shared" si="0"/>
        <v>0</v>
      </c>
      <c r="BJ17" s="32">
        <f t="shared" si="0"/>
        <v>0</v>
      </c>
      <c r="BK17" s="32">
        <f t="shared" si="0"/>
        <v>0</v>
      </c>
      <c r="BL17" s="32">
        <f t="shared" si="0"/>
        <v>0</v>
      </c>
      <c r="BM17" s="32">
        <f t="shared" si="0"/>
        <v>0</v>
      </c>
      <c r="BN17" s="32">
        <f t="shared" si="0"/>
        <v>0</v>
      </c>
      <c r="BO17" s="32">
        <f t="shared" si="0"/>
        <v>0</v>
      </c>
      <c r="BP17" s="32">
        <f t="shared" si="0"/>
        <v>0</v>
      </c>
      <c r="BQ17" s="32">
        <f t="shared" si="0"/>
        <v>0</v>
      </c>
      <c r="BS17" s="227"/>
      <c r="BT17" s="228"/>
    </row>
    <row r="18" spans="1:75" ht="15" customHeight="1">
      <c r="A18" s="33"/>
      <c r="B18" s="47"/>
      <c r="C18" s="292"/>
      <c r="D18" s="47"/>
      <c r="E18" s="10"/>
      <c r="F18" s="10"/>
      <c r="I18" s="8"/>
      <c r="X18" s="351"/>
      <c r="Y18" s="351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S18" s="227"/>
      <c r="BT18" s="228"/>
    </row>
    <row r="19" spans="1:75">
      <c r="I19" s="8"/>
    </row>
    <row r="20" spans="1:75">
      <c r="A20" s="33" t="s">
        <v>458</v>
      </c>
      <c r="C20" s="12">
        <f>INDEX(Global!$J$22:$BQ$22,1,MATCH(C11,Global!$J$6:$BQ$6,0))</f>
        <v>1.0431869544732197</v>
      </c>
      <c r="I20" s="8"/>
      <c r="X20" s="451">
        <f>INDEX(Global!$J$22:$BQ$22,1,MATCH(X7,Global!$J$6:$BQ$6,0))</f>
        <v>0.94339622641509424</v>
      </c>
      <c r="Y20" s="451">
        <f>INDEX(Global!$J$22:$BQ$22,1,MATCH(Y7,Global!$J$6:$BQ$6,0))</f>
        <v>0.98039215686274506</v>
      </c>
      <c r="Z20" s="451">
        <f>INDEX(Global!$J$22:$BQ$22,1,MATCH(Z7,Global!$J$6:$BQ$6,0))</f>
        <v>1</v>
      </c>
      <c r="AA20" s="451">
        <f>INDEX(Global!$J$22:$BQ$22,1,MATCH(AA7,Global!$J$6:$BQ$6,0))</f>
        <v>1.0219847791539893</v>
      </c>
      <c r="AB20" s="451">
        <f>INDEX(Global!$J$22:$BQ$22,1,MATCH(AB7,Global!$J$6:$BQ$6,0))</f>
        <v>1.0431869544732197</v>
      </c>
      <c r="AC20" s="451">
        <f>INDEX(Global!$J$22:$BQ$22,1,MATCH(AC7,Global!$J$6:$BQ$6,0))</f>
        <v>1.0640058136284867</v>
      </c>
      <c r="AD20" s="451">
        <f>INDEX(Global!$J$22:$BQ$22,1,MATCH(AD7,Global!$J$6:$BQ$6,0))</f>
        <v>1.0851600744272218</v>
      </c>
      <c r="AE20" s="451">
        <f>INDEX(Global!$J$22:$BQ$22,1,MATCH(AE7,Global!$J$6:$BQ$6,0))</f>
        <v>1.1067854946774953</v>
      </c>
      <c r="AF20" s="451">
        <f>INDEX(Global!$J$22:$BQ$22,1,MATCH(AF7,Global!$J$6:$BQ$6,0))</f>
        <v>1.1288418732831504</v>
      </c>
      <c r="AG20" s="451">
        <f>INDEX(Global!$J$22:$BQ$22,1,MATCH(AG7,Global!$J$6:$BQ$6,0))</f>
        <v>1.1513377985214055</v>
      </c>
      <c r="AH20" s="451">
        <f>INDEX(Global!$J$22:$BQ$22,1,MATCH(AH7,Global!$J$6:$BQ$6,0))</f>
        <v>1.1742820298194396</v>
      </c>
      <c r="AI20" s="451">
        <f>INDEX(Global!$J$22:$BQ$22,1,MATCH(AI7,Global!$J$6:$BQ$6,0))</f>
        <v>1.1976835011651241</v>
      </c>
      <c r="AJ20" s="451">
        <f>INDEX(Global!$J$22:$BQ$22,1,MATCH(AJ7,Global!$J$6:$BQ$6,0))</f>
        <v>1.2215513245857248</v>
      </c>
      <c r="AK20" s="451">
        <f>INDEX(Global!$J$22:$BQ$22,1,MATCH(AK7,Global!$J$6:$BQ$6,0))</f>
        <v>1.2458947936959277</v>
      </c>
      <c r="AL20" s="451">
        <f>INDEX(Global!$J$22:$BQ$22,1,MATCH(AL7,Global!$J$6:$BQ$6,0))</f>
        <v>1.2707233873165726</v>
      </c>
      <c r="AM20" s="451">
        <f>INDEX(Global!$J$22:$BQ$22,1,MATCH(AM7,Global!$J$6:$BQ$6,0))</f>
        <v>1.2960467731655005</v>
      </c>
      <c r="AN20" s="451">
        <f>INDEX(Global!$J$22:$BQ$22,1,MATCH(AN7,Global!$J$6:$BQ$6,0))</f>
        <v>1.3218748116219545</v>
      </c>
      <c r="AO20" s="451">
        <f>INDEX(Global!$J$22:$BQ$22,1,MATCH(AO7,Global!$J$6:$BQ$6,0))</f>
        <v>1.348217559565998</v>
      </c>
      <c r="AP20" s="451">
        <f>INDEX(Global!$J$22:$BQ$22,1,MATCH(AP7,Global!$J$6:$BQ$6,0))</f>
        <v>1.3750852742944468</v>
      </c>
      <c r="AQ20" s="451">
        <f>INDEX(Global!$J$22:$BQ$22,1,MATCH(AQ7,Global!$J$6:$BQ$6,0))</f>
        <v>1.4024884175148384</v>
      </c>
      <c r="AR20" s="451">
        <f>INDEX(Global!$J$22:$BQ$22,1,MATCH(AR7,Global!$J$6:$BQ$6,0))</f>
        <v>1.4304376594189954</v>
      </c>
      <c r="AS20" s="451">
        <f>INDEX(Global!$J$22:$BQ$22,1,MATCH(AS7,Global!$J$6:$BQ$6,0))</f>
        <v>1.458943882837767</v>
      </c>
      <c r="AT20" s="451">
        <f>INDEX(Global!$J$22:$BQ$22,1,MATCH(AT7,Global!$J$6:$BQ$6,0))</f>
        <v>1.488018187478569</v>
      </c>
      <c r="AU20" s="451">
        <f>INDEX(Global!$J$22:$BQ$22,1,MATCH(AU7,Global!$J$6:$BQ$6,0))</f>
        <v>1.5176718942473693</v>
      </c>
      <c r="AV20" s="451">
        <f>INDEX(Global!$J$22:$BQ$22,1,MATCH(AV7,Global!$J$6:$BQ$6,0))</f>
        <v>1.5479165496568041</v>
      </c>
      <c r="AW20" s="451">
        <f>INDEX(Global!$J$22:$BQ$22,1,MATCH(AW7,Global!$J$6:$BQ$6,0))</f>
        <v>1.578763930322141</v>
      </c>
      <c r="AX20" s="451">
        <f>INDEX(Global!$J$22:$BQ$22,1,MATCH(AX7,Global!$J$6:$BQ$6,0))</f>
        <v>1.6102260475468377</v>
      </c>
      <c r="AY20" s="451">
        <f>INDEX(Global!$J$22:$BQ$22,1,MATCH(AY7,Global!$J$6:$BQ$6,0))</f>
        <v>1.6423151519994847</v>
      </c>
      <c r="AZ20" s="451">
        <f>INDEX(Global!$J$22:$BQ$22,1,MATCH(AZ7,Global!$J$6:$BQ$6,0))</f>
        <v>1.6750437384839505</v>
      </c>
      <c r="BA20" s="451">
        <f>INDEX(Global!$J$22:$BQ$22,1,MATCH(BA7,Global!$J$6:$BQ$6,0))</f>
        <v>1.7084245508045885</v>
      </c>
      <c r="BB20" s="451">
        <f>INDEX(Global!$J$22:$BQ$22,1,MATCH(BB7,Global!$J$6:$BQ$6,0))</f>
        <v>1.7424705867283989</v>
      </c>
      <c r="BC20" s="451">
        <f>INDEX(Global!$J$22:$BQ$22,1,MATCH(BC7,Global!$J$6:$BQ$6,0))</f>
        <v>1.7771951030460784</v>
      </c>
      <c r="BD20" s="451">
        <f>INDEX(Global!$J$22:$BQ$22,1,MATCH(BD7,Global!$J$6:$BQ$6,0))</f>
        <v>1.8126116207339278</v>
      </c>
      <c r="BE20" s="451">
        <f>INDEX(Global!$J$22:$BQ$22,1,MATCH(BE7,Global!$J$6:$BQ$6,0))</f>
        <v>1.8487339302186281</v>
      </c>
      <c r="BF20" s="451">
        <f>INDEX(Global!$J$22:$BQ$22,1,MATCH(BF7,Global!$J$6:$BQ$6,0))</f>
        <v>1.885576096746935</v>
      </c>
      <c r="BG20" s="451">
        <f>INDEX(Global!$J$22:$BQ$22,1,MATCH(BG7,Global!$J$6:$BQ$6,0))</f>
        <v>1.9231524658623818</v>
      </c>
      <c r="BH20" s="451">
        <f>INDEX(Global!$J$22:$BQ$22,1,MATCH(BH7,Global!$J$6:$BQ$6,0))</f>
        <v>1.9614776689911235</v>
      </c>
      <c r="BI20" s="451">
        <f>INDEX(Global!$J$22:$BQ$22,1,MATCH(BI7,Global!$J$6:$BQ$6,0))</f>
        <v>2.0005666291390991</v>
      </c>
      <c r="BJ20" s="451">
        <f>INDEX(Global!$J$22:$BQ$22,1,MATCH(BJ7,Global!$J$6:$BQ$6,0))</f>
        <v>2.0404345667027268</v>
      </c>
      <c r="BK20" s="451">
        <f>INDEX(Global!$J$22:$BQ$22,1,MATCH(BK7,Global!$J$6:$BQ$6,0))</f>
        <v>2.0810970053953977</v>
      </c>
      <c r="BL20" s="451">
        <f>INDEX(Global!$J$22:$BQ$22,1,MATCH(BL7,Global!$J$6:$BQ$6,0))</f>
        <v>2.1225697782920747</v>
      </c>
      <c r="BM20" s="451">
        <f>INDEX(Global!$J$22:$BQ$22,1,MATCH(BM7,Global!$J$6:$BQ$6,0))</f>
        <v>2.164869033994349</v>
      </c>
      <c r="BN20" s="451">
        <f>INDEX(Global!$J$22:$BQ$22,1,MATCH(BN7,Global!$J$6:$BQ$6,0))</f>
        <v>2.2080112429183569</v>
      </c>
      <c r="BO20" s="451">
        <f>INDEX(Global!$J$22:$BQ$22,1,MATCH(BO7,Global!$J$6:$BQ$6,0))</f>
        <v>2.252013203708005</v>
      </c>
      <c r="BP20" s="451">
        <f>INDEX(Global!$J$22:$BQ$22,1,MATCH(BP7,Global!$J$6:$BQ$6,0))</f>
        <v>2.2968920497759973</v>
      </c>
      <c r="BQ20" s="451">
        <f>INDEX(Global!$J$22:$BQ$22,1,MATCH(BQ7,Global!$J$6:$BQ$6,0))</f>
        <v>2.3426652559752172</v>
      </c>
    </row>
    <row r="21" spans="1:75">
      <c r="I21" s="8"/>
    </row>
    <row r="22" spans="1:75">
      <c r="A22" t="s">
        <v>455</v>
      </c>
      <c r="C22" s="7">
        <f>SUM(X22:BQ22)</f>
        <v>71895070.848420367</v>
      </c>
      <c r="I22" s="8"/>
      <c r="Z22" s="38">
        <f>Z15/$C$20</f>
        <v>0</v>
      </c>
      <c r="AA22" s="38">
        <f t="shared" ref="AA22:BQ22" si="1">AA15/$C$20</f>
        <v>0</v>
      </c>
      <c r="AB22" s="38">
        <f t="shared" si="1"/>
        <v>71895070.848420367</v>
      </c>
      <c r="AC22" s="38">
        <f t="shared" si="1"/>
        <v>0</v>
      </c>
      <c r="AD22" s="38">
        <f t="shared" si="1"/>
        <v>0</v>
      </c>
      <c r="AE22" s="38">
        <f t="shared" si="1"/>
        <v>0</v>
      </c>
      <c r="AF22" s="38">
        <f t="shared" si="1"/>
        <v>0</v>
      </c>
      <c r="AG22" s="38">
        <f t="shared" si="1"/>
        <v>0</v>
      </c>
      <c r="AH22" s="38">
        <f t="shared" si="1"/>
        <v>0</v>
      </c>
      <c r="AI22" s="38">
        <f t="shared" si="1"/>
        <v>0</v>
      </c>
      <c r="AJ22" s="38">
        <f t="shared" si="1"/>
        <v>0</v>
      </c>
      <c r="AK22" s="38">
        <f t="shared" si="1"/>
        <v>0</v>
      </c>
      <c r="AL22" s="38">
        <f t="shared" si="1"/>
        <v>0</v>
      </c>
      <c r="AM22" s="38">
        <f t="shared" si="1"/>
        <v>0</v>
      </c>
      <c r="AN22" s="38">
        <f t="shared" si="1"/>
        <v>0</v>
      </c>
      <c r="AO22" s="38">
        <f t="shared" si="1"/>
        <v>0</v>
      </c>
      <c r="AP22" s="38">
        <f t="shared" si="1"/>
        <v>0</v>
      </c>
      <c r="AQ22" s="38">
        <f t="shared" si="1"/>
        <v>0</v>
      </c>
      <c r="AR22" s="38">
        <f t="shared" si="1"/>
        <v>0</v>
      </c>
      <c r="AS22" s="38">
        <f t="shared" si="1"/>
        <v>0</v>
      </c>
      <c r="AT22" s="38">
        <f t="shared" si="1"/>
        <v>0</v>
      </c>
      <c r="AU22" s="38">
        <f t="shared" si="1"/>
        <v>0</v>
      </c>
      <c r="AV22" s="38">
        <f t="shared" si="1"/>
        <v>0</v>
      </c>
      <c r="AW22" s="38">
        <f t="shared" si="1"/>
        <v>0</v>
      </c>
      <c r="AX22" s="38">
        <f t="shared" si="1"/>
        <v>0</v>
      </c>
      <c r="AY22" s="38">
        <f t="shared" si="1"/>
        <v>0</v>
      </c>
      <c r="AZ22" s="38">
        <f t="shared" si="1"/>
        <v>0</v>
      </c>
      <c r="BA22" s="38">
        <f t="shared" si="1"/>
        <v>0</v>
      </c>
      <c r="BB22" s="38">
        <f t="shared" si="1"/>
        <v>0</v>
      </c>
      <c r="BC22" s="38">
        <f t="shared" si="1"/>
        <v>0</v>
      </c>
      <c r="BD22" s="38">
        <f t="shared" si="1"/>
        <v>0</v>
      </c>
      <c r="BE22" s="38">
        <f t="shared" si="1"/>
        <v>0</v>
      </c>
      <c r="BF22" s="38">
        <f t="shared" si="1"/>
        <v>0</v>
      </c>
      <c r="BG22" s="38">
        <f t="shared" si="1"/>
        <v>0</v>
      </c>
      <c r="BH22" s="38">
        <f t="shared" si="1"/>
        <v>0</v>
      </c>
      <c r="BI22" s="38">
        <f t="shared" si="1"/>
        <v>0</v>
      </c>
      <c r="BJ22" s="38">
        <f t="shared" si="1"/>
        <v>0</v>
      </c>
      <c r="BK22" s="38">
        <f t="shared" si="1"/>
        <v>0</v>
      </c>
      <c r="BL22" s="38">
        <f t="shared" si="1"/>
        <v>0</v>
      </c>
      <c r="BM22" s="38">
        <f t="shared" si="1"/>
        <v>0</v>
      </c>
      <c r="BN22" s="38">
        <f t="shared" si="1"/>
        <v>0</v>
      </c>
      <c r="BO22" s="38">
        <f t="shared" si="1"/>
        <v>0</v>
      </c>
      <c r="BP22" s="38">
        <f t="shared" si="1"/>
        <v>0</v>
      </c>
      <c r="BQ22" s="38">
        <f t="shared" si="1"/>
        <v>0</v>
      </c>
    </row>
    <row r="23" spans="1:75">
      <c r="A23" t="s">
        <v>456</v>
      </c>
      <c r="C23" s="7">
        <f>SUM(X23:BQ23)</f>
        <v>270756836.8151511</v>
      </c>
      <c r="I23" s="8" t="str">
        <f>CONCATENATE(Global!$C$6,"$")</f>
        <v>2024$</v>
      </c>
      <c r="Z23" s="38">
        <f>Z16/$C$20</f>
        <v>0</v>
      </c>
      <c r="AA23" s="38">
        <f t="shared" ref="AA23:BQ23" si="2">AA16/$C$20</f>
        <v>0</v>
      </c>
      <c r="AB23" s="38">
        <f t="shared" si="2"/>
        <v>0</v>
      </c>
      <c r="AC23" s="38">
        <f t="shared" si="2"/>
        <v>11281534.867297962</v>
      </c>
      <c r="AD23" s="38">
        <f t="shared" si="2"/>
        <v>67689209.203787774</v>
      </c>
      <c r="AE23" s="38">
        <f t="shared" si="2"/>
        <v>67689209.203787774</v>
      </c>
      <c r="AF23" s="38">
        <f t="shared" si="2"/>
        <v>67689209.203787774</v>
      </c>
      <c r="AG23" s="38">
        <f t="shared" si="2"/>
        <v>56407674.336489812</v>
      </c>
      <c r="AH23" s="38">
        <f t="shared" si="2"/>
        <v>0</v>
      </c>
      <c r="AI23" s="38">
        <f t="shared" si="2"/>
        <v>0</v>
      </c>
      <c r="AJ23" s="38">
        <f t="shared" si="2"/>
        <v>0</v>
      </c>
      <c r="AK23" s="38">
        <f t="shared" si="2"/>
        <v>0</v>
      </c>
      <c r="AL23" s="38">
        <f t="shared" si="2"/>
        <v>0</v>
      </c>
      <c r="AM23" s="38">
        <f t="shared" si="2"/>
        <v>0</v>
      </c>
      <c r="AN23" s="38">
        <f t="shared" si="2"/>
        <v>0</v>
      </c>
      <c r="AO23" s="38">
        <f t="shared" si="2"/>
        <v>0</v>
      </c>
      <c r="AP23" s="38">
        <f t="shared" si="2"/>
        <v>0</v>
      </c>
      <c r="AQ23" s="38">
        <f t="shared" si="2"/>
        <v>0</v>
      </c>
      <c r="AR23" s="38">
        <f t="shared" si="2"/>
        <v>0</v>
      </c>
      <c r="AS23" s="38">
        <f t="shared" si="2"/>
        <v>0</v>
      </c>
      <c r="AT23" s="38">
        <f t="shared" si="2"/>
        <v>0</v>
      </c>
      <c r="AU23" s="38">
        <f t="shared" si="2"/>
        <v>0</v>
      </c>
      <c r="AV23" s="38">
        <f t="shared" si="2"/>
        <v>0</v>
      </c>
      <c r="AW23" s="38">
        <f t="shared" si="2"/>
        <v>0</v>
      </c>
      <c r="AX23" s="38">
        <f t="shared" si="2"/>
        <v>0</v>
      </c>
      <c r="AY23" s="38">
        <f t="shared" si="2"/>
        <v>0</v>
      </c>
      <c r="AZ23" s="38">
        <f t="shared" si="2"/>
        <v>0</v>
      </c>
      <c r="BA23" s="38">
        <f t="shared" si="2"/>
        <v>0</v>
      </c>
      <c r="BB23" s="38">
        <f t="shared" si="2"/>
        <v>0</v>
      </c>
      <c r="BC23" s="38">
        <f t="shared" si="2"/>
        <v>0</v>
      </c>
      <c r="BD23" s="38">
        <f t="shared" si="2"/>
        <v>0</v>
      </c>
      <c r="BE23" s="38">
        <f t="shared" si="2"/>
        <v>0</v>
      </c>
      <c r="BF23" s="38">
        <f t="shared" si="2"/>
        <v>0</v>
      </c>
      <c r="BG23" s="38">
        <f t="shared" si="2"/>
        <v>0</v>
      </c>
      <c r="BH23" s="38">
        <f t="shared" si="2"/>
        <v>0</v>
      </c>
      <c r="BI23" s="38">
        <f t="shared" si="2"/>
        <v>0</v>
      </c>
      <c r="BJ23" s="38">
        <f t="shared" si="2"/>
        <v>0</v>
      </c>
      <c r="BK23" s="38">
        <f t="shared" si="2"/>
        <v>0</v>
      </c>
      <c r="BL23" s="38">
        <f t="shared" si="2"/>
        <v>0</v>
      </c>
      <c r="BM23" s="38">
        <f t="shared" si="2"/>
        <v>0</v>
      </c>
      <c r="BN23" s="38">
        <f t="shared" si="2"/>
        <v>0</v>
      </c>
      <c r="BO23" s="38">
        <f t="shared" si="2"/>
        <v>0</v>
      </c>
      <c r="BP23" s="38">
        <f t="shared" si="2"/>
        <v>0</v>
      </c>
      <c r="BQ23" s="38">
        <f t="shared" si="2"/>
        <v>0</v>
      </c>
    </row>
    <row r="24" spans="1:75">
      <c r="A24" t="s">
        <v>459</v>
      </c>
      <c r="B24" s="11"/>
      <c r="C24" s="32">
        <f>SUM(X24:BQ24)</f>
        <v>342651907.66357148</v>
      </c>
      <c r="D24" s="11"/>
      <c r="E24" s="11"/>
      <c r="F24" s="11"/>
      <c r="G24" s="11"/>
      <c r="I24" s="8" t="str">
        <f>CONCATENATE(Global!$C$6,"$")</f>
        <v>2024$</v>
      </c>
      <c r="X24" s="38">
        <f t="shared" ref="X24:Y24" si="3">X17/$C$20</f>
        <v>0</v>
      </c>
      <c r="Y24" s="38">
        <f t="shared" si="3"/>
        <v>0</v>
      </c>
      <c r="Z24" s="38">
        <f>Z17/$C$20</f>
        <v>0</v>
      </c>
      <c r="AA24" s="38">
        <f t="shared" ref="AA24:BQ24" si="4">AA17/$C$20</f>
        <v>0</v>
      </c>
      <c r="AB24" s="38">
        <f t="shared" si="4"/>
        <v>71895070.848420367</v>
      </c>
      <c r="AC24" s="38">
        <f t="shared" si="4"/>
        <v>11281534.867297962</v>
      </c>
      <c r="AD24" s="38">
        <f t="shared" si="4"/>
        <v>67689209.203787774</v>
      </c>
      <c r="AE24" s="38">
        <f t="shared" si="4"/>
        <v>67689209.203787774</v>
      </c>
      <c r="AF24" s="38">
        <f t="shared" si="4"/>
        <v>67689209.203787774</v>
      </c>
      <c r="AG24" s="38">
        <f t="shared" si="4"/>
        <v>56407674.336489812</v>
      </c>
      <c r="AH24" s="38">
        <f t="shared" si="4"/>
        <v>0</v>
      </c>
      <c r="AI24" s="38">
        <f t="shared" si="4"/>
        <v>0</v>
      </c>
      <c r="AJ24" s="38">
        <f t="shared" si="4"/>
        <v>0</v>
      </c>
      <c r="AK24" s="38">
        <f t="shared" si="4"/>
        <v>0</v>
      </c>
      <c r="AL24" s="38">
        <f t="shared" si="4"/>
        <v>0</v>
      </c>
      <c r="AM24" s="38">
        <f t="shared" si="4"/>
        <v>0</v>
      </c>
      <c r="AN24" s="38">
        <f t="shared" si="4"/>
        <v>0</v>
      </c>
      <c r="AO24" s="38">
        <f t="shared" si="4"/>
        <v>0</v>
      </c>
      <c r="AP24" s="38">
        <f t="shared" si="4"/>
        <v>0</v>
      </c>
      <c r="AQ24" s="38">
        <f t="shared" si="4"/>
        <v>0</v>
      </c>
      <c r="AR24" s="38">
        <f t="shared" si="4"/>
        <v>0</v>
      </c>
      <c r="AS24" s="38">
        <f t="shared" si="4"/>
        <v>0</v>
      </c>
      <c r="AT24" s="38">
        <f t="shared" si="4"/>
        <v>0</v>
      </c>
      <c r="AU24" s="38">
        <f t="shared" si="4"/>
        <v>0</v>
      </c>
      <c r="AV24" s="38">
        <f t="shared" si="4"/>
        <v>0</v>
      </c>
      <c r="AW24" s="38">
        <f t="shared" si="4"/>
        <v>0</v>
      </c>
      <c r="AX24" s="38">
        <f t="shared" si="4"/>
        <v>0</v>
      </c>
      <c r="AY24" s="38">
        <f t="shared" si="4"/>
        <v>0</v>
      </c>
      <c r="AZ24" s="38">
        <f t="shared" si="4"/>
        <v>0</v>
      </c>
      <c r="BA24" s="38">
        <f t="shared" si="4"/>
        <v>0</v>
      </c>
      <c r="BB24" s="38">
        <f t="shared" si="4"/>
        <v>0</v>
      </c>
      <c r="BC24" s="38">
        <f t="shared" si="4"/>
        <v>0</v>
      </c>
      <c r="BD24" s="38">
        <f t="shared" si="4"/>
        <v>0</v>
      </c>
      <c r="BE24" s="38">
        <f t="shared" si="4"/>
        <v>0</v>
      </c>
      <c r="BF24" s="38">
        <f t="shared" si="4"/>
        <v>0</v>
      </c>
      <c r="BG24" s="38">
        <f t="shared" si="4"/>
        <v>0</v>
      </c>
      <c r="BH24" s="38">
        <f t="shared" si="4"/>
        <v>0</v>
      </c>
      <c r="BI24" s="38">
        <f t="shared" si="4"/>
        <v>0</v>
      </c>
      <c r="BJ24" s="38">
        <f t="shared" si="4"/>
        <v>0</v>
      </c>
      <c r="BK24" s="38">
        <f t="shared" si="4"/>
        <v>0</v>
      </c>
      <c r="BL24" s="38">
        <f t="shared" si="4"/>
        <v>0</v>
      </c>
      <c r="BM24" s="38">
        <f t="shared" si="4"/>
        <v>0</v>
      </c>
      <c r="BN24" s="38">
        <f t="shared" si="4"/>
        <v>0</v>
      </c>
      <c r="BO24" s="38">
        <f t="shared" si="4"/>
        <v>0</v>
      </c>
      <c r="BP24" s="38">
        <f t="shared" si="4"/>
        <v>0</v>
      </c>
      <c r="BQ24" s="38">
        <f t="shared" si="4"/>
        <v>0</v>
      </c>
      <c r="BS24" s="4"/>
    </row>
    <row r="25" spans="1:75">
      <c r="B25" s="11"/>
      <c r="C25" s="11"/>
      <c r="D25" s="11"/>
      <c r="E25" s="11"/>
      <c r="F25" s="11"/>
      <c r="G25" s="11"/>
      <c r="I25" s="8"/>
      <c r="X25" s="451"/>
      <c r="Y25" s="451"/>
      <c r="Z25" s="451"/>
      <c r="AA25" s="451"/>
      <c r="AB25" s="451"/>
      <c r="AC25" s="451"/>
      <c r="AD25" s="451"/>
      <c r="AE25" s="451"/>
      <c r="AF25" s="451"/>
      <c r="AG25" s="451"/>
      <c r="AH25" s="451"/>
      <c r="AI25" s="451"/>
      <c r="AJ25" s="451"/>
      <c r="AK25" s="451"/>
      <c r="AL25" s="451"/>
      <c r="AM25" s="451"/>
      <c r="AN25" s="451"/>
      <c r="AO25" s="451"/>
      <c r="AP25" s="451"/>
      <c r="AQ25" s="451"/>
      <c r="AR25" s="451"/>
      <c r="AS25" s="451"/>
      <c r="AT25" s="451"/>
      <c r="AU25" s="451"/>
      <c r="AV25" s="451"/>
      <c r="AW25" s="451"/>
      <c r="AX25" s="451"/>
      <c r="AY25" s="451"/>
      <c r="AZ25" s="451"/>
      <c r="BA25" s="451"/>
      <c r="BB25" s="451"/>
      <c r="BC25" s="451"/>
      <c r="BD25" s="451"/>
      <c r="BE25" s="451"/>
      <c r="BF25" s="451"/>
      <c r="BG25" s="451"/>
      <c r="BH25" s="451"/>
      <c r="BI25" s="451"/>
      <c r="BJ25" s="451"/>
      <c r="BK25" s="451"/>
      <c r="BL25" s="451"/>
      <c r="BM25" s="451"/>
      <c r="BN25" s="451"/>
      <c r="BO25" s="451"/>
      <c r="BP25" s="451"/>
      <c r="BQ25" s="451"/>
      <c r="BS25" s="4"/>
    </row>
    <row r="26" spans="1:75" ht="18">
      <c r="A26" s="26" t="s">
        <v>460</v>
      </c>
      <c r="B26" s="22"/>
      <c r="C26" s="22"/>
      <c r="D26" s="22"/>
      <c r="E26" s="22"/>
      <c r="F26" s="22"/>
      <c r="G26" s="22"/>
      <c r="I26" s="8"/>
      <c r="AA26" s="10"/>
      <c r="BW26" s="4"/>
    </row>
    <row r="27" spans="1:75">
      <c r="A27" t="s">
        <v>9</v>
      </c>
      <c r="I27" s="8"/>
      <c r="X27" s="51">
        <v>1</v>
      </c>
      <c r="Y27" s="51">
        <v>1</v>
      </c>
      <c r="Z27" s="12">
        <f>Global!Z$12</f>
        <v>0.71298617948366838</v>
      </c>
      <c r="AA27" s="12">
        <f>Global!AA$12</f>
        <v>0.66634222381651254</v>
      </c>
      <c r="AB27" s="12">
        <f>Global!AB$12</f>
        <v>0.62274974188459109</v>
      </c>
      <c r="AC27" s="12">
        <f>Global!AC$12</f>
        <v>0.5820091045650384</v>
      </c>
      <c r="AD27" s="12">
        <f>Global!AD$12</f>
        <v>0.54393374258414806</v>
      </c>
      <c r="AE27" s="12">
        <f>Global!AE$12</f>
        <v>0.5083492921347178</v>
      </c>
      <c r="AF27" s="12">
        <f>Global!AF$12</f>
        <v>0.47509279638758667</v>
      </c>
      <c r="AG27" s="12">
        <f>Global!AG$12</f>
        <v>0.44401195924073528</v>
      </c>
      <c r="AH27" s="12">
        <f>Global!AH$12</f>
        <v>0.41496444788853759</v>
      </c>
      <c r="AI27" s="12">
        <f>Global!AI$12</f>
        <v>0.3878172410173249</v>
      </c>
      <c r="AJ27" s="12">
        <f>Global!AJ$12</f>
        <v>0.36244601964235967</v>
      </c>
      <c r="AK27" s="12">
        <f>Global!AK$12</f>
        <v>0.33873459779659787</v>
      </c>
      <c r="AL27" s="12">
        <f>Global!AL$12</f>
        <v>0.31657439046411018</v>
      </c>
      <c r="AM27" s="12">
        <f>Global!AM$12</f>
        <v>0.29586391632159825</v>
      </c>
      <c r="AN27" s="12">
        <f>Global!AN$12</f>
        <v>0.27650833301083949</v>
      </c>
      <c r="AO27" s="12">
        <f>Global!AO$12</f>
        <v>0.2584190028138687</v>
      </c>
      <c r="AP27" s="12">
        <f>Global!AP$12</f>
        <v>0.24151308674193336</v>
      </c>
      <c r="AQ27" s="12">
        <f>Global!AQ$12</f>
        <v>0.22571316517937698</v>
      </c>
      <c r="AR27" s="12">
        <f>Global!AR$12</f>
        <v>0.21094688334521211</v>
      </c>
      <c r="AS27" s="12">
        <f>Global!AS$12</f>
        <v>0.19714661994879637</v>
      </c>
      <c r="AT27" s="12">
        <f>Global!AT$12</f>
        <v>0.18424917752223957</v>
      </c>
      <c r="AU27" s="12">
        <f>Global!AU$12</f>
        <v>0.17219549301143888</v>
      </c>
      <c r="AV27" s="12">
        <f>Global!AV$12</f>
        <v>0.16093036730041013</v>
      </c>
      <c r="AW27" s="12">
        <f>Global!AW$12</f>
        <v>0.15040221243028987</v>
      </c>
      <c r="AX27" s="12">
        <f>Global!AX$12</f>
        <v>0.1405628153554111</v>
      </c>
      <c r="AY27" s="12">
        <f>Global!AY$12</f>
        <v>0.13136711715458982</v>
      </c>
      <c r="AZ27" s="12">
        <f>Global!AZ$12</f>
        <v>0.1227730066865325</v>
      </c>
      <c r="BA27" s="12">
        <f>Global!BA$12</f>
        <v>0.11474112774442291</v>
      </c>
      <c r="BB27" s="12">
        <f>Global!BB$12</f>
        <v>0.10723469882656347</v>
      </c>
      <c r="BC27" s="12">
        <f>Global!BC$12</f>
        <v>0.10021934469772288</v>
      </c>
      <c r="BD27" s="12">
        <f>Global!BD$12</f>
        <v>9.366293896983445E-2</v>
      </c>
      <c r="BE27" s="12">
        <f>Global!BE$12</f>
        <v>8.7535456981153698E-2</v>
      </c>
      <c r="BF27" s="12">
        <f>Global!BF$12</f>
        <v>8.1808838300143641E-2</v>
      </c>
      <c r="BG27" s="12">
        <f>Global!BG$12</f>
        <v>7.6456858224433308E-2</v>
      </c>
      <c r="BH27" s="12">
        <f>Global!BH$12</f>
        <v>7.1455007686386268E-2</v>
      </c>
      <c r="BI27" s="12">
        <f>Global!BI$12</f>
        <v>6.6780381015314264E-2</v>
      </c>
      <c r="BJ27" s="12">
        <f>Global!BJ$12</f>
        <v>6.2411571042349782E-2</v>
      </c>
      <c r="BK27" s="12">
        <f>Global!BK$12</f>
        <v>5.8328571067616623E-2</v>
      </c>
      <c r="BL27" s="12">
        <f>Global!BL$12</f>
        <v>5.4512683240763193E-2</v>
      </c>
      <c r="BM27" s="12">
        <f>Global!BM$12</f>
        <v>5.0946432935292711E-2</v>
      </c>
      <c r="BN27" s="12">
        <f>Global!BN$12</f>
        <v>4.761348872457262E-2</v>
      </c>
      <c r="BO27" s="12">
        <f>Global!BO$12</f>
        <v>4.4498587593058525E-2</v>
      </c>
      <c r="BP27" s="12">
        <f>Global!BP$12</f>
        <v>4.1587465040241613E-2</v>
      </c>
      <c r="BQ27" s="12">
        <f>Global!BQ$12</f>
        <v>3.8866789757235155E-2</v>
      </c>
      <c r="BW27" s="4"/>
    </row>
    <row r="28" spans="1:75" s="11" customFormat="1">
      <c r="A28" s="37" t="s">
        <v>461</v>
      </c>
      <c r="C28" s="32">
        <f>SUM(X28:BF28)</f>
        <v>179771136.9827956</v>
      </c>
      <c r="I28" s="8" t="str">
        <f>CONCATENATE(Global!$C$6,"$")</f>
        <v>2024$</v>
      </c>
      <c r="X28" s="32">
        <f t="shared" ref="X28:AC28" si="5">X24*X$27</f>
        <v>0</v>
      </c>
      <c r="Y28" s="32">
        <f t="shared" si="5"/>
        <v>0</v>
      </c>
      <c r="Z28" s="32">
        <f t="shared" si="5"/>
        <v>0</v>
      </c>
      <c r="AA28" s="32">
        <f t="shared" si="5"/>
        <v>0</v>
      </c>
      <c r="AB28" s="32">
        <f>AB24*AB$27</f>
        <v>44772636.813628174</v>
      </c>
      <c r="AC28" s="32">
        <f t="shared" si="5"/>
        <v>6565956.0062353462</v>
      </c>
      <c r="AD28" s="32">
        <f t="shared" ref="AD28:BQ28" si="6">AD24*AD$27</f>
        <v>36818444.894777648</v>
      </c>
      <c r="AE28" s="32">
        <f t="shared" si="6"/>
        <v>34409761.583904341</v>
      </c>
      <c r="AF28" s="32">
        <f t="shared" si="6"/>
        <v>32158655.685891904</v>
      </c>
      <c r="AG28" s="32">
        <f t="shared" si="6"/>
        <v>25045681.998358183</v>
      </c>
      <c r="AH28" s="32">
        <f t="shared" si="6"/>
        <v>0</v>
      </c>
      <c r="AI28" s="32">
        <f t="shared" si="6"/>
        <v>0</v>
      </c>
      <c r="AJ28" s="32">
        <f t="shared" si="6"/>
        <v>0</v>
      </c>
      <c r="AK28" s="32">
        <f t="shared" si="6"/>
        <v>0</v>
      </c>
      <c r="AL28" s="32">
        <f t="shared" si="6"/>
        <v>0</v>
      </c>
      <c r="AM28" s="32">
        <f t="shared" si="6"/>
        <v>0</v>
      </c>
      <c r="AN28" s="32">
        <f t="shared" si="6"/>
        <v>0</v>
      </c>
      <c r="AO28" s="32">
        <f t="shared" si="6"/>
        <v>0</v>
      </c>
      <c r="AP28" s="32">
        <f t="shared" si="6"/>
        <v>0</v>
      </c>
      <c r="AQ28" s="32">
        <f t="shared" si="6"/>
        <v>0</v>
      </c>
      <c r="AR28" s="32">
        <f t="shared" si="6"/>
        <v>0</v>
      </c>
      <c r="AS28" s="32">
        <f t="shared" si="6"/>
        <v>0</v>
      </c>
      <c r="AT28" s="32">
        <f t="shared" si="6"/>
        <v>0</v>
      </c>
      <c r="AU28" s="32">
        <f t="shared" si="6"/>
        <v>0</v>
      </c>
      <c r="AV28" s="32">
        <f t="shared" si="6"/>
        <v>0</v>
      </c>
      <c r="AW28" s="32">
        <f t="shared" si="6"/>
        <v>0</v>
      </c>
      <c r="AX28" s="32">
        <f t="shared" si="6"/>
        <v>0</v>
      </c>
      <c r="AY28" s="32">
        <f t="shared" si="6"/>
        <v>0</v>
      </c>
      <c r="AZ28" s="32">
        <f t="shared" si="6"/>
        <v>0</v>
      </c>
      <c r="BA28" s="32">
        <f t="shared" si="6"/>
        <v>0</v>
      </c>
      <c r="BB28" s="32">
        <f t="shared" si="6"/>
        <v>0</v>
      </c>
      <c r="BC28" s="32">
        <f t="shared" si="6"/>
        <v>0</v>
      </c>
      <c r="BD28" s="32">
        <f t="shared" si="6"/>
        <v>0</v>
      </c>
      <c r="BE28" s="32">
        <f t="shared" si="6"/>
        <v>0</v>
      </c>
      <c r="BF28" s="32">
        <f t="shared" si="6"/>
        <v>0</v>
      </c>
      <c r="BG28" s="32">
        <f t="shared" si="6"/>
        <v>0</v>
      </c>
      <c r="BH28" s="32">
        <f t="shared" si="6"/>
        <v>0</v>
      </c>
      <c r="BI28" s="32">
        <f t="shared" si="6"/>
        <v>0</v>
      </c>
      <c r="BJ28" s="32">
        <f t="shared" si="6"/>
        <v>0</v>
      </c>
      <c r="BK28" s="32">
        <f t="shared" si="6"/>
        <v>0</v>
      </c>
      <c r="BL28" s="32">
        <f t="shared" si="6"/>
        <v>0</v>
      </c>
      <c r="BM28" s="32">
        <f t="shared" si="6"/>
        <v>0</v>
      </c>
      <c r="BN28" s="32">
        <f t="shared" si="6"/>
        <v>0</v>
      </c>
      <c r="BO28" s="32">
        <f t="shared" si="6"/>
        <v>0</v>
      </c>
      <c r="BP28" s="32">
        <f t="shared" si="6"/>
        <v>0</v>
      </c>
      <c r="BQ28" s="32">
        <f t="shared" si="6"/>
        <v>0</v>
      </c>
    </row>
    <row r="29" spans="1:75">
      <c r="B29" s="11"/>
      <c r="C29" s="11"/>
      <c r="D29" s="11"/>
      <c r="E29" s="11"/>
      <c r="F29" s="11"/>
      <c r="G29" s="11"/>
      <c r="I29" s="8"/>
      <c r="Z29" s="38"/>
      <c r="BS29" s="4"/>
    </row>
    <row r="30" spans="1:75" ht="18">
      <c r="A30" s="25" t="s">
        <v>462</v>
      </c>
      <c r="B30" s="3"/>
      <c r="C30" s="3"/>
      <c r="D30" s="3"/>
      <c r="E30" s="3"/>
      <c r="F30" s="3"/>
      <c r="G30" s="36"/>
      <c r="I30" s="13"/>
      <c r="BT30" s="45"/>
    </row>
    <row r="31" spans="1:75">
      <c r="A31" t="s">
        <v>463</v>
      </c>
      <c r="C31" s="229">
        <f>Project!B8</f>
        <v>2031</v>
      </c>
      <c r="E31" s="11"/>
      <c r="F31" s="11"/>
      <c r="G31" s="11"/>
      <c r="I31" s="8"/>
      <c r="BS31" s="4"/>
    </row>
    <row r="32" spans="1:75">
      <c r="A32" t="s">
        <v>464</v>
      </c>
      <c r="C32" s="396">
        <v>75</v>
      </c>
      <c r="E32" s="11"/>
      <c r="F32" s="11"/>
      <c r="G32" s="11"/>
      <c r="I32" s="8" t="s">
        <v>390</v>
      </c>
      <c r="BT32" s="45"/>
    </row>
    <row r="33" spans="1:75">
      <c r="B33" s="11"/>
      <c r="C33" s="43"/>
      <c r="D33" s="8"/>
      <c r="E33" s="11"/>
      <c r="F33" s="11"/>
      <c r="G33" s="11"/>
      <c r="I33" s="8"/>
      <c r="BS33" s="4"/>
    </row>
    <row r="34" spans="1:75">
      <c r="A34" s="11" t="s">
        <v>465</v>
      </c>
      <c r="B34" s="11"/>
      <c r="C34" s="32">
        <f>SUM(Z34:BQ34)</f>
        <v>205591144.59814289</v>
      </c>
      <c r="D34" s="11"/>
      <c r="E34" s="11"/>
      <c r="F34" s="11"/>
      <c r="G34" s="11"/>
      <c r="I34" s="8" t="str">
        <f>CONCATENATE(Global!$C$6,"$")</f>
        <v>2024$</v>
      </c>
      <c r="X34" s="7"/>
      <c r="Y34" s="7"/>
      <c r="Z34" s="7">
        <f>IF(Z7=$C31+Project!$B9,$C$24*($C$32-(Z7-$C$31))/$C$32,0)</f>
        <v>0</v>
      </c>
      <c r="AA34" s="7">
        <f>IF(AA7=$C31+Project!$B9,$C$24*($C$32-(AA7-$C$31))/$C$32,0)</f>
        <v>0</v>
      </c>
      <c r="AB34" s="7">
        <f>IF(AB7=$C31+Project!$B9,$C$24*($C$32-(AB7-$C$31))/$C$32,0)</f>
        <v>0</v>
      </c>
      <c r="AC34" s="7">
        <f>IF(AC7=$C31+Project!$B9,$C$24*($C$32-(AC7-$C$31))/$C$32,0)</f>
        <v>0</v>
      </c>
      <c r="AD34" s="7">
        <f>IF(AD7=$C31+Project!$B9,$C$24*($C$32-(AD7-$C$31))/$C$32,0)</f>
        <v>0</v>
      </c>
      <c r="AE34" s="7">
        <f>IF(AE7=$C31+Project!$B9,$C$24*($C$32-(AE7-$C$31))/$C$32,0)</f>
        <v>0</v>
      </c>
      <c r="AF34" s="7">
        <f>IF(AF7=$C31+Project!$B9,$C$24*($C$32-(AF7-$C$31))/$C$32,0)</f>
        <v>0</v>
      </c>
      <c r="AG34" s="7">
        <f>IF(AG7=$C31+Project!$B9,$C$24*($C$32-(AG7-$C$31))/$C$32,0)</f>
        <v>0</v>
      </c>
      <c r="AH34" s="7">
        <f>IF(AH7=$C31+Project!$B9,$C$24*($C$32-(AH7-$C$31))/$C$32,0)</f>
        <v>0</v>
      </c>
      <c r="AI34" s="7">
        <f>IF(AI7=$C31+Project!$B9,$C$24*($C$32-(AI7-$C$31))/$C$32,0)</f>
        <v>0</v>
      </c>
      <c r="AJ34" s="7">
        <f>IF(AJ7=$C31+Project!$B9,$C$24*($C$32-(AJ7-$C$31))/$C$32,0)</f>
        <v>0</v>
      </c>
      <c r="AK34" s="7">
        <f>IF(AK7=$C31+Project!$B9,$C$24*($C$32-(AK7-$C$31))/$C$32,0)</f>
        <v>0</v>
      </c>
      <c r="AL34" s="7">
        <f>IF(AL7=$C31+Project!$B9,$C$24*($C$32-(AL7-$C$31))/$C$32,0)</f>
        <v>0</v>
      </c>
      <c r="AM34" s="7">
        <f>IF(AM7=$C31+Project!$B9,$C$24*($C$32-(AM7-$C$31))/$C$32,0)</f>
        <v>0</v>
      </c>
      <c r="AN34" s="7">
        <f>IF(AN7=$C31+Project!$B9,$C$24*($C$32-(AN7-$C$31))/$C$32,0)</f>
        <v>0</v>
      </c>
      <c r="AO34" s="7">
        <f>IF(AO7=$C31+Project!$B9,$C$24*($C$32-(AO7-$C$31))/$C$32,0)</f>
        <v>0</v>
      </c>
      <c r="AP34" s="7">
        <f>IF(AP7=$C31+Project!$B9,$C$24*($C$32-(AP7-$C$31))/$C$32,0)</f>
        <v>0</v>
      </c>
      <c r="AQ34" s="7">
        <f>IF(AQ7=$C31+Project!$B9,$C$24*($C$32-(AQ7-$C$31))/$C$32,0)</f>
        <v>0</v>
      </c>
      <c r="AR34" s="7">
        <f>IF(AR7=$C31+Project!$B9,$C$24*($C$32-(AR7-$C$31))/$C$32,0)</f>
        <v>0</v>
      </c>
      <c r="AS34" s="7">
        <f>IF(AS7=$C31+Project!$B9,$C$24*($C$32-(AS7-$C$31))/$C$32,0)</f>
        <v>0</v>
      </c>
      <c r="AT34" s="7">
        <f>IF(AT7=$C31+Project!$B9,$C$24*($C$32-(AT7-$C$31))/$C$32,0)</f>
        <v>0</v>
      </c>
      <c r="AU34" s="7">
        <f>IF(AU7=$C31+Project!$B9,$C$24*($C$32-(AU7-$C$31))/$C$32,0)</f>
        <v>0</v>
      </c>
      <c r="AV34" s="7">
        <f>IF(AV7=$C31+Project!$B9,$C$24*($C$32-(AV7-$C$31))/$C$32,0)</f>
        <v>0</v>
      </c>
      <c r="AW34" s="7">
        <f>IF(AW7=$C31+Project!$B9,$C$24*($C$32-(AW7-$C$31))/$C$32,0)</f>
        <v>0</v>
      </c>
      <c r="AX34" s="7">
        <f>IF(AX7=$C31+Project!$B9,$C$24*($C$32-(AX7-$C$31))/$C$32,0)</f>
        <v>0</v>
      </c>
      <c r="AY34" s="7">
        <f>IF(AY7=$C31+Project!$B9,$C$24*($C$32-(AY7-$C$31))/$C$32,0)</f>
        <v>0</v>
      </c>
      <c r="AZ34" s="7">
        <f>IF(AZ7=$C31+Project!$B9,$C$24*($C$32-(AZ7-$C$31))/$C$32,0)</f>
        <v>0</v>
      </c>
      <c r="BA34" s="7">
        <f>IF(BA7=$C31+Project!$B9,$C$24*($C$32-(BA7-$C$31))/$C$32,0)</f>
        <v>0</v>
      </c>
      <c r="BB34" s="7">
        <f>IF(BB7=$C31+Project!$B9,$C$24*($C$32-(BB7-$C$31))/$C$32,0)</f>
        <v>0</v>
      </c>
      <c r="BC34" s="7">
        <f>IF(BC7=$C31+Project!$B9,$C$24*($C$32-(BC7-$C$31))/$C$32,0)</f>
        <v>0</v>
      </c>
      <c r="BD34" s="7">
        <f>IF(BD7=$C31+Project!$B9,$C$24*($C$32-(BD7-$C$31))/$C$32,0)</f>
        <v>0</v>
      </c>
      <c r="BE34" s="7">
        <f>IF(BE7=$C31+Project!$B9,$C$24*($C$32-(BE7-$C$31))/$C$32,0)</f>
        <v>0</v>
      </c>
      <c r="BF34" s="7">
        <f>IF(BF7=$C31+Project!$B9,$C$24*($C$32-(BF7-$C$31))/$C$32,0)</f>
        <v>0</v>
      </c>
      <c r="BG34" s="7">
        <f>IF(BG7=$C31+Project!$B9,$C$24*($C$32-(BG7-$C$31))/$C$32,0)</f>
        <v>0</v>
      </c>
      <c r="BH34" s="7">
        <f>IF(BH7=$C31+Project!$B9,$C$24*($C$32-(BH7-$C$31))/$C$32,0)</f>
        <v>0</v>
      </c>
      <c r="BI34" s="7">
        <f>IF(BI7=$C31+Project!$B9,$C$24*($C$32-(BI7-$C$31))/$C$32,0)</f>
        <v>0</v>
      </c>
      <c r="BJ34" s="7">
        <f>IF(BJ7=$C31+Project!$B9,$C$24*($C$32-(BJ7-$C$31))/$C$32,0)</f>
        <v>0</v>
      </c>
      <c r="BK34" s="7">
        <f>IF(BK7=$C31+Project!$B9,$C$24*($C$32-(BK7-$C$31))/$C$32,0)</f>
        <v>205591144.59814289</v>
      </c>
      <c r="BL34" s="7">
        <f>IF(BL7=$C31+Project!$B9,$C$24*($C$32-(BL7-$C$31))/$C$32,0)</f>
        <v>0</v>
      </c>
      <c r="BM34" s="7">
        <f>IF(BM7=$C31+Project!$B9,$C$24*($C$32-(BM7-$C$31))/$C$32,0)</f>
        <v>0</v>
      </c>
      <c r="BN34" s="7">
        <f>IF(BN7=$C31+Project!$B9,$C$24*($C$32-(BN7-$C$31))/$C$32,0)</f>
        <v>0</v>
      </c>
      <c r="BO34" s="7">
        <f>IF(BO7=$C31+Project!$B9,$C$24*($C$32-(BO7-$C$31))/$C$32,0)</f>
        <v>0</v>
      </c>
      <c r="BP34" s="7">
        <f>IF(BP7=$C31+Project!$B9,$C$24*($C$32-(BP7-$C$31))/$C$32,0)</f>
        <v>0</v>
      </c>
      <c r="BQ34" s="7">
        <f>IF(BQ7=$C31+Project!$B9,$C$24*($C$32-(BQ7-$C$31))/$C$32,0)</f>
        <v>0</v>
      </c>
      <c r="BS34" s="4"/>
    </row>
    <row r="35" spans="1:75">
      <c r="B35" s="11"/>
      <c r="C35" s="11"/>
      <c r="D35" s="11"/>
      <c r="E35" s="11"/>
      <c r="F35" s="11"/>
      <c r="G35" s="11"/>
      <c r="I35" s="8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S35" s="4"/>
    </row>
    <row r="36" spans="1:75" ht="18">
      <c r="A36" s="26" t="s">
        <v>466</v>
      </c>
      <c r="B36" s="22"/>
      <c r="C36" s="22"/>
      <c r="D36" s="22"/>
      <c r="E36" s="22"/>
      <c r="F36" s="22"/>
      <c r="G36" s="22"/>
      <c r="I36" s="8"/>
      <c r="BW36" s="4"/>
    </row>
    <row r="37" spans="1:75">
      <c r="A37" t="s">
        <v>9</v>
      </c>
      <c r="I37" s="8"/>
      <c r="X37" s="51">
        <v>1</v>
      </c>
      <c r="Y37" s="51">
        <v>1</v>
      </c>
      <c r="Z37" s="12">
        <f>Global!Z$12</f>
        <v>0.71298617948366838</v>
      </c>
      <c r="AA37" s="12">
        <f>Global!AA$12</f>
        <v>0.66634222381651254</v>
      </c>
      <c r="AB37" s="12">
        <f>Global!AB$12</f>
        <v>0.62274974188459109</v>
      </c>
      <c r="AC37" s="12">
        <f>Global!AC$12</f>
        <v>0.5820091045650384</v>
      </c>
      <c r="AD37" s="12">
        <f>Global!AD$12</f>
        <v>0.54393374258414806</v>
      </c>
      <c r="AE37" s="12">
        <f>Global!AE$12</f>
        <v>0.5083492921347178</v>
      </c>
      <c r="AF37" s="12">
        <f>Global!AF$12</f>
        <v>0.47509279638758667</v>
      </c>
      <c r="AG37" s="12">
        <f>Global!AG$12</f>
        <v>0.44401195924073528</v>
      </c>
      <c r="AH37" s="12">
        <f>Global!AH$12</f>
        <v>0.41496444788853759</v>
      </c>
      <c r="AI37" s="12">
        <f>Global!AI$12</f>
        <v>0.3878172410173249</v>
      </c>
      <c r="AJ37" s="12">
        <f>Global!AJ$12</f>
        <v>0.36244601964235967</v>
      </c>
      <c r="AK37" s="12">
        <f>Global!AK$12</f>
        <v>0.33873459779659787</v>
      </c>
      <c r="AL37" s="12">
        <f>Global!AL$12</f>
        <v>0.31657439046411018</v>
      </c>
      <c r="AM37" s="12">
        <f>Global!AM$12</f>
        <v>0.29586391632159825</v>
      </c>
      <c r="AN37" s="12">
        <f>Global!AN$12</f>
        <v>0.27650833301083949</v>
      </c>
      <c r="AO37" s="12">
        <f>Global!AO$12</f>
        <v>0.2584190028138687</v>
      </c>
      <c r="AP37" s="12">
        <f>Global!AP$12</f>
        <v>0.24151308674193336</v>
      </c>
      <c r="AQ37" s="12">
        <f>Global!AQ$12</f>
        <v>0.22571316517937698</v>
      </c>
      <c r="AR37" s="12">
        <f>Global!AR$12</f>
        <v>0.21094688334521211</v>
      </c>
      <c r="AS37" s="12">
        <f>Global!AS$12</f>
        <v>0.19714661994879637</v>
      </c>
      <c r="AT37" s="12">
        <f>Global!AT$12</f>
        <v>0.18424917752223957</v>
      </c>
      <c r="AU37" s="12">
        <f>Global!AU$12</f>
        <v>0.17219549301143888</v>
      </c>
      <c r="AV37" s="12">
        <f>Global!AV$12</f>
        <v>0.16093036730041013</v>
      </c>
      <c r="AW37" s="12">
        <f>Global!AW$12</f>
        <v>0.15040221243028987</v>
      </c>
      <c r="AX37" s="12">
        <f>Global!AX$12</f>
        <v>0.1405628153554111</v>
      </c>
      <c r="AY37" s="12">
        <f>Global!AY$12</f>
        <v>0.13136711715458982</v>
      </c>
      <c r="AZ37" s="12">
        <f>Global!AZ$12</f>
        <v>0.1227730066865325</v>
      </c>
      <c r="BA37" s="12">
        <f>Global!BA$12</f>
        <v>0.11474112774442291</v>
      </c>
      <c r="BB37" s="12">
        <f>Global!BB$12</f>
        <v>0.10723469882656347</v>
      </c>
      <c r="BC37" s="12">
        <f>Global!BC$12</f>
        <v>0.10021934469772288</v>
      </c>
      <c r="BD37" s="12">
        <f>Global!BD$12</f>
        <v>9.366293896983445E-2</v>
      </c>
      <c r="BE37" s="12">
        <f>Global!BE$12</f>
        <v>8.7535456981153698E-2</v>
      </c>
      <c r="BF37" s="12">
        <f>Global!BF$12</f>
        <v>8.1808838300143641E-2</v>
      </c>
      <c r="BG37" s="12">
        <f>Global!BG$12</f>
        <v>7.6456858224433308E-2</v>
      </c>
      <c r="BH37" s="12">
        <f>Global!BH$12</f>
        <v>7.1455007686386268E-2</v>
      </c>
      <c r="BI37" s="12">
        <f>Global!BI$12</f>
        <v>6.6780381015314264E-2</v>
      </c>
      <c r="BJ37" s="12">
        <f>Global!BJ$12</f>
        <v>6.2411571042349782E-2</v>
      </c>
      <c r="BK37" s="12">
        <f>Global!BK$12</f>
        <v>5.8328571067616623E-2</v>
      </c>
      <c r="BL37" s="12">
        <f>Global!BL$12</f>
        <v>5.4512683240763193E-2</v>
      </c>
      <c r="BM37" s="12">
        <f>Global!BM$12</f>
        <v>5.0946432935292711E-2</v>
      </c>
      <c r="BN37" s="12">
        <f>Global!BN$12</f>
        <v>4.761348872457262E-2</v>
      </c>
      <c r="BO37" s="12">
        <f>Global!BO$12</f>
        <v>4.4498587593058525E-2</v>
      </c>
      <c r="BP37" s="12">
        <f>Global!BP$12</f>
        <v>4.1587465040241613E-2</v>
      </c>
      <c r="BQ37" s="12">
        <f>Global!BQ$12</f>
        <v>3.8866789757235155E-2</v>
      </c>
      <c r="BW37" s="4"/>
    </row>
    <row r="38" spans="1:75">
      <c r="I38" s="8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W38" s="4"/>
    </row>
    <row r="39" spans="1:75" s="11" customFormat="1">
      <c r="A39" s="37" t="s">
        <v>467</v>
      </c>
      <c r="C39" s="32">
        <f>SUM(Z39:BQ39)</f>
        <v>11991837.688565424</v>
      </c>
      <c r="I39" s="8" t="str">
        <f>CONCATENATE(Global!$C$6,"$")</f>
        <v>2024$</v>
      </c>
      <c r="Z39" s="32">
        <f t="shared" ref="Z39:BQ39" si="7">Z34*Z$37</f>
        <v>0</v>
      </c>
      <c r="AA39" s="32">
        <f t="shared" si="7"/>
        <v>0</v>
      </c>
      <c r="AB39" s="32">
        <f t="shared" si="7"/>
        <v>0</v>
      </c>
      <c r="AC39" s="32">
        <f t="shared" si="7"/>
        <v>0</v>
      </c>
      <c r="AD39" s="32">
        <f t="shared" si="7"/>
        <v>0</v>
      </c>
      <c r="AE39" s="32">
        <f t="shared" si="7"/>
        <v>0</v>
      </c>
      <c r="AF39" s="32">
        <f t="shared" si="7"/>
        <v>0</v>
      </c>
      <c r="AG39" s="32">
        <f t="shared" si="7"/>
        <v>0</v>
      </c>
      <c r="AH39" s="32">
        <f t="shared" si="7"/>
        <v>0</v>
      </c>
      <c r="AI39" s="32">
        <f t="shared" si="7"/>
        <v>0</v>
      </c>
      <c r="AJ39" s="32">
        <f t="shared" si="7"/>
        <v>0</v>
      </c>
      <c r="AK39" s="32">
        <f t="shared" si="7"/>
        <v>0</v>
      </c>
      <c r="AL39" s="32">
        <f t="shared" si="7"/>
        <v>0</v>
      </c>
      <c r="AM39" s="32">
        <f t="shared" si="7"/>
        <v>0</v>
      </c>
      <c r="AN39" s="32">
        <f t="shared" si="7"/>
        <v>0</v>
      </c>
      <c r="AO39" s="32">
        <f t="shared" si="7"/>
        <v>0</v>
      </c>
      <c r="AP39" s="32">
        <f t="shared" si="7"/>
        <v>0</v>
      </c>
      <c r="AQ39" s="32">
        <f t="shared" si="7"/>
        <v>0</v>
      </c>
      <c r="AR39" s="32">
        <f t="shared" si="7"/>
        <v>0</v>
      </c>
      <c r="AS39" s="32">
        <f t="shared" si="7"/>
        <v>0</v>
      </c>
      <c r="AT39" s="32">
        <f t="shared" si="7"/>
        <v>0</v>
      </c>
      <c r="AU39" s="32">
        <f t="shared" si="7"/>
        <v>0</v>
      </c>
      <c r="AV39" s="32">
        <f t="shared" si="7"/>
        <v>0</v>
      </c>
      <c r="AW39" s="32">
        <f t="shared" si="7"/>
        <v>0</v>
      </c>
      <c r="AX39" s="32">
        <f t="shared" si="7"/>
        <v>0</v>
      </c>
      <c r="AY39" s="32">
        <f t="shared" si="7"/>
        <v>0</v>
      </c>
      <c r="AZ39" s="32">
        <f t="shared" si="7"/>
        <v>0</v>
      </c>
      <c r="BA39" s="32">
        <f t="shared" si="7"/>
        <v>0</v>
      </c>
      <c r="BB39" s="32">
        <f t="shared" si="7"/>
        <v>0</v>
      </c>
      <c r="BC39" s="32">
        <f t="shared" si="7"/>
        <v>0</v>
      </c>
      <c r="BD39" s="32">
        <f t="shared" si="7"/>
        <v>0</v>
      </c>
      <c r="BE39" s="32">
        <f t="shared" si="7"/>
        <v>0</v>
      </c>
      <c r="BF39" s="32">
        <f t="shared" si="7"/>
        <v>0</v>
      </c>
      <c r="BG39" s="32">
        <f t="shared" si="7"/>
        <v>0</v>
      </c>
      <c r="BH39" s="32">
        <f t="shared" si="7"/>
        <v>0</v>
      </c>
      <c r="BI39" s="32">
        <f t="shared" si="7"/>
        <v>0</v>
      </c>
      <c r="BJ39" s="32">
        <f t="shared" si="7"/>
        <v>0</v>
      </c>
      <c r="BK39" s="32">
        <f t="shared" si="7"/>
        <v>11991837.688565424</v>
      </c>
      <c r="BL39" s="32">
        <f t="shared" si="7"/>
        <v>0</v>
      </c>
      <c r="BM39" s="32">
        <f t="shared" si="7"/>
        <v>0</v>
      </c>
      <c r="BN39" s="32">
        <f t="shared" si="7"/>
        <v>0</v>
      </c>
      <c r="BO39" s="32">
        <f t="shared" si="7"/>
        <v>0</v>
      </c>
      <c r="BP39" s="32">
        <f t="shared" si="7"/>
        <v>0</v>
      </c>
      <c r="BQ39" s="32">
        <f t="shared" si="7"/>
        <v>0</v>
      </c>
    </row>
    <row r="40" spans="1:75">
      <c r="I40" s="8"/>
    </row>
    <row r="41" spans="1:75">
      <c r="AA41" s="48"/>
      <c r="AB41" s="48"/>
    </row>
    <row r="42" spans="1:75">
      <c r="AA42" s="48"/>
      <c r="AB42" s="48"/>
    </row>
    <row r="43" spans="1:75">
      <c r="AA43" s="48"/>
      <c r="AB43" s="48"/>
    </row>
    <row r="44" spans="1:75">
      <c r="AA44" s="48"/>
      <c r="AB44" s="48"/>
    </row>
    <row r="45" spans="1:75">
      <c r="AA45" s="48"/>
      <c r="AB45" s="48"/>
    </row>
    <row r="46" spans="1:75">
      <c r="AA46" s="48"/>
      <c r="AB46" s="48"/>
    </row>
    <row r="47" spans="1:75">
      <c r="AA47" s="48"/>
      <c r="AB47" s="48"/>
    </row>
    <row r="48" spans="1:75">
      <c r="AA48" s="48"/>
      <c r="AB48" s="48"/>
    </row>
    <row r="49" spans="27:28">
      <c r="AA49" s="48"/>
      <c r="AB49" s="48"/>
    </row>
    <row r="50" spans="27:28">
      <c r="AA50" s="48"/>
      <c r="AB50" s="48"/>
    </row>
    <row r="51" spans="27:28">
      <c r="AA51" s="48"/>
      <c r="AB51" s="48"/>
    </row>
    <row r="52" spans="27:28">
      <c r="AA52" s="48"/>
      <c r="AB52" s="48"/>
    </row>
    <row r="53" spans="27:28">
      <c r="AA53" s="48"/>
      <c r="AB53" s="48"/>
    </row>
    <row r="54" spans="27:28">
      <c r="AA54" s="48"/>
      <c r="AB54" s="48"/>
    </row>
    <row r="55" spans="27:28">
      <c r="AA55" s="48"/>
      <c r="AB55" s="48"/>
    </row>
    <row r="56" spans="27:28">
      <c r="AA56" s="48"/>
      <c r="AB56" s="48"/>
    </row>
    <row r="57" spans="27:28">
      <c r="AA57" s="48"/>
      <c r="AB57" s="48"/>
    </row>
    <row r="58" spans="27:28">
      <c r="AA58" s="48"/>
      <c r="AB58" s="48"/>
    </row>
    <row r="59" spans="27:28">
      <c r="AA59" s="48"/>
      <c r="AB59" s="48"/>
    </row>
    <row r="60" spans="27:28">
      <c r="AA60" s="48"/>
      <c r="AB60" s="48"/>
    </row>
    <row r="61" spans="27:28">
      <c r="AA61" s="48"/>
      <c r="AB61" s="48"/>
    </row>
    <row r="62" spans="27:28">
      <c r="AA62" s="48"/>
      <c r="AB62" s="48"/>
    </row>
    <row r="63" spans="27:28">
      <c r="AA63" s="48"/>
      <c r="AB63" s="48"/>
    </row>
    <row r="64" spans="27:28">
      <c r="AA64" s="48"/>
      <c r="AB64" s="48"/>
    </row>
  </sheetData>
  <mergeCells count="3">
    <mergeCell ref="AC10:AD10"/>
    <mergeCell ref="AF11:AG11"/>
    <mergeCell ref="AD11:AE11"/>
  </mergeCells>
  <dataValidations disablePrompts="1" count="1">
    <dataValidation type="list" allowBlank="1" showInputMessage="1" showErrorMessage="1" sqref="B5" xr:uid="{BFE09130-2F7D-4AC7-B159-4C68F5CBB5A4}">
      <formula1>"0,1"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98473-ADB7-4931-98A4-6D378F35FDA0}">
  <sheetPr>
    <tabColor rgb="FF00B050"/>
  </sheetPr>
  <dimension ref="A1:BW34"/>
  <sheetViews>
    <sheetView zoomScale="85" zoomScaleNormal="85" workbookViewId="0">
      <pane xSplit="9" ySplit="10" topLeftCell="BG11" activePane="bottomRight" state="frozenSplit"/>
      <selection pane="bottomRight" activeCell="Z8" sqref="Z8:BQ8"/>
      <selection pane="bottomLeft" activeCell="A24" sqref="A24"/>
      <selection pane="topRight" activeCell="N1" sqref="N1"/>
    </sheetView>
  </sheetViews>
  <sheetFormatPr defaultColWidth="9.28515625" defaultRowHeight="14.45"/>
  <cols>
    <col min="1" max="1" width="59.7109375" customWidth="1"/>
    <col min="2" max="2" width="15.5703125" customWidth="1"/>
    <col min="3" max="3" width="12.42578125" bestFit="1" customWidth="1"/>
    <col min="4" max="7" width="2.42578125" customWidth="1"/>
    <col min="8" max="8" width="2.7109375" customWidth="1"/>
    <col min="9" max="9" width="21.5703125" customWidth="1"/>
    <col min="10" max="25" width="1.28515625" customWidth="1"/>
    <col min="26" max="26" width="13.7109375" customWidth="1"/>
    <col min="27" max="31" width="15.5703125" customWidth="1"/>
    <col min="32" max="32" width="14.28515625" customWidth="1"/>
    <col min="33" max="69" width="15.5703125" customWidth="1"/>
    <col min="70" max="71" width="2.7109375" customWidth="1"/>
  </cols>
  <sheetData>
    <row r="1" spans="1:72" ht="21">
      <c r="A1" s="40" t="str">
        <f>Project!A1</f>
        <v>INFRA - U-4700A</v>
      </c>
    </row>
    <row r="2" spans="1:72" ht="18">
      <c r="A2" s="24" t="s">
        <v>468</v>
      </c>
    </row>
    <row r="5" spans="1:72">
      <c r="A5" s="317">
        <v>1</v>
      </c>
      <c r="B5" s="316" t="s">
        <v>447</v>
      </c>
    </row>
    <row r="7" spans="1:72">
      <c r="A7" s="11"/>
    </row>
    <row r="8" spans="1:72">
      <c r="A8" s="243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f>Global!Z5</f>
        <v>0</v>
      </c>
      <c r="AA8" s="6">
        <f>Global!AA5</f>
        <v>1</v>
      </c>
      <c r="AB8" s="6">
        <f>Global!AB5</f>
        <v>2</v>
      </c>
      <c r="AC8" s="6">
        <f>Global!AC5</f>
        <v>3</v>
      </c>
      <c r="AD8" s="6">
        <f>Global!AD5</f>
        <v>4</v>
      </c>
      <c r="AE8" s="6">
        <f>Global!AE5</f>
        <v>5</v>
      </c>
      <c r="AF8" s="6">
        <f>Global!AF5</f>
        <v>6</v>
      </c>
      <c r="AG8" s="6">
        <f>Global!AG5</f>
        <v>7</v>
      </c>
      <c r="AH8" s="6">
        <f>Global!AH5</f>
        <v>8</v>
      </c>
      <c r="AI8" s="6">
        <f>Global!AI5</f>
        <v>9</v>
      </c>
      <c r="AJ8" s="6">
        <f>Global!AJ5</f>
        <v>10</v>
      </c>
      <c r="AK8" s="6">
        <f>Global!AK5</f>
        <v>11</v>
      </c>
      <c r="AL8" s="6">
        <f>Global!AL5</f>
        <v>12</v>
      </c>
      <c r="AM8" s="6">
        <f>Global!AM5</f>
        <v>13</v>
      </c>
      <c r="AN8" s="6">
        <f>Global!AN5</f>
        <v>14</v>
      </c>
      <c r="AO8" s="6">
        <f>Global!AO5</f>
        <v>15</v>
      </c>
      <c r="AP8" s="6">
        <f>Global!AP5</f>
        <v>16</v>
      </c>
      <c r="AQ8" s="6">
        <f>Global!AQ5</f>
        <v>17</v>
      </c>
      <c r="AR8" s="6">
        <f>Global!AR5</f>
        <v>18</v>
      </c>
      <c r="AS8" s="6">
        <f>Global!AS5</f>
        <v>19</v>
      </c>
      <c r="AT8" s="6">
        <f>Global!AT5</f>
        <v>20</v>
      </c>
      <c r="AU8" s="6">
        <f>Global!AU5</f>
        <v>21</v>
      </c>
      <c r="AV8" s="6">
        <f>Global!AV5</f>
        <v>22</v>
      </c>
      <c r="AW8" s="6">
        <f>Global!AW5</f>
        <v>23</v>
      </c>
      <c r="AX8" s="6">
        <f>Global!AX5</f>
        <v>24</v>
      </c>
      <c r="AY8" s="6">
        <f>Global!AY5</f>
        <v>25</v>
      </c>
      <c r="AZ8" s="6">
        <f>Global!AZ5</f>
        <v>26</v>
      </c>
      <c r="BA8" s="6">
        <f>Global!BA5</f>
        <v>27</v>
      </c>
      <c r="BB8" s="6">
        <f>Global!BB5</f>
        <v>28</v>
      </c>
      <c r="BC8" s="6">
        <f>Global!BC5</f>
        <v>29</v>
      </c>
      <c r="BD8" s="6">
        <f>Global!BD5</f>
        <v>30</v>
      </c>
      <c r="BE8" s="6">
        <f>Global!BE5</f>
        <v>31</v>
      </c>
      <c r="BF8" s="6">
        <f>Global!BF5</f>
        <v>32</v>
      </c>
      <c r="BG8" s="6">
        <f>Global!BG5</f>
        <v>33</v>
      </c>
      <c r="BH8" s="6">
        <f>Global!BH5</f>
        <v>34</v>
      </c>
      <c r="BI8" s="6">
        <f>Global!BI5</f>
        <v>35</v>
      </c>
      <c r="BJ8" s="6">
        <f>Global!BJ5</f>
        <v>36</v>
      </c>
      <c r="BK8" s="6">
        <f>Global!BK5</f>
        <v>37</v>
      </c>
      <c r="BL8" s="6">
        <f>Global!BL5</f>
        <v>38</v>
      </c>
      <c r="BM8" s="6">
        <f>Global!BM5</f>
        <v>39</v>
      </c>
      <c r="BN8" s="6">
        <f>Global!BN5</f>
        <v>40</v>
      </c>
      <c r="BO8" s="6">
        <f>Global!BO5</f>
        <v>41</v>
      </c>
      <c r="BP8" s="6">
        <f>Global!BP5</f>
        <v>42</v>
      </c>
      <c r="BQ8" s="6">
        <f>Global!BQ5</f>
        <v>43</v>
      </c>
      <c r="BR8" s="6"/>
    </row>
    <row r="9" spans="1:72"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>
        <f>Global!Z6</f>
        <v>2024</v>
      </c>
      <c r="AA9" s="235">
        <f>Global!AA6</f>
        <v>2025</v>
      </c>
      <c r="AB9" s="235">
        <f>Global!AB6</f>
        <v>2026</v>
      </c>
      <c r="AC9" s="235">
        <f>Global!AC6</f>
        <v>2027</v>
      </c>
      <c r="AD9" s="235">
        <f>Global!AD6</f>
        <v>2028</v>
      </c>
      <c r="AE9" s="235">
        <f>Global!AE6</f>
        <v>2029</v>
      </c>
      <c r="AF9" s="235">
        <f>Global!AF6</f>
        <v>2030</v>
      </c>
      <c r="AG9" s="235">
        <f>Global!AG6</f>
        <v>2031</v>
      </c>
      <c r="AH9" s="235">
        <f>Global!AH6</f>
        <v>2032</v>
      </c>
      <c r="AI9" s="235">
        <f>Global!AI6</f>
        <v>2033</v>
      </c>
      <c r="AJ9" s="235">
        <f>Global!AJ6</f>
        <v>2034</v>
      </c>
      <c r="AK9" s="235">
        <f>Global!AK6</f>
        <v>2035</v>
      </c>
      <c r="AL9" s="235">
        <f>Global!AL6</f>
        <v>2036</v>
      </c>
      <c r="AM9" s="235">
        <f>Global!AM6</f>
        <v>2037</v>
      </c>
      <c r="AN9" s="235">
        <f>Global!AN6</f>
        <v>2038</v>
      </c>
      <c r="AO9" s="235">
        <f>Global!AO6</f>
        <v>2039</v>
      </c>
      <c r="AP9" s="235">
        <f>Global!AP6</f>
        <v>2040</v>
      </c>
      <c r="AQ9" s="235">
        <f>Global!AQ6</f>
        <v>2041</v>
      </c>
      <c r="AR9" s="235">
        <f>Global!AR6</f>
        <v>2042</v>
      </c>
      <c r="AS9" s="235">
        <f>Global!AS6</f>
        <v>2043</v>
      </c>
      <c r="AT9" s="235">
        <f>Global!AT6</f>
        <v>2044</v>
      </c>
      <c r="AU9" s="235">
        <f>Global!AU6</f>
        <v>2045</v>
      </c>
      <c r="AV9" s="235">
        <f>Global!AV6</f>
        <v>2046</v>
      </c>
      <c r="AW9" s="235">
        <f>Global!AW6</f>
        <v>2047</v>
      </c>
      <c r="AX9" s="235">
        <f>Global!AX6</f>
        <v>2048</v>
      </c>
      <c r="AY9" s="235">
        <f>Global!AY6</f>
        <v>2049</v>
      </c>
      <c r="AZ9" s="235">
        <f>Global!AZ6</f>
        <v>2050</v>
      </c>
      <c r="BA9" s="235">
        <f>Global!BA6</f>
        <v>2051</v>
      </c>
      <c r="BB9" s="235">
        <f>Global!BB6</f>
        <v>2052</v>
      </c>
      <c r="BC9" s="235">
        <f>Global!BC6</f>
        <v>2053</v>
      </c>
      <c r="BD9" s="235">
        <f>Global!BD6</f>
        <v>2054</v>
      </c>
      <c r="BE9" s="235">
        <f>Global!BE6</f>
        <v>2055</v>
      </c>
      <c r="BF9" s="235">
        <f>Global!BF6</f>
        <v>2056</v>
      </c>
      <c r="BG9" s="235">
        <f>Global!BG6</f>
        <v>2057</v>
      </c>
      <c r="BH9" s="235">
        <f>Global!BH6</f>
        <v>2058</v>
      </c>
      <c r="BI9" s="235">
        <f>Global!BI6</f>
        <v>2059</v>
      </c>
      <c r="BJ9" s="235">
        <f>Global!BJ6</f>
        <v>2060</v>
      </c>
      <c r="BK9" s="235">
        <f>Global!BK6</f>
        <v>2061</v>
      </c>
      <c r="BL9" s="235">
        <f>Global!BL6</f>
        <v>2062</v>
      </c>
      <c r="BM9" s="235">
        <f>Global!BM6</f>
        <v>2063</v>
      </c>
      <c r="BN9" s="235">
        <f>Global!BN6</f>
        <v>2064</v>
      </c>
      <c r="BO9" s="235">
        <f>Global!BO6</f>
        <v>2065</v>
      </c>
      <c r="BP9" s="235">
        <f>Global!BP6</f>
        <v>2066</v>
      </c>
      <c r="BQ9" s="235">
        <f>Global!BQ6</f>
        <v>2067</v>
      </c>
      <c r="BR9" s="235"/>
      <c r="BT9" s="11" t="s">
        <v>448</v>
      </c>
    </row>
    <row r="10" spans="1:72">
      <c r="I10" s="8" t="s">
        <v>5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6" t="str">
        <f>CONCATENATE(Global!$C$6,"$")</f>
        <v>2024$</v>
      </c>
      <c r="AA10" s="6" t="str">
        <f>CONCATENATE(Global!$C$6,"$")</f>
        <v>2024$</v>
      </c>
      <c r="AB10" s="6" t="str">
        <f>CONCATENATE(Global!$C$6,"$")</f>
        <v>2024$</v>
      </c>
      <c r="AC10" s="6" t="str">
        <f>CONCATENATE(Global!$C$6,"$")</f>
        <v>2024$</v>
      </c>
      <c r="AD10" s="6" t="str">
        <f>CONCATENATE(Global!$C$6,"$")</f>
        <v>2024$</v>
      </c>
      <c r="AE10" s="6" t="str">
        <f>CONCATENATE(Global!$C$6,"$")</f>
        <v>2024$</v>
      </c>
      <c r="AF10" s="6" t="str">
        <f>CONCATENATE(Global!$C$6,"$")</f>
        <v>2024$</v>
      </c>
      <c r="AG10" s="6" t="str">
        <f>CONCATENATE(Global!$C$6,"$")</f>
        <v>2024$</v>
      </c>
      <c r="AH10" s="6" t="str">
        <f>CONCATENATE(Global!$C$6,"$")</f>
        <v>2024$</v>
      </c>
      <c r="AI10" s="6" t="str">
        <f>CONCATENATE(Global!$C$6,"$")</f>
        <v>2024$</v>
      </c>
      <c r="AJ10" s="6" t="str">
        <f>CONCATENATE(Global!$C$6,"$")</f>
        <v>2024$</v>
      </c>
      <c r="AK10" s="6" t="str">
        <f>CONCATENATE(Global!$C$6,"$")</f>
        <v>2024$</v>
      </c>
      <c r="AL10" s="6" t="str">
        <f>CONCATENATE(Global!$C$6,"$")</f>
        <v>2024$</v>
      </c>
      <c r="AM10" s="6" t="str">
        <f>CONCATENATE(Global!$C$6,"$")</f>
        <v>2024$</v>
      </c>
      <c r="AN10" s="6" t="str">
        <f>CONCATENATE(Global!$C$6,"$")</f>
        <v>2024$</v>
      </c>
      <c r="AO10" s="6" t="str">
        <f>CONCATENATE(Global!$C$6,"$")</f>
        <v>2024$</v>
      </c>
      <c r="AP10" s="6" t="str">
        <f>CONCATENATE(Global!$C$6,"$")</f>
        <v>2024$</v>
      </c>
      <c r="AQ10" s="6" t="str">
        <f>CONCATENATE(Global!$C$6,"$")</f>
        <v>2024$</v>
      </c>
      <c r="AR10" s="6" t="str">
        <f>CONCATENATE(Global!$C$6,"$")</f>
        <v>2024$</v>
      </c>
      <c r="AS10" s="6" t="str">
        <f>CONCATENATE(Global!$C$6,"$")</f>
        <v>2024$</v>
      </c>
      <c r="AT10" s="6" t="str">
        <f>CONCATENATE(Global!$C$6,"$")</f>
        <v>2024$</v>
      </c>
      <c r="AU10" s="6" t="str">
        <f>CONCATENATE(Global!$C$6,"$")</f>
        <v>2024$</v>
      </c>
      <c r="AV10" s="6" t="str">
        <f>CONCATENATE(Global!$C$6,"$")</f>
        <v>2024$</v>
      </c>
      <c r="AW10" s="6" t="str">
        <f>CONCATENATE(Global!$C$6,"$")</f>
        <v>2024$</v>
      </c>
      <c r="AX10" s="6" t="str">
        <f>CONCATENATE(Global!$C$6,"$")</f>
        <v>2024$</v>
      </c>
      <c r="AY10" s="6" t="str">
        <f>CONCATENATE(Global!$C$6,"$")</f>
        <v>2024$</v>
      </c>
      <c r="AZ10" s="6" t="str">
        <f>CONCATENATE(Global!$C$6,"$")</f>
        <v>2024$</v>
      </c>
      <c r="BA10" s="6" t="str">
        <f>CONCATENATE(Global!$C$6,"$")</f>
        <v>2024$</v>
      </c>
      <c r="BB10" s="6" t="str">
        <f>CONCATENATE(Global!$C$6,"$")</f>
        <v>2024$</v>
      </c>
      <c r="BC10" s="6" t="str">
        <f>CONCATENATE(Global!$C$6,"$")</f>
        <v>2024$</v>
      </c>
      <c r="BD10" s="6" t="str">
        <f>CONCATENATE(Global!$C$6,"$")</f>
        <v>2024$</v>
      </c>
      <c r="BE10" s="6" t="str">
        <f>CONCATENATE(Global!$C$6,"$")</f>
        <v>2024$</v>
      </c>
      <c r="BF10" s="6" t="str">
        <f>CONCATENATE(Global!$C$6,"$")</f>
        <v>2024$</v>
      </c>
      <c r="BG10" s="6" t="str">
        <f>CONCATENATE(Global!$C$6,"$")</f>
        <v>2024$</v>
      </c>
      <c r="BH10" s="6" t="str">
        <f>CONCATENATE(Global!$C$6,"$")</f>
        <v>2024$</v>
      </c>
      <c r="BI10" s="6" t="str">
        <f>CONCATENATE(Global!$C$6,"$")</f>
        <v>2024$</v>
      </c>
      <c r="BJ10" s="6" t="str">
        <f>CONCATENATE(Global!$C$6,"$")</f>
        <v>2024$</v>
      </c>
      <c r="BK10" s="6" t="str">
        <f>CONCATENATE(Global!$C$6,"$")</f>
        <v>2024$</v>
      </c>
      <c r="BL10" s="6" t="str">
        <f>CONCATENATE(Global!$C$6,"$")</f>
        <v>2024$</v>
      </c>
      <c r="BM10" s="6" t="str">
        <f>CONCATENATE(Global!$C$6,"$")</f>
        <v>2024$</v>
      </c>
      <c r="BN10" s="6" t="str">
        <f>CONCATENATE(Global!$C$6,"$")</f>
        <v>2024$</v>
      </c>
      <c r="BO10" s="6" t="str">
        <f>CONCATENATE(Global!$C$6,"$")</f>
        <v>2024$</v>
      </c>
      <c r="BP10" s="6" t="str">
        <f>CONCATENATE(Global!$C$6,"$")</f>
        <v>2024$</v>
      </c>
      <c r="BQ10" s="6" t="str">
        <f>CONCATENATE(Global!$C$6,"$")</f>
        <v>2024$</v>
      </c>
    </row>
    <row r="11" spans="1:72" ht="18">
      <c r="A11" s="25" t="s">
        <v>469</v>
      </c>
      <c r="B11" s="3"/>
      <c r="C11" s="3"/>
      <c r="D11" s="3"/>
      <c r="E11" s="3"/>
      <c r="F11" s="3"/>
      <c r="G11" s="36"/>
      <c r="I11" s="13"/>
      <c r="BT11" s="45"/>
    </row>
    <row r="12" spans="1:72">
      <c r="A12" s="8" t="s">
        <v>470</v>
      </c>
      <c r="B12" s="11"/>
      <c r="C12" s="11"/>
      <c r="D12" s="11"/>
      <c r="E12" s="11"/>
      <c r="F12" s="11"/>
      <c r="G12" s="11"/>
      <c r="I12" s="8"/>
      <c r="BS12" s="4"/>
    </row>
    <row r="13" spans="1:72">
      <c r="A13" s="8"/>
      <c r="B13" s="11"/>
      <c r="C13" s="11"/>
      <c r="D13" s="11"/>
      <c r="E13" s="11"/>
      <c r="F13" s="11"/>
      <c r="G13" s="11"/>
      <c r="I13" s="8"/>
      <c r="BS13" s="4"/>
    </row>
    <row r="14" spans="1:72">
      <c r="A14" s="33" t="s">
        <v>458</v>
      </c>
      <c r="C14" s="12">
        <f>INDEX(Global!$J$22:$BQ$22,1,MATCH(AB9,Global!$J$6:$BQ$6,0))</f>
        <v>1.0431869544732197</v>
      </c>
      <c r="I14" s="8"/>
      <c r="X14" s="451"/>
      <c r="Y14" s="451"/>
      <c r="Z14" s="451">
        <f>INDEX(Global!$J$22:$BQ$22,1,MATCH(Z9,Global!$J$6:$BQ$6,0))</f>
        <v>1</v>
      </c>
      <c r="AA14" s="451">
        <f>INDEX(Global!$J$22:$BQ$22,1,MATCH(AA9,Global!$J$6:$BQ$6,0))</f>
        <v>1.0219847791539893</v>
      </c>
      <c r="AB14" s="451">
        <f>INDEX(Global!$J$22:$BQ$22,1,MATCH(AB9,Global!$J$6:$BQ$6,0))</f>
        <v>1.0431869544732197</v>
      </c>
      <c r="AC14" s="451">
        <f>INDEX(Global!$J$22:$BQ$22,1,MATCH(AC9,Global!$J$6:$BQ$6,0))</f>
        <v>1.0640058136284867</v>
      </c>
      <c r="AD14" s="451">
        <f>INDEX(Global!$J$22:$BQ$22,1,MATCH(AD9,Global!$J$6:$BQ$6,0))</f>
        <v>1.0851600744272218</v>
      </c>
      <c r="AE14" s="451">
        <f>INDEX(Global!$J$22:$BQ$22,1,MATCH(AE9,Global!$J$6:$BQ$6,0))</f>
        <v>1.1067854946774953</v>
      </c>
      <c r="AF14" s="451">
        <f>INDEX(Global!$J$22:$BQ$22,1,MATCH(AF9,Global!$J$6:$BQ$6,0))</f>
        <v>1.1288418732831504</v>
      </c>
      <c r="AG14" s="451">
        <f>INDEX(Global!$J$22:$BQ$22,1,MATCH(AG9,Global!$J$6:$BQ$6,0))</f>
        <v>1.1513377985214055</v>
      </c>
      <c r="AH14" s="451">
        <f>INDEX(Global!$J$22:$BQ$22,1,MATCH(AH9,Global!$J$6:$BQ$6,0))</f>
        <v>1.1742820298194396</v>
      </c>
      <c r="AI14" s="451">
        <f>INDEX(Global!$J$22:$BQ$22,1,MATCH(AI9,Global!$J$6:$BQ$6,0))</f>
        <v>1.1976835011651241</v>
      </c>
      <c r="AJ14" s="451">
        <f>INDEX(Global!$J$22:$BQ$22,1,MATCH(AJ9,Global!$J$6:$BQ$6,0))</f>
        <v>1.2215513245857248</v>
      </c>
      <c r="AK14" s="451">
        <f>INDEX(Global!$J$22:$BQ$22,1,MATCH(AK9,Global!$J$6:$BQ$6,0))</f>
        <v>1.2458947936959277</v>
      </c>
      <c r="AL14" s="451">
        <f>INDEX(Global!$J$22:$BQ$22,1,MATCH(AL9,Global!$J$6:$BQ$6,0))</f>
        <v>1.2707233873165726</v>
      </c>
      <c r="AM14" s="451">
        <f>INDEX(Global!$J$22:$BQ$22,1,MATCH(AM9,Global!$J$6:$BQ$6,0))</f>
        <v>1.2960467731655005</v>
      </c>
      <c r="AN14" s="451">
        <f>INDEX(Global!$J$22:$BQ$22,1,MATCH(AN9,Global!$J$6:$BQ$6,0))</f>
        <v>1.3218748116219545</v>
      </c>
      <c r="AO14" s="451">
        <f>INDEX(Global!$J$22:$BQ$22,1,MATCH(AO9,Global!$J$6:$BQ$6,0))</f>
        <v>1.348217559565998</v>
      </c>
      <c r="AP14" s="451">
        <f>INDEX(Global!$J$22:$BQ$22,1,MATCH(AP9,Global!$J$6:$BQ$6,0))</f>
        <v>1.3750852742944468</v>
      </c>
      <c r="AQ14" s="451">
        <f>INDEX(Global!$J$22:$BQ$22,1,MATCH(AQ9,Global!$J$6:$BQ$6,0))</f>
        <v>1.4024884175148384</v>
      </c>
      <c r="AR14" s="451">
        <f>INDEX(Global!$J$22:$BQ$22,1,MATCH(AR9,Global!$J$6:$BQ$6,0))</f>
        <v>1.4304376594189954</v>
      </c>
      <c r="AS14" s="451">
        <f>INDEX(Global!$J$22:$BQ$22,1,MATCH(AS9,Global!$J$6:$BQ$6,0))</f>
        <v>1.458943882837767</v>
      </c>
      <c r="AT14" s="451">
        <f>INDEX(Global!$J$22:$BQ$22,1,MATCH(AT9,Global!$J$6:$BQ$6,0))</f>
        <v>1.488018187478569</v>
      </c>
      <c r="AU14" s="451">
        <f>INDEX(Global!$J$22:$BQ$22,1,MATCH(AU9,Global!$J$6:$BQ$6,0))</f>
        <v>1.5176718942473693</v>
      </c>
      <c r="AV14" s="451">
        <f>INDEX(Global!$J$22:$BQ$22,1,MATCH(AV9,Global!$J$6:$BQ$6,0))</f>
        <v>1.5479165496568041</v>
      </c>
      <c r="AW14" s="451">
        <f>INDEX(Global!$J$22:$BQ$22,1,MATCH(AW9,Global!$J$6:$BQ$6,0))</f>
        <v>1.578763930322141</v>
      </c>
      <c r="AX14" s="451">
        <f>INDEX(Global!$J$22:$BQ$22,1,MATCH(AX9,Global!$J$6:$BQ$6,0))</f>
        <v>1.6102260475468377</v>
      </c>
      <c r="AY14" s="451">
        <f>INDEX(Global!$J$22:$BQ$22,1,MATCH(AY9,Global!$J$6:$BQ$6,0))</f>
        <v>1.6423151519994847</v>
      </c>
      <c r="AZ14" s="451">
        <f>INDEX(Global!$J$22:$BQ$22,1,MATCH(AZ9,Global!$J$6:$BQ$6,0))</f>
        <v>1.6750437384839505</v>
      </c>
      <c r="BA14" s="451">
        <f>INDEX(Global!$J$22:$BQ$22,1,MATCH(BA9,Global!$J$6:$BQ$6,0))</f>
        <v>1.7084245508045885</v>
      </c>
      <c r="BB14" s="451">
        <f>INDEX(Global!$J$22:$BQ$22,1,MATCH(BB9,Global!$J$6:$BQ$6,0))</f>
        <v>1.7424705867283989</v>
      </c>
      <c r="BC14" s="451">
        <f>INDEX(Global!$J$22:$BQ$22,1,MATCH(BC9,Global!$J$6:$BQ$6,0))</f>
        <v>1.7771951030460784</v>
      </c>
      <c r="BD14" s="451">
        <f>INDEX(Global!$J$22:$BQ$22,1,MATCH(BD9,Global!$J$6:$BQ$6,0))</f>
        <v>1.8126116207339278</v>
      </c>
      <c r="BE14" s="451">
        <f>INDEX(Global!$J$22:$BQ$22,1,MATCH(BE9,Global!$J$6:$BQ$6,0))</f>
        <v>1.8487339302186281</v>
      </c>
      <c r="BF14" s="451">
        <f>INDEX(Global!$J$22:$BQ$22,1,MATCH(BF9,Global!$J$6:$BQ$6,0))</f>
        <v>1.885576096746935</v>
      </c>
      <c r="BG14" s="451">
        <f>INDEX(Global!$J$22:$BQ$22,1,MATCH(BG9,Global!$J$6:$BQ$6,0))</f>
        <v>1.9231524658623818</v>
      </c>
      <c r="BH14" s="451">
        <f>INDEX(Global!$J$22:$BQ$22,1,MATCH(BH9,Global!$J$6:$BQ$6,0))</f>
        <v>1.9614776689911235</v>
      </c>
      <c r="BI14" s="451">
        <f>INDEX(Global!$J$22:$BQ$22,1,MATCH(BI9,Global!$J$6:$BQ$6,0))</f>
        <v>2.0005666291390991</v>
      </c>
      <c r="BJ14" s="451">
        <f>INDEX(Global!$J$22:$BQ$22,1,MATCH(BJ9,Global!$J$6:$BQ$6,0))</f>
        <v>2.0404345667027268</v>
      </c>
      <c r="BK14" s="451">
        <f>INDEX(Global!$J$22:$BQ$22,1,MATCH(BK9,Global!$J$6:$BQ$6,0))</f>
        <v>2.0810970053953977</v>
      </c>
      <c r="BL14" s="451">
        <f>INDEX(Global!$J$22:$BQ$22,1,MATCH(BL9,Global!$J$6:$BQ$6,0))</f>
        <v>2.1225697782920747</v>
      </c>
      <c r="BM14" s="451">
        <f>INDEX(Global!$J$22:$BQ$22,1,MATCH(BM9,Global!$J$6:$BQ$6,0))</f>
        <v>2.164869033994349</v>
      </c>
      <c r="BN14" s="451">
        <f>INDEX(Global!$J$22:$BQ$22,1,MATCH(BN9,Global!$J$6:$BQ$6,0))</f>
        <v>2.2080112429183569</v>
      </c>
      <c r="BO14" s="451">
        <f>INDEX(Global!$J$22:$BQ$22,1,MATCH(BO9,Global!$J$6:$BQ$6,0))</f>
        <v>2.252013203708005</v>
      </c>
      <c r="BP14" s="451">
        <f>INDEX(Global!$J$22:$BQ$22,1,MATCH(BP9,Global!$J$6:$BQ$6,0))</f>
        <v>2.2968920497759973</v>
      </c>
      <c r="BQ14" s="451">
        <f>INDEX(Global!$J$22:$BQ$22,1,MATCH(BQ9,Global!$J$6:$BQ$6,0))</f>
        <v>2.3426652559752172</v>
      </c>
    </row>
    <row r="15" spans="1:72">
      <c r="A15" s="8"/>
      <c r="B15" s="11"/>
      <c r="C15" s="11"/>
      <c r="D15" s="11"/>
      <c r="E15" s="11"/>
      <c r="F15" s="11"/>
      <c r="G15" s="11"/>
      <c r="I15" s="8"/>
      <c r="BS15" s="4"/>
    </row>
    <row r="16" spans="1:72">
      <c r="A16" t="s">
        <v>471</v>
      </c>
      <c r="B16" s="11"/>
      <c r="C16" s="11"/>
      <c r="D16" s="11"/>
      <c r="E16" s="11"/>
      <c r="F16" s="11"/>
      <c r="G16" s="11"/>
      <c r="I16" s="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S16" s="4"/>
    </row>
    <row r="17" spans="1:75">
      <c r="A17" s="232" t="s">
        <v>472</v>
      </c>
      <c r="B17" s="11"/>
      <c r="C17" s="7">
        <f>SUM('O&amp;M Data'!D3:D4)</f>
        <v>1070000</v>
      </c>
      <c r="D17" s="11"/>
      <c r="E17" s="11"/>
      <c r="F17" s="11"/>
      <c r="G17" s="11"/>
      <c r="I17" s="8" t="s">
        <v>473</v>
      </c>
      <c r="Z17" s="38"/>
      <c r="AA17" s="38"/>
      <c r="AB17" s="38">
        <f>$C$17*AB14</f>
        <v>1116210.0412863451</v>
      </c>
      <c r="AC17" s="38">
        <f t="shared" ref="AC17:BQ17" si="0">$C$17*AC14</f>
        <v>1138486.2205824808</v>
      </c>
      <c r="AD17" s="38">
        <f t="shared" si="0"/>
        <v>1161121.2796371274</v>
      </c>
      <c r="AE17" s="38">
        <f t="shared" si="0"/>
        <v>1184260.47930492</v>
      </c>
      <c r="AF17" s="38">
        <f t="shared" si="0"/>
        <v>1207860.804412971</v>
      </c>
      <c r="AG17" s="38">
        <f t="shared" si="0"/>
        <v>1231931.4444179039</v>
      </c>
      <c r="AH17" s="38">
        <f t="shared" si="0"/>
        <v>1256481.7719068003</v>
      </c>
      <c r="AI17" s="38">
        <f t="shared" si="0"/>
        <v>1281521.3462466828</v>
      </c>
      <c r="AJ17" s="38">
        <f t="shared" si="0"/>
        <v>1307059.9173067256</v>
      </c>
      <c r="AK17" s="38">
        <f t="shared" si="0"/>
        <v>1333107.4292546427</v>
      </c>
      <c r="AL17" s="38">
        <f t="shared" si="0"/>
        <v>1359674.0244287327</v>
      </c>
      <c r="AM17" s="38">
        <f t="shared" si="0"/>
        <v>1386770.0472870856</v>
      </c>
      <c r="AN17" s="38">
        <f t="shared" si="0"/>
        <v>1414406.0484354913</v>
      </c>
      <c r="AO17" s="38">
        <f t="shared" si="0"/>
        <v>1442592.7887356179</v>
      </c>
      <c r="AP17" s="38">
        <f t="shared" si="0"/>
        <v>1471341.243495058</v>
      </c>
      <c r="AQ17" s="38">
        <f t="shared" si="0"/>
        <v>1500662.606740877</v>
      </c>
      <c r="AR17" s="38">
        <f t="shared" si="0"/>
        <v>1530568.2955783249</v>
      </c>
      <c r="AS17" s="38">
        <f t="shared" si="0"/>
        <v>1561069.9546364106</v>
      </c>
      <c r="AT17" s="38">
        <f t="shared" si="0"/>
        <v>1592179.4606020688</v>
      </c>
      <c r="AU17" s="38">
        <f t="shared" si="0"/>
        <v>1623908.9268446851</v>
      </c>
      <c r="AV17" s="38">
        <f t="shared" si="0"/>
        <v>1656270.7081327804</v>
      </c>
      <c r="AW17" s="38">
        <f t="shared" si="0"/>
        <v>1689277.405444691</v>
      </c>
      <c r="AX17" s="38">
        <f t="shared" si="0"/>
        <v>1722941.8708751164</v>
      </c>
      <c r="AY17" s="38">
        <f t="shared" si="0"/>
        <v>1757277.2126394487</v>
      </c>
      <c r="AZ17" s="38">
        <f t="shared" si="0"/>
        <v>1792296.800177827</v>
      </c>
      <c r="BA17" s="38">
        <f t="shared" si="0"/>
        <v>1828014.2693609097</v>
      </c>
      <c r="BB17" s="38">
        <f t="shared" si="0"/>
        <v>1864443.5277993868</v>
      </c>
      <c r="BC17" s="38">
        <f t="shared" si="0"/>
        <v>1901598.760259304</v>
      </c>
      <c r="BD17" s="38">
        <f t="shared" si="0"/>
        <v>1939494.4341853028</v>
      </c>
      <c r="BE17" s="38">
        <f t="shared" si="0"/>
        <v>1978145.3053339322</v>
      </c>
      <c r="BF17" s="38">
        <f t="shared" si="0"/>
        <v>2017566.4235192204</v>
      </c>
      <c r="BG17" s="38">
        <f t="shared" si="0"/>
        <v>2057773.1384727485</v>
      </c>
      <c r="BH17" s="38">
        <f t="shared" si="0"/>
        <v>2098781.1058205022</v>
      </c>
      <c r="BI17" s="38">
        <f t="shared" si="0"/>
        <v>2140606.2931788359</v>
      </c>
      <c r="BJ17" s="38">
        <f t="shared" si="0"/>
        <v>2183264.9863719177</v>
      </c>
      <c r="BK17" s="38">
        <f t="shared" si="0"/>
        <v>2226773.7957730754</v>
      </c>
      <c r="BL17" s="38">
        <f t="shared" si="0"/>
        <v>2271149.66277252</v>
      </c>
      <c r="BM17" s="38">
        <f t="shared" si="0"/>
        <v>2316409.8663739534</v>
      </c>
      <c r="BN17" s="38">
        <f t="shared" si="0"/>
        <v>2362572.0299226418</v>
      </c>
      <c r="BO17" s="38">
        <f t="shared" si="0"/>
        <v>2409654.1279675653</v>
      </c>
      <c r="BP17" s="38">
        <f t="shared" si="0"/>
        <v>2457674.493260317</v>
      </c>
      <c r="BQ17" s="38">
        <f t="shared" si="0"/>
        <v>2506651.8238934823</v>
      </c>
      <c r="BS17" s="4"/>
    </row>
    <row r="18" spans="1:75">
      <c r="A18" s="232" t="s">
        <v>474</v>
      </c>
      <c r="B18" s="11"/>
      <c r="C18" s="7">
        <f>'O&amp;M Data'!D5</f>
        <v>1800000</v>
      </c>
      <c r="D18" s="11"/>
      <c r="E18" s="11"/>
      <c r="F18" s="11"/>
      <c r="G18" s="11"/>
      <c r="I18" s="8" t="s">
        <v>475</v>
      </c>
      <c r="Z18" s="38"/>
      <c r="AA18" s="38"/>
      <c r="AB18" s="38"/>
      <c r="AC18" s="38">
        <f>$C$18*AC14</f>
        <v>1915210.4645312759</v>
      </c>
      <c r="AD18" s="38"/>
      <c r="AE18" s="38"/>
      <c r="AF18" s="38"/>
      <c r="AG18" s="38"/>
      <c r="AH18" s="38"/>
      <c r="AI18" s="38"/>
      <c r="AJ18" s="38"/>
      <c r="AK18" s="38"/>
      <c r="AL18" s="38"/>
      <c r="AM18" s="38">
        <f>$C$18*AM14</f>
        <v>2332884.1916979011</v>
      </c>
      <c r="AN18" s="38"/>
      <c r="AO18" s="38"/>
      <c r="AP18" s="38"/>
      <c r="AQ18" s="38"/>
      <c r="AR18" s="38"/>
      <c r="AS18" s="38"/>
      <c r="AT18" s="38"/>
      <c r="AU18" s="38"/>
      <c r="AV18" s="38"/>
      <c r="AW18" s="38">
        <f>$C$18*AW14</f>
        <v>2841775.074579854</v>
      </c>
      <c r="AX18" s="38"/>
      <c r="AY18" s="38"/>
      <c r="AZ18" s="38"/>
      <c r="BA18" s="38"/>
      <c r="BB18" s="38"/>
      <c r="BC18" s="38"/>
      <c r="BD18" s="38"/>
      <c r="BE18" s="38"/>
      <c r="BF18" s="38"/>
      <c r="BG18" s="38">
        <f>$C$18*BG14</f>
        <v>3461674.4385522869</v>
      </c>
      <c r="BH18" s="38"/>
      <c r="BI18" s="38"/>
      <c r="BJ18" s="38"/>
      <c r="BK18" s="38"/>
      <c r="BL18" s="38"/>
      <c r="BM18" s="38"/>
      <c r="BN18" s="38"/>
      <c r="BO18" s="38"/>
      <c r="BP18" s="38"/>
      <c r="BQ18" s="38">
        <f>$C$18*BQ14</f>
        <v>4216797.460755391</v>
      </c>
      <c r="BS18" s="4"/>
    </row>
    <row r="19" spans="1:75">
      <c r="A19" s="232" t="s">
        <v>476</v>
      </c>
      <c r="B19" s="11"/>
      <c r="C19" s="7">
        <f>'O&amp;M Data'!D12</f>
        <v>2700000</v>
      </c>
      <c r="D19" s="11"/>
      <c r="E19" s="11"/>
      <c r="F19" s="11"/>
      <c r="G19" s="11"/>
      <c r="I19" s="8"/>
      <c r="Z19" s="38"/>
      <c r="AA19" s="38"/>
      <c r="AB19" s="38"/>
      <c r="AC19" s="38">
        <f>C19*AC14</f>
        <v>2872815.6967969141</v>
      </c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S19" s="4"/>
    </row>
    <row r="20" spans="1:75">
      <c r="A20" s="232" t="s">
        <v>477</v>
      </c>
      <c r="B20" s="11"/>
      <c r="C20" s="7">
        <f>SUM('O&amp;M Data'!D14:D15)</f>
        <v>104251755.36</v>
      </c>
      <c r="D20" s="11"/>
      <c r="E20" s="11"/>
      <c r="F20" s="11"/>
      <c r="G20" s="11"/>
      <c r="I20" s="8" t="s">
        <v>478</v>
      </c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>
        <f>C20*AP14</f>
        <v>143355053.61488315</v>
      </c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S20" s="4"/>
    </row>
    <row r="21" spans="1:75">
      <c r="A21" t="s">
        <v>479</v>
      </c>
      <c r="B21" s="11"/>
      <c r="C21" s="32">
        <f>SUM(Z21:BQ21)</f>
        <v>233276063.11447319</v>
      </c>
      <c r="D21" s="11"/>
      <c r="E21" s="11"/>
      <c r="F21" s="11"/>
      <c r="G21" s="11"/>
      <c r="I21" s="8" t="s">
        <v>478</v>
      </c>
      <c r="Z21" s="291">
        <f>SUM(Z17:Z20)</f>
        <v>0</v>
      </c>
      <c r="AA21" s="291">
        <f t="shared" ref="AA21:BQ21" si="1">SUM(AA17:AA20)</f>
        <v>0</v>
      </c>
      <c r="AB21" s="291">
        <f t="shared" si="1"/>
        <v>1116210.0412863451</v>
      </c>
      <c r="AC21" s="291">
        <f t="shared" si="1"/>
        <v>5926512.3819106705</v>
      </c>
      <c r="AD21" s="291">
        <f t="shared" si="1"/>
        <v>1161121.2796371274</v>
      </c>
      <c r="AE21" s="291">
        <f t="shared" si="1"/>
        <v>1184260.47930492</v>
      </c>
      <c r="AF21" s="291">
        <f t="shared" si="1"/>
        <v>1207860.804412971</v>
      </c>
      <c r="AG21" s="291">
        <f t="shared" si="1"/>
        <v>1231931.4444179039</v>
      </c>
      <c r="AH21" s="291">
        <f t="shared" si="1"/>
        <v>1256481.7719068003</v>
      </c>
      <c r="AI21" s="291">
        <f t="shared" si="1"/>
        <v>1281521.3462466828</v>
      </c>
      <c r="AJ21" s="291">
        <f t="shared" si="1"/>
        <v>1307059.9173067256</v>
      </c>
      <c r="AK21" s="291">
        <f t="shared" si="1"/>
        <v>1333107.4292546427</v>
      </c>
      <c r="AL21" s="291">
        <f t="shared" si="1"/>
        <v>1359674.0244287327</v>
      </c>
      <c r="AM21" s="291">
        <f t="shared" si="1"/>
        <v>3719654.2389849867</v>
      </c>
      <c r="AN21" s="291">
        <f t="shared" si="1"/>
        <v>1414406.0484354913</v>
      </c>
      <c r="AO21" s="291">
        <f t="shared" si="1"/>
        <v>1442592.7887356179</v>
      </c>
      <c r="AP21" s="291">
        <f t="shared" si="1"/>
        <v>144826394.8583782</v>
      </c>
      <c r="AQ21" s="291">
        <f t="shared" si="1"/>
        <v>1500662.606740877</v>
      </c>
      <c r="AR21" s="291">
        <f t="shared" si="1"/>
        <v>1530568.2955783249</v>
      </c>
      <c r="AS21" s="291">
        <f t="shared" si="1"/>
        <v>1561069.9546364106</v>
      </c>
      <c r="AT21" s="291">
        <f t="shared" si="1"/>
        <v>1592179.4606020688</v>
      </c>
      <c r="AU21" s="291">
        <f t="shared" si="1"/>
        <v>1623908.9268446851</v>
      </c>
      <c r="AV21" s="291">
        <f t="shared" si="1"/>
        <v>1656270.7081327804</v>
      </c>
      <c r="AW21" s="291">
        <f t="shared" si="1"/>
        <v>4531052.4800245445</v>
      </c>
      <c r="AX21" s="291">
        <f t="shared" si="1"/>
        <v>1722941.8708751164</v>
      </c>
      <c r="AY21" s="291">
        <f t="shared" si="1"/>
        <v>1757277.2126394487</v>
      </c>
      <c r="AZ21" s="291">
        <f t="shared" si="1"/>
        <v>1792296.800177827</v>
      </c>
      <c r="BA21" s="291">
        <f t="shared" si="1"/>
        <v>1828014.2693609097</v>
      </c>
      <c r="BB21" s="291">
        <f t="shared" si="1"/>
        <v>1864443.5277993868</v>
      </c>
      <c r="BC21" s="291">
        <f t="shared" si="1"/>
        <v>1901598.760259304</v>
      </c>
      <c r="BD21" s="291">
        <f t="shared" si="1"/>
        <v>1939494.4341853028</v>
      </c>
      <c r="BE21" s="291">
        <f t="shared" si="1"/>
        <v>1978145.3053339322</v>
      </c>
      <c r="BF21" s="291">
        <f t="shared" si="1"/>
        <v>2017566.4235192204</v>
      </c>
      <c r="BG21" s="291">
        <f t="shared" si="1"/>
        <v>5519447.5770250354</v>
      </c>
      <c r="BH21" s="291">
        <f t="shared" si="1"/>
        <v>2098781.1058205022</v>
      </c>
      <c r="BI21" s="291">
        <f t="shared" si="1"/>
        <v>2140606.2931788359</v>
      </c>
      <c r="BJ21" s="291">
        <f t="shared" si="1"/>
        <v>2183264.9863719177</v>
      </c>
      <c r="BK21" s="291">
        <f t="shared" si="1"/>
        <v>2226773.7957730754</v>
      </c>
      <c r="BL21" s="291">
        <f t="shared" si="1"/>
        <v>2271149.66277252</v>
      </c>
      <c r="BM21" s="291">
        <f t="shared" si="1"/>
        <v>2316409.8663739534</v>
      </c>
      <c r="BN21" s="291">
        <f t="shared" si="1"/>
        <v>2362572.0299226418</v>
      </c>
      <c r="BO21" s="291">
        <f t="shared" si="1"/>
        <v>2409654.1279675653</v>
      </c>
      <c r="BP21" s="291">
        <f t="shared" si="1"/>
        <v>2457674.493260317</v>
      </c>
      <c r="BQ21" s="291">
        <f t="shared" si="1"/>
        <v>6723449.2846488729</v>
      </c>
      <c r="BS21" s="4"/>
    </row>
    <row r="22" spans="1:75">
      <c r="B22" s="11"/>
      <c r="C22" s="11"/>
      <c r="D22" s="11"/>
      <c r="E22" s="11"/>
      <c r="F22" s="11"/>
      <c r="G22" s="11"/>
      <c r="I22" s="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S22" s="4"/>
    </row>
    <row r="23" spans="1:75">
      <c r="A23" t="s">
        <v>480</v>
      </c>
      <c r="B23" s="11"/>
      <c r="C23" s="11"/>
      <c r="D23" s="11"/>
      <c r="E23" s="11"/>
      <c r="F23" s="11"/>
      <c r="G23" s="11"/>
      <c r="I23" s="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S23" s="4"/>
    </row>
    <row r="24" spans="1:75">
      <c r="A24" s="232" t="s">
        <v>481</v>
      </c>
      <c r="B24" s="11"/>
      <c r="C24" s="7">
        <f>'O&amp;M Data'!D21</f>
        <v>70000</v>
      </c>
      <c r="D24" s="11"/>
      <c r="E24" s="11"/>
      <c r="F24" s="11"/>
      <c r="G24" s="11"/>
      <c r="I24" s="8" t="s">
        <v>473</v>
      </c>
      <c r="Z24" s="38"/>
      <c r="AA24" s="38"/>
      <c r="AB24" s="38"/>
      <c r="AC24" s="38">
        <f>$C$24*AC14</f>
        <v>74480.406953994068</v>
      </c>
      <c r="AD24" s="38">
        <f t="shared" ref="AD24:BQ24" si="2">$C$24*AD14</f>
        <v>75961.205209905529</v>
      </c>
      <c r="AE24" s="38">
        <f t="shared" si="2"/>
        <v>77474.984627424667</v>
      </c>
      <c r="AF24" s="38">
        <f t="shared" si="2"/>
        <v>79018.931129820528</v>
      </c>
      <c r="AG24" s="38">
        <f t="shared" si="2"/>
        <v>80593.64589649839</v>
      </c>
      <c r="AH24" s="38">
        <f t="shared" si="2"/>
        <v>82199.742087360777</v>
      </c>
      <c r="AI24" s="38">
        <f t="shared" si="2"/>
        <v>83837.845081558684</v>
      </c>
      <c r="AJ24" s="38">
        <f t="shared" si="2"/>
        <v>85508.592721000736</v>
      </c>
      <c r="AK24" s="38">
        <f t="shared" si="2"/>
        <v>87212.635558714945</v>
      </c>
      <c r="AL24" s="38">
        <f t="shared" si="2"/>
        <v>88950.637112160082</v>
      </c>
      <c r="AM24" s="38">
        <f t="shared" si="2"/>
        <v>90723.27412158504</v>
      </c>
      <c r="AN24" s="38">
        <f t="shared" si="2"/>
        <v>92531.236813536816</v>
      </c>
      <c r="AO24" s="38">
        <f t="shared" si="2"/>
        <v>94375.229169619852</v>
      </c>
      <c r="AP24" s="38">
        <f t="shared" si="2"/>
        <v>96255.969200611275</v>
      </c>
      <c r="AQ24" s="38">
        <f t="shared" si="2"/>
        <v>98174.189226038696</v>
      </c>
      <c r="AR24" s="38">
        <f t="shared" si="2"/>
        <v>100130.63615932968</v>
      </c>
      <c r="AS24" s="38">
        <f t="shared" si="2"/>
        <v>102126.07179864369</v>
      </c>
      <c r="AT24" s="38">
        <f t="shared" si="2"/>
        <v>104161.27312349982</v>
      </c>
      <c r="AU24" s="38">
        <f t="shared" si="2"/>
        <v>106237.03259731585</v>
      </c>
      <c r="AV24" s="38">
        <f t="shared" si="2"/>
        <v>108354.15847597629</v>
      </c>
      <c r="AW24" s="38">
        <f t="shared" si="2"/>
        <v>110513.47512254988</v>
      </c>
      <c r="AX24" s="38">
        <f t="shared" si="2"/>
        <v>112715.82332827864</v>
      </c>
      <c r="AY24" s="38">
        <f t="shared" si="2"/>
        <v>114962.06063996394</v>
      </c>
      <c r="AZ24" s="38">
        <f t="shared" si="2"/>
        <v>117253.06169387653</v>
      </c>
      <c r="BA24" s="38">
        <f t="shared" si="2"/>
        <v>119589.7185563212</v>
      </c>
      <c r="BB24" s="38">
        <f t="shared" si="2"/>
        <v>121972.94107098793</v>
      </c>
      <c r="BC24" s="38">
        <f t="shared" si="2"/>
        <v>124403.6572132255</v>
      </c>
      <c r="BD24" s="38">
        <f t="shared" si="2"/>
        <v>126882.81345137494</v>
      </c>
      <c r="BE24" s="38">
        <f t="shared" si="2"/>
        <v>129411.37511530396</v>
      </c>
      <c r="BF24" s="38">
        <f t="shared" si="2"/>
        <v>131990.32677228545</v>
      </c>
      <c r="BG24" s="38">
        <f t="shared" si="2"/>
        <v>134620.67261036672</v>
      </c>
      <c r="BH24" s="38">
        <f t="shared" si="2"/>
        <v>137303.43682937865</v>
      </c>
      <c r="BI24" s="38">
        <f t="shared" si="2"/>
        <v>140039.66403973693</v>
      </c>
      <c r="BJ24" s="38">
        <f t="shared" si="2"/>
        <v>142830.41966919089</v>
      </c>
      <c r="BK24" s="38">
        <f t="shared" si="2"/>
        <v>145676.79037767783</v>
      </c>
      <c r="BL24" s="38">
        <f t="shared" si="2"/>
        <v>148579.88448044524</v>
      </c>
      <c r="BM24" s="38">
        <f t="shared" si="2"/>
        <v>151540.83237960443</v>
      </c>
      <c r="BN24" s="38">
        <f t="shared" si="2"/>
        <v>154560.787004285</v>
      </c>
      <c r="BO24" s="38">
        <f t="shared" si="2"/>
        <v>157640.92425956036</v>
      </c>
      <c r="BP24" s="38">
        <f t="shared" si="2"/>
        <v>160782.44348431981</v>
      </c>
      <c r="BQ24" s="38">
        <f t="shared" si="2"/>
        <v>163986.56791826521</v>
      </c>
      <c r="BS24" s="4"/>
    </row>
    <row r="25" spans="1:75">
      <c r="A25" s="232" t="s">
        <v>474</v>
      </c>
      <c r="B25" s="11"/>
      <c r="C25" s="7">
        <f>'O&amp;M Data'!D22</f>
        <v>1800000</v>
      </c>
      <c r="D25" s="11"/>
      <c r="E25" s="11"/>
      <c r="F25" s="11"/>
      <c r="G25" s="11"/>
      <c r="I25" s="8" t="s">
        <v>475</v>
      </c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>
        <f>$C$25*AQ14</f>
        <v>2524479.1515267091</v>
      </c>
      <c r="AR25" s="38"/>
      <c r="AS25" s="38"/>
      <c r="AT25" s="38"/>
      <c r="AU25" s="38"/>
      <c r="AV25" s="38"/>
      <c r="AW25" s="38"/>
      <c r="AX25" s="38"/>
      <c r="AY25" s="38"/>
      <c r="AZ25" s="38"/>
      <c r="BA25" s="38">
        <f>$C$25*BA14</f>
        <v>3075164.1914482592</v>
      </c>
      <c r="BB25" s="38"/>
      <c r="BC25" s="38"/>
      <c r="BD25" s="38"/>
      <c r="BE25" s="38"/>
      <c r="BF25" s="38"/>
      <c r="BG25" s="38"/>
      <c r="BH25" s="38"/>
      <c r="BI25" s="38"/>
      <c r="BJ25" s="38"/>
      <c r="BK25" s="38">
        <f>$C$25*BK14</f>
        <v>3745974.609711716</v>
      </c>
      <c r="BL25" s="38"/>
      <c r="BM25" s="38"/>
      <c r="BN25" s="38"/>
      <c r="BO25" s="38"/>
      <c r="BP25" s="38"/>
      <c r="BQ25" s="38"/>
      <c r="BS25" s="4"/>
    </row>
    <row r="26" spans="1:75">
      <c r="A26" t="s">
        <v>479</v>
      </c>
      <c r="B26" s="11"/>
      <c r="C26" s="32">
        <f>SUM(Z26:BQ26)</f>
        <v>14001183.325768277</v>
      </c>
      <c r="D26" s="11"/>
      <c r="E26" s="11"/>
      <c r="F26" s="11"/>
      <c r="G26" s="11"/>
      <c r="I26" s="8" t="s">
        <v>478</v>
      </c>
      <c r="Z26" s="291">
        <f>SUM(Z24:Z25)</f>
        <v>0</v>
      </c>
      <c r="AA26" s="291">
        <f t="shared" ref="AA26:BQ26" si="3">SUM(AA24:AA25)</f>
        <v>0</v>
      </c>
      <c r="AB26" s="291">
        <f t="shared" si="3"/>
        <v>0</v>
      </c>
      <c r="AC26" s="291">
        <f t="shared" si="3"/>
        <v>74480.406953994068</v>
      </c>
      <c r="AD26" s="291">
        <f t="shared" si="3"/>
        <v>75961.205209905529</v>
      </c>
      <c r="AE26" s="291">
        <f t="shared" si="3"/>
        <v>77474.984627424667</v>
      </c>
      <c r="AF26" s="291">
        <f t="shared" si="3"/>
        <v>79018.931129820528</v>
      </c>
      <c r="AG26" s="291">
        <f t="shared" si="3"/>
        <v>80593.64589649839</v>
      </c>
      <c r="AH26" s="291">
        <f t="shared" si="3"/>
        <v>82199.742087360777</v>
      </c>
      <c r="AI26" s="291">
        <f t="shared" si="3"/>
        <v>83837.845081558684</v>
      </c>
      <c r="AJ26" s="291">
        <f t="shared" si="3"/>
        <v>85508.592721000736</v>
      </c>
      <c r="AK26" s="291">
        <f t="shared" si="3"/>
        <v>87212.635558714945</v>
      </c>
      <c r="AL26" s="291">
        <f t="shared" si="3"/>
        <v>88950.637112160082</v>
      </c>
      <c r="AM26" s="291">
        <f t="shared" si="3"/>
        <v>90723.27412158504</v>
      </c>
      <c r="AN26" s="291">
        <f t="shared" si="3"/>
        <v>92531.236813536816</v>
      </c>
      <c r="AO26" s="291">
        <f t="shared" si="3"/>
        <v>94375.229169619852</v>
      </c>
      <c r="AP26" s="291">
        <f t="shared" si="3"/>
        <v>96255.969200611275</v>
      </c>
      <c r="AQ26" s="291">
        <f t="shared" si="3"/>
        <v>2622653.3407527478</v>
      </c>
      <c r="AR26" s="291">
        <f t="shared" si="3"/>
        <v>100130.63615932968</v>
      </c>
      <c r="AS26" s="291">
        <f t="shared" si="3"/>
        <v>102126.07179864369</v>
      </c>
      <c r="AT26" s="291">
        <f t="shared" si="3"/>
        <v>104161.27312349982</v>
      </c>
      <c r="AU26" s="291">
        <f t="shared" si="3"/>
        <v>106237.03259731585</v>
      </c>
      <c r="AV26" s="291">
        <f t="shared" si="3"/>
        <v>108354.15847597629</v>
      </c>
      <c r="AW26" s="291">
        <f t="shared" si="3"/>
        <v>110513.47512254988</v>
      </c>
      <c r="AX26" s="291">
        <f t="shared" si="3"/>
        <v>112715.82332827864</v>
      </c>
      <c r="AY26" s="291">
        <f t="shared" si="3"/>
        <v>114962.06063996394</v>
      </c>
      <c r="AZ26" s="291">
        <f t="shared" si="3"/>
        <v>117253.06169387653</v>
      </c>
      <c r="BA26" s="291">
        <f t="shared" si="3"/>
        <v>3194753.9100045804</v>
      </c>
      <c r="BB26" s="291">
        <f t="shared" si="3"/>
        <v>121972.94107098793</v>
      </c>
      <c r="BC26" s="291">
        <f t="shared" si="3"/>
        <v>124403.6572132255</v>
      </c>
      <c r="BD26" s="291">
        <f t="shared" si="3"/>
        <v>126882.81345137494</v>
      </c>
      <c r="BE26" s="291">
        <f t="shared" si="3"/>
        <v>129411.37511530396</v>
      </c>
      <c r="BF26" s="291">
        <f t="shared" si="3"/>
        <v>131990.32677228545</v>
      </c>
      <c r="BG26" s="291">
        <f t="shared" si="3"/>
        <v>134620.67261036672</v>
      </c>
      <c r="BH26" s="291">
        <f t="shared" si="3"/>
        <v>137303.43682937865</v>
      </c>
      <c r="BI26" s="291">
        <f t="shared" si="3"/>
        <v>140039.66403973693</v>
      </c>
      <c r="BJ26" s="291">
        <f t="shared" si="3"/>
        <v>142830.41966919089</v>
      </c>
      <c r="BK26" s="291">
        <f t="shared" si="3"/>
        <v>3891651.4000893938</v>
      </c>
      <c r="BL26" s="291">
        <f t="shared" si="3"/>
        <v>148579.88448044524</v>
      </c>
      <c r="BM26" s="291">
        <f t="shared" si="3"/>
        <v>151540.83237960443</v>
      </c>
      <c r="BN26" s="291">
        <f t="shared" si="3"/>
        <v>154560.787004285</v>
      </c>
      <c r="BO26" s="291">
        <f t="shared" si="3"/>
        <v>157640.92425956036</v>
      </c>
      <c r="BP26" s="291">
        <f t="shared" si="3"/>
        <v>160782.44348431981</v>
      </c>
      <c r="BQ26" s="291">
        <f t="shared" si="3"/>
        <v>163986.56791826521</v>
      </c>
      <c r="BS26" s="4"/>
    </row>
    <row r="27" spans="1:75">
      <c r="B27" s="11"/>
      <c r="C27" s="11"/>
      <c r="D27" s="11"/>
      <c r="E27" s="11"/>
      <c r="F27" s="11"/>
      <c r="G27" s="11"/>
      <c r="I27" s="8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S27" s="4"/>
    </row>
    <row r="28" spans="1:75">
      <c r="A28" t="s">
        <v>482</v>
      </c>
      <c r="B28" s="11"/>
      <c r="C28" s="32">
        <f>SUM(Z28:BQ28)</f>
        <v>219274879.7887049</v>
      </c>
      <c r="D28" s="11"/>
      <c r="E28" s="11"/>
      <c r="F28" s="11"/>
      <c r="G28" s="11"/>
      <c r="I28" s="8" t="s">
        <v>483</v>
      </c>
      <c r="Z28" s="291">
        <f>Z21-Z26</f>
        <v>0</v>
      </c>
      <c r="AA28" s="291">
        <f>AA21-AA26</f>
        <v>0</v>
      </c>
      <c r="AB28" s="291">
        <f>AB21-AB26</f>
        <v>1116210.0412863451</v>
      </c>
      <c r="AC28" s="291">
        <f t="shared" ref="AC28:BQ28" si="4">AC21-AC26</f>
        <v>5852031.9749566764</v>
      </c>
      <c r="AD28" s="291">
        <f t="shared" si="4"/>
        <v>1085160.0744272219</v>
      </c>
      <c r="AE28" s="291">
        <f t="shared" si="4"/>
        <v>1106785.4946774952</v>
      </c>
      <c r="AF28" s="291">
        <f t="shared" si="4"/>
        <v>1128841.8732831506</v>
      </c>
      <c r="AG28" s="291">
        <f t="shared" si="4"/>
        <v>1151337.7985214056</v>
      </c>
      <c r="AH28" s="291">
        <f t="shared" si="4"/>
        <v>1174282.0298194396</v>
      </c>
      <c r="AI28" s="291">
        <f t="shared" si="4"/>
        <v>1197683.5011651241</v>
      </c>
      <c r="AJ28" s="291">
        <f t="shared" si="4"/>
        <v>1221551.3245857249</v>
      </c>
      <c r="AK28" s="291">
        <f t="shared" si="4"/>
        <v>1245894.7936959278</v>
      </c>
      <c r="AL28" s="291">
        <f t="shared" si="4"/>
        <v>1270723.3873165727</v>
      </c>
      <c r="AM28" s="291">
        <f t="shared" si="4"/>
        <v>3628930.9648634018</v>
      </c>
      <c r="AN28" s="291">
        <f t="shared" si="4"/>
        <v>1321874.8116219544</v>
      </c>
      <c r="AO28" s="291">
        <f t="shared" si="4"/>
        <v>1348217.5595659981</v>
      </c>
      <c r="AP28" s="291">
        <f t="shared" si="4"/>
        <v>144730138.88917759</v>
      </c>
      <c r="AQ28" s="291">
        <f t="shared" si="4"/>
        <v>-1121990.7340118708</v>
      </c>
      <c r="AR28" s="291">
        <f t="shared" si="4"/>
        <v>1430437.6594189953</v>
      </c>
      <c r="AS28" s="291">
        <f t="shared" si="4"/>
        <v>1458943.8828377668</v>
      </c>
      <c r="AT28" s="291">
        <f t="shared" si="4"/>
        <v>1488018.1874785689</v>
      </c>
      <c r="AU28" s="291">
        <f t="shared" si="4"/>
        <v>1517671.8942473694</v>
      </c>
      <c r="AV28" s="291">
        <f t="shared" si="4"/>
        <v>1547916.5496568042</v>
      </c>
      <c r="AW28" s="291">
        <f t="shared" si="4"/>
        <v>4420539.004901995</v>
      </c>
      <c r="AX28" s="291">
        <f t="shared" si="4"/>
        <v>1610226.0475468377</v>
      </c>
      <c r="AY28" s="291">
        <f t="shared" si="4"/>
        <v>1642315.1519994847</v>
      </c>
      <c r="AZ28" s="291">
        <f t="shared" si="4"/>
        <v>1675043.7384839505</v>
      </c>
      <c r="BA28" s="291">
        <f t="shared" si="4"/>
        <v>-1366739.6406436707</v>
      </c>
      <c r="BB28" s="291">
        <f t="shared" si="4"/>
        <v>1742470.5867283989</v>
      </c>
      <c r="BC28" s="291">
        <f t="shared" si="4"/>
        <v>1777195.1030460785</v>
      </c>
      <c r="BD28" s="291">
        <f t="shared" si="4"/>
        <v>1812611.6207339279</v>
      </c>
      <c r="BE28" s="291">
        <f t="shared" si="4"/>
        <v>1848733.9302186281</v>
      </c>
      <c r="BF28" s="291">
        <f t="shared" si="4"/>
        <v>1885576.096746935</v>
      </c>
      <c r="BG28" s="291">
        <f t="shared" si="4"/>
        <v>5384826.9044146687</v>
      </c>
      <c r="BH28" s="291">
        <f>BH21-BH26</f>
        <v>1961477.6689911236</v>
      </c>
      <c r="BI28" s="291">
        <f t="shared" si="4"/>
        <v>2000566.629139099</v>
      </c>
      <c r="BJ28" s="291">
        <f t="shared" si="4"/>
        <v>2040434.5667027268</v>
      </c>
      <c r="BK28" s="291">
        <f t="shared" si="4"/>
        <v>-1664877.6043163184</v>
      </c>
      <c r="BL28" s="291">
        <f t="shared" si="4"/>
        <v>2122569.7782920748</v>
      </c>
      <c r="BM28" s="291">
        <f t="shared" si="4"/>
        <v>2164869.0339943492</v>
      </c>
      <c r="BN28" s="291">
        <f t="shared" si="4"/>
        <v>2208011.2429183568</v>
      </c>
      <c r="BO28" s="291">
        <f t="shared" si="4"/>
        <v>2252013.2037080051</v>
      </c>
      <c r="BP28" s="291">
        <f t="shared" si="4"/>
        <v>2296892.0497759972</v>
      </c>
      <c r="BQ28" s="291">
        <f t="shared" si="4"/>
        <v>6559462.7167306077</v>
      </c>
      <c r="BS28" s="4"/>
    </row>
    <row r="29" spans="1:75">
      <c r="B29" s="11"/>
      <c r="C29" s="11"/>
      <c r="D29" s="11"/>
      <c r="E29" s="11"/>
      <c r="F29" s="11"/>
      <c r="G29" s="11"/>
      <c r="I29" s="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S29" s="4"/>
    </row>
    <row r="30" spans="1:75" ht="18">
      <c r="A30" s="26" t="s">
        <v>460</v>
      </c>
      <c r="B30" s="22"/>
      <c r="C30" s="22"/>
      <c r="D30" s="22"/>
      <c r="E30" s="22"/>
      <c r="F30" s="22"/>
      <c r="G30" s="22"/>
      <c r="I30" s="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S30" s="4"/>
    </row>
    <row r="31" spans="1:75">
      <c r="A31" t="s">
        <v>9</v>
      </c>
      <c r="I31" s="8"/>
      <c r="V31" s="422"/>
      <c r="W31" s="422"/>
      <c r="X31" s="423"/>
      <c r="Y31" s="423"/>
      <c r="Z31" s="12">
        <f>Global!Z$12</f>
        <v>0.71298617948366838</v>
      </c>
      <c r="AA31" s="12">
        <f>Global!AA$12</f>
        <v>0.66634222381651254</v>
      </c>
      <c r="AB31" s="12">
        <f>Global!AB$12</f>
        <v>0.62274974188459109</v>
      </c>
      <c r="AC31" s="12">
        <f>Global!AC$12</f>
        <v>0.5820091045650384</v>
      </c>
      <c r="AD31" s="12">
        <f>Global!AD$12</f>
        <v>0.54393374258414806</v>
      </c>
      <c r="AE31" s="12">
        <f>Global!AE$12</f>
        <v>0.5083492921347178</v>
      </c>
      <c r="AF31" s="12">
        <f>Global!AF$12</f>
        <v>0.47509279638758667</v>
      </c>
      <c r="AG31" s="12">
        <f>Global!AG$12</f>
        <v>0.44401195924073528</v>
      </c>
      <c r="AH31" s="12">
        <f>Global!AH$12</f>
        <v>0.41496444788853759</v>
      </c>
      <c r="AI31" s="12">
        <f>Global!AI$12</f>
        <v>0.3878172410173249</v>
      </c>
      <c r="AJ31" s="12">
        <f>Global!AJ$12</f>
        <v>0.36244601964235967</v>
      </c>
      <c r="AK31" s="12">
        <f>Global!AK$12</f>
        <v>0.33873459779659787</v>
      </c>
      <c r="AL31" s="12">
        <f>Global!AL$12</f>
        <v>0.31657439046411018</v>
      </c>
      <c r="AM31" s="12">
        <f>Global!AM$12</f>
        <v>0.29586391632159825</v>
      </c>
      <c r="AN31" s="12">
        <f>Global!AN$12</f>
        <v>0.27650833301083949</v>
      </c>
      <c r="AO31" s="12">
        <f>Global!AO$12</f>
        <v>0.2584190028138687</v>
      </c>
      <c r="AP31" s="12">
        <f>Global!AP$12</f>
        <v>0.24151308674193336</v>
      </c>
      <c r="AQ31" s="12">
        <f>Global!AQ$12</f>
        <v>0.22571316517937698</v>
      </c>
      <c r="AR31" s="12">
        <f>Global!AR$12</f>
        <v>0.21094688334521211</v>
      </c>
      <c r="AS31" s="12">
        <f>Global!AS$12</f>
        <v>0.19714661994879637</v>
      </c>
      <c r="AT31" s="12">
        <f>Global!AT$12</f>
        <v>0.18424917752223957</v>
      </c>
      <c r="AU31" s="12">
        <f>Global!AU$12</f>
        <v>0.17219549301143888</v>
      </c>
      <c r="AV31" s="12">
        <f>Global!AV$12</f>
        <v>0.16093036730041013</v>
      </c>
      <c r="AW31" s="12">
        <f>Global!AW$12</f>
        <v>0.15040221243028987</v>
      </c>
      <c r="AX31" s="12">
        <f>Global!AX$12</f>
        <v>0.1405628153554111</v>
      </c>
      <c r="AY31" s="12">
        <f>Global!AY$12</f>
        <v>0.13136711715458982</v>
      </c>
      <c r="AZ31" s="12">
        <f>Global!AZ$12</f>
        <v>0.1227730066865325</v>
      </c>
      <c r="BA31" s="12">
        <f>Global!BA$12</f>
        <v>0.11474112774442291</v>
      </c>
      <c r="BB31" s="12">
        <f>Global!BB$12</f>
        <v>0.10723469882656347</v>
      </c>
      <c r="BC31" s="12">
        <f>Global!BC$12</f>
        <v>0.10021934469772288</v>
      </c>
      <c r="BD31" s="12">
        <f>Global!BD$12</f>
        <v>9.366293896983445E-2</v>
      </c>
      <c r="BE31" s="12">
        <f>Global!BE$12</f>
        <v>8.7535456981153698E-2</v>
      </c>
      <c r="BF31" s="12">
        <f>Global!BF$12</f>
        <v>8.1808838300143641E-2</v>
      </c>
      <c r="BG31" s="12">
        <f>Global!BG$12</f>
        <v>7.6456858224433308E-2</v>
      </c>
      <c r="BH31" s="12">
        <f>Global!BH$12</f>
        <v>7.1455007686386268E-2</v>
      </c>
      <c r="BI31" s="12">
        <f>Global!BI$12</f>
        <v>6.6780381015314264E-2</v>
      </c>
      <c r="BJ31" s="12">
        <f>Global!BJ$12</f>
        <v>6.2411571042349782E-2</v>
      </c>
      <c r="BK31" s="12">
        <f>Global!BK$12</f>
        <v>5.8328571067616623E-2</v>
      </c>
      <c r="BL31" s="12">
        <f>Global!BL$12</f>
        <v>5.4512683240763193E-2</v>
      </c>
      <c r="BM31" s="12">
        <f>Global!BM$12</f>
        <v>5.0946432935292711E-2</v>
      </c>
      <c r="BN31" s="12">
        <f>Global!BN$12</f>
        <v>4.761348872457262E-2</v>
      </c>
      <c r="BO31" s="12">
        <f>Global!BO$12</f>
        <v>4.4498587593058525E-2</v>
      </c>
      <c r="BP31" s="12">
        <f>Global!BP$12</f>
        <v>4.1587465040241613E-2</v>
      </c>
      <c r="BQ31" s="12">
        <f>Global!BQ$12</f>
        <v>3.8866789757235155E-2</v>
      </c>
      <c r="BW31" s="4"/>
    </row>
    <row r="32" spans="1:75">
      <c r="B32" s="11"/>
      <c r="C32" s="11"/>
      <c r="D32" s="11"/>
      <c r="E32" s="11"/>
      <c r="F32" s="11"/>
      <c r="G32" s="11"/>
      <c r="I32" s="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S32" s="4"/>
    </row>
    <row r="33" spans="1:71">
      <c r="A33" s="11" t="s">
        <v>484</v>
      </c>
      <c r="B33" s="32">
        <f>SUM(Z33:BQ33)</f>
        <v>49886921.209923387</v>
      </c>
      <c r="D33" s="11"/>
      <c r="E33" s="11"/>
      <c r="F33" s="11"/>
      <c r="G33" s="11"/>
      <c r="I33" s="8"/>
      <c r="Z33" s="291">
        <f t="shared" ref="Z33:BQ33" si="5">Z28*Z31</f>
        <v>0</v>
      </c>
      <c r="AA33" s="291">
        <f t="shared" si="5"/>
        <v>0</v>
      </c>
      <c r="AB33" s="291">
        <f t="shared" si="5"/>
        <v>695119.51510006015</v>
      </c>
      <c r="AC33" s="291">
        <f t="shared" si="5"/>
        <v>3405935.8896305086</v>
      </c>
      <c r="AD33" s="291">
        <f t="shared" si="5"/>
        <v>590255.18058609148</v>
      </c>
      <c r="AE33" s="291">
        <f t="shared" si="5"/>
        <v>562633.6227642782</v>
      </c>
      <c r="AF33" s="291">
        <f t="shared" si="5"/>
        <v>536304.6422574938</v>
      </c>
      <c r="AG33" s="291">
        <f t="shared" si="5"/>
        <v>511207.75166940421</v>
      </c>
      <c r="AH33" s="291">
        <f t="shared" si="5"/>
        <v>487285.29416945501</v>
      </c>
      <c r="AI33" s="291">
        <f t="shared" si="5"/>
        <v>464482.31103382848</v>
      </c>
      <c r="AJ33" s="291">
        <f t="shared" si="5"/>
        <v>442746.41538494808</v>
      </c>
      <c r="AK33" s="291">
        <f t="shared" si="5"/>
        <v>422027.67183946539</v>
      </c>
      <c r="AL33" s="291">
        <f t="shared" si="5"/>
        <v>402278.48178823339</v>
      </c>
      <c r="AM33" s="291">
        <f t="shared" si="5"/>
        <v>1073669.7273252024</v>
      </c>
      <c r="AN33" s="291">
        <f t="shared" si="5"/>
        <v>365509.40061060409</v>
      </c>
      <c r="AO33" s="291">
        <f t="shared" si="5"/>
        <v>348405.0373191929</v>
      </c>
      <c r="AP33" s="291">
        <f t="shared" si="5"/>
        <v>34954222.587714009</v>
      </c>
      <c r="AQ33" s="291">
        <f t="shared" si="5"/>
        <v>-253248.07987575181</v>
      </c>
      <c r="AR33" s="291">
        <f t="shared" si="5"/>
        <v>301746.36607405706</v>
      </c>
      <c r="AS33" s="291">
        <f t="shared" si="5"/>
        <v>287625.8551964385</v>
      </c>
      <c r="AT33" s="291">
        <f t="shared" si="5"/>
        <v>274166.12718105997</v>
      </c>
      <c r="AU33" s="291">
        <f t="shared" si="5"/>
        <v>261336.26005953009</v>
      </c>
      <c r="AV33" s="291">
        <f t="shared" si="5"/>
        <v>249106.77888665305</v>
      </c>
      <c r="AW33" s="291">
        <f t="shared" si="5"/>
        <v>664858.84647165204</v>
      </c>
      <c r="AX33" s="291">
        <f t="shared" si="5"/>
        <v>226337.90660179956</v>
      </c>
      <c r="AY33" s="291">
        <f t="shared" si="5"/>
        <v>215746.2069774743</v>
      </c>
      <c r="AZ33" s="291">
        <f t="shared" si="5"/>
        <v>205650.15610512445</v>
      </c>
      <c r="BA33" s="291">
        <f t="shared" si="5"/>
        <v>-156821.24770046209</v>
      </c>
      <c r="BB33" s="291">
        <f t="shared" si="5"/>
        <v>186853.30858196522</v>
      </c>
      <c r="BC33" s="291">
        <f t="shared" si="5"/>
        <v>178109.32862728008</v>
      </c>
      <c r="BD33" s="291">
        <f t="shared" si="5"/>
        <v>169774.53160881461</v>
      </c>
      <c r="BE33" s="291">
        <f t="shared" si="5"/>
        <v>161829.76941825193</v>
      </c>
      <c r="BF33" s="291">
        <f t="shared" si="5"/>
        <v>154256.79000138602</v>
      </c>
      <c r="BG33" s="291">
        <f t="shared" si="5"/>
        <v>411706.9471939464</v>
      </c>
      <c r="BH33" s="291">
        <f t="shared" si="5"/>
        <v>140157.40191443576</v>
      </c>
      <c r="BI33" s="291">
        <f t="shared" si="5"/>
        <v>133598.60174043194</v>
      </c>
      <c r="BJ33" s="291">
        <f t="shared" si="5"/>
        <v>127346.72691703343</v>
      </c>
      <c r="BK33" s="291">
        <f t="shared" si="5"/>
        <v>-97109.931662247691</v>
      </c>
      <c r="BL33" s="291">
        <f t="shared" si="5"/>
        <v>115706.97398045284</v>
      </c>
      <c r="BM33" s="291">
        <f t="shared" si="5"/>
        <v>110292.35505408503</v>
      </c>
      <c r="BN33" s="291">
        <f t="shared" si="5"/>
        <v>105131.11841842276</v>
      </c>
      <c r="BO33" s="291">
        <f t="shared" si="5"/>
        <v>100211.40680592501</v>
      </c>
      <c r="BP33" s="291">
        <f t="shared" si="5"/>
        <v>95521.917821268187</v>
      </c>
      <c r="BQ33" s="291">
        <f t="shared" si="5"/>
        <v>254945.25833159106</v>
      </c>
      <c r="BS33" s="4"/>
    </row>
    <row r="34" spans="1:71">
      <c r="B34" s="11"/>
      <c r="C34" s="11"/>
      <c r="D34" s="11"/>
      <c r="E34" s="11"/>
      <c r="F34" s="11"/>
      <c r="G34" s="11"/>
      <c r="I34" s="32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S34" s="4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87E26-2E30-4AE6-BFA5-0AE37CE2B219}">
  <sheetPr>
    <tabColor rgb="FF00B050"/>
  </sheetPr>
  <dimension ref="A1:CK40"/>
  <sheetViews>
    <sheetView zoomScale="85" zoomScaleNormal="85" workbookViewId="0">
      <pane xSplit="9" ySplit="10" topLeftCell="J19" activePane="bottomRight" state="frozenSplit"/>
      <selection pane="bottomRight" activeCell="B28" sqref="B28"/>
      <selection pane="bottomLeft" activeCell="A24" sqref="A24"/>
      <selection pane="topRight" activeCell="N1" sqref="N1"/>
    </sheetView>
  </sheetViews>
  <sheetFormatPr defaultColWidth="9.28515625" defaultRowHeight="14.45"/>
  <cols>
    <col min="1" max="1" width="59.7109375" customWidth="1"/>
    <col min="2" max="2" width="15.5703125" customWidth="1"/>
    <col min="3" max="3" width="12" bestFit="1" customWidth="1"/>
    <col min="4" max="7" width="2.42578125" customWidth="1"/>
    <col min="8" max="8" width="2.7109375" customWidth="1"/>
    <col min="9" max="9" width="21.5703125" customWidth="1"/>
    <col min="10" max="25" width="1.28515625" customWidth="1"/>
    <col min="26" max="26" width="13.7109375" customWidth="1"/>
    <col min="27" max="31" width="15.5703125" customWidth="1"/>
    <col min="32" max="32" width="14.28515625" customWidth="1"/>
    <col min="33" max="69" width="15.5703125" customWidth="1"/>
    <col min="70" max="71" width="2.7109375" customWidth="1"/>
  </cols>
  <sheetData>
    <row r="1" spans="1:89" ht="21">
      <c r="A1" s="40" t="str">
        <f>Project!A1</f>
        <v>INFRA - U-4700A</v>
      </c>
    </row>
    <row r="2" spans="1:89" ht="18">
      <c r="A2" s="24" t="s">
        <v>485</v>
      </c>
    </row>
    <row r="5" spans="1:89">
      <c r="A5" s="317">
        <v>1</v>
      </c>
      <c r="B5" s="316" t="s">
        <v>447</v>
      </c>
    </row>
    <row r="7" spans="1:89">
      <c r="A7" s="11"/>
    </row>
    <row r="8" spans="1:89">
      <c r="A8" s="243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f>Global!Z5</f>
        <v>0</v>
      </c>
      <c r="AA8" s="6">
        <f>Global!AA5</f>
        <v>1</v>
      </c>
      <c r="AB8" s="6">
        <f>Global!AB5</f>
        <v>2</v>
      </c>
      <c r="AC8" s="6">
        <f>Global!AC5</f>
        <v>3</v>
      </c>
      <c r="AD8" s="6">
        <f>Global!AD5</f>
        <v>4</v>
      </c>
      <c r="AE8" s="6">
        <f>Global!AE5</f>
        <v>5</v>
      </c>
      <c r="AF8" s="6">
        <f>Global!AF5</f>
        <v>6</v>
      </c>
      <c r="AG8" s="6">
        <f>Global!AG5</f>
        <v>7</v>
      </c>
      <c r="AH8" s="6">
        <f>Global!AH5</f>
        <v>8</v>
      </c>
      <c r="AI8" s="6">
        <f>Global!AI5</f>
        <v>9</v>
      </c>
      <c r="AJ8" s="6">
        <f>Global!AJ5</f>
        <v>10</v>
      </c>
      <c r="AK8" s="6">
        <f>Global!AK5</f>
        <v>11</v>
      </c>
      <c r="AL8" s="6">
        <f>Global!AL5</f>
        <v>12</v>
      </c>
      <c r="AM8" s="6">
        <f>Global!AM5</f>
        <v>13</v>
      </c>
      <c r="AN8" s="6">
        <f>Global!AN5</f>
        <v>14</v>
      </c>
      <c r="AO8" s="6">
        <f>Global!AO5</f>
        <v>15</v>
      </c>
      <c r="AP8" s="6">
        <f>Global!AP5</f>
        <v>16</v>
      </c>
      <c r="AQ8" s="6">
        <f>Global!AQ5</f>
        <v>17</v>
      </c>
      <c r="AR8" s="6">
        <f>Global!AR5</f>
        <v>18</v>
      </c>
      <c r="AS8" s="6">
        <f>Global!AS5</f>
        <v>19</v>
      </c>
      <c r="AT8" s="6">
        <f>Global!AT5</f>
        <v>20</v>
      </c>
      <c r="AU8" s="6">
        <f>Global!AU5</f>
        <v>21</v>
      </c>
      <c r="AV8" s="6">
        <f>Global!AV5</f>
        <v>22</v>
      </c>
      <c r="AW8" s="6">
        <f>Global!AW5</f>
        <v>23</v>
      </c>
      <c r="AX8" s="6">
        <f>Global!AX5</f>
        <v>24</v>
      </c>
      <c r="AY8" s="6">
        <f>Global!AY5</f>
        <v>25</v>
      </c>
      <c r="AZ8" s="6">
        <f>Global!AZ5</f>
        <v>26</v>
      </c>
      <c r="BA8" s="6">
        <f>Global!BA5</f>
        <v>27</v>
      </c>
      <c r="BB8" s="6">
        <f>Global!BB5</f>
        <v>28</v>
      </c>
      <c r="BC8" s="6">
        <f>Global!BC5</f>
        <v>29</v>
      </c>
      <c r="BD8" s="6">
        <f>Global!BD5</f>
        <v>30</v>
      </c>
      <c r="BE8" s="6">
        <f>Global!BE5</f>
        <v>31</v>
      </c>
      <c r="BF8" s="6">
        <f>Global!BF5</f>
        <v>32</v>
      </c>
      <c r="BG8" s="6">
        <f>Global!BG5</f>
        <v>33</v>
      </c>
      <c r="BH8" s="6">
        <f>Global!BH5</f>
        <v>34</v>
      </c>
      <c r="BI8" s="6">
        <f>Global!BI5</f>
        <v>35</v>
      </c>
      <c r="BJ8" s="6">
        <f>Global!BJ5</f>
        <v>36</v>
      </c>
      <c r="BK8" s="6">
        <f>Global!BK5</f>
        <v>37</v>
      </c>
      <c r="BL8" s="6">
        <f>Global!BL5</f>
        <v>38</v>
      </c>
      <c r="BM8" s="6">
        <f>Global!BM5</f>
        <v>39</v>
      </c>
      <c r="BN8" s="6">
        <f>Global!BN5</f>
        <v>40</v>
      </c>
      <c r="BO8" s="6">
        <f>Global!BO5</f>
        <v>41</v>
      </c>
      <c r="BP8" s="6">
        <f>Global!BP5</f>
        <v>42</v>
      </c>
      <c r="BQ8" s="6">
        <f>Global!BQ5</f>
        <v>43</v>
      </c>
      <c r="BR8" s="6"/>
    </row>
    <row r="9" spans="1:89"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>
        <f>Global!Z6</f>
        <v>2024</v>
      </c>
      <c r="AA9" s="235">
        <f>Global!AA6</f>
        <v>2025</v>
      </c>
      <c r="AB9" s="235">
        <f>Global!AB6</f>
        <v>2026</v>
      </c>
      <c r="AC9" s="235">
        <f>Global!AC6</f>
        <v>2027</v>
      </c>
      <c r="AD9" s="235">
        <f>Global!AD6</f>
        <v>2028</v>
      </c>
      <c r="AE9" s="235">
        <f>Global!AE6</f>
        <v>2029</v>
      </c>
      <c r="AF9" s="235">
        <f>Global!AF6</f>
        <v>2030</v>
      </c>
      <c r="AG9" s="235">
        <f>Global!AG6</f>
        <v>2031</v>
      </c>
      <c r="AH9" s="235">
        <f>Global!AH6</f>
        <v>2032</v>
      </c>
      <c r="AI9" s="235">
        <f>Global!AI6</f>
        <v>2033</v>
      </c>
      <c r="AJ9" s="235">
        <f>Global!AJ6</f>
        <v>2034</v>
      </c>
      <c r="AK9" s="235">
        <f>Global!AK6</f>
        <v>2035</v>
      </c>
      <c r="AL9" s="235">
        <f>Global!AL6</f>
        <v>2036</v>
      </c>
      <c r="AM9" s="235">
        <f>Global!AM6</f>
        <v>2037</v>
      </c>
      <c r="AN9" s="235">
        <f>Global!AN6</f>
        <v>2038</v>
      </c>
      <c r="AO9" s="235">
        <f>Global!AO6</f>
        <v>2039</v>
      </c>
      <c r="AP9" s="235">
        <f>Global!AP6</f>
        <v>2040</v>
      </c>
      <c r="AQ9" s="235">
        <f>Global!AQ6</f>
        <v>2041</v>
      </c>
      <c r="AR9" s="235">
        <f>Global!AR6</f>
        <v>2042</v>
      </c>
      <c r="AS9" s="235">
        <f>Global!AS6</f>
        <v>2043</v>
      </c>
      <c r="AT9" s="235">
        <f>Global!AT6</f>
        <v>2044</v>
      </c>
      <c r="AU9" s="235">
        <f>Global!AU6</f>
        <v>2045</v>
      </c>
      <c r="AV9" s="235">
        <f>Global!AV6</f>
        <v>2046</v>
      </c>
      <c r="AW9" s="235">
        <f>Global!AW6</f>
        <v>2047</v>
      </c>
      <c r="AX9" s="235">
        <f>Global!AX6</f>
        <v>2048</v>
      </c>
      <c r="AY9" s="235">
        <f>Global!AY6</f>
        <v>2049</v>
      </c>
      <c r="AZ9" s="235">
        <f>Global!AZ6</f>
        <v>2050</v>
      </c>
      <c r="BA9" s="235">
        <f>Global!BA6</f>
        <v>2051</v>
      </c>
      <c r="BB9" s="235">
        <f>Global!BB6</f>
        <v>2052</v>
      </c>
      <c r="BC9" s="235">
        <f>Global!BC6</f>
        <v>2053</v>
      </c>
      <c r="BD9" s="235">
        <f>Global!BD6</f>
        <v>2054</v>
      </c>
      <c r="BE9" s="235">
        <f>Global!BE6</f>
        <v>2055</v>
      </c>
      <c r="BF9" s="235">
        <f>Global!BF6</f>
        <v>2056</v>
      </c>
      <c r="BG9" s="235">
        <f>Global!BG6</f>
        <v>2057</v>
      </c>
      <c r="BH9" s="235">
        <f>Global!BH6</f>
        <v>2058</v>
      </c>
      <c r="BI9" s="235">
        <f>Global!BI6</f>
        <v>2059</v>
      </c>
      <c r="BJ9" s="235">
        <f>Global!BJ6</f>
        <v>2060</v>
      </c>
      <c r="BK9" s="235">
        <f>Global!BK6</f>
        <v>2061</v>
      </c>
      <c r="BL9" s="235">
        <f>Global!BL6</f>
        <v>2062</v>
      </c>
      <c r="BM9" s="235">
        <f>Global!BM6</f>
        <v>2063</v>
      </c>
      <c r="BN9" s="235">
        <f>Global!BN6</f>
        <v>2064</v>
      </c>
      <c r="BO9" s="235">
        <f>Global!BO6</f>
        <v>2065</v>
      </c>
      <c r="BP9" s="235">
        <f>Global!BP6</f>
        <v>2066</v>
      </c>
      <c r="BQ9" s="235">
        <f>Global!BQ6</f>
        <v>2067</v>
      </c>
      <c r="BR9" s="235"/>
      <c r="BT9" s="11" t="s">
        <v>448</v>
      </c>
    </row>
    <row r="10" spans="1:89">
      <c r="I10" s="8" t="s">
        <v>5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6" t="str">
        <f>CONCATENATE(Global!$C$6,"$")</f>
        <v>2024$</v>
      </c>
      <c r="AA10" s="6" t="str">
        <f>CONCATENATE(Global!$C$6,"$")</f>
        <v>2024$</v>
      </c>
      <c r="AB10" s="6" t="str">
        <f>CONCATENATE(Global!$C$6,"$")</f>
        <v>2024$</v>
      </c>
      <c r="AC10" s="6" t="str">
        <f>CONCATENATE(Global!$C$6,"$")</f>
        <v>2024$</v>
      </c>
      <c r="AD10" s="6" t="str">
        <f>CONCATENATE(Global!$C$6,"$")</f>
        <v>2024$</v>
      </c>
      <c r="AE10" s="6" t="str">
        <f>CONCATENATE(Global!$C$6,"$")</f>
        <v>2024$</v>
      </c>
      <c r="AF10" s="6" t="str">
        <f>CONCATENATE(Global!$C$6,"$")</f>
        <v>2024$</v>
      </c>
      <c r="AG10" s="6" t="str">
        <f>CONCATENATE(Global!$C$6,"$")</f>
        <v>2024$</v>
      </c>
      <c r="AH10" s="6" t="str">
        <f>CONCATENATE(Global!$C$6,"$")</f>
        <v>2024$</v>
      </c>
      <c r="AI10" s="6" t="str">
        <f>CONCATENATE(Global!$C$6,"$")</f>
        <v>2024$</v>
      </c>
      <c r="AJ10" s="6" t="str">
        <f>CONCATENATE(Global!$C$6,"$")</f>
        <v>2024$</v>
      </c>
      <c r="AK10" s="6" t="str">
        <f>CONCATENATE(Global!$C$6,"$")</f>
        <v>2024$</v>
      </c>
      <c r="AL10" s="6" t="str">
        <f>CONCATENATE(Global!$C$6,"$")</f>
        <v>2024$</v>
      </c>
      <c r="AM10" s="6" t="str">
        <f>CONCATENATE(Global!$C$6,"$")</f>
        <v>2024$</v>
      </c>
      <c r="AN10" s="6" t="str">
        <f>CONCATENATE(Global!$C$6,"$")</f>
        <v>2024$</v>
      </c>
      <c r="AO10" s="6" t="str">
        <f>CONCATENATE(Global!$C$6,"$")</f>
        <v>2024$</v>
      </c>
      <c r="AP10" s="6" t="str">
        <f>CONCATENATE(Global!$C$6,"$")</f>
        <v>2024$</v>
      </c>
      <c r="AQ10" s="6" t="str">
        <f>CONCATENATE(Global!$C$6,"$")</f>
        <v>2024$</v>
      </c>
      <c r="AR10" s="6" t="str">
        <f>CONCATENATE(Global!$C$6,"$")</f>
        <v>2024$</v>
      </c>
      <c r="AS10" s="6" t="str">
        <f>CONCATENATE(Global!$C$6,"$")</f>
        <v>2024$</v>
      </c>
      <c r="AT10" s="6" t="str">
        <f>CONCATENATE(Global!$C$6,"$")</f>
        <v>2024$</v>
      </c>
      <c r="AU10" s="6" t="str">
        <f>CONCATENATE(Global!$C$6,"$")</f>
        <v>2024$</v>
      </c>
      <c r="AV10" s="6" t="str">
        <f>CONCATENATE(Global!$C$6,"$")</f>
        <v>2024$</v>
      </c>
      <c r="AW10" s="6" t="str">
        <f>CONCATENATE(Global!$C$6,"$")</f>
        <v>2024$</v>
      </c>
      <c r="AX10" s="6" t="str">
        <f>CONCATENATE(Global!$C$6,"$")</f>
        <v>2024$</v>
      </c>
      <c r="AY10" s="6" t="str">
        <f>CONCATENATE(Global!$C$6,"$")</f>
        <v>2024$</v>
      </c>
      <c r="AZ10" s="6" t="str">
        <f>CONCATENATE(Global!$C$6,"$")</f>
        <v>2024$</v>
      </c>
      <c r="BA10" s="6" t="str">
        <f>CONCATENATE(Global!$C$6,"$")</f>
        <v>2024$</v>
      </c>
      <c r="BB10" s="6" t="str">
        <f>CONCATENATE(Global!$C$6,"$")</f>
        <v>2024$</v>
      </c>
      <c r="BC10" s="6" t="str">
        <f>CONCATENATE(Global!$C$6,"$")</f>
        <v>2024$</v>
      </c>
      <c r="BD10" s="6" t="str">
        <f>CONCATENATE(Global!$C$6,"$")</f>
        <v>2024$</v>
      </c>
      <c r="BE10" s="6" t="str">
        <f>CONCATENATE(Global!$C$6,"$")</f>
        <v>2024$</v>
      </c>
      <c r="BF10" s="6" t="str">
        <f>CONCATENATE(Global!$C$6,"$")</f>
        <v>2024$</v>
      </c>
      <c r="BG10" s="6" t="str">
        <f>CONCATENATE(Global!$C$6,"$")</f>
        <v>2024$</v>
      </c>
      <c r="BH10" s="6" t="str">
        <f>CONCATENATE(Global!$C$6,"$")</f>
        <v>2024$</v>
      </c>
      <c r="BI10" s="6" t="str">
        <f>CONCATENATE(Global!$C$6,"$")</f>
        <v>2024$</v>
      </c>
      <c r="BJ10" s="6" t="str">
        <f>CONCATENATE(Global!$C$6,"$")</f>
        <v>2024$</v>
      </c>
      <c r="BK10" s="6" t="str">
        <f>CONCATENATE(Global!$C$6,"$")</f>
        <v>2024$</v>
      </c>
      <c r="BL10" s="6" t="str">
        <f>CONCATENATE(Global!$C$6,"$")</f>
        <v>2024$</v>
      </c>
      <c r="BM10" s="6" t="str">
        <f>CONCATENATE(Global!$C$6,"$")</f>
        <v>2024$</v>
      </c>
      <c r="BN10" s="6" t="str">
        <f>CONCATENATE(Global!$C$6,"$")</f>
        <v>2024$</v>
      </c>
      <c r="BO10" s="6" t="str">
        <f>CONCATENATE(Global!$C$6,"$")</f>
        <v>2024$</v>
      </c>
      <c r="BP10" s="6" t="str">
        <f>CONCATENATE(Global!$C$6,"$")</f>
        <v>2024$</v>
      </c>
      <c r="BQ10" s="6" t="str">
        <f>CONCATENATE(Global!$C$6,"$")</f>
        <v>2024$</v>
      </c>
    </row>
    <row r="11" spans="1:89" ht="18">
      <c r="A11" s="23" t="s">
        <v>420</v>
      </c>
      <c r="B11" s="3"/>
      <c r="C11" s="3"/>
      <c r="D11" s="3"/>
      <c r="E11" s="3"/>
      <c r="F11" s="3"/>
      <c r="G11" s="3"/>
      <c r="AM11" s="30"/>
    </row>
    <row r="12" spans="1:89" ht="15.6">
      <c r="A12" s="315" t="s">
        <v>420</v>
      </c>
      <c r="B12" s="315"/>
      <c r="C12" s="315"/>
      <c r="D12" s="315"/>
      <c r="E12" s="315"/>
      <c r="F12" s="315"/>
      <c r="G12" s="315"/>
      <c r="I12" s="13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</row>
    <row r="13" spans="1:89">
      <c r="A13" s="310"/>
      <c r="B13" s="314"/>
      <c r="I13" s="8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  <c r="AM13" s="313"/>
      <c r="AN13" s="313"/>
      <c r="AO13" s="313"/>
      <c r="AP13" s="313"/>
      <c r="AQ13" s="313"/>
      <c r="AR13" s="313"/>
      <c r="AS13" s="313"/>
      <c r="AT13" s="313"/>
      <c r="AU13" s="313"/>
      <c r="AV13" s="313"/>
      <c r="AW13" s="313"/>
      <c r="AX13" s="313"/>
      <c r="AY13" s="313"/>
      <c r="AZ13" s="313"/>
      <c r="BA13" s="313"/>
      <c r="BB13" s="313"/>
      <c r="BC13" s="313"/>
      <c r="BD13" s="313"/>
      <c r="BE13" s="313"/>
      <c r="BF13" s="313"/>
      <c r="BG13" s="313"/>
      <c r="BH13" s="313"/>
      <c r="BI13" s="313"/>
      <c r="BJ13" s="313"/>
      <c r="BK13" s="313"/>
      <c r="BL13" s="313"/>
      <c r="BM13" s="313"/>
      <c r="BN13" s="313"/>
      <c r="BO13" s="313"/>
      <c r="BP13" s="313"/>
      <c r="BQ13" s="313"/>
    </row>
    <row r="14" spans="1:89">
      <c r="A14" s="11" t="s">
        <v>486</v>
      </c>
      <c r="B14" s="314"/>
      <c r="I14" s="8"/>
      <c r="Z14" s="313"/>
      <c r="AA14" s="313"/>
      <c r="AB14" s="313"/>
      <c r="AC14" s="313"/>
      <c r="AD14" s="313"/>
      <c r="AE14" s="313"/>
      <c r="AF14" s="313"/>
      <c r="AG14" s="313"/>
      <c r="AH14" s="313"/>
      <c r="AI14" s="313"/>
      <c r="AJ14" s="313"/>
      <c r="AK14" s="313"/>
      <c r="AL14" s="313"/>
      <c r="AM14" s="313"/>
      <c r="AN14" s="313"/>
      <c r="AO14" s="313"/>
      <c r="AP14" s="313"/>
      <c r="AQ14" s="313"/>
      <c r="AR14" s="313"/>
      <c r="AS14" s="313"/>
      <c r="AT14" s="313"/>
      <c r="AU14" s="313"/>
      <c r="AV14" s="313"/>
      <c r="AW14" s="313"/>
      <c r="AX14" s="313"/>
      <c r="AY14" s="313"/>
      <c r="AZ14" s="313"/>
      <c r="BA14" s="313"/>
      <c r="BB14" s="313"/>
      <c r="BC14" s="313"/>
      <c r="BD14" s="313"/>
      <c r="BE14" s="313"/>
      <c r="BF14" s="313"/>
      <c r="BG14" s="313"/>
      <c r="BH14" s="313"/>
      <c r="BI14" s="313"/>
      <c r="BJ14" s="313"/>
      <c r="BK14" s="313"/>
      <c r="BL14" s="313"/>
      <c r="BM14" s="313"/>
      <c r="BN14" s="313"/>
      <c r="BO14" s="313"/>
      <c r="BP14" s="313"/>
      <c r="BQ14" s="313"/>
    </row>
    <row r="15" spans="1:89">
      <c r="A15" s="310" t="s">
        <v>423</v>
      </c>
      <c r="B15" s="314"/>
      <c r="I15" s="8" t="s">
        <v>487</v>
      </c>
      <c r="Z15" s="395">
        <f>Project!Z60</f>
        <v>-112.43604663234849</v>
      </c>
      <c r="AA15" s="395">
        <f>Project!AA60</f>
        <v>-114.18717292040488</v>
      </c>
      <c r="AB15" s="395">
        <f>Project!AB60</f>
        <v>-115.96557198590732</v>
      </c>
      <c r="AC15" s="395">
        <f>Project!AC60</f>
        <v>-117.7716685865645</v>
      </c>
      <c r="AD15" s="395">
        <f>Project!AD60</f>
        <v>-119.60589409544023</v>
      </c>
      <c r="AE15" s="395">
        <f>Project!AE60</f>
        <v>-121.46868660398395</v>
      </c>
      <c r="AF15" s="395">
        <f>Project!AF60</f>
        <v>-123.36049102666558</v>
      </c>
      <c r="AG15" s="395">
        <f>Project!AG60</f>
        <v>-125.2817592072402</v>
      </c>
      <c r="AH15" s="395">
        <f>Project!AH60</f>
        <v>-127.23295002666758</v>
      </c>
      <c r="AI15" s="395">
        <f>Project!AI60</f>
        <v>-129.21452951271257</v>
      </c>
      <c r="AJ15" s="395">
        <f>Project!AJ60</f>
        <v>-131.2269709512525</v>
      </c>
      <c r="AK15" s="395">
        <f>Project!AK60</f>
        <v>-133.27075499931806</v>
      </c>
      <c r="AL15" s="395">
        <f>Project!AL60</f>
        <v>-135.34636979989469</v>
      </c>
      <c r="AM15" s="395">
        <f>Project!AM60</f>
        <v>-137.45431109851202</v>
      </c>
      <c r="AN15" s="395">
        <f>Project!AN60</f>
        <v>-139.59508236164919</v>
      </c>
      <c r="AO15" s="395">
        <f>Project!AO60</f>
        <v>-141.76919489698398</v>
      </c>
      <c r="AP15" s="395">
        <f>Project!AP60</f>
        <v>-143.9771679755151</v>
      </c>
      <c r="AQ15" s="395">
        <f>Project!AQ60</f>
        <v>-146.21952895558621</v>
      </c>
      <c r="AR15" s="395">
        <f>Project!AR60</f>
        <v>-148.4968134088416</v>
      </c>
      <c r="AS15" s="395">
        <f>Project!AS60</f>
        <v>-150.80956524814371</v>
      </c>
      <c r="AT15" s="395">
        <f>Project!AT60</f>
        <v>-153.15833685748274</v>
      </c>
      <c r="AU15" s="395">
        <f>Project!AU60</f>
        <v>-155.54368922390935</v>
      </c>
      <c r="AV15" s="395">
        <f>Project!AV60</f>
        <v>-157.96619207152278</v>
      </c>
      <c r="AW15" s="395">
        <f>Project!AW60</f>
        <v>-160.42642399754479</v>
      </c>
      <c r="AX15" s="395">
        <f>Project!AX60</f>
        <v>-162.92497261051386</v>
      </c>
      <c r="AY15" s="395">
        <f>Project!AY60</f>
        <v>-165.46243467063087</v>
      </c>
      <c r="AZ15" s="395">
        <f>Project!AZ60</f>
        <v>-168.03941623229127</v>
      </c>
      <c r="BA15" s="395">
        <f>Project!BA60</f>
        <v>-170.6565327888365</v>
      </c>
      <c r="BB15" s="395">
        <f>Project!BB60</f>
        <v>-173.31440941956026</v>
      </c>
      <c r="BC15" s="395">
        <f>Project!BC60</f>
        <v>-176.01368093900408</v>
      </c>
      <c r="BD15" s="395">
        <f>Project!BD60</f>
        <v>-178.75499204857823</v>
      </c>
      <c r="BE15" s="395">
        <f>Project!BE60</f>
        <v>-181.53899749054398</v>
      </c>
      <c r="BF15" s="395">
        <f>Project!BF60</f>
        <v>-184.36636220439391</v>
      </c>
      <c r="BG15" s="395">
        <f>Project!BG60</f>
        <v>-187.23776148566813</v>
      </c>
      <c r="BH15" s="395">
        <f>Project!BH60</f>
        <v>-190.15388114724334</v>
      </c>
      <c r="BI15" s="395">
        <f>Project!BI60</f>
        <v>-193.11541768313469</v>
      </c>
      <c r="BJ15" s="395">
        <f>Project!BJ60</f>
        <v>-196.12307843484803</v>
      </c>
      <c r="BK15" s="395">
        <f>Project!BK60</f>
        <v>-199.17758176032333</v>
      </c>
      <c r="BL15" s="395">
        <f>Project!BL60</f>
        <v>-202.2796572055093</v>
      </c>
      <c r="BM15" s="395">
        <f>Project!BM60</f>
        <v>-205.43004567861033</v>
      </c>
      <c r="BN15" s="395">
        <f>Project!BN60</f>
        <v>-208.62949962704658</v>
      </c>
      <c r="BO15" s="395">
        <f>Project!BO60</f>
        <v>-211.87878321717113</v>
      </c>
      <c r="BP15" s="395">
        <f>Project!BP60</f>
        <v>-215.17867251678513</v>
      </c>
      <c r="BQ15" s="395">
        <f>Project!BQ60</f>
        <v>-218.52995568049613</v>
      </c>
    </row>
    <row r="16" spans="1:89">
      <c r="A16" s="310" t="s">
        <v>424</v>
      </c>
      <c r="B16" s="314"/>
      <c r="I16" s="8" t="s">
        <v>488</v>
      </c>
      <c r="Z16" s="395">
        <f>Project!Z61</f>
        <v>-25.045359161292886</v>
      </c>
      <c r="AA16" s="395">
        <f>Project!AA61</f>
        <v>-25.435426120553402</v>
      </c>
      <c r="AB16" s="395">
        <f>Project!AB61</f>
        <v>-25.831568146724585</v>
      </c>
      <c r="AC16" s="395">
        <f>Project!AC61</f>
        <v>-26.233879855454077</v>
      </c>
      <c r="AD16" s="395">
        <f>Project!AD61</f>
        <v>-26.6424573359734</v>
      </c>
      <c r="AE16" s="395">
        <f>Project!AE61</f>
        <v>-27.057398174048192</v>
      </c>
      <c r="AF16" s="395">
        <f>Project!AF61</f>
        <v>-27.478801475285859</v>
      </c>
      <c r="AG16" s="395">
        <f>Project!AG61</f>
        <v>-27.906767888806225</v>
      </c>
      <c r="AH16" s="395">
        <f>Project!AH61</f>
        <v>-28.341399631280854</v>
      </c>
      <c r="AI16" s="395">
        <f>Project!AI61</f>
        <v>-28.782800511346732</v>
      </c>
      <c r="AJ16" s="395">
        <f>Project!AJ61</f>
        <v>-29.231075954400247</v>
      </c>
      <c r="AK16" s="395">
        <f>Project!AK61</f>
        <v>-29.686333027777245</v>
      </c>
      <c r="AL16" s="395">
        <f>Project!AL61</f>
        <v>-30.148680466325313</v>
      </c>
      <c r="AM16" s="395">
        <f>Project!AM61</f>
        <v>-30.618228698374267</v>
      </c>
      <c r="AN16" s="395">
        <f>Project!AN61</f>
        <v>-31.095089872111224</v>
      </c>
      <c r="AO16" s="395">
        <f>Project!AO61</f>
        <v>-31.579377882366316</v>
      </c>
      <c r="AP16" s="395">
        <f>Project!AP61</f>
        <v>-32.071208397815688</v>
      </c>
      <c r="AQ16" s="395">
        <f>Project!AQ61</f>
        <v>-32.570698888608092</v>
      </c>
      <c r="AR16" s="395">
        <f>Project!AR61</f>
        <v>-33.077968654421795</v>
      </c>
      <c r="AS16" s="395">
        <f>Project!AS61</f>
        <v>-33.59313885295844</v>
      </c>
      <c r="AT16" s="395">
        <f>Project!AT61</f>
        <v>-34.11633252888069</v>
      </c>
      <c r="AU16" s="395">
        <f>Project!AU61</f>
        <v>-34.647674643200517</v>
      </c>
      <c r="AV16" s="395">
        <f>Project!AV61</f>
        <v>-35.187292103125301</v>
      </c>
      <c r="AW16" s="395">
        <f>Project!AW61</f>
        <v>-35.735313792368622</v>
      </c>
      <c r="AX16" s="395">
        <f>Project!AX61</f>
        <v>-36.291870601933255</v>
      </c>
      <c r="AY16" s="395">
        <f>Project!AY61</f>
        <v>-36.85709546137349</v>
      </c>
      <c r="AZ16" s="395">
        <f>Project!AZ61</f>
        <v>-37.431123370544441</v>
      </c>
      <c r="BA16" s="395">
        <f>Project!BA61</f>
        <v>-38.014091431845728</v>
      </c>
      <c r="BB16" s="395">
        <f>Project!BB61</f>
        <v>-38.606138882967436</v>
      </c>
      <c r="BC16" s="395">
        <f>Project!BC61</f>
        <v>-39.207407130146002</v>
      </c>
      <c r="BD16" s="395">
        <f>Project!BD61</f>
        <v>-39.818039781938062</v>
      </c>
      <c r="BE16" s="395">
        <f>Project!BE61</f>
        <v>-40.438182683520346</v>
      </c>
      <c r="BF16" s="395">
        <f>Project!BF61</f>
        <v>-41.067983951523708</v>
      </c>
      <c r="BG16" s="395">
        <f>Project!BG61</f>
        <v>-41.707594009409718</v>
      </c>
      <c r="BH16" s="395">
        <f>Project!BH61</f>
        <v>-42.357165623398203</v>
      </c>
      <c r="BI16" s="395">
        <f>Project!BI61</f>
        <v>-43.016853938954384</v>
      </c>
      <c r="BJ16" s="395">
        <f>Project!BJ61</f>
        <v>-43.686816517844207</v>
      </c>
      <c r="BK16" s="395">
        <f>Project!BK61</f>
        <v>-44.367213375766838</v>
      </c>
      <c r="BL16" s="395">
        <f>Project!BL61</f>
        <v>-45.058207020573249</v>
      </c>
      <c r="BM16" s="395">
        <f>Project!BM61</f>
        <v>-45.759962491080081</v>
      </c>
      <c r="BN16" s="395">
        <f>Project!BN61</f>
        <v>-46.472647396487886</v>
      </c>
      <c r="BO16" s="395">
        <f>Project!BO61</f>
        <v>-47.196431956413456</v>
      </c>
      <c r="BP16" s="395">
        <f>Project!BP61</f>
        <v>-47.931489041545454</v>
      </c>
      <c r="BQ16" s="395">
        <f>Project!BQ61</f>
        <v>-48.677994214933399</v>
      </c>
    </row>
    <row r="17" spans="1:72">
      <c r="A17" s="310" t="s">
        <v>425</v>
      </c>
      <c r="B17" s="314"/>
      <c r="I17" s="8" t="s">
        <v>488</v>
      </c>
      <c r="Z17" s="395">
        <f>Project!Z62</f>
        <v>-10.799375051199684</v>
      </c>
      <c r="AA17" s="395">
        <f>Project!AA62</f>
        <v>-10.967569061156054</v>
      </c>
      <c r="AB17" s="395">
        <f>Project!AB62</f>
        <v>-11.138382595376656</v>
      </c>
      <c r="AC17" s="395">
        <f>Project!AC62</f>
        <v>-11.311856451434327</v>
      </c>
      <c r="AD17" s="395">
        <f>Project!AD62</f>
        <v>-11.488032062300457</v>
      </c>
      <c r="AE17" s="395">
        <f>Project!AE62</f>
        <v>-11.666951506240965</v>
      </c>
      <c r="AF17" s="395">
        <f>Project!AF62</f>
        <v>-11.84865751686638</v>
      </c>
      <c r="AG17" s="395">
        <f>Project!AG62</f>
        <v>-12.033193493338464</v>
      </c>
      <c r="AH17" s="395">
        <f>Project!AH62</f>
        <v>-12.220603510735781</v>
      </c>
      <c r="AI17" s="395">
        <f>Project!AI62</f>
        <v>-12.410932330580701</v>
      </c>
      <c r="AJ17" s="395">
        <f>Project!AJ62</f>
        <v>-12.604225411530381</v>
      </c>
      <c r="AK17" s="395">
        <f>Project!AK62</f>
        <v>-12.800528920234225</v>
      </c>
      <c r="AL17" s="395">
        <f>Project!AL62</f>
        <v>-12.999889742360455</v>
      </c>
      <c r="AM17" s="395">
        <f>Project!AM62</f>
        <v>-13.202355493794409</v>
      </c>
      <c r="AN17" s="395">
        <f>Project!AN62</f>
        <v>-13.407974532011263</v>
      </c>
      <c r="AO17" s="395">
        <f>Project!AO62</f>
        <v>-13.616795967625844</v>
      </c>
      <c r="AP17" s="395">
        <f>Project!AP62</f>
        <v>-13.828869676122363</v>
      </c>
      <c r="AQ17" s="395">
        <f>Project!AQ62</f>
        <v>-14.044246309766793</v>
      </c>
      <c r="AR17" s="395">
        <f>Project!AR62</f>
        <v>-14.26297730970481</v>
      </c>
      <c r="AS17" s="395">
        <f>Project!AS62</f>
        <v>-14.485114918248133</v>
      </c>
      <c r="AT17" s="395">
        <f>Project!AT62</f>
        <v>-14.710712191352224</v>
      </c>
      <c r="AU17" s="395">
        <f>Project!AU62</f>
        <v>-14.939823011288295</v>
      </c>
      <c r="AV17" s="395">
        <f>Project!AV62</f>
        <v>-15.172502099512744</v>
      </c>
      <c r="AW17" s="395">
        <f>Project!AW62</f>
        <v>-15.40880502973693</v>
      </c>
      <c r="AX17" s="395">
        <f>Project!AX62</f>
        <v>-15.648788241200579</v>
      </c>
      <c r="AY17" s="395">
        <f>Project!AY62</f>
        <v>-15.892509052151874</v>
      </c>
      <c r="AZ17" s="395">
        <f>Project!AZ62</f>
        <v>-16.140025673537512</v>
      </c>
      <c r="BA17" s="395">
        <f>Project!BA62</f>
        <v>-16.391397222905955</v>
      </c>
      <c r="BB17" s="395">
        <f>Project!BB62</f>
        <v>-16.646683738527244</v>
      </c>
      <c r="BC17" s="395">
        <f>Project!BC62</f>
        <v>-16.905946193732678</v>
      </c>
      <c r="BD17" s="395">
        <f>Project!BD62</f>
        <v>-17.16924651147788</v>
      </c>
      <c r="BE17" s="395">
        <f>Project!BE62</f>
        <v>-17.436647579132629</v>
      </c>
      <c r="BF17" s="395">
        <f>Project!BF62</f>
        <v>-17.708213263501047</v>
      </c>
      <c r="BG17" s="395">
        <f>Project!BG62</f>
        <v>-17.98400842607575</v>
      </c>
      <c r="BH17" s="395">
        <f>Project!BH62</f>
        <v>-18.264098938529504</v>
      </c>
      <c r="BI17" s="395">
        <f>Project!BI62</f>
        <v>-18.548551698448222</v>
      </c>
      <c r="BJ17" s="395">
        <f>Project!BJ62</f>
        <v>-18.837434645308971</v>
      </c>
      <c r="BK17" s="395">
        <f>Project!BK62</f>
        <v>-19.130816776706801</v>
      </c>
      <c r="BL17" s="395">
        <f>Project!BL62</f>
        <v>-19.428768164834338</v>
      </c>
      <c r="BM17" s="395">
        <f>Project!BM62</f>
        <v>-19.731359973218019</v>
      </c>
      <c r="BN17" s="395">
        <f>Project!BN62</f>
        <v>-20.038664473714963</v>
      </c>
      <c r="BO17" s="395">
        <f>Project!BO62</f>
        <v>-20.35075506377461</v>
      </c>
      <c r="BP17" s="395">
        <f>Project!BP62</f>
        <v>-20.667706283969142</v>
      </c>
      <c r="BQ17" s="395">
        <f>Project!BQ62</f>
        <v>-20.98959383579697</v>
      </c>
    </row>
    <row r="18" spans="1:72">
      <c r="A18" s="310" t="s">
        <v>426</v>
      </c>
      <c r="B18" s="314"/>
      <c r="I18" s="8" t="s">
        <v>488</v>
      </c>
      <c r="Z18" s="395">
        <f>Project!Z63</f>
        <v>-2.0679654353361099</v>
      </c>
      <c r="AA18" s="395">
        <f>Project!AA63</f>
        <v>-2.1001727989447763</v>
      </c>
      <c r="AB18" s="395">
        <f>Project!AB63</f>
        <v>-2.1328817735827639</v>
      </c>
      <c r="AC18" s="395">
        <f>Project!AC63</f>
        <v>-2.1661001715512542</v>
      </c>
      <c r="AD18" s="395">
        <f>Project!AD63</f>
        <v>-2.1998359268234919</v>
      </c>
      <c r="AE18" s="395">
        <f>Project!AE63</f>
        <v>-2.2340970969397591</v>
      </c>
      <c r="AF18" s="395">
        <f>Project!AF63</f>
        <v>-2.2688918649318599</v>
      </c>
      <c r="AG18" s="395">
        <f>Project!AG63</f>
        <v>-2.3042285412775785</v>
      </c>
      <c r="AH18" s="395">
        <f>Project!AH63</f>
        <v>-2.3401155658855752</v>
      </c>
      <c r="AI18" s="395">
        <f>Project!AI63</f>
        <v>-2.3765615101111979</v>
      </c>
      <c r="AJ18" s="395">
        <f>Project!AJ63</f>
        <v>-2.41357507880369</v>
      </c>
      <c r="AK18" s="395">
        <f>Project!AK63</f>
        <v>-2.4511651123852771</v>
      </c>
      <c r="AL18" s="395">
        <f>Project!AL63</f>
        <v>-2.4893405889626403</v>
      </c>
      <c r="AM18" s="395">
        <f>Project!AM63</f>
        <v>-2.5281106264712698</v>
      </c>
      <c r="AN18" s="395">
        <f>Project!AN63</f>
        <v>-2.5674844848532206</v>
      </c>
      <c r="AO18" s="395">
        <f>Project!AO63</f>
        <v>-2.6074715682687786</v>
      </c>
      <c r="AP18" s="395">
        <f>Project!AP63</f>
        <v>-2.6480814273425799</v>
      </c>
      <c r="AQ18" s="395">
        <f>Project!AQ63</f>
        <v>-2.689323761444705</v>
      </c>
      <c r="AR18" s="395">
        <f>Project!AR63</f>
        <v>-2.7312084210073042</v>
      </c>
      <c r="AS18" s="395">
        <f>Project!AS63</f>
        <v>-2.7737454098773022</v>
      </c>
      <c r="AT18" s="395">
        <f>Project!AT63</f>
        <v>-2.8169448877057448</v>
      </c>
      <c r="AU18" s="395">
        <f>Project!AU63</f>
        <v>-2.8608171723743543</v>
      </c>
      <c r="AV18" s="395">
        <f>Project!AV63</f>
        <v>-2.9053727424598872</v>
      </c>
      <c r="AW18" s="395">
        <f>Project!AW63</f>
        <v>-2.9506222397368589</v>
      </c>
      <c r="AX18" s="395">
        <f>Project!AX63</f>
        <v>-2.9965764717192598</v>
      </c>
      <c r="AY18" s="395">
        <f>Project!AY63</f>
        <v>-3.0432464142418483</v>
      </c>
      <c r="AZ18" s="395">
        <f>Project!AZ63</f>
        <v>-3.0906432140816511</v>
      </c>
      <c r="BA18" s="395">
        <f>Project!BA63</f>
        <v>-3.1387781916202893</v>
      </c>
      <c r="BB18" s="395">
        <f>Project!BB63</f>
        <v>-3.1876628435477699</v>
      </c>
      <c r="BC18" s="395">
        <f>Project!BC63</f>
        <v>-3.2373088456083852</v>
      </c>
      <c r="BD18" s="395">
        <f>Project!BD63</f>
        <v>-3.2877280553893811</v>
      </c>
      <c r="BE18" s="395">
        <f>Project!BE63</f>
        <v>-3.3389325151530564</v>
      </c>
      <c r="BF18" s="395">
        <f>Project!BF63</f>
        <v>-3.3909344547129665</v>
      </c>
      <c r="BG18" s="395">
        <f>Project!BG63</f>
        <v>-3.4437462943549311</v>
      </c>
      <c r="BH18" s="395">
        <f>Project!BH63</f>
        <v>-3.4973806478035216</v>
      </c>
      <c r="BI18" s="395">
        <f>Project!BI63</f>
        <v>-3.5518503252347657</v>
      </c>
      <c r="BJ18" s="395">
        <f>Project!BJ63</f>
        <v>-3.6071683363357598</v>
      </c>
      <c r="BK18" s="395">
        <f>Project!BK63</f>
        <v>-3.6633478934119408</v>
      </c>
      <c r="BL18" s="395">
        <f>Project!BL63</f>
        <v>-3.7204024145427455</v>
      </c>
      <c r="BM18" s="395">
        <f>Project!BM63</f>
        <v>-3.778345526786429</v>
      </c>
      <c r="BN18" s="395">
        <f>Project!BN63</f>
        <v>-3.8371910694347799</v>
      </c>
      <c r="BO18" s="395">
        <f>Project!BO63</f>
        <v>-3.8969530973185424</v>
      </c>
      <c r="BP18" s="395">
        <f>Project!BP63</f>
        <v>-3.9576458841643034</v>
      </c>
      <c r="BQ18" s="395">
        <f>Project!BQ63</f>
        <v>-4.0192839260036752</v>
      </c>
    </row>
    <row r="19" spans="1:72">
      <c r="A19" s="310" t="s">
        <v>427</v>
      </c>
      <c r="B19" s="314"/>
      <c r="I19" s="8" t="s">
        <v>489</v>
      </c>
      <c r="Z19" s="395">
        <f>Project!Z64</f>
        <v>-0.22977393725956777</v>
      </c>
      <c r="AA19" s="395">
        <f>Project!AA64</f>
        <v>-0.23335253321608626</v>
      </c>
      <c r="AB19" s="395">
        <f>Project!AB64</f>
        <v>-0.23698686373141822</v>
      </c>
      <c r="AC19" s="395">
        <f>Project!AC64</f>
        <v>-0.24067779683902826</v>
      </c>
      <c r="AD19" s="395">
        <f>Project!AD64</f>
        <v>-0.24442621409149912</v>
      </c>
      <c r="AE19" s="395">
        <f>Project!AE64</f>
        <v>-0.24823301077108437</v>
      </c>
      <c r="AF19" s="395">
        <f>Project!AF64</f>
        <v>-0.25209909610354003</v>
      </c>
      <c r="AG19" s="395">
        <f>Project!AG64</f>
        <v>-0.25602539347528652</v>
      </c>
      <c r="AH19" s="395">
        <f>Project!AH64</f>
        <v>-0.2600128406539528</v>
      </c>
      <c r="AI19" s="395">
        <f>Project!AI64</f>
        <v>-0.26406239001235537</v>
      </c>
      <c r="AJ19" s="395">
        <f>Project!AJ64</f>
        <v>-0.26817500875596562</v>
      </c>
      <c r="AK19" s="395">
        <f>Project!AK64</f>
        <v>-0.27235167915391972</v>
      </c>
      <c r="AL19" s="395">
        <f>Project!AL64</f>
        <v>-0.27659339877362676</v>
      </c>
      <c r="AM19" s="395">
        <f>Project!AM64</f>
        <v>-0.28090118071902997</v>
      </c>
      <c r="AN19" s="395">
        <f>Project!AN64</f>
        <v>-0.28527605387258009</v>
      </c>
      <c r="AO19" s="395">
        <f>Project!AO64</f>
        <v>-0.2897190631409754</v>
      </c>
      <c r="AP19" s="395">
        <f>Project!AP64</f>
        <v>-0.29423126970473112</v>
      </c>
      <c r="AQ19" s="395">
        <f>Project!AQ64</f>
        <v>-0.29881375127163395</v>
      </c>
      <c r="AR19" s="395">
        <f>Project!AR64</f>
        <v>-0.30346760233414494</v>
      </c>
      <c r="AS19" s="395">
        <f>Project!AS64</f>
        <v>-0.30819393443081139</v>
      </c>
      <c r="AT19" s="395">
        <f>Project!AT64</f>
        <v>-0.31299387641174947</v>
      </c>
      <c r="AU19" s="395">
        <f>Project!AU64</f>
        <v>-0.31786857470826163</v>
      </c>
      <c r="AV19" s="395">
        <f>Project!AV64</f>
        <v>-0.32281919360665418</v>
      </c>
      <c r="AW19" s="395">
        <f>Project!AW64</f>
        <v>-0.32784691552631767</v>
      </c>
      <c r="AX19" s="395">
        <f>Project!AX64</f>
        <v>-0.33295294130214004</v>
      </c>
      <c r="AY19" s="395">
        <f>Project!AY64</f>
        <v>-0.3381384904713165</v>
      </c>
      <c r="AZ19" s="395">
        <f>Project!AZ64</f>
        <v>-0.34340480156462794</v>
      </c>
      <c r="BA19" s="395">
        <f>Project!BA64</f>
        <v>-0.34875313240225442</v>
      </c>
      <c r="BB19" s="395">
        <f>Project!BB64</f>
        <v>-0.35418476039419666</v>
      </c>
      <c r="BC19" s="395">
        <f>Project!BC64</f>
        <v>-0.35970098284537622</v>
      </c>
      <c r="BD19" s="395">
        <f>Project!BD64</f>
        <v>-0.36530311726548687</v>
      </c>
      <c r="BE19" s="395">
        <f>Project!BE64</f>
        <v>-0.37099250168367298</v>
      </c>
      <c r="BF19" s="395">
        <f>Project!BF64</f>
        <v>-0.37677049496810744</v>
      </c>
      <c r="BG19" s="395">
        <f>Project!BG64</f>
        <v>-0.38263847715054794</v>
      </c>
      <c r="BH19" s="395">
        <f>Project!BH64</f>
        <v>-0.38859784975594691</v>
      </c>
      <c r="BI19" s="395">
        <f>Project!BI64</f>
        <v>-0.39465003613719624</v>
      </c>
      <c r="BJ19" s="395">
        <f>Project!BJ64</f>
        <v>-0.40079648181508448</v>
      </c>
      <c r="BK19" s="395">
        <f>Project!BK64</f>
        <v>-0.40703865482354901</v>
      </c>
      <c r="BL19" s="395">
        <f>Project!BL64</f>
        <v>-0.41337804606030509</v>
      </c>
      <c r="BM19" s="395">
        <f>Project!BM64</f>
        <v>-0.41981616964293661</v>
      </c>
      <c r="BN19" s="395">
        <f>Project!BN64</f>
        <v>-0.42635456327053117</v>
      </c>
      <c r="BO19" s="395">
        <f>Project!BO64</f>
        <v>-0.4329947885909492</v>
      </c>
      <c r="BP19" s="395">
        <f>Project!BP64</f>
        <v>-0.43973843157381154</v>
      </c>
      <c r="BQ19" s="395">
        <f>Project!BQ64</f>
        <v>-0.44658710288929726</v>
      </c>
    </row>
    <row r="20" spans="1:72">
      <c r="A20" s="310"/>
      <c r="B20" s="314"/>
      <c r="I20" s="8"/>
      <c r="Z20" s="313"/>
      <c r="AA20" s="313"/>
      <c r="AB20" s="313"/>
      <c r="AC20" s="313"/>
      <c r="AD20" s="313"/>
      <c r="AE20" s="313"/>
      <c r="AF20" s="313"/>
      <c r="AG20" s="313"/>
      <c r="AH20" s="313"/>
      <c r="AI20" s="313"/>
      <c r="AJ20" s="313"/>
      <c r="AK20" s="313"/>
      <c r="AL20" s="313"/>
      <c r="AM20" s="313"/>
      <c r="AN20" s="313"/>
      <c r="AO20" s="313"/>
      <c r="AP20" s="313"/>
      <c r="AQ20" s="313"/>
      <c r="AR20" s="313"/>
      <c r="AS20" s="313"/>
      <c r="AT20" s="313"/>
      <c r="AU20" s="313"/>
      <c r="AV20" s="313"/>
      <c r="AW20" s="313"/>
      <c r="AX20" s="313"/>
      <c r="AY20" s="313"/>
      <c r="AZ20" s="313"/>
      <c r="BA20" s="313"/>
      <c r="BB20" s="313"/>
      <c r="BC20" s="313"/>
      <c r="BD20" s="313"/>
      <c r="BE20" s="313"/>
      <c r="BF20" s="313"/>
      <c r="BG20" s="313"/>
      <c r="BH20" s="313"/>
      <c r="BI20" s="313"/>
      <c r="BJ20" s="313"/>
      <c r="BK20" s="313"/>
      <c r="BL20" s="313"/>
      <c r="BM20" s="313"/>
      <c r="BN20" s="313"/>
      <c r="BO20" s="313"/>
      <c r="BP20" s="313"/>
      <c r="BQ20" s="313"/>
    </row>
    <row r="21" spans="1:72" ht="18">
      <c r="A21" s="25" t="s">
        <v>490</v>
      </c>
      <c r="B21" s="3"/>
      <c r="C21" s="3"/>
      <c r="D21" s="3"/>
      <c r="E21" s="3"/>
      <c r="F21" s="3"/>
      <c r="G21" s="3"/>
      <c r="Z21" s="312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</row>
    <row r="22" spans="1:72" s="11" customFormat="1" ht="15.6">
      <c r="A22" s="306" t="s">
        <v>491</v>
      </c>
      <c r="B22" s="305"/>
      <c r="C22" s="304"/>
      <c r="D22" s="303"/>
      <c r="E22" s="302"/>
      <c r="F22" s="302"/>
      <c r="G22" s="301"/>
      <c r="AA22" s="300"/>
      <c r="AB22" s="300"/>
      <c r="AC22" s="300"/>
      <c r="AD22" s="300"/>
      <c r="AE22" s="300"/>
      <c r="AF22" s="300"/>
      <c r="AG22" s="300"/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0"/>
      <c r="AU22" s="300"/>
      <c r="AV22" s="300"/>
      <c r="AW22" s="300"/>
      <c r="AX22" s="300"/>
      <c r="AY22" s="300"/>
      <c r="AZ22" s="300"/>
      <c r="BA22" s="300"/>
      <c r="BB22" s="300"/>
      <c r="BC22" s="300"/>
      <c r="BD22" s="300"/>
      <c r="BE22" s="300"/>
      <c r="BF22" s="300"/>
      <c r="BG22" s="300"/>
      <c r="BH22" s="300"/>
      <c r="BI22" s="300"/>
      <c r="BJ22" s="300"/>
      <c r="BK22" s="300"/>
      <c r="BL22" s="300"/>
      <c r="BM22" s="300"/>
      <c r="BN22" s="300"/>
      <c r="BO22" s="300"/>
      <c r="BP22" s="300"/>
      <c r="BQ22" s="300"/>
      <c r="BR22" s="300"/>
      <c r="BS22" s="4"/>
      <c r="BT22" s="44"/>
    </row>
    <row r="23" spans="1:72">
      <c r="B23" s="311"/>
      <c r="D23" s="455"/>
      <c r="E23" s="455"/>
      <c r="F23" s="455"/>
      <c r="G23" s="308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7"/>
      <c r="AU23" s="307"/>
      <c r="AV23" s="307"/>
      <c r="AW23" s="307"/>
      <c r="AX23" s="307"/>
      <c r="AY23" s="307"/>
      <c r="AZ23" s="307"/>
      <c r="BA23" s="307"/>
      <c r="BB23" s="307"/>
      <c r="BC23" s="307"/>
      <c r="BD23" s="307"/>
      <c r="BE23" s="307"/>
      <c r="BF23" s="307"/>
      <c r="BG23" s="307"/>
      <c r="BH23" s="307"/>
      <c r="BI23" s="307"/>
      <c r="BJ23" s="307"/>
      <c r="BK23" s="307"/>
      <c r="BL23" s="307"/>
      <c r="BM23" s="307"/>
      <c r="BN23" s="307"/>
      <c r="BO23" s="307"/>
      <c r="BP23" s="307"/>
      <c r="BQ23" s="307"/>
      <c r="BR23" s="307"/>
    </row>
    <row r="24" spans="1:72">
      <c r="A24" s="310" t="s">
        <v>423</v>
      </c>
      <c r="B24" s="7">
        <f>Global!C51</f>
        <v>5500</v>
      </c>
      <c r="F24" s="308"/>
      <c r="G24" s="308"/>
      <c r="I24" s="294" t="s">
        <v>492</v>
      </c>
      <c r="AC24" s="307"/>
      <c r="AD24" s="307"/>
      <c r="AE24" s="307"/>
      <c r="AF24" s="307"/>
      <c r="AG24" s="307"/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07"/>
      <c r="BF24" s="307"/>
      <c r="BG24" s="307"/>
      <c r="BH24" s="307"/>
      <c r="BI24" s="307"/>
      <c r="BJ24" s="307"/>
      <c r="BK24" s="307"/>
      <c r="BL24" s="307"/>
      <c r="BM24" s="307"/>
      <c r="BN24" s="307"/>
      <c r="BO24" s="307"/>
      <c r="BP24" s="307"/>
      <c r="BQ24" s="307"/>
      <c r="BR24" s="307"/>
      <c r="BS24" s="4"/>
      <c r="BT24" s="44"/>
    </row>
    <row r="25" spans="1:72">
      <c r="A25" s="310" t="s">
        <v>424</v>
      </c>
      <c r="B25" s="7">
        <f>Global!C52</f>
        <v>122400</v>
      </c>
      <c r="F25" s="308"/>
      <c r="G25" s="308"/>
      <c r="I25" s="294" t="s">
        <v>492</v>
      </c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7"/>
      <c r="BA25" s="307"/>
      <c r="BB25" s="307"/>
      <c r="BC25" s="307"/>
      <c r="BD25" s="307"/>
      <c r="BE25" s="307"/>
      <c r="BF25" s="307"/>
      <c r="BG25" s="307"/>
      <c r="BH25" s="307"/>
      <c r="BI25" s="307"/>
      <c r="BJ25" s="307"/>
      <c r="BK25" s="307"/>
      <c r="BL25" s="307"/>
      <c r="BM25" s="307"/>
      <c r="BN25" s="307"/>
      <c r="BO25" s="307"/>
      <c r="BP25" s="307"/>
      <c r="BQ25" s="307"/>
      <c r="BR25" s="307"/>
      <c r="BS25" s="4"/>
      <c r="BT25" s="44"/>
    </row>
    <row r="26" spans="1:72">
      <c r="A26" s="310" t="s">
        <v>425</v>
      </c>
      <c r="B26" s="7">
        <f>Global!C53</f>
        <v>256300</v>
      </c>
      <c r="D26" s="455"/>
      <c r="E26" s="455"/>
      <c r="F26" s="455"/>
      <c r="G26" s="308"/>
      <c r="I26" s="294" t="s">
        <v>492</v>
      </c>
      <c r="AC26" s="307"/>
      <c r="AD26" s="307"/>
      <c r="AE26" s="307"/>
      <c r="AF26" s="307"/>
      <c r="AG26" s="307"/>
      <c r="AH26" s="307"/>
      <c r="AI26" s="307"/>
      <c r="AJ26" s="307"/>
      <c r="AK26" s="307"/>
      <c r="AL26" s="307"/>
      <c r="AM26" s="307"/>
      <c r="AN26" s="307"/>
      <c r="AO26" s="307"/>
      <c r="AP26" s="307"/>
      <c r="AQ26" s="307"/>
      <c r="AR26" s="307"/>
      <c r="AS26" s="307"/>
      <c r="AT26" s="307"/>
      <c r="AU26" s="307"/>
      <c r="AV26" s="307"/>
      <c r="AW26" s="307"/>
      <c r="AX26" s="307"/>
      <c r="AY26" s="307"/>
      <c r="AZ26" s="307"/>
      <c r="BA26" s="307"/>
      <c r="BB26" s="307"/>
      <c r="BC26" s="307"/>
      <c r="BD26" s="307"/>
      <c r="BE26" s="307"/>
      <c r="BF26" s="307"/>
      <c r="BG26" s="307"/>
      <c r="BH26" s="307"/>
      <c r="BI26" s="307"/>
      <c r="BJ26" s="307"/>
      <c r="BK26" s="307"/>
      <c r="BL26" s="307"/>
      <c r="BM26" s="307"/>
      <c r="BN26" s="307"/>
      <c r="BO26" s="307"/>
      <c r="BP26" s="307"/>
      <c r="BQ26" s="307"/>
      <c r="BR26" s="307"/>
    </row>
    <row r="27" spans="1:72">
      <c r="A27" s="310" t="s">
        <v>426</v>
      </c>
      <c r="B27" s="7">
        <f>Global!C54</f>
        <v>1302300</v>
      </c>
      <c r="D27" s="455"/>
      <c r="E27" s="455"/>
      <c r="F27" s="455"/>
      <c r="G27" s="308"/>
      <c r="I27" s="294" t="s">
        <v>492</v>
      </c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07"/>
      <c r="AU27" s="307"/>
      <c r="AV27" s="307"/>
      <c r="AW27" s="307"/>
      <c r="AX27" s="307"/>
      <c r="AY27" s="307"/>
      <c r="AZ27" s="307"/>
      <c r="BA27" s="307"/>
      <c r="BB27" s="307"/>
      <c r="BC27" s="307"/>
      <c r="BD27" s="307"/>
      <c r="BE27" s="307"/>
      <c r="BF27" s="307"/>
      <c r="BG27" s="307"/>
      <c r="BH27" s="307"/>
      <c r="BI27" s="307"/>
      <c r="BJ27" s="307"/>
      <c r="BK27" s="307"/>
      <c r="BL27" s="307"/>
      <c r="BM27" s="307"/>
      <c r="BN27" s="307"/>
      <c r="BO27" s="307"/>
      <c r="BP27" s="307"/>
      <c r="BQ27" s="307"/>
      <c r="BR27" s="307"/>
    </row>
    <row r="28" spans="1:72">
      <c r="A28" s="310" t="s">
        <v>427</v>
      </c>
      <c r="B28" s="7">
        <f>Global!C55</f>
        <v>13700000</v>
      </c>
      <c r="D28" s="455"/>
      <c r="E28" s="455"/>
      <c r="F28" s="455"/>
      <c r="G28" s="308"/>
      <c r="I28" s="294" t="s">
        <v>492</v>
      </c>
      <c r="AC28" s="307"/>
      <c r="AD28" s="307"/>
      <c r="AE28" s="307"/>
      <c r="AF28" s="307"/>
      <c r="AG28" s="307"/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7"/>
      <c r="BL28" s="307"/>
      <c r="BM28" s="307"/>
      <c r="BN28" s="307"/>
      <c r="BO28" s="307"/>
      <c r="BP28" s="307"/>
      <c r="BQ28" s="307"/>
      <c r="BR28" s="307"/>
    </row>
    <row r="29" spans="1:72">
      <c r="A29" s="309"/>
      <c r="B29" s="7"/>
      <c r="F29" s="308"/>
      <c r="G29" s="308"/>
      <c r="I29" s="294"/>
      <c r="AC29" s="307"/>
      <c r="AD29" s="307"/>
      <c r="AE29" s="307"/>
      <c r="AF29" s="307"/>
      <c r="AG29" s="307"/>
      <c r="AH29" s="307"/>
      <c r="AI29" s="307"/>
      <c r="AJ29" s="307"/>
      <c r="AK29" s="307"/>
      <c r="AL29" s="307"/>
      <c r="AM29" s="307"/>
      <c r="AN29" s="307"/>
      <c r="AO29" s="307"/>
      <c r="AP29" s="307"/>
      <c r="AQ29" s="307"/>
      <c r="AR29" s="307"/>
      <c r="AS29" s="307"/>
      <c r="AT29" s="307"/>
      <c r="AU29" s="307"/>
      <c r="AV29" s="307"/>
      <c r="AW29" s="307"/>
      <c r="AX29" s="307"/>
      <c r="AY29" s="307"/>
      <c r="AZ29" s="307"/>
      <c r="BA29" s="307"/>
      <c r="BB29" s="307"/>
      <c r="BC29" s="307"/>
      <c r="BD29" s="307"/>
      <c r="BE29" s="307"/>
      <c r="BF29" s="307"/>
      <c r="BG29" s="307"/>
      <c r="BH29" s="307"/>
      <c r="BI29" s="307"/>
      <c r="BJ29" s="307"/>
      <c r="BK29" s="307"/>
      <c r="BL29" s="307"/>
      <c r="BM29" s="307"/>
      <c r="BN29" s="307"/>
      <c r="BO29" s="307"/>
      <c r="BP29" s="307"/>
      <c r="BQ29" s="307"/>
      <c r="BR29" s="307"/>
      <c r="BS29" s="4"/>
      <c r="BT29" s="44"/>
    </row>
    <row r="30" spans="1:72" s="11" customFormat="1" ht="15.6">
      <c r="A30" s="306" t="s">
        <v>490</v>
      </c>
      <c r="B30" s="305"/>
      <c r="C30" s="304"/>
      <c r="D30" s="303"/>
      <c r="E30" s="302"/>
      <c r="F30" s="302"/>
      <c r="G30" s="301"/>
      <c r="I30"/>
      <c r="AA30" s="300"/>
      <c r="AB30" s="300"/>
      <c r="AC30" s="300"/>
      <c r="AD30" s="300"/>
      <c r="AE30" s="300"/>
      <c r="AF30" s="300"/>
      <c r="AG30" s="300"/>
      <c r="AH30" s="300"/>
      <c r="AI30" s="300"/>
      <c r="AJ30" s="300"/>
      <c r="AK30" s="300"/>
      <c r="AL30" s="300"/>
      <c r="AM30" s="300"/>
      <c r="AN30" s="300"/>
      <c r="AO30" s="300"/>
      <c r="AP30" s="300"/>
      <c r="AQ30" s="300"/>
      <c r="AR30" s="300"/>
      <c r="AS30" s="300"/>
      <c r="AT30" s="300"/>
      <c r="AU30" s="300"/>
      <c r="AV30" s="300"/>
      <c r="AW30" s="300"/>
      <c r="AX30" s="300"/>
      <c r="AY30" s="300"/>
      <c r="AZ30" s="300"/>
      <c r="BA30" s="300"/>
      <c r="BB30" s="300"/>
      <c r="BC30" s="300"/>
      <c r="BD30" s="300"/>
      <c r="BE30" s="300"/>
      <c r="BF30" s="300"/>
      <c r="BG30" s="300"/>
      <c r="BH30" s="300"/>
      <c r="BI30" s="300"/>
      <c r="BJ30" s="300"/>
      <c r="BK30" s="300"/>
      <c r="BL30" s="300"/>
      <c r="BM30" s="300"/>
      <c r="BN30" s="300"/>
      <c r="BO30" s="300"/>
      <c r="BP30" s="300"/>
      <c r="BQ30" s="300"/>
      <c r="BR30" s="300"/>
      <c r="BS30" s="4"/>
      <c r="BT30" s="44"/>
    </row>
    <row r="31" spans="1:72" ht="15.75" customHeight="1">
      <c r="A31" s="289"/>
      <c r="B31" s="299"/>
      <c r="F31" s="298"/>
      <c r="G31" s="298"/>
      <c r="I31" s="297"/>
    </row>
    <row r="32" spans="1:72">
      <c r="I32" s="294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</row>
    <row r="33" spans="1:72">
      <c r="A33" s="11" t="s">
        <v>493</v>
      </c>
      <c r="I33" s="294" t="s">
        <v>494</v>
      </c>
      <c r="Z33" s="7">
        <f>ABS(SUMPRODUCT(Z15:Z19,$B$24:$B$28))</f>
        <v>12292844.370336939</v>
      </c>
      <c r="AA33" s="7">
        <f t="shared" ref="AA33:BQ33" si="0">ABS(SUMPRODUCT(AA15:AA19,$B$24:$B$28))</f>
        <v>12484298.299718423</v>
      </c>
      <c r="AB33" s="7">
        <f t="shared" si="0"/>
        <v>12678734.013133878</v>
      </c>
      <c r="AC33" s="7">
        <f t="shared" si="0"/>
        <v>12876197.950142186</v>
      </c>
      <c r="AD33" s="7">
        <f t="shared" si="0"/>
        <v>13076737.273571445</v>
      </c>
      <c r="AE33" s="7">
        <f t="shared" si="0"/>
        <v>13280399.880783474</v>
      </c>
      <c r="AF33" s="7">
        <f t="shared" si="0"/>
        <v>13487234.415113762</v>
      </c>
      <c r="AG33" s="7">
        <f t="shared" si="0"/>
        <v>13697290.277489567</v>
      </c>
      <c r="AH33" s="7">
        <f t="shared" si="0"/>
        <v>13910617.638228968</v>
      </c>
      <c r="AI33" s="7">
        <f t="shared" si="0"/>
        <v>14127267.449023675</v>
      </c>
      <c r="AJ33" s="7">
        <f t="shared" si="0"/>
        <v>14347291.45510849</v>
      </c>
      <c r="AK33" s="7">
        <f t="shared" si="0"/>
        <v>14570742.207620261</v>
      </c>
      <c r="AL33" s="7">
        <f t="shared" si="0"/>
        <v>14797673.076149356</v>
      </c>
      <c r="AM33" s="7">
        <f t="shared" si="0"/>
        <v>15028138.261486579</v>
      </c>
      <c r="AN33" s="7">
        <f t="shared" si="0"/>
        <v>15262192.808568668</v>
      </c>
      <c r="AO33" s="7">
        <f t="shared" si="0"/>
        <v>15499892.619625345</v>
      </c>
      <c r="AP33" s="7">
        <f t="shared" si="0"/>
        <v>15741294.467531193</v>
      </c>
      <c r="AQ33" s="7">
        <f t="shared" si="0"/>
        <v>15986456.009365408</v>
      </c>
      <c r="AR33" s="7">
        <f t="shared" si="0"/>
        <v>16235435.800182797</v>
      </c>
      <c r="AS33" s="7">
        <f t="shared" si="0"/>
        <v>16488293.306999229</v>
      </c>
      <c r="AT33" s="7">
        <f t="shared" si="0"/>
        <v>16745088.922994886</v>
      </c>
      <c r="AU33" s="7">
        <f t="shared" si="0"/>
        <v>17005883.981938742</v>
      </c>
      <c r="AV33" s="7">
        <f t="shared" si="0"/>
        <v>17270740.772837702</v>
      </c>
      <c r="AW33" s="7">
        <f t="shared" si="0"/>
        <v>17539722.554813854</v>
      </c>
      <c r="AX33" s="7">
        <f t="shared" si="0"/>
        <v>17812893.572213475</v>
      </c>
      <c r="AY33" s="7">
        <f t="shared" si="0"/>
        <v>18090319.069951307</v>
      </c>
      <c r="AZ33" s="7">
        <f t="shared" si="0"/>
        <v>18372065.309093844</v>
      </c>
      <c r="BA33" s="7">
        <f t="shared" si="0"/>
        <v>18658199.582685299</v>
      </c>
      <c r="BB33" s="7">
        <f t="shared" si="0"/>
        <v>18948790.231820084</v>
      </c>
      <c r="BC33" s="7">
        <f t="shared" si="0"/>
        <v>19243906.66196553</v>
      </c>
      <c r="BD33" s="7">
        <f t="shared" si="0"/>
        <v>19543619.359538943</v>
      </c>
      <c r="BE33" s="7">
        <f t="shared" si="0"/>
        <v>19847999.908742718</v>
      </c>
      <c r="BF33" s="7">
        <f t="shared" si="0"/>
        <v>20157121.008661754</v>
      </c>
      <c r="BG33" s="7">
        <f t="shared" si="0"/>
        <v>20471056.490627073</v>
      </c>
      <c r="BH33" s="7">
        <f t="shared" si="0"/>
        <v>20789881.335849889</v>
      </c>
      <c r="BI33" s="7">
        <f t="shared" si="0"/>
        <v>21113671.693330359</v>
      </c>
      <c r="BJ33" s="7">
        <f t="shared" si="0"/>
        <v>21442504.898045201</v>
      </c>
      <c r="BK33" s="7">
        <f t="shared" si="0"/>
        <v>21776459.489418581</v>
      </c>
      <c r="BL33" s="7">
        <f t="shared" si="0"/>
        <v>22115615.230080705</v>
      </c>
      <c r="BM33" s="7">
        <f t="shared" si="0"/>
        <v>22460053.124918535</v>
      </c>
      <c r="BN33" s="7">
        <f t="shared" si="0"/>
        <v>22809855.440423213</v>
      </c>
      <c r="BO33" s="7">
        <f t="shared" si="0"/>
        <v>23165105.724338822</v>
      </c>
      <c r="BP33" s="7">
        <f t="shared" si="0"/>
        <v>23525888.825617161</v>
      </c>
      <c r="BQ33" s="7">
        <f t="shared" si="0"/>
        <v>23892290.914683297</v>
      </c>
      <c r="BR33" s="7"/>
    </row>
    <row r="35" spans="1:72" s="11" customFormat="1">
      <c r="A35" s="296" t="s">
        <v>495</v>
      </c>
      <c r="B35" s="8" t="s">
        <v>496</v>
      </c>
      <c r="H35" s="295"/>
      <c r="I35" s="294" t="s">
        <v>494</v>
      </c>
      <c r="Z35" s="32">
        <f>IF(Z$9&gt;=Project!$B$8,IF(Z$9&lt;Project!$B$10,SUM(Z33:Z33),0),0)</f>
        <v>0</v>
      </c>
      <c r="AA35" s="32">
        <f>IF(AA$9&gt;=Project!$B$8,IF(AA$9&lt;Project!$B$10,SUM(AA33:AA33),0),0)</f>
        <v>0</v>
      </c>
      <c r="AB35" s="32">
        <f>IF(AB$9&gt;=Project!$B$8,IF(AB$9&lt;Project!$B$10,SUM(AB33:AB33),0),0)</f>
        <v>0</v>
      </c>
      <c r="AC35" s="32">
        <f>IF(AC$9&gt;=Project!$B$8,IF(AC$9&lt;Project!$B$10,SUM(AC33:AC33),0),0)</f>
        <v>0</v>
      </c>
      <c r="AD35" s="32">
        <f>IF(AD$9&gt;=Project!$B$8,IF(AD$9&lt;Project!$B$10,SUM(AD33:AD33),0),0)</f>
        <v>0</v>
      </c>
      <c r="AE35" s="32">
        <f>IF(AE$9&gt;=Project!$B$8,IF(AE$9&lt;Project!$B$10,SUM(AE33:AE33),0),0)</f>
        <v>0</v>
      </c>
      <c r="AF35" s="32">
        <f>IF(AF$9&gt;=Project!$B$8,IF(AF$9&lt;Project!$B$10,SUM(AF33:AF33),0),0)</f>
        <v>0</v>
      </c>
      <c r="AG35" s="32">
        <f>IF(AG$9&gt;=Project!$B$8,IF(AG$9&lt;Project!$B$10,SUM(AG33:AG33),0),0)</f>
        <v>13697290.277489567</v>
      </c>
      <c r="AH35" s="32">
        <f>IF(AH$9&gt;=Project!$B$8,IF(AH$9&lt;Project!$B$10,SUM(AH33:AH33),0),0)</f>
        <v>13910617.638228968</v>
      </c>
      <c r="AI35" s="32">
        <f>IF(AI$9&gt;=Project!$B$8,IF(AI$9&lt;Project!$B$10,SUM(AI33:AI33),0),0)</f>
        <v>14127267.449023675</v>
      </c>
      <c r="AJ35" s="32">
        <f>IF(AJ$9&gt;=Project!$B$8,IF(AJ$9&lt;Project!$B$10,SUM(AJ33:AJ33),0),0)</f>
        <v>14347291.45510849</v>
      </c>
      <c r="AK35" s="32">
        <f>IF(AK$9&gt;=Project!$B$8,IF(AK$9&lt;Project!$B$10,SUM(AK33:AK33),0),0)</f>
        <v>14570742.207620261</v>
      </c>
      <c r="AL35" s="32">
        <f>IF(AL$9&gt;=Project!$B$8,IF(AL$9&lt;Project!$B$10,SUM(AL33:AL33),0),0)</f>
        <v>14797673.076149356</v>
      </c>
      <c r="AM35" s="32">
        <f>IF(AM$9&gt;=Project!$B$8,IF(AM$9&lt;Project!$B$10,SUM(AM33:AM33),0),0)</f>
        <v>15028138.261486579</v>
      </c>
      <c r="AN35" s="32">
        <f>IF(AN$9&gt;=Project!$B$8,IF(AN$9&lt;Project!$B$10,SUM(AN33:AN33),0),0)</f>
        <v>15262192.808568668</v>
      </c>
      <c r="AO35" s="32">
        <f>IF(AO$9&gt;=Project!$B$8,IF(AO$9&lt;Project!$B$10,SUM(AO33:AO33),0),0)</f>
        <v>15499892.619625345</v>
      </c>
      <c r="AP35" s="32">
        <f>IF(AP$9&gt;=Project!$B$8,IF(AP$9&lt;Project!$B$10,SUM(AP33:AP33),0),0)</f>
        <v>15741294.467531193</v>
      </c>
      <c r="AQ35" s="32">
        <f>IF(AQ$9&gt;=Project!$B$8,IF(AQ$9&lt;Project!$B$10,SUM(AQ33:AQ33),0),0)</f>
        <v>15986456.009365408</v>
      </c>
      <c r="AR35" s="32">
        <f>IF(AR$9&gt;=Project!$B$8,IF(AR$9&lt;Project!$B$10,SUM(AR33:AR33),0),0)</f>
        <v>16235435.800182797</v>
      </c>
      <c r="AS35" s="32">
        <f>IF(AS$9&gt;=Project!$B$8,IF(AS$9&lt;Project!$B$10,SUM(AS33:AS33),0),0)</f>
        <v>16488293.306999229</v>
      </c>
      <c r="AT35" s="32">
        <f>IF(AT$9&gt;=Project!$B$8,IF(AT$9&lt;Project!$B$10,SUM(AT33:AT33),0),0)</f>
        <v>16745088.922994886</v>
      </c>
      <c r="AU35" s="32">
        <f>IF(AU$9&gt;=Project!$B$8,IF(AU$9&lt;Project!$B$10,SUM(AU33:AU33),0),0)</f>
        <v>17005883.981938742</v>
      </c>
      <c r="AV35" s="32">
        <f>IF(AV$9&gt;=Project!$B$8,IF(AV$9&lt;Project!$B$10,SUM(AV33:AV33),0),0)</f>
        <v>17270740.772837702</v>
      </c>
      <c r="AW35" s="32">
        <f>IF(AW$9&gt;=Project!$B$8,IF(AW$9&lt;Project!$B$10,SUM(AW33:AW33),0),0)</f>
        <v>17539722.554813854</v>
      </c>
      <c r="AX35" s="32">
        <f>IF(AX$9&gt;=Project!$B$8,IF(AX$9&lt;Project!$B$10,SUM(AX33:AX33),0),0)</f>
        <v>17812893.572213475</v>
      </c>
      <c r="AY35" s="32">
        <f>IF(AY$9&gt;=Project!$B$8,IF(AY$9&lt;Project!$B$10,SUM(AY33:AY33),0),0)</f>
        <v>18090319.069951307</v>
      </c>
      <c r="AZ35" s="32">
        <f>IF(AZ$9&gt;=Project!$B$8,IF(AZ$9&lt;Project!$B$10,SUM(AZ33:AZ33),0),0)</f>
        <v>18372065.309093844</v>
      </c>
      <c r="BA35" s="32">
        <f>IF(BA$9&gt;=Project!$B$8,IF(BA$9&lt;Project!$B$10,SUM(BA33:BA33),0),0)</f>
        <v>18658199.582685299</v>
      </c>
      <c r="BB35" s="32">
        <f>IF(BB$9&gt;=Project!$B$8,IF(BB$9&lt;Project!$B$10,SUM(BB33:BB33),0),0)</f>
        <v>18948790.231820084</v>
      </c>
      <c r="BC35" s="32">
        <f>IF(BC$9&gt;=Project!$B$8,IF(BC$9&lt;Project!$B$10,SUM(BC33:BC33),0),0)</f>
        <v>19243906.66196553</v>
      </c>
      <c r="BD35" s="32">
        <f>IF(BD$9&gt;=Project!$B$8,IF(BD$9&lt;Project!$B$10,SUM(BD33:BD33),0),0)</f>
        <v>19543619.359538943</v>
      </c>
      <c r="BE35" s="32">
        <f>IF(BE$9&gt;=Project!$B$8,IF(BE$9&lt;Project!$B$10,SUM(BE33:BE33),0),0)</f>
        <v>19847999.908742718</v>
      </c>
      <c r="BF35" s="32">
        <f>IF(BF$9&gt;=Project!$B$8,IF(BF$9&lt;Project!$B$10,SUM(BF33:BF33),0),0)</f>
        <v>20157121.008661754</v>
      </c>
      <c r="BG35" s="32">
        <f>IF(BG$9&gt;=Project!$B$8,IF(BG$9&lt;Project!$B$10,SUM(BG33:BG33),0),0)</f>
        <v>20471056.490627073</v>
      </c>
      <c r="BH35" s="32">
        <f>IF(BH$9&gt;=Project!$B$8,IF(BH$9&lt;Project!$B$10,SUM(BH33:BH33),0),0)</f>
        <v>20789881.335849889</v>
      </c>
      <c r="BI35" s="32">
        <f>IF(BI$9&gt;=Project!$B$8,IF(BI$9&lt;Project!$B$10,SUM(BI33:BI33),0),0)</f>
        <v>21113671.693330359</v>
      </c>
      <c r="BJ35" s="32">
        <f>IF(BJ$9&gt;=Project!$B$8,IF(BJ$9&lt;Project!$B$10,SUM(BJ33:BJ33),0),0)</f>
        <v>21442504.898045201</v>
      </c>
      <c r="BK35" s="32">
        <f>IF(BK$9&gt;=Project!$B$8,IF(BK$9&lt;Project!$B$10,SUM(BK33:BK33),0),0)</f>
        <v>0</v>
      </c>
      <c r="BL35" s="32">
        <f>IF(BL$9&gt;=Project!$B$8,IF(BL$9&lt;Project!$B$10,SUM(BL33:BL33),0),0)</f>
        <v>0</v>
      </c>
      <c r="BM35" s="32">
        <f>IF(BM$9&gt;=Project!$B$8,IF(BM$9&lt;Project!$B$10,SUM(BM33:BM33),0),0)</f>
        <v>0</v>
      </c>
      <c r="BN35" s="32">
        <f>IF(BN$9&gt;=Project!$B$8,IF(BN$9&lt;Project!$B$10,SUM(BN33:BN33),0),0)</f>
        <v>0</v>
      </c>
      <c r="BO35" s="32">
        <f>IF(BO$9&gt;=Project!$B$8,IF(BO$9&lt;Project!$B$10,SUM(BO33:BO33),0),0)</f>
        <v>0</v>
      </c>
      <c r="BP35" s="32">
        <f>IF(BP$9&gt;=Project!$B$8,IF(BP$9&lt;Project!$B$10,SUM(BP33:BP33),0),0)</f>
        <v>0</v>
      </c>
      <c r="BQ35" s="32">
        <f>IF(BQ$9&gt;=Project!$B$8,IF(BQ$9&lt;Project!$B$10,SUM(BQ33:BQ33),0),0)</f>
        <v>0</v>
      </c>
    </row>
    <row r="37" spans="1:72" ht="18">
      <c r="A37" s="26" t="s">
        <v>497</v>
      </c>
      <c r="B37" s="22"/>
      <c r="C37" s="22"/>
      <c r="D37" s="22"/>
      <c r="E37" s="22"/>
      <c r="F37" s="22"/>
      <c r="G37" s="22"/>
      <c r="BT37" s="4"/>
    </row>
    <row r="38" spans="1:72">
      <c r="A38" t="s">
        <v>9</v>
      </c>
      <c r="Z38" s="12">
        <f>Global!Z12</f>
        <v>0.71298617948366838</v>
      </c>
      <c r="AA38" s="12">
        <f>Global!AA12</f>
        <v>0.66634222381651254</v>
      </c>
      <c r="AB38" s="12">
        <f>Global!AB12</f>
        <v>0.62274974188459109</v>
      </c>
      <c r="AC38" s="12">
        <f>Global!AC12</f>
        <v>0.5820091045650384</v>
      </c>
      <c r="AD38" s="12">
        <f>Global!AD12</f>
        <v>0.54393374258414806</v>
      </c>
      <c r="AE38" s="12">
        <f>Global!AE12</f>
        <v>0.5083492921347178</v>
      </c>
      <c r="AF38" s="12">
        <f>Global!AF12</f>
        <v>0.47509279638758667</v>
      </c>
      <c r="AG38" s="12">
        <f>Global!AG12</f>
        <v>0.44401195924073528</v>
      </c>
      <c r="AH38" s="12">
        <f>Global!AH12</f>
        <v>0.41496444788853759</v>
      </c>
      <c r="AI38" s="12">
        <f>Global!AI12</f>
        <v>0.3878172410173249</v>
      </c>
      <c r="AJ38" s="12">
        <f>Global!AJ12</f>
        <v>0.36244601964235967</v>
      </c>
      <c r="AK38" s="12">
        <f>Global!AK12</f>
        <v>0.33873459779659787</v>
      </c>
      <c r="AL38" s="12">
        <f>Global!AL12</f>
        <v>0.31657439046411018</v>
      </c>
      <c r="AM38" s="12">
        <f>Global!AM12</f>
        <v>0.29586391632159825</v>
      </c>
      <c r="AN38" s="12">
        <f>Global!AN12</f>
        <v>0.27650833301083949</v>
      </c>
      <c r="AO38" s="12">
        <f>Global!AO12</f>
        <v>0.2584190028138687</v>
      </c>
      <c r="AP38" s="12">
        <f>Global!AP12</f>
        <v>0.24151308674193336</v>
      </c>
      <c r="AQ38" s="12">
        <f>Global!AQ12</f>
        <v>0.22571316517937698</v>
      </c>
      <c r="AR38" s="12">
        <f>Global!AR12</f>
        <v>0.21094688334521211</v>
      </c>
      <c r="AS38" s="12">
        <f>Global!AS12</f>
        <v>0.19714661994879637</v>
      </c>
      <c r="AT38" s="12">
        <f>Global!AT12</f>
        <v>0.18424917752223957</v>
      </c>
      <c r="AU38" s="12">
        <f>Global!AU12</f>
        <v>0.17219549301143888</v>
      </c>
      <c r="AV38" s="12">
        <f>Global!AV12</f>
        <v>0.16093036730041013</v>
      </c>
      <c r="AW38" s="12">
        <f>Global!AW12</f>
        <v>0.15040221243028987</v>
      </c>
      <c r="AX38" s="12">
        <f>Global!AX12</f>
        <v>0.1405628153554111</v>
      </c>
      <c r="AY38" s="12">
        <f>Global!AY12</f>
        <v>0.13136711715458982</v>
      </c>
      <c r="AZ38" s="12">
        <f>Global!AZ12</f>
        <v>0.1227730066865325</v>
      </c>
      <c r="BA38" s="12">
        <f>Global!BA12</f>
        <v>0.11474112774442291</v>
      </c>
      <c r="BB38" s="12">
        <f>Global!BB12</f>
        <v>0.10723469882656347</v>
      </c>
      <c r="BC38" s="12">
        <f>Global!BC12</f>
        <v>0.10021934469772288</v>
      </c>
      <c r="BD38" s="12">
        <f>Global!BD12</f>
        <v>9.366293896983445E-2</v>
      </c>
      <c r="BE38" s="12">
        <f>Global!BE12</f>
        <v>8.7535456981153698E-2</v>
      </c>
      <c r="BF38" s="12">
        <f>Global!BF12</f>
        <v>8.1808838300143641E-2</v>
      </c>
      <c r="BG38" s="12">
        <f>Global!BG12</f>
        <v>7.6456858224433308E-2</v>
      </c>
      <c r="BH38" s="12">
        <f>Global!BH12</f>
        <v>7.1455007686386268E-2</v>
      </c>
      <c r="BI38" s="12">
        <f>Global!BI12</f>
        <v>6.6780381015314264E-2</v>
      </c>
      <c r="BJ38" s="12">
        <f>Global!BJ12</f>
        <v>6.2411571042349782E-2</v>
      </c>
      <c r="BK38" s="12">
        <f>Global!BK12</f>
        <v>5.8328571067616623E-2</v>
      </c>
      <c r="BL38" s="12">
        <f>Global!BL12</f>
        <v>5.4512683240763193E-2</v>
      </c>
      <c r="BM38" s="12">
        <f>Global!BM12</f>
        <v>5.0946432935292711E-2</v>
      </c>
      <c r="BN38" s="12">
        <f>Global!BN12</f>
        <v>4.761348872457262E-2</v>
      </c>
      <c r="BO38" s="12">
        <f>Global!BO12</f>
        <v>4.4498587593058525E-2</v>
      </c>
      <c r="BP38" s="12">
        <f>Global!BP12</f>
        <v>4.1587465040241613E-2</v>
      </c>
      <c r="BQ38" s="12">
        <f>Global!BQ12</f>
        <v>3.8866789757235155E-2</v>
      </c>
      <c r="BT38" s="4"/>
    </row>
    <row r="39" spans="1:72"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T39" s="4"/>
    </row>
    <row r="40" spans="1:72" s="290" customFormat="1">
      <c r="A40" s="293" t="s">
        <v>498</v>
      </c>
      <c r="B40" s="292">
        <f>SUM(Z40:BQ40)</f>
        <v>94594875.336326227</v>
      </c>
      <c r="I40" s="34"/>
      <c r="Z40" s="291">
        <f t="shared" ref="Z40:BQ40" si="1">Z38*Z35</f>
        <v>0</v>
      </c>
      <c r="AA40" s="291">
        <f t="shared" si="1"/>
        <v>0</v>
      </c>
      <c r="AB40" s="291">
        <f t="shared" si="1"/>
        <v>0</v>
      </c>
      <c r="AC40" s="291">
        <f t="shared" si="1"/>
        <v>0</v>
      </c>
      <c r="AD40" s="291">
        <f t="shared" si="1"/>
        <v>0</v>
      </c>
      <c r="AE40" s="291">
        <f t="shared" si="1"/>
        <v>0</v>
      </c>
      <c r="AF40" s="291">
        <f t="shared" si="1"/>
        <v>0</v>
      </c>
      <c r="AG40" s="291">
        <f t="shared" si="1"/>
        <v>6081760.6923972173</v>
      </c>
      <c r="AH40" s="291">
        <f t="shared" si="1"/>
        <v>5772411.7680362361</v>
      </c>
      <c r="AI40" s="291">
        <f t="shared" si="1"/>
        <v>5478797.8851942234</v>
      </c>
      <c r="AJ40" s="291">
        <f t="shared" si="1"/>
        <v>5200118.680552911</v>
      </c>
      <c r="AK40" s="291">
        <f t="shared" si="1"/>
        <v>4935614.5012961617</v>
      </c>
      <c r="AL40" s="291">
        <f t="shared" si="1"/>
        <v>4684564.3343691565</v>
      </c>
      <c r="AM40" s="291">
        <f t="shared" si="1"/>
        <v>4446283.8410658743</v>
      </c>
      <c r="AN40" s="291">
        <f t="shared" si="1"/>
        <v>4220123.4915873446</v>
      </c>
      <c r="AO40" s="291">
        <f t="shared" si="1"/>
        <v>4005466.7944856249</v>
      </c>
      <c r="AP40" s="291">
        <f t="shared" si="1"/>
        <v>3801728.616167177</v>
      </c>
      <c r="AQ40" s="291">
        <f t="shared" si="1"/>
        <v>3608353.5858747382</v>
      </c>
      <c r="AR40" s="291">
        <f t="shared" si="1"/>
        <v>3424814.581799841</v>
      </c>
      <c r="AS40" s="291">
        <f t="shared" si="1"/>
        <v>3250611.29419926</v>
      </c>
      <c r="AT40" s="291">
        <f t="shared" si="1"/>
        <v>3085268.8615985722</v>
      </c>
      <c r="AU40" s="291">
        <f t="shared" si="1"/>
        <v>2928336.576365273</v>
      </c>
      <c r="AV40" s="291">
        <f t="shared" si="1"/>
        <v>2779386.6561229406</v>
      </c>
      <c r="AW40" s="291">
        <f t="shared" si="1"/>
        <v>2638013.0776574598</v>
      </c>
      <c r="AX40" s="291">
        <f t="shared" si="1"/>
        <v>2503830.4701366317</v>
      </c>
      <c r="AY40" s="291">
        <f t="shared" si="1"/>
        <v>2376473.0646262038</v>
      </c>
      <c r="AZ40" s="291">
        <f t="shared" si="1"/>
        <v>2255593.6970387902</v>
      </c>
      <c r="BA40" s="291">
        <f t="shared" si="1"/>
        <v>2140862.861797832</v>
      </c>
      <c r="BB40" s="291">
        <f t="shared" si="1"/>
        <v>2031967.8136369546</v>
      </c>
      <c r="BC40" s="291">
        <f t="shared" si="1"/>
        <v>1928611.7150863293</v>
      </c>
      <c r="BD40" s="291">
        <f t="shared" si="1"/>
        <v>1830512.8273221711</v>
      </c>
      <c r="BE40" s="291">
        <f t="shared" si="1"/>
        <v>1737403.7421736908</v>
      </c>
      <c r="BF40" s="291">
        <f t="shared" si="1"/>
        <v>1649030.6531940377</v>
      </c>
      <c r="BG40" s="291">
        <f t="shared" si="1"/>
        <v>1565152.6638082394</v>
      </c>
      <c r="BH40" s="291">
        <f t="shared" si="1"/>
        <v>1485541.1306522123</v>
      </c>
      <c r="BI40" s="291">
        <f t="shared" si="1"/>
        <v>1409979.0403128569</v>
      </c>
      <c r="BJ40" s="291">
        <f t="shared" si="1"/>
        <v>1338260.4177702812</v>
      </c>
      <c r="BK40" s="291">
        <f t="shared" si="1"/>
        <v>0</v>
      </c>
      <c r="BL40" s="291">
        <f t="shared" si="1"/>
        <v>0</v>
      </c>
      <c r="BM40" s="291">
        <f t="shared" si="1"/>
        <v>0</v>
      </c>
      <c r="BN40" s="291">
        <f t="shared" si="1"/>
        <v>0</v>
      </c>
      <c r="BO40" s="291">
        <f t="shared" si="1"/>
        <v>0</v>
      </c>
      <c r="BP40" s="291">
        <f t="shared" si="1"/>
        <v>0</v>
      </c>
      <c r="BQ40" s="291">
        <f t="shared" si="1"/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9771-4501-4489-8F85-123762CFD95C}">
  <sheetPr>
    <tabColor rgb="FF00B050"/>
  </sheetPr>
  <dimension ref="A1:CL47"/>
  <sheetViews>
    <sheetView zoomScale="85" zoomScaleNormal="85" workbookViewId="0">
      <pane xSplit="9" ySplit="10" topLeftCell="J11" activePane="bottomRight" state="frozenSplit"/>
      <selection pane="bottomRight" activeCell="Z27" sqref="Z27"/>
      <selection pane="bottomLeft" activeCell="A11" sqref="A11"/>
      <selection pane="topRight" activeCell="I1" sqref="I1"/>
    </sheetView>
  </sheetViews>
  <sheetFormatPr defaultColWidth="8.7109375" defaultRowHeight="14.45"/>
  <cols>
    <col min="1" max="1" width="62.42578125" bestFit="1" customWidth="1"/>
    <col min="2" max="2" width="21.5703125" customWidth="1"/>
    <col min="3" max="3" width="13.5703125" customWidth="1"/>
    <col min="9" max="9" width="21" customWidth="1"/>
    <col min="10" max="25" width="3.5703125" customWidth="1"/>
    <col min="26" max="68" width="16.7109375" customWidth="1"/>
    <col min="69" max="69" width="16.28515625" customWidth="1"/>
  </cols>
  <sheetData>
    <row r="1" spans="1:88" ht="21">
      <c r="A1" s="40" t="str">
        <f>Project!A1</f>
        <v>INFRA - U-4700A</v>
      </c>
    </row>
    <row r="2" spans="1:88" ht="18">
      <c r="A2" s="24" t="s">
        <v>499</v>
      </c>
    </row>
    <row r="5" spans="1:88">
      <c r="A5" s="317">
        <v>1</v>
      </c>
      <c r="B5" s="316" t="s">
        <v>447</v>
      </c>
    </row>
    <row r="7" spans="1:88">
      <c r="A7" s="11"/>
    </row>
    <row r="8" spans="1:88">
      <c r="A8" s="243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f>Global!Z5</f>
        <v>0</v>
      </c>
      <c r="AA8" s="6">
        <f>Global!AA5</f>
        <v>1</v>
      </c>
      <c r="AB8" s="6">
        <f>Global!AB5</f>
        <v>2</v>
      </c>
      <c r="AC8" s="6">
        <f>Global!AC5</f>
        <v>3</v>
      </c>
      <c r="AD8" s="6">
        <f>Global!AD5</f>
        <v>4</v>
      </c>
      <c r="AE8" s="6">
        <f>Global!AE5</f>
        <v>5</v>
      </c>
      <c r="AF8" s="6">
        <f>Global!AF5</f>
        <v>6</v>
      </c>
      <c r="AG8" s="6">
        <f>Global!AG5</f>
        <v>7</v>
      </c>
      <c r="AH8" s="6">
        <f>Global!AH5</f>
        <v>8</v>
      </c>
      <c r="AI8" s="6">
        <f>Global!AI5</f>
        <v>9</v>
      </c>
      <c r="AJ8" s="6">
        <f>Global!AJ5</f>
        <v>10</v>
      </c>
      <c r="AK8" s="6">
        <f>Global!AK5</f>
        <v>11</v>
      </c>
      <c r="AL8" s="6">
        <f>Global!AL5</f>
        <v>12</v>
      </c>
      <c r="AM8" s="6">
        <f>Global!AM5</f>
        <v>13</v>
      </c>
      <c r="AN8" s="6">
        <f>Global!AN5</f>
        <v>14</v>
      </c>
      <c r="AO8" s="6">
        <f>Global!AO5</f>
        <v>15</v>
      </c>
      <c r="AP8" s="6">
        <f>Global!AP5</f>
        <v>16</v>
      </c>
      <c r="AQ8" s="6">
        <f>Global!AQ5</f>
        <v>17</v>
      </c>
      <c r="AR8" s="6">
        <f>Global!AR5</f>
        <v>18</v>
      </c>
      <c r="AS8" s="6">
        <f>Global!AS5</f>
        <v>19</v>
      </c>
      <c r="AT8" s="6">
        <f>Global!AT5</f>
        <v>20</v>
      </c>
      <c r="AU8" s="6">
        <f>Global!AU5</f>
        <v>21</v>
      </c>
      <c r="AV8" s="6">
        <f>Global!AV5</f>
        <v>22</v>
      </c>
      <c r="AW8" s="6">
        <f>Global!AW5</f>
        <v>23</v>
      </c>
      <c r="AX8" s="6">
        <f>Global!AX5</f>
        <v>24</v>
      </c>
      <c r="AY8" s="6">
        <f>Global!AY5</f>
        <v>25</v>
      </c>
      <c r="AZ8" s="6">
        <f>Global!AZ5</f>
        <v>26</v>
      </c>
      <c r="BA8" s="6">
        <f>Global!BA5</f>
        <v>27</v>
      </c>
      <c r="BB8" s="6">
        <f>Global!BB5</f>
        <v>28</v>
      </c>
      <c r="BC8" s="6">
        <f>Global!BC5</f>
        <v>29</v>
      </c>
      <c r="BD8" s="6">
        <f>Global!BD5</f>
        <v>30</v>
      </c>
      <c r="BE8" s="6">
        <f>Global!BE5</f>
        <v>31</v>
      </c>
      <c r="BF8" s="6">
        <f>Global!BF5</f>
        <v>32</v>
      </c>
      <c r="BG8" s="6">
        <f>Global!BG5</f>
        <v>33</v>
      </c>
      <c r="BH8" s="6">
        <f>Global!BH5</f>
        <v>34</v>
      </c>
      <c r="BI8" s="6">
        <f>Global!BI5</f>
        <v>35</v>
      </c>
      <c r="BJ8" s="6">
        <f>Global!BJ5</f>
        <v>36</v>
      </c>
      <c r="BK8" s="6">
        <f>Global!BK5</f>
        <v>37</v>
      </c>
      <c r="BL8" s="6">
        <f>Global!BL5</f>
        <v>38</v>
      </c>
      <c r="BM8" s="6">
        <f>Global!BM5</f>
        <v>39</v>
      </c>
      <c r="BN8" s="6">
        <f>Global!BN5</f>
        <v>40</v>
      </c>
      <c r="BO8" s="6">
        <f>Global!BO5</f>
        <v>41</v>
      </c>
      <c r="BP8" s="6">
        <f>Global!BP5</f>
        <v>42</v>
      </c>
      <c r="BQ8" s="6">
        <f>Global!BQ5</f>
        <v>43</v>
      </c>
    </row>
    <row r="9" spans="1:88"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>
        <f>Project!Z4</f>
        <v>2024</v>
      </c>
      <c r="AA9" s="235">
        <f>Project!AA4</f>
        <v>2025</v>
      </c>
      <c r="AB9" s="235">
        <f>Project!AB4</f>
        <v>2026</v>
      </c>
      <c r="AC9" s="235">
        <f>Project!AC4</f>
        <v>2027</v>
      </c>
      <c r="AD9" s="235">
        <f>Project!AD4</f>
        <v>2028</v>
      </c>
      <c r="AE9" s="235">
        <f>Project!AE4</f>
        <v>2029</v>
      </c>
      <c r="AF9" s="235">
        <f>Project!AF4</f>
        <v>2030</v>
      </c>
      <c r="AG9" s="235">
        <f>Project!AG4</f>
        <v>2031</v>
      </c>
      <c r="AH9" s="235">
        <f>Project!AH4</f>
        <v>2032</v>
      </c>
      <c r="AI9" s="235">
        <f>Project!AI4</f>
        <v>2033</v>
      </c>
      <c r="AJ9" s="235">
        <f>Project!AJ4</f>
        <v>2034</v>
      </c>
      <c r="AK9" s="235">
        <f>Project!AK4</f>
        <v>2035</v>
      </c>
      <c r="AL9" s="235">
        <f>Project!AL4</f>
        <v>2036</v>
      </c>
      <c r="AM9" s="235">
        <f>Project!AM4</f>
        <v>2037</v>
      </c>
      <c r="AN9" s="235">
        <f>Project!AN4</f>
        <v>2038</v>
      </c>
      <c r="AO9" s="235">
        <f>Project!AO4</f>
        <v>2039</v>
      </c>
      <c r="AP9" s="235">
        <f>Project!AP4</f>
        <v>2040</v>
      </c>
      <c r="AQ9" s="235">
        <f>Project!AQ4</f>
        <v>2041</v>
      </c>
      <c r="AR9" s="235">
        <f>Project!AR4</f>
        <v>2042</v>
      </c>
      <c r="AS9" s="235">
        <f>Project!AS4</f>
        <v>2043</v>
      </c>
      <c r="AT9" s="235">
        <f>Project!AT4</f>
        <v>2044</v>
      </c>
      <c r="AU9" s="235">
        <f>Project!AU4</f>
        <v>2045</v>
      </c>
      <c r="AV9" s="235">
        <f>Project!AV4</f>
        <v>2046</v>
      </c>
      <c r="AW9" s="235">
        <f>Project!AW4</f>
        <v>2047</v>
      </c>
      <c r="AX9" s="235">
        <f>Project!AX4</f>
        <v>2048</v>
      </c>
      <c r="AY9" s="235">
        <f>Project!AY4</f>
        <v>2049</v>
      </c>
      <c r="AZ9" s="235">
        <f>Project!AZ4</f>
        <v>2050</v>
      </c>
      <c r="BA9" s="235">
        <f>Project!BA4</f>
        <v>2051</v>
      </c>
      <c r="BB9" s="235">
        <f>Project!BB4</f>
        <v>2052</v>
      </c>
      <c r="BC9" s="235">
        <f>Project!BC4</f>
        <v>2053</v>
      </c>
      <c r="BD9" s="235">
        <f>Project!BD4</f>
        <v>2054</v>
      </c>
      <c r="BE9" s="235">
        <f>Project!BE4</f>
        <v>2055</v>
      </c>
      <c r="BF9" s="235">
        <f>Project!BF4</f>
        <v>2056</v>
      </c>
      <c r="BG9" s="235">
        <f>Project!BG4</f>
        <v>2057</v>
      </c>
      <c r="BH9" s="235">
        <f>Project!BH4</f>
        <v>2058</v>
      </c>
      <c r="BI9" s="235">
        <f>Project!BI4</f>
        <v>2059</v>
      </c>
      <c r="BJ9" s="235">
        <f>Project!BJ4</f>
        <v>2060</v>
      </c>
      <c r="BK9" s="235">
        <f>Project!BK4</f>
        <v>2061</v>
      </c>
      <c r="BL9" s="235">
        <f>Project!BL4</f>
        <v>2062</v>
      </c>
      <c r="BM9" s="235">
        <f>Project!BM4</f>
        <v>2063</v>
      </c>
      <c r="BN9" s="235">
        <f>Project!BN4</f>
        <v>2064</v>
      </c>
      <c r="BO9" s="235">
        <f>Project!BO4</f>
        <v>2065</v>
      </c>
      <c r="BP9" s="235">
        <f>Project!BP4</f>
        <v>2066</v>
      </c>
      <c r="BQ9" s="235">
        <f>Project!BQ4</f>
        <v>2067</v>
      </c>
      <c r="BS9" s="11" t="s">
        <v>448</v>
      </c>
    </row>
    <row r="10" spans="1:88">
      <c r="I10" s="8" t="s">
        <v>5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6" t="str">
        <f>CONCATENATE(Global!$C$6,"$")</f>
        <v>2024$</v>
      </c>
      <c r="AA10" s="6" t="str">
        <f>CONCATENATE(Global!$C$6,"$")</f>
        <v>2024$</v>
      </c>
      <c r="AB10" s="6" t="str">
        <f>CONCATENATE(Global!$C$6,"$")</f>
        <v>2024$</v>
      </c>
      <c r="AC10" s="6" t="str">
        <f>CONCATENATE(Global!$C$6,"$")</f>
        <v>2024$</v>
      </c>
      <c r="AD10" s="6" t="str">
        <f>CONCATENATE(Global!$C$6,"$")</f>
        <v>2024$</v>
      </c>
      <c r="AE10" s="6" t="str">
        <f>CONCATENATE(Global!$C$6,"$")</f>
        <v>2024$</v>
      </c>
      <c r="AF10" s="6" t="str">
        <f>CONCATENATE(Global!$C$6,"$")</f>
        <v>2024$</v>
      </c>
      <c r="AG10" s="6" t="str">
        <f>CONCATENATE(Global!$C$6,"$")</f>
        <v>2024$</v>
      </c>
      <c r="AH10" s="6" t="str">
        <f>CONCATENATE(Global!$C$6,"$")</f>
        <v>2024$</v>
      </c>
      <c r="AI10" s="6" t="str">
        <f>CONCATENATE(Global!$C$6,"$")</f>
        <v>2024$</v>
      </c>
      <c r="AJ10" s="6" t="str">
        <f>CONCATENATE(Global!$C$6,"$")</f>
        <v>2024$</v>
      </c>
      <c r="AK10" s="6" t="str">
        <f>CONCATENATE(Global!$C$6,"$")</f>
        <v>2024$</v>
      </c>
      <c r="AL10" s="6" t="str">
        <f>CONCATENATE(Global!$C$6,"$")</f>
        <v>2024$</v>
      </c>
      <c r="AM10" s="6" t="str">
        <f>CONCATENATE(Global!$C$6,"$")</f>
        <v>2024$</v>
      </c>
      <c r="AN10" s="6" t="str">
        <f>CONCATENATE(Global!$C$6,"$")</f>
        <v>2024$</v>
      </c>
      <c r="AO10" s="6" t="str">
        <f>CONCATENATE(Global!$C$6,"$")</f>
        <v>2024$</v>
      </c>
      <c r="AP10" s="6" t="str">
        <f>CONCATENATE(Global!$C$6,"$")</f>
        <v>2024$</v>
      </c>
      <c r="AQ10" s="6" t="str">
        <f>CONCATENATE(Global!$C$6,"$")</f>
        <v>2024$</v>
      </c>
      <c r="AR10" s="6" t="str">
        <f>CONCATENATE(Global!$C$6,"$")</f>
        <v>2024$</v>
      </c>
      <c r="AS10" s="6" t="str">
        <f>CONCATENATE(Global!$C$6,"$")</f>
        <v>2024$</v>
      </c>
      <c r="AT10" s="6" t="str">
        <f>CONCATENATE(Global!$C$6,"$")</f>
        <v>2024$</v>
      </c>
      <c r="AU10" s="6" t="str">
        <f>CONCATENATE(Global!$C$6,"$")</f>
        <v>2024$</v>
      </c>
      <c r="AV10" s="6" t="str">
        <f>CONCATENATE(Global!$C$6,"$")</f>
        <v>2024$</v>
      </c>
      <c r="AW10" s="6" t="str">
        <f>CONCATENATE(Global!$C$6,"$")</f>
        <v>2024$</v>
      </c>
      <c r="AX10" s="6" t="str">
        <f>CONCATENATE(Global!$C$6,"$")</f>
        <v>2024$</v>
      </c>
      <c r="AY10" s="6" t="str">
        <f>CONCATENATE(Global!$C$6,"$")</f>
        <v>2024$</v>
      </c>
      <c r="AZ10" s="6" t="str">
        <f>CONCATENATE(Global!$C$6,"$")</f>
        <v>2024$</v>
      </c>
      <c r="BA10" s="6" t="str">
        <f>CONCATENATE(Global!$C$6,"$")</f>
        <v>2024$</v>
      </c>
      <c r="BB10" s="6" t="str">
        <f>CONCATENATE(Global!$C$6,"$")</f>
        <v>2024$</v>
      </c>
      <c r="BC10" s="6" t="str">
        <f>CONCATENATE(Global!$C$6,"$")</f>
        <v>2024$</v>
      </c>
      <c r="BD10" s="6" t="str">
        <f>CONCATENATE(Global!$C$6,"$")</f>
        <v>2024$</v>
      </c>
      <c r="BE10" s="6" t="str">
        <f>CONCATENATE(Global!$C$6,"$")</f>
        <v>2024$</v>
      </c>
      <c r="BF10" s="6" t="str">
        <f>CONCATENATE(Global!$C$6,"$")</f>
        <v>2024$</v>
      </c>
      <c r="BG10" s="6" t="str">
        <f>CONCATENATE(Global!$C$6,"$")</f>
        <v>2024$</v>
      </c>
      <c r="BH10" s="6" t="str">
        <f>CONCATENATE(Global!$C$6,"$")</f>
        <v>2024$</v>
      </c>
      <c r="BI10" s="6" t="str">
        <f>CONCATENATE(Global!$C$6,"$")</f>
        <v>2024$</v>
      </c>
      <c r="BJ10" s="6" t="str">
        <f>CONCATENATE(Global!$C$6,"$")</f>
        <v>2024$</v>
      </c>
      <c r="BK10" s="6" t="str">
        <f>CONCATENATE(Global!$C$6,"$")</f>
        <v>2024$</v>
      </c>
      <c r="BL10" s="6" t="str">
        <f>CONCATENATE(Global!$C$6,"$")</f>
        <v>2024$</v>
      </c>
      <c r="BM10" s="6" t="str">
        <f>CONCATENATE(Global!$C$6,"$")</f>
        <v>2024$</v>
      </c>
      <c r="BN10" s="6" t="str">
        <f>CONCATENATE(Global!$C$6,"$")</f>
        <v>2024$</v>
      </c>
      <c r="BO10" s="6" t="str">
        <f>CONCATENATE(Global!$C$6,"$")</f>
        <v>2024$</v>
      </c>
      <c r="BP10" s="6" t="str">
        <f>CONCATENATE(Global!$C$6,"$")</f>
        <v>2024$</v>
      </c>
      <c r="BQ10" s="6" t="str">
        <f>CONCATENATE(Global!$C$6,"$")</f>
        <v>2024$</v>
      </c>
    </row>
    <row r="11" spans="1:88" ht="18">
      <c r="A11" s="23" t="s">
        <v>500</v>
      </c>
      <c r="B11" s="23"/>
      <c r="C11" s="23"/>
      <c r="D11" s="23"/>
      <c r="E11" s="23"/>
      <c r="F11" s="3"/>
      <c r="G11" s="3"/>
      <c r="I11" s="2"/>
      <c r="Z11" s="329"/>
      <c r="AA11" s="329"/>
      <c r="AB11" s="329"/>
      <c r="AC11" s="329"/>
      <c r="AD11" s="329"/>
      <c r="AE11" s="329"/>
      <c r="AF11" s="329"/>
      <c r="AG11" s="329"/>
      <c r="AH11" s="329"/>
      <c r="AI11" s="329"/>
      <c r="AJ11" s="329"/>
      <c r="AK11" s="329"/>
      <c r="AL11" s="329"/>
      <c r="AM11" s="329"/>
      <c r="AN11" s="329"/>
      <c r="AO11" s="329"/>
      <c r="AP11" s="329"/>
      <c r="AQ11" s="329"/>
      <c r="AR11" s="329"/>
      <c r="AS11" s="329"/>
      <c r="AT11" s="329"/>
      <c r="AU11" s="329"/>
      <c r="AV11" s="329"/>
      <c r="AW11" s="329"/>
      <c r="AX11" s="329"/>
      <c r="AY11" s="329"/>
      <c r="AZ11" s="329"/>
      <c r="BA11" s="329"/>
      <c r="BB11" s="329"/>
      <c r="BC11" s="329"/>
      <c r="BD11" s="329"/>
      <c r="BE11" s="329"/>
      <c r="BF11" s="329"/>
      <c r="BG11" s="329"/>
      <c r="BH11" s="329"/>
      <c r="BI11" s="329"/>
      <c r="BJ11" s="329"/>
      <c r="BK11" s="329"/>
      <c r="BL11" s="329"/>
      <c r="BM11" s="329"/>
      <c r="BN11" s="329"/>
      <c r="BO11" s="329"/>
      <c r="BP11" s="329"/>
      <c r="BQ11" s="329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</row>
    <row r="12" spans="1:88" ht="14.45" customHeight="1">
      <c r="B12" s="330"/>
      <c r="I12" s="2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329"/>
      <c r="AK12" s="329"/>
      <c r="AL12" s="329"/>
      <c r="AM12" s="329"/>
      <c r="AN12" s="329"/>
      <c r="AO12" s="329"/>
      <c r="AP12" s="329"/>
      <c r="AQ12" s="329"/>
      <c r="AR12" s="329"/>
      <c r="AS12" s="329"/>
      <c r="AT12" s="329"/>
      <c r="AU12" s="329"/>
      <c r="AV12" s="329"/>
      <c r="AW12" s="329"/>
      <c r="AX12" s="329"/>
      <c r="AY12" s="329"/>
      <c r="AZ12" s="329"/>
      <c r="BA12" s="329"/>
      <c r="BB12" s="329"/>
      <c r="BC12" s="329"/>
      <c r="BD12" s="329"/>
      <c r="BE12" s="329"/>
      <c r="BF12" s="329"/>
      <c r="BG12" s="329"/>
      <c r="BH12" s="329"/>
      <c r="BI12" s="329"/>
      <c r="BJ12" s="329"/>
      <c r="BK12" s="329"/>
      <c r="BL12" s="329"/>
      <c r="BM12" s="329"/>
      <c r="BN12" s="329"/>
      <c r="BO12" s="329"/>
      <c r="BP12" s="329"/>
      <c r="BQ12" s="329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</row>
    <row r="13" spans="1:88" ht="14.45" customHeight="1">
      <c r="A13" t="s">
        <v>501</v>
      </c>
      <c r="B13" s="330"/>
      <c r="I13" s="2"/>
      <c r="Z13" s="329"/>
      <c r="AA13" s="329"/>
      <c r="AB13" s="329"/>
      <c r="AC13" s="329"/>
      <c r="AD13" s="329"/>
      <c r="AE13" s="329"/>
      <c r="AF13" s="329"/>
      <c r="AG13" s="329"/>
      <c r="AH13" s="329"/>
      <c r="AI13" s="329"/>
      <c r="AJ13" s="329"/>
      <c r="AK13" s="329"/>
      <c r="AL13" s="329"/>
      <c r="AM13" s="329"/>
      <c r="AN13" s="329"/>
      <c r="AO13" s="329"/>
      <c r="AP13" s="329"/>
      <c r="AQ13" s="329"/>
      <c r="AR13" s="329"/>
      <c r="AS13" s="329"/>
      <c r="AT13" s="329"/>
      <c r="AU13" s="329"/>
      <c r="AV13" s="329"/>
      <c r="AW13" s="329"/>
      <c r="AX13" s="329"/>
      <c r="AY13" s="329"/>
      <c r="AZ13" s="329"/>
      <c r="BA13" s="329"/>
      <c r="BB13" s="329"/>
      <c r="BC13" s="329"/>
      <c r="BD13" s="329"/>
      <c r="BE13" s="329"/>
      <c r="BF13" s="329"/>
      <c r="BG13" s="329"/>
      <c r="BH13" s="329"/>
      <c r="BI13" s="329"/>
      <c r="BJ13" s="329"/>
      <c r="BK13" s="329"/>
      <c r="BL13" s="329"/>
      <c r="BM13" s="329"/>
      <c r="BN13" s="329"/>
      <c r="BO13" s="329"/>
      <c r="BP13" s="329"/>
      <c r="BQ13" s="329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</row>
    <row r="14" spans="1:88" ht="14.45" customHeight="1">
      <c r="A14" s="232" t="s">
        <v>502</v>
      </c>
      <c r="B14" s="330"/>
      <c r="I14" s="8" t="s">
        <v>227</v>
      </c>
      <c r="Z14" s="329">
        <f>Project!Z24</f>
        <v>16637404.45622509</v>
      </c>
      <c r="AA14" s="329">
        <f>Project!AA24</f>
        <v>16775861.529720863</v>
      </c>
      <c r="AB14" s="329">
        <f>Project!AB24</f>
        <v>16915470.847922314</v>
      </c>
      <c r="AC14" s="329">
        <f>Project!AC24</f>
        <v>17056241.999851007</v>
      </c>
      <c r="AD14" s="329">
        <f>Project!AD24</f>
        <v>17198184.654328667</v>
      </c>
      <c r="AE14" s="329">
        <f>Project!AE24</f>
        <v>17341308.560641307</v>
      </c>
      <c r="AF14" s="329">
        <f>Project!AF24</f>
        <v>17485623.549208838</v>
      </c>
      <c r="AG14" s="329">
        <f>Project!AG24</f>
        <v>17631139.532260291</v>
      </c>
      <c r="AH14" s="329">
        <f>Project!AH24</f>
        <v>17777866.504514609</v>
      </c>
      <c r="AI14" s="329">
        <f>Project!AI24</f>
        <v>17925814.543867137</v>
      </c>
      <c r="AJ14" s="329">
        <f>Project!AJ24</f>
        <v>18074993.812081847</v>
      </c>
      <c r="AK14" s="329">
        <f>Project!AK24</f>
        <v>18225414.555489253</v>
      </c>
      <c r="AL14" s="329">
        <f>Project!AL24</f>
        <v>18377087.1056902</v>
      </c>
      <c r="AM14" s="329">
        <f>Project!AM24</f>
        <v>18530021.880265489</v>
      </c>
      <c r="AN14" s="329">
        <f>Project!AN24</f>
        <v>18684229.383491401</v>
      </c>
      <c r="AO14" s="329">
        <f>Project!AO24</f>
        <v>18839720.207061179</v>
      </c>
      <c r="AP14" s="329">
        <f>Project!AP24</f>
        <v>18996505.030812513</v>
      </c>
      <c r="AQ14" s="329">
        <f>Project!AQ24</f>
        <v>19154594.623461071</v>
      </c>
      <c r="AR14" s="329">
        <f>Project!AR24</f>
        <v>19313999.843340181</v>
      </c>
      <c r="AS14" s="329">
        <f>Project!AS24</f>
        <v>19474731.639146592</v>
      </c>
      <c r="AT14" s="329">
        <f>Project!AT24</f>
        <v>19636801.05069251</v>
      </c>
      <c r="AU14" s="329">
        <f>Project!AU24</f>
        <v>19800219.209663827</v>
      </c>
      <c r="AV14" s="329">
        <f>Project!AV24</f>
        <v>19964997.340384755</v>
      </c>
      <c r="AW14" s="329">
        <f>Project!AW24</f>
        <v>20131146.760588717</v>
      </c>
      <c r="AX14" s="329">
        <f>Project!AX24</f>
        <v>20298678.882195704</v>
      </c>
      <c r="AY14" s="329">
        <f>Project!AY24</f>
        <v>20467605.212096136</v>
      </c>
      <c r="AZ14" s="329">
        <f>Project!AZ24</f>
        <v>20637937.352941174</v>
      </c>
      <c r="BA14" s="329">
        <f>Project!BA24</f>
        <v>20809687.003939658</v>
      </c>
      <c r="BB14" s="329">
        <f>Project!BB24</f>
        <v>20982865.961661663</v>
      </c>
      <c r="BC14" s="329">
        <f>Project!BC24</f>
        <v>21157486.12084873</v>
      </c>
      <c r="BD14" s="329">
        <f>Project!BD24</f>
        <v>21333559.475230884</v>
      </c>
      <c r="BE14" s="329">
        <f>Project!BE24</f>
        <v>21511098.118350375</v>
      </c>
      <c r="BF14" s="329">
        <f>Project!BF24</f>
        <v>21690114.244392369</v>
      </c>
      <c r="BG14" s="329">
        <f>Project!BG24</f>
        <v>21870620.149022456</v>
      </c>
      <c r="BH14" s="329">
        <f>Project!BH24</f>
        <v>22052628.230231199</v>
      </c>
      <c r="BI14" s="329">
        <f>Project!BI24</f>
        <v>22236150.989185676</v>
      </c>
      <c r="BJ14" s="329">
        <f>Project!BJ24</f>
        <v>22421201.031088144</v>
      </c>
      <c r="BK14" s="329">
        <f>Project!BK24</f>
        <v>22607791.066041782</v>
      </c>
      <c r="BL14" s="329">
        <f>Project!BL24</f>
        <v>22795933.90992371</v>
      </c>
      <c r="BM14" s="329">
        <f>Project!BM24</f>
        <v>22985642.485265221</v>
      </c>
      <c r="BN14" s="329">
        <f>Project!BN24</f>
        <v>23176929.822139397</v>
      </c>
      <c r="BO14" s="329">
        <f>Project!BO24</f>
        <v>23369809.059056044</v>
      </c>
      <c r="BP14" s="329">
        <f>Project!BP24</f>
        <v>23564293.443864111</v>
      </c>
      <c r="BQ14" s="329">
        <f>Project!BQ24</f>
        <v>23760396.334661614</v>
      </c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</row>
    <row r="15" spans="1:88" ht="14.45" customHeight="1">
      <c r="A15" s="232" t="s">
        <v>503</v>
      </c>
      <c r="B15" s="330"/>
      <c r="I15" s="8" t="s">
        <v>227</v>
      </c>
      <c r="Z15" s="329">
        <f>Project!Z26</f>
        <v>17244398.553566579</v>
      </c>
      <c r="AA15" s="329">
        <f>Project!AA26</f>
        <v>17512970.07073858</v>
      </c>
      <c r="AB15" s="329">
        <f>Project!AB26</f>
        <v>17785724.433697402</v>
      </c>
      <c r="AC15" s="329">
        <f>Project!AC26</f>
        <v>18062726.787842903</v>
      </c>
      <c r="AD15" s="329">
        <f>Project!AD26</f>
        <v>18344043.293176804</v>
      </c>
      <c r="AE15" s="329">
        <f>Project!AE26</f>
        <v>18629741.140104517</v>
      </c>
      <c r="AF15" s="329">
        <f>Project!AF26</f>
        <v>18919888.565483101</v>
      </c>
      <c r="AG15" s="329">
        <f>Project!AG26</f>
        <v>19214554.868919123</v>
      </c>
      <c r="AH15" s="329">
        <f>Project!AH26</f>
        <v>19513810.429320384</v>
      </c>
      <c r="AI15" s="329">
        <f>Project!AI26</f>
        <v>19817726.721705392</v>
      </c>
      <c r="AJ15" s="329">
        <f>Project!AJ26</f>
        <v>20126376.334274668</v>
      </c>
      <c r="AK15" s="329">
        <f>Project!AK26</f>
        <v>20439832.9857479</v>
      </c>
      <c r="AL15" s="329">
        <f>Project!AL26</f>
        <v>20758171.542971127</v>
      </c>
      <c r="AM15" s="329">
        <f>Project!AM26</f>
        <v>21081468.038798131</v>
      </c>
      <c r="AN15" s="329">
        <f>Project!AN26</f>
        <v>21409799.690250367</v>
      </c>
      <c r="AO15" s="329">
        <f>Project!AO26</f>
        <v>21743244.916959643</v>
      </c>
      <c r="AP15" s="329">
        <f>Project!AP26</f>
        <v>22081883.359898116</v>
      </c>
      <c r="AQ15" s="329">
        <f>Project!AQ26</f>
        <v>22425795.900399938</v>
      </c>
      <c r="AR15" s="329">
        <f>Project!AR26</f>
        <v>22775064.679479178</v>
      </c>
      <c r="AS15" s="329">
        <f>Project!AS26</f>
        <v>23129773.11744862</v>
      </c>
      <c r="AT15" s="329">
        <f>Project!AT26</f>
        <v>23490005.933844101</v>
      </c>
      <c r="AU15" s="329">
        <f>Project!AU26</f>
        <v>23855849.167659115</v>
      </c>
      <c r="AV15" s="329">
        <f>Project!AV26</f>
        <v>24227390.197894666</v>
      </c>
      <c r="AW15" s="329">
        <f>Project!AW26</f>
        <v>24604717.764429063</v>
      </c>
      <c r="AX15" s="329">
        <f>Project!AX26</f>
        <v>24987921.989212822</v>
      </c>
      <c r="AY15" s="329">
        <f>Project!AY26</f>
        <v>25377094.397793602</v>
      </c>
      <c r="AZ15" s="329">
        <f>Project!AZ26</f>
        <v>25772327.94117647</v>
      </c>
      <c r="BA15" s="329">
        <f>Project!BA26</f>
        <v>26173717.01802453</v>
      </c>
      <c r="BB15" s="329">
        <f>Project!BB26</f>
        <v>26581357.49720538</v>
      </c>
      <c r="BC15" s="329">
        <f>Project!BC26</f>
        <v>26995346.740688693</v>
      </c>
      <c r="BD15" s="329">
        <f>Project!BD26</f>
        <v>27415783.626800414</v>
      </c>
      <c r="BE15" s="329">
        <f>Project!BE26</f>
        <v>27842768.573839128</v>
      </c>
      <c r="BF15" s="329">
        <f>Project!BF26</f>
        <v>28276403.564060241</v>
      </c>
      <c r="BG15" s="329">
        <f>Project!BG26</f>
        <v>28716792.168033719</v>
      </c>
      <c r="BH15" s="329">
        <f>Project!BH26</f>
        <v>29164039.569381136</v>
      </c>
      <c r="BI15" s="329">
        <f>Project!BI26</f>
        <v>29618252.589898046</v>
      </c>
      <c r="BJ15" s="329">
        <f>Project!BJ26</f>
        <v>30079539.715067588</v>
      </c>
      <c r="BK15" s="329">
        <f>Project!BK26</f>
        <v>30548011.119971432</v>
      </c>
      <c r="BL15" s="329">
        <f>Project!BL26</f>
        <v>31023778.695604324</v>
      </c>
      <c r="BM15" s="329">
        <f>Project!BM26</f>
        <v>31506956.075598456</v>
      </c>
      <c r="BN15" s="329">
        <f>Project!BN26</f>
        <v>31997658.663363967</v>
      </c>
      <c r="BO15" s="329">
        <f>Project!BO26</f>
        <v>32496003.659652293</v>
      </c>
      <c r="BP15" s="329">
        <f>Project!BP26</f>
        <v>33002110.090548638</v>
      </c>
      <c r="BQ15" s="329">
        <f>Project!BQ26</f>
        <v>33516098.835900556</v>
      </c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</row>
    <row r="16" spans="1:88">
      <c r="Z16" s="329"/>
      <c r="AA16" s="329"/>
      <c r="AB16" s="329"/>
      <c r="AC16" s="329"/>
      <c r="AD16" s="329"/>
      <c r="AE16" s="329"/>
      <c r="AF16" s="329"/>
      <c r="AG16" s="329"/>
      <c r="AH16" s="329"/>
      <c r="AI16" s="329"/>
      <c r="AJ16" s="329"/>
      <c r="AK16" s="329"/>
      <c r="AL16" s="329"/>
      <c r="AM16" s="329"/>
      <c r="AN16" s="329"/>
      <c r="AO16" s="329"/>
      <c r="AP16" s="329"/>
      <c r="AQ16" s="329"/>
      <c r="AR16" s="329"/>
      <c r="AS16" s="329"/>
      <c r="AT16" s="329"/>
      <c r="AU16" s="329"/>
      <c r="AV16" s="329"/>
      <c r="AW16" s="329"/>
      <c r="AX16" s="329"/>
      <c r="AY16" s="329"/>
      <c r="AZ16" s="329"/>
      <c r="BA16" s="329"/>
      <c r="BB16" s="329"/>
      <c r="BC16" s="329"/>
      <c r="BD16" s="329"/>
      <c r="BE16" s="329"/>
      <c r="BF16" s="329"/>
      <c r="BG16" s="329"/>
      <c r="BH16" s="329"/>
      <c r="BI16" s="329"/>
      <c r="BJ16" s="329"/>
      <c r="BK16" s="329"/>
      <c r="BL16" s="329"/>
      <c r="BM16" s="329"/>
      <c r="BN16" s="329"/>
      <c r="BO16" s="329"/>
      <c r="BP16" s="329"/>
      <c r="BQ16" s="329"/>
    </row>
    <row r="17" spans="1:90">
      <c r="A17" s="328" t="s">
        <v>504</v>
      </c>
      <c r="Z17" s="329"/>
      <c r="AA17" s="329"/>
      <c r="AB17" s="329"/>
      <c r="AC17" s="329"/>
      <c r="AD17" s="329"/>
      <c r="AE17" s="329"/>
      <c r="AF17" s="329"/>
      <c r="AG17" s="329"/>
      <c r="AH17" s="329"/>
      <c r="AI17" s="329"/>
      <c r="AJ17" s="329"/>
      <c r="AK17" s="329"/>
      <c r="AL17" s="329"/>
      <c r="AM17" s="329"/>
      <c r="AN17" s="329"/>
      <c r="AO17" s="329"/>
      <c r="AP17" s="329"/>
      <c r="AQ17" s="329"/>
      <c r="AR17" s="329"/>
      <c r="AS17" s="329"/>
      <c r="AT17" s="329"/>
      <c r="AU17" s="329"/>
      <c r="AV17" s="329"/>
      <c r="AW17" s="329"/>
      <c r="AX17" s="329"/>
      <c r="AY17" s="329"/>
      <c r="AZ17" s="329"/>
      <c r="BA17" s="329"/>
      <c r="BB17" s="329"/>
      <c r="BC17" s="329"/>
      <c r="BD17" s="329"/>
      <c r="BE17" s="329"/>
      <c r="BF17" s="329"/>
      <c r="BG17" s="329"/>
      <c r="BH17" s="329"/>
      <c r="BI17" s="329"/>
      <c r="BJ17" s="329"/>
      <c r="BK17" s="329"/>
      <c r="BL17" s="329"/>
      <c r="BM17" s="329"/>
      <c r="BN17" s="329"/>
      <c r="BO17" s="329"/>
      <c r="BP17" s="329"/>
      <c r="BQ17" s="329"/>
    </row>
    <row r="18" spans="1:90">
      <c r="A18" s="309" t="s">
        <v>505</v>
      </c>
      <c r="I18" s="8" t="s">
        <v>506</v>
      </c>
      <c r="Z18" s="329">
        <f>Project!Z$30*(1-Project!$B$17)</f>
        <v>409554.46564720623</v>
      </c>
      <c r="AA18" s="329">
        <f>Project!AA$30*(1-Project!$B$17)</f>
        <v>415933.03918004135</v>
      </c>
      <c r="AB18" s="329">
        <f>Project!AB$30*(1-Project!$B$17)</f>
        <v>422410.9553003133</v>
      </c>
      <c r="AC18" s="329">
        <f>Project!AC$30*(1-Project!$B$17)</f>
        <v>428989.76121126901</v>
      </c>
      <c r="AD18" s="329">
        <f>Project!AD$30*(1-Project!$B$17)</f>
        <v>435671.02821294911</v>
      </c>
      <c r="AE18" s="329">
        <f>Project!AE$30*(1-Project!$B$17)</f>
        <v>442456.35207748227</v>
      </c>
      <c r="AF18" s="329">
        <f>Project!AF$30*(1-Project!$B$17)</f>
        <v>449347.35343022359</v>
      </c>
      <c r="AG18" s="329">
        <f>Project!AG$30*(1-Project!$B$17)</f>
        <v>456345.67813682917</v>
      </c>
      <c r="AH18" s="329">
        <f>Project!AH$30*(1-Project!$B$17)</f>
        <v>463452.99769635912</v>
      </c>
      <c r="AI18" s="329">
        <f>Project!AI$30*(1-Project!$B$17)</f>
        <v>470671.00964050309</v>
      </c>
      <c r="AJ18" s="329">
        <f>Project!AJ$30*(1-Project!$B$17)</f>
        <v>478001.43793902337</v>
      </c>
      <c r="AK18" s="329">
        <f>Project!AK$30*(1-Project!$B$17)</f>
        <v>485446.03341151262</v>
      </c>
      <c r="AL18" s="329">
        <f>Project!AL$30*(1-Project!$B$17)</f>
        <v>493006.57414556423</v>
      </c>
      <c r="AM18" s="329">
        <f>Project!AM$30*(1-Project!$B$17)</f>
        <v>500684.86592145561</v>
      </c>
      <c r="AN18" s="329">
        <f>Project!AN$30*(1-Project!$B$17)</f>
        <v>508482.7426434462</v>
      </c>
      <c r="AO18" s="329">
        <f>Project!AO$30*(1-Project!$B$17)</f>
        <v>516402.06677779148</v>
      </c>
      <c r="AP18" s="329">
        <f>Project!AP$30*(1-Project!$B$17)</f>
        <v>524444.72979758028</v>
      </c>
      <c r="AQ18" s="329">
        <f>Project!AQ$30*(1-Project!$B$17)</f>
        <v>532612.65263449855</v>
      </c>
      <c r="AR18" s="329">
        <f>Project!AR$30*(1-Project!$B$17)</f>
        <v>540907.78613763046</v>
      </c>
      <c r="AS18" s="329">
        <f>Project!AS$30*(1-Project!$B$17)</f>
        <v>549332.11153940472</v>
      </c>
      <c r="AT18" s="329">
        <f>Project!AT$30*(1-Project!$B$17)</f>
        <v>557887.64092879742</v>
      </c>
      <c r="AU18" s="329">
        <f>Project!AU$30*(1-Project!$B$17)</f>
        <v>566576.41773190396</v>
      </c>
      <c r="AV18" s="329">
        <f>Project!AV$30*(1-Project!$B$17)</f>
        <v>575400.51719999826</v>
      </c>
      <c r="AW18" s="329">
        <f>Project!AW$30*(1-Project!$B$17)</f>
        <v>584362.04690519033</v>
      </c>
      <c r="AX18" s="329">
        <f>Project!AX$30*(1-Project!$B$17)</f>
        <v>593463.14724380453</v>
      </c>
      <c r="AY18" s="329">
        <f>Project!AY$30*(1-Project!$B$17)</f>
        <v>602705.99194759806</v>
      </c>
      <c r="AZ18" s="329">
        <f>Project!AZ$30*(1-Project!$B$17)</f>
        <v>612092.7886029412</v>
      </c>
      <c r="BA18" s="329">
        <f>Project!BA$30*(1-Project!$B$17)</f>
        <v>621625.77917808259</v>
      </c>
      <c r="BB18" s="329">
        <f>Project!BB$30*(1-Project!$B$17)</f>
        <v>631307.24055862776</v>
      </c>
      <c r="BC18" s="329">
        <f>Project!BC$30*(1-Project!$B$17)</f>
        <v>641139.48509135644</v>
      </c>
      <c r="BD18" s="329">
        <f>Project!BD$30*(1-Project!$B$17)</f>
        <v>651124.86113650992</v>
      </c>
      <c r="BE18" s="329">
        <f>Project!BE$30*(1-Project!$B$17)</f>
        <v>661265.75362867932</v>
      </c>
      <c r="BF18" s="329">
        <f>Project!BF$30*(1-Project!$B$17)</f>
        <v>671564.58464643068</v>
      </c>
      <c r="BG18" s="329">
        <f>Project!BG$30*(1-Project!$B$17)</f>
        <v>682023.81399080087</v>
      </c>
      <c r="BH18" s="329">
        <f>Project!BH$30*(1-Project!$B$17)</f>
        <v>692645.93977280194</v>
      </c>
      <c r="BI18" s="329">
        <f>Project!BI$30*(1-Project!$B$17)</f>
        <v>703433.49901007861</v>
      </c>
      <c r="BJ18" s="329">
        <f>Project!BJ$30*(1-Project!$B$17)</f>
        <v>714389.06823285518</v>
      </c>
      <c r="BK18" s="329">
        <f>Project!BK$30*(1-Project!$B$17)</f>
        <v>725515.26409932156</v>
      </c>
      <c r="BL18" s="329">
        <f>Project!BL$30*(1-Project!$B$17)</f>
        <v>736814.74402060267</v>
      </c>
      <c r="BM18" s="329">
        <f>Project!BM$30*(1-Project!$B$17)</f>
        <v>748290.20679546334</v>
      </c>
      <c r="BN18" s="329">
        <f>Project!BN$30*(1-Project!$B$17)</f>
        <v>759944.39325489418</v>
      </c>
      <c r="BO18" s="329">
        <f>Project!BO$30*(1-Project!$B$17)</f>
        <v>771780.08691674192</v>
      </c>
      <c r="BP18" s="329">
        <f>Project!BP$30*(1-Project!$B$17)</f>
        <v>783800.11465053027</v>
      </c>
      <c r="BQ18" s="329">
        <f>Project!BQ$30*(1-Project!$B$17)</f>
        <v>796007.34735263814</v>
      </c>
    </row>
    <row r="19" spans="1:90">
      <c r="A19" s="309" t="s">
        <v>507</v>
      </c>
      <c r="I19" s="8" t="s">
        <v>506</v>
      </c>
      <c r="Z19" s="329">
        <f>Project!Z$30*Project!$B$17</f>
        <v>21555.498191958224</v>
      </c>
      <c r="AA19" s="329">
        <f>Project!AA$30*Project!$B$17</f>
        <v>21891.21258842323</v>
      </c>
      <c r="AB19" s="329">
        <f>Project!AB$30*Project!$B$17</f>
        <v>22232.155542121756</v>
      </c>
      <c r="AC19" s="329">
        <f>Project!AC$30*Project!$B$17</f>
        <v>22578.408484803633</v>
      </c>
      <c r="AD19" s="329">
        <f>Project!AD$30*Project!$B$17</f>
        <v>22930.054116471008</v>
      </c>
      <c r="AE19" s="329">
        <f>Project!AE$30*Project!$B$17</f>
        <v>23287.176425130649</v>
      </c>
      <c r="AF19" s="329">
        <f>Project!AF$30*Project!$B$17</f>
        <v>23649.860706853877</v>
      </c>
      <c r="AG19" s="329">
        <f>Project!AG$30*Project!$B$17</f>
        <v>24018.193586148904</v>
      </c>
      <c r="AH19" s="329">
        <f>Project!AH$30*Project!$B$17</f>
        <v>24392.263036650482</v>
      </c>
      <c r="AI19" s="329">
        <f>Project!AI$30*Project!$B$17</f>
        <v>24772.158402131743</v>
      </c>
      <c r="AJ19" s="329">
        <f>Project!AJ$30*Project!$B$17</f>
        <v>25157.970417843339</v>
      </c>
      <c r="AK19" s="329">
        <f>Project!AK$30*Project!$B$17</f>
        <v>25549.791232184878</v>
      </c>
      <c r="AL19" s="329">
        <f>Project!AL$30*Project!$B$17</f>
        <v>25947.714428713909</v>
      </c>
      <c r="AM19" s="329">
        <f>Project!AM$30*Project!$B$17</f>
        <v>26351.835048497669</v>
      </c>
      <c r="AN19" s="329">
        <f>Project!AN$30*Project!$B$17</f>
        <v>26762.249612812961</v>
      </c>
      <c r="AO19" s="329">
        <f>Project!AO$30*Project!$B$17</f>
        <v>27179.056146199553</v>
      </c>
      <c r="AP19" s="329">
        <f>Project!AP$30*Project!$B$17</f>
        <v>27602.35419987265</v>
      </c>
      <c r="AQ19" s="329">
        <f>Project!AQ$30*Project!$B$17</f>
        <v>28032.244875499928</v>
      </c>
      <c r="AR19" s="329">
        <f>Project!AR$30*Project!$B$17</f>
        <v>28468.830849348975</v>
      </c>
      <c r="AS19" s="329">
        <f>Project!AS$30*Project!$B$17</f>
        <v>28912.216396810778</v>
      </c>
      <c r="AT19" s="329">
        <f>Project!AT$30*Project!$B$17</f>
        <v>29362.507417305129</v>
      </c>
      <c r="AU19" s="329">
        <f>Project!AU$30*Project!$B$17</f>
        <v>29819.811459573895</v>
      </c>
      <c r="AV19" s="329">
        <f>Project!AV$30*Project!$B$17</f>
        <v>30284.237747368334</v>
      </c>
      <c r="AW19" s="329">
        <f>Project!AW$30*Project!$B$17</f>
        <v>30755.897205536337</v>
      </c>
      <c r="AX19" s="329">
        <f>Project!AX$30*Project!$B$17</f>
        <v>31234.902486516032</v>
      </c>
      <c r="AY19" s="329">
        <f>Project!AY$30*Project!$B$17</f>
        <v>31721.367997242007</v>
      </c>
      <c r="AZ19" s="329">
        <f>Project!AZ$30*Project!$B$17</f>
        <v>32215.409926470591</v>
      </c>
      <c r="BA19" s="329">
        <f>Project!BA$30*Project!$B$17</f>
        <v>32717.146272530663</v>
      </c>
      <c r="BB19" s="329">
        <f>Project!BB$30*Project!$B$17</f>
        <v>33226.696871506727</v>
      </c>
      <c r="BC19" s="329">
        <f>Project!BC$30*Project!$B$17</f>
        <v>33744.183425860872</v>
      </c>
      <c r="BD19" s="329">
        <f>Project!BD$30*Project!$B$17</f>
        <v>34269.729533500526</v>
      </c>
      <c r="BE19" s="329">
        <f>Project!BE$30*Project!$B$17</f>
        <v>34803.460717298913</v>
      </c>
      <c r="BF19" s="329">
        <f>Project!BF$30*Project!$B$17</f>
        <v>35345.504455075301</v>
      </c>
      <c r="BG19" s="329">
        <f>Project!BG$30*Project!$B$17</f>
        <v>35895.990210042153</v>
      </c>
      <c r="BH19" s="329">
        <f>Project!BH$30*Project!$B$17</f>
        <v>36455.049461726419</v>
      </c>
      <c r="BI19" s="329">
        <f>Project!BI$30*Project!$B$17</f>
        <v>37022.815737372563</v>
      </c>
      <c r="BJ19" s="329">
        <f>Project!BJ$30*Project!$B$17</f>
        <v>37599.424643834485</v>
      </c>
      <c r="BK19" s="329">
        <f>Project!BK$30*Project!$B$17</f>
        <v>38185.013899964295</v>
      </c>
      <c r="BL19" s="329">
        <f>Project!BL$30*Project!$B$17</f>
        <v>38779.723369505409</v>
      </c>
      <c r="BM19" s="329">
        <f>Project!BM$30*Project!$B$17</f>
        <v>39383.695094498078</v>
      </c>
      <c r="BN19" s="329">
        <f>Project!BN$30*Project!$B$17</f>
        <v>39997.073329204963</v>
      </c>
      <c r="BO19" s="329">
        <f>Project!BO$30*Project!$B$17</f>
        <v>40620.00457456537</v>
      </c>
      <c r="BP19" s="329">
        <f>Project!BP$30*Project!$B$17</f>
        <v>41252.637613185805</v>
      </c>
      <c r="BQ19" s="329">
        <f>Project!BQ$30*Project!$B$17</f>
        <v>41895.1235448757</v>
      </c>
    </row>
    <row r="20" spans="1:90">
      <c r="A20" s="338" t="s">
        <v>508</v>
      </c>
      <c r="I20" s="8"/>
      <c r="Z20" s="327">
        <f t="shared" ref="Z20:BQ20" si="0">SUM(Z18:Z19)</f>
        <v>431109.96383916447</v>
      </c>
      <c r="AA20" s="327">
        <f t="shared" si="0"/>
        <v>437824.25176846457</v>
      </c>
      <c r="AB20" s="327">
        <f t="shared" si="0"/>
        <v>444643.11084243504</v>
      </c>
      <c r="AC20" s="327">
        <f t="shared" si="0"/>
        <v>451568.16969607264</v>
      </c>
      <c r="AD20" s="327">
        <f t="shared" si="0"/>
        <v>458601.08232942014</v>
      </c>
      <c r="AE20" s="327">
        <f t="shared" si="0"/>
        <v>465743.5285026129</v>
      </c>
      <c r="AF20" s="327">
        <f t="shared" si="0"/>
        <v>472997.21413707745</v>
      </c>
      <c r="AG20" s="327">
        <f t="shared" si="0"/>
        <v>480363.87172297807</v>
      </c>
      <c r="AH20" s="327">
        <f t="shared" si="0"/>
        <v>487845.26073300961</v>
      </c>
      <c r="AI20" s="327">
        <f t="shared" si="0"/>
        <v>495443.16804263485</v>
      </c>
      <c r="AJ20" s="327">
        <f t="shared" si="0"/>
        <v>503159.40835686668</v>
      </c>
      <c r="AK20" s="327">
        <f t="shared" si="0"/>
        <v>510995.82464369747</v>
      </c>
      <c r="AL20" s="327">
        <f t="shared" si="0"/>
        <v>518954.28857427812</v>
      </c>
      <c r="AM20" s="327">
        <f t="shared" si="0"/>
        <v>527036.70096995332</v>
      </c>
      <c r="AN20" s="327">
        <f t="shared" si="0"/>
        <v>535244.9922562592</v>
      </c>
      <c r="AO20" s="327">
        <f t="shared" si="0"/>
        <v>543581.12292399106</v>
      </c>
      <c r="AP20" s="327">
        <f t="shared" si="0"/>
        <v>552047.08399745298</v>
      </c>
      <c r="AQ20" s="327">
        <f t="shared" si="0"/>
        <v>560644.89750999853</v>
      </c>
      <c r="AR20" s="327">
        <f t="shared" si="0"/>
        <v>569376.6169869795</v>
      </c>
      <c r="AS20" s="327">
        <f t="shared" si="0"/>
        <v>578244.32793621556</v>
      </c>
      <c r="AT20" s="327">
        <f t="shared" si="0"/>
        <v>587250.14834610256</v>
      </c>
      <c r="AU20" s="327">
        <f t="shared" si="0"/>
        <v>596396.22919147788</v>
      </c>
      <c r="AV20" s="327">
        <f t="shared" si="0"/>
        <v>605684.75494736654</v>
      </c>
      <c r="AW20" s="327">
        <f t="shared" si="0"/>
        <v>615117.9441107267</v>
      </c>
      <c r="AX20" s="327">
        <f t="shared" si="0"/>
        <v>624698.04973032058</v>
      </c>
      <c r="AY20" s="327">
        <f t="shared" si="0"/>
        <v>634427.35994484008</v>
      </c>
      <c r="AZ20" s="327">
        <f t="shared" si="0"/>
        <v>644308.19852941181</v>
      </c>
      <c r="BA20" s="327">
        <f t="shared" si="0"/>
        <v>654342.92545061326</v>
      </c>
      <c r="BB20" s="327">
        <f t="shared" si="0"/>
        <v>664533.93743013451</v>
      </c>
      <c r="BC20" s="327">
        <f t="shared" si="0"/>
        <v>674883.66851721727</v>
      </c>
      <c r="BD20" s="327">
        <f t="shared" si="0"/>
        <v>685394.59067001042</v>
      </c>
      <c r="BE20" s="327">
        <f t="shared" si="0"/>
        <v>696069.21434597822</v>
      </c>
      <c r="BF20" s="327">
        <f t="shared" si="0"/>
        <v>706910.08910150593</v>
      </c>
      <c r="BG20" s="327">
        <f t="shared" si="0"/>
        <v>717919.80420084298</v>
      </c>
      <c r="BH20" s="327">
        <f t="shared" si="0"/>
        <v>729100.98923452839</v>
      </c>
      <c r="BI20" s="327">
        <f t="shared" si="0"/>
        <v>740456.31474745122</v>
      </c>
      <c r="BJ20" s="327">
        <f t="shared" si="0"/>
        <v>751988.49287668965</v>
      </c>
      <c r="BK20" s="327">
        <f t="shared" si="0"/>
        <v>763700.27799928584</v>
      </c>
      <c r="BL20" s="327">
        <f t="shared" si="0"/>
        <v>775594.46739010804</v>
      </c>
      <c r="BM20" s="327">
        <f t="shared" si="0"/>
        <v>787673.90188996145</v>
      </c>
      <c r="BN20" s="327">
        <f t="shared" si="0"/>
        <v>799941.46658409911</v>
      </c>
      <c r="BO20" s="327">
        <f t="shared" si="0"/>
        <v>812400.09149130725</v>
      </c>
      <c r="BP20" s="327">
        <f t="shared" si="0"/>
        <v>825052.75226371607</v>
      </c>
      <c r="BQ20" s="327">
        <f t="shared" si="0"/>
        <v>837902.47089751379</v>
      </c>
    </row>
    <row r="21" spans="1:90" s="11" customFormat="1">
      <c r="A21" s="231"/>
      <c r="I21" s="8"/>
      <c r="Z21" s="327"/>
      <c r="AA21" s="327"/>
      <c r="AB21" s="327"/>
      <c r="AC21" s="327"/>
      <c r="AD21" s="327"/>
      <c r="AE21" s="327"/>
      <c r="AF21" s="327"/>
      <c r="AG21" s="327"/>
      <c r="AH21" s="327"/>
      <c r="AI21" s="327"/>
      <c r="AJ21" s="327"/>
      <c r="AK21" s="327"/>
      <c r="AL21" s="327"/>
      <c r="AM21" s="327"/>
      <c r="AN21" s="327"/>
      <c r="AO21" s="327"/>
      <c r="AP21" s="327"/>
      <c r="AQ21" s="327"/>
      <c r="AR21" s="327"/>
      <c r="AS21" s="327"/>
      <c r="AT21" s="327"/>
      <c r="AU21" s="327"/>
      <c r="AV21" s="327"/>
      <c r="AW21" s="327"/>
      <c r="AX21" s="327"/>
      <c r="AY21" s="327"/>
      <c r="AZ21" s="327"/>
      <c r="BA21" s="327"/>
      <c r="BB21" s="327"/>
      <c r="BC21" s="327"/>
      <c r="BD21" s="327"/>
      <c r="BE21" s="327"/>
      <c r="BF21" s="327"/>
      <c r="BG21" s="327"/>
      <c r="BH21" s="327"/>
      <c r="BI21" s="327"/>
      <c r="BJ21" s="327"/>
      <c r="BK21" s="327"/>
      <c r="BL21" s="327"/>
      <c r="BM21" s="327"/>
      <c r="BN21" s="327"/>
      <c r="BO21" s="327"/>
      <c r="BP21" s="327"/>
      <c r="BQ21" s="327"/>
      <c r="BR21" s="327"/>
      <c r="BS21" s="327"/>
      <c r="BT21" s="327"/>
      <c r="BU21" s="327"/>
      <c r="BV21" s="327"/>
      <c r="BW21" s="327"/>
      <c r="BX21" s="327"/>
      <c r="BY21" s="327"/>
      <c r="BZ21" s="327"/>
      <c r="CA21" s="327"/>
      <c r="CB21" s="327"/>
      <c r="CC21" s="327"/>
      <c r="CD21" s="327"/>
      <c r="CE21" s="327"/>
      <c r="CF21" s="327"/>
      <c r="CG21" s="327"/>
      <c r="CH21" s="327"/>
      <c r="CI21" s="327"/>
      <c r="CJ21" s="327"/>
      <c r="CK21" s="284"/>
    </row>
    <row r="22" spans="1:90" s="11" customFormat="1" ht="18">
      <c r="A22" s="23" t="s">
        <v>70</v>
      </c>
      <c r="B22" s="3"/>
      <c r="C22" s="3"/>
      <c r="D22" s="3"/>
      <c r="E22" s="3"/>
      <c r="F22" s="239"/>
      <c r="G22" s="239"/>
      <c r="I22"/>
      <c r="AA22" s="327"/>
      <c r="AB22" s="327"/>
      <c r="AC22" s="327"/>
      <c r="AD22" s="327"/>
      <c r="AE22" s="327"/>
      <c r="AF22" s="327"/>
      <c r="AG22" s="327"/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27"/>
      <c r="AU22" s="327"/>
      <c r="AV22" s="327"/>
      <c r="AW22" s="327"/>
      <c r="AX22" s="327"/>
      <c r="AY22" s="327"/>
      <c r="AZ22" s="327"/>
      <c r="BA22" s="327"/>
      <c r="BB22" s="327"/>
      <c r="BC22" s="327"/>
      <c r="BD22" s="327"/>
      <c r="BE22" s="327"/>
      <c r="BF22" s="327"/>
      <c r="BG22" s="327"/>
      <c r="BH22" s="327"/>
      <c r="BI22" s="327"/>
      <c r="BJ22" s="327"/>
      <c r="BK22" s="327"/>
      <c r="BL22" s="327"/>
      <c r="BM22" s="327"/>
      <c r="BN22" s="327"/>
      <c r="BO22" s="327"/>
      <c r="BP22" s="327"/>
      <c r="BQ22" s="327"/>
      <c r="BR22" s="327"/>
      <c r="BS22" s="327"/>
      <c r="BT22" s="327"/>
      <c r="BU22" s="327"/>
      <c r="BV22" s="327"/>
      <c r="BW22" s="327"/>
      <c r="BX22" s="327"/>
      <c r="BY22" s="327"/>
      <c r="BZ22" s="327"/>
      <c r="CA22" s="327"/>
      <c r="CB22" s="327"/>
      <c r="CC22" s="327"/>
      <c r="CD22" s="327"/>
      <c r="CE22" s="327"/>
      <c r="CF22" s="327"/>
      <c r="CG22" s="327"/>
      <c r="CH22" s="327"/>
      <c r="CI22" s="327"/>
      <c r="CJ22" s="327"/>
    </row>
    <row r="23" spans="1:90" s="11" customFormat="1">
      <c r="A23" s="56" t="s">
        <v>76</v>
      </c>
      <c r="B23" s="337">
        <f>Global!C83</f>
        <v>1.52</v>
      </c>
      <c r="D23"/>
      <c r="E23"/>
      <c r="I23" s="8" t="s">
        <v>72</v>
      </c>
      <c r="AA23" s="327"/>
      <c r="AB23" s="327"/>
      <c r="AC23" s="327"/>
      <c r="AD23" s="327"/>
      <c r="AE23" s="327"/>
      <c r="AF23" s="327"/>
      <c r="AG23" s="327"/>
      <c r="AH23" s="327"/>
      <c r="AI23" s="327"/>
      <c r="AJ23" s="327"/>
      <c r="AK23" s="327"/>
      <c r="AL23" s="327"/>
      <c r="AM23" s="327"/>
      <c r="AN23" s="327"/>
      <c r="AO23" s="327"/>
      <c r="AP23" s="327"/>
      <c r="AQ23" s="327"/>
      <c r="AR23" s="327"/>
      <c r="AS23" s="327"/>
      <c r="AT23" s="327"/>
      <c r="AU23" s="327"/>
      <c r="AV23" s="327"/>
      <c r="AW23" s="327"/>
      <c r="AX23" s="327"/>
      <c r="AY23" s="327"/>
      <c r="AZ23" s="327"/>
      <c r="BA23" s="327"/>
      <c r="BB23" s="327"/>
      <c r="BC23" s="327"/>
      <c r="BD23" s="327"/>
      <c r="BE23" s="327"/>
      <c r="BF23" s="327"/>
      <c r="BG23" s="327"/>
      <c r="BH23" s="327"/>
      <c r="BI23" s="327"/>
      <c r="BJ23" s="327"/>
      <c r="BK23" s="327"/>
      <c r="BL23" s="327"/>
      <c r="BM23" s="327"/>
      <c r="BN23" s="327"/>
      <c r="BO23" s="327"/>
      <c r="BP23" s="327"/>
      <c r="BQ23" s="327"/>
      <c r="BR23" s="327"/>
      <c r="BS23" s="327"/>
      <c r="BT23" s="327"/>
      <c r="BU23" s="327"/>
      <c r="BV23" s="327"/>
      <c r="BW23" s="327"/>
      <c r="BX23" s="327"/>
      <c r="BY23" s="327"/>
      <c r="BZ23" s="327"/>
      <c r="CA23" s="327"/>
      <c r="CB23" s="327"/>
      <c r="CC23" s="327"/>
      <c r="CD23" s="327"/>
      <c r="CE23" s="327"/>
      <c r="CF23" s="327"/>
      <c r="CG23" s="327"/>
      <c r="CH23" s="327"/>
      <c r="CI23" s="327"/>
      <c r="CJ23" s="327"/>
      <c r="CL23" s="4"/>
    </row>
    <row r="24" spans="1:90" s="11" customFormat="1">
      <c r="A24" s="33" t="s">
        <v>77</v>
      </c>
      <c r="B24" s="337">
        <f>Global!C84</f>
        <v>1</v>
      </c>
      <c r="D24"/>
      <c r="E24"/>
      <c r="I24" s="8" t="s">
        <v>78</v>
      </c>
      <c r="AA24" s="327"/>
      <c r="AB24" s="327"/>
      <c r="AC24" s="327"/>
      <c r="AD24" s="327"/>
      <c r="AE24" s="327"/>
      <c r="AF24" s="327"/>
      <c r="AG24" s="327"/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27"/>
      <c r="AU24" s="327"/>
      <c r="AV24" s="327"/>
      <c r="AW24" s="327"/>
      <c r="AX24" s="327"/>
      <c r="AY24" s="327"/>
      <c r="AZ24" s="327"/>
      <c r="BA24" s="327"/>
      <c r="BB24" s="327"/>
      <c r="BC24" s="327"/>
      <c r="BD24" s="327"/>
      <c r="BE24" s="327"/>
      <c r="BF24" s="327"/>
      <c r="BG24" s="327"/>
      <c r="BH24" s="327"/>
      <c r="BI24" s="327"/>
      <c r="BJ24" s="327"/>
      <c r="BK24" s="327"/>
      <c r="BL24" s="327"/>
      <c r="BM24" s="327"/>
      <c r="BN24" s="327"/>
      <c r="BO24" s="327"/>
      <c r="BP24" s="327"/>
      <c r="BQ24" s="327"/>
      <c r="BR24" s="327"/>
      <c r="BS24" s="327"/>
      <c r="BT24" s="327"/>
      <c r="BU24" s="327"/>
      <c r="BV24" s="327"/>
      <c r="BW24" s="327"/>
      <c r="BX24" s="327"/>
      <c r="BY24" s="327"/>
      <c r="BZ24" s="327"/>
      <c r="CA24" s="327"/>
      <c r="CB24" s="327"/>
      <c r="CC24" s="327"/>
      <c r="CD24" s="327"/>
      <c r="CE24" s="327"/>
      <c r="CF24" s="327"/>
      <c r="CG24" s="327"/>
      <c r="CH24" s="327"/>
      <c r="CI24" s="327"/>
      <c r="CJ24" s="327"/>
      <c r="CL24" s="4"/>
    </row>
    <row r="25" spans="1:90" s="11" customFormat="1">
      <c r="A25" s="232"/>
      <c r="B25" s="336"/>
      <c r="C25" s="8"/>
      <c r="D25"/>
      <c r="E25"/>
      <c r="I25"/>
      <c r="AA25" s="327"/>
      <c r="AB25" s="327"/>
      <c r="AC25" s="327"/>
      <c r="AD25" s="327"/>
      <c r="AE25" s="327"/>
      <c r="AF25" s="327"/>
      <c r="AG25" s="327"/>
      <c r="AH25" s="327"/>
      <c r="AI25" s="327"/>
      <c r="AJ25" s="327"/>
      <c r="AK25" s="327"/>
      <c r="AL25" s="327"/>
      <c r="AM25" s="327"/>
      <c r="AN25" s="327"/>
      <c r="AO25" s="327"/>
      <c r="AP25" s="327"/>
      <c r="AQ25" s="327"/>
      <c r="AR25" s="327"/>
      <c r="AS25" s="327"/>
      <c r="AT25" s="327"/>
      <c r="AU25" s="327"/>
      <c r="AV25" s="327"/>
      <c r="AW25" s="327"/>
      <c r="AX25" s="327"/>
      <c r="AY25" s="327"/>
      <c r="AZ25" s="327"/>
      <c r="BA25" s="327"/>
      <c r="BB25" s="327"/>
      <c r="BC25" s="327"/>
      <c r="BD25" s="327"/>
      <c r="BE25" s="327"/>
      <c r="BF25" s="327"/>
      <c r="BG25" s="327"/>
      <c r="BH25" s="327"/>
      <c r="BI25" s="327"/>
      <c r="BJ25" s="327"/>
      <c r="BK25" s="327"/>
      <c r="BL25" s="327"/>
      <c r="BM25" s="327"/>
      <c r="BN25" s="327"/>
      <c r="BO25" s="327"/>
      <c r="BP25" s="327"/>
      <c r="BQ25" s="327"/>
      <c r="BR25" s="327"/>
      <c r="BS25" s="327"/>
      <c r="BT25" s="327"/>
      <c r="BU25" s="327"/>
      <c r="BV25" s="327"/>
      <c r="BW25" s="327"/>
      <c r="BX25" s="327"/>
      <c r="BY25" s="327"/>
      <c r="BZ25" s="327"/>
      <c r="CA25" s="327"/>
      <c r="CB25" s="327"/>
      <c r="CC25" s="327"/>
      <c r="CD25" s="327"/>
      <c r="CE25" s="327"/>
      <c r="CF25" s="327"/>
      <c r="CG25" s="327"/>
      <c r="CH25" s="327"/>
      <c r="CI25" s="327"/>
      <c r="CJ25" s="327"/>
    </row>
    <row r="26" spans="1:90" s="11" customFormat="1" ht="18">
      <c r="A26" s="23" t="s">
        <v>56</v>
      </c>
      <c r="B26" s="3"/>
      <c r="C26" s="3"/>
      <c r="D26" s="3"/>
      <c r="E26" s="3"/>
      <c r="F26" s="239"/>
      <c r="G26" s="239"/>
      <c r="I26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27"/>
      <c r="AU26" s="327"/>
      <c r="AV26" s="327"/>
      <c r="AW26" s="327"/>
      <c r="AX26" s="327"/>
      <c r="AY26" s="327"/>
      <c r="AZ26" s="327"/>
      <c r="BA26" s="327"/>
      <c r="BB26" s="327"/>
      <c r="BC26" s="327"/>
      <c r="BD26" s="327"/>
      <c r="BE26" s="327"/>
      <c r="BF26" s="327"/>
      <c r="BG26" s="327"/>
      <c r="BH26" s="327"/>
      <c r="BI26" s="327"/>
      <c r="BJ26" s="327"/>
      <c r="BK26" s="327"/>
      <c r="BL26" s="327"/>
      <c r="BM26" s="327"/>
      <c r="BN26" s="327"/>
      <c r="BO26" s="327"/>
      <c r="BP26" s="327"/>
      <c r="BQ26" s="327"/>
      <c r="BR26" s="327"/>
      <c r="BS26" s="327"/>
      <c r="BT26" s="327"/>
      <c r="BU26" s="327"/>
      <c r="BV26" s="327"/>
      <c r="BW26" s="327"/>
      <c r="BX26" s="327"/>
      <c r="BY26" s="327"/>
      <c r="BZ26" s="327"/>
      <c r="CA26" s="327"/>
      <c r="CB26" s="327"/>
      <c r="CC26" s="327"/>
      <c r="CD26" s="327"/>
      <c r="CE26" s="327"/>
      <c r="CF26" s="327"/>
      <c r="CG26" s="327"/>
      <c r="CH26" s="327"/>
      <c r="CI26" s="327"/>
      <c r="CJ26" s="327"/>
    </row>
    <row r="27" spans="1:90" s="11" customFormat="1">
      <c r="A27" s="33" t="s">
        <v>61</v>
      </c>
      <c r="B27" s="335"/>
      <c r="D27"/>
      <c r="E27"/>
      <c r="I27" s="294" t="s">
        <v>509</v>
      </c>
      <c r="Z27" s="335">
        <f>Global!Z66</f>
        <v>20.100000000000001</v>
      </c>
      <c r="AA27" s="335">
        <f>Global!AA66</f>
        <v>20.100000000000001</v>
      </c>
      <c r="AB27" s="335">
        <f>Global!AB66</f>
        <v>20.100000000000001</v>
      </c>
      <c r="AC27" s="335">
        <f>Global!AC66</f>
        <v>20.100000000000001</v>
      </c>
      <c r="AD27" s="335">
        <f>Global!AD66</f>
        <v>20.100000000000001</v>
      </c>
      <c r="AE27" s="335">
        <f>Global!AE66</f>
        <v>20.100000000000001</v>
      </c>
      <c r="AF27" s="335">
        <f>Global!AF66</f>
        <v>20.100000000000001</v>
      </c>
      <c r="AG27" s="335">
        <f>Global!AG66</f>
        <v>20.100000000000001</v>
      </c>
      <c r="AH27" s="335">
        <f>Global!AH66</f>
        <v>20.100000000000001</v>
      </c>
      <c r="AI27" s="335">
        <f>Global!AI66</f>
        <v>20.100000000000001</v>
      </c>
      <c r="AJ27" s="335">
        <f>Global!AJ66</f>
        <v>20.100000000000001</v>
      </c>
      <c r="AK27" s="335">
        <f>Global!AK66</f>
        <v>20.100000000000001</v>
      </c>
      <c r="AL27" s="335">
        <f>Global!AL66</f>
        <v>20.100000000000001</v>
      </c>
      <c r="AM27" s="335">
        <f>Global!AM66</f>
        <v>20.100000000000001</v>
      </c>
      <c r="AN27" s="335">
        <f>Global!AN66</f>
        <v>20.100000000000001</v>
      </c>
      <c r="AO27" s="335">
        <f>Global!AO66</f>
        <v>20.100000000000001</v>
      </c>
      <c r="AP27" s="335">
        <f>Global!AP66</f>
        <v>20.100000000000001</v>
      </c>
      <c r="AQ27" s="335">
        <f>Global!AQ66</f>
        <v>20.100000000000001</v>
      </c>
      <c r="AR27" s="335">
        <f>Global!AR66</f>
        <v>20.100000000000001</v>
      </c>
      <c r="AS27" s="335">
        <f>Global!AS66</f>
        <v>20.100000000000001</v>
      </c>
      <c r="AT27" s="335">
        <f>Global!AT66</f>
        <v>20.100000000000001</v>
      </c>
      <c r="AU27" s="335">
        <f>Global!AU66</f>
        <v>20.100000000000001</v>
      </c>
      <c r="AV27" s="335">
        <f>Global!AV66</f>
        <v>20.100000000000001</v>
      </c>
      <c r="AW27" s="335">
        <f>Global!AW66</f>
        <v>20.100000000000001</v>
      </c>
      <c r="AX27" s="335">
        <f>Global!AX66</f>
        <v>20.100000000000001</v>
      </c>
      <c r="AY27" s="335">
        <f>Global!AY66</f>
        <v>20.100000000000001</v>
      </c>
      <c r="AZ27" s="335">
        <f>Global!AZ66</f>
        <v>20.100000000000001</v>
      </c>
      <c r="BA27" s="335">
        <f>Global!BA66</f>
        <v>20.100000000000001</v>
      </c>
      <c r="BB27" s="335">
        <f>Global!BB66</f>
        <v>20.100000000000001</v>
      </c>
      <c r="BC27" s="335">
        <f>Global!BC66</f>
        <v>20.100000000000001</v>
      </c>
      <c r="BD27" s="335">
        <f>Global!BD66</f>
        <v>20.100000000000001</v>
      </c>
      <c r="BE27" s="335">
        <f>Global!BE66</f>
        <v>20.100000000000001</v>
      </c>
      <c r="BF27" s="335">
        <f>Global!BF66</f>
        <v>20.100000000000001</v>
      </c>
      <c r="BG27" s="335">
        <f>Global!BG66</f>
        <v>20.100000000000001</v>
      </c>
      <c r="BH27" s="335">
        <f>Global!BH66</f>
        <v>20.100000000000001</v>
      </c>
      <c r="BI27" s="335">
        <f>Global!BI66</f>
        <v>20.100000000000001</v>
      </c>
      <c r="BJ27" s="335">
        <f>Global!BJ66</f>
        <v>20.100000000000001</v>
      </c>
      <c r="BK27" s="335">
        <f>Global!BK66</f>
        <v>20.100000000000001</v>
      </c>
      <c r="BL27" s="335">
        <f>Global!BL66</f>
        <v>20.100000000000001</v>
      </c>
      <c r="BM27" s="335">
        <f>Global!BM66</f>
        <v>20.100000000000001</v>
      </c>
      <c r="BN27" s="335">
        <f>Global!BN66</f>
        <v>20.100000000000001</v>
      </c>
      <c r="BO27" s="335">
        <f>Global!BO66</f>
        <v>20.100000000000001</v>
      </c>
      <c r="BP27" s="335">
        <f>Global!BP66</f>
        <v>20.100000000000001</v>
      </c>
      <c r="BQ27" s="335">
        <f>Global!BQ66</f>
        <v>20.100000000000001</v>
      </c>
      <c r="BR27" s="335"/>
      <c r="BS27" s="335"/>
      <c r="BT27" s="335"/>
      <c r="BU27" s="335"/>
      <c r="BV27" s="335"/>
      <c r="BW27" s="335"/>
      <c r="BX27" s="335"/>
      <c r="BY27" s="335"/>
      <c r="BZ27" s="335"/>
      <c r="CA27" s="335"/>
      <c r="CB27" s="335"/>
      <c r="CC27" s="335"/>
      <c r="CD27" s="335"/>
      <c r="CE27" s="335"/>
      <c r="CF27" s="335"/>
      <c r="CG27" s="335"/>
      <c r="CH27" s="335"/>
      <c r="CI27" s="335"/>
      <c r="CJ27" s="335"/>
      <c r="CL27" s="4"/>
    </row>
    <row r="28" spans="1:90" s="11" customFormat="1">
      <c r="A28" s="33" t="s">
        <v>62</v>
      </c>
      <c r="B28" s="335"/>
      <c r="D28"/>
      <c r="E28"/>
      <c r="I28" s="294" t="s">
        <v>509</v>
      </c>
      <c r="Z28" s="335">
        <f>Global!Z69</f>
        <v>37.200000000000003</v>
      </c>
      <c r="AA28" s="335">
        <f>Global!AA69</f>
        <v>37.200000000000003</v>
      </c>
      <c r="AB28" s="335">
        <f>Global!AB69</f>
        <v>37.200000000000003</v>
      </c>
      <c r="AC28" s="335">
        <f>Global!AC69</f>
        <v>37.200000000000003</v>
      </c>
      <c r="AD28" s="335">
        <f>Global!AD69</f>
        <v>37.200000000000003</v>
      </c>
      <c r="AE28" s="335">
        <f>Global!AE69</f>
        <v>37.200000000000003</v>
      </c>
      <c r="AF28" s="335">
        <f>Global!AF69</f>
        <v>37.200000000000003</v>
      </c>
      <c r="AG28" s="335">
        <f>Global!AG69</f>
        <v>37.200000000000003</v>
      </c>
      <c r="AH28" s="335">
        <f>Global!AH69</f>
        <v>37.200000000000003</v>
      </c>
      <c r="AI28" s="335">
        <f>Global!AI69</f>
        <v>37.200000000000003</v>
      </c>
      <c r="AJ28" s="335">
        <f>Global!AJ69</f>
        <v>37.200000000000003</v>
      </c>
      <c r="AK28" s="335">
        <f>Global!AK69</f>
        <v>37.200000000000003</v>
      </c>
      <c r="AL28" s="335">
        <f>Global!AL69</f>
        <v>37.200000000000003</v>
      </c>
      <c r="AM28" s="335">
        <f>Global!AM69</f>
        <v>37.200000000000003</v>
      </c>
      <c r="AN28" s="335">
        <f>Global!AN69</f>
        <v>37.200000000000003</v>
      </c>
      <c r="AO28" s="335">
        <f>Global!AO69</f>
        <v>37.200000000000003</v>
      </c>
      <c r="AP28" s="335">
        <f>Global!AP69</f>
        <v>37.200000000000003</v>
      </c>
      <c r="AQ28" s="335">
        <f>Global!AQ69</f>
        <v>37.200000000000003</v>
      </c>
      <c r="AR28" s="335">
        <f>Global!AR69</f>
        <v>37.200000000000003</v>
      </c>
      <c r="AS28" s="335">
        <f>Global!AS69</f>
        <v>37.200000000000003</v>
      </c>
      <c r="AT28" s="335">
        <f>Global!AT69</f>
        <v>37.200000000000003</v>
      </c>
      <c r="AU28" s="335">
        <f>Global!AU69</f>
        <v>37.200000000000003</v>
      </c>
      <c r="AV28" s="335">
        <f>Global!AV69</f>
        <v>37.200000000000003</v>
      </c>
      <c r="AW28" s="335">
        <f>Global!AW69</f>
        <v>37.200000000000003</v>
      </c>
      <c r="AX28" s="335">
        <f>Global!AX69</f>
        <v>37.200000000000003</v>
      </c>
      <c r="AY28" s="335">
        <f>Global!AY69</f>
        <v>37.200000000000003</v>
      </c>
      <c r="AZ28" s="335">
        <f>Global!AZ69</f>
        <v>37.200000000000003</v>
      </c>
      <c r="BA28" s="335">
        <f>Global!BA69</f>
        <v>37.200000000000003</v>
      </c>
      <c r="BB28" s="335">
        <f>Global!BB69</f>
        <v>37.200000000000003</v>
      </c>
      <c r="BC28" s="335">
        <f>Global!BC69</f>
        <v>37.200000000000003</v>
      </c>
      <c r="BD28" s="335">
        <f>Global!BD69</f>
        <v>37.200000000000003</v>
      </c>
      <c r="BE28" s="335">
        <f>Global!BE69</f>
        <v>37.200000000000003</v>
      </c>
      <c r="BF28" s="335">
        <f>Global!BF69</f>
        <v>37.200000000000003</v>
      </c>
      <c r="BG28" s="335">
        <f>Global!BG69</f>
        <v>37.200000000000003</v>
      </c>
      <c r="BH28" s="335">
        <f>Global!BH69</f>
        <v>37.200000000000003</v>
      </c>
      <c r="BI28" s="335">
        <f>Global!BI69</f>
        <v>37.200000000000003</v>
      </c>
      <c r="BJ28" s="335">
        <f>Global!BJ69</f>
        <v>37.200000000000003</v>
      </c>
      <c r="BK28" s="335">
        <f>Global!BK69</f>
        <v>37.200000000000003</v>
      </c>
      <c r="BL28" s="335">
        <f>Global!BL69</f>
        <v>37.200000000000003</v>
      </c>
      <c r="BM28" s="335">
        <f>Global!BM69</f>
        <v>37.200000000000003</v>
      </c>
      <c r="BN28" s="335">
        <f>Global!BN69</f>
        <v>37.200000000000003</v>
      </c>
      <c r="BO28" s="335">
        <f>Global!BO69</f>
        <v>37.200000000000003</v>
      </c>
      <c r="BP28" s="335">
        <f>Global!BP69</f>
        <v>37.200000000000003</v>
      </c>
      <c r="BQ28" s="335">
        <f>Global!BQ69</f>
        <v>37.200000000000003</v>
      </c>
      <c r="BR28" s="335"/>
      <c r="BS28" s="335"/>
      <c r="BT28" s="335"/>
      <c r="BU28" s="335"/>
      <c r="BV28" s="335"/>
      <c r="BW28" s="335"/>
      <c r="BX28" s="335"/>
      <c r="BY28" s="335"/>
      <c r="BZ28" s="335"/>
      <c r="CA28" s="335"/>
      <c r="CB28" s="335"/>
      <c r="CC28" s="335"/>
      <c r="CD28" s="335"/>
      <c r="CE28" s="335"/>
      <c r="CF28" s="335"/>
      <c r="CG28" s="335"/>
      <c r="CH28" s="335"/>
      <c r="CI28" s="335"/>
      <c r="CJ28" s="335"/>
      <c r="CL28" s="4"/>
    </row>
    <row r="29" spans="1:90"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29"/>
      <c r="AU29" s="329"/>
      <c r="AV29" s="329"/>
      <c r="AW29" s="329"/>
      <c r="AX29" s="329"/>
      <c r="AY29" s="329"/>
      <c r="AZ29" s="329"/>
      <c r="BA29" s="329"/>
      <c r="BB29" s="329"/>
      <c r="BC29" s="329"/>
      <c r="BD29" s="329"/>
      <c r="BE29" s="329"/>
      <c r="BF29" s="329"/>
      <c r="BG29" s="329"/>
      <c r="BH29" s="329"/>
      <c r="BI29" s="329"/>
      <c r="BJ29" s="329"/>
      <c r="BK29" s="329"/>
      <c r="BL29" s="329"/>
      <c r="BM29" s="329"/>
      <c r="BN29" s="329"/>
      <c r="BO29" s="329"/>
      <c r="BP29" s="329"/>
      <c r="BQ29" s="329"/>
      <c r="BR29" s="329"/>
      <c r="BS29" s="329"/>
      <c r="BT29" s="329"/>
      <c r="BU29" s="329"/>
      <c r="BV29" s="329"/>
      <c r="BW29" s="329"/>
      <c r="BX29" s="329"/>
      <c r="BY29" s="329"/>
      <c r="BZ29" s="329"/>
      <c r="CA29" s="329"/>
      <c r="CB29" s="329"/>
      <c r="CC29" s="329"/>
      <c r="CD29" s="329"/>
      <c r="CE29" s="329"/>
      <c r="CF29" s="329"/>
      <c r="CG29" s="329"/>
      <c r="CH29" s="329"/>
      <c r="CI29" s="329"/>
      <c r="CJ29" s="329"/>
      <c r="CL29" s="4"/>
    </row>
    <row r="30" spans="1:90" ht="15.6">
      <c r="A30" s="305" t="s">
        <v>510</v>
      </c>
      <c r="B30" s="305"/>
      <c r="C30" s="305"/>
      <c r="D30" s="305"/>
      <c r="E30" s="305"/>
      <c r="F30" s="334"/>
      <c r="G30" s="334"/>
      <c r="I30" s="261"/>
      <c r="AA30" s="329"/>
      <c r="AB30" s="329"/>
      <c r="AC30" s="329"/>
      <c r="AD30" s="329"/>
      <c r="AE30" s="329"/>
      <c r="AF30" s="329"/>
      <c r="AG30" s="329"/>
      <c r="AH30" s="329"/>
      <c r="AI30" s="329"/>
      <c r="AJ30" s="329"/>
      <c r="AK30" s="329"/>
      <c r="AL30" s="329"/>
      <c r="AM30" s="329"/>
      <c r="AN30" s="329"/>
      <c r="AO30" s="329"/>
      <c r="AP30" s="329"/>
      <c r="AQ30" s="329"/>
      <c r="AR30" s="329"/>
      <c r="AS30" s="329"/>
      <c r="AT30" s="329"/>
      <c r="AU30" s="329"/>
      <c r="AV30" s="329"/>
      <c r="AW30" s="329"/>
      <c r="AX30" s="329"/>
      <c r="AY30" s="329"/>
      <c r="AZ30" s="329"/>
      <c r="BA30" s="329"/>
      <c r="BB30" s="329"/>
      <c r="BC30" s="329"/>
      <c r="BD30" s="329"/>
      <c r="BE30" s="329"/>
      <c r="BF30" s="329"/>
      <c r="BG30" s="329"/>
      <c r="BH30" s="329"/>
      <c r="BI30" s="329"/>
      <c r="BJ30" s="329"/>
      <c r="BK30" s="329"/>
      <c r="BL30" s="329"/>
      <c r="BM30" s="329"/>
      <c r="BN30" s="329"/>
      <c r="BO30" s="329"/>
      <c r="BP30" s="329"/>
      <c r="BQ30" s="329"/>
      <c r="BR30" s="329"/>
      <c r="BS30" s="329"/>
      <c r="BT30" s="329"/>
      <c r="BU30" s="329"/>
      <c r="BV30" s="329"/>
      <c r="BW30" s="329"/>
      <c r="BX30" s="329"/>
      <c r="BY30" s="329"/>
      <c r="BZ30" s="329"/>
      <c r="CA30" s="329"/>
      <c r="CB30" s="329"/>
      <c r="CC30" s="329"/>
      <c r="CD30" s="329"/>
      <c r="CE30" s="329"/>
      <c r="CF30" s="329"/>
      <c r="CG30" s="329"/>
      <c r="CH30" s="329"/>
      <c r="CI30" s="329"/>
      <c r="CJ30" s="329"/>
    </row>
    <row r="31" spans="1:90" ht="15.6">
      <c r="I31" s="261"/>
      <c r="AA31" s="329"/>
      <c r="AB31" s="329"/>
      <c r="AC31" s="329"/>
      <c r="AD31" s="329"/>
      <c r="AE31" s="329"/>
      <c r="AF31" s="329"/>
      <c r="AG31" s="329"/>
      <c r="AH31" s="329"/>
      <c r="AI31" s="329"/>
      <c r="AJ31" s="329"/>
      <c r="AK31" s="329"/>
      <c r="AL31" s="329"/>
      <c r="AM31" s="329"/>
      <c r="AN31" s="329"/>
      <c r="AO31" s="329"/>
      <c r="AP31" s="329"/>
      <c r="AQ31" s="329"/>
      <c r="AR31" s="329"/>
      <c r="AS31" s="329"/>
      <c r="AT31" s="329"/>
      <c r="AU31" s="329"/>
      <c r="AV31" s="329"/>
      <c r="AW31" s="329"/>
      <c r="AX31" s="329"/>
      <c r="AY31" s="329"/>
      <c r="AZ31" s="329"/>
      <c r="BA31" s="329"/>
      <c r="BB31" s="329"/>
      <c r="BC31" s="329"/>
      <c r="BD31" s="329"/>
      <c r="BE31" s="329"/>
      <c r="BF31" s="329"/>
      <c r="BG31" s="329"/>
      <c r="BH31" s="329"/>
      <c r="BI31" s="329"/>
      <c r="BJ31" s="329"/>
      <c r="BK31" s="329"/>
      <c r="BL31" s="329"/>
      <c r="BM31" s="329"/>
      <c r="BN31" s="329"/>
      <c r="BO31" s="329"/>
      <c r="BP31" s="329"/>
      <c r="BQ31" s="329"/>
      <c r="BR31" s="329"/>
      <c r="BS31" s="329"/>
      <c r="BT31" s="329"/>
      <c r="BU31" s="329"/>
      <c r="BV31" s="329"/>
      <c r="BW31" s="329"/>
      <c r="BX31" s="329"/>
      <c r="BY31" s="329"/>
      <c r="BZ31" s="329"/>
      <c r="CA31" s="329"/>
      <c r="CB31" s="329"/>
      <c r="CC31" s="329"/>
      <c r="CD31" s="329"/>
      <c r="CE31" s="329"/>
      <c r="CF31" s="329"/>
      <c r="CG31" s="329"/>
      <c r="CH31" s="329"/>
      <c r="CI31" s="329"/>
      <c r="CJ31" s="329"/>
    </row>
    <row r="32" spans="1:90">
      <c r="A32" s="232" t="s">
        <v>511</v>
      </c>
      <c r="Z32" s="333"/>
    </row>
    <row r="33" spans="1:88">
      <c r="A33" s="310" t="s">
        <v>505</v>
      </c>
      <c r="I33" s="8" t="s">
        <v>494</v>
      </c>
      <c r="Z33" s="333">
        <f t="shared" ref="Z33:BQ33" si="1">Z$18*$B$23*Z$27</f>
        <v>12512708.034453446</v>
      </c>
      <c r="AA33" s="333">
        <f t="shared" si="1"/>
        <v>12707586.213028623</v>
      </c>
      <c r="AB33" s="333">
        <f t="shared" si="1"/>
        <v>12905499.506335173</v>
      </c>
      <c r="AC33" s="333">
        <f t="shared" si="1"/>
        <v>13106495.184526691</v>
      </c>
      <c r="AD33" s="333">
        <f t="shared" si="1"/>
        <v>13310621.253962023</v>
      </c>
      <c r="AE33" s="333">
        <f t="shared" si="1"/>
        <v>13517926.46867124</v>
      </c>
      <c r="AF33" s="333">
        <f t="shared" si="1"/>
        <v>13728460.342000192</v>
      </c>
      <c r="AG33" s="333">
        <f t="shared" si="1"/>
        <v>13942273.158436406</v>
      </c>
      <c r="AH33" s="333">
        <f t="shared" si="1"/>
        <v>14159415.985619165</v>
      </c>
      <c r="AI33" s="333">
        <f t="shared" si="1"/>
        <v>14379940.686536651</v>
      </c>
      <c r="AJ33" s="333">
        <f t="shared" si="1"/>
        <v>14603899.931913042</v>
      </c>
      <c r="AK33" s="333">
        <f t="shared" si="1"/>
        <v>14831347.212788535</v>
      </c>
      <c r="AL33" s="333">
        <f t="shared" si="1"/>
        <v>15062336.853295278</v>
      </c>
      <c r="AM33" s="333">
        <f t="shared" si="1"/>
        <v>15296924.023632312</v>
      </c>
      <c r="AN33" s="333">
        <f t="shared" si="1"/>
        <v>15535164.753242571</v>
      </c>
      <c r="AO33" s="333">
        <f t="shared" si="1"/>
        <v>15777115.944195086</v>
      </c>
      <c r="AP33" s="333">
        <f t="shared" si="1"/>
        <v>16022835.384775674</v>
      </c>
      <c r="AQ33" s="333">
        <f t="shared" si="1"/>
        <v>16272381.763289202</v>
      </c>
      <c r="AR33" s="333">
        <f t="shared" si="1"/>
        <v>16525814.682076886</v>
      </c>
      <c r="AS33" s="333">
        <f t="shared" si="1"/>
        <v>16783194.671751894</v>
      </c>
      <c r="AT33" s="333">
        <f t="shared" si="1"/>
        <v>17044583.205656622</v>
      </c>
      <c r="AU33" s="333">
        <f t="shared" si="1"/>
        <v>17310042.714545131</v>
      </c>
      <c r="AV33" s="333">
        <f t="shared" si="1"/>
        <v>17579636.601494346</v>
      </c>
      <c r="AW33" s="333">
        <f t="shared" si="1"/>
        <v>17853429.257047378</v>
      </c>
      <c r="AX33" s="333">
        <f t="shared" si="1"/>
        <v>18131486.074592717</v>
      </c>
      <c r="AY33" s="333">
        <f t="shared" si="1"/>
        <v>18413873.465983018</v>
      </c>
      <c r="AZ33" s="333">
        <f t="shared" si="1"/>
        <v>18700658.87739706</v>
      </c>
      <c r="BA33" s="333">
        <f t="shared" si="1"/>
        <v>18991910.805448782</v>
      </c>
      <c r="BB33" s="333">
        <f t="shared" si="1"/>
        <v>19287698.813547198</v>
      </c>
      <c r="BC33" s="333">
        <f t="shared" si="1"/>
        <v>19588093.548511125</v>
      </c>
      <c r="BD33" s="333">
        <f t="shared" si="1"/>
        <v>19893166.757442653</v>
      </c>
      <c r="BE33" s="333">
        <f t="shared" si="1"/>
        <v>20202991.304863412</v>
      </c>
      <c r="BF33" s="333">
        <f t="shared" si="1"/>
        <v>20517641.19011775</v>
      </c>
      <c r="BG33" s="333">
        <f t="shared" si="1"/>
        <v>20837191.565046951</v>
      </c>
      <c r="BH33" s="333">
        <f t="shared" si="1"/>
        <v>21161718.751938645</v>
      </c>
      <c r="BI33" s="333">
        <f t="shared" si="1"/>
        <v>21491300.261755925</v>
      </c>
      <c r="BJ33" s="333">
        <f t="shared" si="1"/>
        <v>21826014.812650193</v>
      </c>
      <c r="BK33" s="333">
        <f t="shared" si="1"/>
        <v>22165942.348762471</v>
      </c>
      <c r="BL33" s="333">
        <f t="shared" si="1"/>
        <v>22511164.059317455</v>
      </c>
      <c r="BM33" s="333">
        <f t="shared" si="1"/>
        <v>22861762.398015</v>
      </c>
      <c r="BN33" s="333">
        <f t="shared" si="1"/>
        <v>23217821.102723528</v>
      </c>
      <c r="BO33" s="333">
        <f t="shared" si="1"/>
        <v>23579425.215480302</v>
      </c>
      <c r="BP33" s="333">
        <f t="shared" si="1"/>
        <v>23946661.102803003</v>
      </c>
      <c r="BQ33" s="333">
        <f t="shared" si="1"/>
        <v>24319616.476317801</v>
      </c>
      <c r="BR33" s="333"/>
      <c r="BS33" s="333"/>
      <c r="BT33" s="333"/>
      <c r="BU33" s="333"/>
      <c r="BV33" s="333"/>
      <c r="BW33" s="333"/>
      <c r="BX33" s="333"/>
      <c r="BY33" s="333"/>
      <c r="BZ33" s="333"/>
      <c r="CA33" s="333"/>
      <c r="CB33" s="333"/>
      <c r="CC33" s="333"/>
      <c r="CD33" s="333"/>
      <c r="CE33" s="333"/>
      <c r="CF33" s="333"/>
      <c r="CG33" s="333"/>
      <c r="CH33" s="333"/>
      <c r="CI33" s="333"/>
      <c r="CJ33" s="333"/>
    </row>
    <row r="34" spans="1:88">
      <c r="A34" s="310" t="s">
        <v>507</v>
      </c>
      <c r="I34" s="8" t="s">
        <v>494</v>
      </c>
      <c r="Z34" s="333">
        <f t="shared" ref="Z34:BQ34" si="2">Z$19*$B$24*Z$28</f>
        <v>801864.53274084604</v>
      </c>
      <c r="AA34" s="333">
        <f t="shared" si="2"/>
        <v>814353.10828934424</v>
      </c>
      <c r="AB34" s="333">
        <f t="shared" si="2"/>
        <v>827036.18616692943</v>
      </c>
      <c r="AC34" s="333">
        <f t="shared" si="2"/>
        <v>839916.79563469521</v>
      </c>
      <c r="AD34" s="333">
        <f t="shared" si="2"/>
        <v>852998.01313272153</v>
      </c>
      <c r="AE34" s="333">
        <f t="shared" si="2"/>
        <v>866282.96301486017</v>
      </c>
      <c r="AF34" s="333">
        <f t="shared" si="2"/>
        <v>879774.81829496427</v>
      </c>
      <c r="AG34" s="333">
        <f t="shared" si="2"/>
        <v>893476.80140473926</v>
      </c>
      <c r="AH34" s="333">
        <f t="shared" si="2"/>
        <v>907392.18496339803</v>
      </c>
      <c r="AI34" s="333">
        <f t="shared" si="2"/>
        <v>921524.2925593009</v>
      </c>
      <c r="AJ34" s="333">
        <f t="shared" si="2"/>
        <v>935876.49954377231</v>
      </c>
      <c r="AK34" s="333">
        <f t="shared" si="2"/>
        <v>950452.23383727751</v>
      </c>
      <c r="AL34" s="333">
        <f t="shared" si="2"/>
        <v>965254.97674815753</v>
      </c>
      <c r="AM34" s="333">
        <f t="shared" si="2"/>
        <v>980288.26380411338</v>
      </c>
      <c r="AN34" s="333">
        <f t="shared" si="2"/>
        <v>995555.6855966422</v>
      </c>
      <c r="AO34" s="333">
        <f t="shared" si="2"/>
        <v>1011060.8886386234</v>
      </c>
      <c r="AP34" s="333">
        <f t="shared" si="2"/>
        <v>1026807.5762352627</v>
      </c>
      <c r="AQ34" s="333">
        <f t="shared" si="2"/>
        <v>1042799.5093685974</v>
      </c>
      <c r="AR34" s="333">
        <f t="shared" si="2"/>
        <v>1059040.5075957819</v>
      </c>
      <c r="AS34" s="333">
        <f t="shared" si="2"/>
        <v>1075534.449961361</v>
      </c>
      <c r="AT34" s="333">
        <f t="shared" si="2"/>
        <v>1092285.2759237508</v>
      </c>
      <c r="AU34" s="333">
        <f t="shared" si="2"/>
        <v>1109296.986296149</v>
      </c>
      <c r="AV34" s="333">
        <f t="shared" si="2"/>
        <v>1126573.6442021022</v>
      </c>
      <c r="AW34" s="333">
        <f t="shared" si="2"/>
        <v>1144119.3760459519</v>
      </c>
      <c r="AX34" s="333">
        <f t="shared" si="2"/>
        <v>1161938.3724983966</v>
      </c>
      <c r="AY34" s="333">
        <f t="shared" si="2"/>
        <v>1180034.8894974028</v>
      </c>
      <c r="AZ34" s="333">
        <f t="shared" si="2"/>
        <v>1198413.2492647062</v>
      </c>
      <c r="BA34" s="333">
        <f t="shared" si="2"/>
        <v>1217077.8413381407</v>
      </c>
      <c r="BB34" s="333">
        <f t="shared" si="2"/>
        <v>1236033.1236200503</v>
      </c>
      <c r="BC34" s="333">
        <f t="shared" si="2"/>
        <v>1255283.6234420245</v>
      </c>
      <c r="BD34" s="333">
        <f t="shared" si="2"/>
        <v>1274833.9386462197</v>
      </c>
      <c r="BE34" s="333">
        <f t="shared" si="2"/>
        <v>1294688.7386835197</v>
      </c>
      <c r="BF34" s="333">
        <f t="shared" si="2"/>
        <v>1314852.7657288013</v>
      </c>
      <c r="BG34" s="333">
        <f t="shared" si="2"/>
        <v>1335330.8358135682</v>
      </c>
      <c r="BH34" s="333">
        <f t="shared" si="2"/>
        <v>1356127.839976223</v>
      </c>
      <c r="BI34" s="333">
        <f t="shared" si="2"/>
        <v>1377248.7454302595</v>
      </c>
      <c r="BJ34" s="333">
        <f t="shared" si="2"/>
        <v>1398698.5967506429</v>
      </c>
      <c r="BK34" s="333">
        <f t="shared" si="2"/>
        <v>1420482.5170786718</v>
      </c>
      <c r="BL34" s="333">
        <f t="shared" si="2"/>
        <v>1442605.7093456013</v>
      </c>
      <c r="BM34" s="333">
        <f t="shared" si="2"/>
        <v>1465073.4575153287</v>
      </c>
      <c r="BN34" s="333">
        <f t="shared" si="2"/>
        <v>1487891.1278464247</v>
      </c>
      <c r="BO34" s="333">
        <f t="shared" si="2"/>
        <v>1511064.170173832</v>
      </c>
      <c r="BP34" s="333">
        <f t="shared" si="2"/>
        <v>1534598.1192105121</v>
      </c>
      <c r="BQ34" s="333">
        <f t="shared" si="2"/>
        <v>1558498.5958693761</v>
      </c>
      <c r="BR34" s="333"/>
      <c r="BS34" s="333"/>
      <c r="BT34" s="333"/>
      <c r="BU34" s="333"/>
      <c r="BV34" s="333"/>
      <c r="BW34" s="333"/>
      <c r="BX34" s="333"/>
      <c r="BY34" s="333"/>
      <c r="BZ34" s="333"/>
      <c r="CA34" s="333"/>
      <c r="CB34" s="333"/>
      <c r="CC34" s="333"/>
      <c r="CD34" s="333"/>
      <c r="CE34" s="333"/>
      <c r="CF34" s="333"/>
      <c r="CG34" s="333"/>
      <c r="CH34" s="333"/>
      <c r="CI34" s="333"/>
      <c r="CJ34" s="333"/>
    </row>
    <row r="35" spans="1:88">
      <c r="A35" s="310" t="s">
        <v>512</v>
      </c>
      <c r="I35" s="8" t="s">
        <v>494</v>
      </c>
      <c r="Z35" s="332">
        <f>SUM(Z33:Z34)</f>
        <v>13314572.567194292</v>
      </c>
      <c r="AA35" s="332">
        <f t="shared" ref="AA35:BQ35" si="3">SUM(AA33:AA34)</f>
        <v>13521939.321317967</v>
      </c>
      <c r="AB35" s="332">
        <f t="shared" si="3"/>
        <v>13732535.692502102</v>
      </c>
      <c r="AC35" s="332">
        <f t="shared" si="3"/>
        <v>13946411.980161386</v>
      </c>
      <c r="AD35" s="332">
        <f t="shared" si="3"/>
        <v>14163619.267094744</v>
      </c>
      <c r="AE35" s="332">
        <f t="shared" si="3"/>
        <v>14384209.4316861</v>
      </c>
      <c r="AF35" s="332">
        <f t="shared" si="3"/>
        <v>14608235.160295157</v>
      </c>
      <c r="AG35" s="332">
        <f t="shared" si="3"/>
        <v>14835749.959841145</v>
      </c>
      <c r="AH35" s="332">
        <f t="shared" si="3"/>
        <v>15066808.170582563</v>
      </c>
      <c r="AI35" s="332">
        <f t="shared" si="3"/>
        <v>15301464.979095953</v>
      </c>
      <c r="AJ35" s="332">
        <f t="shared" si="3"/>
        <v>15539776.431456815</v>
      </c>
      <c r="AK35" s="332">
        <f t="shared" si="3"/>
        <v>15781799.446625812</v>
      </c>
      <c r="AL35" s="332">
        <f t="shared" si="3"/>
        <v>16027591.830043435</v>
      </c>
      <c r="AM35" s="332">
        <f t="shared" si="3"/>
        <v>16277212.287436426</v>
      </c>
      <c r="AN35" s="332">
        <f t="shared" si="3"/>
        <v>16530720.438839214</v>
      </c>
      <c r="AO35" s="332">
        <f t="shared" si="3"/>
        <v>16788176.832833711</v>
      </c>
      <c r="AP35" s="332">
        <f t="shared" si="3"/>
        <v>17049642.961010937</v>
      </c>
      <c r="AQ35" s="332">
        <f t="shared" si="3"/>
        <v>17315181.2726578</v>
      </c>
      <c r="AR35" s="332">
        <f t="shared" si="3"/>
        <v>17584855.189672668</v>
      </c>
      <c r="AS35" s="332">
        <f t="shared" si="3"/>
        <v>17858729.121713255</v>
      </c>
      <c r="AT35" s="332">
        <f t="shared" si="3"/>
        <v>18136868.481580373</v>
      </c>
      <c r="AU35" s="332">
        <f t="shared" si="3"/>
        <v>18419339.700841278</v>
      </c>
      <c r="AV35" s="332">
        <f t="shared" si="3"/>
        <v>18706210.245696448</v>
      </c>
      <c r="AW35" s="332">
        <f t="shared" si="3"/>
        <v>18997548.633093331</v>
      </c>
      <c r="AX35" s="332">
        <f t="shared" si="3"/>
        <v>19293424.447091114</v>
      </c>
      <c r="AY35" s="332">
        <f t="shared" si="3"/>
        <v>19593908.355480421</v>
      </c>
      <c r="AZ35" s="332">
        <f t="shared" si="3"/>
        <v>19899072.126661766</v>
      </c>
      <c r="BA35" s="332">
        <f t="shared" si="3"/>
        <v>20208988.646786921</v>
      </c>
      <c r="BB35" s="332">
        <f t="shared" si="3"/>
        <v>20523731.93716725</v>
      </c>
      <c r="BC35" s="332">
        <f t="shared" si="3"/>
        <v>20843377.171953149</v>
      </c>
      <c r="BD35" s="332">
        <f t="shared" si="3"/>
        <v>21168000.696088873</v>
      </c>
      <c r="BE35" s="332">
        <f t="shared" si="3"/>
        <v>21497680.04354693</v>
      </c>
      <c r="BF35" s="332">
        <f t="shared" si="3"/>
        <v>21832493.955846552</v>
      </c>
      <c r="BG35" s="332">
        <f t="shared" si="3"/>
        <v>22172522.400860518</v>
      </c>
      <c r="BH35" s="332">
        <f t="shared" si="3"/>
        <v>22517846.591914866</v>
      </c>
      <c r="BI35" s="332">
        <f t="shared" si="3"/>
        <v>22868549.007186186</v>
      </c>
      <c r="BJ35" s="332">
        <f t="shared" si="3"/>
        <v>23224713.409400836</v>
      </c>
      <c r="BK35" s="332">
        <f t="shared" si="3"/>
        <v>23586424.865841143</v>
      </c>
      <c r="BL35" s="332">
        <f t="shared" si="3"/>
        <v>23953769.768663056</v>
      </c>
      <c r="BM35" s="332">
        <f t="shared" si="3"/>
        <v>24326835.855530329</v>
      </c>
      <c r="BN35" s="332">
        <f t="shared" si="3"/>
        <v>24705712.230569951</v>
      </c>
      <c r="BO35" s="332">
        <f t="shared" si="3"/>
        <v>25090489.385654133</v>
      </c>
      <c r="BP35" s="332">
        <f t="shared" si="3"/>
        <v>25481259.222013514</v>
      </c>
      <c r="BQ35" s="332">
        <f t="shared" si="3"/>
        <v>25878115.072187178</v>
      </c>
      <c r="BR35" s="333"/>
      <c r="BS35" s="333"/>
      <c r="BT35" s="333"/>
      <c r="BU35" s="333"/>
      <c r="BV35" s="333"/>
      <c r="BW35" s="333"/>
      <c r="BX35" s="333"/>
      <c r="BY35" s="333"/>
      <c r="BZ35" s="333"/>
      <c r="CA35" s="333"/>
      <c r="CB35" s="333"/>
      <c r="CC35" s="333"/>
      <c r="CD35" s="333"/>
      <c r="CE35" s="333"/>
      <c r="CF35" s="333"/>
      <c r="CG35" s="333"/>
      <c r="CH35" s="333"/>
      <c r="CI35" s="333"/>
      <c r="CJ35" s="333"/>
    </row>
    <row r="36" spans="1:88" s="11" customFormat="1">
      <c r="A36" s="231"/>
      <c r="I36" s="8"/>
      <c r="Z36" s="332"/>
      <c r="AA36" s="332"/>
      <c r="AB36" s="332"/>
      <c r="AC36" s="332"/>
      <c r="AD36" s="332"/>
      <c r="AE36" s="332"/>
      <c r="AF36" s="332"/>
      <c r="AG36" s="332"/>
      <c r="AH36" s="332"/>
      <c r="AI36" s="332"/>
      <c r="AJ36" s="332"/>
      <c r="AK36" s="332"/>
      <c r="AL36" s="332"/>
      <c r="AM36" s="332"/>
      <c r="AN36" s="332"/>
      <c r="AO36" s="332"/>
      <c r="AP36" s="332"/>
      <c r="AQ36" s="332"/>
      <c r="AR36" s="332"/>
      <c r="AS36" s="332"/>
      <c r="AT36" s="332"/>
      <c r="AU36" s="332"/>
      <c r="AV36" s="332"/>
      <c r="AW36" s="332"/>
      <c r="AX36" s="332"/>
      <c r="AY36" s="332"/>
      <c r="AZ36" s="332"/>
      <c r="BA36" s="332"/>
      <c r="BB36" s="332"/>
      <c r="BC36" s="332"/>
      <c r="BD36" s="332"/>
      <c r="BE36" s="332"/>
      <c r="BF36" s="332"/>
      <c r="BG36" s="332"/>
      <c r="BH36" s="332"/>
      <c r="BI36" s="332"/>
      <c r="BJ36" s="332"/>
      <c r="BK36" s="332"/>
      <c r="BL36" s="332"/>
      <c r="BM36" s="332"/>
      <c r="BN36" s="332"/>
      <c r="BO36" s="332"/>
      <c r="BP36" s="332"/>
      <c r="BQ36" s="332"/>
      <c r="BR36" s="332"/>
      <c r="BS36" s="332"/>
      <c r="BT36" s="332"/>
      <c r="BU36" s="332"/>
      <c r="BV36" s="332"/>
      <c r="BW36" s="332"/>
      <c r="BX36" s="332"/>
      <c r="BY36" s="332"/>
      <c r="BZ36" s="332"/>
      <c r="CA36" s="332"/>
      <c r="CB36" s="332"/>
      <c r="CC36" s="332"/>
      <c r="CD36" s="332"/>
      <c r="CE36" s="332"/>
      <c r="CF36" s="332"/>
      <c r="CG36" s="332"/>
      <c r="CH36" s="332"/>
      <c r="CI36" s="332"/>
      <c r="CJ36" s="332"/>
    </row>
    <row r="38" spans="1:88" s="11" customFormat="1">
      <c r="A38" s="231" t="s">
        <v>495</v>
      </c>
      <c r="B38" s="8" t="s">
        <v>496</v>
      </c>
      <c r="H38" s="295"/>
      <c r="I38" s="8" t="s">
        <v>494</v>
      </c>
      <c r="Z38" s="32">
        <f>IF(Z$9&gt;=Project!$B$8,IF(Z$9&lt;Project!$B$10,ABS(Z35),0),0)</f>
        <v>0</v>
      </c>
      <c r="AA38" s="32">
        <f>IF(AA$9&gt;=Project!$B$8,IF(AA$9&lt;Project!$B$10,ABS(AA35),0),0)</f>
        <v>0</v>
      </c>
      <c r="AB38" s="32">
        <f>IF(AB$9&gt;=Project!$B$8,IF(AB$9&lt;Project!$B$10,ABS(AB35),0),0)</f>
        <v>0</v>
      </c>
      <c r="AC38" s="32">
        <f>IF(AC$9&gt;=Project!$B$8,IF(AC$9&lt;Project!$B$10,ABS(AC35),0),0)</f>
        <v>0</v>
      </c>
      <c r="AD38" s="32">
        <f>IF(AD$9&gt;=Project!$B$8,IF(AD$9&lt;Project!$B$10,ABS(AD35),0),0)</f>
        <v>0</v>
      </c>
      <c r="AE38" s="32">
        <f>IF(AE$9&gt;=Project!$B$8,IF(AE$9&lt;Project!$B$10,ABS(AE35),0),0)</f>
        <v>0</v>
      </c>
      <c r="AF38" s="32">
        <f>IF(AF$9&gt;=Project!$B$8,IF(AF$9&lt;Project!$B$10,ABS(AF35),0),0)</f>
        <v>0</v>
      </c>
      <c r="AG38" s="32">
        <f>IF(AG$9&gt;=Project!$B$8,IF(AG$9&lt;Project!$B$10,ABS(AG35),0),0)</f>
        <v>14835749.959841145</v>
      </c>
      <c r="AH38" s="32">
        <f>IF(AH$9&gt;=Project!$B$8,IF(AH$9&lt;Project!$B$10,ABS(AH35),0),0)</f>
        <v>15066808.170582563</v>
      </c>
      <c r="AI38" s="32">
        <f>IF(AI$9&gt;=Project!$B$8,IF(AI$9&lt;Project!$B$10,ABS(AI35),0),0)</f>
        <v>15301464.979095953</v>
      </c>
      <c r="AJ38" s="32">
        <f>IF(AJ$9&gt;=Project!$B$8,IF(AJ$9&lt;Project!$B$10,ABS(AJ35),0),0)</f>
        <v>15539776.431456815</v>
      </c>
      <c r="AK38" s="32">
        <f>IF(AK$9&gt;=Project!$B$8,IF(AK$9&lt;Project!$B$10,ABS(AK35),0),0)</f>
        <v>15781799.446625812</v>
      </c>
      <c r="AL38" s="32">
        <f>IF(AL$9&gt;=Project!$B$8,IF(AL$9&lt;Project!$B$10,ABS(AL35),0),0)</f>
        <v>16027591.830043435</v>
      </c>
      <c r="AM38" s="32">
        <f>IF(AM$9&gt;=Project!$B$8,IF(AM$9&lt;Project!$B$10,ABS(AM35),0),0)</f>
        <v>16277212.287436426</v>
      </c>
      <c r="AN38" s="32">
        <f>IF(AN$9&gt;=Project!$B$8,IF(AN$9&lt;Project!$B$10,ABS(AN35),0),0)</f>
        <v>16530720.438839214</v>
      </c>
      <c r="AO38" s="32">
        <f>IF(AO$9&gt;=Project!$B$8,IF(AO$9&lt;Project!$B$10,ABS(AO35),0),0)</f>
        <v>16788176.832833711</v>
      </c>
      <c r="AP38" s="32">
        <f>IF(AP$9&gt;=Project!$B$8,IF(AP$9&lt;Project!$B$10,ABS(AP35),0),0)</f>
        <v>17049642.961010937</v>
      </c>
      <c r="AQ38" s="32">
        <f>IF(AQ$9&gt;=Project!$B$8,IF(AQ$9&lt;Project!$B$10,ABS(AQ35),0),0)</f>
        <v>17315181.2726578</v>
      </c>
      <c r="AR38" s="32">
        <f>IF(AR$9&gt;=Project!$B$8,IF(AR$9&lt;Project!$B$10,ABS(AR35),0),0)</f>
        <v>17584855.189672668</v>
      </c>
      <c r="AS38" s="32">
        <f>IF(AS$9&gt;=Project!$B$8,IF(AS$9&lt;Project!$B$10,ABS(AS35),0),0)</f>
        <v>17858729.121713255</v>
      </c>
      <c r="AT38" s="32">
        <f>IF(AT$9&gt;=Project!$B$8,IF(AT$9&lt;Project!$B$10,ABS(AT35),0),0)</f>
        <v>18136868.481580373</v>
      </c>
      <c r="AU38" s="32">
        <f>IF(AU$9&gt;=Project!$B$8,IF(AU$9&lt;Project!$B$10,ABS(AU35),0),0)</f>
        <v>18419339.700841278</v>
      </c>
      <c r="AV38" s="32">
        <f>IF(AV$9&gt;=Project!$B$8,IF(AV$9&lt;Project!$B$10,ABS(AV35),0),0)</f>
        <v>18706210.245696448</v>
      </c>
      <c r="AW38" s="32">
        <f>IF(AW$9&gt;=Project!$B$8,IF(AW$9&lt;Project!$B$10,ABS(AW35),0),0)</f>
        <v>18997548.633093331</v>
      </c>
      <c r="AX38" s="32">
        <f>IF(AX$9&gt;=Project!$B$8,IF(AX$9&lt;Project!$B$10,ABS(AX35),0),0)</f>
        <v>19293424.447091114</v>
      </c>
      <c r="AY38" s="32">
        <f>IF(AY$9&gt;=Project!$B$8,IF(AY$9&lt;Project!$B$10,ABS(AY35),0),0)</f>
        <v>19593908.355480421</v>
      </c>
      <c r="AZ38" s="32">
        <f>IF(AZ$9&gt;=Project!$B$8,IF(AZ$9&lt;Project!$B$10,ABS(AZ35),0),0)</f>
        <v>19899072.126661766</v>
      </c>
      <c r="BA38" s="32">
        <f>IF(BA$9&gt;=Project!$B$8,IF(BA$9&lt;Project!$B$10,ABS(BA35),0),0)</f>
        <v>20208988.646786921</v>
      </c>
      <c r="BB38" s="32">
        <f>IF(BB$9&gt;=Project!$B$8,IF(BB$9&lt;Project!$B$10,ABS(BB35),0),0)</f>
        <v>20523731.93716725</v>
      </c>
      <c r="BC38" s="32">
        <f>IF(BC$9&gt;=Project!$B$8,IF(BC$9&lt;Project!$B$10,ABS(BC35),0),0)</f>
        <v>20843377.171953149</v>
      </c>
      <c r="BD38" s="32">
        <f>IF(BD$9&gt;=Project!$B$8,IF(BD$9&lt;Project!$B$10,ABS(BD35),0),0)</f>
        <v>21168000.696088873</v>
      </c>
      <c r="BE38" s="32">
        <f>IF(BE$9&gt;=Project!$B$8,IF(BE$9&lt;Project!$B$10,ABS(BE35),0),0)</f>
        <v>21497680.04354693</v>
      </c>
      <c r="BF38" s="32">
        <f>IF(BF$9&gt;=Project!$B$8,IF(BF$9&lt;Project!$B$10,ABS(BF35),0),0)</f>
        <v>21832493.955846552</v>
      </c>
      <c r="BG38" s="32">
        <f>IF(BG$9&gt;=Project!$B$8,IF(BG$9&lt;Project!$B$10,ABS(BG35),0),0)</f>
        <v>22172522.400860518</v>
      </c>
      <c r="BH38" s="32">
        <f>IF(BH$9&gt;=Project!$B$8,IF(BH$9&lt;Project!$B$10,ABS(BH35),0),0)</f>
        <v>22517846.591914866</v>
      </c>
      <c r="BI38" s="32">
        <f>IF(BI$9&gt;=Project!$B$8,IF(BI$9&lt;Project!$B$10,ABS(BI35),0),0)</f>
        <v>22868549.007186186</v>
      </c>
      <c r="BJ38" s="32">
        <f>IF(BJ$9&gt;=Project!$B$8,IF(BJ$9&lt;Project!$B$10,ABS(BJ35),0),0)</f>
        <v>23224713.409400836</v>
      </c>
      <c r="BK38" s="32">
        <f>IF(BK$9&gt;=Project!$B$8,IF(BK$9&lt;Project!$B$10,ABS(BK35),0),0)</f>
        <v>0</v>
      </c>
      <c r="BL38" s="32">
        <f>IF(BL$9&gt;=Project!$B$8,IF(BL$9&lt;Project!$B$10,ABS(BL35),0),0)</f>
        <v>0</v>
      </c>
      <c r="BM38" s="32">
        <f>IF(BM$9&gt;=Project!$B$8,IF(BM$9&lt;Project!$B$10,ABS(BM35),0),0)</f>
        <v>0</v>
      </c>
      <c r="BN38" s="32">
        <f>IF(BN$9&gt;=Project!$B$8,IF(BN$9&lt;Project!$B$10,ABS(BN35),0),0)</f>
        <v>0</v>
      </c>
      <c r="BO38" s="32">
        <f>IF(BO$9&gt;=Project!$B$8,IF(BO$9&lt;Project!$B$10,ABS(BO35),0),0)</f>
        <v>0</v>
      </c>
      <c r="BP38" s="32">
        <f>IF(BP$9&gt;=Project!$B$8,IF(BP$9&lt;Project!$B$10,ABS(BP35),0),0)</f>
        <v>0</v>
      </c>
      <c r="BQ38" s="32">
        <f>IF(BQ$9&gt;=Project!$B$8,IF(BQ$9&lt;Project!$B$10,ABS(BQ35),0),0)</f>
        <v>0</v>
      </c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</row>
    <row r="39" spans="1:88">
      <c r="BS39" s="4"/>
    </row>
    <row r="40" spans="1:88" ht="18">
      <c r="A40" s="26" t="s">
        <v>497</v>
      </c>
      <c r="B40" s="22"/>
      <c r="C40" s="22"/>
      <c r="D40" s="22"/>
      <c r="E40" s="22"/>
      <c r="F40" s="22"/>
      <c r="G40" s="22"/>
      <c r="BS40" s="4"/>
    </row>
    <row r="41" spans="1:88">
      <c r="A41" t="s">
        <v>9</v>
      </c>
      <c r="Z41" s="12">
        <f>Global!Z12</f>
        <v>0.71298617948366838</v>
      </c>
      <c r="AA41" s="12">
        <f>Global!AA12</f>
        <v>0.66634222381651254</v>
      </c>
      <c r="AB41" s="12">
        <f>Global!AB12</f>
        <v>0.62274974188459109</v>
      </c>
      <c r="AC41" s="12">
        <f>Global!AC12</f>
        <v>0.5820091045650384</v>
      </c>
      <c r="AD41" s="12">
        <f>Global!AD12</f>
        <v>0.54393374258414806</v>
      </c>
      <c r="AE41" s="12">
        <f>Global!AE12</f>
        <v>0.5083492921347178</v>
      </c>
      <c r="AF41" s="12">
        <f>Global!AF12</f>
        <v>0.47509279638758667</v>
      </c>
      <c r="AG41" s="12">
        <f>Global!AG12</f>
        <v>0.44401195924073528</v>
      </c>
      <c r="AH41" s="12">
        <f>Global!AH12</f>
        <v>0.41496444788853759</v>
      </c>
      <c r="AI41" s="12">
        <f>Global!AI12</f>
        <v>0.3878172410173249</v>
      </c>
      <c r="AJ41" s="12">
        <f>Global!AJ12</f>
        <v>0.36244601964235967</v>
      </c>
      <c r="AK41" s="12">
        <f>Global!AK12</f>
        <v>0.33873459779659787</v>
      </c>
      <c r="AL41" s="12">
        <f>Global!AL12</f>
        <v>0.31657439046411018</v>
      </c>
      <c r="AM41" s="12">
        <f>Global!AM12</f>
        <v>0.29586391632159825</v>
      </c>
      <c r="AN41" s="12">
        <f>Global!AN12</f>
        <v>0.27650833301083949</v>
      </c>
      <c r="AO41" s="12">
        <f>Global!AO12</f>
        <v>0.2584190028138687</v>
      </c>
      <c r="AP41" s="12">
        <f>Global!AP12</f>
        <v>0.24151308674193336</v>
      </c>
      <c r="AQ41" s="12">
        <f>Global!AQ12</f>
        <v>0.22571316517937698</v>
      </c>
      <c r="AR41" s="12">
        <f>Global!AR12</f>
        <v>0.21094688334521211</v>
      </c>
      <c r="AS41" s="12">
        <f>Global!AS12</f>
        <v>0.19714661994879637</v>
      </c>
      <c r="AT41" s="12">
        <f>Global!AT12</f>
        <v>0.18424917752223957</v>
      </c>
      <c r="AU41" s="12">
        <f>Global!AU12</f>
        <v>0.17219549301143888</v>
      </c>
      <c r="AV41" s="12">
        <f>Global!AV12</f>
        <v>0.16093036730041013</v>
      </c>
      <c r="AW41" s="12">
        <f>Global!AW12</f>
        <v>0.15040221243028987</v>
      </c>
      <c r="AX41" s="12">
        <f>Global!AX12</f>
        <v>0.1405628153554111</v>
      </c>
      <c r="AY41" s="12">
        <f>Global!AY12</f>
        <v>0.13136711715458982</v>
      </c>
      <c r="AZ41" s="12">
        <f>Global!AZ12</f>
        <v>0.1227730066865325</v>
      </c>
      <c r="BA41" s="12">
        <f>Global!BA12</f>
        <v>0.11474112774442291</v>
      </c>
      <c r="BB41" s="12">
        <f>Global!BB12</f>
        <v>0.10723469882656347</v>
      </c>
      <c r="BC41" s="12">
        <f>Global!BC12</f>
        <v>0.10021934469772288</v>
      </c>
      <c r="BD41" s="12">
        <f>Global!BD12</f>
        <v>9.366293896983445E-2</v>
      </c>
      <c r="BE41" s="12">
        <f>Global!BE12</f>
        <v>8.7535456981153698E-2</v>
      </c>
      <c r="BF41" s="12">
        <f>Global!BF12</f>
        <v>8.1808838300143641E-2</v>
      </c>
      <c r="BG41" s="12">
        <f>Global!BG12</f>
        <v>7.6456858224433308E-2</v>
      </c>
      <c r="BH41" s="12">
        <f>Global!BH12</f>
        <v>7.1455007686386268E-2</v>
      </c>
      <c r="BI41" s="12">
        <f>Global!BI12</f>
        <v>6.6780381015314264E-2</v>
      </c>
      <c r="BJ41" s="12">
        <f>Global!BJ12</f>
        <v>6.2411571042349782E-2</v>
      </c>
      <c r="BK41" s="12">
        <f>Global!BK12</f>
        <v>5.8328571067616623E-2</v>
      </c>
      <c r="BL41" s="12">
        <f>Global!BL12</f>
        <v>5.4512683240763193E-2</v>
      </c>
      <c r="BM41" s="12">
        <f>Global!BM12</f>
        <v>5.0946432935292711E-2</v>
      </c>
      <c r="BN41" s="12">
        <f>Global!BN12</f>
        <v>4.761348872457262E-2</v>
      </c>
      <c r="BO41" s="12">
        <f>Global!BO12</f>
        <v>4.4498587593058525E-2</v>
      </c>
      <c r="BP41" s="12">
        <f>Global!BP12</f>
        <v>4.1587465040241613E-2</v>
      </c>
      <c r="BQ41" s="12">
        <f>Global!BQ12</f>
        <v>3.8866789757235155E-2</v>
      </c>
      <c r="BS41" s="4"/>
    </row>
    <row r="42" spans="1:88">
      <c r="A42" s="293" t="s">
        <v>498</v>
      </c>
      <c r="B42" s="292">
        <f>SUM(Z42:BQ42)</f>
        <v>102457193.32373615</v>
      </c>
      <c r="Z42" s="291">
        <f t="shared" ref="Z42:BQ42" si="4">Z41*Z38</f>
        <v>0</v>
      </c>
      <c r="AA42" s="291">
        <f t="shared" si="4"/>
        <v>0</v>
      </c>
      <c r="AB42" s="291">
        <f t="shared" si="4"/>
        <v>0</v>
      </c>
      <c r="AC42" s="291">
        <f t="shared" si="4"/>
        <v>0</v>
      </c>
      <c r="AD42" s="291">
        <f t="shared" si="4"/>
        <v>0</v>
      </c>
      <c r="AE42" s="291">
        <f t="shared" si="4"/>
        <v>0</v>
      </c>
      <c r="AF42" s="291">
        <f t="shared" si="4"/>
        <v>0</v>
      </c>
      <c r="AG42" s="291">
        <f t="shared" si="4"/>
        <v>6587250.4064747263</v>
      </c>
      <c r="AH42" s="291">
        <f t="shared" si="4"/>
        <v>6252189.7339483006</v>
      </c>
      <c r="AI42" s="291">
        <f t="shared" si="4"/>
        <v>5934171.9317162111</v>
      </c>
      <c r="AJ42" s="291">
        <f t="shared" si="4"/>
        <v>5632330.1137136752</v>
      </c>
      <c r="AK42" s="291">
        <f t="shared" si="4"/>
        <v>5345841.4880593652</v>
      </c>
      <c r="AL42" s="291">
        <f t="shared" si="4"/>
        <v>5073925.1142035527</v>
      </c>
      <c r="AM42" s="291">
        <f t="shared" si="4"/>
        <v>4815839.7741589816</v>
      </c>
      <c r="AN42" s="291">
        <f t="shared" si="4"/>
        <v>4570881.9520116439</v>
      </c>
      <c r="AO42" s="291">
        <f t="shared" si="4"/>
        <v>4338383.9162037801</v>
      </c>
      <c r="AP42" s="291">
        <f t="shared" si="4"/>
        <v>4117711.8993616281</v>
      </c>
      <c r="AQ42" s="291">
        <f t="shared" si="4"/>
        <v>3908264.3707062649</v>
      </c>
      <c r="AR42" s="291">
        <f t="shared" si="4"/>
        <v>3709470.3963383278</v>
      </c>
      <c r="AS42" s="291">
        <f t="shared" si="4"/>
        <v>3520788.0829269048</v>
      </c>
      <c r="AT42" s="291">
        <f t="shared" si="4"/>
        <v>3341703.1005602139</v>
      </c>
      <c r="AU42" s="291">
        <f t="shared" si="4"/>
        <v>3171727.2807315332</v>
      </c>
      <c r="AV42" s="291">
        <f t="shared" si="4"/>
        <v>3010397.2856386248</v>
      </c>
      <c r="AW42" s="291">
        <f t="shared" si="4"/>
        <v>2857273.3451692662</v>
      </c>
      <c r="AX42" s="291">
        <f t="shared" si="4"/>
        <v>2711938.0581300426</v>
      </c>
      <c r="AY42" s="291">
        <f t="shared" si="4"/>
        <v>2573995.2544506928</v>
      </c>
      <c r="AZ42" s="291">
        <f t="shared" si="4"/>
        <v>2443068.9152624374</v>
      </c>
      <c r="BA42" s="291">
        <f t="shared" si="4"/>
        <v>2318802.1479065702</v>
      </c>
      <c r="BB42" s="291">
        <f t="shared" si="4"/>
        <v>2200856.2130792523</v>
      </c>
      <c r="BC42" s="291">
        <f t="shared" si="4"/>
        <v>2088909.601460621</v>
      </c>
      <c r="BD42" s="291">
        <f t="shared" si="4"/>
        <v>1982657.1573111853</v>
      </c>
      <c r="BE42" s="291">
        <f t="shared" si="4"/>
        <v>1881809.2466465086</v>
      </c>
      <c r="BF42" s="291">
        <f t="shared" si="4"/>
        <v>1786090.9677227139</v>
      </c>
      <c r="BG42" s="291">
        <f t="shared" si="4"/>
        <v>1695241.4016806642</v>
      </c>
      <c r="BH42" s="291">
        <f t="shared" si="4"/>
        <v>1609012.9013061435</v>
      </c>
      <c r="BI42" s="291">
        <f t="shared" si="4"/>
        <v>1527170.4159672803</v>
      </c>
      <c r="BJ42" s="291">
        <f t="shared" si="4"/>
        <v>1449490.8508890339</v>
      </c>
      <c r="BK42" s="291">
        <f t="shared" si="4"/>
        <v>0</v>
      </c>
      <c r="BL42" s="291">
        <f t="shared" si="4"/>
        <v>0</v>
      </c>
      <c r="BM42" s="291">
        <f t="shared" si="4"/>
        <v>0</v>
      </c>
      <c r="BN42" s="291">
        <f t="shared" si="4"/>
        <v>0</v>
      </c>
      <c r="BO42" s="291">
        <f t="shared" si="4"/>
        <v>0</v>
      </c>
      <c r="BP42" s="291">
        <f t="shared" si="4"/>
        <v>0</v>
      </c>
      <c r="BQ42" s="291">
        <f t="shared" si="4"/>
        <v>0</v>
      </c>
      <c r="BS42" s="4"/>
    </row>
    <row r="43" spans="1:88" ht="15.6">
      <c r="A43" s="331"/>
    </row>
    <row r="44" spans="1:88">
      <c r="A44" s="33"/>
    </row>
    <row r="45" spans="1:88">
      <c r="A45" s="33"/>
    </row>
    <row r="46" spans="1:88">
      <c r="A46" s="33"/>
    </row>
    <row r="47" spans="1:88" ht="15.6">
      <c r="A47" s="33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C8EB-D4DA-452C-A337-1CE31CDCCDD7}">
  <sheetPr>
    <tabColor rgb="FF00B050"/>
  </sheetPr>
  <dimension ref="A1:CL57"/>
  <sheetViews>
    <sheetView zoomScale="85" zoomScaleNormal="70" workbookViewId="0">
      <pane xSplit="9" ySplit="10" topLeftCell="K32" activePane="bottomRight" state="frozenSplit"/>
      <selection pane="bottomRight" activeCell="Z38" sqref="Z38"/>
      <selection pane="bottomLeft" activeCell="A11" sqref="A11"/>
      <selection pane="topRight" activeCell="I1" sqref="I1"/>
    </sheetView>
  </sheetViews>
  <sheetFormatPr defaultColWidth="8.7109375" defaultRowHeight="14.45"/>
  <cols>
    <col min="1" max="1" width="56.7109375" customWidth="1"/>
    <col min="2" max="2" width="21.5703125" customWidth="1"/>
    <col min="3" max="3" width="13.5703125" customWidth="1"/>
    <col min="9" max="9" width="21" customWidth="1"/>
    <col min="10" max="25" width="3.5703125" customWidth="1"/>
    <col min="26" max="68" width="16.7109375" customWidth="1"/>
    <col min="69" max="69" width="16.28515625" customWidth="1"/>
  </cols>
  <sheetData>
    <row r="1" spans="1:88" ht="21">
      <c r="A1" s="40" t="str">
        <f>Project!A1</f>
        <v>INFRA - U-4700A</v>
      </c>
    </row>
    <row r="2" spans="1:88" ht="18">
      <c r="A2" s="24" t="s">
        <v>513</v>
      </c>
    </row>
    <row r="5" spans="1:88">
      <c r="A5" s="317">
        <v>1</v>
      </c>
      <c r="B5" s="316" t="s">
        <v>447</v>
      </c>
    </row>
    <row r="7" spans="1:88">
      <c r="A7" s="11"/>
    </row>
    <row r="8" spans="1:88">
      <c r="A8" s="243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f>Global!Z5</f>
        <v>0</v>
      </c>
      <c r="AA8" s="6">
        <f>Global!AA5</f>
        <v>1</v>
      </c>
      <c r="AB8" s="6">
        <f>Global!AB5</f>
        <v>2</v>
      </c>
      <c r="AC8" s="6">
        <f>Global!AC5</f>
        <v>3</v>
      </c>
      <c r="AD8" s="6">
        <f>Global!AD5</f>
        <v>4</v>
      </c>
      <c r="AE8" s="6">
        <f>Global!AE5</f>
        <v>5</v>
      </c>
      <c r="AF8" s="6">
        <f>Global!AF5</f>
        <v>6</v>
      </c>
      <c r="AG8" s="6">
        <f>Global!AG5</f>
        <v>7</v>
      </c>
      <c r="AH8" s="6">
        <f>Global!AH5</f>
        <v>8</v>
      </c>
      <c r="AI8" s="6">
        <f>Global!AI5</f>
        <v>9</v>
      </c>
      <c r="AJ8" s="6">
        <f>Global!AJ5</f>
        <v>10</v>
      </c>
      <c r="AK8" s="6">
        <f>Global!AK5</f>
        <v>11</v>
      </c>
      <c r="AL8" s="6">
        <f>Global!AL5</f>
        <v>12</v>
      </c>
      <c r="AM8" s="6">
        <f>Global!AM5</f>
        <v>13</v>
      </c>
      <c r="AN8" s="6">
        <f>Global!AN5</f>
        <v>14</v>
      </c>
      <c r="AO8" s="6">
        <f>Global!AO5</f>
        <v>15</v>
      </c>
      <c r="AP8" s="6">
        <f>Global!AP5</f>
        <v>16</v>
      </c>
      <c r="AQ8" s="6">
        <f>Global!AQ5</f>
        <v>17</v>
      </c>
      <c r="AR8" s="6">
        <f>Global!AR5</f>
        <v>18</v>
      </c>
      <c r="AS8" s="6">
        <f>Global!AS5</f>
        <v>19</v>
      </c>
      <c r="AT8" s="6">
        <f>Global!AT5</f>
        <v>20</v>
      </c>
      <c r="AU8" s="6">
        <f>Global!AU5</f>
        <v>21</v>
      </c>
      <c r="AV8" s="6">
        <f>Global!AV5</f>
        <v>22</v>
      </c>
      <c r="AW8" s="6">
        <f>Global!AW5</f>
        <v>23</v>
      </c>
      <c r="AX8" s="6">
        <f>Global!AX5</f>
        <v>24</v>
      </c>
      <c r="AY8" s="6">
        <f>Global!AY5</f>
        <v>25</v>
      </c>
      <c r="AZ8" s="6">
        <f>Global!AZ5</f>
        <v>26</v>
      </c>
      <c r="BA8" s="6">
        <f>Global!BA5</f>
        <v>27</v>
      </c>
      <c r="BB8" s="6">
        <f>Global!BB5</f>
        <v>28</v>
      </c>
      <c r="BC8" s="6">
        <f>Global!BC5</f>
        <v>29</v>
      </c>
      <c r="BD8" s="6">
        <f>Global!BD5</f>
        <v>30</v>
      </c>
      <c r="BE8" s="6">
        <f>Global!BE5</f>
        <v>31</v>
      </c>
      <c r="BF8" s="6">
        <f>Global!BF5</f>
        <v>32</v>
      </c>
      <c r="BG8" s="6">
        <f>Global!BG5</f>
        <v>33</v>
      </c>
      <c r="BH8" s="6">
        <f>Global!BH5</f>
        <v>34</v>
      </c>
      <c r="BI8" s="6">
        <f>Global!BI5</f>
        <v>35</v>
      </c>
      <c r="BJ8" s="6">
        <f>Global!BJ5</f>
        <v>36</v>
      </c>
      <c r="BK8" s="6">
        <f>Global!BK5</f>
        <v>37</v>
      </c>
      <c r="BL8" s="6">
        <f>Global!BL5</f>
        <v>38</v>
      </c>
      <c r="BM8" s="6">
        <f>Global!BM5</f>
        <v>39</v>
      </c>
      <c r="BN8" s="6">
        <f>Global!BN5</f>
        <v>40</v>
      </c>
      <c r="BO8" s="6">
        <f>Global!BO5</f>
        <v>41</v>
      </c>
      <c r="BP8" s="6">
        <f>Global!BP5</f>
        <v>42</v>
      </c>
      <c r="BQ8" s="6">
        <f>Global!BQ5</f>
        <v>43</v>
      </c>
    </row>
    <row r="9" spans="1:88"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>
        <f>Project!Z4</f>
        <v>2024</v>
      </c>
      <c r="AA9" s="235">
        <f>Project!AA4</f>
        <v>2025</v>
      </c>
      <c r="AB9" s="235">
        <f>Project!AB4</f>
        <v>2026</v>
      </c>
      <c r="AC9" s="235">
        <f>Project!AC4</f>
        <v>2027</v>
      </c>
      <c r="AD9" s="235">
        <f>Project!AD4</f>
        <v>2028</v>
      </c>
      <c r="AE9" s="235">
        <f>Project!AE4</f>
        <v>2029</v>
      </c>
      <c r="AF9" s="235">
        <f>Project!AF4</f>
        <v>2030</v>
      </c>
      <c r="AG9" s="235">
        <f>Project!AG4</f>
        <v>2031</v>
      </c>
      <c r="AH9" s="235">
        <f>Project!AH4</f>
        <v>2032</v>
      </c>
      <c r="AI9" s="235">
        <f>Project!AI4</f>
        <v>2033</v>
      </c>
      <c r="AJ9" s="235">
        <f>Project!AJ4</f>
        <v>2034</v>
      </c>
      <c r="AK9" s="235">
        <f>Project!AK4</f>
        <v>2035</v>
      </c>
      <c r="AL9" s="235">
        <f>Project!AL4</f>
        <v>2036</v>
      </c>
      <c r="AM9" s="235">
        <f>Project!AM4</f>
        <v>2037</v>
      </c>
      <c r="AN9" s="235">
        <f>Project!AN4</f>
        <v>2038</v>
      </c>
      <c r="AO9" s="235">
        <f>Project!AO4</f>
        <v>2039</v>
      </c>
      <c r="AP9" s="235">
        <f>Project!AP4</f>
        <v>2040</v>
      </c>
      <c r="AQ9" s="235">
        <f>Project!AQ4</f>
        <v>2041</v>
      </c>
      <c r="AR9" s="235">
        <f>Project!AR4</f>
        <v>2042</v>
      </c>
      <c r="AS9" s="235">
        <f>Project!AS4</f>
        <v>2043</v>
      </c>
      <c r="AT9" s="235">
        <f>Project!AT4</f>
        <v>2044</v>
      </c>
      <c r="AU9" s="235">
        <f>Project!AU4</f>
        <v>2045</v>
      </c>
      <c r="AV9" s="235">
        <f>Project!AV4</f>
        <v>2046</v>
      </c>
      <c r="AW9" s="235">
        <f>Project!AW4</f>
        <v>2047</v>
      </c>
      <c r="AX9" s="235">
        <f>Project!AX4</f>
        <v>2048</v>
      </c>
      <c r="AY9" s="235">
        <f>Project!AY4</f>
        <v>2049</v>
      </c>
      <c r="AZ9" s="235">
        <f>Project!AZ4</f>
        <v>2050</v>
      </c>
      <c r="BA9" s="235">
        <f>Project!BA4</f>
        <v>2051</v>
      </c>
      <c r="BB9" s="235">
        <f>Project!BB4</f>
        <v>2052</v>
      </c>
      <c r="BC9" s="235">
        <f>Project!BC4</f>
        <v>2053</v>
      </c>
      <c r="BD9" s="235">
        <f>Project!BD4</f>
        <v>2054</v>
      </c>
      <c r="BE9" s="235">
        <f>Project!BE4</f>
        <v>2055</v>
      </c>
      <c r="BF9" s="235">
        <f>Project!BF4</f>
        <v>2056</v>
      </c>
      <c r="BG9" s="235">
        <f>Project!BG4</f>
        <v>2057</v>
      </c>
      <c r="BH9" s="235">
        <f>Project!BH4</f>
        <v>2058</v>
      </c>
      <c r="BI9" s="235">
        <f>Project!BI4</f>
        <v>2059</v>
      </c>
      <c r="BJ9" s="235">
        <f>Project!BJ4</f>
        <v>2060</v>
      </c>
      <c r="BK9" s="235">
        <f>Project!BK4</f>
        <v>2061</v>
      </c>
      <c r="BL9" s="235">
        <f>Project!BL4</f>
        <v>2062</v>
      </c>
      <c r="BM9" s="235">
        <f>Project!BM4</f>
        <v>2063</v>
      </c>
      <c r="BN9" s="235">
        <f>Project!BN4</f>
        <v>2064</v>
      </c>
      <c r="BO9" s="235">
        <f>Project!BO4</f>
        <v>2065</v>
      </c>
      <c r="BP9" s="235">
        <f>Project!BP4</f>
        <v>2066</v>
      </c>
      <c r="BQ9" s="235">
        <f>Project!BQ4</f>
        <v>2067</v>
      </c>
      <c r="BS9" s="11" t="s">
        <v>448</v>
      </c>
    </row>
    <row r="10" spans="1:88">
      <c r="I10" s="8" t="s">
        <v>5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6" t="str">
        <f>CONCATENATE(Global!$C$6,"$")</f>
        <v>2024$</v>
      </c>
      <c r="AA10" s="6" t="str">
        <f>CONCATENATE(Global!$C$6,"$")</f>
        <v>2024$</v>
      </c>
      <c r="AB10" s="6" t="str">
        <f>CONCATENATE(Global!$C$6,"$")</f>
        <v>2024$</v>
      </c>
      <c r="AC10" s="6" t="str">
        <f>CONCATENATE(Global!$C$6,"$")</f>
        <v>2024$</v>
      </c>
      <c r="AD10" s="6" t="str">
        <f>CONCATENATE(Global!$C$6,"$")</f>
        <v>2024$</v>
      </c>
      <c r="AE10" s="6" t="str">
        <f>CONCATENATE(Global!$C$6,"$")</f>
        <v>2024$</v>
      </c>
      <c r="AF10" s="6" t="str">
        <f>CONCATENATE(Global!$C$6,"$")</f>
        <v>2024$</v>
      </c>
      <c r="AG10" s="6" t="str">
        <f>CONCATENATE(Global!$C$6,"$")</f>
        <v>2024$</v>
      </c>
      <c r="AH10" s="6" t="str">
        <f>CONCATENATE(Global!$C$6,"$")</f>
        <v>2024$</v>
      </c>
      <c r="AI10" s="6" t="str">
        <f>CONCATENATE(Global!$C$6,"$")</f>
        <v>2024$</v>
      </c>
      <c r="AJ10" s="6" t="str">
        <f>CONCATENATE(Global!$C$6,"$")</f>
        <v>2024$</v>
      </c>
      <c r="AK10" s="6" t="str">
        <f>CONCATENATE(Global!$C$6,"$")</f>
        <v>2024$</v>
      </c>
      <c r="AL10" s="6" t="str">
        <f>CONCATENATE(Global!$C$6,"$")</f>
        <v>2024$</v>
      </c>
      <c r="AM10" s="6" t="str">
        <f>CONCATENATE(Global!$C$6,"$")</f>
        <v>2024$</v>
      </c>
      <c r="AN10" s="6" t="str">
        <f>CONCATENATE(Global!$C$6,"$")</f>
        <v>2024$</v>
      </c>
      <c r="AO10" s="6" t="str">
        <f>CONCATENATE(Global!$C$6,"$")</f>
        <v>2024$</v>
      </c>
      <c r="AP10" s="6" t="str">
        <f>CONCATENATE(Global!$C$6,"$")</f>
        <v>2024$</v>
      </c>
      <c r="AQ10" s="6" t="str">
        <f>CONCATENATE(Global!$C$6,"$")</f>
        <v>2024$</v>
      </c>
      <c r="AR10" s="6" t="str">
        <f>CONCATENATE(Global!$C$6,"$")</f>
        <v>2024$</v>
      </c>
      <c r="AS10" s="6" t="str">
        <f>CONCATENATE(Global!$C$6,"$")</f>
        <v>2024$</v>
      </c>
      <c r="AT10" s="6" t="str">
        <f>CONCATENATE(Global!$C$6,"$")</f>
        <v>2024$</v>
      </c>
      <c r="AU10" s="6" t="str">
        <f>CONCATENATE(Global!$C$6,"$")</f>
        <v>2024$</v>
      </c>
      <c r="AV10" s="6" t="str">
        <f>CONCATENATE(Global!$C$6,"$")</f>
        <v>2024$</v>
      </c>
      <c r="AW10" s="6" t="str">
        <f>CONCATENATE(Global!$C$6,"$")</f>
        <v>2024$</v>
      </c>
      <c r="AX10" s="6" t="str">
        <f>CONCATENATE(Global!$C$6,"$")</f>
        <v>2024$</v>
      </c>
      <c r="AY10" s="6" t="str">
        <f>CONCATENATE(Global!$C$6,"$")</f>
        <v>2024$</v>
      </c>
      <c r="AZ10" s="6" t="str">
        <f>CONCATENATE(Global!$C$6,"$")</f>
        <v>2024$</v>
      </c>
      <c r="BA10" s="6" t="str">
        <f>CONCATENATE(Global!$C$6,"$")</f>
        <v>2024$</v>
      </c>
      <c r="BB10" s="6" t="str">
        <f>CONCATENATE(Global!$C$6,"$")</f>
        <v>2024$</v>
      </c>
      <c r="BC10" s="6" t="str">
        <f>CONCATENATE(Global!$C$6,"$")</f>
        <v>2024$</v>
      </c>
      <c r="BD10" s="6" t="str">
        <f>CONCATENATE(Global!$C$6,"$")</f>
        <v>2024$</v>
      </c>
      <c r="BE10" s="6" t="str">
        <f>CONCATENATE(Global!$C$6,"$")</f>
        <v>2024$</v>
      </c>
      <c r="BF10" s="6" t="str">
        <f>CONCATENATE(Global!$C$6,"$")</f>
        <v>2024$</v>
      </c>
      <c r="BG10" s="6" t="str">
        <f>CONCATENATE(Global!$C$6,"$")</f>
        <v>2024$</v>
      </c>
      <c r="BH10" s="6" t="str">
        <f>CONCATENATE(Global!$C$6,"$")</f>
        <v>2024$</v>
      </c>
      <c r="BI10" s="6" t="str">
        <f>CONCATENATE(Global!$C$6,"$")</f>
        <v>2024$</v>
      </c>
      <c r="BJ10" s="6" t="str">
        <f>CONCATENATE(Global!$C$6,"$")</f>
        <v>2024$</v>
      </c>
      <c r="BK10" s="6" t="str">
        <f>CONCATENATE(Global!$C$6,"$")</f>
        <v>2024$</v>
      </c>
      <c r="BL10" s="6" t="str">
        <f>CONCATENATE(Global!$C$6,"$")</f>
        <v>2024$</v>
      </c>
      <c r="BM10" s="6" t="str">
        <f>CONCATENATE(Global!$C$6,"$")</f>
        <v>2024$</v>
      </c>
      <c r="BN10" s="6" t="str">
        <f>CONCATENATE(Global!$C$6,"$")</f>
        <v>2024$</v>
      </c>
      <c r="BO10" s="6" t="str">
        <f>CONCATENATE(Global!$C$6,"$")</f>
        <v>2024$</v>
      </c>
      <c r="BP10" s="6" t="str">
        <f>CONCATENATE(Global!$C$6,"$")</f>
        <v>2024$</v>
      </c>
      <c r="BQ10" s="6" t="str">
        <f>CONCATENATE(Global!$C$6,"$")</f>
        <v>2024$</v>
      </c>
    </row>
    <row r="11" spans="1:88" ht="18">
      <c r="A11" s="23" t="s">
        <v>500</v>
      </c>
      <c r="B11" s="23"/>
      <c r="C11" s="23"/>
      <c r="D11" s="23"/>
      <c r="E11" s="23"/>
      <c r="F11" s="3"/>
      <c r="G11" s="3"/>
      <c r="I11" s="2"/>
      <c r="Z11" s="329"/>
      <c r="AA11" s="329"/>
      <c r="AB11" s="329"/>
      <c r="AC11" s="329"/>
      <c r="AD11" s="329"/>
      <c r="AE11" s="329"/>
      <c r="AF11" s="329"/>
      <c r="AG11" s="329"/>
      <c r="AH11" s="329"/>
      <c r="AI11" s="329"/>
      <c r="AJ11" s="329"/>
      <c r="AK11" s="329"/>
      <c r="AL11" s="329"/>
      <c r="AM11" s="329"/>
      <c r="AN11" s="329"/>
      <c r="AO11" s="329"/>
      <c r="AP11" s="329"/>
      <c r="AQ11" s="329"/>
      <c r="AR11" s="329"/>
      <c r="AS11" s="329"/>
      <c r="AT11" s="329"/>
      <c r="AU11" s="329"/>
      <c r="AV11" s="329"/>
      <c r="AW11" s="329"/>
      <c r="AX11" s="329"/>
      <c r="AY11" s="329"/>
      <c r="AZ11" s="329"/>
      <c r="BA11" s="329"/>
      <c r="BB11" s="329"/>
      <c r="BC11" s="329"/>
      <c r="BD11" s="329"/>
      <c r="BE11" s="329"/>
      <c r="BF11" s="329"/>
      <c r="BG11" s="329"/>
      <c r="BH11" s="329"/>
      <c r="BI11" s="329"/>
      <c r="BJ11" s="329"/>
      <c r="BK11" s="329"/>
      <c r="BL11" s="329"/>
      <c r="BM11" s="329"/>
      <c r="BN11" s="329"/>
      <c r="BO11" s="329"/>
      <c r="BP11" s="329"/>
      <c r="BQ11" s="329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</row>
    <row r="12" spans="1:88" ht="14.45" customHeight="1">
      <c r="B12" s="330"/>
      <c r="I12" s="2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329"/>
      <c r="AK12" s="329"/>
      <c r="AL12" s="329"/>
      <c r="AM12" s="329"/>
      <c r="AN12" s="329"/>
      <c r="AO12" s="329"/>
      <c r="AP12" s="329"/>
      <c r="AQ12" s="329"/>
      <c r="AR12" s="329"/>
      <c r="AS12" s="329"/>
      <c r="AT12" s="329"/>
      <c r="AU12" s="329"/>
      <c r="AV12" s="329"/>
      <c r="AW12" s="329"/>
      <c r="AX12" s="329"/>
      <c r="AY12" s="329"/>
      <c r="AZ12" s="329"/>
      <c r="BA12" s="329"/>
      <c r="BB12" s="329"/>
      <c r="BC12" s="329"/>
      <c r="BD12" s="329"/>
      <c r="BE12" s="329"/>
      <c r="BF12" s="329"/>
      <c r="BG12" s="329"/>
      <c r="BH12" s="329"/>
      <c r="BI12" s="329"/>
      <c r="BJ12" s="329"/>
      <c r="BK12" s="329"/>
      <c r="BL12" s="329"/>
      <c r="BM12" s="329"/>
      <c r="BN12" s="329"/>
      <c r="BO12" s="329"/>
      <c r="BP12" s="329"/>
      <c r="BQ12" s="329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</row>
    <row r="13" spans="1:88" ht="14.45" customHeight="1">
      <c r="A13" t="s">
        <v>501</v>
      </c>
      <c r="B13" s="330"/>
      <c r="I13" s="2"/>
      <c r="Z13" s="329"/>
      <c r="AA13" s="329"/>
      <c r="AB13" s="329"/>
      <c r="AC13" s="329"/>
      <c r="AD13" s="329"/>
      <c r="AE13" s="329"/>
      <c r="AF13" s="329"/>
      <c r="AG13" s="329"/>
      <c r="AH13" s="329"/>
      <c r="AI13" s="329"/>
      <c r="AJ13" s="329"/>
      <c r="AK13" s="329"/>
      <c r="AL13" s="329"/>
      <c r="AM13" s="329"/>
      <c r="AN13" s="329"/>
      <c r="AO13" s="329"/>
      <c r="AP13" s="329"/>
      <c r="AQ13" s="329"/>
      <c r="AR13" s="329"/>
      <c r="AS13" s="329"/>
      <c r="AT13" s="329"/>
      <c r="AU13" s="329"/>
      <c r="AV13" s="329"/>
      <c r="AW13" s="329"/>
      <c r="AX13" s="329"/>
      <c r="AY13" s="329"/>
      <c r="AZ13" s="329"/>
      <c r="BA13" s="329"/>
      <c r="BB13" s="329"/>
      <c r="BC13" s="329"/>
      <c r="BD13" s="329"/>
      <c r="BE13" s="329"/>
      <c r="BF13" s="329"/>
      <c r="BG13" s="329"/>
      <c r="BH13" s="329"/>
      <c r="BI13" s="329"/>
      <c r="BJ13" s="329"/>
      <c r="BK13" s="329"/>
      <c r="BL13" s="329"/>
      <c r="BM13" s="329"/>
      <c r="BN13" s="329"/>
      <c r="BO13" s="329"/>
      <c r="BP13" s="329"/>
      <c r="BQ13" s="329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</row>
    <row r="14" spans="1:88" ht="14.45" customHeight="1">
      <c r="A14" s="232" t="s">
        <v>502</v>
      </c>
      <c r="B14" s="330"/>
      <c r="I14" s="8" t="s">
        <v>227</v>
      </c>
      <c r="Z14" s="329">
        <f>Project!Z24</f>
        <v>16637404.45622509</v>
      </c>
      <c r="AA14" s="329">
        <f>Project!AA24</f>
        <v>16775861.529720863</v>
      </c>
      <c r="AB14" s="329">
        <f>Project!AB24</f>
        <v>16915470.847922314</v>
      </c>
      <c r="AC14" s="329">
        <f>Project!AC24</f>
        <v>17056241.999851007</v>
      </c>
      <c r="AD14" s="329">
        <f>Project!AD24</f>
        <v>17198184.654328667</v>
      </c>
      <c r="AE14" s="329">
        <f>Project!AE24</f>
        <v>17341308.560641307</v>
      </c>
      <c r="AF14" s="329">
        <f>Project!AF24</f>
        <v>17485623.549208838</v>
      </c>
      <c r="AG14" s="329">
        <f>Project!AG24</f>
        <v>17631139.532260291</v>
      </c>
      <c r="AH14" s="329">
        <f>Project!AH24</f>
        <v>17777866.504514609</v>
      </c>
      <c r="AI14" s="329">
        <f>Project!AI24</f>
        <v>17925814.543867137</v>
      </c>
      <c r="AJ14" s="329">
        <f>Project!AJ24</f>
        <v>18074993.812081847</v>
      </c>
      <c r="AK14" s="329">
        <f>Project!AK24</f>
        <v>18225414.555489253</v>
      </c>
      <c r="AL14" s="329">
        <f>Project!AL24</f>
        <v>18377087.1056902</v>
      </c>
      <c r="AM14" s="329">
        <f>Project!AM24</f>
        <v>18530021.880265489</v>
      </c>
      <c r="AN14" s="329">
        <f>Project!AN24</f>
        <v>18684229.383491401</v>
      </c>
      <c r="AO14" s="329">
        <f>Project!AO24</f>
        <v>18839720.207061179</v>
      </c>
      <c r="AP14" s="329">
        <f>Project!AP24</f>
        <v>18996505.030812513</v>
      </c>
      <c r="AQ14" s="329">
        <f>Project!AQ24</f>
        <v>19154594.623461071</v>
      </c>
      <c r="AR14" s="329">
        <f>Project!AR24</f>
        <v>19313999.843340181</v>
      </c>
      <c r="AS14" s="329">
        <f>Project!AS24</f>
        <v>19474731.639146592</v>
      </c>
      <c r="AT14" s="329">
        <f>Project!AT24</f>
        <v>19636801.05069251</v>
      </c>
      <c r="AU14" s="329">
        <f>Project!AU24</f>
        <v>19800219.209663827</v>
      </c>
      <c r="AV14" s="329">
        <f>Project!AV24</f>
        <v>19964997.340384755</v>
      </c>
      <c r="AW14" s="329">
        <f>Project!AW24</f>
        <v>20131146.760588717</v>
      </c>
      <c r="AX14" s="329">
        <f>Project!AX24</f>
        <v>20298678.882195704</v>
      </c>
      <c r="AY14" s="329">
        <f>Project!AY24</f>
        <v>20467605.212096136</v>
      </c>
      <c r="AZ14" s="329">
        <f>Project!AZ24</f>
        <v>20637937.352941174</v>
      </c>
      <c r="BA14" s="329">
        <f>Project!BA24</f>
        <v>20809687.003939658</v>
      </c>
      <c r="BB14" s="329">
        <f>Project!BB24</f>
        <v>20982865.961661663</v>
      </c>
      <c r="BC14" s="329">
        <f>Project!BC24</f>
        <v>21157486.12084873</v>
      </c>
      <c r="BD14" s="329">
        <f>Project!BD24</f>
        <v>21333559.475230884</v>
      </c>
      <c r="BE14" s="329">
        <f>Project!BE24</f>
        <v>21511098.118350375</v>
      </c>
      <c r="BF14" s="329">
        <f>Project!BF24</f>
        <v>21690114.244392369</v>
      </c>
      <c r="BG14" s="329">
        <f>Project!BG24</f>
        <v>21870620.149022456</v>
      </c>
      <c r="BH14" s="329">
        <f>Project!BH24</f>
        <v>22052628.230231199</v>
      </c>
      <c r="BI14" s="329">
        <f>Project!BI24</f>
        <v>22236150.989185676</v>
      </c>
      <c r="BJ14" s="329">
        <f>Project!BJ24</f>
        <v>22421201.031088144</v>
      </c>
      <c r="BK14" s="329">
        <f>Project!BK24</f>
        <v>22607791.066041782</v>
      </c>
      <c r="BL14" s="329">
        <f>Project!BL24</f>
        <v>22795933.90992371</v>
      </c>
      <c r="BM14" s="329">
        <f>Project!BM24</f>
        <v>22985642.485265221</v>
      </c>
      <c r="BN14" s="329">
        <f>Project!BN24</f>
        <v>23176929.822139397</v>
      </c>
      <c r="BO14" s="329">
        <f>Project!BO24</f>
        <v>23369809.059056044</v>
      </c>
      <c r="BP14" s="329">
        <f>Project!BP24</f>
        <v>23564293.443864111</v>
      </c>
      <c r="BQ14" s="329">
        <f>Project!BQ24</f>
        <v>23760396.334661614</v>
      </c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</row>
    <row r="15" spans="1:88" ht="14.45" customHeight="1">
      <c r="A15" s="232" t="s">
        <v>503</v>
      </c>
      <c r="B15" s="330"/>
      <c r="I15" s="8" t="s">
        <v>227</v>
      </c>
      <c r="Z15" s="329">
        <f>Project!Z26</f>
        <v>17244398.553566579</v>
      </c>
      <c r="AA15" s="329">
        <f>Project!AA26</f>
        <v>17512970.07073858</v>
      </c>
      <c r="AB15" s="329">
        <f>Project!AB26</f>
        <v>17785724.433697402</v>
      </c>
      <c r="AC15" s="329">
        <f>Project!AC26</f>
        <v>18062726.787842903</v>
      </c>
      <c r="AD15" s="329">
        <f>Project!AD26</f>
        <v>18344043.293176804</v>
      </c>
      <c r="AE15" s="329">
        <f>Project!AE26</f>
        <v>18629741.140104517</v>
      </c>
      <c r="AF15" s="329">
        <f>Project!AF26</f>
        <v>18919888.565483101</v>
      </c>
      <c r="AG15" s="329">
        <f>Project!AG26</f>
        <v>19214554.868919123</v>
      </c>
      <c r="AH15" s="329">
        <f>Project!AH26</f>
        <v>19513810.429320384</v>
      </c>
      <c r="AI15" s="329">
        <f>Project!AI26</f>
        <v>19817726.721705392</v>
      </c>
      <c r="AJ15" s="329">
        <f>Project!AJ26</f>
        <v>20126376.334274668</v>
      </c>
      <c r="AK15" s="329">
        <f>Project!AK26</f>
        <v>20439832.9857479</v>
      </c>
      <c r="AL15" s="329">
        <f>Project!AL26</f>
        <v>20758171.542971127</v>
      </c>
      <c r="AM15" s="329">
        <f>Project!AM26</f>
        <v>21081468.038798131</v>
      </c>
      <c r="AN15" s="329">
        <f>Project!AN26</f>
        <v>21409799.690250367</v>
      </c>
      <c r="AO15" s="329">
        <f>Project!AO26</f>
        <v>21743244.916959643</v>
      </c>
      <c r="AP15" s="329">
        <f>Project!AP26</f>
        <v>22081883.359898116</v>
      </c>
      <c r="AQ15" s="329">
        <f>Project!AQ26</f>
        <v>22425795.900399938</v>
      </c>
      <c r="AR15" s="329">
        <f>Project!AR26</f>
        <v>22775064.679479178</v>
      </c>
      <c r="AS15" s="329">
        <f>Project!AS26</f>
        <v>23129773.11744862</v>
      </c>
      <c r="AT15" s="329">
        <f>Project!AT26</f>
        <v>23490005.933844101</v>
      </c>
      <c r="AU15" s="329">
        <f>Project!AU26</f>
        <v>23855849.167659115</v>
      </c>
      <c r="AV15" s="329">
        <f>Project!AV26</f>
        <v>24227390.197894666</v>
      </c>
      <c r="AW15" s="329">
        <f>Project!AW26</f>
        <v>24604717.764429063</v>
      </c>
      <c r="AX15" s="329">
        <f>Project!AX26</f>
        <v>24987921.989212822</v>
      </c>
      <c r="AY15" s="329">
        <f>Project!AY26</f>
        <v>25377094.397793602</v>
      </c>
      <c r="AZ15" s="329">
        <f>Project!AZ26</f>
        <v>25772327.94117647</v>
      </c>
      <c r="BA15" s="329">
        <f>Project!BA26</f>
        <v>26173717.01802453</v>
      </c>
      <c r="BB15" s="329">
        <f>Project!BB26</f>
        <v>26581357.49720538</v>
      </c>
      <c r="BC15" s="329">
        <f>Project!BC26</f>
        <v>26995346.740688693</v>
      </c>
      <c r="BD15" s="329">
        <f>Project!BD26</f>
        <v>27415783.626800414</v>
      </c>
      <c r="BE15" s="329">
        <f>Project!BE26</f>
        <v>27842768.573839128</v>
      </c>
      <c r="BF15" s="329">
        <f>Project!BF26</f>
        <v>28276403.564060241</v>
      </c>
      <c r="BG15" s="329">
        <f>Project!BG26</f>
        <v>28716792.168033719</v>
      </c>
      <c r="BH15" s="329">
        <f>Project!BH26</f>
        <v>29164039.569381136</v>
      </c>
      <c r="BI15" s="329">
        <f>Project!BI26</f>
        <v>29618252.589898046</v>
      </c>
      <c r="BJ15" s="329">
        <f>Project!BJ26</f>
        <v>30079539.715067588</v>
      </c>
      <c r="BK15" s="329">
        <f>Project!BK26</f>
        <v>30548011.119971432</v>
      </c>
      <c r="BL15" s="329">
        <f>Project!BL26</f>
        <v>31023778.695604324</v>
      </c>
      <c r="BM15" s="329">
        <f>Project!BM26</f>
        <v>31506956.075598456</v>
      </c>
      <c r="BN15" s="329">
        <f>Project!BN26</f>
        <v>31997658.663363967</v>
      </c>
      <c r="BO15" s="329">
        <f>Project!BO26</f>
        <v>32496003.659652293</v>
      </c>
      <c r="BP15" s="329">
        <f>Project!BP26</f>
        <v>33002110.090548638</v>
      </c>
      <c r="BQ15" s="329">
        <f>Project!BQ26</f>
        <v>33516098.835900556</v>
      </c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</row>
    <row r="16" spans="1:88">
      <c r="Z16" s="329"/>
      <c r="AA16" s="329"/>
      <c r="AB16" s="329"/>
      <c r="AC16" s="329"/>
      <c r="AD16" s="329"/>
      <c r="AE16" s="329"/>
      <c r="AF16" s="329"/>
      <c r="AG16" s="329"/>
      <c r="AH16" s="329"/>
      <c r="AI16" s="329"/>
      <c r="AJ16" s="329"/>
      <c r="AK16" s="329"/>
      <c r="AL16" s="329"/>
      <c r="AM16" s="329"/>
      <c r="AN16" s="329"/>
      <c r="AO16" s="329"/>
      <c r="AP16" s="329"/>
      <c r="AQ16" s="329"/>
      <c r="AR16" s="329"/>
      <c r="AS16" s="329"/>
      <c r="AT16" s="329"/>
      <c r="AU16" s="329"/>
      <c r="AV16" s="329"/>
      <c r="AW16" s="329"/>
      <c r="AX16" s="329"/>
      <c r="AY16" s="329"/>
      <c r="AZ16" s="329"/>
      <c r="BA16" s="329"/>
      <c r="BB16" s="329"/>
      <c r="BC16" s="329"/>
      <c r="BD16" s="329"/>
      <c r="BE16" s="329"/>
      <c r="BF16" s="329"/>
      <c r="BG16" s="329"/>
      <c r="BH16" s="329"/>
      <c r="BI16" s="329"/>
      <c r="BJ16" s="329"/>
      <c r="BK16" s="329"/>
      <c r="BL16" s="329"/>
      <c r="BM16" s="329"/>
      <c r="BN16" s="329"/>
      <c r="BO16" s="329"/>
      <c r="BP16" s="329"/>
      <c r="BQ16" s="329"/>
    </row>
    <row r="17" spans="1:89">
      <c r="A17" s="328" t="s">
        <v>514</v>
      </c>
      <c r="Z17" s="329"/>
      <c r="AA17" s="329"/>
      <c r="AB17" s="329"/>
      <c r="AC17" s="329"/>
      <c r="AD17" s="329"/>
      <c r="AE17" s="329"/>
      <c r="AF17" s="329"/>
      <c r="AG17" s="329"/>
      <c r="AH17" s="329"/>
      <c r="AI17" s="329"/>
      <c r="AJ17" s="329"/>
      <c r="AK17" s="329"/>
      <c r="AL17" s="329"/>
      <c r="AM17" s="329"/>
      <c r="AN17" s="329"/>
      <c r="AO17" s="329"/>
      <c r="AP17" s="329"/>
      <c r="AQ17" s="329"/>
      <c r="AR17" s="329"/>
      <c r="AS17" s="329"/>
      <c r="AT17" s="329"/>
      <c r="AU17" s="329"/>
      <c r="AV17" s="329"/>
      <c r="AW17" s="329"/>
      <c r="AX17" s="329"/>
      <c r="AY17" s="329"/>
      <c r="AZ17" s="329"/>
      <c r="BA17" s="329"/>
      <c r="BB17" s="329"/>
      <c r="BC17" s="329"/>
      <c r="BD17" s="329"/>
      <c r="BE17" s="329"/>
      <c r="BF17" s="329"/>
      <c r="BG17" s="329"/>
      <c r="BH17" s="329"/>
      <c r="BI17" s="329"/>
      <c r="BJ17" s="329"/>
      <c r="BK17" s="329"/>
      <c r="BL17" s="329"/>
      <c r="BM17" s="329"/>
      <c r="BN17" s="329"/>
      <c r="BO17" s="329"/>
      <c r="BP17" s="329"/>
      <c r="BQ17" s="329"/>
    </row>
    <row r="18" spans="1:89">
      <c r="A18" s="309" t="s">
        <v>505</v>
      </c>
      <c r="I18" s="8" t="s">
        <v>506</v>
      </c>
      <c r="Z18" s="329">
        <f>Z$15*Project!$B37*(1-Project!$B$17)</f>
        <v>2457326.7938832375</v>
      </c>
      <c r="AA18" s="329">
        <f>AA$14*Project!$B37*(1-Project!$B$17)</f>
        <v>2390560.2679852229</v>
      </c>
      <c r="AB18" s="329">
        <f>AB$14*Project!$B37*(1-Project!$B$17)</f>
        <v>2410454.5958289295</v>
      </c>
      <c r="AC18" s="329">
        <f>AC$14*Project!$B37*(1-Project!$B$17)</f>
        <v>2430514.484978768</v>
      </c>
      <c r="AD18" s="329">
        <f>AD$14*Project!$B37*(1-Project!$B$17)</f>
        <v>2450741.3132418348</v>
      </c>
      <c r="AE18" s="329">
        <f>AE$14*Project!$B37*(1-Project!$B$17)</f>
        <v>2471136.4698913861</v>
      </c>
      <c r="AF18" s="329">
        <f>AF$14*Project!$B37*(1-Project!$B$17)</f>
        <v>2491701.3557622591</v>
      </c>
      <c r="AG18" s="329">
        <f>AG$14*Project!$B37*(1-Project!$B$17)</f>
        <v>2512437.3833470913</v>
      </c>
      <c r="AH18" s="329">
        <f>AH$14*Project!$B37*(1-Project!$B$17)</f>
        <v>2533345.9768933314</v>
      </c>
      <c r="AI18" s="329">
        <f>AI$14*Project!$B37*(1-Project!$B$17)</f>
        <v>2554428.5725010666</v>
      </c>
      <c r="AJ18" s="329">
        <f>AJ$14*Project!$B37*(1-Project!$B$17)</f>
        <v>2575686.6182216634</v>
      </c>
      <c r="AK18" s="329">
        <f>AK$14*Project!$B37*(1-Project!$B$17)</f>
        <v>2597121.5741572184</v>
      </c>
      <c r="AL18" s="329">
        <f>AL$14*Project!$B37*(1-Project!$B$17)</f>
        <v>2618734.9125608536</v>
      </c>
      <c r="AM18" s="329">
        <f>AM$14*Project!$B37*(1-Project!$B$17)</f>
        <v>2640528.1179378321</v>
      </c>
      <c r="AN18" s="329">
        <f>AN$14*Project!$B37*(1-Project!$B$17)</f>
        <v>2662502.6871475242</v>
      </c>
      <c r="AO18" s="329">
        <f>AO$14*Project!$B37*(1-Project!$B$17)</f>
        <v>2684660.1295062178</v>
      </c>
      <c r="AP18" s="329">
        <f>AP$14*Project!$B37*(1-Project!$B$17)</f>
        <v>2707001.966890783</v>
      </c>
      <c r="AQ18" s="329">
        <f>AQ$14*Project!$B37*(1-Project!$B$17)</f>
        <v>2729529.7338432022</v>
      </c>
      <c r="AR18" s="329">
        <f>AR$14*Project!$B37*(1-Project!$B$17)</f>
        <v>2752244.9776759758</v>
      </c>
      <c r="AS18" s="329">
        <f>AS$14*Project!$B37*(1-Project!$B$17)</f>
        <v>2775149.258578389</v>
      </c>
      <c r="AT18" s="329">
        <f>AT$14*Project!$B37*(1-Project!$B$17)</f>
        <v>2798244.1497236821</v>
      </c>
      <c r="AU18" s="329">
        <f>AU$14*Project!$B37*(1-Project!$B$17)</f>
        <v>2821531.2373770955</v>
      </c>
      <c r="AV18" s="329">
        <f>AV$14*Project!$B37*(1-Project!$B$17)</f>
        <v>2845012.1210048278</v>
      </c>
      <c r="AW18" s="329">
        <f>AW$14*Project!$B37*(1-Project!$B$17)</f>
        <v>2868688.4133838918</v>
      </c>
      <c r="AX18" s="329">
        <f>AX$14*Project!$B37*(1-Project!$B$17)</f>
        <v>2892561.7407128876</v>
      </c>
      <c r="AY18" s="329">
        <f>AY$14*Project!$B37*(1-Project!$B$17)</f>
        <v>2916633.7427236992</v>
      </c>
      <c r="AZ18" s="329">
        <f>AZ$14*Project!$B37*(1-Project!$B$17)</f>
        <v>2940906.072794117</v>
      </c>
      <c r="BA18" s="329">
        <f>BA$14*Project!$B37*(1-Project!$B$17)</f>
        <v>2965380.3980614012</v>
      </c>
      <c r="BB18" s="329">
        <f>BB$14*Project!$B37*(1-Project!$B$17)</f>
        <v>2990058.3995367866</v>
      </c>
      <c r="BC18" s="329">
        <f>BC$14*Project!$B37*(1-Project!$B$17)</f>
        <v>3014941.7722209441</v>
      </c>
      <c r="BD18" s="329">
        <f>BD$14*Project!$B37*(1-Project!$B$17)</f>
        <v>3040032.2252204004</v>
      </c>
      <c r="BE18" s="329">
        <f>BE$14*Project!$B37*(1-Project!$B$17)</f>
        <v>3065331.4818649283</v>
      </c>
      <c r="BF18" s="329">
        <f>BF$14*Project!$B37*(1-Project!$B$17)</f>
        <v>3090841.2798259123</v>
      </c>
      <c r="BG18" s="329">
        <f>BG$14*Project!$B37*(1-Project!$B$17)</f>
        <v>3116563.3712356999</v>
      </c>
      <c r="BH18" s="329">
        <f>BH$14*Project!$B37*(1-Project!$B$17)</f>
        <v>3142499.522807946</v>
      </c>
      <c r="BI18" s="329">
        <f>BI$14*Project!$B37*(1-Project!$B$17)</f>
        <v>3168651.5159589583</v>
      </c>
      <c r="BJ18" s="329">
        <f>BJ$14*Project!$B37*(1-Project!$B$17)</f>
        <v>3195021.1469300603</v>
      </c>
      <c r="BK18" s="329">
        <f>BK$14*Project!$B37*(1-Project!$B$17)</f>
        <v>3221610.2269109539</v>
      </c>
      <c r="BL18" s="329">
        <f>BL$14*Project!$B37*(1-Project!$B$17)</f>
        <v>3248420.5821641288</v>
      </c>
      <c r="BM18" s="329">
        <f>BM$14*Project!$B37*(1-Project!$B$17)</f>
        <v>3275454.0541502936</v>
      </c>
      <c r="BN18" s="329">
        <f>BN$14*Project!$B37*(1-Project!$B$17)</f>
        <v>3302712.4996548635</v>
      </c>
      <c r="BO18" s="329">
        <f>BO$14*Project!$B37*(1-Project!$B$17)</f>
        <v>3330197.7909154859</v>
      </c>
      <c r="BP18" s="329">
        <f>BP$14*Project!$B37*(1-Project!$B$17)</f>
        <v>3357911.8157506352</v>
      </c>
      <c r="BQ18" s="329">
        <f>BQ$14*Project!$B37*(1-Project!$B$17)</f>
        <v>3385856.4776892802</v>
      </c>
    </row>
    <row r="19" spans="1:89">
      <c r="A19" s="309" t="s">
        <v>507</v>
      </c>
      <c r="I19" s="8" t="s">
        <v>506</v>
      </c>
      <c r="Z19" s="329">
        <f>Z$15*Project!$B37*Project!$B$17</f>
        <v>129332.98915174935</v>
      </c>
      <c r="AA19" s="329">
        <f>AA$14*Project!$B37*Project!$B$17</f>
        <v>125818.96147290648</v>
      </c>
      <c r="AB19" s="329">
        <f>AB$14*Project!$B37*Project!$B$17</f>
        <v>126866.03135941735</v>
      </c>
      <c r="AC19" s="329">
        <f>AC$14*Project!$B37*Project!$B$17</f>
        <v>127921.81499888255</v>
      </c>
      <c r="AD19" s="329">
        <f>AD$14*Project!$B37*Project!$B$17</f>
        <v>128986.38490746499</v>
      </c>
      <c r="AE19" s="329">
        <f>AE$14*Project!$B37*Project!$B$17</f>
        <v>130059.81420480979</v>
      </c>
      <c r="AF19" s="329">
        <f>AF$14*Project!$B37*Project!$B$17</f>
        <v>131142.17661906627</v>
      </c>
      <c r="AG19" s="329">
        <f>AG$14*Project!$B37*Project!$B$17</f>
        <v>132233.54649195218</v>
      </c>
      <c r="AH19" s="329">
        <f>AH$14*Project!$B37*Project!$B$17</f>
        <v>133333.99878385957</v>
      </c>
      <c r="AI19" s="329">
        <f>AI$14*Project!$B37*Project!$B$17</f>
        <v>134443.60907900354</v>
      </c>
      <c r="AJ19" s="329">
        <f>AJ$14*Project!$B37*Project!$B$17</f>
        <v>135562.45359061388</v>
      </c>
      <c r="AK19" s="329">
        <f>AK$14*Project!$B37*Project!$B$17</f>
        <v>136690.60916616939</v>
      </c>
      <c r="AL19" s="329">
        <f>AL$14*Project!$B37*Project!$B$17</f>
        <v>137828.15329267652</v>
      </c>
      <c r="AM19" s="329">
        <f>AM$14*Project!$B37*Project!$B$17</f>
        <v>138975.16410199119</v>
      </c>
      <c r="AN19" s="329">
        <f>AN$14*Project!$B37*Project!$B$17</f>
        <v>140131.72037618549</v>
      </c>
      <c r="AO19" s="329">
        <f>AO$14*Project!$B37*Project!$B$17</f>
        <v>141297.90155295885</v>
      </c>
      <c r="AP19" s="329">
        <f>AP$14*Project!$B37*Project!$B$17</f>
        <v>142473.78773109385</v>
      </c>
      <c r="AQ19" s="329">
        <f>AQ$14*Project!$B37*Project!$B$17</f>
        <v>143659.45967595803</v>
      </c>
      <c r="AR19" s="329">
        <f>AR$14*Project!$B37*Project!$B$17</f>
        <v>144854.99882505136</v>
      </c>
      <c r="AS19" s="329">
        <f>AS$14*Project!$B37*Project!$B$17</f>
        <v>146060.48729359944</v>
      </c>
      <c r="AT19" s="329">
        <f>AT$14*Project!$B37*Project!$B$17</f>
        <v>147276.00788019382</v>
      </c>
      <c r="AU19" s="329">
        <f>AU$14*Project!$B37*Project!$B$17</f>
        <v>148501.64407247872</v>
      </c>
      <c r="AV19" s="329">
        <f>AV$14*Project!$B37*Project!$B$17</f>
        <v>149737.48005288569</v>
      </c>
      <c r="AW19" s="329">
        <f>AW$14*Project!$B37*Project!$B$17</f>
        <v>150983.60070441538</v>
      </c>
      <c r="AX19" s="329">
        <f>AX$14*Project!$B37*Project!$B$17</f>
        <v>152240.09161646778</v>
      </c>
      <c r="AY19" s="329">
        <f>AY$14*Project!$B37*Project!$B$17</f>
        <v>153507.03909072102</v>
      </c>
      <c r="AZ19" s="329">
        <f>AZ$14*Project!$B37*Project!$B$17</f>
        <v>154784.5301470588</v>
      </c>
      <c r="BA19" s="329">
        <f>BA$14*Project!$B37*Project!$B$17</f>
        <v>156072.65252954743</v>
      </c>
      <c r="BB19" s="329">
        <f>BB$14*Project!$B37*Project!$B$17</f>
        <v>157371.49471246247</v>
      </c>
      <c r="BC19" s="329">
        <f>BC$14*Project!$B37*Project!$B$17</f>
        <v>158681.14590636548</v>
      </c>
      <c r="BD19" s="329">
        <f>BD$14*Project!$B37*Project!$B$17</f>
        <v>160001.69606423163</v>
      </c>
      <c r="BE19" s="329">
        <f>BE$14*Project!$B37*Project!$B$17</f>
        <v>161333.23588762782</v>
      </c>
      <c r="BF19" s="329">
        <f>BF$14*Project!$B37*Project!$B$17</f>
        <v>162675.85683294278</v>
      </c>
      <c r="BG19" s="329">
        <f>BG$14*Project!$B37*Project!$B$17</f>
        <v>164029.65111766843</v>
      </c>
      <c r="BH19" s="329">
        <f>BH$14*Project!$B37*Project!$B$17</f>
        <v>165394.71172673401</v>
      </c>
      <c r="BI19" s="329">
        <f>BI$14*Project!$B37*Project!$B$17</f>
        <v>166771.13241889258</v>
      </c>
      <c r="BJ19" s="329">
        <f>BJ$14*Project!$B37*Project!$B$17</f>
        <v>168159.0077331611</v>
      </c>
      <c r="BK19" s="329">
        <f>BK$14*Project!$B37*Project!$B$17</f>
        <v>169558.43299531337</v>
      </c>
      <c r="BL19" s="329">
        <f>BL$14*Project!$B37*Project!$B$17</f>
        <v>170969.50432442783</v>
      </c>
      <c r="BM19" s="329">
        <f>BM$14*Project!$B37*Project!$B$17</f>
        <v>172392.31863948915</v>
      </c>
      <c r="BN19" s="329">
        <f>BN$14*Project!$B37*Project!$B$17</f>
        <v>173826.97366604547</v>
      </c>
      <c r="BO19" s="329">
        <f>BO$14*Project!$B37*Project!$B$17</f>
        <v>175273.56794292034</v>
      </c>
      <c r="BP19" s="329">
        <f>BP$14*Project!$B37*Project!$B$17</f>
        <v>176732.20082898083</v>
      </c>
      <c r="BQ19" s="329">
        <f>BQ$14*Project!$B37*Project!$B$17</f>
        <v>178202.97250996213</v>
      </c>
    </row>
    <row r="20" spans="1:89">
      <c r="A20" s="338" t="s">
        <v>508</v>
      </c>
      <c r="I20" s="8"/>
      <c r="Z20" s="327">
        <f t="shared" ref="Z20:BQ20" si="0">SUM(Z18:Z19)</f>
        <v>2586659.7830349868</v>
      </c>
      <c r="AA20" s="327">
        <f t="shared" si="0"/>
        <v>2516379.2294581295</v>
      </c>
      <c r="AB20" s="327">
        <f t="shared" si="0"/>
        <v>2537320.6271883468</v>
      </c>
      <c r="AC20" s="327">
        <f t="shared" si="0"/>
        <v>2558436.2999776504</v>
      </c>
      <c r="AD20" s="327">
        <f t="shared" si="0"/>
        <v>2579727.6981492997</v>
      </c>
      <c r="AE20" s="327">
        <f t="shared" si="0"/>
        <v>2601196.2840961958</v>
      </c>
      <c r="AF20" s="327">
        <f t="shared" si="0"/>
        <v>2622843.5323813255</v>
      </c>
      <c r="AG20" s="327">
        <f t="shared" si="0"/>
        <v>2644670.9298390434</v>
      </c>
      <c r="AH20" s="327">
        <f t="shared" si="0"/>
        <v>2666679.9756771908</v>
      </c>
      <c r="AI20" s="327">
        <f t="shared" si="0"/>
        <v>2688872.1815800699</v>
      </c>
      <c r="AJ20" s="327">
        <f t="shared" si="0"/>
        <v>2711249.0718122772</v>
      </c>
      <c r="AK20" s="327">
        <f t="shared" si="0"/>
        <v>2733812.183323388</v>
      </c>
      <c r="AL20" s="327">
        <f t="shared" si="0"/>
        <v>2756563.0658535301</v>
      </c>
      <c r="AM20" s="327">
        <f t="shared" si="0"/>
        <v>2779503.2820398235</v>
      </c>
      <c r="AN20" s="327">
        <f t="shared" si="0"/>
        <v>2802634.4075237098</v>
      </c>
      <c r="AO20" s="327">
        <f t="shared" si="0"/>
        <v>2825958.0310591767</v>
      </c>
      <c r="AP20" s="327">
        <f t="shared" si="0"/>
        <v>2849475.7546218769</v>
      </c>
      <c r="AQ20" s="327">
        <f t="shared" si="0"/>
        <v>2873189.1935191602</v>
      </c>
      <c r="AR20" s="327">
        <f t="shared" si="0"/>
        <v>2897099.9765010271</v>
      </c>
      <c r="AS20" s="327">
        <f t="shared" si="0"/>
        <v>2921209.7458719886</v>
      </c>
      <c r="AT20" s="327">
        <f t="shared" si="0"/>
        <v>2945520.1576038757</v>
      </c>
      <c r="AU20" s="327">
        <f t="shared" si="0"/>
        <v>2970032.8814495741</v>
      </c>
      <c r="AV20" s="327">
        <f t="shared" si="0"/>
        <v>2994749.6010577134</v>
      </c>
      <c r="AW20" s="327">
        <f t="shared" si="0"/>
        <v>3019672.014088307</v>
      </c>
      <c r="AX20" s="327">
        <f t="shared" si="0"/>
        <v>3044801.8323293552</v>
      </c>
      <c r="AY20" s="327">
        <f t="shared" si="0"/>
        <v>3070140.7818144201</v>
      </c>
      <c r="AZ20" s="327">
        <f t="shared" si="0"/>
        <v>3095690.6029411759</v>
      </c>
      <c r="BA20" s="327">
        <f t="shared" si="0"/>
        <v>3121453.0505909487</v>
      </c>
      <c r="BB20" s="327">
        <f t="shared" si="0"/>
        <v>3147429.8942492492</v>
      </c>
      <c r="BC20" s="327">
        <f t="shared" si="0"/>
        <v>3173622.9181273095</v>
      </c>
      <c r="BD20" s="327">
        <f t="shared" si="0"/>
        <v>3200033.9212846318</v>
      </c>
      <c r="BE20" s="327">
        <f t="shared" si="0"/>
        <v>3226664.7177525563</v>
      </c>
      <c r="BF20" s="327">
        <f t="shared" si="0"/>
        <v>3253517.1366588552</v>
      </c>
      <c r="BG20" s="327">
        <f t="shared" si="0"/>
        <v>3280593.0223533683</v>
      </c>
      <c r="BH20" s="327">
        <f t="shared" si="0"/>
        <v>3307894.2345346799</v>
      </c>
      <c r="BI20" s="327">
        <f t="shared" si="0"/>
        <v>3335422.6483778507</v>
      </c>
      <c r="BJ20" s="327">
        <f t="shared" si="0"/>
        <v>3363180.1546632214</v>
      </c>
      <c r="BK20" s="327">
        <f t="shared" si="0"/>
        <v>3391168.6599062672</v>
      </c>
      <c r="BL20" s="327">
        <f t="shared" si="0"/>
        <v>3419390.0864885566</v>
      </c>
      <c r="BM20" s="327">
        <f t="shared" si="0"/>
        <v>3447846.3727897829</v>
      </c>
      <c r="BN20" s="327">
        <f t="shared" si="0"/>
        <v>3476539.4733209088</v>
      </c>
      <c r="BO20" s="327">
        <f t="shared" si="0"/>
        <v>3505471.3588584061</v>
      </c>
      <c r="BP20" s="327">
        <f t="shared" si="0"/>
        <v>3534644.0165796159</v>
      </c>
      <c r="BQ20" s="327">
        <f t="shared" si="0"/>
        <v>3564059.4501992422</v>
      </c>
    </row>
    <row r="21" spans="1:89">
      <c r="A21" s="328" t="s">
        <v>515</v>
      </c>
    </row>
    <row r="22" spans="1:89">
      <c r="A22" s="309" t="s">
        <v>505</v>
      </c>
      <c r="I22" s="8" t="s">
        <v>506</v>
      </c>
      <c r="Z22" s="329">
        <f>Z$14*Project!$B$38*(1-Project!$B$17)*Project!$B$33</f>
        <v>5268511.4111379441</v>
      </c>
      <c r="AA22" s="329">
        <f>AA$14*Project!$B$38*(1-Project!$B$17)*Project!$B$33</f>
        <v>5312356.1510782726</v>
      </c>
      <c r="AB22" s="329">
        <f>AB$14*Project!$B$38*(1-Project!$B$17)*Project!$B$33</f>
        <v>5356565.7685087323</v>
      </c>
      <c r="AC22" s="329">
        <f>AC$14*Project!$B$38*(1-Project!$B$17)*Project!$B$33</f>
        <v>5401143.2999528181</v>
      </c>
      <c r="AD22" s="329">
        <f>AD$14*Project!$B$38*(1-Project!$B$17)*Project!$B$33</f>
        <v>5446091.807204078</v>
      </c>
      <c r="AE22" s="329">
        <f>AE$14*Project!$B$38*(1-Project!$B$17)*Project!$B$33</f>
        <v>5491414.3775364142</v>
      </c>
      <c r="AF22" s="329">
        <f>AF$14*Project!$B$38*(1-Project!$B$17)*Project!$B$33</f>
        <v>5537114.1239161324</v>
      </c>
      <c r="AG22" s="329">
        <f>AG$14*Project!$B$38*(1-Project!$B$17)*Project!$B$33</f>
        <v>5583194.1852157591</v>
      </c>
      <c r="AH22" s="329">
        <f>AH$14*Project!$B$38*(1-Project!$B$17)*Project!$B$33</f>
        <v>5629657.7264296254</v>
      </c>
      <c r="AI22" s="329">
        <f>AI$14*Project!$B$38*(1-Project!$B$17)*Project!$B$33</f>
        <v>5676507.93889126</v>
      </c>
      <c r="AJ22" s="329">
        <f>AJ$14*Project!$B$38*(1-Project!$B$17)*Project!$B$33</f>
        <v>5723748.040492584</v>
      </c>
      <c r="AK22" s="329">
        <f>AK$14*Project!$B$38*(1-Project!$B$17)*Project!$B$33</f>
        <v>5771381.2759049302</v>
      </c>
      <c r="AL22" s="329">
        <f>AL$14*Project!$B$38*(1-Project!$B$17)*Project!$B$33</f>
        <v>5819410.9168018959</v>
      </c>
      <c r="AM22" s="329">
        <f>AM$14*Project!$B$38*(1-Project!$B$17)*Project!$B$33</f>
        <v>5867840.2620840706</v>
      </c>
      <c r="AN22" s="329">
        <f>AN$14*Project!$B$38*(1-Project!$B$17)*Project!$B$33</f>
        <v>5916672.6381056104</v>
      </c>
      <c r="AO22" s="329">
        <f>AO$14*Project!$B$38*(1-Project!$B$17)*Project!$B$33</f>
        <v>5965911.3989027059</v>
      </c>
      <c r="AP22" s="329">
        <f>AP$14*Project!$B$38*(1-Project!$B$17)*Project!$B$33</f>
        <v>6015559.9264239622</v>
      </c>
      <c r="AQ22" s="329">
        <f>AQ$14*Project!$B$38*(1-Project!$B$17)*Project!$B$33</f>
        <v>6065621.6307626721</v>
      </c>
      <c r="AR22" s="329">
        <f>AR$14*Project!$B$38*(1-Project!$B$17)*Project!$B$33</f>
        <v>6116099.950391056</v>
      </c>
      <c r="AS22" s="329">
        <f>AS$14*Project!$B$38*(1-Project!$B$17)*Project!$B$33</f>
        <v>6166998.3523964202</v>
      </c>
      <c r="AT22" s="329">
        <f>AT$14*Project!$B$38*(1-Project!$B$17)*Project!$B$33</f>
        <v>6218320.3327192944</v>
      </c>
      <c r="AU22" s="329">
        <f>AU$14*Project!$B$38*(1-Project!$B$17)*Project!$B$33</f>
        <v>6270069.4163935445</v>
      </c>
      <c r="AV22" s="329">
        <f>AV$14*Project!$B$38*(1-Project!$B$17)*Project!$B$33</f>
        <v>6322249.1577885048</v>
      </c>
      <c r="AW22" s="329">
        <f>AW$14*Project!$B$38*(1-Project!$B$17)*Project!$B$33</f>
        <v>6374863.140853093</v>
      </c>
      <c r="AX22" s="329">
        <f>AX$14*Project!$B$38*(1-Project!$B$17)*Project!$B$33</f>
        <v>6427914.9793619718</v>
      </c>
      <c r="AY22" s="329">
        <f>AY$14*Project!$B$38*(1-Project!$B$17)*Project!$B$33</f>
        <v>6481408.3171637757</v>
      </c>
      <c r="AZ22" s="329">
        <f>AZ$14*Project!$B$38*(1-Project!$B$17)*Project!$B$33</f>
        <v>6535346.8284313716</v>
      </c>
      <c r="BA22" s="329">
        <f>BA$14*Project!$B$38*(1-Project!$B$17)*Project!$B$33</f>
        <v>6589734.2179142246</v>
      </c>
      <c r="BB22" s="329">
        <f>BB$14*Project!$B$38*(1-Project!$B$17)*Project!$B$33</f>
        <v>6644574.2211928591</v>
      </c>
      <c r="BC22" s="329">
        <f>BC$14*Project!$B$38*(1-Project!$B$17)*Project!$B$33</f>
        <v>6699870.60493543</v>
      </c>
      <c r="BD22" s="329">
        <f>BD$14*Project!$B$38*(1-Project!$B$17)*Project!$B$33</f>
        <v>6755627.1671564458</v>
      </c>
      <c r="BE22" s="329">
        <f>BE$14*Project!$B$38*(1-Project!$B$17)*Project!$B$33</f>
        <v>6811847.7374776183</v>
      </c>
      <c r="BF22" s="329">
        <f>BF$14*Project!$B$38*(1-Project!$B$17)*Project!$B$33</f>
        <v>6868536.1773909163</v>
      </c>
      <c r="BG22" s="329">
        <f>BG$14*Project!$B$38*(1-Project!$B$17)*Project!$B$33</f>
        <v>6925696.3805237776</v>
      </c>
      <c r="BH22" s="329">
        <f>BH$14*Project!$B$38*(1-Project!$B$17)*Project!$B$33</f>
        <v>6983332.2729065465</v>
      </c>
      <c r="BI22" s="329">
        <f>BI$14*Project!$B$38*(1-Project!$B$17)*Project!$B$33</f>
        <v>7041447.81324213</v>
      </c>
      <c r="BJ22" s="329">
        <f>BJ$14*Project!$B$38*(1-Project!$B$17)*Project!$B$33</f>
        <v>7100046.9931779113</v>
      </c>
      <c r="BK22" s="329">
        <f>BK$14*Project!$B$38*(1-Project!$B$17)*Project!$B$33</f>
        <v>7159133.8375798976</v>
      </c>
      <c r="BL22" s="329">
        <f>BL$14*Project!$B$38*(1-Project!$B$17)*Project!$B$33</f>
        <v>7218712.4048091741</v>
      </c>
      <c r="BM22" s="329">
        <f>BM$14*Project!$B$38*(1-Project!$B$17)*Project!$B$33</f>
        <v>7278786.7870006524</v>
      </c>
      <c r="BN22" s="329">
        <f>BN$14*Project!$B$38*(1-Project!$B$17)*Project!$B$33</f>
        <v>7339361.1103441417</v>
      </c>
      <c r="BO22" s="329">
        <f>BO$14*Project!$B$38*(1-Project!$B$17)*Project!$B$33</f>
        <v>7400439.5353677459</v>
      </c>
      <c r="BP22" s="329">
        <f>BP$14*Project!$B$38*(1-Project!$B$17)*Project!$B$33</f>
        <v>7462026.257223634</v>
      </c>
      <c r="BQ22" s="329">
        <f>BQ$14*Project!$B$38*(1-Project!$B$17)*Project!$B$33</f>
        <v>7524125.5059761768</v>
      </c>
    </row>
    <row r="23" spans="1:89">
      <c r="A23" s="309" t="s">
        <v>507</v>
      </c>
      <c r="I23" s="8" t="s">
        <v>506</v>
      </c>
      <c r="Z23" s="329">
        <f>Z$14*Project!$B$39*Project!$B$17*Project!$B$34</f>
        <v>1109160.2970816726</v>
      </c>
      <c r="AA23" s="329">
        <f>AA$14*Project!$B$39*Project!$B$17*Project!$B$34</f>
        <v>1118390.7686480575</v>
      </c>
      <c r="AB23" s="329">
        <f>AB$14*Project!$B$39*Project!$B$17*Project!$B$34</f>
        <v>1127698.0565281543</v>
      </c>
      <c r="AC23" s="329">
        <f>AC$14*Project!$B$39*Project!$B$17*Project!$B$34</f>
        <v>1137082.799990067</v>
      </c>
      <c r="AD23" s="329">
        <f>AD$14*Project!$B$39*Project!$B$17*Project!$B$34</f>
        <v>1146545.6436219111</v>
      </c>
      <c r="AE23" s="329">
        <f>AE$14*Project!$B$39*Project!$B$17*Project!$B$34</f>
        <v>1156087.2373760871</v>
      </c>
      <c r="AF23" s="329">
        <f>AF$14*Project!$B$39*Project!$B$17*Project!$B$34</f>
        <v>1165708.2366139225</v>
      </c>
      <c r="AG23" s="329">
        <f>AG$14*Project!$B$39*Project!$B$17*Project!$B$34</f>
        <v>1175409.302150686</v>
      </c>
      <c r="AH23" s="329">
        <f>AH$14*Project!$B$39*Project!$B$17*Project!$B$34</f>
        <v>1185191.100300974</v>
      </c>
      <c r="AI23" s="329">
        <f>AI$14*Project!$B$39*Project!$B$17*Project!$B$34</f>
        <v>1195054.3029244759</v>
      </c>
      <c r="AJ23" s="329">
        <f>AJ$14*Project!$B$39*Project!$B$17*Project!$B$34</f>
        <v>1204999.5874721231</v>
      </c>
      <c r="AK23" s="329">
        <f>AK$14*Project!$B$39*Project!$B$17*Project!$B$34</f>
        <v>1215027.6370326169</v>
      </c>
      <c r="AL23" s="329">
        <f>AL$14*Project!$B$39*Project!$B$17*Project!$B$34</f>
        <v>1225139.1403793467</v>
      </c>
      <c r="AM23" s="329">
        <f>AM$14*Project!$B$39*Project!$B$17*Project!$B$34</f>
        <v>1235334.7920176992</v>
      </c>
      <c r="AN23" s="329">
        <f>AN$14*Project!$B$39*Project!$B$17*Project!$B$34</f>
        <v>1245615.29223276</v>
      </c>
      <c r="AO23" s="329">
        <f>AO$14*Project!$B$39*Project!$B$17*Project!$B$34</f>
        <v>1255981.3471374118</v>
      </c>
      <c r="AP23" s="329">
        <f>AP$14*Project!$B$39*Project!$B$17*Project!$B$34</f>
        <v>1266433.6687208342</v>
      </c>
      <c r="AQ23" s="329">
        <f>AQ$14*Project!$B$39*Project!$B$17*Project!$B$34</f>
        <v>1276972.9748974049</v>
      </c>
      <c r="AR23" s="329">
        <f>AR$14*Project!$B$39*Project!$B$17*Project!$B$34</f>
        <v>1287599.989556012</v>
      </c>
      <c r="AS23" s="329">
        <f>AS$14*Project!$B$39*Project!$B$17*Project!$B$34</f>
        <v>1298315.442609773</v>
      </c>
      <c r="AT23" s="329">
        <f>AT$14*Project!$B$39*Project!$B$17*Project!$B$34</f>
        <v>1309120.0700461674</v>
      </c>
      <c r="AU23" s="329">
        <f>AU$14*Project!$B$39*Project!$B$17*Project!$B$34</f>
        <v>1320014.6139775885</v>
      </c>
      <c r="AV23" s="329">
        <f>AV$14*Project!$B$39*Project!$B$17*Project!$B$34</f>
        <v>1330999.822692317</v>
      </c>
      <c r="AW23" s="329">
        <f>AW$14*Project!$B$39*Project!$B$17*Project!$B$34</f>
        <v>1342076.4507059145</v>
      </c>
      <c r="AX23" s="329">
        <f>AX$14*Project!$B$39*Project!$B$17*Project!$B$34</f>
        <v>1353245.2588130469</v>
      </c>
      <c r="AY23" s="329">
        <f>AY$14*Project!$B$39*Project!$B$17*Project!$B$34</f>
        <v>1364507.0141397426</v>
      </c>
      <c r="AZ23" s="329">
        <f>AZ$14*Project!$B$39*Project!$B$17*Project!$B$34</f>
        <v>1375862.4901960783</v>
      </c>
      <c r="BA23" s="329">
        <f>BA$14*Project!$B$39*Project!$B$17*Project!$B$34</f>
        <v>1387312.4669293107</v>
      </c>
      <c r="BB23" s="329">
        <f>BB$14*Project!$B$39*Project!$B$17*Project!$B$34</f>
        <v>1398857.7307774443</v>
      </c>
      <c r="BC23" s="329">
        <f>BC$14*Project!$B$39*Project!$B$17*Project!$B$34</f>
        <v>1410499.0747232486</v>
      </c>
      <c r="BD23" s="329">
        <f>BD$14*Project!$B$39*Project!$B$17*Project!$B$34</f>
        <v>1422237.2983487258</v>
      </c>
      <c r="BE23" s="329">
        <f>BE$14*Project!$B$39*Project!$B$17*Project!$B$34</f>
        <v>1434073.2078900251</v>
      </c>
      <c r="BF23" s="329">
        <f>BF$14*Project!$B$39*Project!$B$17*Project!$B$34</f>
        <v>1446007.6162928247</v>
      </c>
      <c r="BG23" s="329">
        <f>BG$14*Project!$B$39*Project!$B$17*Project!$B$34</f>
        <v>1458041.3432681637</v>
      </c>
      <c r="BH23" s="329">
        <f>BH$14*Project!$B$39*Project!$B$17*Project!$B$34</f>
        <v>1470175.2153487466</v>
      </c>
      <c r="BI23" s="329">
        <f>BI$14*Project!$B$39*Project!$B$17*Project!$B$34</f>
        <v>1482410.0659457119</v>
      </c>
      <c r="BJ23" s="329">
        <f>BJ$14*Project!$B$39*Project!$B$17*Project!$B$34</f>
        <v>1494746.7354058763</v>
      </c>
      <c r="BK23" s="329">
        <f>BK$14*Project!$B$39*Project!$B$17*Project!$B$34</f>
        <v>1507186.0710694522</v>
      </c>
      <c r="BL23" s="329">
        <f>BL$14*Project!$B$39*Project!$B$17*Project!$B$34</f>
        <v>1519728.9273282473</v>
      </c>
      <c r="BM23" s="329">
        <f>BM$14*Project!$B$39*Project!$B$17*Project!$B$34</f>
        <v>1532376.165684348</v>
      </c>
      <c r="BN23" s="329">
        <f>BN$14*Project!$B$39*Project!$B$17*Project!$B$34</f>
        <v>1545128.6548092933</v>
      </c>
      <c r="BO23" s="329">
        <f>BO$14*Project!$B$39*Project!$B$17*Project!$B$34</f>
        <v>1557987.2706037362</v>
      </c>
      <c r="BP23" s="329">
        <f>BP$14*Project!$B$39*Project!$B$17*Project!$B$34</f>
        <v>1570952.8962576073</v>
      </c>
      <c r="BQ23" s="329">
        <f>BQ$14*Project!$B$39*Project!$B$17*Project!$B$34</f>
        <v>1584026.4223107742</v>
      </c>
    </row>
    <row r="24" spans="1:89">
      <c r="A24" s="338" t="s">
        <v>508</v>
      </c>
      <c r="I24" s="8"/>
      <c r="Z24" s="327">
        <f t="shared" ref="Z24:BQ24" si="1">SUM(Z22:Z23)</f>
        <v>6377671.7082196167</v>
      </c>
      <c r="AA24" s="327">
        <f t="shared" si="1"/>
        <v>6430746.9197263299</v>
      </c>
      <c r="AB24" s="327">
        <f t="shared" si="1"/>
        <v>6484263.8250368871</v>
      </c>
      <c r="AC24" s="327">
        <f t="shared" si="1"/>
        <v>6538226.0999428853</v>
      </c>
      <c r="AD24" s="327">
        <f t="shared" si="1"/>
        <v>6592637.4508259892</v>
      </c>
      <c r="AE24" s="327">
        <f t="shared" si="1"/>
        <v>6647501.6149125015</v>
      </c>
      <c r="AF24" s="327">
        <f t="shared" si="1"/>
        <v>6702822.3605300551</v>
      </c>
      <c r="AG24" s="327">
        <f t="shared" si="1"/>
        <v>6758603.4873664454</v>
      </c>
      <c r="AH24" s="327">
        <f t="shared" si="1"/>
        <v>6814848.8267305996</v>
      </c>
      <c r="AI24" s="327">
        <f t="shared" si="1"/>
        <v>6871562.2418157356</v>
      </c>
      <c r="AJ24" s="327">
        <f t="shared" si="1"/>
        <v>6928747.6279647071</v>
      </c>
      <c r="AK24" s="327">
        <f t="shared" si="1"/>
        <v>6986408.9129375471</v>
      </c>
      <c r="AL24" s="327">
        <f t="shared" si="1"/>
        <v>7044550.0571812429</v>
      </c>
      <c r="AM24" s="327">
        <f t="shared" si="1"/>
        <v>7103175.0541017698</v>
      </c>
      <c r="AN24" s="327">
        <f t="shared" si="1"/>
        <v>7162287.9303383706</v>
      </c>
      <c r="AO24" s="327">
        <f t="shared" si="1"/>
        <v>7221892.7460401179</v>
      </c>
      <c r="AP24" s="327">
        <f t="shared" si="1"/>
        <v>7281993.5951447962</v>
      </c>
      <c r="AQ24" s="327">
        <f t="shared" si="1"/>
        <v>7342594.6056600772</v>
      </c>
      <c r="AR24" s="327">
        <f t="shared" si="1"/>
        <v>7403699.9399470678</v>
      </c>
      <c r="AS24" s="327">
        <f t="shared" si="1"/>
        <v>7465313.7950061932</v>
      </c>
      <c r="AT24" s="327">
        <f t="shared" si="1"/>
        <v>7527440.4027654622</v>
      </c>
      <c r="AU24" s="327">
        <f t="shared" si="1"/>
        <v>7590084.0303711332</v>
      </c>
      <c r="AV24" s="327">
        <f t="shared" si="1"/>
        <v>7653248.9804808218</v>
      </c>
      <c r="AW24" s="327">
        <f t="shared" si="1"/>
        <v>7716939.5915590078</v>
      </c>
      <c r="AX24" s="327">
        <f t="shared" si="1"/>
        <v>7781160.2381750187</v>
      </c>
      <c r="AY24" s="327">
        <f t="shared" si="1"/>
        <v>7845915.3313035183</v>
      </c>
      <c r="AZ24" s="327">
        <f t="shared" si="1"/>
        <v>7911209.3186274497</v>
      </c>
      <c r="BA24" s="327">
        <f t="shared" si="1"/>
        <v>7977046.6848435355</v>
      </c>
      <c r="BB24" s="327">
        <f t="shared" si="1"/>
        <v>8043431.9519703034</v>
      </c>
      <c r="BC24" s="327">
        <f t="shared" si="1"/>
        <v>8110369.6796586784</v>
      </c>
      <c r="BD24" s="327">
        <f t="shared" si="1"/>
        <v>8177864.4655051716</v>
      </c>
      <c r="BE24" s="327">
        <f t="shared" si="1"/>
        <v>8245920.9453676436</v>
      </c>
      <c r="BF24" s="327">
        <f t="shared" si="1"/>
        <v>8314543.7936837412</v>
      </c>
      <c r="BG24" s="327">
        <f t="shared" si="1"/>
        <v>8383737.7237919411</v>
      </c>
      <c r="BH24" s="327">
        <f t="shared" si="1"/>
        <v>8453507.4882552922</v>
      </c>
      <c r="BI24" s="327">
        <f t="shared" si="1"/>
        <v>8523857.879187841</v>
      </c>
      <c r="BJ24" s="327">
        <f t="shared" si="1"/>
        <v>8594793.7285837866</v>
      </c>
      <c r="BK24" s="327">
        <f t="shared" si="1"/>
        <v>8666319.9086493496</v>
      </c>
      <c r="BL24" s="327">
        <f t="shared" si="1"/>
        <v>8738441.3321374208</v>
      </c>
      <c r="BM24" s="327">
        <f t="shared" si="1"/>
        <v>8811162.9526850004</v>
      </c>
      <c r="BN24" s="327">
        <f t="shared" si="1"/>
        <v>8884489.7651534341</v>
      </c>
      <c r="BO24" s="327">
        <f t="shared" si="1"/>
        <v>8958426.8059714828</v>
      </c>
      <c r="BP24" s="327">
        <f t="shared" si="1"/>
        <v>9032979.1534812413</v>
      </c>
      <c r="BQ24" s="327">
        <f t="shared" si="1"/>
        <v>9108151.928286951</v>
      </c>
    </row>
    <row r="25" spans="1:89">
      <c r="Z25" s="329"/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29"/>
      <c r="AU25" s="329"/>
      <c r="AV25" s="329"/>
      <c r="AW25" s="329"/>
      <c r="AX25" s="329"/>
      <c r="AY25" s="329"/>
      <c r="AZ25" s="329"/>
      <c r="BA25" s="329"/>
      <c r="BB25" s="329"/>
      <c r="BC25" s="329"/>
      <c r="BD25" s="329"/>
      <c r="BE25" s="329"/>
      <c r="BF25" s="329"/>
      <c r="BG25" s="329"/>
      <c r="BH25" s="329"/>
      <c r="BI25" s="329"/>
      <c r="BJ25" s="329"/>
      <c r="BK25" s="329"/>
      <c r="BL25" s="329"/>
      <c r="BM25" s="329"/>
      <c r="BN25" s="329"/>
      <c r="BO25" s="329"/>
      <c r="BP25" s="329"/>
      <c r="BQ25" s="329"/>
    </row>
    <row r="26" spans="1:89" s="11" customFormat="1" ht="15.6">
      <c r="A26" s="305" t="s">
        <v>516</v>
      </c>
      <c r="B26" s="305"/>
      <c r="C26" s="305"/>
      <c r="D26" s="305"/>
      <c r="E26" s="305"/>
      <c r="F26" s="305"/>
      <c r="G26" s="305"/>
      <c r="H26" s="261"/>
      <c r="I26" s="261"/>
      <c r="Z26" s="329"/>
      <c r="AA26" s="329"/>
      <c r="AB26" s="329"/>
      <c r="AC26" s="329"/>
      <c r="AD26" s="329"/>
      <c r="AE26" s="329"/>
      <c r="AF26" s="329"/>
      <c r="AG26" s="329"/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29"/>
      <c r="AU26" s="329"/>
      <c r="AV26" s="329"/>
      <c r="AW26" s="329"/>
      <c r="AX26" s="329"/>
      <c r="AY26" s="329"/>
      <c r="AZ26" s="329"/>
      <c r="BA26" s="329"/>
      <c r="BB26" s="329"/>
      <c r="BC26" s="329"/>
      <c r="BD26" s="329"/>
      <c r="BE26" s="329"/>
      <c r="BF26" s="329"/>
      <c r="BG26" s="329"/>
      <c r="BH26" s="329"/>
      <c r="BI26" s="329"/>
      <c r="BJ26" s="329"/>
      <c r="BK26" s="329"/>
      <c r="BL26" s="329"/>
      <c r="BM26" s="329"/>
      <c r="BN26" s="329"/>
      <c r="BO26" s="329"/>
      <c r="BP26" s="329"/>
      <c r="BQ26" s="329"/>
      <c r="BR26" s="327"/>
      <c r="BS26" s="327"/>
      <c r="BT26" s="327"/>
      <c r="BU26" s="327"/>
      <c r="BV26" s="327"/>
      <c r="BW26" s="327"/>
      <c r="BX26" s="327"/>
      <c r="BY26" s="327"/>
      <c r="BZ26" s="327"/>
      <c r="CA26" s="327"/>
      <c r="CB26" s="327"/>
      <c r="CC26" s="327"/>
      <c r="CD26" s="327"/>
      <c r="CE26" s="327"/>
      <c r="CF26" s="327"/>
      <c r="CG26" s="327"/>
      <c r="CH26" s="327"/>
      <c r="CI26" s="327"/>
      <c r="CJ26" s="327"/>
    </row>
    <row r="27" spans="1:89" s="11" customFormat="1" ht="15.6">
      <c r="A27" s="261"/>
      <c r="B27" s="261"/>
      <c r="C27" s="261"/>
      <c r="D27" s="261"/>
      <c r="E27" s="261"/>
      <c r="F27" s="261"/>
      <c r="G27" s="261"/>
      <c r="H27" s="261"/>
      <c r="I27" s="261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  <c r="AT27" s="329"/>
      <c r="AU27" s="329"/>
      <c r="AV27" s="329"/>
      <c r="AW27" s="329"/>
      <c r="AX27" s="329"/>
      <c r="AY27" s="329"/>
      <c r="AZ27" s="329"/>
      <c r="BA27" s="329"/>
      <c r="BB27" s="329"/>
      <c r="BC27" s="329"/>
      <c r="BD27" s="329"/>
      <c r="BE27" s="329"/>
      <c r="BF27" s="329"/>
      <c r="BG27" s="329"/>
      <c r="BH27" s="329"/>
      <c r="BI27" s="329"/>
      <c r="BJ27" s="329"/>
      <c r="BK27" s="329"/>
      <c r="BL27" s="329"/>
      <c r="BM27" s="329"/>
      <c r="BN27" s="329"/>
      <c r="BO27" s="329"/>
      <c r="BP27" s="329"/>
      <c r="BQ27" s="329"/>
      <c r="BR27" s="327"/>
      <c r="BS27" s="327"/>
      <c r="BT27" s="327"/>
      <c r="BU27" s="327"/>
      <c r="BV27" s="327"/>
      <c r="BW27" s="327"/>
      <c r="BX27" s="327"/>
      <c r="BY27" s="327"/>
      <c r="BZ27" s="327"/>
      <c r="CA27" s="327"/>
      <c r="CB27" s="327"/>
      <c r="CC27" s="327"/>
      <c r="CD27" s="327"/>
      <c r="CE27" s="327"/>
      <c r="CF27" s="327"/>
      <c r="CG27" s="327"/>
      <c r="CH27" s="327"/>
      <c r="CI27" s="327"/>
      <c r="CJ27" s="327"/>
    </row>
    <row r="28" spans="1:89" s="11" customFormat="1">
      <c r="A28" s="309" t="s">
        <v>505</v>
      </c>
      <c r="I28" s="8" t="s">
        <v>506</v>
      </c>
      <c r="Z28" s="329">
        <f t="shared" ref="Z28:BQ28" si="2">(Z18-Z22)</f>
        <v>-2811184.6172547066</v>
      </c>
      <c r="AA28" s="329">
        <f t="shared" si="2"/>
        <v>-2921795.8830930497</v>
      </c>
      <c r="AB28" s="329">
        <f t="shared" si="2"/>
        <v>-2946111.1726798029</v>
      </c>
      <c r="AC28" s="329">
        <f t="shared" si="2"/>
        <v>-2970628.81497405</v>
      </c>
      <c r="AD28" s="329">
        <f t="shared" si="2"/>
        <v>-2995350.4939622432</v>
      </c>
      <c r="AE28" s="329">
        <f t="shared" si="2"/>
        <v>-3020277.9076450281</v>
      </c>
      <c r="AF28" s="329">
        <f t="shared" si="2"/>
        <v>-3045412.7681538733</v>
      </c>
      <c r="AG28" s="329">
        <f t="shared" si="2"/>
        <v>-3070756.8018686678</v>
      </c>
      <c r="AH28" s="329">
        <f t="shared" si="2"/>
        <v>-3096311.749536294</v>
      </c>
      <c r="AI28" s="329">
        <f t="shared" si="2"/>
        <v>-3122079.3663901933</v>
      </c>
      <c r="AJ28" s="329">
        <f t="shared" si="2"/>
        <v>-3148061.4222709206</v>
      </c>
      <c r="AK28" s="329">
        <f t="shared" si="2"/>
        <v>-3174259.7017477117</v>
      </c>
      <c r="AL28" s="329">
        <f t="shared" si="2"/>
        <v>-3200676.0042410423</v>
      </c>
      <c r="AM28" s="329">
        <f t="shared" si="2"/>
        <v>-3227312.1441462385</v>
      </c>
      <c r="AN28" s="329">
        <f t="shared" si="2"/>
        <v>-3254169.9509580862</v>
      </c>
      <c r="AO28" s="329">
        <f t="shared" si="2"/>
        <v>-3281251.2693964881</v>
      </c>
      <c r="AP28" s="329">
        <f t="shared" si="2"/>
        <v>-3308557.9595331792</v>
      </c>
      <c r="AQ28" s="329">
        <f t="shared" si="2"/>
        <v>-3336091.8969194698</v>
      </c>
      <c r="AR28" s="329">
        <f t="shared" si="2"/>
        <v>-3363854.9727150803</v>
      </c>
      <c r="AS28" s="329">
        <f t="shared" si="2"/>
        <v>-3391849.0938180313</v>
      </c>
      <c r="AT28" s="329">
        <f t="shared" si="2"/>
        <v>-3420076.1829956123</v>
      </c>
      <c r="AU28" s="329">
        <f t="shared" si="2"/>
        <v>-3448538.179016449</v>
      </c>
      <c r="AV28" s="329">
        <f t="shared" si="2"/>
        <v>-3477237.0367836771</v>
      </c>
      <c r="AW28" s="329">
        <f t="shared" si="2"/>
        <v>-3506174.7274692012</v>
      </c>
      <c r="AX28" s="329">
        <f t="shared" si="2"/>
        <v>-3535353.2386490842</v>
      </c>
      <c r="AY28" s="329">
        <f t="shared" si="2"/>
        <v>-3564774.5744400765</v>
      </c>
      <c r="AZ28" s="329">
        <f t="shared" si="2"/>
        <v>-3594440.7556372546</v>
      </c>
      <c r="BA28" s="329">
        <f t="shared" si="2"/>
        <v>-3624353.8198528234</v>
      </c>
      <c r="BB28" s="329">
        <f t="shared" si="2"/>
        <v>-3654515.8216560725</v>
      </c>
      <c r="BC28" s="329">
        <f t="shared" si="2"/>
        <v>-3684928.8327144859</v>
      </c>
      <c r="BD28" s="329">
        <f t="shared" si="2"/>
        <v>-3715594.9419360454</v>
      </c>
      <c r="BE28" s="329">
        <f t="shared" si="2"/>
        <v>-3746516.25561269</v>
      </c>
      <c r="BF28" s="329">
        <f t="shared" si="2"/>
        <v>-3777694.897565004</v>
      </c>
      <c r="BG28" s="329">
        <f t="shared" si="2"/>
        <v>-3809133.0092880777</v>
      </c>
      <c r="BH28" s="329">
        <f t="shared" si="2"/>
        <v>-3840832.7500986005</v>
      </c>
      <c r="BI28" s="329">
        <f t="shared" si="2"/>
        <v>-3872796.2972831717</v>
      </c>
      <c r="BJ28" s="329">
        <f t="shared" si="2"/>
        <v>-3905025.8462478509</v>
      </c>
      <c r="BK28" s="329">
        <f t="shared" si="2"/>
        <v>-3937523.6106689437</v>
      </c>
      <c r="BL28" s="329">
        <f t="shared" si="2"/>
        <v>-3970291.8226450454</v>
      </c>
      <c r="BM28" s="329">
        <f t="shared" si="2"/>
        <v>-4003332.7328503588</v>
      </c>
      <c r="BN28" s="329">
        <f t="shared" si="2"/>
        <v>-4036648.6106892782</v>
      </c>
      <c r="BO28" s="329">
        <f t="shared" si="2"/>
        <v>-4070241.74445226</v>
      </c>
      <c r="BP28" s="329">
        <f t="shared" si="2"/>
        <v>-4104114.4414729988</v>
      </c>
      <c r="BQ28" s="329">
        <f t="shared" si="2"/>
        <v>-4138269.0282868966</v>
      </c>
      <c r="BR28" s="329"/>
      <c r="BS28" s="329"/>
      <c r="BT28" s="329"/>
      <c r="BU28" s="329"/>
      <c r="BV28" s="329"/>
      <c r="BW28" s="329"/>
      <c r="BX28" s="329"/>
      <c r="BY28" s="329"/>
      <c r="BZ28" s="329"/>
      <c r="CA28" s="329"/>
      <c r="CB28" s="329"/>
      <c r="CC28" s="329"/>
      <c r="CD28" s="329"/>
      <c r="CE28" s="329"/>
      <c r="CF28" s="329"/>
      <c r="CG28" s="329"/>
      <c r="CH28" s="329"/>
      <c r="CI28" s="329"/>
      <c r="CJ28" s="329"/>
      <c r="CK28" s="284"/>
    </row>
    <row r="29" spans="1:89" s="11" customFormat="1">
      <c r="A29" s="309" t="s">
        <v>507</v>
      </c>
      <c r="I29" s="8" t="s">
        <v>506</v>
      </c>
      <c r="Z29" s="329">
        <f t="shared" ref="Z29:BQ29" si="3">(Z19-Z23)</f>
        <v>-979827.30792992329</v>
      </c>
      <c r="AA29" s="329">
        <f t="shared" si="3"/>
        <v>-992571.80717515096</v>
      </c>
      <c r="AB29" s="329">
        <f t="shared" si="3"/>
        <v>-1000832.0251687369</v>
      </c>
      <c r="AC29" s="329">
        <f t="shared" si="3"/>
        <v>-1009160.9849911844</v>
      </c>
      <c r="AD29" s="329">
        <f t="shared" si="3"/>
        <v>-1017559.2587144461</v>
      </c>
      <c r="AE29" s="329">
        <f t="shared" si="3"/>
        <v>-1026027.4231712773</v>
      </c>
      <c r="AF29" s="329">
        <f t="shared" si="3"/>
        <v>-1034566.0599948562</v>
      </c>
      <c r="AG29" s="329">
        <f t="shared" si="3"/>
        <v>-1043175.7556587339</v>
      </c>
      <c r="AH29" s="329">
        <f t="shared" si="3"/>
        <v>-1051857.1015171143</v>
      </c>
      <c r="AI29" s="329">
        <f t="shared" si="3"/>
        <v>-1060610.6938454723</v>
      </c>
      <c r="AJ29" s="329">
        <f t="shared" si="3"/>
        <v>-1069437.1338815093</v>
      </c>
      <c r="AK29" s="329">
        <f t="shared" si="3"/>
        <v>-1078337.0278664476</v>
      </c>
      <c r="AL29" s="329">
        <f t="shared" si="3"/>
        <v>-1087310.9870866702</v>
      </c>
      <c r="AM29" s="329">
        <f t="shared" si="3"/>
        <v>-1096359.6279157081</v>
      </c>
      <c r="AN29" s="329">
        <f t="shared" si="3"/>
        <v>-1105483.5718565746</v>
      </c>
      <c r="AO29" s="329">
        <f t="shared" si="3"/>
        <v>-1114683.4455844529</v>
      </c>
      <c r="AP29" s="329">
        <f t="shared" si="3"/>
        <v>-1123959.8809897404</v>
      </c>
      <c r="AQ29" s="329">
        <f t="shared" si="3"/>
        <v>-1133313.5152214468</v>
      </c>
      <c r="AR29" s="329">
        <f t="shared" si="3"/>
        <v>-1142744.9907309606</v>
      </c>
      <c r="AS29" s="329">
        <f t="shared" si="3"/>
        <v>-1152254.9553161736</v>
      </c>
      <c r="AT29" s="329">
        <f t="shared" si="3"/>
        <v>-1161844.0621659735</v>
      </c>
      <c r="AU29" s="329">
        <f t="shared" si="3"/>
        <v>-1171512.9699051098</v>
      </c>
      <c r="AV29" s="329">
        <f t="shared" si="3"/>
        <v>-1181262.3426394314</v>
      </c>
      <c r="AW29" s="329">
        <f t="shared" si="3"/>
        <v>-1191092.8500014991</v>
      </c>
      <c r="AX29" s="329">
        <f t="shared" si="3"/>
        <v>-1201005.167196579</v>
      </c>
      <c r="AY29" s="329">
        <f t="shared" si="3"/>
        <v>-1210999.9750490217</v>
      </c>
      <c r="AZ29" s="329">
        <f t="shared" si="3"/>
        <v>-1221077.9600490194</v>
      </c>
      <c r="BA29" s="329">
        <f t="shared" si="3"/>
        <v>-1231239.8143997632</v>
      </c>
      <c r="BB29" s="329">
        <f t="shared" si="3"/>
        <v>-1241486.2360649819</v>
      </c>
      <c r="BC29" s="329">
        <f t="shared" si="3"/>
        <v>-1251817.9288168831</v>
      </c>
      <c r="BD29" s="329">
        <f t="shared" si="3"/>
        <v>-1262235.6022844941</v>
      </c>
      <c r="BE29" s="329">
        <f t="shared" si="3"/>
        <v>-1272739.9720023973</v>
      </c>
      <c r="BF29" s="329">
        <f t="shared" si="3"/>
        <v>-1283331.759459882</v>
      </c>
      <c r="BG29" s="329">
        <f t="shared" si="3"/>
        <v>-1294011.6921504952</v>
      </c>
      <c r="BH29" s="329">
        <f t="shared" si="3"/>
        <v>-1304780.5036220127</v>
      </c>
      <c r="BI29" s="329">
        <f t="shared" si="3"/>
        <v>-1315638.9335268193</v>
      </c>
      <c r="BJ29" s="329">
        <f t="shared" si="3"/>
        <v>-1326587.7276727152</v>
      </c>
      <c r="BK29" s="329">
        <f t="shared" si="3"/>
        <v>-1337627.6380741389</v>
      </c>
      <c r="BL29" s="329">
        <f t="shared" si="3"/>
        <v>-1348759.4230038195</v>
      </c>
      <c r="BM29" s="329">
        <f t="shared" si="3"/>
        <v>-1359983.8470448588</v>
      </c>
      <c r="BN29" s="329">
        <f t="shared" si="3"/>
        <v>-1371301.681143248</v>
      </c>
      <c r="BO29" s="329">
        <f t="shared" si="3"/>
        <v>-1382713.7026608158</v>
      </c>
      <c r="BP29" s="329">
        <f t="shared" si="3"/>
        <v>-1394220.6954286264</v>
      </c>
      <c r="BQ29" s="329">
        <f t="shared" si="3"/>
        <v>-1405823.4498008122</v>
      </c>
      <c r="BR29" s="329"/>
      <c r="BS29" s="329"/>
      <c r="BT29" s="329"/>
      <c r="BU29" s="329"/>
      <c r="BV29" s="329"/>
      <c r="BW29" s="329"/>
      <c r="BX29" s="329"/>
      <c r="BY29" s="329"/>
      <c r="BZ29" s="329"/>
      <c r="CA29" s="329"/>
      <c r="CB29" s="329"/>
      <c r="CC29" s="329"/>
      <c r="CD29" s="329"/>
      <c r="CE29" s="329"/>
      <c r="CF29" s="329"/>
      <c r="CG29" s="329"/>
      <c r="CH29" s="329"/>
      <c r="CI29" s="329"/>
      <c r="CJ29" s="329"/>
      <c r="CK29" s="284"/>
    </row>
    <row r="30" spans="1:89" s="11" customFormat="1">
      <c r="A30" s="231" t="s">
        <v>508</v>
      </c>
      <c r="I30" s="8" t="s">
        <v>506</v>
      </c>
      <c r="Z30" s="327">
        <f>SUM(Z28:Z29)</f>
        <v>-3791011.9251846299</v>
      </c>
      <c r="AA30" s="327">
        <f t="shared" ref="AA30:BQ30" si="4">SUM(AA28:AA29)</f>
        <v>-3914367.6902682008</v>
      </c>
      <c r="AB30" s="327">
        <f t="shared" si="4"/>
        <v>-3946943.1978485398</v>
      </c>
      <c r="AC30" s="327">
        <f t="shared" si="4"/>
        <v>-3979789.7999652345</v>
      </c>
      <c r="AD30" s="327">
        <f t="shared" si="4"/>
        <v>-4012909.7526766891</v>
      </c>
      <c r="AE30" s="327">
        <f t="shared" si="4"/>
        <v>-4046305.3308163052</v>
      </c>
      <c r="AF30" s="327">
        <f t="shared" si="4"/>
        <v>-4079978.8281487296</v>
      </c>
      <c r="AG30" s="327">
        <f t="shared" si="4"/>
        <v>-4113932.5575274015</v>
      </c>
      <c r="AH30" s="327">
        <f t="shared" si="4"/>
        <v>-4148168.8510534083</v>
      </c>
      <c r="AI30" s="327">
        <f t="shared" si="4"/>
        <v>-4182690.0602356656</v>
      </c>
      <c r="AJ30" s="327">
        <f t="shared" si="4"/>
        <v>-4217498.5561524294</v>
      </c>
      <c r="AK30" s="327">
        <f t="shared" si="4"/>
        <v>-4252596.7296141591</v>
      </c>
      <c r="AL30" s="327">
        <f t="shared" si="4"/>
        <v>-4287986.9913277123</v>
      </c>
      <c r="AM30" s="327">
        <f t="shared" si="4"/>
        <v>-4323671.7720619468</v>
      </c>
      <c r="AN30" s="327">
        <f t="shared" si="4"/>
        <v>-4359653.5228146613</v>
      </c>
      <c r="AO30" s="327">
        <f t="shared" si="4"/>
        <v>-4395934.7149809413</v>
      </c>
      <c r="AP30" s="327">
        <f t="shared" si="4"/>
        <v>-4432517.8405229198</v>
      </c>
      <c r="AQ30" s="327">
        <f t="shared" si="4"/>
        <v>-4469405.412140917</v>
      </c>
      <c r="AR30" s="327">
        <f t="shared" si="4"/>
        <v>-4506599.9634460406</v>
      </c>
      <c r="AS30" s="327">
        <f t="shared" si="4"/>
        <v>-4544104.0491342051</v>
      </c>
      <c r="AT30" s="327">
        <f t="shared" si="4"/>
        <v>-4581920.2451615855</v>
      </c>
      <c r="AU30" s="327">
        <f t="shared" si="4"/>
        <v>-4620051.1489215586</v>
      </c>
      <c r="AV30" s="327">
        <f t="shared" si="4"/>
        <v>-4658499.379423108</v>
      </c>
      <c r="AW30" s="327">
        <f t="shared" si="4"/>
        <v>-4697267.5774707003</v>
      </c>
      <c r="AX30" s="327">
        <f t="shared" si="4"/>
        <v>-4736358.4058456635</v>
      </c>
      <c r="AY30" s="327">
        <f t="shared" si="4"/>
        <v>-4775774.5494890977</v>
      </c>
      <c r="AZ30" s="327">
        <f t="shared" si="4"/>
        <v>-4815518.7156862738</v>
      </c>
      <c r="BA30" s="327">
        <f t="shared" si="4"/>
        <v>-4855593.6342525864</v>
      </c>
      <c r="BB30" s="327">
        <f t="shared" si="4"/>
        <v>-4896002.0577210542</v>
      </c>
      <c r="BC30" s="327">
        <f t="shared" si="4"/>
        <v>-4936746.7615313688</v>
      </c>
      <c r="BD30" s="327">
        <f t="shared" si="4"/>
        <v>-4977830.5442205397</v>
      </c>
      <c r="BE30" s="327">
        <f t="shared" si="4"/>
        <v>-5019256.2276150873</v>
      </c>
      <c r="BF30" s="327">
        <f t="shared" si="4"/>
        <v>-5061026.6570248865</v>
      </c>
      <c r="BG30" s="327">
        <f t="shared" si="4"/>
        <v>-5103144.7014385732</v>
      </c>
      <c r="BH30" s="327">
        <f t="shared" si="4"/>
        <v>-5145613.2537206132</v>
      </c>
      <c r="BI30" s="327">
        <f t="shared" si="4"/>
        <v>-5188435.2308099912</v>
      </c>
      <c r="BJ30" s="327">
        <f t="shared" si="4"/>
        <v>-5231613.5739205666</v>
      </c>
      <c r="BK30" s="327">
        <f t="shared" si="4"/>
        <v>-5275151.2487430824</v>
      </c>
      <c r="BL30" s="327">
        <f t="shared" si="4"/>
        <v>-5319051.2456488647</v>
      </c>
      <c r="BM30" s="327">
        <f t="shared" si="4"/>
        <v>-5363316.5798952179</v>
      </c>
      <c r="BN30" s="327">
        <f t="shared" si="4"/>
        <v>-5407950.2918325262</v>
      </c>
      <c r="BO30" s="327">
        <f t="shared" si="4"/>
        <v>-5452955.4471130762</v>
      </c>
      <c r="BP30" s="327">
        <f t="shared" si="4"/>
        <v>-5498335.1369016254</v>
      </c>
      <c r="BQ30" s="327">
        <f t="shared" si="4"/>
        <v>-5544092.4780877084</v>
      </c>
      <c r="BR30" s="327"/>
      <c r="BS30" s="327"/>
      <c r="BT30" s="327"/>
      <c r="BU30" s="327"/>
      <c r="BV30" s="327"/>
      <c r="BW30" s="327"/>
      <c r="BX30" s="327"/>
      <c r="BY30" s="327"/>
      <c r="BZ30" s="327"/>
      <c r="CA30" s="327"/>
      <c r="CB30" s="327"/>
      <c r="CC30" s="327"/>
      <c r="CD30" s="327"/>
      <c r="CE30" s="327"/>
      <c r="CF30" s="327"/>
      <c r="CG30" s="327"/>
      <c r="CH30" s="327"/>
      <c r="CI30" s="327"/>
      <c r="CJ30" s="327"/>
      <c r="CK30" s="284"/>
    </row>
    <row r="31" spans="1:89" s="11" customFormat="1">
      <c r="A31" s="231"/>
      <c r="I31" s="8"/>
      <c r="Z31" s="327"/>
      <c r="AA31" s="327"/>
      <c r="AB31" s="327"/>
      <c r="AC31" s="327"/>
      <c r="AD31" s="327"/>
      <c r="AE31" s="327"/>
      <c r="AF31" s="327"/>
      <c r="AG31" s="327"/>
      <c r="AH31" s="327"/>
      <c r="AI31" s="327"/>
      <c r="AJ31" s="327"/>
      <c r="AK31" s="327"/>
      <c r="AL31" s="327"/>
      <c r="AM31" s="327"/>
      <c r="AN31" s="327"/>
      <c r="AO31" s="327"/>
      <c r="AP31" s="327"/>
      <c r="AQ31" s="327"/>
      <c r="AR31" s="327"/>
      <c r="AS31" s="327"/>
      <c r="AT31" s="327"/>
      <c r="AU31" s="327"/>
      <c r="AV31" s="327"/>
      <c r="AW31" s="327"/>
      <c r="AX31" s="327"/>
      <c r="AY31" s="327"/>
      <c r="AZ31" s="327"/>
      <c r="BA31" s="327"/>
      <c r="BB31" s="327"/>
      <c r="BC31" s="327"/>
      <c r="BD31" s="327"/>
      <c r="BE31" s="327"/>
      <c r="BF31" s="327"/>
      <c r="BG31" s="327"/>
      <c r="BH31" s="327"/>
      <c r="BI31" s="327"/>
      <c r="BJ31" s="327"/>
      <c r="BK31" s="327"/>
      <c r="BL31" s="327"/>
      <c r="BM31" s="327"/>
      <c r="BN31" s="327"/>
      <c r="BO31" s="327"/>
      <c r="BP31" s="327"/>
      <c r="BQ31" s="327"/>
      <c r="BR31" s="327"/>
      <c r="BS31" s="327"/>
      <c r="BT31" s="327"/>
      <c r="BU31" s="327"/>
      <c r="BV31" s="327"/>
      <c r="BW31" s="327"/>
      <c r="BX31" s="327"/>
      <c r="BY31" s="327"/>
      <c r="BZ31" s="327"/>
      <c r="CA31" s="327"/>
      <c r="CB31" s="327"/>
      <c r="CC31" s="327"/>
      <c r="CD31" s="327"/>
      <c r="CE31" s="327"/>
      <c r="CF31" s="327"/>
      <c r="CG31" s="327"/>
      <c r="CH31" s="327"/>
      <c r="CI31" s="327"/>
      <c r="CJ31" s="327"/>
      <c r="CK31" s="284"/>
    </row>
    <row r="32" spans="1:89" s="11" customFormat="1" ht="18">
      <c r="A32" s="23" t="s">
        <v>70</v>
      </c>
      <c r="B32" s="3"/>
      <c r="C32" s="3"/>
      <c r="D32" s="3"/>
      <c r="E32" s="3"/>
      <c r="F32" s="239"/>
      <c r="G32" s="239"/>
      <c r="I32"/>
      <c r="AA32" s="327"/>
      <c r="AB32" s="327"/>
      <c r="AC32" s="327"/>
      <c r="AD32" s="327"/>
      <c r="AE32" s="327"/>
      <c r="AF32" s="327"/>
      <c r="AG32" s="327"/>
      <c r="AH32" s="327"/>
      <c r="AI32" s="327"/>
      <c r="AJ32" s="327"/>
      <c r="AK32" s="327"/>
      <c r="AL32" s="327"/>
      <c r="AM32" s="327"/>
      <c r="AN32" s="327"/>
      <c r="AO32" s="327"/>
      <c r="AP32" s="327"/>
      <c r="AQ32" s="327"/>
      <c r="AR32" s="327"/>
      <c r="AS32" s="327"/>
      <c r="AT32" s="327"/>
      <c r="AU32" s="327"/>
      <c r="AV32" s="327"/>
      <c r="AW32" s="327"/>
      <c r="AX32" s="327"/>
      <c r="AY32" s="327"/>
      <c r="AZ32" s="327"/>
      <c r="BA32" s="327"/>
      <c r="BB32" s="327"/>
      <c r="BC32" s="327"/>
      <c r="BD32" s="327"/>
      <c r="BE32" s="327"/>
      <c r="BF32" s="327"/>
      <c r="BG32" s="327"/>
      <c r="BH32" s="327"/>
      <c r="BI32" s="327"/>
      <c r="BJ32" s="327"/>
      <c r="BK32" s="327"/>
      <c r="BL32" s="327"/>
      <c r="BM32" s="327"/>
      <c r="BN32" s="327"/>
      <c r="BO32" s="327"/>
      <c r="BP32" s="327"/>
      <c r="BQ32" s="327"/>
      <c r="BR32" s="327"/>
      <c r="BS32" s="327"/>
      <c r="BT32" s="327"/>
      <c r="BU32" s="327"/>
      <c r="BV32" s="327"/>
      <c r="BW32" s="327"/>
      <c r="BX32" s="327"/>
      <c r="BY32" s="327"/>
      <c r="BZ32" s="327"/>
      <c r="CA32" s="327"/>
      <c r="CB32" s="327"/>
      <c r="CC32" s="327"/>
      <c r="CD32" s="327"/>
      <c r="CE32" s="327"/>
      <c r="CF32" s="327"/>
      <c r="CG32" s="327"/>
      <c r="CH32" s="327"/>
      <c r="CI32" s="327"/>
      <c r="CJ32" s="327"/>
    </row>
    <row r="33" spans="1:90" s="11" customFormat="1">
      <c r="A33" s="33" t="str">
        <f>Global!B83</f>
        <v>Passenger Vehicles, All Travel</v>
      </c>
      <c r="B33" s="337">
        <f>Global!C83</f>
        <v>1.52</v>
      </c>
      <c r="D33"/>
      <c r="E33"/>
      <c r="I33" s="8" t="s">
        <v>72</v>
      </c>
      <c r="AA33" s="327"/>
      <c r="AB33" s="327"/>
      <c r="AC33" s="327"/>
      <c r="AD33" s="327"/>
      <c r="AE33" s="327"/>
      <c r="AF33" s="327"/>
      <c r="AG33" s="327"/>
      <c r="AH33" s="327"/>
      <c r="AI33" s="327"/>
      <c r="AJ33" s="327"/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/>
      <c r="BA33" s="327"/>
      <c r="BB33" s="327"/>
      <c r="BC33" s="327"/>
      <c r="BD33" s="327"/>
      <c r="BE33" s="327"/>
      <c r="BF33" s="327"/>
      <c r="BG33" s="327"/>
      <c r="BH33" s="327"/>
      <c r="BI33" s="327"/>
      <c r="BJ33" s="327"/>
      <c r="BK33" s="327"/>
      <c r="BL33" s="327"/>
      <c r="BM33" s="327"/>
      <c r="BN33" s="327"/>
      <c r="BO33" s="327"/>
      <c r="BP33" s="327"/>
      <c r="BQ33" s="327"/>
      <c r="BR33" s="327"/>
      <c r="BS33" s="327"/>
      <c r="BT33" s="327"/>
      <c r="BU33" s="327"/>
      <c r="BV33" s="327"/>
      <c r="BW33" s="327"/>
      <c r="BX33" s="327"/>
      <c r="BY33" s="327"/>
      <c r="BZ33" s="327"/>
      <c r="CA33" s="327"/>
      <c r="CB33" s="327"/>
      <c r="CC33" s="327"/>
      <c r="CD33" s="327"/>
      <c r="CE33" s="327"/>
      <c r="CF33" s="327"/>
      <c r="CG33" s="327"/>
      <c r="CH33" s="327"/>
      <c r="CI33" s="327"/>
      <c r="CJ33" s="327"/>
      <c r="CL33" s="4"/>
    </row>
    <row r="34" spans="1:90" s="11" customFormat="1">
      <c r="A34" s="33" t="s">
        <v>77</v>
      </c>
      <c r="B34" s="337">
        <f>Global!C84</f>
        <v>1</v>
      </c>
      <c r="D34"/>
      <c r="E34"/>
      <c r="I34" s="8" t="s">
        <v>78</v>
      </c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27"/>
      <c r="AN34" s="327"/>
      <c r="AO34" s="327"/>
      <c r="AP34" s="327"/>
      <c r="AQ34" s="327"/>
      <c r="AR34" s="327"/>
      <c r="AS34" s="327"/>
      <c r="AT34" s="327"/>
      <c r="AU34" s="327"/>
      <c r="AV34" s="327"/>
      <c r="AW34" s="327"/>
      <c r="AX34" s="327"/>
      <c r="AY34" s="327"/>
      <c r="AZ34" s="327"/>
      <c r="BA34" s="327"/>
      <c r="BB34" s="327"/>
      <c r="BC34" s="327"/>
      <c r="BD34" s="327"/>
      <c r="BE34" s="327"/>
      <c r="BF34" s="327"/>
      <c r="BG34" s="327"/>
      <c r="BH34" s="327"/>
      <c r="BI34" s="327"/>
      <c r="BJ34" s="327"/>
      <c r="BK34" s="327"/>
      <c r="BL34" s="327"/>
      <c r="BM34" s="327"/>
      <c r="BN34" s="327"/>
      <c r="BO34" s="327"/>
      <c r="BP34" s="327"/>
      <c r="BQ34" s="327"/>
      <c r="BR34" s="327"/>
      <c r="BS34" s="327"/>
      <c r="BT34" s="327"/>
      <c r="BU34" s="327"/>
      <c r="BV34" s="327"/>
      <c r="BW34" s="327"/>
      <c r="BX34" s="327"/>
      <c r="BY34" s="327"/>
      <c r="BZ34" s="327"/>
      <c r="CA34" s="327"/>
      <c r="CB34" s="327"/>
      <c r="CC34" s="327"/>
      <c r="CD34" s="327"/>
      <c r="CE34" s="327"/>
      <c r="CF34" s="327"/>
      <c r="CG34" s="327"/>
      <c r="CH34" s="327"/>
      <c r="CI34" s="327"/>
      <c r="CJ34" s="327"/>
      <c r="CL34" s="4"/>
    </row>
    <row r="35" spans="1:90" s="11" customFormat="1">
      <c r="A35" s="232"/>
      <c r="B35" s="336"/>
      <c r="C35" s="8"/>
      <c r="D35"/>
      <c r="E35"/>
      <c r="I35"/>
      <c r="AA35" s="327"/>
      <c r="AB35" s="327"/>
      <c r="AC35" s="327"/>
      <c r="AD35" s="327"/>
      <c r="AE35" s="327"/>
      <c r="AF35" s="327"/>
      <c r="AG35" s="327"/>
      <c r="AH35" s="327"/>
      <c r="AI35" s="327"/>
      <c r="AJ35" s="327"/>
      <c r="AK35" s="327"/>
      <c r="AL35" s="327"/>
      <c r="AM35" s="327"/>
      <c r="AN35" s="327"/>
      <c r="AO35" s="327"/>
      <c r="AP35" s="327"/>
      <c r="AQ35" s="327"/>
      <c r="AR35" s="327"/>
      <c r="AS35" s="327"/>
      <c r="AT35" s="327"/>
      <c r="AU35" s="327"/>
      <c r="AV35" s="327"/>
      <c r="AW35" s="327"/>
      <c r="AX35" s="327"/>
      <c r="AY35" s="327"/>
      <c r="AZ35" s="327"/>
      <c r="BA35" s="327"/>
      <c r="BB35" s="327"/>
      <c r="BC35" s="327"/>
      <c r="BD35" s="327"/>
      <c r="BE35" s="327"/>
      <c r="BF35" s="327"/>
      <c r="BG35" s="327"/>
      <c r="BH35" s="327"/>
      <c r="BI35" s="327"/>
      <c r="BJ35" s="327"/>
      <c r="BK35" s="327"/>
      <c r="BL35" s="327"/>
      <c r="BM35" s="327"/>
      <c r="BN35" s="327"/>
      <c r="BO35" s="327"/>
      <c r="BP35" s="327"/>
      <c r="BQ35" s="327"/>
      <c r="BR35" s="327"/>
      <c r="BS35" s="327"/>
      <c r="BT35" s="327"/>
      <c r="BU35" s="327"/>
      <c r="BV35" s="327"/>
      <c r="BW35" s="327"/>
      <c r="BX35" s="327"/>
      <c r="BY35" s="327"/>
      <c r="BZ35" s="327"/>
      <c r="CA35" s="327"/>
      <c r="CB35" s="327"/>
      <c r="CC35" s="327"/>
      <c r="CD35" s="327"/>
      <c r="CE35" s="327"/>
      <c r="CF35" s="327"/>
      <c r="CG35" s="327"/>
      <c r="CH35" s="327"/>
      <c r="CI35" s="327"/>
      <c r="CJ35" s="327"/>
    </row>
    <row r="36" spans="1:90" s="11" customFormat="1" ht="18">
      <c r="A36" s="23" t="s">
        <v>56</v>
      </c>
      <c r="B36" s="3"/>
      <c r="C36" s="3"/>
      <c r="D36" s="3"/>
      <c r="E36" s="3"/>
      <c r="F36" s="239"/>
      <c r="G36" s="239"/>
      <c r="I36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  <c r="AK36" s="327"/>
      <c r="AL36" s="327"/>
      <c r="AM36" s="327"/>
      <c r="AN36" s="327"/>
      <c r="AO36" s="327"/>
      <c r="AP36" s="327"/>
      <c r="AQ36" s="327"/>
      <c r="AR36" s="327"/>
      <c r="AS36" s="327"/>
      <c r="AT36" s="327"/>
      <c r="AU36" s="327"/>
      <c r="AV36" s="327"/>
      <c r="AW36" s="327"/>
      <c r="AX36" s="327"/>
      <c r="AY36" s="327"/>
      <c r="AZ36" s="327"/>
      <c r="BA36" s="327"/>
      <c r="BB36" s="327"/>
      <c r="BC36" s="327"/>
      <c r="BD36" s="327"/>
      <c r="BE36" s="327"/>
      <c r="BF36" s="327"/>
      <c r="BG36" s="327"/>
      <c r="BH36" s="327"/>
      <c r="BI36" s="327"/>
      <c r="BJ36" s="327"/>
      <c r="BK36" s="327"/>
      <c r="BL36" s="327"/>
      <c r="BM36" s="327"/>
      <c r="BN36" s="327"/>
      <c r="BO36" s="327"/>
      <c r="BP36" s="327"/>
      <c r="BQ36" s="327"/>
      <c r="BR36" s="327"/>
      <c r="BS36" s="327"/>
      <c r="BT36" s="327"/>
      <c r="BU36" s="327"/>
      <c r="BV36" s="327"/>
      <c r="BW36" s="327"/>
      <c r="BX36" s="327"/>
      <c r="BY36" s="327"/>
      <c r="BZ36" s="327"/>
      <c r="CA36" s="327"/>
      <c r="CB36" s="327"/>
      <c r="CC36" s="327"/>
      <c r="CD36" s="327"/>
      <c r="CE36" s="327"/>
      <c r="CF36" s="327"/>
      <c r="CG36" s="327"/>
      <c r="CH36" s="327"/>
      <c r="CI36" s="327"/>
      <c r="CJ36" s="327"/>
    </row>
    <row r="37" spans="1:90" s="11" customFormat="1">
      <c r="A37" s="33" t="s">
        <v>61</v>
      </c>
      <c r="B37" s="335"/>
      <c r="D37"/>
      <c r="E37"/>
      <c r="I37" s="294" t="s">
        <v>509</v>
      </c>
      <c r="Z37" s="335">
        <f>Global!Z66</f>
        <v>20.100000000000001</v>
      </c>
      <c r="AA37" s="335">
        <f>Global!AA66</f>
        <v>20.100000000000001</v>
      </c>
      <c r="AB37" s="335">
        <f>Global!AB66</f>
        <v>20.100000000000001</v>
      </c>
      <c r="AC37" s="335">
        <f>Global!AC66</f>
        <v>20.100000000000001</v>
      </c>
      <c r="AD37" s="335">
        <f>Global!AD66</f>
        <v>20.100000000000001</v>
      </c>
      <c r="AE37" s="335">
        <f>Global!AE66</f>
        <v>20.100000000000001</v>
      </c>
      <c r="AF37" s="335">
        <f>Global!AF66</f>
        <v>20.100000000000001</v>
      </c>
      <c r="AG37" s="335">
        <f>Global!AG66</f>
        <v>20.100000000000001</v>
      </c>
      <c r="AH37" s="335">
        <f>Global!AH66</f>
        <v>20.100000000000001</v>
      </c>
      <c r="AI37" s="335">
        <f>Global!AI66</f>
        <v>20.100000000000001</v>
      </c>
      <c r="AJ37" s="335">
        <f>Global!AJ66</f>
        <v>20.100000000000001</v>
      </c>
      <c r="AK37" s="335">
        <f>Global!AK66</f>
        <v>20.100000000000001</v>
      </c>
      <c r="AL37" s="335">
        <f>Global!AL66</f>
        <v>20.100000000000001</v>
      </c>
      <c r="AM37" s="335">
        <f>Global!AM66</f>
        <v>20.100000000000001</v>
      </c>
      <c r="AN37" s="335">
        <f>Global!AN66</f>
        <v>20.100000000000001</v>
      </c>
      <c r="AO37" s="335">
        <f>Global!AO66</f>
        <v>20.100000000000001</v>
      </c>
      <c r="AP37" s="335">
        <f>Global!AP66</f>
        <v>20.100000000000001</v>
      </c>
      <c r="AQ37" s="335">
        <f>Global!AQ66</f>
        <v>20.100000000000001</v>
      </c>
      <c r="AR37" s="335">
        <f>Global!AR66</f>
        <v>20.100000000000001</v>
      </c>
      <c r="AS37" s="335">
        <f>Global!AS66</f>
        <v>20.100000000000001</v>
      </c>
      <c r="AT37" s="335">
        <f>Global!AT66</f>
        <v>20.100000000000001</v>
      </c>
      <c r="AU37" s="335">
        <f>Global!AU66</f>
        <v>20.100000000000001</v>
      </c>
      <c r="AV37" s="335">
        <f>Global!AV66</f>
        <v>20.100000000000001</v>
      </c>
      <c r="AW37" s="335">
        <f>Global!AW66</f>
        <v>20.100000000000001</v>
      </c>
      <c r="AX37" s="335">
        <f>Global!AX66</f>
        <v>20.100000000000001</v>
      </c>
      <c r="AY37" s="335">
        <f>Global!AY66</f>
        <v>20.100000000000001</v>
      </c>
      <c r="AZ37" s="335">
        <f>Global!AZ66</f>
        <v>20.100000000000001</v>
      </c>
      <c r="BA37" s="335">
        <f>Global!BA66</f>
        <v>20.100000000000001</v>
      </c>
      <c r="BB37" s="335">
        <f>Global!BB66</f>
        <v>20.100000000000001</v>
      </c>
      <c r="BC37" s="335">
        <f>Global!BC66</f>
        <v>20.100000000000001</v>
      </c>
      <c r="BD37" s="335">
        <f>Global!BD66</f>
        <v>20.100000000000001</v>
      </c>
      <c r="BE37" s="335">
        <f>Global!BE66</f>
        <v>20.100000000000001</v>
      </c>
      <c r="BF37" s="335">
        <f>Global!BF66</f>
        <v>20.100000000000001</v>
      </c>
      <c r="BG37" s="335">
        <f>Global!BG66</f>
        <v>20.100000000000001</v>
      </c>
      <c r="BH37" s="335">
        <f>Global!BH66</f>
        <v>20.100000000000001</v>
      </c>
      <c r="BI37" s="335">
        <f>Global!BI66</f>
        <v>20.100000000000001</v>
      </c>
      <c r="BJ37" s="335">
        <f>Global!BJ66</f>
        <v>20.100000000000001</v>
      </c>
      <c r="BK37" s="335">
        <f>Global!BK66</f>
        <v>20.100000000000001</v>
      </c>
      <c r="BL37" s="335">
        <f>Global!BL66</f>
        <v>20.100000000000001</v>
      </c>
      <c r="BM37" s="335">
        <f>Global!BM66</f>
        <v>20.100000000000001</v>
      </c>
      <c r="BN37" s="335">
        <f>Global!BN66</f>
        <v>20.100000000000001</v>
      </c>
      <c r="BO37" s="335">
        <f>Global!BO66</f>
        <v>20.100000000000001</v>
      </c>
      <c r="BP37" s="335">
        <f>Global!BP66</f>
        <v>20.100000000000001</v>
      </c>
      <c r="BQ37" s="335">
        <f>Global!BQ66</f>
        <v>20.100000000000001</v>
      </c>
      <c r="BR37" s="335"/>
      <c r="BS37" s="335"/>
      <c r="BT37" s="335"/>
      <c r="BU37" s="335"/>
      <c r="BV37" s="335"/>
      <c r="BW37" s="335"/>
      <c r="BX37" s="335"/>
      <c r="BY37" s="335"/>
      <c r="BZ37" s="335"/>
      <c r="CA37" s="335"/>
      <c r="CB37" s="335"/>
      <c r="CC37" s="335"/>
      <c r="CD37" s="335"/>
      <c r="CE37" s="335"/>
      <c r="CF37" s="335"/>
      <c r="CG37" s="335"/>
      <c r="CH37" s="335"/>
      <c r="CI37" s="335"/>
      <c r="CJ37" s="335"/>
      <c r="CL37" s="4"/>
    </row>
    <row r="38" spans="1:90" s="11" customFormat="1">
      <c r="A38" s="33" t="s">
        <v>62</v>
      </c>
      <c r="B38" s="335"/>
      <c r="D38"/>
      <c r="E38"/>
      <c r="I38" s="294" t="s">
        <v>509</v>
      </c>
      <c r="Z38" s="335">
        <f>Global!Z69</f>
        <v>37.200000000000003</v>
      </c>
      <c r="AA38" s="335">
        <f>Global!AA69</f>
        <v>37.200000000000003</v>
      </c>
      <c r="AB38" s="335">
        <f>Global!AB69</f>
        <v>37.200000000000003</v>
      </c>
      <c r="AC38" s="335">
        <f>Global!AC69</f>
        <v>37.200000000000003</v>
      </c>
      <c r="AD38" s="335">
        <f>Global!AD69</f>
        <v>37.200000000000003</v>
      </c>
      <c r="AE38" s="335">
        <f>Global!AE69</f>
        <v>37.200000000000003</v>
      </c>
      <c r="AF38" s="335">
        <f>Global!AF69</f>
        <v>37.200000000000003</v>
      </c>
      <c r="AG38" s="335">
        <f>Global!AG69</f>
        <v>37.200000000000003</v>
      </c>
      <c r="AH38" s="335">
        <f>Global!AH69</f>
        <v>37.200000000000003</v>
      </c>
      <c r="AI38" s="335">
        <f>Global!AI69</f>
        <v>37.200000000000003</v>
      </c>
      <c r="AJ38" s="335">
        <f>Global!AJ69</f>
        <v>37.200000000000003</v>
      </c>
      <c r="AK38" s="335">
        <f>Global!AK69</f>
        <v>37.200000000000003</v>
      </c>
      <c r="AL38" s="335">
        <f>Global!AL69</f>
        <v>37.200000000000003</v>
      </c>
      <c r="AM38" s="335">
        <f>Global!AM69</f>
        <v>37.200000000000003</v>
      </c>
      <c r="AN38" s="335">
        <f>Global!AN69</f>
        <v>37.200000000000003</v>
      </c>
      <c r="AO38" s="335">
        <f>Global!AO69</f>
        <v>37.200000000000003</v>
      </c>
      <c r="AP38" s="335">
        <f>Global!AP69</f>
        <v>37.200000000000003</v>
      </c>
      <c r="AQ38" s="335">
        <f>Global!AQ69</f>
        <v>37.200000000000003</v>
      </c>
      <c r="AR38" s="335">
        <f>Global!AR69</f>
        <v>37.200000000000003</v>
      </c>
      <c r="AS38" s="335">
        <f>Global!AS69</f>
        <v>37.200000000000003</v>
      </c>
      <c r="AT38" s="335">
        <f>Global!AT69</f>
        <v>37.200000000000003</v>
      </c>
      <c r="AU38" s="335">
        <f>Global!AU69</f>
        <v>37.200000000000003</v>
      </c>
      <c r="AV38" s="335">
        <f>Global!AV69</f>
        <v>37.200000000000003</v>
      </c>
      <c r="AW38" s="335">
        <f>Global!AW69</f>
        <v>37.200000000000003</v>
      </c>
      <c r="AX38" s="335">
        <f>Global!AX69</f>
        <v>37.200000000000003</v>
      </c>
      <c r="AY38" s="335">
        <f>Global!AY69</f>
        <v>37.200000000000003</v>
      </c>
      <c r="AZ38" s="335">
        <f>Global!AZ69</f>
        <v>37.200000000000003</v>
      </c>
      <c r="BA38" s="335">
        <f>Global!BA69</f>
        <v>37.200000000000003</v>
      </c>
      <c r="BB38" s="335">
        <f>Global!BB69</f>
        <v>37.200000000000003</v>
      </c>
      <c r="BC38" s="335">
        <f>Global!BC69</f>
        <v>37.200000000000003</v>
      </c>
      <c r="BD38" s="335">
        <f>Global!BD69</f>
        <v>37.200000000000003</v>
      </c>
      <c r="BE38" s="335">
        <f>Global!BE69</f>
        <v>37.200000000000003</v>
      </c>
      <c r="BF38" s="335">
        <f>Global!BF69</f>
        <v>37.200000000000003</v>
      </c>
      <c r="BG38" s="335">
        <f>Global!BG69</f>
        <v>37.200000000000003</v>
      </c>
      <c r="BH38" s="335">
        <f>Global!BH69</f>
        <v>37.200000000000003</v>
      </c>
      <c r="BI38" s="335">
        <f>Global!BI69</f>
        <v>37.200000000000003</v>
      </c>
      <c r="BJ38" s="335">
        <f>Global!BJ69</f>
        <v>37.200000000000003</v>
      </c>
      <c r="BK38" s="335">
        <f>Global!BK69</f>
        <v>37.200000000000003</v>
      </c>
      <c r="BL38" s="335">
        <f>Global!BL69</f>
        <v>37.200000000000003</v>
      </c>
      <c r="BM38" s="335">
        <f>Global!BM69</f>
        <v>37.200000000000003</v>
      </c>
      <c r="BN38" s="335">
        <f>Global!BN69</f>
        <v>37.200000000000003</v>
      </c>
      <c r="BO38" s="335">
        <f>Global!BO69</f>
        <v>37.200000000000003</v>
      </c>
      <c r="BP38" s="335">
        <f>Global!BP69</f>
        <v>37.200000000000003</v>
      </c>
      <c r="BQ38" s="335">
        <f>Global!BQ69</f>
        <v>37.200000000000003</v>
      </c>
      <c r="BR38" s="335"/>
      <c r="BS38" s="335"/>
      <c r="BT38" s="335"/>
      <c r="BU38" s="335"/>
      <c r="BV38" s="335"/>
      <c r="BW38" s="335"/>
      <c r="BX38" s="335"/>
      <c r="BY38" s="335"/>
      <c r="BZ38" s="335"/>
      <c r="CA38" s="335"/>
      <c r="CB38" s="335"/>
      <c r="CC38" s="335"/>
      <c r="CD38" s="335"/>
      <c r="CE38" s="335"/>
      <c r="CF38" s="335"/>
      <c r="CG38" s="335"/>
      <c r="CH38" s="335"/>
      <c r="CI38" s="335"/>
      <c r="CJ38" s="335"/>
      <c r="CL38" s="4"/>
    </row>
    <row r="39" spans="1:90">
      <c r="AA39" s="329"/>
      <c r="AB39" s="329"/>
      <c r="AC39" s="329"/>
      <c r="AD39" s="329"/>
      <c r="AE39" s="329"/>
      <c r="AF39" s="329"/>
      <c r="AG39" s="329"/>
      <c r="AH39" s="329"/>
      <c r="AI39" s="329"/>
      <c r="AJ39" s="329"/>
      <c r="AK39" s="329"/>
      <c r="AL39" s="329"/>
      <c r="AM39" s="329"/>
      <c r="AN39" s="329"/>
      <c r="AO39" s="329"/>
      <c r="AP39" s="329"/>
      <c r="AQ39" s="329"/>
      <c r="AR39" s="329"/>
      <c r="AS39" s="329"/>
      <c r="AT39" s="329"/>
      <c r="AU39" s="329"/>
      <c r="AV39" s="329"/>
      <c r="AW39" s="329"/>
      <c r="AX39" s="329"/>
      <c r="AY39" s="329"/>
      <c r="AZ39" s="329"/>
      <c r="BA39" s="329"/>
      <c r="BB39" s="329"/>
      <c r="BC39" s="329"/>
      <c r="BD39" s="329"/>
      <c r="BE39" s="329"/>
      <c r="BF39" s="329"/>
      <c r="BG39" s="329"/>
      <c r="BH39" s="329"/>
      <c r="BI39" s="329"/>
      <c r="BJ39" s="329"/>
      <c r="BK39" s="329"/>
      <c r="BL39" s="329"/>
      <c r="BM39" s="329"/>
      <c r="BN39" s="329"/>
      <c r="BO39" s="329"/>
      <c r="BP39" s="329"/>
      <c r="BQ39" s="329"/>
      <c r="BR39" s="329"/>
      <c r="BS39" s="329"/>
      <c r="BT39" s="329"/>
      <c r="BU39" s="329"/>
      <c r="BV39" s="329"/>
      <c r="BW39" s="329"/>
      <c r="BX39" s="329"/>
      <c r="BY39" s="329"/>
      <c r="BZ39" s="329"/>
      <c r="CA39" s="329"/>
      <c r="CB39" s="329"/>
      <c r="CC39" s="329"/>
      <c r="CD39" s="329"/>
      <c r="CE39" s="329"/>
      <c r="CF39" s="329"/>
      <c r="CG39" s="329"/>
      <c r="CH39" s="329"/>
      <c r="CI39" s="329"/>
      <c r="CJ39" s="329"/>
      <c r="CL39" s="4"/>
    </row>
    <row r="40" spans="1:90" ht="15.6">
      <c r="A40" s="305" t="s">
        <v>510</v>
      </c>
      <c r="B40" s="305"/>
      <c r="C40" s="305"/>
      <c r="D40" s="305"/>
      <c r="E40" s="305"/>
      <c r="F40" s="334"/>
      <c r="G40" s="334"/>
      <c r="I40" s="261"/>
      <c r="AA40" s="329"/>
      <c r="AB40" s="329"/>
      <c r="AC40" s="329"/>
      <c r="AD40" s="329"/>
      <c r="AE40" s="329"/>
      <c r="AF40" s="329"/>
      <c r="AG40" s="329"/>
      <c r="AH40" s="329"/>
      <c r="AI40" s="329"/>
      <c r="AJ40" s="329"/>
      <c r="AK40" s="329"/>
      <c r="AL40" s="329"/>
      <c r="AM40" s="329"/>
      <c r="AN40" s="329"/>
      <c r="AO40" s="329"/>
      <c r="AP40" s="329"/>
      <c r="AQ40" s="329"/>
      <c r="AR40" s="329"/>
      <c r="AS40" s="329"/>
      <c r="AT40" s="329"/>
      <c r="AU40" s="329"/>
      <c r="AV40" s="329"/>
      <c r="AW40" s="329"/>
      <c r="AX40" s="329"/>
      <c r="AY40" s="329"/>
      <c r="AZ40" s="329"/>
      <c r="BA40" s="329"/>
      <c r="BB40" s="329"/>
      <c r="BC40" s="329"/>
      <c r="BD40" s="329"/>
      <c r="BE40" s="329"/>
      <c r="BF40" s="329"/>
      <c r="BG40" s="329"/>
      <c r="BH40" s="329"/>
      <c r="BI40" s="329"/>
      <c r="BJ40" s="329"/>
      <c r="BK40" s="329"/>
      <c r="BL40" s="329"/>
      <c r="BM40" s="329"/>
      <c r="BN40" s="329"/>
      <c r="BO40" s="329"/>
      <c r="BP40" s="329"/>
      <c r="BQ40" s="329"/>
      <c r="BR40" s="329"/>
      <c r="BS40" s="329"/>
      <c r="BT40" s="329"/>
      <c r="BU40" s="329"/>
      <c r="BV40" s="329"/>
      <c r="BW40" s="329"/>
      <c r="BX40" s="329"/>
      <c r="BY40" s="329"/>
      <c r="BZ40" s="329"/>
      <c r="CA40" s="329"/>
      <c r="CB40" s="329"/>
      <c r="CC40" s="329"/>
      <c r="CD40" s="329"/>
      <c r="CE40" s="329"/>
      <c r="CF40" s="329"/>
      <c r="CG40" s="329"/>
      <c r="CH40" s="329"/>
      <c r="CI40" s="329"/>
      <c r="CJ40" s="329"/>
    </row>
    <row r="41" spans="1:90" ht="15.6">
      <c r="I41" s="261"/>
      <c r="AA41" s="329"/>
      <c r="AB41" s="329"/>
      <c r="AC41" s="329"/>
      <c r="AD41" s="329"/>
      <c r="AE41" s="329"/>
      <c r="AF41" s="329"/>
      <c r="AG41" s="329"/>
      <c r="AH41" s="329"/>
      <c r="AI41" s="329"/>
      <c r="AJ41" s="329"/>
      <c r="AK41" s="329"/>
      <c r="AL41" s="329"/>
      <c r="AM41" s="329"/>
      <c r="AN41" s="329"/>
      <c r="AO41" s="329"/>
      <c r="AP41" s="329"/>
      <c r="AQ41" s="329"/>
      <c r="AR41" s="329"/>
      <c r="AS41" s="329"/>
      <c r="AT41" s="329"/>
      <c r="AU41" s="329"/>
      <c r="AV41" s="329"/>
      <c r="AW41" s="329"/>
      <c r="AX41" s="329"/>
      <c r="AY41" s="329"/>
      <c r="AZ41" s="329"/>
      <c r="BA41" s="329"/>
      <c r="BB41" s="329"/>
      <c r="BC41" s="329"/>
      <c r="BD41" s="329"/>
      <c r="BE41" s="329"/>
      <c r="BF41" s="329"/>
      <c r="BG41" s="329"/>
      <c r="BH41" s="329"/>
      <c r="BI41" s="329"/>
      <c r="BJ41" s="329"/>
      <c r="BK41" s="329"/>
      <c r="BL41" s="329"/>
      <c r="BM41" s="329"/>
      <c r="BN41" s="329"/>
      <c r="BO41" s="329"/>
      <c r="BP41" s="329"/>
      <c r="BQ41" s="329"/>
      <c r="BR41" s="329"/>
      <c r="BS41" s="329"/>
      <c r="BT41" s="329"/>
      <c r="BU41" s="329"/>
      <c r="BV41" s="329"/>
      <c r="BW41" s="329"/>
      <c r="BX41" s="329"/>
      <c r="BY41" s="329"/>
      <c r="BZ41" s="329"/>
      <c r="CA41" s="329"/>
      <c r="CB41" s="329"/>
      <c r="CC41" s="329"/>
      <c r="CD41" s="329"/>
      <c r="CE41" s="329"/>
      <c r="CF41" s="329"/>
      <c r="CG41" s="329"/>
      <c r="CH41" s="329"/>
      <c r="CI41" s="329"/>
      <c r="CJ41" s="329"/>
    </row>
    <row r="42" spans="1:90">
      <c r="A42" s="232" t="s">
        <v>511</v>
      </c>
      <c r="Z42" s="333"/>
    </row>
    <row r="43" spans="1:90">
      <c r="A43" s="310" t="s">
        <v>505</v>
      </c>
      <c r="I43" s="8" t="s">
        <v>494</v>
      </c>
      <c r="Z43" s="333">
        <f t="shared" ref="Z43:BQ43" si="5">Z$28*$B$33*Z$37</f>
        <v>-85887312.426365808</v>
      </c>
      <c r="AA43" s="333">
        <f t="shared" si="5"/>
        <v>-89266707.820258856</v>
      </c>
      <c r="AB43" s="333">
        <f t="shared" si="5"/>
        <v>-90009588.547713354</v>
      </c>
      <c r="AC43" s="333">
        <f t="shared" si="5"/>
        <v>-90758651.555087179</v>
      </c>
      <c r="AD43" s="333">
        <f t="shared" si="5"/>
        <v>-91513948.291534454</v>
      </c>
      <c r="AE43" s="333">
        <f t="shared" si="5"/>
        <v>-92275530.634370908</v>
      </c>
      <c r="AF43" s="333">
        <f t="shared" si="5"/>
        <v>-93043450.892637148</v>
      </c>
      <c r="AG43" s="333">
        <f t="shared" si="5"/>
        <v>-93817761.810691535</v>
      </c>
      <c r="AH43" s="333">
        <f t="shared" si="5"/>
        <v>-94598516.571832865</v>
      </c>
      <c r="AI43" s="333">
        <f t="shared" si="5"/>
        <v>-95385768.801953197</v>
      </c>
      <c r="AJ43" s="333">
        <f t="shared" si="5"/>
        <v>-96179572.573221177</v>
      </c>
      <c r="AK43" s="333">
        <f t="shared" si="5"/>
        <v>-96979982.4077961</v>
      </c>
      <c r="AL43" s="333">
        <f t="shared" si="5"/>
        <v>-97787053.281572327</v>
      </c>
      <c r="AM43" s="333">
        <f t="shared" si="5"/>
        <v>-98600840.627955884</v>
      </c>
      <c r="AN43" s="333">
        <f t="shared" si="5"/>
        <v>-99421400.341671467</v>
      </c>
      <c r="AO43" s="333">
        <f t="shared" si="5"/>
        <v>-100248788.78260152</v>
      </c>
      <c r="AP43" s="333">
        <f t="shared" si="5"/>
        <v>-101083062.77965771</v>
      </c>
      <c r="AQ43" s="333">
        <f t="shared" si="5"/>
        <v>-101924279.63468365</v>
      </c>
      <c r="AR43" s="333">
        <f t="shared" si="5"/>
        <v>-102772497.12639114</v>
      </c>
      <c r="AS43" s="333">
        <f t="shared" si="5"/>
        <v>-103627773.51432849</v>
      </c>
      <c r="AT43" s="333">
        <f t="shared" si="5"/>
        <v>-104490167.54288195</v>
      </c>
      <c r="AU43" s="333">
        <f t="shared" si="5"/>
        <v>-105359738.44531056</v>
      </c>
      <c r="AV43" s="333">
        <f t="shared" si="5"/>
        <v>-106236545.94781491</v>
      </c>
      <c r="AW43" s="333">
        <f t="shared" si="5"/>
        <v>-107120650.27363904</v>
      </c>
      <c r="AX43" s="333">
        <f t="shared" si="5"/>
        <v>-108012112.14720683</v>
      </c>
      <c r="AY43" s="333">
        <f t="shared" si="5"/>
        <v>-108910992.79829323</v>
      </c>
      <c r="AZ43" s="333">
        <f t="shared" si="5"/>
        <v>-109817353.96622941</v>
      </c>
      <c r="BA43" s="333">
        <f t="shared" si="5"/>
        <v>-110731257.90414347</v>
      </c>
      <c r="BB43" s="333">
        <f t="shared" si="5"/>
        <v>-111652767.38323633</v>
      </c>
      <c r="BC43" s="333">
        <f t="shared" si="5"/>
        <v>-112581945.69709298</v>
      </c>
      <c r="BD43" s="333">
        <f t="shared" si="5"/>
        <v>-113518856.66603006</v>
      </c>
      <c r="BE43" s="333">
        <f t="shared" si="5"/>
        <v>-114463564.64147891</v>
      </c>
      <c r="BF43" s="333">
        <f t="shared" si="5"/>
        <v>-115416134.51040602</v>
      </c>
      <c r="BG43" s="333">
        <f t="shared" si="5"/>
        <v>-116376631.69976936</v>
      </c>
      <c r="BH43" s="333">
        <f t="shared" si="5"/>
        <v>-117345122.18101244</v>
      </c>
      <c r="BI43" s="333">
        <f t="shared" si="5"/>
        <v>-118321672.47459547</v>
      </c>
      <c r="BJ43" s="333">
        <f t="shared" si="5"/>
        <v>-119306349.65456435</v>
      </c>
      <c r="BK43" s="333">
        <f t="shared" si="5"/>
        <v>-120299221.35315758</v>
      </c>
      <c r="BL43" s="333">
        <f t="shared" si="5"/>
        <v>-121300355.76545143</v>
      </c>
      <c r="BM43" s="333">
        <f t="shared" si="5"/>
        <v>-122309821.65404418</v>
      </c>
      <c r="BN43" s="333">
        <f t="shared" si="5"/>
        <v>-123327688.35377884</v>
      </c>
      <c r="BO43" s="333">
        <f t="shared" si="5"/>
        <v>-124354025.77650547</v>
      </c>
      <c r="BP43" s="333">
        <f t="shared" si="5"/>
        <v>-125388904.41588308</v>
      </c>
      <c r="BQ43" s="333">
        <f t="shared" si="5"/>
        <v>-126432395.35222128</v>
      </c>
      <c r="BR43" s="333"/>
      <c r="BS43" s="333"/>
      <c r="BT43" s="333"/>
      <c r="BU43" s="333"/>
      <c r="BV43" s="333"/>
      <c r="BW43" s="333"/>
      <c r="BX43" s="333"/>
      <c r="BY43" s="333"/>
      <c r="BZ43" s="333"/>
      <c r="CA43" s="333"/>
      <c r="CB43" s="333"/>
      <c r="CC43" s="333"/>
      <c r="CD43" s="333"/>
      <c r="CE43" s="333"/>
      <c r="CF43" s="333"/>
      <c r="CG43" s="333"/>
      <c r="CH43" s="333"/>
      <c r="CI43" s="333"/>
      <c r="CJ43" s="333"/>
    </row>
    <row r="44" spans="1:90">
      <c r="A44" s="310" t="s">
        <v>507</v>
      </c>
      <c r="I44" s="8" t="s">
        <v>494</v>
      </c>
      <c r="Z44" s="333">
        <f t="shared" ref="Z44:BQ44" si="6">Z$29*$B$34*Z$38</f>
        <v>-36449575.85499315</v>
      </c>
      <c r="AA44" s="333">
        <f t="shared" si="6"/>
        <v>-36923671.22691562</v>
      </c>
      <c r="AB44" s="333">
        <f t="shared" si="6"/>
        <v>-37230951.336277016</v>
      </c>
      <c r="AC44" s="333">
        <f t="shared" si="6"/>
        <v>-37540788.641672067</v>
      </c>
      <c r="AD44" s="333">
        <f t="shared" si="6"/>
        <v>-37853204.424177401</v>
      </c>
      <c r="AE44" s="333">
        <f t="shared" si="6"/>
        <v>-38168220.141971521</v>
      </c>
      <c r="AF44" s="333">
        <f t="shared" si="6"/>
        <v>-38485857.431808658</v>
      </c>
      <c r="AG44" s="333">
        <f t="shared" si="6"/>
        <v>-38806138.110504903</v>
      </c>
      <c r="AH44" s="333">
        <f t="shared" si="6"/>
        <v>-39129084.176436655</v>
      </c>
      <c r="AI44" s="333">
        <f t="shared" si="6"/>
        <v>-39454717.81105157</v>
      </c>
      <c r="AJ44" s="333">
        <f t="shared" si="6"/>
        <v>-39783061.380392149</v>
      </c>
      <c r="AK44" s="333">
        <f t="shared" si="6"/>
        <v>-40114137.436631851</v>
      </c>
      <c r="AL44" s="333">
        <f t="shared" si="6"/>
        <v>-40447968.719624139</v>
      </c>
      <c r="AM44" s="333">
        <f t="shared" si="6"/>
        <v>-40784578.158464342</v>
      </c>
      <c r="AN44" s="333">
        <f t="shared" si="6"/>
        <v>-41123988.873064578</v>
      </c>
      <c r="AO44" s="333">
        <f t="shared" si="6"/>
        <v>-41466224.17574165</v>
      </c>
      <c r="AP44" s="333">
        <f t="shared" si="6"/>
        <v>-41811307.572818346</v>
      </c>
      <c r="AQ44" s="333">
        <f t="shared" si="6"/>
        <v>-42159262.766237825</v>
      </c>
      <c r="AR44" s="333">
        <f t="shared" si="6"/>
        <v>-42510113.655191742</v>
      </c>
      <c r="AS44" s="333">
        <f t="shared" si="6"/>
        <v>-42863884.337761663</v>
      </c>
      <c r="AT44" s="333">
        <f t="shared" si="6"/>
        <v>-43220599.11257422</v>
      </c>
      <c r="AU44" s="333">
        <f t="shared" si="6"/>
        <v>-43580282.480470091</v>
      </c>
      <c r="AV44" s="333">
        <f t="shared" si="6"/>
        <v>-43942959.146186851</v>
      </c>
      <c r="AW44" s="333">
        <f t="shared" si="6"/>
        <v>-44308654.020055771</v>
      </c>
      <c r="AX44" s="333">
        <f t="shared" si="6"/>
        <v>-44677392.219712742</v>
      </c>
      <c r="AY44" s="333">
        <f t="shared" si="6"/>
        <v>-45049199.071823612</v>
      </c>
      <c r="AZ44" s="333">
        <f t="shared" si="6"/>
        <v>-45424100.113823526</v>
      </c>
      <c r="BA44" s="333">
        <f t="shared" si="6"/>
        <v>-45802121.095671199</v>
      </c>
      <c r="BB44" s="333">
        <f t="shared" si="6"/>
        <v>-46183287.981617332</v>
      </c>
      <c r="BC44" s="333">
        <f t="shared" si="6"/>
        <v>-46567626.951988056</v>
      </c>
      <c r="BD44" s="333">
        <f t="shared" si="6"/>
        <v>-46955164.404983185</v>
      </c>
      <c r="BE44" s="333">
        <f t="shared" si="6"/>
        <v>-47345926.95848918</v>
      </c>
      <c r="BF44" s="333">
        <f t="shared" si="6"/>
        <v>-47739941.451907612</v>
      </c>
      <c r="BG44" s="333">
        <f t="shared" si="6"/>
        <v>-48137234.947998427</v>
      </c>
      <c r="BH44" s="333">
        <f t="shared" si="6"/>
        <v>-48537834.734738879</v>
      </c>
      <c r="BI44" s="333">
        <f t="shared" si="6"/>
        <v>-48941768.327197686</v>
      </c>
      <c r="BJ44" s="333">
        <f t="shared" si="6"/>
        <v>-49349063.469425008</v>
      </c>
      <c r="BK44" s="333">
        <f t="shared" si="6"/>
        <v>-49759748.136357971</v>
      </c>
      <c r="BL44" s="333">
        <f t="shared" si="6"/>
        <v>-50173850.535742089</v>
      </c>
      <c r="BM44" s="333">
        <f t="shared" si="6"/>
        <v>-50591399.110068753</v>
      </c>
      <c r="BN44" s="333">
        <f t="shared" si="6"/>
        <v>-51012422.53852883</v>
      </c>
      <c r="BO44" s="333">
        <f t="shared" si="6"/>
        <v>-51436949.73898235</v>
      </c>
      <c r="BP44" s="333">
        <f t="shared" si="6"/>
        <v>-51865009.869944908</v>
      </c>
      <c r="BQ44" s="333">
        <f t="shared" si="6"/>
        <v>-52296632.332590215</v>
      </c>
      <c r="BR44" s="333"/>
      <c r="BS44" s="333"/>
      <c r="BT44" s="333"/>
      <c r="BU44" s="333"/>
      <c r="BV44" s="333"/>
      <c r="BW44" s="333"/>
      <c r="BX44" s="333"/>
      <c r="BY44" s="333"/>
      <c r="BZ44" s="333"/>
      <c r="CA44" s="333"/>
      <c r="CB44" s="333"/>
      <c r="CC44" s="333"/>
      <c r="CD44" s="333"/>
      <c r="CE44" s="333"/>
      <c r="CF44" s="333"/>
      <c r="CG44" s="333"/>
      <c r="CH44" s="333"/>
      <c r="CI44" s="333"/>
      <c r="CJ44" s="333"/>
    </row>
    <row r="45" spans="1:90">
      <c r="A45" s="310" t="s">
        <v>512</v>
      </c>
      <c r="I45" s="8" t="s">
        <v>494</v>
      </c>
      <c r="Z45" s="332">
        <f>SUM(Z43:Z44)</f>
        <v>-122336888.28135896</v>
      </c>
      <c r="AA45" s="332">
        <f t="shared" ref="AA45:BQ45" si="7">SUM(AA43:AA44)</f>
        <v>-126190379.04717448</v>
      </c>
      <c r="AB45" s="332">
        <f t="shared" si="7"/>
        <v>-127240539.88399038</v>
      </c>
      <c r="AC45" s="332">
        <f t="shared" si="7"/>
        <v>-128299440.19675925</v>
      </c>
      <c r="AD45" s="332">
        <f t="shared" si="7"/>
        <v>-129367152.71571186</v>
      </c>
      <c r="AE45" s="332">
        <f t="shared" si="7"/>
        <v>-130443750.77634242</v>
      </c>
      <c r="AF45" s="332">
        <f t="shared" si="7"/>
        <v>-131529308.32444581</v>
      </c>
      <c r="AG45" s="332">
        <f t="shared" si="7"/>
        <v>-132623899.92119643</v>
      </c>
      <c r="AH45" s="332">
        <f t="shared" si="7"/>
        <v>-133727600.74826953</v>
      </c>
      <c r="AI45" s="332">
        <f t="shared" si="7"/>
        <v>-134840486.61300477</v>
      </c>
      <c r="AJ45" s="332">
        <f t="shared" si="7"/>
        <v>-135962633.95361334</v>
      </c>
      <c r="AK45" s="332">
        <f t="shared" si="7"/>
        <v>-137094119.84442794</v>
      </c>
      <c r="AL45" s="332">
        <f t="shared" si="7"/>
        <v>-138235022.00119647</v>
      </c>
      <c r="AM45" s="332">
        <f t="shared" si="7"/>
        <v>-139385418.78642023</v>
      </c>
      <c r="AN45" s="332">
        <f t="shared" si="7"/>
        <v>-140545389.21473604</v>
      </c>
      <c r="AO45" s="332">
        <f t="shared" si="7"/>
        <v>-141715012.95834318</v>
      </c>
      <c r="AP45" s="332">
        <f t="shared" si="7"/>
        <v>-142894370.35247606</v>
      </c>
      <c r="AQ45" s="332">
        <f t="shared" si="7"/>
        <v>-144083542.40092146</v>
      </c>
      <c r="AR45" s="332">
        <f t="shared" si="7"/>
        <v>-145282610.78158289</v>
      </c>
      <c r="AS45" s="332">
        <f t="shared" si="7"/>
        <v>-146491657.85209015</v>
      </c>
      <c r="AT45" s="332">
        <f t="shared" si="7"/>
        <v>-147710766.65545619</v>
      </c>
      <c r="AU45" s="332">
        <f t="shared" si="7"/>
        <v>-148940020.92578065</v>
      </c>
      <c r="AV45" s="332">
        <f t="shared" si="7"/>
        <v>-150179505.09400177</v>
      </c>
      <c r="AW45" s="332">
        <f t="shared" si="7"/>
        <v>-151429304.29369479</v>
      </c>
      <c r="AX45" s="332">
        <f t="shared" si="7"/>
        <v>-152689504.36691958</v>
      </c>
      <c r="AY45" s="332">
        <f t="shared" si="7"/>
        <v>-153960191.87011683</v>
      </c>
      <c r="AZ45" s="332">
        <f t="shared" si="7"/>
        <v>-155241454.08005294</v>
      </c>
      <c r="BA45" s="332">
        <f t="shared" si="7"/>
        <v>-156533378.99981466</v>
      </c>
      <c r="BB45" s="332">
        <f t="shared" si="7"/>
        <v>-157836055.36485368</v>
      </c>
      <c r="BC45" s="332">
        <f t="shared" si="7"/>
        <v>-159149572.64908105</v>
      </c>
      <c r="BD45" s="332">
        <f t="shared" si="7"/>
        <v>-160474021.07101324</v>
      </c>
      <c r="BE45" s="332">
        <f t="shared" si="7"/>
        <v>-161809491.59996808</v>
      </c>
      <c r="BF45" s="332">
        <f t="shared" si="7"/>
        <v>-163156075.96231362</v>
      </c>
      <c r="BG45" s="332">
        <f t="shared" si="7"/>
        <v>-164513866.64776778</v>
      </c>
      <c r="BH45" s="332">
        <f t="shared" si="7"/>
        <v>-165882956.91575131</v>
      </c>
      <c r="BI45" s="332">
        <f t="shared" si="7"/>
        <v>-167263440.80179316</v>
      </c>
      <c r="BJ45" s="332">
        <f t="shared" si="7"/>
        <v>-168655413.12398934</v>
      </c>
      <c r="BK45" s="332">
        <f t="shared" si="7"/>
        <v>-170058969.48951554</v>
      </c>
      <c r="BL45" s="332">
        <f t="shared" si="7"/>
        <v>-171474206.30119354</v>
      </c>
      <c r="BM45" s="332">
        <f t="shared" si="7"/>
        <v>-172901220.76411295</v>
      </c>
      <c r="BN45" s="332">
        <f t="shared" si="7"/>
        <v>-174340110.89230767</v>
      </c>
      <c r="BO45" s="332">
        <f t="shared" si="7"/>
        <v>-175790975.51548782</v>
      </c>
      <c r="BP45" s="332">
        <f t="shared" si="7"/>
        <v>-177253914.28582799</v>
      </c>
      <c r="BQ45" s="332">
        <f t="shared" si="7"/>
        <v>-178729027.6848115</v>
      </c>
      <c r="BR45" s="333"/>
      <c r="BS45" s="333"/>
      <c r="BT45" s="333"/>
      <c r="BU45" s="333"/>
      <c r="BV45" s="333"/>
      <c r="BW45" s="333"/>
      <c r="BX45" s="333"/>
      <c r="BY45" s="333"/>
      <c r="BZ45" s="333"/>
      <c r="CA45" s="333"/>
      <c r="CB45" s="333"/>
      <c r="CC45" s="333"/>
      <c r="CD45" s="333"/>
      <c r="CE45" s="333"/>
      <c r="CF45" s="333"/>
      <c r="CG45" s="333"/>
      <c r="CH45" s="333"/>
      <c r="CI45" s="333"/>
      <c r="CJ45" s="333"/>
    </row>
    <row r="46" spans="1:90" s="11" customFormat="1">
      <c r="A46" s="231"/>
      <c r="I46" s="8"/>
      <c r="Z46" s="332"/>
      <c r="AA46" s="332"/>
      <c r="AB46" s="332"/>
      <c r="AC46" s="332"/>
      <c r="AD46" s="332"/>
      <c r="AE46" s="332"/>
      <c r="AF46" s="332"/>
      <c r="AG46" s="332"/>
      <c r="AH46" s="332"/>
      <c r="AI46" s="332"/>
      <c r="AJ46" s="332"/>
      <c r="AK46" s="332"/>
      <c r="AL46" s="332"/>
      <c r="AM46" s="332"/>
      <c r="AN46" s="332"/>
      <c r="AO46" s="332"/>
      <c r="AP46" s="332"/>
      <c r="AQ46" s="332"/>
      <c r="AR46" s="332"/>
      <c r="AS46" s="332"/>
      <c r="AT46" s="332"/>
      <c r="AU46" s="332"/>
      <c r="AV46" s="332"/>
      <c r="AW46" s="332"/>
      <c r="AX46" s="332"/>
      <c r="AY46" s="332"/>
      <c r="AZ46" s="332"/>
      <c r="BA46" s="332"/>
      <c r="BB46" s="332"/>
      <c r="BC46" s="332"/>
      <c r="BD46" s="332"/>
      <c r="BE46" s="332"/>
      <c r="BF46" s="332"/>
      <c r="BG46" s="332"/>
      <c r="BH46" s="332"/>
      <c r="BI46" s="332"/>
      <c r="BJ46" s="332"/>
      <c r="BK46" s="332"/>
      <c r="BL46" s="332"/>
      <c r="BM46" s="332"/>
      <c r="BN46" s="332"/>
      <c r="BO46" s="332"/>
      <c r="BP46" s="332"/>
      <c r="BQ46" s="332"/>
      <c r="BR46" s="332"/>
      <c r="BS46" s="332"/>
      <c r="BT46" s="332"/>
      <c r="BU46" s="332"/>
      <c r="BV46" s="332"/>
      <c r="BW46" s="332"/>
      <c r="BX46" s="332"/>
      <c r="BY46" s="332"/>
      <c r="BZ46" s="332"/>
      <c r="CA46" s="332"/>
      <c r="CB46" s="332"/>
      <c r="CC46" s="332"/>
      <c r="CD46" s="332"/>
      <c r="CE46" s="332"/>
      <c r="CF46" s="332"/>
      <c r="CG46" s="332"/>
      <c r="CH46" s="332"/>
      <c r="CI46" s="332"/>
      <c r="CJ46" s="332"/>
    </row>
    <row r="47" spans="1:90" s="11" customFormat="1">
      <c r="A47" s="231" t="s">
        <v>517</v>
      </c>
      <c r="B47" s="8" t="s">
        <v>518</v>
      </c>
      <c r="I47" s="8" t="s">
        <v>494</v>
      </c>
      <c r="Z47" s="333">
        <f>Z45*'O&amp;M Data'!$K$6</f>
        <v>-2446737.7656271793</v>
      </c>
      <c r="AA47" s="333">
        <f>AA45*'O&amp;M Data'!$K$6</f>
        <v>-2523807.5809434899</v>
      </c>
      <c r="AB47" s="333">
        <f>AB45*'O&amp;M Data'!$K$6</f>
        <v>-2544810.7976798075</v>
      </c>
      <c r="AC47" s="333">
        <f>AC45*'O&amp;M Data'!$K$6</f>
        <v>-2565988.8039351851</v>
      </c>
      <c r="AD47" s="333">
        <f>AD45*'O&amp;M Data'!$K$6</f>
        <v>-2587343.0543142371</v>
      </c>
      <c r="AE47" s="333">
        <f>AE45*'O&amp;M Data'!$K$6</f>
        <v>-2608875.0155268484</v>
      </c>
      <c r="AF47" s="333">
        <f>AF45*'O&amp;M Data'!$K$6</f>
        <v>-2630586.1664889161</v>
      </c>
      <c r="AG47" s="333">
        <f>AG45*'O&amp;M Data'!$K$6</f>
        <v>-2652477.9984239289</v>
      </c>
      <c r="AH47" s="333">
        <f>AH45*'O&amp;M Data'!$K$6</f>
        <v>-2674552.0149653908</v>
      </c>
      <c r="AI47" s="333">
        <f>AI45*'O&amp;M Data'!$K$6</f>
        <v>-2696809.7322600954</v>
      </c>
      <c r="AJ47" s="333">
        <f>AJ45*'O&amp;M Data'!$K$6</f>
        <v>-2719252.6790722669</v>
      </c>
      <c r="AK47" s="333">
        <f>AK45*'O&amp;M Data'!$K$6</f>
        <v>-2741882.3968885588</v>
      </c>
      <c r="AL47" s="333">
        <f>AL45*'O&amp;M Data'!$K$6</f>
        <v>-2764700.4400239293</v>
      </c>
      <c r="AM47" s="333">
        <f>AM45*'O&amp;M Data'!$K$6</f>
        <v>-2787708.3757284046</v>
      </c>
      <c r="AN47" s="333">
        <f>AN45*'O&amp;M Data'!$K$6</f>
        <v>-2810907.7842947207</v>
      </c>
      <c r="AO47" s="333">
        <f>AO45*'O&amp;M Data'!$K$6</f>
        <v>-2834300.2591668637</v>
      </c>
      <c r="AP47" s="333">
        <f>AP45*'O&amp;M Data'!$K$6</f>
        <v>-2857887.4070495213</v>
      </c>
      <c r="AQ47" s="333">
        <f>AQ45*'O&amp;M Data'!$K$6</f>
        <v>-2881670.8480184292</v>
      </c>
      <c r="AR47" s="333">
        <f>AR45*'O&amp;M Data'!$K$6</f>
        <v>-2905652.2156316577</v>
      </c>
      <c r="AS47" s="333">
        <f>AS45*'O&amp;M Data'!$K$6</f>
        <v>-2929833.157041803</v>
      </c>
      <c r="AT47" s="333">
        <f>AT45*'O&amp;M Data'!$K$6</f>
        <v>-2954215.3331091236</v>
      </c>
      <c r="AU47" s="333">
        <f>AU45*'O&amp;M Data'!$K$6</f>
        <v>-2978800.4185156133</v>
      </c>
      <c r="AV47" s="333">
        <f>AV45*'O&amp;M Data'!$K$6</f>
        <v>-3003590.1018800354</v>
      </c>
      <c r="AW47" s="333">
        <f>AW45*'O&amp;M Data'!$K$6</f>
        <v>-3028586.0858738958</v>
      </c>
      <c r="AX47" s="333">
        <f>AX45*'O&amp;M Data'!$K$6</f>
        <v>-3053790.0873383917</v>
      </c>
      <c r="AY47" s="333">
        <f>AY45*'O&amp;M Data'!$K$6</f>
        <v>-3079203.8374023368</v>
      </c>
      <c r="AZ47" s="333">
        <f>AZ45*'O&amp;M Data'!$K$6</f>
        <v>-3104829.0816010591</v>
      </c>
      <c r="BA47" s="333">
        <f>BA45*'O&amp;M Data'!$K$6</f>
        <v>-3130667.5799962934</v>
      </c>
      <c r="BB47" s="333">
        <f>BB45*'O&amp;M Data'!$K$6</f>
        <v>-3156721.1072970736</v>
      </c>
      <c r="BC47" s="333">
        <f>BC45*'O&amp;M Data'!$K$6</f>
        <v>-3182991.452981621</v>
      </c>
      <c r="BD47" s="333">
        <f>BD45*'O&amp;M Data'!$K$6</f>
        <v>-3209480.421420265</v>
      </c>
      <c r="BE47" s="333">
        <f>BE45*'O&amp;M Data'!$K$6</f>
        <v>-3236189.8319993615</v>
      </c>
      <c r="BF47" s="333">
        <f>BF45*'O&amp;M Data'!$K$6</f>
        <v>-3263121.5192462727</v>
      </c>
      <c r="BG47" s="333">
        <f>BG45*'O&amp;M Data'!$K$6</f>
        <v>-3290277.3329553558</v>
      </c>
      <c r="BH47" s="333">
        <f>BH45*'O&amp;M Data'!$K$6</f>
        <v>-3317659.1383150262</v>
      </c>
      <c r="BI47" s="333">
        <f>BI45*'O&amp;M Data'!$K$6</f>
        <v>-3345268.816035863</v>
      </c>
      <c r="BJ47" s="333">
        <f>BJ45*'O&amp;M Data'!$K$6</f>
        <v>-3373108.2624797868</v>
      </c>
      <c r="BK47" s="333">
        <f>BK45*'O&amp;M Data'!$K$6</f>
        <v>-3401179.389790311</v>
      </c>
      <c r="BL47" s="333">
        <f>BL45*'O&amp;M Data'!$K$6</f>
        <v>-3429484.1260238709</v>
      </c>
      <c r="BM47" s="333">
        <f>BM45*'O&amp;M Data'!$K$6</f>
        <v>-3458024.4152822592</v>
      </c>
      <c r="BN47" s="333">
        <f>BN45*'O&amp;M Data'!$K$6</f>
        <v>-3486802.2178461533</v>
      </c>
      <c r="BO47" s="333">
        <f>BO45*'O&amp;M Data'!$K$6</f>
        <v>-3515819.5103097563</v>
      </c>
      <c r="BP47" s="333">
        <f>BP45*'O&amp;M Data'!$K$6</f>
        <v>-3545078.2857165597</v>
      </c>
      <c r="BQ47" s="333">
        <f>BQ45*'O&amp;M Data'!$K$6</f>
        <v>-3574580.5536962301</v>
      </c>
      <c r="BR47" s="332"/>
      <c r="BS47" s="332"/>
      <c r="BT47" s="332"/>
      <c r="BU47" s="332"/>
      <c r="BV47" s="332"/>
      <c r="BW47" s="332"/>
      <c r="BX47" s="332"/>
      <c r="BY47" s="332"/>
      <c r="BZ47" s="332"/>
      <c r="CA47" s="332"/>
      <c r="CB47" s="332"/>
      <c r="CC47" s="332"/>
      <c r="CD47" s="332"/>
      <c r="CE47" s="332"/>
      <c r="CF47" s="332"/>
      <c r="CG47" s="332"/>
      <c r="CH47" s="332"/>
      <c r="CI47" s="332"/>
      <c r="CJ47" s="332"/>
    </row>
    <row r="48" spans="1:90" s="11" customFormat="1">
      <c r="A48" s="231" t="s">
        <v>495</v>
      </c>
      <c r="B48" s="8" t="s">
        <v>496</v>
      </c>
      <c r="H48" s="295"/>
      <c r="I48" s="8" t="s">
        <v>494</v>
      </c>
      <c r="Z48" s="32">
        <f>IF(Z$9&gt;=Project!$B$8,IF(Z$9&lt;Project!$B$10,ABS(Z47),0),0)</f>
        <v>0</v>
      </c>
      <c r="AA48" s="32">
        <f>IF(AA$9&gt;=Project!$B$8,IF(AA$9&lt;Project!$B$10,ABS(AA47),0),0)</f>
        <v>0</v>
      </c>
      <c r="AB48" s="32">
        <f>IF(AB$9&gt;=Project!$B$8,IF(AB$9&lt;Project!$B$10,ABS(AB47),0),0)</f>
        <v>0</v>
      </c>
      <c r="AC48" s="32">
        <f>IF(AC$9&gt;=Project!$B$8,IF(AC$9&lt;Project!$B$10,ABS(AC47),0),0)</f>
        <v>0</v>
      </c>
      <c r="AD48" s="32">
        <f>IF(AD$9&gt;=Project!$B$8,IF(AD$9&lt;Project!$B$10,ABS(AD47),0),0)</f>
        <v>0</v>
      </c>
      <c r="AE48" s="32">
        <f>IF(AE$9&gt;=Project!$B$8,IF(AE$9&lt;Project!$B$10,ABS(AE47),0),0)</f>
        <v>0</v>
      </c>
      <c r="AF48" s="32">
        <f>IF(AF$9&gt;=Project!$B$8,IF(AF$9&lt;Project!$B$10,ABS(AF47),0),0)</f>
        <v>0</v>
      </c>
      <c r="AG48" s="32">
        <f>IF(AG$9&gt;=Project!$B$8,IF(AG$9&lt;Project!$B$10,ABS(AG47),0),0)</f>
        <v>2652477.9984239289</v>
      </c>
      <c r="AH48" s="32">
        <f>IF(AH$9&gt;=Project!$B$8,IF(AH$9&lt;Project!$B$10,ABS(AH47),0),0)</f>
        <v>2674552.0149653908</v>
      </c>
      <c r="AI48" s="32">
        <f>IF(AI$9&gt;=Project!$B$8,IF(AI$9&lt;Project!$B$10,ABS(AI47),0),0)</f>
        <v>2696809.7322600954</v>
      </c>
      <c r="AJ48" s="32">
        <f>IF(AJ$9&gt;=Project!$B$8,IF(AJ$9&lt;Project!$B$10,ABS(AJ47),0),0)</f>
        <v>2719252.6790722669</v>
      </c>
      <c r="AK48" s="32">
        <f>IF(AK$9&gt;=Project!$B$8,IF(AK$9&lt;Project!$B$10,ABS(AK47),0),0)</f>
        <v>2741882.3968885588</v>
      </c>
      <c r="AL48" s="32">
        <f>IF(AL$9&gt;=Project!$B$8,IF(AL$9&lt;Project!$B$10,ABS(AL47),0),0)</f>
        <v>2764700.4400239293</v>
      </c>
      <c r="AM48" s="32">
        <f>IF(AM$9&gt;=Project!$B$8,IF(AM$9&lt;Project!$B$10,ABS(AM47),0),0)</f>
        <v>2787708.3757284046</v>
      </c>
      <c r="AN48" s="32">
        <f>IF(AN$9&gt;=Project!$B$8,IF(AN$9&lt;Project!$B$10,ABS(AN47),0),0)</f>
        <v>2810907.7842947207</v>
      </c>
      <c r="AO48" s="32">
        <f>IF(AO$9&gt;=Project!$B$8,IF(AO$9&lt;Project!$B$10,ABS(AO47),0),0)</f>
        <v>2834300.2591668637</v>
      </c>
      <c r="AP48" s="32">
        <f>IF(AP$9&gt;=Project!$B$8,IF(AP$9&lt;Project!$B$10,ABS(AP47),0),0)</f>
        <v>2857887.4070495213</v>
      </c>
      <c r="AQ48" s="32">
        <f>IF(AQ$9&gt;=Project!$B$8,IF(AQ$9&lt;Project!$B$10,ABS(AQ47),0),0)</f>
        <v>2881670.8480184292</v>
      </c>
      <c r="AR48" s="32">
        <f>IF(AR$9&gt;=Project!$B$8,IF(AR$9&lt;Project!$B$10,ABS(AR47),0),0)</f>
        <v>2905652.2156316577</v>
      </c>
      <c r="AS48" s="32">
        <f>IF(AS$9&gt;=Project!$B$8,IF(AS$9&lt;Project!$B$10,ABS(AS47),0),0)</f>
        <v>2929833.157041803</v>
      </c>
      <c r="AT48" s="32">
        <f>IF(AT$9&gt;=Project!$B$8,IF(AT$9&lt;Project!$B$10,ABS(AT47),0),0)</f>
        <v>2954215.3331091236</v>
      </c>
      <c r="AU48" s="32">
        <f>IF(AU$9&gt;=Project!$B$8,IF(AU$9&lt;Project!$B$10,ABS(AU47),0),0)</f>
        <v>2978800.4185156133</v>
      </c>
      <c r="AV48" s="32">
        <f>IF(AV$9&gt;=Project!$B$8,IF(AV$9&lt;Project!$B$10,ABS(AV47),0),0)</f>
        <v>3003590.1018800354</v>
      </c>
      <c r="AW48" s="32">
        <f>IF(AW$9&gt;=Project!$B$8,IF(AW$9&lt;Project!$B$10,ABS(AW47),0),0)</f>
        <v>3028586.0858738958</v>
      </c>
      <c r="AX48" s="32">
        <f>IF(AX$9&gt;=Project!$B$8,IF(AX$9&lt;Project!$B$10,ABS(AX47),0),0)</f>
        <v>3053790.0873383917</v>
      </c>
      <c r="AY48" s="32">
        <f>IF(AY$9&gt;=Project!$B$8,IF(AY$9&lt;Project!$B$10,ABS(AY47),0),0)</f>
        <v>3079203.8374023368</v>
      </c>
      <c r="AZ48" s="32">
        <f>IF(AZ$9&gt;=Project!$B$8,IF(AZ$9&lt;Project!$B$10,ABS(AZ47),0),0)</f>
        <v>3104829.0816010591</v>
      </c>
      <c r="BA48" s="32">
        <f>IF(BA$9&gt;=Project!$B$8,IF(BA$9&lt;Project!$B$10,ABS(BA47),0),0)</f>
        <v>3130667.5799962934</v>
      </c>
      <c r="BB48" s="32">
        <f>IF(BB$9&gt;=Project!$B$8,IF(BB$9&lt;Project!$B$10,ABS(BB47),0),0)</f>
        <v>3156721.1072970736</v>
      </c>
      <c r="BC48" s="32">
        <f>IF(BC$9&gt;=Project!$B$8,IF(BC$9&lt;Project!$B$10,ABS(BC47),0),0)</f>
        <v>3182991.452981621</v>
      </c>
      <c r="BD48" s="32">
        <f>IF(BD$9&gt;=Project!$B$8,IF(BD$9&lt;Project!$B$10,ABS(BD47),0),0)</f>
        <v>3209480.421420265</v>
      </c>
      <c r="BE48" s="32">
        <f>IF(BE$9&gt;=Project!$B$8,IF(BE$9&lt;Project!$B$10,ABS(BE47),0),0)</f>
        <v>3236189.8319993615</v>
      </c>
      <c r="BF48" s="32">
        <f>IF(BF$9&gt;=Project!$B$8,IF(BF$9&lt;Project!$B$10,ABS(BF47),0),0)</f>
        <v>3263121.5192462727</v>
      </c>
      <c r="BG48" s="32">
        <f>IF(BG$9&gt;=Project!$B$8,IF(BG$9&lt;Project!$B$10,ABS(BG47),0),0)</f>
        <v>3290277.3329553558</v>
      </c>
      <c r="BH48" s="32">
        <f>IF(BH$9&gt;=Project!$B$8,IF(BH$9&lt;Project!$B$10,ABS(BH47),0),0)</f>
        <v>3317659.1383150262</v>
      </c>
      <c r="BI48" s="32">
        <f>IF(BI$9&gt;=Project!$B$8,IF(BI$9&lt;Project!$B$10,ABS(BI47),0),0)</f>
        <v>3345268.816035863</v>
      </c>
      <c r="BJ48" s="32">
        <f>IF(BJ$9&gt;=Project!$B$8,IF(BJ$9&lt;Project!$B$10,ABS(BJ47),0),0)</f>
        <v>3373108.2624797868</v>
      </c>
      <c r="BK48" s="32">
        <f>IF(BK$9&gt;=Project!$B$8,IF(BK$9&lt;Project!$B$10,ABS(BK47),0),0)</f>
        <v>0</v>
      </c>
      <c r="BL48" s="32">
        <f>IF(BL$9&gt;=Project!$B$8,IF(BL$9&lt;Project!$B$10,ABS(BL47),0),0)</f>
        <v>0</v>
      </c>
      <c r="BM48" s="32">
        <f>IF(BM$9&gt;=Project!$B$8,IF(BM$9&lt;Project!$B$10,ABS(BM47),0),0)</f>
        <v>0</v>
      </c>
      <c r="BN48" s="32">
        <f>IF(BN$9&gt;=Project!$B$8,IF(BN$9&lt;Project!$B$10,ABS(BN47),0),0)</f>
        <v>0</v>
      </c>
      <c r="BO48" s="32">
        <f>IF(BO$9&gt;=Project!$B$8,IF(BO$9&lt;Project!$B$10,ABS(BO47),0),0)</f>
        <v>0</v>
      </c>
      <c r="BP48" s="32">
        <f>IF(BP$9&gt;=Project!$B$8,IF(BP$9&lt;Project!$B$10,ABS(BP47),0),0)</f>
        <v>0</v>
      </c>
      <c r="BQ48" s="32">
        <f>IF(BQ$9&gt;=Project!$B$8,IF(BQ$9&lt;Project!$B$10,ABS(BQ47),0),0)</f>
        <v>0</v>
      </c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</row>
    <row r="49" spans="1:71">
      <c r="B49" s="10">
        <f>SUM(Z48:BQ48)</f>
        <v>89966135.717012942</v>
      </c>
      <c r="BS49" s="4"/>
    </row>
    <row r="50" spans="1:71" ht="18">
      <c r="A50" s="26" t="s">
        <v>497</v>
      </c>
      <c r="B50" s="22"/>
      <c r="C50" s="22"/>
      <c r="D50" s="22"/>
      <c r="E50" s="22"/>
      <c r="F50" s="22"/>
      <c r="G50" s="22"/>
      <c r="BS50" s="4"/>
    </row>
    <row r="51" spans="1:71">
      <c r="A51" t="s">
        <v>9</v>
      </c>
      <c r="Z51" s="12">
        <f>Global!Z12</f>
        <v>0.71298617948366838</v>
      </c>
      <c r="AA51" s="12">
        <f>Global!AA12</f>
        <v>0.66634222381651254</v>
      </c>
      <c r="AB51" s="12">
        <f>Global!AB12</f>
        <v>0.62274974188459109</v>
      </c>
      <c r="AC51" s="12">
        <f>Global!AC12</f>
        <v>0.5820091045650384</v>
      </c>
      <c r="AD51" s="12">
        <f>Global!AD12</f>
        <v>0.54393374258414806</v>
      </c>
      <c r="AE51" s="12">
        <f>Global!AE12</f>
        <v>0.5083492921347178</v>
      </c>
      <c r="AF51" s="12">
        <f>Global!AF12</f>
        <v>0.47509279638758667</v>
      </c>
      <c r="AG51" s="12">
        <f>Global!AG12</f>
        <v>0.44401195924073528</v>
      </c>
      <c r="AH51" s="12">
        <f>Global!AH12</f>
        <v>0.41496444788853759</v>
      </c>
      <c r="AI51" s="12">
        <f>Global!AI12</f>
        <v>0.3878172410173249</v>
      </c>
      <c r="AJ51" s="12">
        <f>Global!AJ12</f>
        <v>0.36244601964235967</v>
      </c>
      <c r="AK51" s="12">
        <f>Global!AK12</f>
        <v>0.33873459779659787</v>
      </c>
      <c r="AL51" s="12">
        <f>Global!AL12</f>
        <v>0.31657439046411018</v>
      </c>
      <c r="AM51" s="12">
        <f>Global!AM12</f>
        <v>0.29586391632159825</v>
      </c>
      <c r="AN51" s="12">
        <f>Global!AN12</f>
        <v>0.27650833301083949</v>
      </c>
      <c r="AO51" s="12">
        <f>Global!AO12</f>
        <v>0.2584190028138687</v>
      </c>
      <c r="AP51" s="12">
        <f>Global!AP12</f>
        <v>0.24151308674193336</v>
      </c>
      <c r="AQ51" s="12">
        <f>Global!AQ12</f>
        <v>0.22571316517937698</v>
      </c>
      <c r="AR51" s="12">
        <f>Global!AR12</f>
        <v>0.21094688334521211</v>
      </c>
      <c r="AS51" s="12">
        <f>Global!AS12</f>
        <v>0.19714661994879637</v>
      </c>
      <c r="AT51" s="12">
        <f>Global!AT12</f>
        <v>0.18424917752223957</v>
      </c>
      <c r="AU51" s="12">
        <f>Global!AU12</f>
        <v>0.17219549301143888</v>
      </c>
      <c r="AV51" s="12">
        <f>Global!AV12</f>
        <v>0.16093036730041013</v>
      </c>
      <c r="AW51" s="12">
        <f>Global!AW12</f>
        <v>0.15040221243028987</v>
      </c>
      <c r="AX51" s="12">
        <f>Global!AX12</f>
        <v>0.1405628153554111</v>
      </c>
      <c r="AY51" s="12">
        <f>Global!AY12</f>
        <v>0.13136711715458982</v>
      </c>
      <c r="AZ51" s="12">
        <f>Global!AZ12</f>
        <v>0.1227730066865325</v>
      </c>
      <c r="BA51" s="12">
        <f>Global!BA12</f>
        <v>0.11474112774442291</v>
      </c>
      <c r="BB51" s="12">
        <f>Global!BB12</f>
        <v>0.10723469882656347</v>
      </c>
      <c r="BC51" s="12">
        <f>Global!BC12</f>
        <v>0.10021934469772288</v>
      </c>
      <c r="BD51" s="12">
        <f>Global!BD12</f>
        <v>9.366293896983445E-2</v>
      </c>
      <c r="BE51" s="12">
        <f>Global!BE12</f>
        <v>8.7535456981153698E-2</v>
      </c>
      <c r="BF51" s="12">
        <f>Global!BF12</f>
        <v>8.1808838300143641E-2</v>
      </c>
      <c r="BG51" s="12">
        <f>Global!BG12</f>
        <v>7.6456858224433308E-2</v>
      </c>
      <c r="BH51" s="12">
        <f>Global!BH12</f>
        <v>7.1455007686386268E-2</v>
      </c>
      <c r="BI51" s="12">
        <f>Global!BI12</f>
        <v>6.6780381015314264E-2</v>
      </c>
      <c r="BJ51" s="12">
        <f>Global!BJ12</f>
        <v>6.2411571042349782E-2</v>
      </c>
      <c r="BK51" s="12">
        <f>Global!BK12</f>
        <v>5.8328571067616623E-2</v>
      </c>
      <c r="BL51" s="12">
        <f>Global!BL12</f>
        <v>5.4512683240763193E-2</v>
      </c>
      <c r="BM51" s="12">
        <f>Global!BM12</f>
        <v>5.0946432935292711E-2</v>
      </c>
      <c r="BN51" s="12">
        <f>Global!BN12</f>
        <v>4.761348872457262E-2</v>
      </c>
      <c r="BO51" s="12">
        <f>Global!BO12</f>
        <v>4.4498587593058525E-2</v>
      </c>
      <c r="BP51" s="12">
        <f>Global!BP12</f>
        <v>4.1587465040241613E-2</v>
      </c>
      <c r="BQ51" s="12">
        <f>Global!BQ12</f>
        <v>3.8866789757235155E-2</v>
      </c>
      <c r="BS51" s="4"/>
    </row>
    <row r="52" spans="1:71">
      <c r="A52" s="293" t="s">
        <v>498</v>
      </c>
      <c r="B52" s="292">
        <f>SUM(Z52:BQ52)</f>
        <v>16989864.241718058</v>
      </c>
      <c r="Z52" s="291">
        <f t="shared" ref="Z52:BQ52" si="8">Z51*Z48</f>
        <v>0</v>
      </c>
      <c r="AA52" s="291">
        <f t="shared" si="8"/>
        <v>0</v>
      </c>
      <c r="AB52" s="291">
        <f t="shared" si="8"/>
        <v>0</v>
      </c>
      <c r="AC52" s="291">
        <f t="shared" si="8"/>
        <v>0</v>
      </c>
      <c r="AD52" s="291">
        <f t="shared" si="8"/>
        <v>0</v>
      </c>
      <c r="AE52" s="291">
        <f t="shared" si="8"/>
        <v>0</v>
      </c>
      <c r="AF52" s="291">
        <f t="shared" si="8"/>
        <v>0</v>
      </c>
      <c r="AG52" s="291">
        <f>AG51*AG48</f>
        <v>1177731.9529231526</v>
      </c>
      <c r="AH52" s="291">
        <f t="shared" si="8"/>
        <v>1109844.0002392891</v>
      </c>
      <c r="AI52" s="291">
        <f t="shared" si="8"/>
        <v>1045869.3099137809</v>
      </c>
      <c r="AJ52" s="291">
        <f t="shared" si="8"/>
        <v>985582.30993156601</v>
      </c>
      <c r="AK52" s="291">
        <f t="shared" si="8"/>
        <v>928770.43091561773</v>
      </c>
      <c r="AL52" s="291">
        <f t="shared" si="8"/>
        <v>875233.35661643266</v>
      </c>
      <c r="AM52" s="291">
        <f t="shared" si="8"/>
        <v>824782.31760552723</v>
      </c>
      <c r="AN52" s="291">
        <f t="shared" si="8"/>
        <v>777239.42568252562</v>
      </c>
      <c r="AO52" s="291">
        <f t="shared" si="8"/>
        <v>732437.0466489906</v>
      </c>
      <c r="AP52" s="291">
        <f t="shared" si="8"/>
        <v>690217.20923743013</v>
      </c>
      <c r="AQ52" s="291">
        <f t="shared" si="8"/>
        <v>650431.04811137903</v>
      </c>
      <c r="AR52" s="291">
        <f t="shared" si="8"/>
        <v>612938.27897260839</v>
      </c>
      <c r="AS52" s="291">
        <f t="shared" si="8"/>
        <v>577606.7039247026</v>
      </c>
      <c r="AT52" s="291">
        <f t="shared" si="8"/>
        <v>544311.74534894503</v>
      </c>
      <c r="AU52" s="291">
        <f t="shared" si="8"/>
        <v>512936.00664897653</v>
      </c>
      <c r="AV52" s="291">
        <f t="shared" si="8"/>
        <v>483368.85831543041</v>
      </c>
      <c r="AW52" s="291">
        <f t="shared" si="8"/>
        <v>455506.04785102577</v>
      </c>
      <c r="AX52" s="291">
        <f t="shared" si="8"/>
        <v>429249.33218073106</v>
      </c>
      <c r="AY52" s="291">
        <f t="shared" si="8"/>
        <v>404506.13125089533</v>
      </c>
      <c r="AZ52" s="291">
        <f t="shared" si="8"/>
        <v>381189.20159594738</v>
      </c>
      <c r="BA52" s="291">
        <f t="shared" si="8"/>
        <v>359216.32872167806</v>
      </c>
      <c r="BB52" s="291">
        <f t="shared" si="8"/>
        <v>338510.03722045763</v>
      </c>
      <c r="BC52" s="291">
        <f t="shared" si="8"/>
        <v>318997.31759627088</v>
      </c>
      <c r="BD52" s="291">
        <f t="shared" si="8"/>
        <v>300609.36883636483</v>
      </c>
      <c r="BE52" s="291">
        <f t="shared" si="8"/>
        <v>283281.35582182714</v>
      </c>
      <c r="BF52" s="291">
        <f t="shared" si="8"/>
        <v>266952.18072173739</v>
      </c>
      <c r="BG52" s="291">
        <f t="shared" si="8"/>
        <v>251564.26756483418</v>
      </c>
      <c r="BH52" s="291">
        <f t="shared" si="8"/>
        <v>237063.35922910983</v>
      </c>
      <c r="BI52" s="291">
        <f t="shared" si="8"/>
        <v>223398.32613352418</v>
      </c>
      <c r="BJ52" s="291">
        <f t="shared" si="8"/>
        <v>210520.98595729424</v>
      </c>
      <c r="BK52" s="291">
        <f t="shared" si="8"/>
        <v>0</v>
      </c>
      <c r="BL52" s="291">
        <f t="shared" si="8"/>
        <v>0</v>
      </c>
      <c r="BM52" s="291">
        <f t="shared" si="8"/>
        <v>0</v>
      </c>
      <c r="BN52" s="291">
        <f t="shared" si="8"/>
        <v>0</v>
      </c>
      <c r="BO52" s="291">
        <f t="shared" si="8"/>
        <v>0</v>
      </c>
      <c r="BP52" s="291">
        <f t="shared" si="8"/>
        <v>0</v>
      </c>
      <c r="BQ52" s="291">
        <f t="shared" si="8"/>
        <v>0</v>
      </c>
      <c r="BS52" s="4"/>
    </row>
    <row r="53" spans="1:71" ht="15.6">
      <c r="A53" s="331"/>
    </row>
    <row r="54" spans="1:71">
      <c r="A54" s="33"/>
    </row>
    <row r="55" spans="1:71">
      <c r="A55" s="33"/>
    </row>
    <row r="56" spans="1:71">
      <c r="A56" s="33"/>
    </row>
    <row r="57" spans="1:71" ht="15.6">
      <c r="A57" s="331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834EB-47C7-41FA-AF4A-170B36D38899}">
  <sheetPr>
    <tabColor rgb="FF00B050"/>
  </sheetPr>
  <dimension ref="A1:CM43"/>
  <sheetViews>
    <sheetView zoomScale="80" zoomScaleNormal="80" workbookViewId="0">
      <pane xSplit="9" ySplit="10" topLeftCell="BI15" activePane="bottomRight" state="frozenSplit"/>
      <selection pane="bottomRight" activeCell="BI29" sqref="BI29"/>
      <selection pane="bottomLeft" activeCell="A10" sqref="A10"/>
      <selection pane="topRight" activeCell="H1" sqref="H1"/>
    </sheetView>
  </sheetViews>
  <sheetFormatPr defaultColWidth="8.7109375" defaultRowHeight="14.45"/>
  <cols>
    <col min="1" max="1" width="56.7109375" customWidth="1"/>
    <col min="2" max="2" width="14.7109375" customWidth="1"/>
    <col min="3" max="3" width="13.5703125" customWidth="1"/>
    <col min="9" max="9" width="21" customWidth="1"/>
    <col min="10" max="25" width="3.5703125" customWidth="1"/>
    <col min="26" max="70" width="16.7109375" customWidth="1"/>
  </cols>
  <sheetData>
    <row r="1" spans="1:71" ht="21">
      <c r="A1" s="40" t="str">
        <f>Project!A1</f>
        <v>INFRA - U-4700A</v>
      </c>
    </row>
    <row r="2" spans="1:71" ht="18">
      <c r="A2" s="24" t="s">
        <v>519</v>
      </c>
    </row>
    <row r="5" spans="1:71">
      <c r="A5" s="317">
        <v>1</v>
      </c>
      <c r="B5" s="316" t="s">
        <v>447</v>
      </c>
    </row>
    <row r="7" spans="1:71">
      <c r="A7" s="11"/>
    </row>
    <row r="8" spans="1:71">
      <c r="A8" s="243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f>Global!Z5</f>
        <v>0</v>
      </c>
      <c r="AA8" s="6">
        <f>Global!AA5</f>
        <v>1</v>
      </c>
      <c r="AB8" s="6">
        <f>Global!AB5</f>
        <v>2</v>
      </c>
      <c r="AC8" s="6">
        <f>Global!AC5</f>
        <v>3</v>
      </c>
      <c r="AD8" s="6">
        <f>Global!AD5</f>
        <v>4</v>
      </c>
      <c r="AE8" s="6">
        <f>Global!AE5</f>
        <v>5</v>
      </c>
      <c r="AF8" s="6">
        <f>Global!AF5</f>
        <v>6</v>
      </c>
      <c r="AG8" s="6">
        <f>Global!AG5</f>
        <v>7</v>
      </c>
      <c r="AH8" s="6">
        <f>Global!AH5</f>
        <v>8</v>
      </c>
      <c r="AI8" s="6">
        <f>Global!AI5</f>
        <v>9</v>
      </c>
      <c r="AJ8" s="6">
        <f>Global!AJ5</f>
        <v>10</v>
      </c>
      <c r="AK8" s="6">
        <f>Global!AK5</f>
        <v>11</v>
      </c>
      <c r="AL8" s="6">
        <f>Global!AL5</f>
        <v>12</v>
      </c>
      <c r="AM8" s="6">
        <f>Global!AM5</f>
        <v>13</v>
      </c>
      <c r="AN8" s="6">
        <f>Global!AN5</f>
        <v>14</v>
      </c>
      <c r="AO8" s="6">
        <f>Global!AO5</f>
        <v>15</v>
      </c>
      <c r="AP8" s="6">
        <f>Global!AP5</f>
        <v>16</v>
      </c>
      <c r="AQ8" s="6">
        <f>Global!AQ5</f>
        <v>17</v>
      </c>
      <c r="AR8" s="6">
        <f>Global!AR5</f>
        <v>18</v>
      </c>
      <c r="AS8" s="6">
        <f>Global!AS5</f>
        <v>19</v>
      </c>
      <c r="AT8" s="6">
        <f>Global!AT5</f>
        <v>20</v>
      </c>
      <c r="AU8" s="6">
        <f>Global!AU5</f>
        <v>21</v>
      </c>
      <c r="AV8" s="6">
        <f>Global!AV5</f>
        <v>22</v>
      </c>
      <c r="AW8" s="6">
        <f>Global!AW5</f>
        <v>23</v>
      </c>
      <c r="AX8" s="6">
        <f>Global!AX5</f>
        <v>24</v>
      </c>
      <c r="AY8" s="6">
        <f>Global!AY5</f>
        <v>25</v>
      </c>
      <c r="AZ8" s="6">
        <f>Global!AZ5</f>
        <v>26</v>
      </c>
      <c r="BA8" s="6">
        <f>Global!BA5</f>
        <v>27</v>
      </c>
      <c r="BB8" s="6">
        <f>Global!BB5</f>
        <v>28</v>
      </c>
      <c r="BC8" s="6">
        <f>Global!BC5</f>
        <v>29</v>
      </c>
      <c r="BD8" s="6">
        <f>Global!BD5</f>
        <v>30</v>
      </c>
      <c r="BE8" s="6">
        <f>Global!BE5</f>
        <v>31</v>
      </c>
      <c r="BF8" s="6">
        <f>Global!BF5</f>
        <v>32</v>
      </c>
      <c r="BG8" s="6">
        <f>Global!BG5</f>
        <v>33</v>
      </c>
      <c r="BH8" s="6">
        <f>Global!BH5</f>
        <v>34</v>
      </c>
      <c r="BI8" s="6">
        <f>Global!BI5</f>
        <v>35</v>
      </c>
      <c r="BJ8" s="6">
        <f>Global!BJ5</f>
        <v>36</v>
      </c>
      <c r="BK8" s="6">
        <f>Global!BK5</f>
        <v>37</v>
      </c>
      <c r="BL8" s="6">
        <f>Global!BL5</f>
        <v>38</v>
      </c>
      <c r="BM8" s="6">
        <f>Global!BM5</f>
        <v>39</v>
      </c>
      <c r="BN8" s="6">
        <f>Global!BN5</f>
        <v>40</v>
      </c>
      <c r="BO8" s="6">
        <f>Global!BO5</f>
        <v>41</v>
      </c>
      <c r="BP8" s="6">
        <f>Global!BP5</f>
        <v>42</v>
      </c>
      <c r="BQ8" s="6">
        <f>Global!BQ5</f>
        <v>43</v>
      </c>
      <c r="BR8" s="6"/>
    </row>
    <row r="9" spans="1:71"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>
        <f>Project!Z4</f>
        <v>2024</v>
      </c>
      <c r="AA9" s="235">
        <f>Project!AA4</f>
        <v>2025</v>
      </c>
      <c r="AB9" s="235">
        <f>Project!AB4</f>
        <v>2026</v>
      </c>
      <c r="AC9" s="235">
        <f>Project!AC4</f>
        <v>2027</v>
      </c>
      <c r="AD9" s="235">
        <f>Project!AD4</f>
        <v>2028</v>
      </c>
      <c r="AE9" s="235">
        <f>Project!AE4</f>
        <v>2029</v>
      </c>
      <c r="AF9" s="235">
        <f>Project!AF4</f>
        <v>2030</v>
      </c>
      <c r="AG9" s="235">
        <f>Project!AG4</f>
        <v>2031</v>
      </c>
      <c r="AH9" s="235">
        <f>Project!AH4</f>
        <v>2032</v>
      </c>
      <c r="AI9" s="235">
        <f>Project!AI4</f>
        <v>2033</v>
      </c>
      <c r="AJ9" s="235">
        <f>Project!AJ4</f>
        <v>2034</v>
      </c>
      <c r="AK9" s="235">
        <f>Project!AK4</f>
        <v>2035</v>
      </c>
      <c r="AL9" s="235">
        <f>Project!AL4</f>
        <v>2036</v>
      </c>
      <c r="AM9" s="235">
        <f>Project!AM4</f>
        <v>2037</v>
      </c>
      <c r="AN9" s="235">
        <f>Project!AN4</f>
        <v>2038</v>
      </c>
      <c r="AO9" s="235">
        <f>Project!AO4</f>
        <v>2039</v>
      </c>
      <c r="AP9" s="235">
        <f>Project!AP4</f>
        <v>2040</v>
      </c>
      <c r="AQ9" s="235">
        <f>Project!AQ4</f>
        <v>2041</v>
      </c>
      <c r="AR9" s="235">
        <f>Project!AR4</f>
        <v>2042</v>
      </c>
      <c r="AS9" s="235">
        <f>Project!AS4</f>
        <v>2043</v>
      </c>
      <c r="AT9" s="235">
        <f>Project!AT4</f>
        <v>2044</v>
      </c>
      <c r="AU9" s="235">
        <f>Project!AU4</f>
        <v>2045</v>
      </c>
      <c r="AV9" s="235">
        <f>Project!AV4</f>
        <v>2046</v>
      </c>
      <c r="AW9" s="235">
        <f>Project!AW4</f>
        <v>2047</v>
      </c>
      <c r="AX9" s="235">
        <f>Project!AX4</f>
        <v>2048</v>
      </c>
      <c r="AY9" s="235">
        <f>Project!AY4</f>
        <v>2049</v>
      </c>
      <c r="AZ9" s="235">
        <f>Project!AZ4</f>
        <v>2050</v>
      </c>
      <c r="BA9" s="235">
        <f>Project!BA4</f>
        <v>2051</v>
      </c>
      <c r="BB9" s="235">
        <f>Project!BB4</f>
        <v>2052</v>
      </c>
      <c r="BC9" s="235">
        <f>Project!BC4</f>
        <v>2053</v>
      </c>
      <c r="BD9" s="235">
        <f>Project!BD4</f>
        <v>2054</v>
      </c>
      <c r="BE9" s="235">
        <f>Project!BE4</f>
        <v>2055</v>
      </c>
      <c r="BF9" s="235">
        <f>Project!BF4</f>
        <v>2056</v>
      </c>
      <c r="BG9" s="235">
        <f>Project!BG4</f>
        <v>2057</v>
      </c>
      <c r="BH9" s="235">
        <f>Project!BH4</f>
        <v>2058</v>
      </c>
      <c r="BI9" s="235">
        <f>Project!BI4</f>
        <v>2059</v>
      </c>
      <c r="BJ9" s="235">
        <f>Project!BJ4</f>
        <v>2060</v>
      </c>
      <c r="BK9" s="235">
        <f>Project!BK4</f>
        <v>2061</v>
      </c>
      <c r="BL9" s="235">
        <f>Project!BL4</f>
        <v>2062</v>
      </c>
      <c r="BM9" s="235">
        <f>Project!BM4</f>
        <v>2063</v>
      </c>
      <c r="BN9" s="235">
        <f>Project!BN4</f>
        <v>2064</v>
      </c>
      <c r="BO9" s="235">
        <f>Project!BO4</f>
        <v>2065</v>
      </c>
      <c r="BP9" s="235">
        <f>Project!BP4</f>
        <v>2066</v>
      </c>
      <c r="BQ9" s="235">
        <f>Project!BQ4</f>
        <v>2067</v>
      </c>
      <c r="BR9" s="9"/>
      <c r="BS9" s="11" t="s">
        <v>448</v>
      </c>
    </row>
    <row r="10" spans="1:71">
      <c r="I10" s="8" t="s">
        <v>5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6" t="str">
        <f>CONCATENATE(Global!$C$6,"$")</f>
        <v>2024$</v>
      </c>
      <c r="AA10" s="6" t="str">
        <f>CONCATENATE(Global!$C$6,"$")</f>
        <v>2024$</v>
      </c>
      <c r="AB10" s="6" t="str">
        <f>CONCATENATE(Global!$C$6,"$")</f>
        <v>2024$</v>
      </c>
      <c r="AC10" s="6" t="str">
        <f>CONCATENATE(Global!$C$6,"$")</f>
        <v>2024$</v>
      </c>
      <c r="AD10" s="6" t="str">
        <f>CONCATENATE(Global!$C$6,"$")</f>
        <v>2024$</v>
      </c>
      <c r="AE10" s="6" t="str">
        <f>CONCATENATE(Global!$C$6,"$")</f>
        <v>2024$</v>
      </c>
      <c r="AF10" s="6" t="str">
        <f>CONCATENATE(Global!$C$6,"$")</f>
        <v>2024$</v>
      </c>
      <c r="AG10" s="6" t="str">
        <f>CONCATENATE(Global!$C$6,"$")</f>
        <v>2024$</v>
      </c>
      <c r="AH10" s="6" t="str">
        <f>CONCATENATE(Global!$C$6,"$")</f>
        <v>2024$</v>
      </c>
      <c r="AI10" s="6" t="str">
        <f>CONCATENATE(Global!$C$6,"$")</f>
        <v>2024$</v>
      </c>
      <c r="AJ10" s="6" t="str">
        <f>CONCATENATE(Global!$C$6,"$")</f>
        <v>2024$</v>
      </c>
      <c r="AK10" s="6" t="str">
        <f>CONCATENATE(Global!$C$6,"$")</f>
        <v>2024$</v>
      </c>
      <c r="AL10" s="6" t="str">
        <f>CONCATENATE(Global!$C$6,"$")</f>
        <v>2024$</v>
      </c>
      <c r="AM10" s="6" t="str">
        <f>CONCATENATE(Global!$C$6,"$")</f>
        <v>2024$</v>
      </c>
      <c r="AN10" s="6" t="str">
        <f>CONCATENATE(Global!$C$6,"$")</f>
        <v>2024$</v>
      </c>
      <c r="AO10" s="6" t="str">
        <f>CONCATENATE(Global!$C$6,"$")</f>
        <v>2024$</v>
      </c>
      <c r="AP10" s="6" t="str">
        <f>CONCATENATE(Global!$C$6,"$")</f>
        <v>2024$</v>
      </c>
      <c r="AQ10" s="6" t="str">
        <f>CONCATENATE(Global!$C$6,"$")</f>
        <v>2024$</v>
      </c>
      <c r="AR10" s="6" t="str">
        <f>CONCATENATE(Global!$C$6,"$")</f>
        <v>2024$</v>
      </c>
      <c r="AS10" s="6" t="str">
        <f>CONCATENATE(Global!$C$6,"$")</f>
        <v>2024$</v>
      </c>
      <c r="AT10" s="6" t="str">
        <f>CONCATENATE(Global!$C$6,"$")</f>
        <v>2024$</v>
      </c>
      <c r="AU10" s="6" t="str">
        <f>CONCATENATE(Global!$C$6,"$")</f>
        <v>2024$</v>
      </c>
      <c r="AV10" s="6" t="str">
        <f>CONCATENATE(Global!$C$6,"$")</f>
        <v>2024$</v>
      </c>
      <c r="AW10" s="6" t="str">
        <f>CONCATENATE(Global!$C$6,"$")</f>
        <v>2024$</v>
      </c>
      <c r="AX10" s="6" t="str">
        <f>CONCATENATE(Global!$C$6,"$")</f>
        <v>2024$</v>
      </c>
      <c r="AY10" s="6" t="str">
        <f>CONCATENATE(Global!$C$6,"$")</f>
        <v>2024$</v>
      </c>
      <c r="AZ10" s="6" t="str">
        <f>CONCATENATE(Global!$C$6,"$")</f>
        <v>2024$</v>
      </c>
      <c r="BA10" s="6" t="str">
        <f>CONCATENATE(Global!$C$6,"$")</f>
        <v>2024$</v>
      </c>
      <c r="BB10" s="6" t="str">
        <f>CONCATENATE(Global!$C$6,"$")</f>
        <v>2024$</v>
      </c>
      <c r="BC10" s="6" t="str">
        <f>CONCATENATE(Global!$C$6,"$")</f>
        <v>2024$</v>
      </c>
      <c r="BD10" s="6" t="str">
        <f>CONCATENATE(Global!$C$6,"$")</f>
        <v>2024$</v>
      </c>
      <c r="BE10" s="6" t="str">
        <f>CONCATENATE(Global!$C$6,"$")</f>
        <v>2024$</v>
      </c>
      <c r="BF10" s="6" t="str">
        <f>CONCATENATE(Global!$C$6,"$")</f>
        <v>2024$</v>
      </c>
      <c r="BG10" s="6" t="str">
        <f>CONCATENATE(Global!$C$6,"$")</f>
        <v>2024$</v>
      </c>
      <c r="BH10" s="6" t="str">
        <f>CONCATENATE(Global!$C$6,"$")</f>
        <v>2024$</v>
      </c>
      <c r="BI10" s="6" t="str">
        <f>CONCATENATE(Global!$C$6,"$")</f>
        <v>2024$</v>
      </c>
      <c r="BJ10" s="6" t="str">
        <f>CONCATENATE(Global!$C$6,"$")</f>
        <v>2024$</v>
      </c>
      <c r="BK10" s="6" t="str">
        <f>CONCATENATE(Global!$C$6,"$")</f>
        <v>2024$</v>
      </c>
      <c r="BL10" s="6" t="str">
        <f>CONCATENATE(Global!$C$6,"$")</f>
        <v>2024$</v>
      </c>
      <c r="BM10" s="6" t="str">
        <f>CONCATENATE(Global!$C$6,"$")</f>
        <v>2024$</v>
      </c>
      <c r="BN10" s="6" t="str">
        <f>CONCATENATE(Global!$C$6,"$")</f>
        <v>2024$</v>
      </c>
      <c r="BO10" s="6" t="str">
        <f>CONCATENATE(Global!$C$6,"$")</f>
        <v>2024$</v>
      </c>
      <c r="BP10" s="6" t="str">
        <f>CONCATENATE(Global!$C$6,"$")</f>
        <v>2024$</v>
      </c>
      <c r="BQ10" s="6" t="str">
        <f>CONCATENATE(Global!$C$6,"$")</f>
        <v>2024$</v>
      </c>
      <c r="BR10" s="6"/>
    </row>
    <row r="11" spans="1:71" ht="18">
      <c r="A11" s="23" t="s">
        <v>520</v>
      </c>
      <c r="B11" s="3"/>
      <c r="C11" s="3"/>
      <c r="D11" s="3"/>
      <c r="E11" s="3"/>
      <c r="F11" s="3"/>
      <c r="G11" s="3"/>
    </row>
    <row r="12" spans="1:71">
      <c r="Z12" s="30"/>
    </row>
    <row r="13" spans="1:71">
      <c r="A13" t="s">
        <v>501</v>
      </c>
      <c r="Z13" s="30"/>
    </row>
    <row r="14" spans="1:71">
      <c r="A14" s="232" t="s">
        <v>502</v>
      </c>
      <c r="B14" s="330"/>
      <c r="Z14" s="329">
        <f>Project!Z24</f>
        <v>16637404.45622509</v>
      </c>
      <c r="AA14" s="329">
        <f>Project!AA24</f>
        <v>16775861.529720863</v>
      </c>
      <c r="AB14" s="329">
        <f>Project!AB24</f>
        <v>16915470.847922314</v>
      </c>
      <c r="AC14" s="329">
        <f>Project!AC24</f>
        <v>17056241.999851007</v>
      </c>
      <c r="AD14" s="329">
        <f>Project!AD24</f>
        <v>17198184.654328667</v>
      </c>
      <c r="AE14" s="329">
        <f>Project!AE24</f>
        <v>17341308.560641307</v>
      </c>
      <c r="AF14" s="329">
        <f>Project!AF24</f>
        <v>17485623.549208838</v>
      </c>
      <c r="AG14" s="329">
        <f>Project!AG24</f>
        <v>17631139.532260291</v>
      </c>
      <c r="AH14" s="329">
        <f>Project!AH24</f>
        <v>17777866.504514609</v>
      </c>
      <c r="AI14" s="329">
        <f>Project!AI24</f>
        <v>17925814.543867137</v>
      </c>
      <c r="AJ14" s="329">
        <f>Project!AJ24</f>
        <v>18074993.812081847</v>
      </c>
      <c r="AK14" s="329">
        <f>Project!AK24</f>
        <v>18225414.555489253</v>
      </c>
      <c r="AL14" s="329">
        <f>Project!AL24</f>
        <v>18377087.1056902</v>
      </c>
      <c r="AM14" s="329">
        <f>Project!AM24</f>
        <v>18530021.880265489</v>
      </c>
      <c r="AN14" s="329">
        <f>Project!AN24</f>
        <v>18684229.383491401</v>
      </c>
      <c r="AO14" s="329">
        <f>Project!AO24</f>
        <v>18839720.207061179</v>
      </c>
      <c r="AP14" s="329">
        <f>Project!AP24</f>
        <v>18996505.030812513</v>
      </c>
      <c r="AQ14" s="329">
        <f>Project!AQ24</f>
        <v>19154594.623461071</v>
      </c>
      <c r="AR14" s="329">
        <f>Project!AR24</f>
        <v>19313999.843340181</v>
      </c>
      <c r="AS14" s="329">
        <f>Project!AS24</f>
        <v>19474731.639146592</v>
      </c>
      <c r="AT14" s="329">
        <f>Project!AT24</f>
        <v>19636801.05069251</v>
      </c>
      <c r="AU14" s="329">
        <f>Project!AU24</f>
        <v>19800219.209663827</v>
      </c>
      <c r="AV14" s="329">
        <f>Project!AV24</f>
        <v>19964997.340384755</v>
      </c>
      <c r="AW14" s="329">
        <f>Project!AW24</f>
        <v>20131146.760588717</v>
      </c>
      <c r="AX14" s="329">
        <f>Project!AX24</f>
        <v>20298678.882195704</v>
      </c>
      <c r="AY14" s="329">
        <f>Project!AY24</f>
        <v>20467605.212096136</v>
      </c>
      <c r="AZ14" s="329">
        <f>Project!AZ24</f>
        <v>20637937.352941174</v>
      </c>
      <c r="BA14" s="329">
        <f>Project!BA24</f>
        <v>20809687.003939658</v>
      </c>
      <c r="BB14" s="329">
        <f>Project!BB24</f>
        <v>20982865.961661663</v>
      </c>
      <c r="BC14" s="329">
        <f>Project!BC24</f>
        <v>21157486.12084873</v>
      </c>
      <c r="BD14" s="329">
        <f>Project!BD24</f>
        <v>21333559.475230884</v>
      </c>
      <c r="BE14" s="329">
        <f>Project!BE24</f>
        <v>21511098.118350375</v>
      </c>
      <c r="BF14" s="329">
        <f>Project!BF24</f>
        <v>21690114.244392369</v>
      </c>
      <c r="BG14" s="329">
        <f>Project!BG24</f>
        <v>21870620.149022456</v>
      </c>
      <c r="BH14" s="329">
        <f>Project!BH24</f>
        <v>22052628.230231199</v>
      </c>
      <c r="BI14" s="329">
        <f>Project!BI24</f>
        <v>22236150.989185676</v>
      </c>
      <c r="BJ14" s="329">
        <f>Project!BJ24</f>
        <v>22421201.031088144</v>
      </c>
      <c r="BK14" s="329">
        <f>Project!BK24</f>
        <v>22607791.066041782</v>
      </c>
      <c r="BL14" s="329">
        <f>Project!BL24</f>
        <v>22795933.90992371</v>
      </c>
      <c r="BM14" s="329">
        <f>Project!BM24</f>
        <v>22985642.485265221</v>
      </c>
      <c r="BN14" s="329">
        <f>Project!BN24</f>
        <v>23176929.822139397</v>
      </c>
      <c r="BO14" s="329">
        <f>Project!BO24</f>
        <v>23369809.059056044</v>
      </c>
      <c r="BP14" s="329">
        <f>Project!BP24</f>
        <v>23564293.443864111</v>
      </c>
      <c r="BQ14" s="329">
        <f>Project!BQ24</f>
        <v>23760396.334661614</v>
      </c>
    </row>
    <row r="15" spans="1:71">
      <c r="A15" s="232" t="s">
        <v>503</v>
      </c>
      <c r="B15" s="330"/>
      <c r="Z15" s="329">
        <f>Project!Z26</f>
        <v>17244398.553566579</v>
      </c>
      <c r="AA15" s="329">
        <f>Project!AA26</f>
        <v>17512970.07073858</v>
      </c>
      <c r="AB15" s="329">
        <f>Project!AB26</f>
        <v>17785724.433697402</v>
      </c>
      <c r="AC15" s="329">
        <f>Project!AC26</f>
        <v>18062726.787842903</v>
      </c>
      <c r="AD15" s="329">
        <f>Project!AD26</f>
        <v>18344043.293176804</v>
      </c>
      <c r="AE15" s="329">
        <f>Project!AE26</f>
        <v>18629741.140104517</v>
      </c>
      <c r="AF15" s="329">
        <f>Project!AF26</f>
        <v>18919888.565483101</v>
      </c>
      <c r="AG15" s="329">
        <f>Project!AG26</f>
        <v>19214554.868919123</v>
      </c>
      <c r="AH15" s="329">
        <f>Project!AH26</f>
        <v>19513810.429320384</v>
      </c>
      <c r="AI15" s="329">
        <f>Project!AI26</f>
        <v>19817726.721705392</v>
      </c>
      <c r="AJ15" s="329">
        <f>Project!AJ26</f>
        <v>20126376.334274668</v>
      </c>
      <c r="AK15" s="329">
        <f>Project!AK26</f>
        <v>20439832.9857479</v>
      </c>
      <c r="AL15" s="329">
        <f>Project!AL26</f>
        <v>20758171.542971127</v>
      </c>
      <c r="AM15" s="329">
        <f>Project!AM26</f>
        <v>21081468.038798131</v>
      </c>
      <c r="AN15" s="329">
        <f>Project!AN26</f>
        <v>21409799.690250367</v>
      </c>
      <c r="AO15" s="329">
        <f>Project!AO26</f>
        <v>21743244.916959643</v>
      </c>
      <c r="AP15" s="329">
        <f>Project!AP26</f>
        <v>22081883.359898116</v>
      </c>
      <c r="AQ15" s="329">
        <f>Project!AQ26</f>
        <v>22425795.900399938</v>
      </c>
      <c r="AR15" s="329">
        <f>Project!AR26</f>
        <v>22775064.679479178</v>
      </c>
      <c r="AS15" s="329">
        <f>Project!AS26</f>
        <v>23129773.11744862</v>
      </c>
      <c r="AT15" s="329">
        <f>Project!AT26</f>
        <v>23490005.933844101</v>
      </c>
      <c r="AU15" s="329">
        <f>Project!AU26</f>
        <v>23855849.167659115</v>
      </c>
      <c r="AV15" s="329">
        <f>Project!AV26</f>
        <v>24227390.197894666</v>
      </c>
      <c r="AW15" s="329">
        <f>Project!AW26</f>
        <v>24604717.764429063</v>
      </c>
      <c r="AX15" s="329">
        <f>Project!AX26</f>
        <v>24987921.989212822</v>
      </c>
      <c r="AY15" s="329">
        <f>Project!AY26</f>
        <v>25377094.397793602</v>
      </c>
      <c r="AZ15" s="329">
        <f>Project!AZ26</f>
        <v>25772327.94117647</v>
      </c>
      <c r="BA15" s="329">
        <f>Project!BA26</f>
        <v>26173717.01802453</v>
      </c>
      <c r="BB15" s="329">
        <f>Project!BB26</f>
        <v>26581357.49720538</v>
      </c>
      <c r="BC15" s="329">
        <f>Project!BC26</f>
        <v>26995346.740688693</v>
      </c>
      <c r="BD15" s="329">
        <f>Project!BD26</f>
        <v>27415783.626800414</v>
      </c>
      <c r="BE15" s="329">
        <f>Project!BE26</f>
        <v>27842768.573839128</v>
      </c>
      <c r="BF15" s="329">
        <f>Project!BF26</f>
        <v>28276403.564060241</v>
      </c>
      <c r="BG15" s="329">
        <f>Project!BG26</f>
        <v>28716792.168033719</v>
      </c>
      <c r="BH15" s="329">
        <f>Project!BH26</f>
        <v>29164039.569381136</v>
      </c>
      <c r="BI15" s="329">
        <f>Project!BI26</f>
        <v>29618252.589898046</v>
      </c>
      <c r="BJ15" s="329">
        <f>Project!BJ26</f>
        <v>30079539.715067588</v>
      </c>
      <c r="BK15" s="329">
        <f>Project!BK26</f>
        <v>30548011.119971432</v>
      </c>
      <c r="BL15" s="329">
        <f>Project!BL26</f>
        <v>31023778.695604324</v>
      </c>
      <c r="BM15" s="329">
        <f>Project!BM26</f>
        <v>31506956.075598456</v>
      </c>
      <c r="BN15" s="329">
        <f>Project!BN26</f>
        <v>31997658.663363967</v>
      </c>
      <c r="BO15" s="329">
        <f>Project!BO26</f>
        <v>32496003.659652293</v>
      </c>
      <c r="BP15" s="329">
        <f>Project!BP26</f>
        <v>33002110.090548638</v>
      </c>
      <c r="BQ15" s="329">
        <f>Project!BQ26</f>
        <v>33516098.835900556</v>
      </c>
    </row>
    <row r="17" spans="1:91">
      <c r="A17" s="231" t="s">
        <v>514</v>
      </c>
      <c r="AC17" s="329"/>
      <c r="AD17" s="329"/>
      <c r="AE17" s="329"/>
      <c r="AF17" s="329"/>
      <c r="AG17" s="329"/>
      <c r="AH17" s="329"/>
      <c r="AI17" s="329"/>
      <c r="AJ17" s="329"/>
      <c r="AK17" s="329"/>
      <c r="AL17" s="329"/>
      <c r="AM17" s="329"/>
      <c r="AN17" s="329"/>
      <c r="AO17" s="329"/>
      <c r="AP17" s="329"/>
      <c r="AQ17" s="329"/>
      <c r="AR17" s="329"/>
      <c r="AS17" s="329"/>
      <c r="AT17" s="329"/>
      <c r="AU17" s="329"/>
      <c r="AV17" s="329"/>
      <c r="AW17" s="329"/>
      <c r="AX17" s="329"/>
      <c r="AY17" s="329"/>
      <c r="AZ17" s="329"/>
      <c r="BA17" s="329"/>
      <c r="BB17" s="329"/>
      <c r="BC17" s="329"/>
      <c r="BD17" s="329"/>
      <c r="BE17" s="329"/>
      <c r="BF17" s="329"/>
      <c r="BG17" s="329"/>
      <c r="BH17" s="329"/>
      <c r="BI17" s="329"/>
      <c r="BJ17" s="329"/>
      <c r="BK17" s="329"/>
      <c r="BL17" s="329"/>
      <c r="BM17" s="329"/>
      <c r="BN17" s="329"/>
      <c r="BO17" s="329"/>
      <c r="BP17" s="329"/>
      <c r="BQ17" s="329"/>
      <c r="BR17" s="329"/>
      <c r="BS17" s="329"/>
      <c r="BT17" s="329"/>
      <c r="BU17" s="329"/>
      <c r="BV17" s="329"/>
      <c r="BW17" s="329"/>
      <c r="BX17" s="329"/>
      <c r="BY17" s="329"/>
      <c r="BZ17" s="329"/>
      <c r="CA17" s="329"/>
      <c r="CB17" s="329"/>
      <c r="CC17" s="329"/>
      <c r="CD17" s="329"/>
      <c r="CE17" s="329"/>
      <c r="CF17" s="329"/>
      <c r="CG17" s="329"/>
      <c r="CH17" s="329"/>
      <c r="CI17" s="329"/>
      <c r="CJ17" s="329"/>
      <c r="CK17" s="30"/>
    </row>
    <row r="18" spans="1:91">
      <c r="A18" s="310" t="s">
        <v>521</v>
      </c>
      <c r="I18" s="8" t="s">
        <v>522</v>
      </c>
      <c r="Z18" s="329">
        <f>Z$15*Project!$B42*(1-Project!$B$17)</f>
        <v>78634457.404263601</v>
      </c>
      <c r="AA18" s="329">
        <f>AA$15*Project!$B42*(1-Project!$B$17)</f>
        <v>79859143.522567913</v>
      </c>
      <c r="AB18" s="329">
        <f>AB$15*Project!$B42*(1-Project!$B$17)</f>
        <v>81102903.417660147</v>
      </c>
      <c r="AC18" s="329">
        <f>AC$15*Project!$B42*(1-Project!$B$17)</f>
        <v>82366034.152563632</v>
      </c>
      <c r="AD18" s="329">
        <f>AD$15*Project!$B42*(1-Project!$B$17)</f>
        <v>83648837.41688621</v>
      </c>
      <c r="AE18" s="329">
        <f>AE$15*Project!$B42*(1-Project!$B$17)</f>
        <v>84951619.598876595</v>
      </c>
      <c r="AF18" s="329">
        <f>AF$15*Project!$B42*(1-Project!$B$17)</f>
        <v>86274691.858602926</v>
      </c>
      <c r="AG18" s="329">
        <f>AG$15*Project!$B42*(1-Project!$B$17)</f>
        <v>87618370.202271193</v>
      </c>
      <c r="AH18" s="329">
        <f>AH$15*Project!$B42*(1-Project!$B$17)</f>
        <v>88982975.557700932</v>
      </c>
      <c r="AI18" s="329">
        <f>AI$15*Project!$B42*(1-Project!$B$17)</f>
        <v>90368833.850976571</v>
      </c>
      <c r="AJ18" s="329">
        <f>AJ$15*Project!$B42*(1-Project!$B$17)</f>
        <v>91776276.084292486</v>
      </c>
      <c r="AK18" s="329">
        <f>AK$15*Project!$B42*(1-Project!$B$17)</f>
        <v>93205638.415010422</v>
      </c>
      <c r="AL18" s="329">
        <f>AL$15*Project!$B42*(1-Project!$B$17)</f>
        <v>94657262.235948324</v>
      </c>
      <c r="AM18" s="329">
        <f>AM$15*Project!$B42*(1-Project!$B$17)</f>
        <v>96131494.256919473</v>
      </c>
      <c r="AN18" s="329">
        <f>AN$15*Project!$B42*(1-Project!$B$17)</f>
        <v>97628686.58754167</v>
      </c>
      <c r="AO18" s="329">
        <f>AO$15*Project!$B42*(1-Project!$B$17)</f>
        <v>99149196.821335971</v>
      </c>
      <c r="AP18" s="329">
        <f>AP$15*Project!$B42*(1-Project!$B$17)</f>
        <v>100693388.1211354</v>
      </c>
      <c r="AQ18" s="329">
        <f>AQ$15*Project!$B42*(1-Project!$B$17)</f>
        <v>102261629.3058237</v>
      </c>
      <c r="AR18" s="329">
        <f>AR$15*Project!$B42*(1-Project!$B$17)</f>
        <v>103854294.93842503</v>
      </c>
      <c r="AS18" s="329">
        <f>AS$15*Project!$B42*(1-Project!$B$17)</f>
        <v>105471765.4155657</v>
      </c>
      <c r="AT18" s="329">
        <f>AT$15*Project!$B42*(1-Project!$B$17)</f>
        <v>107114427.05832909</v>
      </c>
      <c r="AU18" s="329">
        <f>AU$15*Project!$B42*(1-Project!$B$17)</f>
        <v>108782672.20452556</v>
      </c>
      <c r="AV18" s="329">
        <f>AV$15*Project!$B42*(1-Project!$B$17)</f>
        <v>110476899.30239968</v>
      </c>
      <c r="AW18" s="329">
        <f>AW$15*Project!$B42*(1-Project!$B$17)</f>
        <v>112197513.00579652</v>
      </c>
      <c r="AX18" s="329">
        <f>AX$15*Project!$B42*(1-Project!$B$17)</f>
        <v>113944924.27081046</v>
      </c>
      <c r="AY18" s="329">
        <f>AY$15*Project!$B42*(1-Project!$B$17)</f>
        <v>115719550.45393881</v>
      </c>
      <c r="AZ18" s="329">
        <f>AZ$15*Project!$B42*(1-Project!$B$17)</f>
        <v>117521815.4117647</v>
      </c>
      <c r="BA18" s="329">
        <f>BA$15*Project!$B42*(1-Project!$B$17)</f>
        <v>119352149.60219185</v>
      </c>
      <c r="BB18" s="329">
        <f>BB$15*Project!$B42*(1-Project!$B$17)</f>
        <v>121210990.18725653</v>
      </c>
      <c r="BC18" s="329">
        <f>BC$15*Project!$B42*(1-Project!$B$17)</f>
        <v>123098781.13754043</v>
      </c>
      <c r="BD18" s="329">
        <f>BD$15*Project!$B42*(1-Project!$B$17)</f>
        <v>125015973.33820987</v>
      </c>
      <c r="BE18" s="329">
        <f>BE$15*Project!$B42*(1-Project!$B$17)</f>
        <v>126963024.69670641</v>
      </c>
      <c r="BF18" s="329">
        <f>BF$15*Project!$B42*(1-Project!$B$17)</f>
        <v>128940400.25211467</v>
      </c>
      <c r="BG18" s="329">
        <f>BG$15*Project!$B42*(1-Project!$B$17)</f>
        <v>130948572.28623375</v>
      </c>
      <c r="BH18" s="329">
        <f>BH$15*Project!$B42*(1-Project!$B$17)</f>
        <v>132988020.43637796</v>
      </c>
      <c r="BI18" s="329">
        <f>BI$15*Project!$B42*(1-Project!$B$17)</f>
        <v>135059231.80993509</v>
      </c>
      <c r="BJ18" s="329">
        <f>BJ$15*Project!$B42*(1-Project!$B$17)</f>
        <v>137162701.10070819</v>
      </c>
      <c r="BK18" s="329">
        <f>BK$15*Project!$B42*(1-Project!$B$17)</f>
        <v>139298930.70706972</v>
      </c>
      <c r="BL18" s="329">
        <f>BL$15*Project!$B42*(1-Project!$B$17)</f>
        <v>141468430.85195571</v>
      </c>
      <c r="BM18" s="329">
        <f>BM$15*Project!$B42*(1-Project!$B$17)</f>
        <v>143671719.70472896</v>
      </c>
      <c r="BN18" s="329">
        <f>BN$15*Project!$B42*(1-Project!$B$17)</f>
        <v>145909323.50493968</v>
      </c>
      <c r="BO18" s="329">
        <f>BO$15*Project!$B42*(1-Project!$B$17)</f>
        <v>148181776.68801445</v>
      </c>
      <c r="BP18" s="329">
        <f>BP$15*Project!$B42*(1-Project!$B$17)</f>
        <v>150489622.01290178</v>
      </c>
      <c r="BQ18" s="329">
        <f>BQ$15*Project!$B42*(1-Project!$B$17)</f>
        <v>152833410.69170654</v>
      </c>
      <c r="BR18" s="329"/>
      <c r="BS18" s="329"/>
      <c r="BT18" s="329"/>
      <c r="BU18" s="329"/>
      <c r="BV18" s="329"/>
      <c r="BW18" s="329"/>
      <c r="BX18" s="329"/>
      <c r="BY18" s="329"/>
      <c r="BZ18" s="329"/>
      <c r="CA18" s="329"/>
      <c r="CB18" s="329"/>
      <c r="CC18" s="329"/>
      <c r="CD18" s="329"/>
      <c r="CE18" s="329"/>
      <c r="CF18" s="329"/>
      <c r="CG18" s="329"/>
      <c r="CH18" s="329"/>
      <c r="CI18" s="329"/>
      <c r="CJ18" s="329"/>
      <c r="CK18" s="30"/>
    </row>
    <row r="19" spans="1:91">
      <c r="A19" s="310" t="s">
        <v>266</v>
      </c>
      <c r="I19" s="8" t="s">
        <v>522</v>
      </c>
      <c r="Z19" s="329">
        <f>Z$15*Project!$B43*Project!$B$17</f>
        <v>16037290.65481692</v>
      </c>
      <c r="AA19" s="329">
        <f>AA$15*Project!$B43*Project!$B$17</f>
        <v>16287062.165786881</v>
      </c>
      <c r="AB19" s="329">
        <f>AB$15*Project!$B43*Project!$B$17</f>
        <v>16540723.723338587</v>
      </c>
      <c r="AC19" s="329">
        <f>AC$15*Project!$B43*Project!$B$17</f>
        <v>16798335.912693899</v>
      </c>
      <c r="AD19" s="329">
        <f>AD$15*Project!$B43*Project!$B$17</f>
        <v>17059960.262654431</v>
      </c>
      <c r="AE19" s="329">
        <f>AE$15*Project!$B43*Project!$B$17</f>
        <v>17325659.260297205</v>
      </c>
      <c r="AF19" s="329">
        <f>AF$15*Project!$B43*Project!$B$17</f>
        <v>17595496.365899287</v>
      </c>
      <c r="AG19" s="329">
        <f>AG$15*Project!$B43*Project!$B$17</f>
        <v>17869536.028094787</v>
      </c>
      <c r="AH19" s="329">
        <f>AH$15*Project!$B43*Project!$B$17</f>
        <v>18147843.699267961</v>
      </c>
      <c r="AI19" s="329">
        <f>AI$15*Project!$B43*Project!$B$17</f>
        <v>18430485.851186018</v>
      </c>
      <c r="AJ19" s="329">
        <f>AJ$15*Project!$B43*Project!$B$17</f>
        <v>18717529.990875445</v>
      </c>
      <c r="AK19" s="329">
        <f>AK$15*Project!$B43*Project!$B$17</f>
        <v>19009044.676745549</v>
      </c>
      <c r="AL19" s="329">
        <f>AL$15*Project!$B43*Project!$B$17</f>
        <v>19305099.53496315</v>
      </c>
      <c r="AM19" s="329">
        <f>AM$15*Project!$B43*Project!$B$17</f>
        <v>19605765.276082262</v>
      </c>
      <c r="AN19" s="329">
        <f>AN$15*Project!$B43*Project!$B$17</f>
        <v>19911113.711932845</v>
      </c>
      <c r="AO19" s="329">
        <f>AO$15*Project!$B43*Project!$B$17</f>
        <v>20221217.772772472</v>
      </c>
      <c r="AP19" s="329">
        <f>AP$15*Project!$B43*Project!$B$17</f>
        <v>20536151.52470525</v>
      </c>
      <c r="AQ19" s="329">
        <f>AQ$15*Project!$B43*Project!$B$17</f>
        <v>20855990.187371947</v>
      </c>
      <c r="AR19" s="329">
        <f>AR$15*Project!$B43*Project!$B$17</f>
        <v>21180810.15191564</v>
      </c>
      <c r="AS19" s="329">
        <f>AS$15*Project!$B43*Project!$B$17</f>
        <v>21510688.999227222</v>
      </c>
      <c r="AT19" s="329">
        <f>AT$15*Project!$B43*Project!$B$17</f>
        <v>21845705.518475015</v>
      </c>
      <c r="AU19" s="329">
        <f>AU$15*Project!$B43*Project!$B$17</f>
        <v>22185939.725922979</v>
      </c>
      <c r="AV19" s="329">
        <f>AV$15*Project!$B43*Project!$B$17</f>
        <v>22531472.884042043</v>
      </c>
      <c r="AW19" s="329">
        <f>AW$15*Project!$B43*Project!$B$17</f>
        <v>22882387.520919032</v>
      </c>
      <c r="AX19" s="329">
        <f>AX$15*Project!$B43*Project!$B$17</f>
        <v>23238767.449967928</v>
      </c>
      <c r="AY19" s="329">
        <f>AY$15*Project!$B43*Project!$B$17</f>
        <v>23600697.789948054</v>
      </c>
      <c r="AZ19" s="329">
        <f>AZ$15*Project!$B43*Project!$B$17</f>
        <v>23968264.985294119</v>
      </c>
      <c r="BA19" s="329">
        <f>BA$15*Project!$B43*Project!$B$17</f>
        <v>24341556.826762818</v>
      </c>
      <c r="BB19" s="329">
        <f>BB$15*Project!$B43*Project!$B$17</f>
        <v>24720662.472401008</v>
      </c>
      <c r="BC19" s="329">
        <f>BC$15*Project!$B43*Project!$B$17</f>
        <v>25105672.468840487</v>
      </c>
      <c r="BD19" s="329">
        <f>BD$15*Project!$B43*Project!$B$17</f>
        <v>25496678.77292439</v>
      </c>
      <c r="BE19" s="329">
        <f>BE$15*Project!$B43*Project!$B$17</f>
        <v>25893774.77367039</v>
      </c>
      <c r="BF19" s="329">
        <f>BF$15*Project!$B43*Project!$B$17</f>
        <v>26297055.31457603</v>
      </c>
      <c r="BG19" s="329">
        <f>BG$15*Project!$B43*Project!$B$17</f>
        <v>26706616.716271363</v>
      </c>
      <c r="BH19" s="329">
        <f>BH$15*Project!$B43*Project!$B$17</f>
        <v>27122556.799524456</v>
      </c>
      <c r="BI19" s="329">
        <f>BI$15*Project!$B43*Project!$B$17</f>
        <v>27544974.908605184</v>
      </c>
      <c r="BJ19" s="329">
        <f>BJ$15*Project!$B43*Project!$B$17</f>
        <v>27973971.935012862</v>
      </c>
      <c r="BK19" s="329">
        <f>BK$15*Project!$B43*Project!$B$17</f>
        <v>28409650.341573436</v>
      </c>
      <c r="BL19" s="329">
        <f>BL$15*Project!$B43*Project!$B$17</f>
        <v>28852114.186912026</v>
      </c>
      <c r="BM19" s="329">
        <f>BM$15*Project!$B43*Project!$B$17</f>
        <v>29301469.150306568</v>
      </c>
      <c r="BN19" s="329">
        <f>BN$15*Project!$B43*Project!$B$17</f>
        <v>29757822.556928493</v>
      </c>
      <c r="BO19" s="329">
        <f>BO$15*Project!$B43*Project!$B$17</f>
        <v>30221283.403476633</v>
      </c>
      <c r="BP19" s="329">
        <f>BP$15*Project!$B43*Project!$B$17</f>
        <v>30691962.384210236</v>
      </c>
      <c r="BQ19" s="329">
        <f>BQ$15*Project!$B43*Project!$B$17</f>
        <v>31169971.917387523</v>
      </c>
      <c r="BR19" s="329"/>
      <c r="BS19" s="329"/>
      <c r="BT19" s="329"/>
      <c r="BU19" s="329"/>
      <c r="BV19" s="329"/>
      <c r="BW19" s="329"/>
      <c r="BX19" s="329"/>
      <c r="BY19" s="329"/>
      <c r="BZ19" s="329"/>
      <c r="CA19" s="329"/>
      <c r="CB19" s="329"/>
      <c r="CC19" s="329"/>
      <c r="CD19" s="329"/>
      <c r="CE19" s="329"/>
      <c r="CF19" s="329"/>
      <c r="CG19" s="329"/>
      <c r="CH19" s="329"/>
      <c r="CI19" s="329"/>
      <c r="CJ19" s="329"/>
      <c r="CK19" s="30"/>
    </row>
    <row r="20" spans="1:91" s="11" customFormat="1">
      <c r="A20" s="328" t="s">
        <v>508</v>
      </c>
      <c r="I20" s="8" t="s">
        <v>522</v>
      </c>
      <c r="O20"/>
      <c r="P20"/>
      <c r="Q20"/>
      <c r="R20"/>
      <c r="S20"/>
      <c r="T20"/>
      <c r="U20"/>
      <c r="V20"/>
      <c r="W20"/>
      <c r="X20"/>
      <c r="Z20" s="327">
        <f t="shared" ref="Z20:BQ20" si="0">SUM(Z18:Z19)</f>
        <v>94671748.059080526</v>
      </c>
      <c r="AA20" s="327">
        <f t="shared" si="0"/>
        <v>96146205.68835479</v>
      </c>
      <c r="AB20" s="327">
        <f t="shared" si="0"/>
        <v>97643627.140998736</v>
      </c>
      <c r="AC20" s="327">
        <f t="shared" si="0"/>
        <v>99164370.065257534</v>
      </c>
      <c r="AD20" s="327">
        <f t="shared" si="0"/>
        <v>100708797.67954063</v>
      </c>
      <c r="AE20" s="327">
        <f t="shared" si="0"/>
        <v>102277278.8591738</v>
      </c>
      <c r="AF20" s="327">
        <f t="shared" si="0"/>
        <v>103870188.22450221</v>
      </c>
      <c r="AG20" s="327">
        <f t="shared" si="0"/>
        <v>105487906.23036598</v>
      </c>
      <c r="AH20" s="327">
        <f t="shared" si="0"/>
        <v>107130819.25696889</v>
      </c>
      <c r="AI20" s="327">
        <f t="shared" si="0"/>
        <v>108799319.70216259</v>
      </c>
      <c r="AJ20" s="327">
        <f t="shared" si="0"/>
        <v>110493806.07516792</v>
      </c>
      <c r="AK20" s="327">
        <f t="shared" si="0"/>
        <v>112214683.09175597</v>
      </c>
      <c r="AL20" s="327">
        <f t="shared" si="0"/>
        <v>113962361.77091147</v>
      </c>
      <c r="AM20" s="327">
        <f t="shared" si="0"/>
        <v>115737259.53300174</v>
      </c>
      <c r="AN20" s="327">
        <f t="shared" si="0"/>
        <v>117539800.29947451</v>
      </c>
      <c r="AO20" s="327">
        <f t="shared" si="0"/>
        <v>119370414.59410845</v>
      </c>
      <c r="AP20" s="327">
        <f t="shared" si="0"/>
        <v>121229539.64584064</v>
      </c>
      <c r="AQ20" s="327">
        <f t="shared" si="0"/>
        <v>123117619.49319565</v>
      </c>
      <c r="AR20" s="327">
        <f t="shared" si="0"/>
        <v>125035105.09034067</v>
      </c>
      <c r="AS20" s="327">
        <f t="shared" si="0"/>
        <v>126982454.41479293</v>
      </c>
      <c r="AT20" s="327">
        <f t="shared" si="0"/>
        <v>128960132.5768041</v>
      </c>
      <c r="AU20" s="327">
        <f t="shared" si="0"/>
        <v>130968611.93044853</v>
      </c>
      <c r="AV20" s="327">
        <f t="shared" si="0"/>
        <v>133008372.18644172</v>
      </c>
      <c r="AW20" s="327">
        <f t="shared" si="0"/>
        <v>135079900.52671555</v>
      </c>
      <c r="AX20" s="327">
        <f t="shared" si="0"/>
        <v>137183691.72077838</v>
      </c>
      <c r="AY20" s="327">
        <f t="shared" si="0"/>
        <v>139320248.24388686</v>
      </c>
      <c r="AZ20" s="327">
        <f t="shared" si="0"/>
        <v>141490080.39705881</v>
      </c>
      <c r="BA20" s="327">
        <f t="shared" si="0"/>
        <v>143693706.42895466</v>
      </c>
      <c r="BB20" s="327">
        <f t="shared" si="0"/>
        <v>145931652.65965754</v>
      </c>
      <c r="BC20" s="327">
        <f t="shared" si="0"/>
        <v>148204453.60638091</v>
      </c>
      <c r="BD20" s="327">
        <f t="shared" si="0"/>
        <v>150512652.11113426</v>
      </c>
      <c r="BE20" s="327">
        <f t="shared" si="0"/>
        <v>152856799.47037679</v>
      </c>
      <c r="BF20" s="327">
        <f t="shared" si="0"/>
        <v>155237455.56669068</v>
      </c>
      <c r="BG20" s="327">
        <f t="shared" si="0"/>
        <v>157655189.00250512</v>
      </c>
      <c r="BH20" s="327">
        <f t="shared" si="0"/>
        <v>160110577.23590243</v>
      </c>
      <c r="BI20" s="327">
        <f t="shared" si="0"/>
        <v>162604206.71854028</v>
      </c>
      <c r="BJ20" s="327">
        <f t="shared" si="0"/>
        <v>165136673.03572106</v>
      </c>
      <c r="BK20" s="327">
        <f t="shared" si="0"/>
        <v>167708581.04864317</v>
      </c>
      <c r="BL20" s="327">
        <f t="shared" si="0"/>
        <v>170320545.03886774</v>
      </c>
      <c r="BM20" s="327">
        <f t="shared" si="0"/>
        <v>172973188.85503554</v>
      </c>
      <c r="BN20" s="327">
        <f t="shared" si="0"/>
        <v>175667146.06186816</v>
      </c>
      <c r="BO20" s="327">
        <f t="shared" si="0"/>
        <v>178403060.09149107</v>
      </c>
      <c r="BP20" s="327">
        <f t="shared" si="0"/>
        <v>181181584.39711201</v>
      </c>
      <c r="BQ20" s="327">
        <f t="shared" si="0"/>
        <v>184003382.60909405</v>
      </c>
      <c r="BR20" s="327"/>
      <c r="BS20" s="327"/>
      <c r="BT20" s="327"/>
      <c r="BU20" s="327"/>
      <c r="BV20" s="327"/>
      <c r="BW20" s="327"/>
      <c r="BX20" s="327"/>
      <c r="BY20" s="327"/>
      <c r="BZ20" s="327"/>
      <c r="CA20" s="327"/>
      <c r="CB20" s="327"/>
      <c r="CC20" s="327"/>
      <c r="CD20" s="327"/>
      <c r="CE20" s="327"/>
      <c r="CF20" s="327"/>
      <c r="CG20" s="327"/>
      <c r="CH20" s="327"/>
      <c r="CI20" s="327"/>
      <c r="CJ20" s="327"/>
      <c r="CK20" s="284"/>
    </row>
    <row r="21" spans="1:91">
      <c r="A21" s="231" t="s">
        <v>523</v>
      </c>
      <c r="CK21" s="30"/>
    </row>
    <row r="22" spans="1:91">
      <c r="A22" s="310" t="s">
        <v>521</v>
      </c>
      <c r="I22" s="8" t="s">
        <v>522</v>
      </c>
      <c r="Z22" s="329">
        <f>Z$14*Project!$B43*(1-Project!$B$17)*Project!$B$33</f>
        <v>146991468.37074867</v>
      </c>
      <c r="AA22" s="329">
        <f>AA$14*Project!$B43*(1-Project!$B$17)*Project!$B$33</f>
        <v>148214736.61508384</v>
      </c>
      <c r="AB22" s="329">
        <f>AB$14*Project!$B43*(1-Project!$B$17)*Project!$B$33</f>
        <v>149448184.94139367</v>
      </c>
      <c r="AC22" s="329">
        <f>AC$14*Project!$B43*(1-Project!$B$17)*Project!$B$33</f>
        <v>150691898.06868365</v>
      </c>
      <c r="AD22" s="329">
        <f>AD$14*Project!$B43*(1-Project!$B$17)*Project!$B$33</f>
        <v>151945961.42099378</v>
      </c>
      <c r="AE22" s="329">
        <f>AE$14*Project!$B43*(1-Project!$B$17)*Project!$B$33</f>
        <v>153210461.13326594</v>
      </c>
      <c r="AF22" s="329">
        <f>AF$14*Project!$B43*(1-Project!$B$17)*Project!$B$33</f>
        <v>154485484.0572601</v>
      </c>
      <c r="AG22" s="329">
        <f>AG$14*Project!$B43*(1-Project!$B$17)*Project!$B$33</f>
        <v>155771117.76751968</v>
      </c>
      <c r="AH22" s="329">
        <f>AH$14*Project!$B43*(1-Project!$B$17)*Project!$B$33</f>
        <v>157067450.56738657</v>
      </c>
      <c r="AI22" s="329">
        <f>AI$14*Project!$B43*(1-Project!$B$17)*Project!$B$33</f>
        <v>158374571.49506617</v>
      </c>
      <c r="AJ22" s="329">
        <f>AJ$14*Project!$B43*(1-Project!$B$17)*Project!$B$33</f>
        <v>159692570.32974312</v>
      </c>
      <c r="AK22" s="329">
        <f>AK$14*Project!$B43*(1-Project!$B$17)*Project!$B$33</f>
        <v>161021537.59774756</v>
      </c>
      <c r="AL22" s="329">
        <f>AL$14*Project!$B43*(1-Project!$B$17)*Project!$B$33</f>
        <v>162361564.57877293</v>
      </c>
      <c r="AM22" s="329">
        <f>AM$14*Project!$B43*(1-Project!$B$17)*Project!$B$33</f>
        <v>163712743.31214559</v>
      </c>
      <c r="AN22" s="329">
        <f>AN$14*Project!$B43*(1-Project!$B$17)*Project!$B$33</f>
        <v>165075166.60314652</v>
      </c>
      <c r="AO22" s="329">
        <f>AO$14*Project!$B43*(1-Project!$B$17)*Project!$B$33</f>
        <v>166448928.02938554</v>
      </c>
      <c r="AP22" s="329">
        <f>AP$14*Project!$B43*(1-Project!$B$17)*Project!$B$33</f>
        <v>167834121.94722855</v>
      </c>
      <c r="AQ22" s="329">
        <f>AQ$14*Project!$B43*(1-Project!$B$17)*Project!$B$33</f>
        <v>169230843.49827859</v>
      </c>
      <c r="AR22" s="329">
        <f>AR$14*Project!$B43*(1-Project!$B$17)*Project!$B$33</f>
        <v>170639188.6159105</v>
      </c>
      <c r="AS22" s="329">
        <f>AS$14*Project!$B43*(1-Project!$B$17)*Project!$B$33</f>
        <v>172059254.03186014</v>
      </c>
      <c r="AT22" s="329">
        <f>AT$14*Project!$B43*(1-Project!$B$17)*Project!$B$33</f>
        <v>173491137.28286833</v>
      </c>
      <c r="AU22" s="329">
        <f>AU$14*Project!$B43*(1-Project!$B$17)*Project!$B$33</f>
        <v>174934936.71737993</v>
      </c>
      <c r="AV22" s="329">
        <f>AV$14*Project!$B43*(1-Project!$B$17)*Project!$B$33</f>
        <v>176390751.50229931</v>
      </c>
      <c r="AW22" s="329">
        <f>AW$14*Project!$B43*(1-Project!$B$17)*Project!$B$33</f>
        <v>177858681.6298013</v>
      </c>
      <c r="AX22" s="329">
        <f>AX$14*Project!$B43*(1-Project!$B$17)*Project!$B$33</f>
        <v>179338827.92419904</v>
      </c>
      <c r="AY22" s="329">
        <f>AY$14*Project!$B43*(1-Project!$B$17)*Project!$B$33</f>
        <v>180831292.04886934</v>
      </c>
      <c r="AZ22" s="329">
        <f>AZ$14*Project!$B43*(1-Project!$B$17)*Project!$B$33</f>
        <v>182336176.5132353</v>
      </c>
      <c r="BA22" s="329">
        <f>BA$14*Project!$B43*(1-Project!$B$17)*Project!$B$33</f>
        <v>183853584.67980689</v>
      </c>
      <c r="BB22" s="329">
        <f>BB$14*Project!$B43*(1-Project!$B$17)*Project!$B$33</f>
        <v>185383620.7712808</v>
      </c>
      <c r="BC22" s="329">
        <f>BC$14*Project!$B43*(1-Project!$B$17)*Project!$B$33</f>
        <v>186926389.87769854</v>
      </c>
      <c r="BD22" s="329">
        <f>BD$14*Project!$B43*(1-Project!$B$17)*Project!$B$33</f>
        <v>188481997.96366486</v>
      </c>
      <c r="BE22" s="329">
        <f>BE$14*Project!$B43*(1-Project!$B$17)*Project!$B$33</f>
        <v>190050551.87562558</v>
      </c>
      <c r="BF22" s="329">
        <f>BF$14*Project!$B43*(1-Project!$B$17)*Project!$B$33</f>
        <v>191632159.34920657</v>
      </c>
      <c r="BG22" s="329">
        <f>BG$14*Project!$B43*(1-Project!$B$17)*Project!$B$33</f>
        <v>193226929.01661342</v>
      </c>
      <c r="BH22" s="329">
        <f>BH$14*Project!$B43*(1-Project!$B$17)*Project!$B$33</f>
        <v>194834970.41409266</v>
      </c>
      <c r="BI22" s="329">
        <f>BI$14*Project!$B43*(1-Project!$B$17)*Project!$B$33</f>
        <v>196456393.98945546</v>
      </c>
      <c r="BJ22" s="329">
        <f>BJ$14*Project!$B43*(1-Project!$B$17)*Project!$B$33</f>
        <v>198091311.10966375</v>
      </c>
      <c r="BK22" s="329">
        <f>BK$14*Project!$B43*(1-Project!$B$17)*Project!$B$33</f>
        <v>199739834.06847915</v>
      </c>
      <c r="BL22" s="329">
        <f>BL$14*Project!$B43*(1-Project!$B$17)*Project!$B$33</f>
        <v>201402076.09417599</v>
      </c>
      <c r="BM22" s="329">
        <f>BM$14*Project!$B43*(1-Project!$B$17)*Project!$B$33</f>
        <v>203078151.35731822</v>
      </c>
      <c r="BN22" s="329">
        <f>BN$14*Project!$B43*(1-Project!$B$17)*Project!$B$33</f>
        <v>204768174.9786016</v>
      </c>
      <c r="BO22" s="329">
        <f>BO$14*Project!$B43*(1-Project!$B$17)*Project!$B$33</f>
        <v>206472263.03676015</v>
      </c>
      <c r="BP22" s="329">
        <f>BP$14*Project!$B43*(1-Project!$B$17)*Project!$B$33</f>
        <v>208190532.57653943</v>
      </c>
      <c r="BQ22" s="329">
        <f>BQ$14*Project!$B43*(1-Project!$B$17)*Project!$B$33</f>
        <v>209923101.61673537</v>
      </c>
      <c r="BR22" s="329"/>
      <c r="BS22" s="329"/>
      <c r="BT22" s="329"/>
      <c r="BU22" s="329"/>
      <c r="BV22" s="329"/>
      <c r="BW22" s="329"/>
      <c r="BX22" s="329"/>
      <c r="BY22" s="329"/>
      <c r="BZ22" s="329"/>
      <c r="CA22" s="329"/>
      <c r="CB22" s="329"/>
      <c r="CC22" s="329"/>
      <c r="CD22" s="329"/>
      <c r="CE22" s="329"/>
      <c r="CF22" s="329"/>
      <c r="CG22" s="329"/>
      <c r="CH22" s="329"/>
      <c r="CI22" s="329"/>
      <c r="CJ22" s="329"/>
      <c r="CK22" s="30"/>
    </row>
    <row r="23" spans="1:91">
      <c r="A23" s="310" t="s">
        <v>266</v>
      </c>
      <c r="I23" s="8" t="s">
        <v>522</v>
      </c>
      <c r="Z23" s="329">
        <f>Z$14*Project!$B44*Project!$B$17*Project!$B$34</f>
        <v>48414846.967615016</v>
      </c>
      <c r="AA23" s="329">
        <f>AA$14*Project!$B44*Project!$B$17*Project!$B$34</f>
        <v>48817757.051487714</v>
      </c>
      <c r="AB23" s="329">
        <f>AB$14*Project!$B44*Project!$B$17*Project!$B$34</f>
        <v>49224020.167453945</v>
      </c>
      <c r="AC23" s="329">
        <f>AC$14*Project!$B44*Project!$B$17*Project!$B$34</f>
        <v>49633664.219566435</v>
      </c>
      <c r="AD23" s="329">
        <f>AD$14*Project!$B44*Project!$B$17*Project!$B$34</f>
        <v>50046717.344096422</v>
      </c>
      <c r="AE23" s="329">
        <f>AE$14*Project!$B44*Project!$B$17*Project!$B$34</f>
        <v>50463207.911466211</v>
      </c>
      <c r="AF23" s="329">
        <f>AF$14*Project!$B44*Project!$B$17*Project!$B$34</f>
        <v>50883164.528197728</v>
      </c>
      <c r="AG23" s="329">
        <f>AG$14*Project!$B44*Project!$B$17*Project!$B$34</f>
        <v>51306616.038877457</v>
      </c>
      <c r="AH23" s="329">
        <f>AH$14*Project!$B44*Project!$B$17*Project!$B$34</f>
        <v>51733591.528137513</v>
      </c>
      <c r="AI23" s="329">
        <f>AI$14*Project!$B44*Project!$B$17*Project!$B$34</f>
        <v>52164120.322653376</v>
      </c>
      <c r="AJ23" s="329">
        <f>AJ$14*Project!$B44*Project!$B$17*Project!$B$34</f>
        <v>52598231.993158184</v>
      </c>
      <c r="AK23" s="329">
        <f>AK$14*Project!$B44*Project!$B$17*Project!$B$34</f>
        <v>53035956.356473736</v>
      </c>
      <c r="AL23" s="329">
        <f>AL$14*Project!$B44*Project!$B$17*Project!$B$34</f>
        <v>53477323.477558486</v>
      </c>
      <c r="AM23" s="329">
        <f>AM$14*Project!$B44*Project!$B$17*Project!$B$34</f>
        <v>53922363.671572581</v>
      </c>
      <c r="AN23" s="329">
        <f>AN$14*Project!$B44*Project!$B$17*Project!$B$34</f>
        <v>54371107.50595998</v>
      </c>
      <c r="AO23" s="329">
        <f>AO$14*Project!$B44*Project!$B$17*Project!$B$34</f>
        <v>54823585.802548043</v>
      </c>
      <c r="AP23" s="329">
        <f>AP$14*Project!$B44*Project!$B$17*Project!$B$34</f>
        <v>55279829.639664412</v>
      </c>
      <c r="AQ23" s="329">
        <f>AQ$14*Project!$B44*Project!$B$17*Project!$B$34</f>
        <v>55739870.354271725</v>
      </c>
      <c r="AR23" s="329">
        <f>AR$14*Project!$B44*Project!$B$17*Project!$B$34</f>
        <v>56203739.544119932</v>
      </c>
      <c r="AS23" s="329">
        <f>AS$14*Project!$B44*Project!$B$17*Project!$B$34</f>
        <v>56671469.069916584</v>
      </c>
      <c r="AT23" s="329">
        <f>AT$14*Project!$B44*Project!$B$17*Project!$B$34</f>
        <v>57143091.057515204</v>
      </c>
      <c r="AU23" s="329">
        <f>AU$14*Project!$B44*Project!$B$17*Project!$B$34</f>
        <v>57618637.900121741</v>
      </c>
      <c r="AV23" s="329">
        <f>AV$14*Project!$B44*Project!$B$17*Project!$B$34</f>
        <v>58098142.260519639</v>
      </c>
      <c r="AW23" s="329">
        <f>AW$14*Project!$B44*Project!$B$17*Project!$B$34</f>
        <v>58581637.073313169</v>
      </c>
      <c r="AX23" s="329">
        <f>AX$14*Project!$B44*Project!$B$17*Project!$B$34</f>
        <v>59069155.547189504</v>
      </c>
      <c r="AY23" s="329">
        <f>AY$14*Project!$B44*Project!$B$17*Project!$B$34</f>
        <v>59560731.167199761</v>
      </c>
      <c r="AZ23" s="329">
        <f>AZ$14*Project!$B44*Project!$B$17*Project!$B$34</f>
        <v>60056397.697058827</v>
      </c>
      <c r="BA23" s="329">
        <f>BA$14*Project!$B44*Project!$B$17*Project!$B$34</f>
        <v>60556189.181464411</v>
      </c>
      <c r="BB23" s="329">
        <f>BB$14*Project!$B44*Project!$B$17*Project!$B$34</f>
        <v>61060139.948435441</v>
      </c>
      <c r="BC23" s="329">
        <f>BC$14*Project!$B44*Project!$B$17*Project!$B$34</f>
        <v>61568284.611669809</v>
      </c>
      <c r="BD23" s="329">
        <f>BD$14*Project!$B44*Project!$B$17*Project!$B$34</f>
        <v>62080658.072921872</v>
      </c>
      <c r="BE23" s="329">
        <f>BE$14*Project!$B44*Project!$B$17*Project!$B$34</f>
        <v>62597295.524399593</v>
      </c>
      <c r="BF23" s="329">
        <f>BF$14*Project!$B44*Project!$B$17*Project!$B$34</f>
        <v>63118232.451181799</v>
      </c>
      <c r="BG23" s="329">
        <f>BG$14*Project!$B44*Project!$B$17*Project!$B$34</f>
        <v>63643504.633655347</v>
      </c>
      <c r="BH23" s="329">
        <f>BH$14*Project!$B44*Project!$B$17*Project!$B$34</f>
        <v>64173148.149972796</v>
      </c>
      <c r="BI23" s="329">
        <f>BI$14*Project!$B44*Project!$B$17*Project!$B$34</f>
        <v>64707199.378530324</v>
      </c>
      <c r="BJ23" s="329">
        <f>BJ$14*Project!$B44*Project!$B$17*Project!$B$34</f>
        <v>65245695.000466503</v>
      </c>
      <c r="BK23" s="329">
        <f>BK$14*Project!$B44*Project!$B$17*Project!$B$34</f>
        <v>65788672.00218159</v>
      </c>
      <c r="BL23" s="329">
        <f>BL$14*Project!$B44*Project!$B$17*Project!$B$34</f>
        <v>66336167.677878</v>
      </c>
      <c r="BM23" s="329">
        <f>BM$14*Project!$B44*Project!$B$17*Project!$B$34</f>
        <v>66888219.632121801</v>
      </c>
      <c r="BN23" s="329">
        <f>BN$14*Project!$B44*Project!$B$17*Project!$B$34</f>
        <v>67444865.782425657</v>
      </c>
      <c r="BO23" s="329">
        <f>BO$14*Project!$B44*Project!$B$17*Project!$B$34</f>
        <v>68006144.361853093</v>
      </c>
      <c r="BP23" s="329">
        <f>BP$14*Project!$B44*Project!$B$17*Project!$B$34</f>
        <v>68572093.921644568</v>
      </c>
      <c r="BQ23" s="329">
        <f>BQ$14*Project!$B44*Project!$B$17*Project!$B$34</f>
        <v>69142753.3338653</v>
      </c>
      <c r="BR23" s="329"/>
      <c r="BS23" s="329"/>
      <c r="BT23" s="329"/>
      <c r="BU23" s="329"/>
      <c r="BV23" s="329"/>
      <c r="BW23" s="329"/>
      <c r="BX23" s="329"/>
      <c r="BY23" s="329"/>
      <c r="BZ23" s="329"/>
      <c r="CA23" s="329"/>
      <c r="CB23" s="329"/>
      <c r="CC23" s="329"/>
      <c r="CD23" s="329"/>
      <c r="CE23" s="329"/>
      <c r="CF23" s="329"/>
      <c r="CG23" s="329"/>
      <c r="CH23" s="329"/>
      <c r="CI23" s="329"/>
      <c r="CJ23" s="329"/>
      <c r="CK23" s="30"/>
    </row>
    <row r="24" spans="1:91" s="11" customFormat="1">
      <c r="A24" s="328" t="s">
        <v>508</v>
      </c>
      <c r="I24" s="8" t="s">
        <v>522</v>
      </c>
      <c r="Z24" s="327">
        <f t="shared" ref="Z24:BQ24" si="1">SUM(Z22:Z23)</f>
        <v>195406315.33836368</v>
      </c>
      <c r="AA24" s="327">
        <f t="shared" si="1"/>
        <v>197032493.66657156</v>
      </c>
      <c r="AB24" s="327">
        <f t="shared" si="1"/>
        <v>198672205.10884762</v>
      </c>
      <c r="AC24" s="327">
        <f t="shared" si="1"/>
        <v>200325562.28825009</v>
      </c>
      <c r="AD24" s="327">
        <f t="shared" si="1"/>
        <v>201992678.7650902</v>
      </c>
      <c r="AE24" s="327">
        <f t="shared" si="1"/>
        <v>203673669.04473215</v>
      </c>
      <c r="AF24" s="327">
        <f t="shared" si="1"/>
        <v>205368648.58545783</v>
      </c>
      <c r="AG24" s="327">
        <f t="shared" si="1"/>
        <v>207077733.80639714</v>
      </c>
      <c r="AH24" s="327">
        <f t="shared" si="1"/>
        <v>208801042.09552407</v>
      </c>
      <c r="AI24" s="327">
        <f t="shared" si="1"/>
        <v>210538691.81771955</v>
      </c>
      <c r="AJ24" s="327">
        <f t="shared" si="1"/>
        <v>212290802.32290131</v>
      </c>
      <c r="AK24" s="327">
        <f t="shared" si="1"/>
        <v>214057493.95422131</v>
      </c>
      <c r="AL24" s="327">
        <f t="shared" si="1"/>
        <v>215838888.05633143</v>
      </c>
      <c r="AM24" s="327">
        <f t="shared" si="1"/>
        <v>217635106.98371816</v>
      </c>
      <c r="AN24" s="327">
        <f t="shared" si="1"/>
        <v>219446274.10910651</v>
      </c>
      <c r="AO24" s="327">
        <f t="shared" si="1"/>
        <v>221272513.83193359</v>
      </c>
      <c r="AP24" s="327">
        <f t="shared" si="1"/>
        <v>223113951.58689296</v>
      </c>
      <c r="AQ24" s="327">
        <f t="shared" si="1"/>
        <v>224970713.85255033</v>
      </c>
      <c r="AR24" s="327">
        <f t="shared" si="1"/>
        <v>226842928.16003042</v>
      </c>
      <c r="AS24" s="327">
        <f t="shared" si="1"/>
        <v>228730723.10177672</v>
      </c>
      <c r="AT24" s="327">
        <f t="shared" si="1"/>
        <v>230634228.34038353</v>
      </c>
      <c r="AU24" s="327">
        <f t="shared" si="1"/>
        <v>232553574.61750168</v>
      </c>
      <c r="AV24" s="327">
        <f t="shared" si="1"/>
        <v>234488893.76281893</v>
      </c>
      <c r="AW24" s="327">
        <f t="shared" si="1"/>
        <v>236440318.70311448</v>
      </c>
      <c r="AX24" s="327">
        <f t="shared" si="1"/>
        <v>238407983.47138855</v>
      </c>
      <c r="AY24" s="327">
        <f t="shared" si="1"/>
        <v>240392023.2160691</v>
      </c>
      <c r="AZ24" s="327">
        <f t="shared" si="1"/>
        <v>242392574.21029413</v>
      </c>
      <c r="BA24" s="327">
        <f t="shared" si="1"/>
        <v>244409773.86127129</v>
      </c>
      <c r="BB24" s="327">
        <f t="shared" si="1"/>
        <v>246443760.71971625</v>
      </c>
      <c r="BC24" s="327">
        <f t="shared" si="1"/>
        <v>248494674.48936835</v>
      </c>
      <c r="BD24" s="327">
        <f t="shared" si="1"/>
        <v>250562656.03658673</v>
      </c>
      <c r="BE24" s="327">
        <f t="shared" si="1"/>
        <v>252647847.40002519</v>
      </c>
      <c r="BF24" s="327">
        <f t="shared" si="1"/>
        <v>254750391.80038837</v>
      </c>
      <c r="BG24" s="327">
        <f t="shared" si="1"/>
        <v>256870433.65026876</v>
      </c>
      <c r="BH24" s="327">
        <f t="shared" si="1"/>
        <v>259008118.56406546</v>
      </c>
      <c r="BI24" s="327">
        <f t="shared" si="1"/>
        <v>261163593.36798579</v>
      </c>
      <c r="BJ24" s="327">
        <f t="shared" si="1"/>
        <v>263337006.11013025</v>
      </c>
      <c r="BK24" s="327">
        <f t="shared" si="1"/>
        <v>265528506.07066074</v>
      </c>
      <c r="BL24" s="327">
        <f t="shared" si="1"/>
        <v>267738243.77205399</v>
      </c>
      <c r="BM24" s="327">
        <f t="shared" si="1"/>
        <v>269966370.98944002</v>
      </c>
      <c r="BN24" s="327">
        <f t="shared" si="1"/>
        <v>272213040.76102728</v>
      </c>
      <c r="BO24" s="327">
        <f t="shared" si="1"/>
        <v>274478407.39861321</v>
      </c>
      <c r="BP24" s="327">
        <f t="shared" si="1"/>
        <v>276762626.49818397</v>
      </c>
      <c r="BQ24" s="327">
        <f t="shared" si="1"/>
        <v>279065854.95060068</v>
      </c>
      <c r="BR24" s="327"/>
      <c r="BS24" s="327"/>
      <c r="BT24" s="327"/>
      <c r="BU24" s="327"/>
      <c r="BV24" s="327"/>
      <c r="BW24" s="327"/>
      <c r="BX24" s="327"/>
      <c r="BY24" s="327"/>
      <c r="BZ24" s="327"/>
      <c r="CA24" s="327"/>
      <c r="CB24" s="327"/>
      <c r="CC24" s="327"/>
      <c r="CD24" s="327"/>
      <c r="CE24" s="327"/>
      <c r="CF24" s="327"/>
      <c r="CG24" s="327"/>
      <c r="CH24" s="327"/>
      <c r="CI24" s="327"/>
      <c r="CJ24" s="327"/>
      <c r="CK24" s="284"/>
    </row>
    <row r="25" spans="1:91">
      <c r="I25" s="8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320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</row>
    <row r="26" spans="1:91" ht="15.6">
      <c r="A26" s="305" t="s">
        <v>524</v>
      </c>
      <c r="B26" s="326"/>
      <c r="C26" s="305"/>
      <c r="D26" s="305"/>
      <c r="E26" s="325"/>
      <c r="F26" s="324"/>
      <c r="G26" s="305"/>
      <c r="J26" s="323"/>
      <c r="K26" s="323"/>
      <c r="L26" s="323"/>
      <c r="M26" s="323"/>
      <c r="N26" s="323"/>
      <c r="O26" s="323"/>
      <c r="P26" s="323"/>
      <c r="Q26" s="323"/>
      <c r="R26" s="323"/>
      <c r="S26" s="323"/>
      <c r="T26" s="323"/>
      <c r="U26" s="323"/>
      <c r="V26" s="323"/>
      <c r="W26" s="323"/>
      <c r="X26" s="323"/>
      <c r="Y26" s="323"/>
      <c r="Z26" s="323"/>
      <c r="AA26" s="322"/>
      <c r="AB26" s="322"/>
      <c r="AC26" s="322"/>
      <c r="AD26" s="322"/>
      <c r="AE26" s="322"/>
      <c r="AF26" s="322"/>
      <c r="AG26" s="322"/>
      <c r="AH26" s="322"/>
      <c r="AI26" s="322"/>
      <c r="AJ26" s="322"/>
      <c r="AK26" s="322"/>
      <c r="AL26" s="322"/>
      <c r="AM26" s="320"/>
      <c r="AN26" s="322"/>
      <c r="AO26" s="322"/>
      <c r="AP26" s="322"/>
      <c r="AQ26" s="322"/>
      <c r="AR26" s="322"/>
      <c r="AS26" s="322"/>
      <c r="AT26" s="322"/>
      <c r="AU26" s="322"/>
      <c r="AV26" s="322"/>
      <c r="AW26" s="322"/>
      <c r="AX26" s="322"/>
      <c r="AY26" s="322"/>
      <c r="AZ26" s="322"/>
      <c r="BA26" s="322"/>
      <c r="BB26" s="322"/>
      <c r="BC26" s="322"/>
      <c r="BD26" s="322"/>
      <c r="BE26" s="322"/>
      <c r="BF26" s="322"/>
      <c r="BG26" s="322"/>
      <c r="BH26" s="322"/>
      <c r="BI26" s="322"/>
      <c r="BJ26" s="322"/>
      <c r="BK26" s="322"/>
      <c r="BL26" s="322"/>
      <c r="BM26" s="322"/>
      <c r="BN26" s="322"/>
      <c r="BO26" s="322"/>
      <c r="BP26" s="322"/>
      <c r="BQ26" s="322"/>
      <c r="BR26" s="321"/>
    </row>
    <row r="27" spans="1:91">
      <c r="A27" s="33" t="s">
        <v>525</v>
      </c>
      <c r="F27" s="33"/>
      <c r="Z27" s="319"/>
      <c r="AA27" s="319"/>
      <c r="AB27" s="319"/>
      <c r="AC27" s="319"/>
      <c r="AD27" s="319"/>
      <c r="AE27" s="319"/>
      <c r="AF27" s="319"/>
      <c r="AG27" s="319"/>
      <c r="AH27" s="319"/>
      <c r="AI27" s="319"/>
      <c r="AJ27" s="319"/>
      <c r="AK27" s="319"/>
      <c r="AL27" s="319"/>
      <c r="AM27" s="320"/>
      <c r="AN27" s="319"/>
      <c r="AO27" s="319"/>
      <c r="AP27" s="319"/>
      <c r="AQ27" s="319"/>
      <c r="AR27" s="319"/>
      <c r="AS27" s="319"/>
      <c r="AT27" s="319"/>
      <c r="AU27" s="319"/>
      <c r="AV27" s="319"/>
      <c r="AW27" s="319"/>
      <c r="AX27" s="319"/>
      <c r="AY27" s="319"/>
      <c r="AZ27" s="319"/>
      <c r="BA27" s="319"/>
      <c r="BB27" s="319"/>
      <c r="BC27" s="319"/>
      <c r="BD27" s="319"/>
      <c r="BE27" s="319"/>
      <c r="BF27" s="319"/>
      <c r="BG27" s="319"/>
      <c r="BH27" s="319"/>
      <c r="BI27" s="319"/>
      <c r="BJ27" s="319"/>
      <c r="BK27" s="319"/>
      <c r="BL27" s="319"/>
      <c r="BM27" s="319"/>
      <c r="BN27" s="319"/>
      <c r="BO27" s="319"/>
      <c r="BP27" s="319"/>
      <c r="BQ27" s="319"/>
    </row>
    <row r="28" spans="1:91">
      <c r="A28" s="310" t="s">
        <v>82</v>
      </c>
      <c r="I28" s="294" t="str">
        <f>CONCATENATE(Global!$C$5,"$/vehicle-mile")</f>
        <v>2019$/vehicle-mile</v>
      </c>
      <c r="Z28" s="319">
        <f>Global!Z91</f>
        <v>0.56000000000000005</v>
      </c>
      <c r="AA28" s="319">
        <f>Global!AA91</f>
        <v>0.56000000000000005</v>
      </c>
      <c r="AB28" s="319">
        <f>Global!AB91</f>
        <v>0.56000000000000005</v>
      </c>
      <c r="AC28" s="319">
        <f>Global!AC91</f>
        <v>0.56000000000000005</v>
      </c>
      <c r="AD28" s="319">
        <f>Global!AD91</f>
        <v>0.56000000000000005</v>
      </c>
      <c r="AE28" s="319">
        <f>Global!AE91</f>
        <v>0.56000000000000005</v>
      </c>
      <c r="AF28" s="319">
        <f>Global!AF91</f>
        <v>0.56000000000000005</v>
      </c>
      <c r="AG28" s="319">
        <f>Global!AG91</f>
        <v>0.56000000000000005</v>
      </c>
      <c r="AH28" s="319">
        <f>Global!AH91</f>
        <v>0.56000000000000005</v>
      </c>
      <c r="AI28" s="319">
        <f>Global!AI91</f>
        <v>0.56000000000000005</v>
      </c>
      <c r="AJ28" s="319">
        <f>Global!AJ91</f>
        <v>0.56000000000000005</v>
      </c>
      <c r="AK28" s="319">
        <f>Global!AK91</f>
        <v>0.56000000000000005</v>
      </c>
      <c r="AL28" s="319">
        <f>Global!AL91</f>
        <v>0.56000000000000005</v>
      </c>
      <c r="AM28" s="319">
        <f>Global!AM91</f>
        <v>0.56000000000000005</v>
      </c>
      <c r="AN28" s="319">
        <f>Global!AN91</f>
        <v>0.56000000000000005</v>
      </c>
      <c r="AO28" s="319">
        <f>Global!AO91</f>
        <v>0.56000000000000005</v>
      </c>
      <c r="AP28" s="319">
        <f>Global!AP91</f>
        <v>0.56000000000000005</v>
      </c>
      <c r="AQ28" s="319">
        <f>Global!AQ91</f>
        <v>0.56000000000000005</v>
      </c>
      <c r="AR28" s="319">
        <f>Global!AR91</f>
        <v>0.56000000000000005</v>
      </c>
      <c r="AS28" s="319">
        <f>Global!AS91</f>
        <v>0.56000000000000005</v>
      </c>
      <c r="AT28" s="319">
        <f>Global!AT91</f>
        <v>0.56000000000000005</v>
      </c>
      <c r="AU28" s="319">
        <f>Global!AU91</f>
        <v>0.56000000000000005</v>
      </c>
      <c r="AV28" s="319">
        <f>Global!AV91</f>
        <v>0.56000000000000005</v>
      </c>
      <c r="AW28" s="319">
        <f>Global!AW91</f>
        <v>0.56000000000000005</v>
      </c>
      <c r="AX28" s="319">
        <f>Global!AX91</f>
        <v>0.56000000000000005</v>
      </c>
      <c r="AY28" s="319">
        <f>Global!AY91</f>
        <v>0.56000000000000005</v>
      </c>
      <c r="AZ28" s="319">
        <f>Global!AZ91</f>
        <v>0.56000000000000005</v>
      </c>
      <c r="BA28" s="319">
        <f>Global!BA91</f>
        <v>0.56000000000000005</v>
      </c>
      <c r="BB28" s="319">
        <f>Global!BB91</f>
        <v>0.56000000000000005</v>
      </c>
      <c r="BC28" s="319">
        <f>Global!BC91</f>
        <v>0.56000000000000005</v>
      </c>
      <c r="BD28" s="319">
        <f>Global!BD91</f>
        <v>0.56000000000000005</v>
      </c>
      <c r="BE28" s="319">
        <f>Global!BE91</f>
        <v>0.56000000000000005</v>
      </c>
      <c r="BF28" s="319">
        <f>Global!BF91</f>
        <v>0.56000000000000005</v>
      </c>
      <c r="BG28" s="319">
        <f>Global!BG91</f>
        <v>0.56000000000000005</v>
      </c>
      <c r="BH28" s="319">
        <f>Global!BH91</f>
        <v>0.56000000000000005</v>
      </c>
      <c r="BI28" s="319">
        <f>Global!BI91</f>
        <v>0.56000000000000005</v>
      </c>
      <c r="BJ28" s="319">
        <f>Global!BJ91</f>
        <v>0.56000000000000005</v>
      </c>
      <c r="BK28" s="319">
        <f>Global!BK91</f>
        <v>0.56000000000000005</v>
      </c>
      <c r="BL28" s="319">
        <f>Global!BL91</f>
        <v>0.56000000000000005</v>
      </c>
      <c r="BM28" s="319">
        <f>Global!BM91</f>
        <v>0.56000000000000005</v>
      </c>
      <c r="BN28" s="319">
        <f>Global!BN91</f>
        <v>0.56000000000000005</v>
      </c>
      <c r="BO28" s="319">
        <f>Global!BO91</f>
        <v>0.56000000000000005</v>
      </c>
      <c r="BP28" s="319">
        <f>Global!BP91</f>
        <v>0.56000000000000005</v>
      </c>
      <c r="BQ28" s="319">
        <f>Global!BQ91</f>
        <v>0.56000000000000005</v>
      </c>
      <c r="BR28" s="319"/>
      <c r="BS28" s="44"/>
    </row>
    <row r="29" spans="1:91">
      <c r="A29" s="310" t="s">
        <v>84</v>
      </c>
      <c r="I29" s="294" t="str">
        <f>CONCATENATE(Global!$C$5,"$/vehicle-mile")</f>
        <v>2019$/vehicle-mile</v>
      </c>
      <c r="Z29" s="319">
        <f>Global!Z92</f>
        <v>1.23</v>
      </c>
      <c r="AA29" s="319">
        <f>Global!AA92</f>
        <v>1.23</v>
      </c>
      <c r="AB29" s="319">
        <f>Global!AB92</f>
        <v>1.23</v>
      </c>
      <c r="AC29" s="319">
        <f>Global!AC92</f>
        <v>1.23</v>
      </c>
      <c r="AD29" s="319">
        <f>Global!AD92</f>
        <v>1.23</v>
      </c>
      <c r="AE29" s="319">
        <f>Global!AE92</f>
        <v>1.23</v>
      </c>
      <c r="AF29" s="319">
        <f>Global!AF92</f>
        <v>1.23</v>
      </c>
      <c r="AG29" s="319">
        <f>Global!AG92</f>
        <v>1.23</v>
      </c>
      <c r="AH29" s="319">
        <f>Global!AH92</f>
        <v>1.23</v>
      </c>
      <c r="AI29" s="319">
        <f>Global!AI92</f>
        <v>1.23</v>
      </c>
      <c r="AJ29" s="319">
        <f>Global!AJ92</f>
        <v>1.23</v>
      </c>
      <c r="AK29" s="319">
        <f>Global!AK92</f>
        <v>1.23</v>
      </c>
      <c r="AL29" s="319">
        <f>Global!AL92</f>
        <v>1.23</v>
      </c>
      <c r="AM29" s="319">
        <f>Global!AM92</f>
        <v>1.23</v>
      </c>
      <c r="AN29" s="319">
        <f>Global!AN92</f>
        <v>1.23</v>
      </c>
      <c r="AO29" s="319">
        <f>Global!AO92</f>
        <v>1.23</v>
      </c>
      <c r="AP29" s="319">
        <f>Global!AP92</f>
        <v>1.23</v>
      </c>
      <c r="AQ29" s="319">
        <f>Global!AQ92</f>
        <v>1.23</v>
      </c>
      <c r="AR29" s="319">
        <f>Global!AR92</f>
        <v>1.23</v>
      </c>
      <c r="AS29" s="319">
        <f>Global!AS92</f>
        <v>1.23</v>
      </c>
      <c r="AT29" s="319">
        <f>Global!AT92</f>
        <v>1.23</v>
      </c>
      <c r="AU29" s="319">
        <f>Global!AU92</f>
        <v>1.23</v>
      </c>
      <c r="AV29" s="319">
        <f>Global!AV92</f>
        <v>1.23</v>
      </c>
      <c r="AW29" s="319">
        <f>Global!AW92</f>
        <v>1.23</v>
      </c>
      <c r="AX29" s="319">
        <f>Global!AX92</f>
        <v>1.23</v>
      </c>
      <c r="AY29" s="319">
        <f>Global!AY92</f>
        <v>1.23</v>
      </c>
      <c r="AZ29" s="319">
        <f>Global!AZ92</f>
        <v>1.23</v>
      </c>
      <c r="BA29" s="319">
        <f>Global!BA92</f>
        <v>1.23</v>
      </c>
      <c r="BB29" s="319">
        <f>Global!BB92</f>
        <v>1.23</v>
      </c>
      <c r="BC29" s="319">
        <f>Global!BC92</f>
        <v>1.23</v>
      </c>
      <c r="BD29" s="319">
        <f>Global!BD92</f>
        <v>1.23</v>
      </c>
      <c r="BE29" s="319">
        <f>Global!BE92</f>
        <v>1.23</v>
      </c>
      <c r="BF29" s="319">
        <f>Global!BF92</f>
        <v>1.23</v>
      </c>
      <c r="BG29" s="319">
        <f>Global!BG92</f>
        <v>1.23</v>
      </c>
      <c r="BH29" s="319">
        <f>Global!BH92</f>
        <v>1.23</v>
      </c>
      <c r="BI29" s="319">
        <f>Global!BI92</f>
        <v>1.23</v>
      </c>
      <c r="BJ29" s="319">
        <f>Global!BJ92</f>
        <v>1.23</v>
      </c>
      <c r="BK29" s="319">
        <f>Global!BK92</f>
        <v>1.23</v>
      </c>
      <c r="BL29" s="319">
        <f>Global!BL92</f>
        <v>1.23</v>
      </c>
      <c r="BM29" s="319">
        <f>Global!BM92</f>
        <v>1.23</v>
      </c>
      <c r="BN29" s="319">
        <f>Global!BN92</f>
        <v>1.23</v>
      </c>
      <c r="BO29" s="319">
        <f>Global!BO92</f>
        <v>1.23</v>
      </c>
      <c r="BP29" s="319">
        <f>Global!BP92</f>
        <v>1.23</v>
      </c>
      <c r="BQ29" s="319">
        <f>Global!BQ92</f>
        <v>1.23</v>
      </c>
      <c r="BR29" s="319"/>
      <c r="BS29" s="318"/>
    </row>
    <row r="30" spans="1:91">
      <c r="A30" s="5"/>
      <c r="F30" s="33"/>
      <c r="CL30" s="4"/>
      <c r="CM30" s="45"/>
    </row>
    <row r="31" spans="1:91">
      <c r="A31" s="33" t="s">
        <v>526</v>
      </c>
      <c r="F31" s="33"/>
      <c r="Z31" s="319"/>
      <c r="AA31" s="319"/>
      <c r="AB31" s="319"/>
      <c r="AC31" s="319"/>
      <c r="AD31" s="319"/>
      <c r="AE31" s="319"/>
      <c r="AF31" s="319"/>
      <c r="AG31" s="319"/>
      <c r="AH31" s="319"/>
      <c r="AI31" s="319"/>
      <c r="AJ31" s="319"/>
      <c r="AK31" s="319"/>
      <c r="AL31" s="319"/>
      <c r="AM31" s="319"/>
      <c r="AN31" s="319"/>
      <c r="AO31" s="319"/>
      <c r="AP31" s="319"/>
      <c r="AQ31" s="319"/>
      <c r="AR31" s="319"/>
      <c r="AS31" s="319"/>
      <c r="AT31" s="319"/>
      <c r="AU31" s="319"/>
      <c r="AV31" s="319"/>
      <c r="AW31" s="319"/>
      <c r="AX31" s="319"/>
      <c r="AY31" s="319"/>
      <c r="AZ31" s="319"/>
      <c r="BA31" s="319"/>
      <c r="BB31" s="319"/>
      <c r="BC31" s="319"/>
      <c r="BD31" s="319"/>
      <c r="BE31" s="319"/>
      <c r="BF31" s="319"/>
      <c r="BG31" s="319"/>
      <c r="BH31" s="319"/>
      <c r="BI31" s="319"/>
      <c r="BJ31" s="319"/>
      <c r="BK31" s="319"/>
      <c r="BL31" s="319"/>
      <c r="BM31" s="319"/>
      <c r="BN31" s="319"/>
      <c r="BO31" s="319"/>
      <c r="BP31" s="319"/>
      <c r="BQ31" s="319"/>
      <c r="BR31" s="319"/>
    </row>
    <row r="32" spans="1:91">
      <c r="A32" s="310" t="s">
        <v>521</v>
      </c>
      <c r="I32" s="294" t="str">
        <f>CONCATENATE(Global!$C$5,"$/year")</f>
        <v>2019$/year</v>
      </c>
      <c r="Z32" s="7">
        <f>(Z18-Z22)*Z28</f>
        <v>-38279926.141231641</v>
      </c>
      <c r="AA32" s="7">
        <f t="shared" ref="AA32:BQ32" si="2">(AA18-AA22)*AA28</f>
        <v>-38279132.131808922</v>
      </c>
      <c r="AB32" s="7">
        <f t="shared" si="2"/>
        <v>-38273357.653290778</v>
      </c>
      <c r="AC32" s="7">
        <f t="shared" si="2"/>
        <v>-38262483.793027215</v>
      </c>
      <c r="AD32" s="7">
        <f t="shared" si="2"/>
        <v>-38246389.442300238</v>
      </c>
      <c r="AE32" s="7">
        <f t="shared" si="2"/>
        <v>-38224951.259258039</v>
      </c>
      <c r="AF32" s="7">
        <f t="shared" si="2"/>
        <v>-38198043.63124802</v>
      </c>
      <c r="AG32" s="7">
        <f t="shared" si="2"/>
        <v>-38165538.636539161</v>
      </c>
      <c r="AH32" s="7">
        <f t="shared" si="2"/>
        <v>-38127306.005423963</v>
      </c>
      <c r="AI32" s="7">
        <f t="shared" si="2"/>
        <v>-38083213.080690175</v>
      </c>
      <c r="AJ32" s="7">
        <f t="shared" si="2"/>
        <v>-38033124.777452357</v>
      </c>
      <c r="AK32" s="7">
        <f t="shared" si="2"/>
        <v>-37976903.542332806</v>
      </c>
      <c r="AL32" s="7">
        <f t="shared" si="2"/>
        <v>-37914409.311981782</v>
      </c>
      <c r="AM32" s="7">
        <f t="shared" si="2"/>
        <v>-37845499.470926628</v>
      </c>
      <c r="AN32" s="7">
        <f t="shared" si="2"/>
        <v>-37770028.808738723</v>
      </c>
      <c r="AO32" s="7">
        <f t="shared" si="2"/>
        <v>-37687849.476507761</v>
      </c>
      <c r="AP32" s="7">
        <f t="shared" si="2"/>
        <v>-37598810.942612171</v>
      </c>
      <c r="AQ32" s="7">
        <f t="shared" si="2"/>
        <v>-37502759.947774738</v>
      </c>
      <c r="AR32" s="7">
        <f t="shared" si="2"/>
        <v>-37399540.459391862</v>
      </c>
      <c r="AS32" s="7">
        <f t="shared" si="2"/>
        <v>-37288993.625124894</v>
      </c>
      <c r="AT32" s="7">
        <f t="shared" si="2"/>
        <v>-37170957.725741975</v>
      </c>
      <c r="AU32" s="7">
        <f t="shared" si="2"/>
        <v>-37045268.12719845</v>
      </c>
      <c r="AV32" s="7">
        <f t="shared" si="2"/>
        <v>-36911757.231943794</v>
      </c>
      <c r="AW32" s="7">
        <f t="shared" si="2"/>
        <v>-36770254.429442681</v>
      </c>
      <c r="AX32" s="7">
        <f t="shared" si="2"/>
        <v>-36620586.04589761</v>
      </c>
      <c r="AY32" s="7">
        <f t="shared" si="2"/>
        <v>-36462575.293161102</v>
      </c>
      <c r="AZ32" s="7">
        <f t="shared" si="2"/>
        <v>-36296042.216823541</v>
      </c>
      <c r="BA32" s="7">
        <f t="shared" si="2"/>
        <v>-36120803.643464424</v>
      </c>
      <c r="BB32" s="7">
        <f t="shared" si="2"/>
        <v>-35936673.127053589</v>
      </c>
      <c r="BC32" s="7">
        <f t="shared" si="2"/>
        <v>-35743460.894488543</v>
      </c>
      <c r="BD32" s="7">
        <f t="shared" si="2"/>
        <v>-35540973.790254802</v>
      </c>
      <c r="BE32" s="7">
        <f t="shared" si="2"/>
        <v>-35329015.220194735</v>
      </c>
      <c r="BF32" s="7">
        <f t="shared" si="2"/>
        <v>-35107385.094371468</v>
      </c>
      <c r="BG32" s="7">
        <f t="shared" si="2"/>
        <v>-34875879.769012623</v>
      </c>
      <c r="BH32" s="7">
        <f t="shared" si="2"/>
        <v>-34634291.98752024</v>
      </c>
      <c r="BI32" s="7">
        <f t="shared" si="2"/>
        <v>-34382410.820531413</v>
      </c>
      <c r="BJ32" s="7">
        <f t="shared" si="2"/>
        <v>-34120021.605015121</v>
      </c>
      <c r="BK32" s="7">
        <f t="shared" si="2"/>
        <v>-33846905.882389285</v>
      </c>
      <c r="BL32" s="7">
        <f t="shared" si="2"/>
        <v>-33562841.335643359</v>
      </c>
      <c r="BM32" s="7">
        <f t="shared" si="2"/>
        <v>-33267601.72544999</v>
      </c>
      <c r="BN32" s="7">
        <f t="shared" si="2"/>
        <v>-32960956.825250685</v>
      </c>
      <c r="BO32" s="7">
        <f t="shared" si="2"/>
        <v>-32642672.355297599</v>
      </c>
      <c r="BP32" s="7">
        <f t="shared" si="2"/>
        <v>-32312509.915637083</v>
      </c>
      <c r="BQ32" s="7">
        <f t="shared" si="2"/>
        <v>-31970226.918016147</v>
      </c>
      <c r="BR32" s="7"/>
      <c r="BS32" s="318"/>
    </row>
    <row r="33" spans="1:88">
      <c r="A33" s="310" t="s">
        <v>266</v>
      </c>
      <c r="I33" s="294" t="str">
        <f>CONCATENATE(Global!$C$5,"$/year")</f>
        <v>2019$/year</v>
      </c>
      <c r="Z33" s="7">
        <f t="shared" ref="Z33:BQ33" si="3">(Z19-Z23)*Z29</f>
        <v>-39824394.264741659</v>
      </c>
      <c r="AA33" s="7">
        <f t="shared" si="3"/>
        <v>-40012754.709412023</v>
      </c>
      <c r="AB33" s="7">
        <f t="shared" si="3"/>
        <v>-40200454.62626189</v>
      </c>
      <c r="AC33" s="7">
        <f t="shared" si="3"/>
        <v>-40387453.81745322</v>
      </c>
      <c r="AD33" s="7">
        <f t="shared" si="3"/>
        <v>-40573711.210173652</v>
      </c>
      <c r="AE33" s="7">
        <f t="shared" si="3"/>
        <v>-40759184.840937875</v>
      </c>
      <c r="AF33" s="7">
        <f t="shared" si="3"/>
        <v>-40943831.83962708</v>
      </c>
      <c r="AG33" s="7">
        <f t="shared" si="3"/>
        <v>-41127608.41326268</v>
      </c>
      <c r="AH33" s="7">
        <f t="shared" si="3"/>
        <v>-41310469.829509549</v>
      </c>
      <c r="AI33" s="7">
        <f t="shared" si="3"/>
        <v>-41492370.399904855</v>
      </c>
      <c r="AJ33" s="7">
        <f t="shared" si="3"/>
        <v>-41673263.462807767</v>
      </c>
      <c r="AK33" s="7">
        <f t="shared" si="3"/>
        <v>-41853101.366065674</v>
      </c>
      <c r="AL33" s="7">
        <f t="shared" si="3"/>
        <v>-42031835.449392259</v>
      </c>
      <c r="AM33" s="7">
        <f t="shared" si="3"/>
        <v>-42209416.026453093</v>
      </c>
      <c r="AN33" s="7">
        <f t="shared" si="3"/>
        <v>-42385792.366653375</v>
      </c>
      <c r="AO33" s="7">
        <f t="shared" si="3"/>
        <v>-42560912.676623955</v>
      </c>
      <c r="AP33" s="7">
        <f t="shared" si="3"/>
        <v>-42734724.081399776</v>
      </c>
      <c r="AQ33" s="7">
        <f t="shared" si="3"/>
        <v>-42907172.605286725</v>
      </c>
      <c r="AR33" s="7">
        <f t="shared" si="3"/>
        <v>-43078203.152411282</v>
      </c>
      <c r="AS33" s="7">
        <f t="shared" si="3"/>
        <v>-43247759.486947916</v>
      </c>
      <c r="AT33" s="7">
        <f t="shared" si="3"/>
        <v>-43415784.213019438</v>
      </c>
      <c r="AU33" s="7">
        <f t="shared" si="3"/>
        <v>-43582218.754264474</v>
      </c>
      <c r="AV33" s="7">
        <f t="shared" si="3"/>
        <v>-43747003.333067447</v>
      </c>
      <c r="AW33" s="7">
        <f t="shared" si="3"/>
        <v>-43910076.949444786</v>
      </c>
      <c r="AX33" s="7">
        <f t="shared" si="3"/>
        <v>-44071377.359582536</v>
      </c>
      <c r="AY33" s="7">
        <f t="shared" si="3"/>
        <v>-44230841.0540196</v>
      </c>
      <c r="AZ33" s="7">
        <f t="shared" si="3"/>
        <v>-44388403.235470593</v>
      </c>
      <c r="BA33" s="7">
        <f t="shared" si="3"/>
        <v>-44543997.796282962</v>
      </c>
      <c r="BB33" s="7">
        <f t="shared" si="3"/>
        <v>-44697557.295522355</v>
      </c>
      <c r="BC33" s="7">
        <f t="shared" si="3"/>
        <v>-44849012.935680062</v>
      </c>
      <c r="BD33" s="7">
        <f t="shared" si="3"/>
        <v>-44998294.538996898</v>
      </c>
      <c r="BE33" s="7">
        <f t="shared" si="3"/>
        <v>-45145330.523396917</v>
      </c>
      <c r="BF33" s="7">
        <f t="shared" si="3"/>
        <v>-45290047.878025092</v>
      </c>
      <c r="BG33" s="7">
        <f t="shared" si="3"/>
        <v>-45432372.138382301</v>
      </c>
      <c r="BH33" s="7">
        <f t="shared" si="3"/>
        <v>-45572227.361051455</v>
      </c>
      <c r="BI33" s="7">
        <f t="shared" si="3"/>
        <v>-45709536.098007917</v>
      </c>
      <c r="BJ33" s="7">
        <f t="shared" si="3"/>
        <v>-45844219.370507978</v>
      </c>
      <c r="BK33" s="7">
        <f t="shared" si="3"/>
        <v>-45976196.642548032</v>
      </c>
      <c r="BL33" s="7">
        <f t="shared" si="3"/>
        <v>-46105385.793888152</v>
      </c>
      <c r="BM33" s="7">
        <f t="shared" si="3"/>
        <v>-46231703.092632733</v>
      </c>
      <c r="BN33" s="7">
        <f t="shared" si="3"/>
        <v>-46355063.167361513</v>
      </c>
      <c r="BO33" s="7">
        <f t="shared" si="3"/>
        <v>-46475378.978803046</v>
      </c>
      <c r="BP33" s="7">
        <f t="shared" si="3"/>
        <v>-46592561.791044228</v>
      </c>
      <c r="BQ33" s="7">
        <f t="shared" si="3"/>
        <v>-46706521.142267667</v>
      </c>
      <c r="BR33" s="7"/>
      <c r="BS33" s="318"/>
    </row>
    <row r="34" spans="1:88">
      <c r="I34" s="8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</row>
    <row r="35" spans="1:88" ht="18">
      <c r="A35" s="23" t="s">
        <v>527</v>
      </c>
      <c r="B35" s="3"/>
      <c r="C35" s="3"/>
      <c r="D35" s="3"/>
      <c r="E35" s="3"/>
      <c r="F35" s="3"/>
      <c r="G35" s="36"/>
    </row>
    <row r="36" spans="1:88">
      <c r="C36" s="308"/>
      <c r="D36" s="308"/>
      <c r="F36" s="308"/>
      <c r="G36" s="308"/>
    </row>
    <row r="37" spans="1:88">
      <c r="A37" s="296" t="s">
        <v>528</v>
      </c>
      <c r="C37" s="308"/>
      <c r="D37" s="308"/>
      <c r="F37" s="308"/>
      <c r="G37" s="308"/>
      <c r="I37" s="294" t="str">
        <f>CONCATENATE(Global!$C$5,"$/year")</f>
        <v>2019$/year</v>
      </c>
      <c r="Z37" s="291">
        <f>ABS(SUM(Z32:Z33))</f>
        <v>78104320.4059733</v>
      </c>
      <c r="AA37" s="291">
        <f t="shared" ref="AA37:BQ37" si="4">ABS(SUM(AA32:AA33))</f>
        <v>78291886.841220945</v>
      </c>
      <c r="AB37" s="291">
        <f t="shared" si="4"/>
        <v>78473812.279552668</v>
      </c>
      <c r="AC37" s="291">
        <f t="shared" si="4"/>
        <v>78649937.610480428</v>
      </c>
      <c r="AD37" s="291">
        <f t="shared" si="4"/>
        <v>78820100.652473897</v>
      </c>
      <c r="AE37" s="291">
        <f t="shared" si="4"/>
        <v>78984136.100195915</v>
      </c>
      <c r="AF37" s="291">
        <f t="shared" si="4"/>
        <v>79141875.470875099</v>
      </c>
      <c r="AG37" s="291">
        <f t="shared" si="4"/>
        <v>79293147.049801841</v>
      </c>
      <c r="AH37" s="291">
        <f t="shared" si="4"/>
        <v>79437775.834933519</v>
      </c>
      <c r="AI37" s="291">
        <f t="shared" si="4"/>
        <v>79575583.480595022</v>
      </c>
      <c r="AJ37" s="291">
        <f t="shared" si="4"/>
        <v>79706388.240260124</v>
      </c>
      <c r="AK37" s="291">
        <f t="shared" si="4"/>
        <v>79830004.908398479</v>
      </c>
      <c r="AL37" s="291">
        <f t="shared" si="4"/>
        <v>79946244.761374041</v>
      </c>
      <c r="AM37" s="291">
        <f t="shared" si="4"/>
        <v>80054915.49737972</v>
      </c>
      <c r="AN37" s="291">
        <f t="shared" si="4"/>
        <v>80155821.175392091</v>
      </c>
      <c r="AO37" s="291">
        <f t="shared" si="4"/>
        <v>80248762.153131723</v>
      </c>
      <c r="AP37" s="291">
        <f t="shared" si="4"/>
        <v>80333535.02401194</v>
      </c>
      <c r="AQ37" s="291">
        <f t="shared" si="4"/>
        <v>80409932.553061455</v>
      </c>
      <c r="AR37" s="291">
        <f t="shared" si="4"/>
        <v>80477743.611803144</v>
      </c>
      <c r="AS37" s="291">
        <f t="shared" si="4"/>
        <v>80536753.112072811</v>
      </c>
      <c r="AT37" s="291">
        <f t="shared" si="4"/>
        <v>80586741.938761413</v>
      </c>
      <c r="AU37" s="291">
        <f t="shared" si="4"/>
        <v>80627486.881462932</v>
      </c>
      <c r="AV37" s="291">
        <f t="shared" si="4"/>
        <v>80658760.565011233</v>
      </c>
      <c r="AW37" s="291">
        <f t="shared" si="4"/>
        <v>80680331.378887475</v>
      </c>
      <c r="AX37" s="291">
        <f t="shared" si="4"/>
        <v>80691963.405480146</v>
      </c>
      <c r="AY37" s="291">
        <f t="shared" si="4"/>
        <v>80693416.347180694</v>
      </c>
      <c r="AZ37" s="291">
        <f t="shared" si="4"/>
        <v>80684445.452294141</v>
      </c>
      <c r="BA37" s="291">
        <f t="shared" si="4"/>
        <v>80664801.439747393</v>
      </c>
      <c r="BB37" s="291">
        <f t="shared" si="4"/>
        <v>80634230.422575951</v>
      </c>
      <c r="BC37" s="291">
        <f t="shared" si="4"/>
        <v>80592473.830168605</v>
      </c>
      <c r="BD37" s="291">
        <f t="shared" si="4"/>
        <v>80539268.329251707</v>
      </c>
      <c r="BE37" s="291">
        <f t="shared" si="4"/>
        <v>80474345.743591651</v>
      </c>
      <c r="BF37" s="291">
        <f t="shared" si="4"/>
        <v>80397432.972396553</v>
      </c>
      <c r="BG37" s="291">
        <f t="shared" si="4"/>
        <v>80308251.907394916</v>
      </c>
      <c r="BH37" s="291">
        <f t="shared" si="4"/>
        <v>80206519.348571688</v>
      </c>
      <c r="BI37" s="291">
        <f t="shared" si="4"/>
        <v>80091946.91853933</v>
      </c>
      <c r="BJ37" s="291">
        <f t="shared" si="4"/>
        <v>79964240.975523099</v>
      </c>
      <c r="BK37" s="291">
        <f t="shared" si="4"/>
        <v>79823102.524937317</v>
      </c>
      <c r="BL37" s="291">
        <f t="shared" si="4"/>
        <v>79668227.129531503</v>
      </c>
      <c r="BM37" s="291">
        <f t="shared" si="4"/>
        <v>79499304.81808272</v>
      </c>
      <c r="BN37" s="291">
        <f t="shared" si="4"/>
        <v>79316019.992612198</v>
      </c>
      <c r="BO37" s="291">
        <f t="shared" si="4"/>
        <v>79118051.334100649</v>
      </c>
      <c r="BP37" s="291">
        <f t="shared" si="4"/>
        <v>78905071.706681311</v>
      </c>
      <c r="BQ37" s="291">
        <f t="shared" si="4"/>
        <v>78676748.06028381</v>
      </c>
      <c r="BR37" s="291"/>
    </row>
    <row r="38" spans="1:88" s="11" customFormat="1">
      <c r="A38" s="296" t="s">
        <v>517</v>
      </c>
      <c r="B38" s="8" t="s">
        <v>518</v>
      </c>
      <c r="I38" s="8" t="s">
        <v>494</v>
      </c>
      <c r="Z38" s="332">
        <f>Z37*'O&amp;M Data'!$K$6</f>
        <v>1562086.4081194659</v>
      </c>
      <c r="AA38" s="332">
        <f>AA37*'O&amp;M Data'!$K$6</f>
        <v>1565837.7368244189</v>
      </c>
      <c r="AB38" s="332">
        <f>AB37*'O&amp;M Data'!$K$6</f>
        <v>1569476.2455910535</v>
      </c>
      <c r="AC38" s="332">
        <f>AC37*'O&amp;M Data'!$K$6</f>
        <v>1572998.7522096087</v>
      </c>
      <c r="AD38" s="332">
        <f>AD37*'O&amp;M Data'!$K$6</f>
        <v>1576402.0130494779</v>
      </c>
      <c r="AE38" s="332">
        <f>AE37*'O&amp;M Data'!$K$6</f>
        <v>1579682.7220039184</v>
      </c>
      <c r="AF38" s="332">
        <f>AF37*'O&amp;M Data'!$K$6</f>
        <v>1582837.509417502</v>
      </c>
      <c r="AG38" s="332">
        <f>AG37*'O&amp;M Data'!$K$6</f>
        <v>1585862.9409960369</v>
      </c>
      <c r="AH38" s="332">
        <f>AH37*'O&amp;M Data'!$K$6</f>
        <v>1588755.5166986703</v>
      </c>
      <c r="AI38" s="332">
        <f>AI37*'O&amp;M Data'!$K$6</f>
        <v>1591511.6696119006</v>
      </c>
      <c r="AJ38" s="332">
        <f>AJ37*'O&amp;M Data'!$K$6</f>
        <v>1594127.7648052026</v>
      </c>
      <c r="AK38" s="332">
        <f>AK37*'O&amp;M Data'!$K$6</f>
        <v>1596600.0981679696</v>
      </c>
      <c r="AL38" s="332">
        <f>AL37*'O&amp;M Data'!$K$6</f>
        <v>1598924.8952274809</v>
      </c>
      <c r="AM38" s="332">
        <f>AM37*'O&amp;M Data'!$K$6</f>
        <v>1601098.3099475945</v>
      </c>
      <c r="AN38" s="332">
        <f>AN37*'O&amp;M Data'!$K$6</f>
        <v>1603116.4235078418</v>
      </c>
      <c r="AO38" s="332">
        <f>AO37*'O&amp;M Data'!$K$6</f>
        <v>1604975.2430626345</v>
      </c>
      <c r="AP38" s="332">
        <f>AP37*'O&amp;M Data'!$K$6</f>
        <v>1606670.7004802388</v>
      </c>
      <c r="AQ38" s="332">
        <f>AQ37*'O&amp;M Data'!$K$6</f>
        <v>1608198.6510612292</v>
      </c>
      <c r="AR38" s="332">
        <f>AR37*'O&amp;M Data'!$K$6</f>
        <v>1609554.872236063</v>
      </c>
      <c r="AS38" s="332">
        <f>AS37*'O&amp;M Data'!$K$6</f>
        <v>1610735.0622414562</v>
      </c>
      <c r="AT38" s="332">
        <f>AT37*'O&amp;M Data'!$K$6</f>
        <v>1611734.8387752282</v>
      </c>
      <c r="AU38" s="332">
        <f>AU37*'O&amp;M Data'!$K$6</f>
        <v>1612549.7376292588</v>
      </c>
      <c r="AV38" s="332">
        <f>AV37*'O&amp;M Data'!$K$6</f>
        <v>1613175.2113002248</v>
      </c>
      <c r="AW38" s="332">
        <f>AW37*'O&amp;M Data'!$K$6</f>
        <v>1613606.6275777495</v>
      </c>
      <c r="AX38" s="332">
        <f>AX37*'O&amp;M Data'!$K$6</f>
        <v>1613839.2681096029</v>
      </c>
      <c r="AY38" s="332">
        <f>AY37*'O&amp;M Data'!$K$6</f>
        <v>1613868.3269436138</v>
      </c>
      <c r="AZ38" s="332">
        <f>AZ37*'O&amp;M Data'!$K$6</f>
        <v>1613688.9090458828</v>
      </c>
      <c r="BA38" s="332">
        <f>BA37*'O&amp;M Data'!$K$6</f>
        <v>1613296.028794948</v>
      </c>
      <c r="BB38" s="332">
        <f>BB37*'O&amp;M Data'!$K$6</f>
        <v>1612684.6084515192</v>
      </c>
      <c r="BC38" s="332">
        <f>BC37*'O&amp;M Data'!$K$6</f>
        <v>1611849.476603372</v>
      </c>
      <c r="BD38" s="332">
        <f>BD37*'O&amp;M Data'!$K$6</f>
        <v>1610785.3665850342</v>
      </c>
      <c r="BE38" s="332">
        <f>BE37*'O&amp;M Data'!$K$6</f>
        <v>1609486.9148718331</v>
      </c>
      <c r="BF38" s="332">
        <f>BF37*'O&amp;M Data'!$K$6</f>
        <v>1607948.659447931</v>
      </c>
      <c r="BG38" s="332">
        <f>BG37*'O&amp;M Data'!$K$6</f>
        <v>1606165.0381478984</v>
      </c>
      <c r="BH38" s="332">
        <f>BH37*'O&amp;M Data'!$K$6</f>
        <v>1604130.3869714339</v>
      </c>
      <c r="BI38" s="333">
        <f>BI37*'O&amp;M Data'!$K$6</f>
        <v>1601838.9383707866</v>
      </c>
      <c r="BJ38" s="333">
        <f>BJ37*'O&amp;M Data'!$K$6</f>
        <v>1599284.819510462</v>
      </c>
      <c r="BK38" s="333">
        <f>BK37*'O&amp;M Data'!$K$6</f>
        <v>1596462.0504987463</v>
      </c>
      <c r="BL38" s="333">
        <f>BL37*'O&amp;M Data'!$K$6</f>
        <v>1593364.54259063</v>
      </c>
      <c r="BM38" s="333">
        <f>BM37*'O&amp;M Data'!$K$6</f>
        <v>1589986.0963616543</v>
      </c>
      <c r="BN38" s="333">
        <f>BN37*'O&amp;M Data'!$K$6</f>
        <v>1586320.399852244</v>
      </c>
      <c r="BO38" s="333">
        <f>BO37*'O&amp;M Data'!$K$6</f>
        <v>1582361.0266820129</v>
      </c>
      <c r="BP38" s="333">
        <f>BP37*'O&amp;M Data'!$K$6</f>
        <v>1578101.4341336263</v>
      </c>
      <c r="BQ38" s="333">
        <f>BQ37*'O&amp;M Data'!$K$6</f>
        <v>1573534.9612056762</v>
      </c>
      <c r="BR38" s="332"/>
      <c r="BS38" s="332"/>
      <c r="BT38" s="332"/>
      <c r="BU38" s="332"/>
      <c r="BV38" s="332"/>
      <c r="BW38" s="332"/>
      <c r="BX38" s="332"/>
      <c r="BY38" s="332"/>
      <c r="BZ38" s="332"/>
      <c r="CA38" s="332"/>
      <c r="CB38" s="332"/>
      <c r="CC38" s="332"/>
      <c r="CD38" s="332"/>
      <c r="CE38" s="332"/>
      <c r="CF38" s="332"/>
      <c r="CG38" s="332"/>
      <c r="CH38" s="332"/>
      <c r="CI38" s="332"/>
      <c r="CJ38" s="332"/>
    </row>
    <row r="39" spans="1:88">
      <c r="A39" s="296" t="s">
        <v>495</v>
      </c>
      <c r="B39" s="8" t="s">
        <v>496</v>
      </c>
      <c r="C39" s="11"/>
      <c r="D39" s="11"/>
      <c r="E39" s="11"/>
      <c r="F39" s="11"/>
      <c r="G39" s="11"/>
      <c r="H39" s="295"/>
      <c r="I39" s="294" t="str">
        <f>CONCATENATE(Global!$C$5,"$/year")</f>
        <v>2019$/year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32">
        <f>IF(Z$9&gt;=Project!$B$8,IF(Z$9&lt;Project!$B$10,SUM(Z38),0),0)</f>
        <v>0</v>
      </c>
      <c r="AA39" s="32">
        <f>IF(AA$9&gt;=Project!$B$8,IF(AA$9&lt;Project!$B$10,SUM(AA38),0),0)</f>
        <v>0</v>
      </c>
      <c r="AB39" s="32">
        <f>IF(AB$9&gt;=Project!$B$8,IF(AB$9&lt;Project!$B$10,SUM(AB38),0),0)</f>
        <v>0</v>
      </c>
      <c r="AC39" s="32">
        <f>IF(AC$9&gt;=Project!$B$8,IF(AC$9&lt;Project!$B$10,SUM(AC38),0),0)</f>
        <v>0</v>
      </c>
      <c r="AD39" s="32">
        <f>IF(AD$9&gt;=Project!$B$8,IF(AD$9&lt;Project!$B$10,SUM(AD38),0),0)</f>
        <v>0</v>
      </c>
      <c r="AE39" s="32">
        <f>IF(AE$9&gt;=Project!$B$8,IF(AE$9&lt;Project!$B$10,SUM(AE38),0),0)</f>
        <v>0</v>
      </c>
      <c r="AF39" s="32">
        <f>IF(AF$9&gt;=Project!$B$8,IF(AF$9&lt;Project!$B$10,SUM(AF38),0),0)</f>
        <v>0</v>
      </c>
      <c r="AG39" s="32">
        <f>IF(AG$9&gt;=Project!$B$8,IF(AG$9&lt;Project!$B$10,SUM(AG38),0),0)</f>
        <v>1585862.9409960369</v>
      </c>
      <c r="AH39" s="32">
        <f>IF(AH$9&gt;=Project!$B$8,IF(AH$9&lt;Project!$B$10,SUM(AH38),0),0)</f>
        <v>1588755.5166986703</v>
      </c>
      <c r="AI39" s="32">
        <f>IF(AI$9&gt;=Project!$B$8,IF(AI$9&lt;Project!$B$10,SUM(AI38),0),0)</f>
        <v>1591511.6696119006</v>
      </c>
      <c r="AJ39" s="32">
        <f>IF(AJ$9&gt;=Project!$B$8,IF(AJ$9&lt;Project!$B$10,SUM(AJ38),0),0)</f>
        <v>1594127.7648052026</v>
      </c>
      <c r="AK39" s="32">
        <f>IF(AK$9&gt;=Project!$B$8,IF(AK$9&lt;Project!$B$10,SUM(AK38),0),0)</f>
        <v>1596600.0981679696</v>
      </c>
      <c r="AL39" s="32">
        <f>IF(AL$9&gt;=Project!$B$8,IF(AL$9&lt;Project!$B$10,SUM(AL38),0),0)</f>
        <v>1598924.8952274809</v>
      </c>
      <c r="AM39" s="32">
        <f>IF(AM$9&gt;=Project!$B$8,IF(AM$9&lt;Project!$B$10,SUM(AM38),0),0)</f>
        <v>1601098.3099475945</v>
      </c>
      <c r="AN39" s="32">
        <f>IF(AN$9&gt;=Project!$B$8,IF(AN$9&lt;Project!$B$10,SUM(AN38),0),0)</f>
        <v>1603116.4235078418</v>
      </c>
      <c r="AO39" s="32">
        <f>IF(AO$9&gt;=Project!$B$8,IF(AO$9&lt;Project!$B$10,SUM(AO38),0),0)</f>
        <v>1604975.2430626345</v>
      </c>
      <c r="AP39" s="32">
        <f>IF(AP$9&gt;=Project!$B$8,IF(AP$9&lt;Project!$B$10,SUM(AP38),0),0)</f>
        <v>1606670.7004802388</v>
      </c>
      <c r="AQ39" s="32">
        <f>IF(AQ$9&gt;=Project!$B$8,IF(AQ$9&lt;Project!$B$10,SUM(AQ38),0),0)</f>
        <v>1608198.6510612292</v>
      </c>
      <c r="AR39" s="32">
        <f>IF(AR$9&gt;=Project!$B$8,IF(AR$9&lt;Project!$B$10,SUM(AR38),0),0)</f>
        <v>1609554.872236063</v>
      </c>
      <c r="AS39" s="32">
        <f>IF(AS$9&gt;=Project!$B$8,IF(AS$9&lt;Project!$B$10,SUM(AS38),0),0)</f>
        <v>1610735.0622414562</v>
      </c>
      <c r="AT39" s="32">
        <f>IF(AT$9&gt;=Project!$B$8,IF(AT$9&lt;Project!$B$10,SUM(AT38),0),0)</f>
        <v>1611734.8387752282</v>
      </c>
      <c r="AU39" s="32">
        <f>IF(AU$9&gt;=Project!$B$8,IF(AU$9&lt;Project!$B$10,SUM(AU38),0),0)</f>
        <v>1612549.7376292588</v>
      </c>
      <c r="AV39" s="32">
        <f>IF(AV$9&gt;=Project!$B$8,IF(AV$9&lt;Project!$B$10,SUM(AV38),0),0)</f>
        <v>1613175.2113002248</v>
      </c>
      <c r="AW39" s="32">
        <f>IF(AW$9&gt;=Project!$B$8,IF(AW$9&lt;Project!$B$10,SUM(AW38),0),0)</f>
        <v>1613606.6275777495</v>
      </c>
      <c r="AX39" s="32">
        <f>IF(AX$9&gt;=Project!$B$8,IF(AX$9&lt;Project!$B$10,SUM(AX38),0),0)</f>
        <v>1613839.2681096029</v>
      </c>
      <c r="AY39" s="32">
        <f>IF(AY$9&gt;=Project!$B$8,IF(AY$9&lt;Project!$B$10,SUM(AY38),0),0)</f>
        <v>1613868.3269436138</v>
      </c>
      <c r="AZ39" s="32">
        <f>IF(AZ$9&gt;=Project!$B$8,IF(AZ$9&lt;Project!$B$10,SUM(AZ38),0),0)</f>
        <v>1613688.9090458828</v>
      </c>
      <c r="BA39" s="32">
        <f>IF(BA$9&gt;=Project!$B$8,IF(BA$9&lt;Project!$B$10,SUM(BA38),0),0)</f>
        <v>1613296.028794948</v>
      </c>
      <c r="BB39" s="32">
        <f>IF(BB$9&gt;=Project!$B$8,IF(BB$9&lt;Project!$B$10,SUM(BB38),0),0)</f>
        <v>1612684.6084515192</v>
      </c>
      <c r="BC39" s="32">
        <f>IF(BC$9&gt;=Project!$B$8,IF(BC$9&lt;Project!$B$10,SUM(BC38),0),0)</f>
        <v>1611849.476603372</v>
      </c>
      <c r="BD39" s="32">
        <f>IF(BD$9&gt;=Project!$B$8,IF(BD$9&lt;Project!$B$10,SUM(BD38),0),0)</f>
        <v>1610785.3665850342</v>
      </c>
      <c r="BE39" s="32">
        <f>IF(BE$9&gt;=Project!$B$8,IF(BE$9&lt;Project!$B$10,SUM(BE38),0),0)</f>
        <v>1609486.9148718331</v>
      </c>
      <c r="BF39" s="32">
        <f>IF(BF$9&gt;=Project!$B$8,IF(BF$9&lt;Project!$B$10,SUM(BF38),0),0)</f>
        <v>1607948.659447931</v>
      </c>
      <c r="BG39" s="32">
        <f>IF(BG$9&gt;=Project!$B$8,IF(BG$9&lt;Project!$B$10,SUM(BG38),0),0)</f>
        <v>1606165.0381478984</v>
      </c>
      <c r="BH39" s="32">
        <f>IF(BH$9&gt;=Project!$B$8,IF(BH$9&lt;Project!$B$10,SUM(BH38),0),0)</f>
        <v>1604130.3869714339</v>
      </c>
      <c r="BI39" s="32">
        <f>IF(BI$9&gt;=Project!$B$8,IF(BI$9&lt;Project!$B$10,SUM(BI38),0),0)</f>
        <v>1601838.9383707866</v>
      </c>
      <c r="BJ39" s="32">
        <f>IF(BJ$9&gt;=Project!$B$8,IF(BJ$9&lt;Project!$B$10,SUM(BJ38),0),0)</f>
        <v>1599284.819510462</v>
      </c>
      <c r="BK39" s="32">
        <f>IF(BK$9&gt;=Project!$B$8,IF(BK$9&lt;Project!$B$10,SUM(BK38),0),0)</f>
        <v>0</v>
      </c>
      <c r="BL39" s="32">
        <f>IF(BL$9&gt;=Project!$B$8,IF(BL$9&lt;Project!$B$10,SUM(BL38),0),0)</f>
        <v>0</v>
      </c>
      <c r="BM39" s="32">
        <f>IF(BM$9&gt;=Project!$B$8,IF(BM$9&lt;Project!$B$10,SUM(BM38),0),0)</f>
        <v>0</v>
      </c>
      <c r="BN39" s="32">
        <f>IF(BN$9&gt;=Project!$B$8,IF(BN$9&lt;Project!$B$10,SUM(BN38),0),0)</f>
        <v>0</v>
      </c>
      <c r="BO39" s="32">
        <f>IF(BO$9&gt;=Project!$B$8,IF(BO$9&lt;Project!$B$10,SUM(BO38),0),0)</f>
        <v>0</v>
      </c>
      <c r="BP39" s="32">
        <f>IF(BP$9&gt;=Project!$B$8,IF(BP$9&lt;Project!$B$10,SUM(BP38),0),0)</f>
        <v>0</v>
      </c>
      <c r="BQ39" s="32">
        <f>IF(BQ$9&gt;=Project!$B$8,IF(BQ$9&lt;Project!$B$10,SUM(BQ38),0),0)</f>
        <v>0</v>
      </c>
      <c r="BR39" s="32"/>
      <c r="BS39" s="11"/>
    </row>
    <row r="41" spans="1:88" ht="18">
      <c r="A41" s="26" t="s">
        <v>497</v>
      </c>
      <c r="B41" s="22"/>
      <c r="C41" s="22"/>
      <c r="D41" s="22"/>
      <c r="E41" s="22"/>
      <c r="F41" s="22"/>
      <c r="G41" s="22"/>
      <c r="BS41" s="4"/>
    </row>
    <row r="42" spans="1:88">
      <c r="A42" t="s">
        <v>9</v>
      </c>
      <c r="Z42" s="12">
        <f>Global!Z12</f>
        <v>0.71298617948366838</v>
      </c>
      <c r="AA42" s="12">
        <f>Global!AA12</f>
        <v>0.66634222381651254</v>
      </c>
      <c r="AB42" s="12">
        <f>Global!AB12</f>
        <v>0.62274974188459109</v>
      </c>
      <c r="AC42" s="12">
        <f>Global!AC12</f>
        <v>0.5820091045650384</v>
      </c>
      <c r="AD42" s="12">
        <f>Global!AD12</f>
        <v>0.54393374258414806</v>
      </c>
      <c r="AE42" s="12">
        <f>Global!AE12</f>
        <v>0.5083492921347178</v>
      </c>
      <c r="AF42" s="12">
        <f>Global!AF12</f>
        <v>0.47509279638758667</v>
      </c>
      <c r="AG42" s="12">
        <f>Global!AG12</f>
        <v>0.44401195924073528</v>
      </c>
      <c r="AH42" s="12">
        <f>Global!AH12</f>
        <v>0.41496444788853759</v>
      </c>
      <c r="AI42" s="12">
        <f>Global!AI12</f>
        <v>0.3878172410173249</v>
      </c>
      <c r="AJ42" s="12">
        <f>Global!AJ12</f>
        <v>0.36244601964235967</v>
      </c>
      <c r="AK42" s="12">
        <f>Global!AK12</f>
        <v>0.33873459779659787</v>
      </c>
      <c r="AL42" s="12">
        <f>Global!AL12</f>
        <v>0.31657439046411018</v>
      </c>
      <c r="AM42" s="12">
        <f>Global!AM12</f>
        <v>0.29586391632159825</v>
      </c>
      <c r="AN42" s="12">
        <f>Global!AN12</f>
        <v>0.27650833301083949</v>
      </c>
      <c r="AO42" s="12">
        <f>Global!AO12</f>
        <v>0.2584190028138687</v>
      </c>
      <c r="AP42" s="12">
        <f>Global!AP12</f>
        <v>0.24151308674193336</v>
      </c>
      <c r="AQ42" s="12">
        <f>Global!AQ12</f>
        <v>0.22571316517937698</v>
      </c>
      <c r="AR42" s="12">
        <f>Global!AR12</f>
        <v>0.21094688334521211</v>
      </c>
      <c r="AS42" s="12">
        <f>Global!AS12</f>
        <v>0.19714661994879637</v>
      </c>
      <c r="AT42" s="12">
        <f>Global!AT12</f>
        <v>0.18424917752223957</v>
      </c>
      <c r="AU42" s="12">
        <f>Global!AU12</f>
        <v>0.17219549301143888</v>
      </c>
      <c r="AV42" s="12">
        <f>Global!AV12</f>
        <v>0.16093036730041013</v>
      </c>
      <c r="AW42" s="12">
        <f>Global!AW12</f>
        <v>0.15040221243028987</v>
      </c>
      <c r="AX42" s="12">
        <f>Global!AX12</f>
        <v>0.1405628153554111</v>
      </c>
      <c r="AY42" s="12">
        <f>Global!AY12</f>
        <v>0.13136711715458982</v>
      </c>
      <c r="AZ42" s="12">
        <f>Global!AZ12</f>
        <v>0.1227730066865325</v>
      </c>
      <c r="BA42" s="12">
        <f>Global!BA12</f>
        <v>0.11474112774442291</v>
      </c>
      <c r="BB42" s="12">
        <f>Global!BB12</f>
        <v>0.10723469882656347</v>
      </c>
      <c r="BC42" s="12">
        <f>Global!BC12</f>
        <v>0.10021934469772288</v>
      </c>
      <c r="BD42" s="12">
        <f>Global!BD12</f>
        <v>9.366293896983445E-2</v>
      </c>
      <c r="BE42" s="12">
        <f>Global!BE12</f>
        <v>8.7535456981153698E-2</v>
      </c>
      <c r="BF42" s="12">
        <f>Global!BF12</f>
        <v>8.1808838300143641E-2</v>
      </c>
      <c r="BG42" s="12">
        <f>Global!BG12</f>
        <v>7.6456858224433308E-2</v>
      </c>
      <c r="BH42" s="12">
        <f>Global!BH12</f>
        <v>7.1455007686386268E-2</v>
      </c>
      <c r="BI42" s="12">
        <f>Global!BI12</f>
        <v>6.6780381015314264E-2</v>
      </c>
      <c r="BJ42" s="12">
        <f>Global!BJ12</f>
        <v>6.2411571042349782E-2</v>
      </c>
      <c r="BK42" s="12">
        <f>Global!BK12</f>
        <v>5.8328571067616623E-2</v>
      </c>
      <c r="BL42" s="12">
        <f>Global!BL12</f>
        <v>5.4512683240763193E-2</v>
      </c>
      <c r="BM42" s="12">
        <f>Global!BM12</f>
        <v>5.0946432935292711E-2</v>
      </c>
      <c r="BN42" s="12">
        <f>Global!BN12</f>
        <v>4.761348872457262E-2</v>
      </c>
      <c r="BO42" s="12">
        <f>Global!BO12</f>
        <v>4.4498587593058525E-2</v>
      </c>
      <c r="BP42" s="12">
        <f>Global!BP12</f>
        <v>4.1587465040241613E-2</v>
      </c>
      <c r="BQ42" s="12">
        <f>Global!BQ12</f>
        <v>3.8866789757235155E-2</v>
      </c>
      <c r="BR42" s="12"/>
      <c r="BS42" s="4"/>
    </row>
    <row r="43" spans="1:88">
      <c r="A43" s="293" t="s">
        <v>498</v>
      </c>
      <c r="B43" s="292">
        <f>SUM(Z43:BQ43)</f>
        <v>9446270.8588114008</v>
      </c>
      <c r="C43" s="290"/>
      <c r="D43" s="290"/>
      <c r="E43" s="290"/>
      <c r="F43" s="290"/>
      <c r="G43" s="290"/>
      <c r="H43" s="290"/>
      <c r="I43" s="34"/>
      <c r="J43" s="290"/>
      <c r="K43" s="290"/>
      <c r="L43" s="290"/>
      <c r="M43" s="290"/>
      <c r="N43" s="290"/>
      <c r="O43" s="290"/>
      <c r="P43" s="290"/>
      <c r="Q43" s="290"/>
      <c r="R43" s="290"/>
      <c r="S43" s="290"/>
      <c r="T43" s="290"/>
      <c r="U43" s="290"/>
      <c r="V43" s="290"/>
      <c r="W43" s="290"/>
      <c r="X43" s="290"/>
      <c r="Y43" s="290"/>
      <c r="Z43" s="291">
        <f>Z42*Z39</f>
        <v>0</v>
      </c>
      <c r="AA43" s="291">
        <f t="shared" ref="AA43:BQ43" si="5">AA42*AA39</f>
        <v>0</v>
      </c>
      <c r="AB43" s="291">
        <f t="shared" si="5"/>
        <v>0</v>
      </c>
      <c r="AC43" s="291">
        <f t="shared" si="5"/>
        <v>0</v>
      </c>
      <c r="AD43" s="291">
        <f t="shared" si="5"/>
        <v>0</v>
      </c>
      <c r="AE43" s="291">
        <f t="shared" si="5"/>
        <v>0</v>
      </c>
      <c r="AF43" s="291">
        <f t="shared" si="5"/>
        <v>0</v>
      </c>
      <c r="AG43" s="291">
        <f t="shared" si="5"/>
        <v>704142.11151892494</v>
      </c>
      <c r="AH43" s="291">
        <f t="shared" si="5"/>
        <v>659277.055816732</v>
      </c>
      <c r="AI43" s="291">
        <f t="shared" si="5"/>
        <v>617215.6647557636</v>
      </c>
      <c r="AJ43" s="291">
        <f t="shared" si="5"/>
        <v>577785.2631550174</v>
      </c>
      <c r="AK43" s="291">
        <f t="shared" si="5"/>
        <v>540823.69209493592</v>
      </c>
      <c r="AL43" s="291">
        <f t="shared" si="5"/>
        <v>506178.674104531</v>
      </c>
      <c r="AM43" s="291">
        <f t="shared" si="5"/>
        <v>473707.2163969875</v>
      </c>
      <c r="AN43" s="291">
        <f t="shared" si="5"/>
        <v>443275.04988645233</v>
      </c>
      <c r="AO43" s="291">
        <f t="shared" si="5"/>
        <v>414756.10185319255</v>
      </c>
      <c r="AP43" s="291">
        <f t="shared" si="5"/>
        <v>388032.00025080674</v>
      </c>
      <c r="AQ43" s="291">
        <f t="shared" si="5"/>
        <v>362991.60776823445</v>
      </c>
      <c r="AR43" s="291">
        <f t="shared" si="5"/>
        <v>339530.58387129859</v>
      </c>
      <c r="AS43" s="291">
        <f t="shared" si="5"/>
        <v>317550.97315391724</v>
      </c>
      <c r="AT43" s="291">
        <f t="shared" si="5"/>
        <v>296960.81842827518</v>
      </c>
      <c r="AU43" s="291">
        <f t="shared" si="5"/>
        <v>277673.79707653663</v>
      </c>
      <c r="AV43" s="291">
        <f t="shared" si="5"/>
        <v>259608.87927446188</v>
      </c>
      <c r="AW43" s="291">
        <f t="shared" si="5"/>
        <v>242690.00677987232</v>
      </c>
      <c r="AX43" s="291">
        <f t="shared" si="5"/>
        <v>226845.79105660188</v>
      </c>
      <c r="AY43" s="291">
        <f t="shared" si="5"/>
        <v>212009.22957768358</v>
      </c>
      <c r="AZ43" s="291">
        <f t="shared" si="5"/>
        <v>198117.43922027349</v>
      </c>
      <c r="BA43" s="291">
        <f t="shared" si="5"/>
        <v>185111.40572953131</v>
      </c>
      <c r="BB43" s="291">
        <f t="shared" si="5"/>
        <v>172935.7482895331</v>
      </c>
      <c r="BC43" s="291">
        <f t="shared" si="5"/>
        <v>161538.49829655755</v>
      </c>
      <c r="BD43" s="291">
        <f t="shared" si="5"/>
        <v>150870.89148395648</v>
      </c>
      <c r="BE43" s="291">
        <f t="shared" si="5"/>
        <v>140887.17259849314</v>
      </c>
      <c r="BF43" s="291">
        <f t="shared" si="5"/>
        <v>131544.41187570852</v>
      </c>
      <c r="BG43" s="291">
        <f t="shared" si="5"/>
        <v>122802.33260671538</v>
      </c>
      <c r="BH43" s="291">
        <f t="shared" si="5"/>
        <v>114623.14913100959</v>
      </c>
      <c r="BI43" s="291">
        <f t="shared" si="5"/>
        <v>106971.41462956763</v>
      </c>
      <c r="BJ43" s="291">
        <f t="shared" si="5"/>
        <v>99813.87812982875</v>
      </c>
      <c r="BK43" s="291">
        <f t="shared" si="5"/>
        <v>0</v>
      </c>
      <c r="BL43" s="291">
        <f t="shared" si="5"/>
        <v>0</v>
      </c>
      <c r="BM43" s="291">
        <f t="shared" si="5"/>
        <v>0</v>
      </c>
      <c r="BN43" s="291">
        <f t="shared" si="5"/>
        <v>0</v>
      </c>
      <c r="BO43" s="291">
        <f t="shared" si="5"/>
        <v>0</v>
      </c>
      <c r="BP43" s="291">
        <f t="shared" si="5"/>
        <v>0</v>
      </c>
      <c r="BQ43" s="291">
        <f t="shared" si="5"/>
        <v>0</v>
      </c>
      <c r="BR43" s="291"/>
      <c r="BS43" s="29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FD523-BDAD-4784-970B-3BA9760D1ADD}">
  <sheetPr>
    <tabColor rgb="FF00B050"/>
  </sheetPr>
  <dimension ref="A1:BQ68"/>
  <sheetViews>
    <sheetView zoomScale="80" zoomScaleNormal="80" workbookViewId="0">
      <pane xSplit="9" ySplit="10" topLeftCell="J12" activePane="bottomRight" state="frozenSplit"/>
      <selection pane="bottomRight" activeCell="B24" sqref="B24"/>
      <selection pane="bottomLeft" activeCell="A11" sqref="A11"/>
      <selection pane="topRight" activeCell="I1" sqref="I1"/>
    </sheetView>
  </sheetViews>
  <sheetFormatPr defaultColWidth="8.7109375" defaultRowHeight="14.45"/>
  <cols>
    <col min="1" max="1" width="52.5703125" customWidth="1"/>
    <col min="2" max="2" width="18.5703125" customWidth="1"/>
    <col min="4" max="4" width="10.7109375" bestFit="1" customWidth="1"/>
    <col min="8" max="8" width="4" customWidth="1"/>
    <col min="9" max="9" width="24.140625" customWidth="1"/>
    <col min="10" max="25" width="1.28515625" customWidth="1"/>
    <col min="26" max="26" width="13.7109375" customWidth="1"/>
    <col min="27" max="27" width="12.5703125" customWidth="1"/>
    <col min="28" max="28" width="12.7109375" customWidth="1"/>
    <col min="29" max="31" width="12.28515625" customWidth="1"/>
    <col min="32" max="32" width="14.42578125" customWidth="1"/>
    <col min="33" max="33" width="16.7109375" customWidth="1"/>
    <col min="34" max="68" width="15.28515625" bestFit="1" customWidth="1"/>
    <col min="69" max="74" width="15.7109375" customWidth="1"/>
  </cols>
  <sheetData>
    <row r="1" spans="1:69" ht="21">
      <c r="A1" s="40" t="str">
        <f>Project!A1</f>
        <v>INFRA - U-4700A</v>
      </c>
    </row>
    <row r="2" spans="1:69" ht="18">
      <c r="A2" s="24" t="s">
        <v>529</v>
      </c>
    </row>
    <row r="5" spans="1:69">
      <c r="A5" s="317">
        <v>1</v>
      </c>
      <c r="B5" s="316" t="s">
        <v>447</v>
      </c>
    </row>
    <row r="7" spans="1:69">
      <c r="A7" s="8"/>
    </row>
    <row r="8" spans="1:69">
      <c r="A8" s="243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f>Global!Z5</f>
        <v>0</v>
      </c>
      <c r="AA8" s="6">
        <f>Global!AA5</f>
        <v>1</v>
      </c>
      <c r="AB8" s="6">
        <f>Global!AB5</f>
        <v>2</v>
      </c>
      <c r="AC8" s="6">
        <f>Global!AC5</f>
        <v>3</v>
      </c>
      <c r="AD8" s="6">
        <f>Global!AD5</f>
        <v>4</v>
      </c>
      <c r="AE8" s="6">
        <f>Global!AE5</f>
        <v>5</v>
      </c>
      <c r="AF8" s="6">
        <f>Global!AF5</f>
        <v>6</v>
      </c>
      <c r="AG8" s="6">
        <f>Global!AG5</f>
        <v>7</v>
      </c>
      <c r="AH8" s="6">
        <f>Global!AH5</f>
        <v>8</v>
      </c>
      <c r="AI8" s="6">
        <f>Global!AI5</f>
        <v>9</v>
      </c>
      <c r="AJ8" s="6">
        <f>Global!AJ5</f>
        <v>10</v>
      </c>
      <c r="AK8" s="6">
        <f>Global!AK5</f>
        <v>11</v>
      </c>
      <c r="AL8" s="6">
        <f>Global!AL5</f>
        <v>12</v>
      </c>
      <c r="AM8" s="6">
        <f>Global!AM5</f>
        <v>13</v>
      </c>
      <c r="AN8" s="6">
        <f>Global!AN5</f>
        <v>14</v>
      </c>
      <c r="AO8" s="6">
        <f>Global!AO5</f>
        <v>15</v>
      </c>
      <c r="AP8" s="6">
        <f>Global!AP5</f>
        <v>16</v>
      </c>
      <c r="AQ8" s="6">
        <f>Global!AQ5</f>
        <v>17</v>
      </c>
      <c r="AR8" s="6">
        <f>Global!AR5</f>
        <v>18</v>
      </c>
      <c r="AS8" s="6">
        <f>Global!AS5</f>
        <v>19</v>
      </c>
      <c r="AT8" s="6">
        <f>Global!AT5</f>
        <v>20</v>
      </c>
      <c r="AU8" s="6">
        <f>Global!AU5</f>
        <v>21</v>
      </c>
      <c r="AV8" s="6">
        <f>Global!AV5</f>
        <v>22</v>
      </c>
      <c r="AW8" s="6">
        <f>Global!AW5</f>
        <v>23</v>
      </c>
      <c r="AX8" s="6">
        <f>Global!AX5</f>
        <v>24</v>
      </c>
      <c r="AY8" s="6">
        <f>Global!AY5</f>
        <v>25</v>
      </c>
      <c r="AZ8" s="6">
        <f>Global!AZ5</f>
        <v>26</v>
      </c>
      <c r="BA8" s="6">
        <f>Global!BA5</f>
        <v>27</v>
      </c>
      <c r="BB8" s="6">
        <f>Global!BB5</f>
        <v>28</v>
      </c>
      <c r="BC8" s="6">
        <f>Global!BC5</f>
        <v>29</v>
      </c>
      <c r="BD8" s="6">
        <f>Global!BD5</f>
        <v>30</v>
      </c>
      <c r="BE8" s="6">
        <f>Global!BE5</f>
        <v>31</v>
      </c>
      <c r="BF8" s="6">
        <f>Global!BF5</f>
        <v>32</v>
      </c>
      <c r="BG8" s="6">
        <f>Global!BG5</f>
        <v>33</v>
      </c>
      <c r="BH8" s="6">
        <f>Global!BH5</f>
        <v>34</v>
      </c>
      <c r="BI8" s="6">
        <f>Global!BI5</f>
        <v>35</v>
      </c>
      <c r="BJ8" s="6">
        <f>Global!BJ5</f>
        <v>36</v>
      </c>
      <c r="BK8" s="6">
        <f>Global!BK5</f>
        <v>37</v>
      </c>
      <c r="BL8" s="6">
        <f>Global!BL5</f>
        <v>38</v>
      </c>
      <c r="BM8" s="6">
        <f>Global!BM5</f>
        <v>39</v>
      </c>
      <c r="BN8" s="6">
        <f>Global!BN5</f>
        <v>40</v>
      </c>
      <c r="BO8" s="6">
        <f>Global!BO5</f>
        <v>41</v>
      </c>
      <c r="BP8" s="6">
        <f>Global!BP5</f>
        <v>42</v>
      </c>
      <c r="BQ8" s="6">
        <f>Global!BQ5</f>
        <v>43</v>
      </c>
    </row>
    <row r="9" spans="1:69"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>
        <f>Project!Z4</f>
        <v>2024</v>
      </c>
      <c r="AA9" s="235">
        <f>Project!AA4</f>
        <v>2025</v>
      </c>
      <c r="AB9" s="235">
        <f>Project!AB4</f>
        <v>2026</v>
      </c>
      <c r="AC9" s="235">
        <f>Project!AC4</f>
        <v>2027</v>
      </c>
      <c r="AD9" s="235">
        <f>Project!AD4</f>
        <v>2028</v>
      </c>
      <c r="AE9" s="235">
        <f>Project!AE4</f>
        <v>2029</v>
      </c>
      <c r="AF9" s="235">
        <f>Project!AF4</f>
        <v>2030</v>
      </c>
      <c r="AG9" s="235">
        <f>Project!AG4</f>
        <v>2031</v>
      </c>
      <c r="AH9" s="235">
        <f>Project!AH4</f>
        <v>2032</v>
      </c>
      <c r="AI9" s="235">
        <f>Project!AI4</f>
        <v>2033</v>
      </c>
      <c r="AJ9" s="235">
        <f>Project!AJ4</f>
        <v>2034</v>
      </c>
      <c r="AK9" s="235">
        <f>Project!AK4</f>
        <v>2035</v>
      </c>
      <c r="AL9" s="235">
        <f>Project!AL4</f>
        <v>2036</v>
      </c>
      <c r="AM9" s="235">
        <f>Project!AM4</f>
        <v>2037</v>
      </c>
      <c r="AN9" s="235">
        <f>Project!AN4</f>
        <v>2038</v>
      </c>
      <c r="AO9" s="235">
        <f>Project!AO4</f>
        <v>2039</v>
      </c>
      <c r="AP9" s="235">
        <f>Project!AP4</f>
        <v>2040</v>
      </c>
      <c r="AQ9" s="235">
        <f>Project!AQ4</f>
        <v>2041</v>
      </c>
      <c r="AR9" s="235">
        <f>Project!AR4</f>
        <v>2042</v>
      </c>
      <c r="AS9" s="235">
        <f>Project!AS4</f>
        <v>2043</v>
      </c>
      <c r="AT9" s="235">
        <f>Project!AT4</f>
        <v>2044</v>
      </c>
      <c r="AU9" s="235">
        <f>Project!AU4</f>
        <v>2045</v>
      </c>
      <c r="AV9" s="235">
        <f>Project!AV4</f>
        <v>2046</v>
      </c>
      <c r="AW9" s="235">
        <f>Project!AW4</f>
        <v>2047</v>
      </c>
      <c r="AX9" s="235">
        <f>Project!AX4</f>
        <v>2048</v>
      </c>
      <c r="AY9" s="235">
        <f>Project!AY4</f>
        <v>2049</v>
      </c>
      <c r="AZ9" s="235">
        <f>Project!AZ4</f>
        <v>2050</v>
      </c>
      <c r="BA9" s="235">
        <f>Project!BA4</f>
        <v>2051</v>
      </c>
      <c r="BB9" s="235">
        <f>Project!BB4</f>
        <v>2052</v>
      </c>
      <c r="BC9" s="235">
        <f>Project!BC4</f>
        <v>2053</v>
      </c>
      <c r="BD9" s="235">
        <f>Project!BD4</f>
        <v>2054</v>
      </c>
      <c r="BE9" s="235">
        <f>Project!BE4</f>
        <v>2055</v>
      </c>
      <c r="BF9" s="235">
        <f>Project!BF4</f>
        <v>2056</v>
      </c>
      <c r="BG9" s="235">
        <f>Project!BG4</f>
        <v>2057</v>
      </c>
      <c r="BH9" s="235">
        <f>Project!BH4</f>
        <v>2058</v>
      </c>
      <c r="BI9" s="235">
        <f>Project!BI4</f>
        <v>2059</v>
      </c>
      <c r="BJ9" s="235">
        <f>Project!BJ4</f>
        <v>2060</v>
      </c>
      <c r="BK9" s="235">
        <f>Project!BK4</f>
        <v>2061</v>
      </c>
      <c r="BL9" s="235">
        <f>Project!BL4</f>
        <v>2062</v>
      </c>
      <c r="BM9" s="235">
        <f>Project!BM4</f>
        <v>2063</v>
      </c>
      <c r="BN9" s="235">
        <f>Project!BN4</f>
        <v>2064</v>
      </c>
      <c r="BO9" s="235">
        <f>Project!BO4</f>
        <v>2065</v>
      </c>
      <c r="BP9" s="235">
        <f>Project!BP4</f>
        <v>2066</v>
      </c>
      <c r="BQ9" s="235">
        <f>Project!BQ4</f>
        <v>2067</v>
      </c>
    </row>
    <row r="10" spans="1:69">
      <c r="I10" s="8" t="s">
        <v>5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6" t="str">
        <f>CONCATENATE(Global!$C$6,"$")</f>
        <v>2024$</v>
      </c>
      <c r="AA10" s="6" t="str">
        <f>CONCATENATE(Global!$C$6,"$")</f>
        <v>2024$</v>
      </c>
      <c r="AB10" s="6" t="str">
        <f>CONCATENATE(Global!$C$6,"$")</f>
        <v>2024$</v>
      </c>
      <c r="AC10" s="6" t="str">
        <f>CONCATENATE(Global!$C$6,"$")</f>
        <v>2024$</v>
      </c>
      <c r="AD10" s="6" t="str">
        <f>CONCATENATE(Global!$C$6,"$")</f>
        <v>2024$</v>
      </c>
      <c r="AE10" s="6" t="str">
        <f>CONCATENATE(Global!$C$6,"$")</f>
        <v>2024$</v>
      </c>
      <c r="AF10" s="6" t="str">
        <f>CONCATENATE(Global!$C$6,"$")</f>
        <v>2024$</v>
      </c>
      <c r="AG10" s="6" t="str">
        <f>CONCATENATE(Global!$C$6,"$")</f>
        <v>2024$</v>
      </c>
      <c r="AH10" s="6" t="str">
        <f>CONCATENATE(Global!$C$6,"$")</f>
        <v>2024$</v>
      </c>
      <c r="AI10" s="6" t="str">
        <f>CONCATENATE(Global!$C$6,"$")</f>
        <v>2024$</v>
      </c>
      <c r="AJ10" s="6" t="str">
        <f>CONCATENATE(Global!$C$6,"$")</f>
        <v>2024$</v>
      </c>
      <c r="AK10" s="6" t="str">
        <f>CONCATENATE(Global!$C$6,"$")</f>
        <v>2024$</v>
      </c>
      <c r="AL10" s="6" t="str">
        <f>CONCATENATE(Global!$C$6,"$")</f>
        <v>2024$</v>
      </c>
      <c r="AM10" s="6" t="str">
        <f>CONCATENATE(Global!$C$6,"$")</f>
        <v>2024$</v>
      </c>
      <c r="AN10" s="6" t="str">
        <f>CONCATENATE(Global!$C$6,"$")</f>
        <v>2024$</v>
      </c>
      <c r="AO10" s="6" t="str">
        <f>CONCATENATE(Global!$C$6,"$")</f>
        <v>2024$</v>
      </c>
      <c r="AP10" s="6" t="str">
        <f>CONCATENATE(Global!$C$6,"$")</f>
        <v>2024$</v>
      </c>
      <c r="AQ10" s="6" t="str">
        <f>CONCATENATE(Global!$C$6,"$")</f>
        <v>2024$</v>
      </c>
      <c r="AR10" s="6" t="str">
        <f>CONCATENATE(Global!$C$6,"$")</f>
        <v>2024$</v>
      </c>
      <c r="AS10" s="6" t="str">
        <f>CONCATENATE(Global!$C$6,"$")</f>
        <v>2024$</v>
      </c>
      <c r="AT10" s="6" t="str">
        <f>CONCATENATE(Global!$C$6,"$")</f>
        <v>2024$</v>
      </c>
      <c r="AU10" s="6" t="str">
        <f>CONCATENATE(Global!$C$6,"$")</f>
        <v>2024$</v>
      </c>
      <c r="AV10" s="6" t="str">
        <f>CONCATENATE(Global!$C$6,"$")</f>
        <v>2024$</v>
      </c>
      <c r="AW10" s="6" t="str">
        <f>CONCATENATE(Global!$C$6,"$")</f>
        <v>2024$</v>
      </c>
      <c r="AX10" s="6" t="str">
        <f>CONCATENATE(Global!$C$6,"$")</f>
        <v>2024$</v>
      </c>
      <c r="AY10" s="6" t="str">
        <f>CONCATENATE(Global!$C$6,"$")</f>
        <v>2024$</v>
      </c>
      <c r="AZ10" s="6" t="str">
        <f>CONCATENATE(Global!$C$6,"$")</f>
        <v>2024$</v>
      </c>
      <c r="BA10" s="6" t="str">
        <f>CONCATENATE(Global!$C$6,"$")</f>
        <v>2024$</v>
      </c>
      <c r="BB10" s="6" t="str">
        <f>CONCATENATE(Global!$C$6,"$")</f>
        <v>2024$</v>
      </c>
      <c r="BC10" s="6" t="str">
        <f>CONCATENATE(Global!$C$6,"$")</f>
        <v>2024$</v>
      </c>
      <c r="BD10" s="6" t="str">
        <f>CONCATENATE(Global!$C$6,"$")</f>
        <v>2024$</v>
      </c>
      <c r="BE10" s="6" t="str">
        <f>CONCATENATE(Global!$C$6,"$")</f>
        <v>2024$</v>
      </c>
      <c r="BF10" s="6" t="str">
        <f>CONCATENATE(Global!$C$6,"$")</f>
        <v>2024$</v>
      </c>
      <c r="BG10" s="6" t="str">
        <f>CONCATENATE(Global!$C$6,"$")</f>
        <v>2024$</v>
      </c>
      <c r="BH10" s="6" t="str">
        <f>CONCATENATE(Global!$C$6,"$")</f>
        <v>2024$</v>
      </c>
      <c r="BI10" s="6" t="str">
        <f>CONCATENATE(Global!$C$6,"$")</f>
        <v>2024$</v>
      </c>
      <c r="BJ10" s="6" t="str">
        <f>CONCATENATE(Global!$C$6,"$")</f>
        <v>2024$</v>
      </c>
      <c r="BK10" s="6" t="str">
        <f>CONCATENATE(Global!$C$6,"$")</f>
        <v>2024$</v>
      </c>
      <c r="BL10" s="6" t="str">
        <f>CONCATENATE(Global!$C$6,"$")</f>
        <v>2024$</v>
      </c>
      <c r="BM10" s="6" t="str">
        <f>CONCATENATE(Global!$C$6,"$")</f>
        <v>2024$</v>
      </c>
      <c r="BN10" s="6" t="str">
        <f>CONCATENATE(Global!$C$6,"$")</f>
        <v>2024$</v>
      </c>
      <c r="BO10" s="6" t="str">
        <f>CONCATENATE(Global!$C$6,"$")</f>
        <v>2024$</v>
      </c>
      <c r="BP10" s="6" t="str">
        <f>CONCATENATE(Global!$C$6,"$")</f>
        <v>2024$</v>
      </c>
      <c r="BQ10" s="6" t="str">
        <f>CONCATENATE(Global!$C$6,"$")</f>
        <v>2024$</v>
      </c>
    </row>
    <row r="11" spans="1:69" ht="18">
      <c r="A11" s="25" t="s">
        <v>530</v>
      </c>
      <c r="B11" s="3"/>
      <c r="C11" s="3"/>
      <c r="D11" s="3"/>
      <c r="E11" s="3"/>
      <c r="F11" s="3"/>
      <c r="G11" s="36"/>
    </row>
    <row r="12" spans="1:69">
      <c r="A12" s="289"/>
      <c r="B12" s="349"/>
      <c r="D12" s="308"/>
      <c r="F12" s="308"/>
      <c r="G12" s="308"/>
      <c r="I12" s="294"/>
    </row>
    <row r="13" spans="1:69">
      <c r="A13" s="354" t="s">
        <v>531</v>
      </c>
      <c r="B13" s="350"/>
      <c r="C13" s="342"/>
      <c r="D13" s="341"/>
      <c r="E13" s="342"/>
      <c r="F13" s="341"/>
      <c r="G13" s="341"/>
    </row>
    <row r="14" spans="1:69">
      <c r="A14" s="289" t="s">
        <v>532</v>
      </c>
      <c r="B14" s="349"/>
      <c r="D14" s="308"/>
      <c r="F14" s="308"/>
      <c r="G14" s="308"/>
      <c r="I14" s="8" t="s">
        <v>533</v>
      </c>
      <c r="Z14" s="329">
        <f>Project!Z70</f>
        <v>0</v>
      </c>
      <c r="AA14" s="329">
        <f>Project!AA70</f>
        <v>0</v>
      </c>
      <c r="AB14" s="329">
        <f>Project!AB70</f>
        <v>0</v>
      </c>
      <c r="AC14" s="329">
        <f>Project!AC70</f>
        <v>0</v>
      </c>
      <c r="AD14" s="329">
        <f>Project!AD70</f>
        <v>0</v>
      </c>
      <c r="AE14" s="329">
        <f>Project!AE70</f>
        <v>0</v>
      </c>
      <c r="AF14" s="329">
        <f>Project!AF70</f>
        <v>0</v>
      </c>
      <c r="AG14" s="329">
        <f>Project!AG70</f>
        <v>0</v>
      </c>
      <c r="AH14" s="329">
        <f>Project!AH70</f>
        <v>23841</v>
      </c>
      <c r="AI14" s="329">
        <f>Project!AI70</f>
        <v>24212.309763051919</v>
      </c>
      <c r="AJ14" s="329">
        <f>Project!AJ70</f>
        <v>24589.402460550282</v>
      </c>
      <c r="AK14" s="329">
        <f>Project!AK70</f>
        <v>24972.368158348832</v>
      </c>
      <c r="AL14" s="329">
        <f>Project!AL70</f>
        <v>25361.2983250248</v>
      </c>
      <c r="AM14" s="329">
        <f>Project!AM70</f>
        <v>25756.285853725523</v>
      </c>
      <c r="AN14" s="329">
        <f>Project!AN70</f>
        <v>26157.425084355291</v>
      </c>
      <c r="AO14" s="329">
        <f>Project!AO70</f>
        <v>26564.811826107751</v>
      </c>
      <c r="AP14" s="329">
        <f>Project!AP70</f>
        <v>26978.543380349216</v>
      </c>
      <c r="AQ14" s="329">
        <f>Project!AQ70</f>
        <v>27398.718563858438</v>
      </c>
      <c r="AR14" s="329">
        <f>Project!AR70</f>
        <v>27825.437732428236</v>
      </c>
      <c r="AS14" s="329">
        <f>Project!AS70</f>
        <v>28258.802804834759</v>
      </c>
      <c r="AT14" s="329">
        <f>Project!AT70</f>
        <v>28698.917287180047</v>
      </c>
      <c r="AU14" s="329">
        <f>Project!AU70</f>
        <v>29145.886297613732</v>
      </c>
      <c r="AV14" s="329">
        <f>Project!AV70</f>
        <v>29599.816591439703</v>
      </c>
      <c r="AW14" s="329">
        <f>Project!AW70</f>
        <v>30060.816586613892</v>
      </c>
      <c r="AX14" s="329">
        <f>Project!AX70</f>
        <v>30528.996389639051</v>
      </c>
      <c r="AY14" s="329">
        <f>Project!AY70</f>
        <v>31004.467821862941</v>
      </c>
      <c r="AZ14" s="329">
        <f>Project!AZ70</f>
        <v>31487.344446186031</v>
      </c>
      <c r="BA14" s="329">
        <f>Project!BA70</f>
        <v>31977.741594185172</v>
      </c>
      <c r="BB14" s="329">
        <f>Project!BB70</f>
        <v>32475.776393659704</v>
      </c>
      <c r="BC14" s="329">
        <f>Project!BC70</f>
        <v>32981.5677966066</v>
      </c>
      <c r="BD14" s="329">
        <f>Project!BD70</f>
        <v>33495.236607631254</v>
      </c>
      <c r="BE14" s="329">
        <f>Project!BE70</f>
        <v>34016.905512800811</v>
      </c>
      <c r="BF14" s="329">
        <f>Project!BF70</f>
        <v>34546.69910894685</v>
      </c>
      <c r="BG14" s="329">
        <f>Project!BG70</f>
        <v>35084.743933424383</v>
      </c>
      <c r="BH14" s="329">
        <f>Project!BH70</f>
        <v>35631.168494334459</v>
      </c>
      <c r="BI14" s="329">
        <f>Project!BI70</f>
        <v>36186.103301217328</v>
      </c>
      <c r="BJ14" s="329">
        <f>Project!BJ70</f>
        <v>36749.680896223705</v>
      </c>
      <c r="BK14" s="329">
        <f>Project!BK70</f>
        <v>37322.035885771562</v>
      </c>
      <c r="BL14" s="329">
        <f>Project!BL70</f>
        <v>37903.304972695805</v>
      </c>
      <c r="BM14" s="329">
        <f>Project!BM70</f>
        <v>38493.626988898839</v>
      </c>
      <c r="BN14" s="329">
        <f>Project!BN70</f>
        <v>39093.142928509471</v>
      </c>
      <c r="BO14" s="329">
        <f>Project!BO70</f>
        <v>39701.995981558401</v>
      </c>
      <c r="BP14" s="329">
        <f>Project!BP70</f>
        <v>40320.331568178124</v>
      </c>
      <c r="BQ14" s="329">
        <f>Project!BQ70</f>
        <v>40948.297373335416</v>
      </c>
    </row>
    <row r="15" spans="1:69">
      <c r="A15" s="289" t="s">
        <v>534</v>
      </c>
      <c r="B15" s="349"/>
      <c r="D15" s="308"/>
      <c r="F15" s="308"/>
      <c r="G15" s="308"/>
      <c r="I15" s="8" t="s">
        <v>438</v>
      </c>
      <c r="Z15" s="329">
        <f>Project!Z71</f>
        <v>0</v>
      </c>
      <c r="AA15" s="329">
        <f>Project!AA71</f>
        <v>0</v>
      </c>
      <c r="AB15" s="329">
        <f>Project!AB71</f>
        <v>0</v>
      </c>
      <c r="AC15" s="329">
        <f>Project!AC71</f>
        <v>0</v>
      </c>
      <c r="AD15" s="329">
        <f>Project!AD71</f>
        <v>0</v>
      </c>
      <c r="AE15" s="329">
        <f>Project!AE71</f>
        <v>0</v>
      </c>
      <c r="AF15" s="329">
        <f>Project!AF71</f>
        <v>0</v>
      </c>
      <c r="AG15" s="329">
        <f>Project!AG71</f>
        <v>0</v>
      </c>
      <c r="AH15" s="329">
        <f>Project!AH71</f>
        <v>25300</v>
      </c>
      <c r="AI15" s="329">
        <f>Project!AI71</f>
        <v>25694.032842800785</v>
      </c>
      <c r="AJ15" s="329">
        <f>Project!AJ71</f>
        <v>26094.202518850809</v>
      </c>
      <c r="AK15" s="329">
        <f>Project!AK71</f>
        <v>26500.604605772638</v>
      </c>
      <c r="AL15" s="329">
        <f>Project!AL71</f>
        <v>26913.336169754934</v>
      </c>
      <c r="AM15" s="329">
        <f>Project!AM71</f>
        <v>27332.495788736032</v>
      </c>
      <c r="AN15" s="329">
        <f>Project!AN71</f>
        <v>27758.183575948526</v>
      </c>
      <c r="AO15" s="329">
        <f>Project!AO71</f>
        <v>28190.50120383063</v>
      </c>
      <c r="AP15" s="329">
        <f>Project!AP71</f>
        <v>28629.551928309855</v>
      </c>
      <c r="AQ15" s="329">
        <f>Project!AQ71</f>
        <v>29075.440613464976</v>
      </c>
      <c r="AR15" s="329">
        <f>Project!AR71</f>
        <v>29528.273756572056</v>
      </c>
      <c r="AS15" s="329">
        <f>Project!AS71</f>
        <v>29988.159513540515</v>
      </c>
      <c r="AT15" s="329">
        <f>Project!AT71</f>
        <v>30455.207724745404</v>
      </c>
      <c r="AU15" s="329">
        <f>Project!AU71</f>
        <v>30929.529941262001</v>
      </c>
      <c r="AV15" s="329">
        <f>Project!AV71</f>
        <v>31411.239451508933</v>
      </c>
      <c r="AW15" s="329">
        <f>Project!AW71</f>
        <v>31900.451308306339</v>
      </c>
      <c r="AX15" s="329">
        <f>Project!AX71</f>
        <v>32397.282356355354</v>
      </c>
      <c r="AY15" s="329">
        <f>Project!AY71</f>
        <v>32901.851260145653</v>
      </c>
      <c r="AZ15" s="329">
        <f>Project!AZ71</f>
        <v>33414.278532297576</v>
      </c>
      <c r="BA15" s="329">
        <f>Project!BA71</f>
        <v>33934.686562345742</v>
      </c>
      <c r="BB15" s="329">
        <f>Project!BB71</f>
        <v>34463.199645970824</v>
      </c>
      <c r="BC15" s="329">
        <f>Project!BC71</f>
        <v>34999.944014686756</v>
      </c>
      <c r="BD15" s="329">
        <f>Project!BD71</f>
        <v>35545.047865990127</v>
      </c>
      <c r="BE15" s="329">
        <f>Project!BE71</f>
        <v>36098.641393979306</v>
      </c>
      <c r="BF15" s="329">
        <f>Project!BF71</f>
        <v>36660.856820450288</v>
      </c>
      <c r="BG15" s="329">
        <f>Project!BG71</f>
        <v>37231.828426476946</v>
      </c>
      <c r="BH15" s="329">
        <f>Project!BH71</f>
        <v>37811.692584483113</v>
      </c>
      <c r="BI15" s="329">
        <f>Project!BI71</f>
        <v>38400.587790814076</v>
      </c>
      <c r="BJ15" s="329">
        <f>Project!BJ71</f>
        <v>38998.654698815473</v>
      </c>
      <c r="BK15" s="329">
        <f>Project!BK71</f>
        <v>39606.036152427354</v>
      </c>
      <c r="BL15" s="329">
        <f>Project!BL71</f>
        <v>40222.877220301329</v>
      </c>
      <c r="BM15" s="329">
        <f>Project!BM71</f>
        <v>40849.325230449256</v>
      </c>
      <c r="BN15" s="329">
        <f>Project!BN71</f>
        <v>41485.529805431383</v>
      </c>
      <c r="BO15" s="329">
        <f>Project!BO71</f>
        <v>42131.642898092679</v>
      </c>
      <c r="BP15" s="329">
        <f>Project!BP71</f>
        <v>42787.818827855648</v>
      </c>
      <c r="BQ15" s="329">
        <f>Project!BQ71</f>
        <v>43454.214317578371</v>
      </c>
    </row>
    <row r="16" spans="1:69">
      <c r="A16" s="310"/>
      <c r="B16" s="299"/>
      <c r="I16" s="8"/>
      <c r="Z16" s="348"/>
      <c r="AA16" s="348"/>
      <c r="AB16" s="348"/>
      <c r="AC16" s="348"/>
      <c r="AD16" s="348"/>
      <c r="AE16" s="348"/>
      <c r="AF16" s="348"/>
      <c r="AG16" s="348"/>
      <c r="AH16" s="348"/>
      <c r="AI16" s="348"/>
      <c r="AJ16" s="348"/>
      <c r="AK16" s="348"/>
      <c r="AL16" s="348"/>
      <c r="AM16" s="348"/>
      <c r="AN16" s="348"/>
      <c r="AO16" s="348"/>
      <c r="AP16" s="348"/>
      <c r="AQ16" s="348"/>
      <c r="AR16" s="348"/>
      <c r="AS16" s="348"/>
      <c r="AT16" s="348"/>
      <c r="AU16" s="348"/>
      <c r="AV16" s="348"/>
      <c r="AW16" s="348"/>
      <c r="AX16" s="348"/>
      <c r="AY16" s="348"/>
      <c r="AZ16" s="348"/>
      <c r="BA16" s="348"/>
      <c r="BB16" s="348"/>
      <c r="BC16" s="348"/>
      <c r="BD16" s="348"/>
      <c r="BE16" s="348"/>
      <c r="BF16" s="348"/>
      <c r="BG16" s="348"/>
      <c r="BH16" s="348"/>
      <c r="BI16" s="348"/>
      <c r="BJ16" s="348"/>
      <c r="BK16" s="348"/>
      <c r="BL16" s="348"/>
      <c r="BM16" s="348"/>
      <c r="BN16" s="348"/>
      <c r="BO16" s="348"/>
      <c r="BP16" s="348"/>
      <c r="BQ16" s="348"/>
    </row>
    <row r="17" spans="1:69" ht="18">
      <c r="A17" s="23" t="s">
        <v>535</v>
      </c>
      <c r="B17" s="3"/>
      <c r="C17" s="3"/>
      <c r="D17" s="3"/>
      <c r="E17" s="3"/>
      <c r="F17" s="3"/>
      <c r="G17" s="36"/>
      <c r="BD17" s="4"/>
    </row>
    <row r="18" spans="1:69" ht="14.65" customHeight="1">
      <c r="A18" s="27"/>
      <c r="G18" s="308"/>
      <c r="BD18" s="4"/>
    </row>
    <row r="19" spans="1:69" ht="14.65" customHeight="1">
      <c r="A19" s="354" t="s">
        <v>531</v>
      </c>
      <c r="B19" s="342"/>
      <c r="C19" s="342"/>
      <c r="D19" s="342"/>
      <c r="E19" s="342"/>
      <c r="F19" s="342"/>
      <c r="G19" s="341"/>
      <c r="BD19" s="4"/>
    </row>
    <row r="20" spans="1:69" ht="14.65" customHeight="1">
      <c r="A20" s="346" t="s">
        <v>107</v>
      </c>
      <c r="B20" s="345">
        <f>Global!C137</f>
        <v>0.13</v>
      </c>
      <c r="G20" s="308"/>
      <c r="I20" s="294" t="s">
        <v>536</v>
      </c>
      <c r="BD20" s="4"/>
    </row>
    <row r="21" spans="1:69" ht="14.65" customHeight="1">
      <c r="A21" s="346" t="s">
        <v>537</v>
      </c>
      <c r="B21" s="233">
        <f>Project!B74</f>
        <v>0.18181818181818182</v>
      </c>
      <c r="G21" s="308"/>
      <c r="I21" s="294" t="s">
        <v>418</v>
      </c>
      <c r="BD21" s="4"/>
    </row>
    <row r="22" spans="1:69" ht="14.65" customHeight="1">
      <c r="A22" s="346" t="s">
        <v>538</v>
      </c>
      <c r="B22" s="415">
        <f>IF(Project!B75&gt;31,31)</f>
        <v>31</v>
      </c>
      <c r="G22" s="308"/>
      <c r="I22" s="294" t="s">
        <v>443</v>
      </c>
      <c r="BD22" s="4"/>
    </row>
    <row r="23" spans="1:69" ht="14.65" customHeight="1">
      <c r="A23" s="346" t="s">
        <v>539</v>
      </c>
      <c r="B23" s="347">
        <f>B20*B22</f>
        <v>4.03</v>
      </c>
      <c r="C23" s="308"/>
      <c r="D23" s="308"/>
      <c r="F23" s="308"/>
      <c r="G23" s="308"/>
      <c r="I23" s="294" t="s">
        <v>536</v>
      </c>
      <c r="BD23" s="4"/>
    </row>
    <row r="24" spans="1:69" ht="14.65" customHeight="1">
      <c r="A24" s="232" t="s">
        <v>120</v>
      </c>
      <c r="B24" s="345">
        <f>Global!C153</f>
        <v>2.09</v>
      </c>
      <c r="C24" s="308"/>
      <c r="D24" s="308"/>
      <c r="F24" s="308"/>
      <c r="G24" s="308"/>
      <c r="I24" s="294" t="s">
        <v>540</v>
      </c>
      <c r="BD24" s="4"/>
    </row>
    <row r="25" spans="1:69" ht="14.65" customHeight="1">
      <c r="A25" s="232" t="s">
        <v>541</v>
      </c>
      <c r="B25" s="233">
        <f>B21</f>
        <v>0.18181818181818182</v>
      </c>
      <c r="C25" s="308"/>
      <c r="D25" s="308"/>
      <c r="F25" s="308"/>
      <c r="G25" s="308"/>
      <c r="I25" s="294" t="s">
        <v>418</v>
      </c>
      <c r="BD25" s="4"/>
    </row>
    <row r="26" spans="1:69" ht="14.65" customHeight="1">
      <c r="A26" s="232" t="s">
        <v>542</v>
      </c>
      <c r="B26" s="347">
        <f>B24*B25</f>
        <v>0.38</v>
      </c>
      <c r="C26" s="308"/>
      <c r="D26" s="308"/>
      <c r="F26" s="308"/>
      <c r="G26" s="308"/>
      <c r="I26" s="294" t="s">
        <v>540</v>
      </c>
      <c r="BD26" s="4"/>
    </row>
    <row r="27" spans="1:69" ht="14.65" customHeight="1">
      <c r="G27" s="308"/>
      <c r="BD27" s="4"/>
    </row>
    <row r="28" spans="1:69" ht="14.65" customHeight="1">
      <c r="A28" s="232" t="s">
        <v>543</v>
      </c>
      <c r="G28" s="308"/>
      <c r="I28" s="294" t="s">
        <v>494</v>
      </c>
      <c r="Z28" s="7">
        <f>Z15*$B$23</f>
        <v>0</v>
      </c>
      <c r="AA28" s="7">
        <f t="shared" ref="AA28:BQ28" si="0">AA15*$B$23</f>
        <v>0</v>
      </c>
      <c r="AB28" s="7">
        <f t="shared" si="0"/>
        <v>0</v>
      </c>
      <c r="AC28" s="7">
        <f t="shared" si="0"/>
        <v>0</v>
      </c>
      <c r="AD28" s="7">
        <f t="shared" si="0"/>
        <v>0</v>
      </c>
      <c r="AE28" s="7">
        <f t="shared" si="0"/>
        <v>0</v>
      </c>
      <c r="AF28" s="7">
        <f t="shared" si="0"/>
        <v>0</v>
      </c>
      <c r="AG28" s="7">
        <f t="shared" si="0"/>
        <v>0</v>
      </c>
      <c r="AH28" s="7">
        <f t="shared" si="0"/>
        <v>101959</v>
      </c>
      <c r="AI28" s="7">
        <f t="shared" si="0"/>
        <v>103546.95235648716</v>
      </c>
      <c r="AJ28" s="7">
        <f t="shared" si="0"/>
        <v>105159.63615096877</v>
      </c>
      <c r="AK28" s="7">
        <f t="shared" si="0"/>
        <v>106797.43656126373</v>
      </c>
      <c r="AL28" s="7">
        <f t="shared" si="0"/>
        <v>108460.74476411239</v>
      </c>
      <c r="AM28" s="7">
        <f t="shared" si="0"/>
        <v>110149.95802860621</v>
      </c>
      <c r="AN28" s="7">
        <f t="shared" si="0"/>
        <v>111865.47981107257</v>
      </c>
      <c r="AO28" s="7">
        <f t="shared" si="0"/>
        <v>113607.71985143745</v>
      </c>
      <c r="AP28" s="7">
        <f t="shared" si="0"/>
        <v>115377.09427108872</v>
      </c>
      <c r="AQ28" s="7">
        <f t="shared" si="0"/>
        <v>117174.02567226386</v>
      </c>
      <c r="AR28" s="7">
        <f t="shared" si="0"/>
        <v>118998.94323898539</v>
      </c>
      <c r="AS28" s="7">
        <f t="shared" si="0"/>
        <v>120852.28283956829</v>
      </c>
      <c r="AT28" s="7">
        <f t="shared" si="0"/>
        <v>122734.48713072398</v>
      </c>
      <c r="AU28" s="7">
        <f t="shared" si="0"/>
        <v>124646.00566328588</v>
      </c>
      <c r="AV28" s="7">
        <f t="shared" si="0"/>
        <v>126587.294989581</v>
      </c>
      <c r="AW28" s="7">
        <f t="shared" si="0"/>
        <v>128558.81877247455</v>
      </c>
      <c r="AX28" s="7">
        <f t="shared" si="0"/>
        <v>130561.04789611208</v>
      </c>
      <c r="AY28" s="7">
        <f t="shared" si="0"/>
        <v>132594.46057838699</v>
      </c>
      <c r="AZ28" s="7">
        <f t="shared" si="0"/>
        <v>134659.54248515924</v>
      </c>
      <c r="BA28" s="7">
        <f t="shared" si="0"/>
        <v>136756.78684625335</v>
      </c>
      <c r="BB28" s="7">
        <f t="shared" si="0"/>
        <v>138886.69457326244</v>
      </c>
      <c r="BC28" s="7">
        <f t="shared" si="0"/>
        <v>141049.77437918764</v>
      </c>
      <c r="BD28" s="7">
        <f t="shared" si="0"/>
        <v>143246.54289994022</v>
      </c>
      <c r="BE28" s="7">
        <f t="shared" si="0"/>
        <v>145477.52481773662</v>
      </c>
      <c r="BF28" s="7">
        <f t="shared" si="0"/>
        <v>147743.25298641468</v>
      </c>
      <c r="BG28" s="7">
        <f t="shared" si="0"/>
        <v>150044.26855870211</v>
      </c>
      <c r="BH28" s="7">
        <f t="shared" si="0"/>
        <v>152381.12111546696</v>
      </c>
      <c r="BI28" s="7">
        <f t="shared" si="0"/>
        <v>154754.36879698074</v>
      </c>
      <c r="BJ28" s="7">
        <f t="shared" si="0"/>
        <v>157164.57843622638</v>
      </c>
      <c r="BK28" s="7">
        <f t="shared" si="0"/>
        <v>159612.32569428225</v>
      </c>
      <c r="BL28" s="7">
        <f t="shared" si="0"/>
        <v>162098.19519781438</v>
      </c>
      <c r="BM28" s="7">
        <f t="shared" si="0"/>
        <v>164622.78067871052</v>
      </c>
      <c r="BN28" s="7">
        <f t="shared" si="0"/>
        <v>167186.68511588848</v>
      </c>
      <c r="BO28" s="7">
        <f t="shared" si="0"/>
        <v>169790.5208793135</v>
      </c>
      <c r="BP28" s="7">
        <f t="shared" si="0"/>
        <v>172434.90987625829</v>
      </c>
      <c r="BQ28" s="7">
        <f t="shared" si="0"/>
        <v>175120.48369984084</v>
      </c>
    </row>
    <row r="29" spans="1:69" ht="14.45" customHeight="1">
      <c r="A29" s="232" t="s">
        <v>544</v>
      </c>
      <c r="G29" s="308"/>
      <c r="I29" s="294" t="s">
        <v>494</v>
      </c>
      <c r="Z29" s="7">
        <f>Z14*$B$26</f>
        <v>0</v>
      </c>
      <c r="AA29" s="7">
        <f t="shared" ref="AA29:BQ29" si="1">AA14*$B$26</f>
        <v>0</v>
      </c>
      <c r="AB29" s="7">
        <f t="shared" si="1"/>
        <v>0</v>
      </c>
      <c r="AC29" s="7">
        <f t="shared" si="1"/>
        <v>0</v>
      </c>
      <c r="AD29" s="7">
        <f t="shared" si="1"/>
        <v>0</v>
      </c>
      <c r="AE29" s="7">
        <f t="shared" si="1"/>
        <v>0</v>
      </c>
      <c r="AF29" s="7">
        <f t="shared" si="1"/>
        <v>0</v>
      </c>
      <c r="AG29" s="7">
        <f t="shared" si="1"/>
        <v>0</v>
      </c>
      <c r="AH29" s="7">
        <f t="shared" si="1"/>
        <v>9059.58</v>
      </c>
      <c r="AI29" s="7">
        <f t="shared" si="1"/>
        <v>9200.6777099597293</v>
      </c>
      <c r="AJ29" s="7">
        <f t="shared" si="1"/>
        <v>9343.9729350091075</v>
      </c>
      <c r="AK29" s="7">
        <f t="shared" si="1"/>
        <v>9489.4999001725573</v>
      </c>
      <c r="AL29" s="7">
        <f t="shared" si="1"/>
        <v>9637.2933635094232</v>
      </c>
      <c r="AM29" s="7">
        <f t="shared" si="1"/>
        <v>9787.3886244156984</v>
      </c>
      <c r="AN29" s="7">
        <f t="shared" si="1"/>
        <v>9939.8215320550098</v>
      </c>
      <c r="AO29" s="7">
        <f t="shared" si="1"/>
        <v>10094.628493920945</v>
      </c>
      <c r="AP29" s="7">
        <f t="shared" si="1"/>
        <v>10251.846484532702</v>
      </c>
      <c r="AQ29" s="7">
        <f t="shared" si="1"/>
        <v>10411.513054266206</v>
      </c>
      <c r="AR29" s="7">
        <f t="shared" si="1"/>
        <v>10573.66633832273</v>
      </c>
      <c r="AS29" s="7">
        <f t="shared" si="1"/>
        <v>10738.345065837208</v>
      </c>
      <c r="AT29" s="7">
        <f t="shared" si="1"/>
        <v>10905.588569128418</v>
      </c>
      <c r="AU29" s="7">
        <f t="shared" si="1"/>
        <v>11075.436793093219</v>
      </c>
      <c r="AV29" s="7">
        <f t="shared" si="1"/>
        <v>11247.930304747088</v>
      </c>
      <c r="AW29" s="7">
        <f t="shared" si="1"/>
        <v>11423.110302913279</v>
      </c>
      <c r="AX29" s="7">
        <f t="shared" si="1"/>
        <v>11601.018628062839</v>
      </c>
      <c r="AY29" s="7">
        <f t="shared" si="1"/>
        <v>11781.697772307918</v>
      </c>
      <c r="AZ29" s="7">
        <f t="shared" si="1"/>
        <v>11965.190889550691</v>
      </c>
      <c r="BA29" s="7">
        <f t="shared" si="1"/>
        <v>12151.541805790366</v>
      </c>
      <c r="BB29" s="7">
        <f t="shared" si="1"/>
        <v>12340.795029590689</v>
      </c>
      <c r="BC29" s="7">
        <f t="shared" si="1"/>
        <v>12532.995762710509</v>
      </c>
      <c r="BD29" s="7">
        <f t="shared" si="1"/>
        <v>12728.189910899877</v>
      </c>
      <c r="BE29" s="7">
        <f t="shared" si="1"/>
        <v>12926.424094864309</v>
      </c>
      <c r="BF29" s="7">
        <f t="shared" si="1"/>
        <v>13127.745661399804</v>
      </c>
      <c r="BG29" s="7">
        <f t="shared" si="1"/>
        <v>13332.202694701266</v>
      </c>
      <c r="BH29" s="7">
        <f t="shared" si="1"/>
        <v>13539.844027847095</v>
      </c>
      <c r="BI29" s="7">
        <f t="shared" si="1"/>
        <v>13750.719254462585</v>
      </c>
      <c r="BJ29" s="7">
        <f t="shared" si="1"/>
        <v>13964.878740565007</v>
      </c>
      <c r="BK29" s="7">
        <f t="shared" si="1"/>
        <v>14182.373636593195</v>
      </c>
      <c r="BL29" s="7">
        <f t="shared" si="1"/>
        <v>14403.255889624406</v>
      </c>
      <c r="BM29" s="7">
        <f t="shared" si="1"/>
        <v>14627.578255781558</v>
      </c>
      <c r="BN29" s="7">
        <f t="shared" si="1"/>
        <v>14855.3943128336</v>
      </c>
      <c r="BO29" s="7">
        <f t="shared" si="1"/>
        <v>15086.758472992193</v>
      </c>
      <c r="BP29" s="7">
        <f t="shared" si="1"/>
        <v>15321.725995907687</v>
      </c>
      <c r="BQ29" s="7">
        <f t="shared" si="1"/>
        <v>15560.353001867457</v>
      </c>
    </row>
    <row r="30" spans="1:69">
      <c r="A30" s="232"/>
      <c r="B30" s="345"/>
      <c r="C30" s="308"/>
      <c r="D30" s="308"/>
      <c r="F30" s="308"/>
      <c r="G30" s="308"/>
      <c r="I30" s="294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</row>
    <row r="31" spans="1:69" ht="18">
      <c r="A31" s="23" t="s">
        <v>168</v>
      </c>
      <c r="B31" s="3"/>
      <c r="C31" s="3"/>
      <c r="D31" s="3"/>
      <c r="E31" s="3"/>
      <c r="F31" s="3"/>
      <c r="G31" s="36"/>
    </row>
    <row r="32" spans="1:69">
      <c r="C32" s="308"/>
      <c r="D32" s="308"/>
      <c r="F32" s="308"/>
      <c r="G32" s="308"/>
    </row>
    <row r="33" spans="1:69">
      <c r="A33" s="232" t="s">
        <v>545</v>
      </c>
      <c r="C33" s="308"/>
      <c r="D33" s="308"/>
      <c r="F33" s="308"/>
      <c r="G33" s="308"/>
    </row>
    <row r="34" spans="1:69">
      <c r="A34" s="310" t="s">
        <v>173</v>
      </c>
      <c r="B34" s="345">
        <f>Global!C278</f>
        <v>8.36</v>
      </c>
      <c r="C34" s="308"/>
      <c r="D34" s="308"/>
      <c r="F34" s="308"/>
      <c r="G34" s="308"/>
      <c r="I34" s="8" t="s">
        <v>546</v>
      </c>
    </row>
    <row r="35" spans="1:69">
      <c r="A35" s="310" t="s">
        <v>174</v>
      </c>
      <c r="B35" s="345">
        <f>Global!C279</f>
        <v>7.45</v>
      </c>
      <c r="C35" s="308"/>
      <c r="D35" s="308"/>
      <c r="F35" s="308"/>
      <c r="G35" s="308"/>
      <c r="I35" s="8" t="s">
        <v>546</v>
      </c>
      <c r="AM35" s="7"/>
    </row>
    <row r="36" spans="1:69">
      <c r="A36" s="232" t="s">
        <v>547</v>
      </c>
      <c r="C36" s="308"/>
      <c r="D36" s="308"/>
      <c r="F36" s="308"/>
      <c r="G36" s="308"/>
      <c r="AM36" s="7"/>
    </row>
    <row r="37" spans="1:69">
      <c r="A37" s="310" t="s">
        <v>173</v>
      </c>
      <c r="B37" s="344">
        <f>Global!C282</f>
        <v>0.68</v>
      </c>
      <c r="C37" s="308"/>
      <c r="D37" s="308"/>
      <c r="F37" s="308"/>
      <c r="G37" s="308"/>
    </row>
    <row r="38" spans="1:69">
      <c r="A38" s="310" t="s">
        <v>174</v>
      </c>
      <c r="B38" s="344">
        <f>Global!C283</f>
        <v>0.59</v>
      </c>
      <c r="C38" s="308"/>
      <c r="F38" s="308"/>
      <c r="G38" s="308"/>
    </row>
    <row r="39" spans="1:69">
      <c r="A39" s="232" t="s">
        <v>548</v>
      </c>
      <c r="B39" s="344">
        <f>Global!C285</f>
        <v>0.89</v>
      </c>
      <c r="C39" s="308"/>
      <c r="F39" s="308"/>
      <c r="G39" s="308"/>
    </row>
    <row r="40" spans="1:69">
      <c r="A40" s="232"/>
      <c r="B40" s="344"/>
      <c r="C40" s="308"/>
      <c r="D40" s="308"/>
      <c r="F40" s="308"/>
      <c r="G40" s="308"/>
    </row>
    <row r="41" spans="1:69">
      <c r="A41" s="340" t="s">
        <v>549</v>
      </c>
      <c r="B41" s="343"/>
      <c r="C41" s="341"/>
      <c r="D41" s="341"/>
      <c r="E41" s="342"/>
      <c r="F41" s="341"/>
      <c r="G41" s="341"/>
    </row>
    <row r="42" spans="1:69">
      <c r="A42" s="289" t="s">
        <v>532</v>
      </c>
      <c r="B42" s="344"/>
      <c r="C42" s="308"/>
      <c r="D42" s="308"/>
      <c r="F42" s="308"/>
      <c r="G42" s="308"/>
      <c r="I42" s="294" t="s">
        <v>494</v>
      </c>
      <c r="Z42" s="7">
        <f t="shared" ref="Z42:BQ42" si="2">Z14*$B$35*$B$38*$B$39</f>
        <v>0</v>
      </c>
      <c r="AA42" s="7">
        <f>AA14*$B$35*$B$38*$B$39</f>
        <v>0</v>
      </c>
      <c r="AB42" s="7">
        <f t="shared" si="2"/>
        <v>0</v>
      </c>
      <c r="AC42" s="7">
        <f t="shared" si="2"/>
        <v>0</v>
      </c>
      <c r="AD42" s="7">
        <f t="shared" si="2"/>
        <v>0</v>
      </c>
      <c r="AE42" s="7">
        <f t="shared" si="2"/>
        <v>0</v>
      </c>
      <c r="AF42" s="7">
        <f t="shared" si="2"/>
        <v>0</v>
      </c>
      <c r="AG42" s="7">
        <f t="shared" si="2"/>
        <v>0</v>
      </c>
      <c r="AH42" s="7">
        <f t="shared" si="2"/>
        <v>93265.872795000003</v>
      </c>
      <c r="AI42" s="7">
        <f t="shared" si="2"/>
        <v>94718.434731510279</v>
      </c>
      <c r="AJ42" s="7">
        <f t="shared" si="2"/>
        <v>96193.619478660388</v>
      </c>
      <c r="AK42" s="7">
        <f t="shared" si="2"/>
        <v>97691.779373619836</v>
      </c>
      <c r="AL42" s="7">
        <f t="shared" si="2"/>
        <v>99213.272241005398</v>
      </c>
      <c r="AM42" s="7">
        <f t="shared" si="2"/>
        <v>100758.46147834497</v>
      </c>
      <c r="AN42" s="7">
        <f t="shared" si="2"/>
        <v>102327.71614287248</v>
      </c>
      <c r="AO42" s="7">
        <f t="shared" si="2"/>
        <v>103921.41103967438</v>
      </c>
      <c r="AP42" s="7">
        <f t="shared" si="2"/>
        <v>105539.92681120922</v>
      </c>
      <c r="AQ42" s="7">
        <f t="shared" si="2"/>
        <v>107183.6500282214</v>
      </c>
      <c r="AR42" s="7">
        <f t="shared" si="2"/>
        <v>108852.97328207058</v>
      </c>
      <c r="AS42" s="7">
        <f t="shared" si="2"/>
        <v>110548.29527849954</v>
      </c>
      <c r="AT42" s="7">
        <f t="shared" si="2"/>
        <v>112270.02093286191</v>
      </c>
      <c r="AU42" s="7">
        <f t="shared" si="2"/>
        <v>114018.56146683343</v>
      </c>
      <c r="AV42" s="7">
        <f t="shared" si="2"/>
        <v>115794.33450662917</v>
      </c>
      <c r="AW42" s="7">
        <f t="shared" si="2"/>
        <v>117597.76418275063</v>
      </c>
      <c r="AX42" s="7">
        <f t="shared" si="2"/>
        <v>119429.28123128602</v>
      </c>
      <c r="AY42" s="7">
        <f t="shared" si="2"/>
        <v>121289.32309678872</v>
      </c>
      <c r="AZ42" s="7">
        <f t="shared" si="2"/>
        <v>123178.33403675751</v>
      </c>
      <c r="BA42" s="7">
        <f t="shared" si="2"/>
        <v>125096.76522774443</v>
      </c>
      <c r="BB42" s="7">
        <f t="shared" si="2"/>
        <v>127045.07487311479</v>
      </c>
      <c r="BC42" s="7">
        <f t="shared" si="2"/>
        <v>129023.72831248603</v>
      </c>
      <c r="BD42" s="7">
        <f t="shared" si="2"/>
        <v>131033.19813287043</v>
      </c>
      <c r="BE42" s="7">
        <f t="shared" si="2"/>
        <v>133073.96428154921</v>
      </c>
      <c r="BF42" s="7">
        <f t="shared" si="2"/>
        <v>135146.51418070451</v>
      </c>
      <c r="BG42" s="7">
        <f t="shared" si="2"/>
        <v>137251.34284383649</v>
      </c>
      <c r="BH42" s="7">
        <f t="shared" si="2"/>
        <v>139388.95299399394</v>
      </c>
      <c r="BI42" s="7">
        <f t="shared" si="2"/>
        <v>141559.85518384568</v>
      </c>
      <c r="BJ42" s="7">
        <f t="shared" si="2"/>
        <v>143764.56791762265</v>
      </c>
      <c r="BK42" s="7">
        <f t="shared" si="2"/>
        <v>146003.61777495893</v>
      </c>
      <c r="BL42" s="7">
        <f t="shared" si="2"/>
        <v>148277.53953666109</v>
      </c>
      <c r="BM42" s="7">
        <f t="shared" si="2"/>
        <v>150586.87631243732</v>
      </c>
      <c r="BN42" s="7">
        <f t="shared" si="2"/>
        <v>152932.17967061442</v>
      </c>
      <c r="BO42" s="7">
        <f t="shared" si="2"/>
        <v>155314.00976987655</v>
      </c>
      <c r="BP42" s="7">
        <f t="shared" si="2"/>
        <v>157732.93549305497</v>
      </c>
      <c r="BQ42" s="7">
        <f t="shared" si="2"/>
        <v>160189.53458300128</v>
      </c>
    </row>
    <row r="43" spans="1:69">
      <c r="A43" s="289" t="s">
        <v>550</v>
      </c>
      <c r="B43" s="344"/>
      <c r="C43" s="308"/>
      <c r="D43" s="308"/>
      <c r="F43" s="308"/>
      <c r="G43" s="308"/>
      <c r="I43" s="294" t="s">
        <v>494</v>
      </c>
      <c r="Z43" s="7">
        <f t="shared" ref="Z43:BQ43" si="3">Z15*$B$34*$B$37*$B$39</f>
        <v>0</v>
      </c>
      <c r="AA43" s="7">
        <f t="shared" si="3"/>
        <v>0</v>
      </c>
      <c r="AB43" s="7">
        <f t="shared" si="3"/>
        <v>0</v>
      </c>
      <c r="AC43" s="7">
        <f t="shared" si="3"/>
        <v>0</v>
      </c>
      <c r="AD43" s="7">
        <f t="shared" si="3"/>
        <v>0</v>
      </c>
      <c r="AE43" s="7">
        <f t="shared" si="3"/>
        <v>0</v>
      </c>
      <c r="AF43" s="7">
        <f t="shared" si="3"/>
        <v>0</v>
      </c>
      <c r="AG43" s="7">
        <f t="shared" si="3"/>
        <v>0</v>
      </c>
      <c r="AH43" s="7">
        <f t="shared" si="3"/>
        <v>128004.6416</v>
      </c>
      <c r="AI43" s="7">
        <f t="shared" si="3"/>
        <v>129998.23973523096</v>
      </c>
      <c r="AJ43" s="7">
        <f t="shared" si="3"/>
        <v>132022.88700645516</v>
      </c>
      <c r="AK43" s="7">
        <f t="shared" si="3"/>
        <v>134079.0669859777</v>
      </c>
      <c r="AL43" s="7">
        <f t="shared" si="3"/>
        <v>136167.27077746231</v>
      </c>
      <c r="AM43" s="7">
        <f t="shared" si="3"/>
        <v>138287.99713322788</v>
      </c>
      <c r="AN43" s="7">
        <f t="shared" si="3"/>
        <v>140441.75257337146</v>
      </c>
      <c r="AO43" s="7">
        <f t="shared" si="3"/>
        <v>142629.05150674738</v>
      </c>
      <c r="AP43" s="7">
        <f t="shared" si="3"/>
        <v>144850.41635382973</v>
      </c>
      <c r="AQ43" s="7">
        <f t="shared" si="3"/>
        <v>147106.37767148888</v>
      </c>
      <c r="AR43" s="7">
        <f t="shared" si="3"/>
        <v>149397.47427971114</v>
      </c>
      <c r="AS43" s="7">
        <f t="shared" si="3"/>
        <v>151724.25339029188</v>
      </c>
      <c r="AT43" s="7">
        <f t="shared" si="3"/>
        <v>154087.27073753308</v>
      </c>
      <c r="AU43" s="7">
        <f t="shared" si="3"/>
        <v>156487.09071097674</v>
      </c>
      <c r="AV43" s="7">
        <f t="shared" si="3"/>
        <v>158924.2864902048</v>
      </c>
      <c r="AW43" s="7">
        <f t="shared" si="3"/>
        <v>161399.44018173928</v>
      </c>
      <c r="AX43" s="7">
        <f t="shared" si="3"/>
        <v>163913.14295807394</v>
      </c>
      <c r="AY43" s="7">
        <f t="shared" si="3"/>
        <v>166465.99519887165</v>
      </c>
      <c r="AZ43" s="7">
        <f t="shared" si="3"/>
        <v>169058.60663436068</v>
      </c>
      <c r="BA43" s="7">
        <f t="shared" si="3"/>
        <v>171691.59649096456</v>
      </c>
      <c r="BB43" s="7">
        <f t="shared" si="3"/>
        <v>174365.5936391993</v>
      </c>
      <c r="BC43" s="7">
        <f t="shared" si="3"/>
        <v>177081.23674387526</v>
      </c>
      <c r="BD43" s="7">
        <f t="shared" si="3"/>
        <v>179839.17441663679</v>
      </c>
      <c r="BE43" s="7">
        <f t="shared" si="3"/>
        <v>182640.06537087928</v>
      </c>
      <c r="BF43" s="7">
        <f t="shared" si="3"/>
        <v>185484.57857907726</v>
      </c>
      <c r="BG43" s="7">
        <f t="shared" si="3"/>
        <v>188373.39343256419</v>
      </c>
      <c r="BH43" s="7">
        <f t="shared" si="3"/>
        <v>191307.19990379995</v>
      </c>
      <c r="BI43" s="7">
        <f t="shared" si="3"/>
        <v>194286.69871116566</v>
      </c>
      <c r="BJ43" s="7">
        <f t="shared" si="3"/>
        <v>197312.60148632532</v>
      </c>
      <c r="BK43" s="7">
        <f t="shared" si="3"/>
        <v>200385.63094419392</v>
      </c>
      <c r="BL43" s="7">
        <f t="shared" si="3"/>
        <v>203506.52105555241</v>
      </c>
      <c r="BM43" s="7">
        <f t="shared" si="3"/>
        <v>206676.0172223516</v>
      </c>
      <c r="BN43" s="7">
        <f t="shared" si="3"/>
        <v>209894.87645574551</v>
      </c>
      <c r="BO43" s="7">
        <f t="shared" si="3"/>
        <v>213163.86755689877</v>
      </c>
      <c r="BP43" s="7">
        <f t="shared" si="3"/>
        <v>216483.77130060847</v>
      </c>
      <c r="BQ43" s="7">
        <f t="shared" si="3"/>
        <v>219855.38062178687</v>
      </c>
    </row>
    <row r="44" spans="1:69">
      <c r="A44" s="310"/>
      <c r="C44" s="308"/>
      <c r="D44" s="308"/>
      <c r="F44" s="308"/>
      <c r="G44" s="308"/>
    </row>
    <row r="45" spans="1:69" ht="18">
      <c r="A45" s="23" t="s">
        <v>527</v>
      </c>
      <c r="B45" s="3"/>
      <c r="C45" s="3"/>
      <c r="D45" s="3"/>
      <c r="E45" s="3"/>
      <c r="F45" s="3"/>
      <c r="G45" s="36"/>
    </row>
    <row r="46" spans="1:69" ht="14.65" customHeight="1">
      <c r="A46" s="27"/>
      <c r="G46" s="308"/>
    </row>
    <row r="47" spans="1:69" ht="14.65" customHeight="1">
      <c r="A47" s="340" t="s">
        <v>549</v>
      </c>
      <c r="B47" s="343"/>
      <c r="C47" s="341"/>
      <c r="D47" s="341"/>
      <c r="E47" s="342"/>
      <c r="F47" s="341"/>
      <c r="G47" s="341"/>
    </row>
    <row r="48" spans="1:69" ht="14.65" customHeight="1">
      <c r="A48" s="310" t="s">
        <v>551</v>
      </c>
      <c r="B48" s="7">
        <f>SUM(Z48:BQ48)</f>
        <v>5305622.7289240928</v>
      </c>
      <c r="G48" s="308"/>
      <c r="I48" s="294" t="s">
        <v>494</v>
      </c>
      <c r="Z48" s="7">
        <f t="shared" ref="Z48:BQ48" si="4">SUM(Z28:Z29)</f>
        <v>0</v>
      </c>
      <c r="AA48" s="7">
        <f t="shared" si="4"/>
        <v>0</v>
      </c>
      <c r="AB48" s="7">
        <f t="shared" si="4"/>
        <v>0</v>
      </c>
      <c r="AC48" s="7">
        <f t="shared" si="4"/>
        <v>0</v>
      </c>
      <c r="AD48" s="7">
        <f t="shared" si="4"/>
        <v>0</v>
      </c>
      <c r="AE48" s="7">
        <f t="shared" si="4"/>
        <v>0</v>
      </c>
      <c r="AF48" s="7">
        <f t="shared" si="4"/>
        <v>0</v>
      </c>
      <c r="AG48" s="7">
        <f t="shared" si="4"/>
        <v>0</v>
      </c>
      <c r="AH48" s="7">
        <f t="shared" si="4"/>
        <v>111018.58</v>
      </c>
      <c r="AI48" s="7">
        <f t="shared" si="4"/>
        <v>112747.63006644689</v>
      </c>
      <c r="AJ48" s="7">
        <f t="shared" si="4"/>
        <v>114503.60908597788</v>
      </c>
      <c r="AK48" s="7">
        <f t="shared" si="4"/>
        <v>116286.93646143629</v>
      </c>
      <c r="AL48" s="7">
        <f t="shared" si="4"/>
        <v>118098.03812762181</v>
      </c>
      <c r="AM48" s="7">
        <f t="shared" si="4"/>
        <v>119937.34665302192</v>
      </c>
      <c r="AN48" s="7">
        <f t="shared" si="4"/>
        <v>121805.30134312758</v>
      </c>
      <c r="AO48" s="7">
        <f t="shared" si="4"/>
        <v>123702.34834535839</v>
      </c>
      <c r="AP48" s="7">
        <f t="shared" si="4"/>
        <v>125628.94075562141</v>
      </c>
      <c r="AQ48" s="7">
        <f t="shared" si="4"/>
        <v>127585.53872653007</v>
      </c>
      <c r="AR48" s="7">
        <f t="shared" si="4"/>
        <v>129572.60957730812</v>
      </c>
      <c r="AS48" s="7">
        <f t="shared" si="4"/>
        <v>131590.6279054055</v>
      </c>
      <c r="AT48" s="7">
        <f t="shared" si="4"/>
        <v>133640.0756998524</v>
      </c>
      <c r="AU48" s="7">
        <f t="shared" si="4"/>
        <v>135721.4424563791</v>
      </c>
      <c r="AV48" s="7">
        <f t="shared" si="4"/>
        <v>137835.22529432809</v>
      </c>
      <c r="AW48" s="7">
        <f t="shared" si="4"/>
        <v>139981.92907538783</v>
      </c>
      <c r="AX48" s="7">
        <f t="shared" si="4"/>
        <v>142162.06652417491</v>
      </c>
      <c r="AY48" s="7">
        <f t="shared" si="4"/>
        <v>144376.15835069492</v>
      </c>
      <c r="AZ48" s="7">
        <f t="shared" si="4"/>
        <v>146624.73337470993</v>
      </c>
      <c r="BA48" s="7">
        <f t="shared" si="4"/>
        <v>148908.32865204371</v>
      </c>
      <c r="BB48" s="7">
        <f t="shared" si="4"/>
        <v>151227.48960285314</v>
      </c>
      <c r="BC48" s="7">
        <f t="shared" si="4"/>
        <v>153582.77014189816</v>
      </c>
      <c r="BD48" s="7">
        <f t="shared" si="4"/>
        <v>155974.7328108401</v>
      </c>
      <c r="BE48" s="7">
        <f t="shared" si="4"/>
        <v>158403.94891260093</v>
      </c>
      <c r="BF48" s="7">
        <f t="shared" si="4"/>
        <v>160870.99864781447</v>
      </c>
      <c r="BG48" s="7">
        <f t="shared" si="4"/>
        <v>163376.47125340338</v>
      </c>
      <c r="BH48" s="7">
        <f t="shared" si="4"/>
        <v>165920.96514331404</v>
      </c>
      <c r="BI48" s="7">
        <f t="shared" si="4"/>
        <v>168505.08805144331</v>
      </c>
      <c r="BJ48" s="7">
        <f t="shared" si="4"/>
        <v>171129.45717679139</v>
      </c>
      <c r="BK48" s="7">
        <f t="shared" si="4"/>
        <v>173794.69933087545</v>
      </c>
      <c r="BL48" s="7">
        <f t="shared" si="4"/>
        <v>176501.45108743879</v>
      </c>
      <c r="BM48" s="7">
        <f t="shared" si="4"/>
        <v>179250.35893449208</v>
      </c>
      <c r="BN48" s="7">
        <f t="shared" si="4"/>
        <v>182042.07942872209</v>
      </c>
      <c r="BO48" s="7">
        <f t="shared" si="4"/>
        <v>184877.27935230569</v>
      </c>
      <c r="BP48" s="7">
        <f t="shared" si="4"/>
        <v>187756.63587216596</v>
      </c>
      <c r="BQ48" s="7">
        <f t="shared" si="4"/>
        <v>190680.83670170829</v>
      </c>
    </row>
    <row r="49" spans="1:69" ht="14.65" customHeight="1">
      <c r="A49" s="310" t="s">
        <v>552</v>
      </c>
      <c r="B49" s="7">
        <f>SUM(Z49:BQ49)</f>
        <v>10574607.155080147</v>
      </c>
      <c r="G49" s="308"/>
      <c r="I49" s="294" t="s">
        <v>494</v>
      </c>
      <c r="Z49" s="7">
        <f t="shared" ref="Z49:BQ49" si="5">SUM(Z42:Z43)</f>
        <v>0</v>
      </c>
      <c r="AA49" s="7">
        <f t="shared" si="5"/>
        <v>0</v>
      </c>
      <c r="AB49" s="7">
        <f t="shared" si="5"/>
        <v>0</v>
      </c>
      <c r="AC49" s="7">
        <f t="shared" si="5"/>
        <v>0</v>
      </c>
      <c r="AD49" s="7">
        <f t="shared" si="5"/>
        <v>0</v>
      </c>
      <c r="AE49" s="7">
        <f t="shared" si="5"/>
        <v>0</v>
      </c>
      <c r="AF49" s="7">
        <f t="shared" si="5"/>
        <v>0</v>
      </c>
      <c r="AG49" s="7">
        <f t="shared" si="5"/>
        <v>0</v>
      </c>
      <c r="AH49" s="7">
        <f t="shared" si="5"/>
        <v>221270.51439500001</v>
      </c>
      <c r="AI49" s="7">
        <f t="shared" si="5"/>
        <v>224716.67446674124</v>
      </c>
      <c r="AJ49" s="7">
        <f t="shared" si="5"/>
        <v>228216.50648511556</v>
      </c>
      <c r="AK49" s="7">
        <f t="shared" si="5"/>
        <v>231770.84635959752</v>
      </c>
      <c r="AL49" s="7">
        <f t="shared" si="5"/>
        <v>235380.54301846772</v>
      </c>
      <c r="AM49" s="7">
        <f t="shared" si="5"/>
        <v>239046.45861157286</v>
      </c>
      <c r="AN49" s="7">
        <f t="shared" si="5"/>
        <v>242769.46871624392</v>
      </c>
      <c r="AO49" s="7">
        <f t="shared" si="5"/>
        <v>246550.46254642174</v>
      </c>
      <c r="AP49" s="7">
        <f t="shared" si="5"/>
        <v>250390.34316503897</v>
      </c>
      <c r="AQ49" s="7">
        <f t="shared" si="5"/>
        <v>254290.02769971028</v>
      </c>
      <c r="AR49" s="7">
        <f t="shared" si="5"/>
        <v>258250.44756178174</v>
      </c>
      <c r="AS49" s="7">
        <f t="shared" si="5"/>
        <v>262272.54866879142</v>
      </c>
      <c r="AT49" s="7">
        <f t="shared" si="5"/>
        <v>266357.291670395</v>
      </c>
      <c r="AU49" s="7">
        <f t="shared" si="5"/>
        <v>270505.6521778102</v>
      </c>
      <c r="AV49" s="7">
        <f t="shared" si="5"/>
        <v>274718.62099683395</v>
      </c>
      <c r="AW49" s="7">
        <f t="shared" si="5"/>
        <v>278997.20436448988</v>
      </c>
      <c r="AX49" s="7">
        <f t="shared" si="5"/>
        <v>283342.42418935994</v>
      </c>
      <c r="AY49" s="7">
        <f t="shared" si="5"/>
        <v>287755.31829566037</v>
      </c>
      <c r="AZ49" s="7">
        <f t="shared" si="5"/>
        <v>292236.94067111821</v>
      </c>
      <c r="BA49" s="7">
        <f t="shared" si="5"/>
        <v>296788.361718709</v>
      </c>
      <c r="BB49" s="7">
        <f t="shared" si="5"/>
        <v>301410.66851231409</v>
      </c>
      <c r="BC49" s="7">
        <f t="shared" si="5"/>
        <v>306104.96505636128</v>
      </c>
      <c r="BD49" s="7">
        <f t="shared" si="5"/>
        <v>310872.37254950718</v>
      </c>
      <c r="BE49" s="7">
        <f t="shared" si="5"/>
        <v>315714.02965242846</v>
      </c>
      <c r="BF49" s="7">
        <f t="shared" si="5"/>
        <v>320631.09275978175</v>
      </c>
      <c r="BG49" s="7">
        <f t="shared" si="5"/>
        <v>325624.73627640068</v>
      </c>
      <c r="BH49" s="7">
        <f t="shared" si="5"/>
        <v>330696.15289779392</v>
      </c>
      <c r="BI49" s="7">
        <f t="shared" si="5"/>
        <v>335846.55389501131</v>
      </c>
      <c r="BJ49" s="7">
        <f t="shared" si="5"/>
        <v>341077.16940394801</v>
      </c>
      <c r="BK49" s="7">
        <f t="shared" si="5"/>
        <v>346389.24871915288</v>
      </c>
      <c r="BL49" s="7">
        <f t="shared" si="5"/>
        <v>351784.06059221353</v>
      </c>
      <c r="BM49" s="7">
        <f t="shared" si="5"/>
        <v>357262.89353478892</v>
      </c>
      <c r="BN49" s="7">
        <f t="shared" si="5"/>
        <v>362827.05612635997</v>
      </c>
      <c r="BO49" s="7">
        <f t="shared" si="5"/>
        <v>368477.87732677534</v>
      </c>
      <c r="BP49" s="7">
        <f t="shared" si="5"/>
        <v>374216.70679366344</v>
      </c>
      <c r="BQ49" s="7">
        <f t="shared" si="5"/>
        <v>380044.91520478815</v>
      </c>
    </row>
    <row r="50" spans="1:69" ht="14.65" customHeight="1">
      <c r="A50" s="310" t="s">
        <v>428</v>
      </c>
      <c r="B50" s="32">
        <f>SUM(B48:B49)</f>
        <v>15880229.884004239</v>
      </c>
      <c r="G50" s="308"/>
      <c r="I50" s="294" t="s">
        <v>494</v>
      </c>
      <c r="Z50" s="32">
        <f>SUM(Z48:Z49)</f>
        <v>0</v>
      </c>
      <c r="AA50" s="32">
        <f t="shared" ref="AA50:BP50" si="6">SUM(AA48:AA49)</f>
        <v>0</v>
      </c>
      <c r="AB50" s="32">
        <f t="shared" si="6"/>
        <v>0</v>
      </c>
      <c r="AC50" s="32">
        <f t="shared" si="6"/>
        <v>0</v>
      </c>
      <c r="AD50" s="32">
        <f t="shared" si="6"/>
        <v>0</v>
      </c>
      <c r="AE50" s="32">
        <f t="shared" si="6"/>
        <v>0</v>
      </c>
      <c r="AF50" s="32">
        <f t="shared" si="6"/>
        <v>0</v>
      </c>
      <c r="AG50" s="32">
        <f t="shared" si="6"/>
        <v>0</v>
      </c>
      <c r="AH50" s="32">
        <f t="shared" si="6"/>
        <v>332289.09439500002</v>
      </c>
      <c r="AI50" s="32">
        <f t="shared" si="6"/>
        <v>337464.30453318811</v>
      </c>
      <c r="AJ50" s="32">
        <f t="shared" si="6"/>
        <v>342720.11557109345</v>
      </c>
      <c r="AK50" s="32">
        <f t="shared" si="6"/>
        <v>348057.78282103379</v>
      </c>
      <c r="AL50" s="32">
        <f t="shared" si="6"/>
        <v>353478.58114608953</v>
      </c>
      <c r="AM50" s="32">
        <f t="shared" si="6"/>
        <v>358983.80526459479</v>
      </c>
      <c r="AN50" s="32">
        <f t="shared" si="6"/>
        <v>364574.77005937148</v>
      </c>
      <c r="AO50" s="32">
        <f t="shared" si="6"/>
        <v>370252.81089178013</v>
      </c>
      <c r="AP50" s="32">
        <f t="shared" si="6"/>
        <v>376019.28392066038</v>
      </c>
      <c r="AQ50" s="32">
        <f t="shared" si="6"/>
        <v>381875.56642624037</v>
      </c>
      <c r="AR50" s="32">
        <f t="shared" si="6"/>
        <v>387823.05713908985</v>
      </c>
      <c r="AS50" s="32">
        <f t="shared" si="6"/>
        <v>393863.1765741969</v>
      </c>
      <c r="AT50" s="32">
        <f t="shared" si="6"/>
        <v>399997.36737024738</v>
      </c>
      <c r="AU50" s="32">
        <f t="shared" si="6"/>
        <v>406227.09463418927</v>
      </c>
      <c r="AV50" s="32">
        <f t="shared" si="6"/>
        <v>412553.84629116207</v>
      </c>
      <c r="AW50" s="32">
        <f t="shared" si="6"/>
        <v>418979.13343987771</v>
      </c>
      <c r="AX50" s="32">
        <f t="shared" si="6"/>
        <v>425504.49071353488</v>
      </c>
      <c r="AY50" s="32">
        <f t="shared" si="6"/>
        <v>432131.4766463553</v>
      </c>
      <c r="AZ50" s="32">
        <f t="shared" si="6"/>
        <v>438861.67404582817</v>
      </c>
      <c r="BA50" s="32">
        <f t="shared" si="6"/>
        <v>445696.69037075271</v>
      </c>
      <c r="BB50" s="32">
        <f t="shared" si="6"/>
        <v>452638.15811516723</v>
      </c>
      <c r="BC50" s="32">
        <f t="shared" si="6"/>
        <v>459687.73519825947</v>
      </c>
      <c r="BD50" s="32">
        <f t="shared" si="6"/>
        <v>466847.10536034731</v>
      </c>
      <c r="BE50" s="32">
        <f t="shared" si="6"/>
        <v>474117.97856502939</v>
      </c>
      <c r="BF50" s="32">
        <f t="shared" si="6"/>
        <v>481502.09140759625</v>
      </c>
      <c r="BG50" s="32">
        <f t="shared" si="6"/>
        <v>489001.20752980409</v>
      </c>
      <c r="BH50" s="32">
        <f t="shared" si="6"/>
        <v>496617.11804110795</v>
      </c>
      <c r="BI50" s="32">
        <f t="shared" si="6"/>
        <v>504351.64194645465</v>
      </c>
      <c r="BJ50" s="32">
        <f t="shared" si="6"/>
        <v>512206.62658073939</v>
      </c>
      <c r="BK50" s="32">
        <f t="shared" si="6"/>
        <v>520183.9480500283</v>
      </c>
      <c r="BL50" s="32">
        <f t="shared" si="6"/>
        <v>528285.51167965238</v>
      </c>
      <c r="BM50" s="32">
        <f t="shared" si="6"/>
        <v>536513.25246928097</v>
      </c>
      <c r="BN50" s="32">
        <f t="shared" si="6"/>
        <v>544869.135555082</v>
      </c>
      <c r="BO50" s="32">
        <f t="shared" si="6"/>
        <v>553355.15667908103</v>
      </c>
      <c r="BP50" s="32">
        <f t="shared" si="6"/>
        <v>561973.34266582946</v>
      </c>
      <c r="BQ50" s="32">
        <f>SUM(BQ48:BQ49)</f>
        <v>570725.75190649647</v>
      </c>
    </row>
    <row r="51" spans="1:69">
      <c r="A51" s="310"/>
      <c r="B51" s="257"/>
      <c r="C51" s="308"/>
      <c r="D51" s="308"/>
      <c r="F51" s="308"/>
      <c r="G51" s="308"/>
      <c r="AA51" s="257"/>
      <c r="AB51" s="257"/>
      <c r="AC51" s="257"/>
      <c r="AD51" s="257"/>
      <c r="AE51" s="257"/>
      <c r="AF51" s="257"/>
      <c r="AG51" s="257"/>
      <c r="AH51" s="257"/>
      <c r="AI51" s="257"/>
      <c r="AJ51" s="257"/>
      <c r="AK51" s="257"/>
      <c r="AL51" s="257"/>
      <c r="AM51" s="257"/>
      <c r="AN51" s="257"/>
      <c r="AO51" s="257"/>
      <c r="AP51" s="257"/>
      <c r="AQ51" s="257"/>
      <c r="AR51" s="257"/>
      <c r="AS51" s="257"/>
      <c r="AT51" s="257"/>
      <c r="AU51" s="257"/>
      <c r="AV51" s="257"/>
      <c r="AW51" s="257"/>
      <c r="AX51" s="257"/>
      <c r="AY51" s="257"/>
      <c r="AZ51" s="257"/>
      <c r="BA51" s="257"/>
      <c r="BB51" s="257"/>
      <c r="BC51" s="257"/>
      <c r="BD51" s="257"/>
      <c r="BE51" s="257"/>
      <c r="BF51" s="257"/>
      <c r="BG51" s="257"/>
      <c r="BH51" s="257"/>
      <c r="BI51" s="257"/>
      <c r="BJ51" s="257"/>
      <c r="BK51" s="257"/>
      <c r="BL51" s="257"/>
      <c r="BM51" s="257"/>
      <c r="BN51" s="257"/>
      <c r="BO51" s="257"/>
      <c r="BP51" s="257"/>
      <c r="BQ51" s="257"/>
    </row>
    <row r="52" spans="1:69">
      <c r="A52" s="296" t="s">
        <v>528</v>
      </c>
      <c r="C52" s="308"/>
      <c r="D52" s="308"/>
      <c r="F52" s="308"/>
      <c r="G52" s="308"/>
      <c r="I52" s="294" t="s">
        <v>494</v>
      </c>
      <c r="Z52" s="32">
        <f>SUM(Z50)</f>
        <v>0</v>
      </c>
      <c r="AA52" s="32">
        <f t="shared" ref="AA52:BQ52" si="7">SUM(AA50)</f>
        <v>0</v>
      </c>
      <c r="AB52" s="32">
        <f t="shared" si="7"/>
        <v>0</v>
      </c>
      <c r="AC52" s="32">
        <f t="shared" si="7"/>
        <v>0</v>
      </c>
      <c r="AD52" s="32">
        <f t="shared" si="7"/>
        <v>0</v>
      </c>
      <c r="AE52" s="32">
        <f t="shared" si="7"/>
        <v>0</v>
      </c>
      <c r="AF52" s="32">
        <f t="shared" si="7"/>
        <v>0</v>
      </c>
      <c r="AG52" s="32">
        <f t="shared" si="7"/>
        <v>0</v>
      </c>
      <c r="AH52" s="32">
        <f>SUM(AH50)</f>
        <v>332289.09439500002</v>
      </c>
      <c r="AI52" s="32">
        <f t="shared" si="7"/>
        <v>337464.30453318811</v>
      </c>
      <c r="AJ52" s="32">
        <f t="shared" si="7"/>
        <v>342720.11557109345</v>
      </c>
      <c r="AK52" s="32">
        <f t="shared" si="7"/>
        <v>348057.78282103379</v>
      </c>
      <c r="AL52" s="32">
        <f t="shared" si="7"/>
        <v>353478.58114608953</v>
      </c>
      <c r="AM52" s="32">
        <f t="shared" si="7"/>
        <v>358983.80526459479</v>
      </c>
      <c r="AN52" s="32">
        <f t="shared" si="7"/>
        <v>364574.77005937148</v>
      </c>
      <c r="AO52" s="32">
        <f t="shared" si="7"/>
        <v>370252.81089178013</v>
      </c>
      <c r="AP52" s="32">
        <f t="shared" si="7"/>
        <v>376019.28392066038</v>
      </c>
      <c r="AQ52" s="32">
        <f t="shared" si="7"/>
        <v>381875.56642624037</v>
      </c>
      <c r="AR52" s="32">
        <f t="shared" si="7"/>
        <v>387823.05713908985</v>
      </c>
      <c r="AS52" s="32">
        <f t="shared" si="7"/>
        <v>393863.1765741969</v>
      </c>
      <c r="AT52" s="32">
        <f t="shared" si="7"/>
        <v>399997.36737024738</v>
      </c>
      <c r="AU52" s="32">
        <f t="shared" si="7"/>
        <v>406227.09463418927</v>
      </c>
      <c r="AV52" s="32">
        <f t="shared" si="7"/>
        <v>412553.84629116207</v>
      </c>
      <c r="AW52" s="32">
        <f t="shared" si="7"/>
        <v>418979.13343987771</v>
      </c>
      <c r="AX52" s="32">
        <f t="shared" si="7"/>
        <v>425504.49071353488</v>
      </c>
      <c r="AY52" s="32">
        <f t="shared" si="7"/>
        <v>432131.4766463553</v>
      </c>
      <c r="AZ52" s="32">
        <f t="shared" si="7"/>
        <v>438861.67404582817</v>
      </c>
      <c r="BA52" s="32">
        <f t="shared" si="7"/>
        <v>445696.69037075271</v>
      </c>
      <c r="BB52" s="32">
        <f t="shared" si="7"/>
        <v>452638.15811516723</v>
      </c>
      <c r="BC52" s="32">
        <f t="shared" si="7"/>
        <v>459687.73519825947</v>
      </c>
      <c r="BD52" s="32">
        <f t="shared" si="7"/>
        <v>466847.10536034731</v>
      </c>
      <c r="BE52" s="32">
        <f t="shared" si="7"/>
        <v>474117.97856502939</v>
      </c>
      <c r="BF52" s="32">
        <f t="shared" si="7"/>
        <v>481502.09140759625</v>
      </c>
      <c r="BG52" s="32">
        <f t="shared" si="7"/>
        <v>489001.20752980409</v>
      </c>
      <c r="BH52" s="32">
        <f t="shared" si="7"/>
        <v>496617.11804110795</v>
      </c>
      <c r="BI52" s="32">
        <f t="shared" si="7"/>
        <v>504351.64194645465</v>
      </c>
      <c r="BJ52" s="32">
        <f t="shared" si="7"/>
        <v>512206.62658073939</v>
      </c>
      <c r="BK52" s="32">
        <f t="shared" si="7"/>
        <v>520183.9480500283</v>
      </c>
      <c r="BL52" s="32">
        <f t="shared" si="7"/>
        <v>528285.51167965238</v>
      </c>
      <c r="BM52" s="32">
        <f t="shared" si="7"/>
        <v>536513.25246928097</v>
      </c>
      <c r="BN52" s="32">
        <f t="shared" si="7"/>
        <v>544869.135555082</v>
      </c>
      <c r="BO52" s="32">
        <f t="shared" si="7"/>
        <v>553355.15667908103</v>
      </c>
      <c r="BP52" s="32">
        <f t="shared" si="7"/>
        <v>561973.34266582946</v>
      </c>
      <c r="BQ52" s="32">
        <f t="shared" si="7"/>
        <v>570725.75190649647</v>
      </c>
    </row>
    <row r="53" spans="1:69">
      <c r="C53" s="308"/>
      <c r="D53" s="308"/>
      <c r="F53" s="308"/>
      <c r="G53" s="308"/>
      <c r="I53" s="294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</row>
    <row r="54" spans="1:69">
      <c r="A54" s="340" t="s">
        <v>549</v>
      </c>
      <c r="B54" s="8" t="s">
        <v>496</v>
      </c>
      <c r="C54" s="11"/>
      <c r="D54" s="11"/>
      <c r="E54" s="11"/>
      <c r="F54" s="11"/>
      <c r="G54" s="11"/>
      <c r="H54" s="295"/>
      <c r="I54" s="294" t="s">
        <v>494</v>
      </c>
      <c r="Z54" s="7">
        <f>IF(Z$9&gt;=Project!$B$8,IF(Z$9&lt;Project!$B$10,Z50,0),0)</f>
        <v>0</v>
      </c>
      <c r="AA54" s="7">
        <f>IF(AA$9&gt;=Project!$B$8,IF(AA$9&lt;Project!$B$10,AA50,0),0)</f>
        <v>0</v>
      </c>
      <c r="AB54" s="7">
        <f>IF(AB$9&gt;=Project!$B$8,IF(AB$9&lt;Project!$B$10,AB50,0),0)</f>
        <v>0</v>
      </c>
      <c r="AC54" s="7">
        <f>IF(AC$9&gt;=Project!$B$8,IF(AC$9&lt;Project!$B$10,AC50,0),0)</f>
        <v>0</v>
      </c>
      <c r="AD54" s="7">
        <f>IF(AD$9&gt;=Project!$B$8,IF(AD$9&lt;Project!$B$10,AD50,0),0)</f>
        <v>0</v>
      </c>
      <c r="AE54" s="7">
        <f>IF(AE$9&gt;=Project!$B$8,IF(AE$9&lt;Project!$B$10,AE50,0),0)</f>
        <v>0</v>
      </c>
      <c r="AF54" s="7">
        <f>IF(AF$9&gt;=Project!$B$8,IF(AF$9&lt;Project!$B$10,AF50,0),0)</f>
        <v>0</v>
      </c>
      <c r="AG54" s="7">
        <f>IF(AG$9&gt;=Project!$B$8,IF(AG$9&lt;Project!$B$10,AG50,0),0)</f>
        <v>0</v>
      </c>
      <c r="AH54" s="7">
        <f>IF(AH$9&gt;=Project!$B$8,IF(AH$9&lt;Project!$B$10,AH50,0),0)</f>
        <v>332289.09439500002</v>
      </c>
      <c r="AI54" s="7">
        <f>IF(AI$9&gt;=Project!$B$8,IF(AI$9&lt;Project!$B$10,AI50,0),0)</f>
        <v>337464.30453318811</v>
      </c>
      <c r="AJ54" s="7">
        <f>IF(AJ$9&gt;=Project!$B$8,IF(AJ$9&lt;Project!$B$10,AJ50,0),0)</f>
        <v>342720.11557109345</v>
      </c>
      <c r="AK54" s="7">
        <f>IF(AK$9&gt;=Project!$B$8,IF(AK$9&lt;Project!$B$10,AK50,0),0)</f>
        <v>348057.78282103379</v>
      </c>
      <c r="AL54" s="7">
        <f>IF(AL$9&gt;=Project!$B$8,IF(AL$9&lt;Project!$B$10,AL50,0),0)</f>
        <v>353478.58114608953</v>
      </c>
      <c r="AM54" s="7">
        <f>IF(AM$9&gt;=Project!$B$8,IF(AM$9&lt;Project!$B$10,AM50,0),0)</f>
        <v>358983.80526459479</v>
      </c>
      <c r="AN54" s="7">
        <f>IF(AN$9&gt;=Project!$B$8,IF(AN$9&lt;Project!$B$10,AN50,0),0)</f>
        <v>364574.77005937148</v>
      </c>
      <c r="AO54" s="7">
        <f>IF(AO$9&gt;=Project!$B$8,IF(AO$9&lt;Project!$B$10,AO50,0),0)</f>
        <v>370252.81089178013</v>
      </c>
      <c r="AP54" s="7">
        <f>IF(AP$9&gt;=Project!$B$8,IF(AP$9&lt;Project!$B$10,AP50,0),0)</f>
        <v>376019.28392066038</v>
      </c>
      <c r="AQ54" s="7">
        <f>IF(AQ$9&gt;=Project!$B$8,IF(AQ$9&lt;Project!$B$10,AQ50,0),0)</f>
        <v>381875.56642624037</v>
      </c>
      <c r="AR54" s="7">
        <f>IF(AR$9&gt;=Project!$B$8,IF(AR$9&lt;Project!$B$10,AR50,0),0)</f>
        <v>387823.05713908985</v>
      </c>
      <c r="AS54" s="7">
        <f>IF(AS$9&gt;=Project!$B$8,IF(AS$9&lt;Project!$B$10,AS50,0),0)</f>
        <v>393863.1765741969</v>
      </c>
      <c r="AT54" s="7">
        <f>IF(AT$9&gt;=Project!$B$8,IF(AT$9&lt;Project!$B$10,AT50,0),0)</f>
        <v>399997.36737024738</v>
      </c>
      <c r="AU54" s="7">
        <f>IF(AU$9&gt;=Project!$B$8,IF(AU$9&lt;Project!$B$10,AU50,0),0)</f>
        <v>406227.09463418927</v>
      </c>
      <c r="AV54" s="7">
        <f>IF(AV$9&gt;=Project!$B$8,IF(AV$9&lt;Project!$B$10,AV50,0),0)</f>
        <v>412553.84629116207</v>
      </c>
      <c r="AW54" s="7">
        <f>IF(AW$9&gt;=Project!$B$8,IF(AW$9&lt;Project!$B$10,AW50,0),0)</f>
        <v>418979.13343987771</v>
      </c>
      <c r="AX54" s="7">
        <f>IF(AX$9&gt;=Project!$B$8,IF(AX$9&lt;Project!$B$10,AX50,0),0)</f>
        <v>425504.49071353488</v>
      </c>
      <c r="AY54" s="7">
        <f>IF(AY$9&gt;=Project!$B$8,IF(AY$9&lt;Project!$B$10,AY50,0),0)</f>
        <v>432131.4766463553</v>
      </c>
      <c r="AZ54" s="7">
        <f>IF(AZ$9&gt;=Project!$B$8,IF(AZ$9&lt;Project!$B$10,AZ50,0),0)</f>
        <v>438861.67404582817</v>
      </c>
      <c r="BA54" s="7">
        <f>IF(BA$9&gt;=Project!$B$8,IF(BA$9&lt;Project!$B$10,BA50,0),0)</f>
        <v>445696.69037075271</v>
      </c>
      <c r="BB54" s="7">
        <f>IF(BB$9&gt;=Project!$B$8,IF(BB$9&lt;Project!$B$10,BB50,0),0)</f>
        <v>452638.15811516723</v>
      </c>
      <c r="BC54" s="7">
        <f>IF(BC$9&gt;=Project!$B$8,IF(BC$9&lt;Project!$B$10,BC50,0),0)</f>
        <v>459687.73519825947</v>
      </c>
      <c r="BD54" s="7">
        <f>IF(BD$9&gt;=Project!$B$8,IF(BD$9&lt;Project!$B$10,BD50,0),0)</f>
        <v>466847.10536034731</v>
      </c>
      <c r="BE54" s="7">
        <f>IF(BE$9&gt;=Project!$B$8,IF(BE$9&lt;Project!$B$10,BE50,0),0)</f>
        <v>474117.97856502939</v>
      </c>
      <c r="BF54" s="7">
        <f>IF(BF$9&gt;=Project!$B$8,IF(BF$9&lt;Project!$B$10,BF50,0),0)</f>
        <v>481502.09140759625</v>
      </c>
      <c r="BG54" s="7">
        <f>IF(BG$9&gt;=Project!$B$8,IF(BG$9&lt;Project!$B$10,BG50,0),0)</f>
        <v>489001.20752980409</v>
      </c>
      <c r="BH54" s="7">
        <f>IF(BH$9&gt;=Project!$B$8,IF(BH$9&lt;Project!$B$10,BH50,0),0)</f>
        <v>496617.11804110795</v>
      </c>
      <c r="BI54" s="7">
        <f>IF(BI$9&gt;=Project!$B$8,IF(BI$9&lt;Project!$B$10,BI50,0),0)</f>
        <v>504351.64194645465</v>
      </c>
      <c r="BJ54" s="7">
        <f>IF(BJ$9&gt;=Project!$B$8,IF(BJ$9&lt;Project!$B$10,BJ50,0),0)</f>
        <v>512206.62658073939</v>
      </c>
      <c r="BK54" s="7">
        <f>IF(BK$9&gt;=Project!$B$8,IF(BK$9&lt;Project!$B$10,BK50,0),0)</f>
        <v>0</v>
      </c>
      <c r="BL54" s="7">
        <f>IF(BL$9&gt;=Project!$B$8,IF(BL$9&lt;Project!$B$10,BL50,0),0)</f>
        <v>0</v>
      </c>
      <c r="BM54" s="7">
        <f>IF(BM$9&gt;=Project!$B$8,IF(BM$9&lt;Project!$B$10,BM50,0),0)</f>
        <v>0</v>
      </c>
      <c r="BN54" s="7">
        <f>IF(BN$9&gt;=Project!$B$8,IF(BN$9&lt;Project!$B$10,BN50,0),0)</f>
        <v>0</v>
      </c>
      <c r="BO54" s="7">
        <f>IF(BO$9&gt;=Project!$B$8,IF(BO$9&lt;Project!$B$10,BO50,0),0)</f>
        <v>0</v>
      </c>
      <c r="BP54" s="7">
        <f>IF(BP$9&gt;=Project!$B$8,IF(BP$9&lt;Project!$B$10,BP50,0),0)</f>
        <v>0</v>
      </c>
      <c r="BQ54" s="7">
        <f>IF(BQ$9&gt;=Project!$B$8,IF(BQ$9&lt;Project!$B$10,BQ50,0),0)</f>
        <v>0</v>
      </c>
    </row>
    <row r="55" spans="1:69" hidden="1">
      <c r="A55" s="340" t="s">
        <v>553</v>
      </c>
      <c r="B55" s="8" t="s">
        <v>496</v>
      </c>
      <c r="C55" s="11"/>
      <c r="D55" s="11"/>
      <c r="E55" s="11"/>
      <c r="F55" s="11"/>
      <c r="G55" s="11"/>
      <c r="H55" s="295"/>
      <c r="I55" s="294" t="s">
        <v>554</v>
      </c>
      <c r="AA55" s="7">
        <v>0</v>
      </c>
      <c r="AB55" s="7">
        <v>0</v>
      </c>
      <c r="AC55" s="7">
        <v>0</v>
      </c>
      <c r="AD55" s="7" t="e">
        <v>#REF!</v>
      </c>
      <c r="AE55" s="7" t="e">
        <v>#REF!</v>
      </c>
      <c r="AF55" s="7" t="e">
        <v>#REF!</v>
      </c>
      <c r="AG55" s="7" t="e">
        <v>#REF!</v>
      </c>
      <c r="AH55" s="7" t="e">
        <v>#REF!</v>
      </c>
      <c r="AI55" s="7" t="e">
        <v>#REF!</v>
      </c>
      <c r="AJ55" s="7" t="e">
        <v>#REF!</v>
      </c>
      <c r="AK55" s="7" t="e">
        <v>#REF!</v>
      </c>
      <c r="AL55" s="7" t="e">
        <v>#REF!</v>
      </c>
      <c r="AM55" s="7" t="e">
        <v>#REF!</v>
      </c>
      <c r="AN55" s="7" t="e">
        <v>#REF!</v>
      </c>
      <c r="AO55" s="7" t="e">
        <v>#REF!</v>
      </c>
      <c r="AP55" s="7" t="e">
        <v>#REF!</v>
      </c>
      <c r="AQ55" s="7" t="e">
        <v>#REF!</v>
      </c>
      <c r="AR55" s="7" t="e">
        <v>#REF!</v>
      </c>
      <c r="AS55" s="7" t="e">
        <v>#REF!</v>
      </c>
      <c r="AT55" s="7" t="e">
        <v>#REF!</v>
      </c>
      <c r="AU55" s="7" t="e">
        <v>#REF!</v>
      </c>
      <c r="AV55" s="7" t="e">
        <v>#REF!</v>
      </c>
      <c r="AW55" s="7" t="e">
        <v>#REF!</v>
      </c>
      <c r="AX55" s="7" t="e">
        <v>#REF!</v>
      </c>
      <c r="AY55" s="7" t="e">
        <v>#REF!</v>
      </c>
      <c r="AZ55" s="7" t="e">
        <v>#REF!</v>
      </c>
      <c r="BA55" s="7" t="e">
        <v>#REF!</v>
      </c>
      <c r="BB55" s="7" t="e">
        <v>#REF!</v>
      </c>
      <c r="BC55" s="7" t="e">
        <v>#REF!</v>
      </c>
      <c r="BD55" s="7" t="e">
        <v>#REF!</v>
      </c>
      <c r="BE55" s="7" t="e">
        <v>#REF!</v>
      </c>
      <c r="BF55" s="7" t="e">
        <v>#REF!</v>
      </c>
      <c r="BG55" s="7" t="e">
        <v>#REF!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</row>
    <row r="56" spans="1:69" hidden="1">
      <c r="A56" s="340" t="s">
        <v>553</v>
      </c>
      <c r="B56" s="8" t="s">
        <v>496</v>
      </c>
      <c r="C56" s="11"/>
      <c r="D56" s="11"/>
      <c r="E56" s="11"/>
      <c r="F56" s="11"/>
      <c r="G56" s="11"/>
      <c r="H56" s="295"/>
      <c r="I56" s="294" t="s">
        <v>554</v>
      </c>
      <c r="AA56" s="7">
        <v>0</v>
      </c>
      <c r="AB56" s="7">
        <v>0</v>
      </c>
      <c r="AC56" s="7">
        <v>0</v>
      </c>
      <c r="AD56" s="7" t="e">
        <v>#REF!</v>
      </c>
      <c r="AE56" s="7" t="e">
        <v>#REF!</v>
      </c>
      <c r="AF56" s="7" t="e">
        <v>#REF!</v>
      </c>
      <c r="AG56" s="7" t="e">
        <v>#REF!</v>
      </c>
      <c r="AH56" s="7" t="e">
        <v>#REF!</v>
      </c>
      <c r="AI56" s="7" t="e">
        <v>#REF!</v>
      </c>
      <c r="AJ56" s="7" t="e">
        <v>#REF!</v>
      </c>
      <c r="AK56" s="7" t="e">
        <v>#REF!</v>
      </c>
      <c r="AL56" s="7" t="e">
        <v>#REF!</v>
      </c>
      <c r="AM56" s="7" t="e">
        <v>#REF!</v>
      </c>
      <c r="AN56" s="7" t="e">
        <v>#REF!</v>
      </c>
      <c r="AO56" s="7" t="e">
        <v>#REF!</v>
      </c>
      <c r="AP56" s="7" t="e">
        <v>#REF!</v>
      </c>
      <c r="AQ56" s="7" t="e">
        <v>#REF!</v>
      </c>
      <c r="AR56" s="7" t="e">
        <v>#REF!</v>
      </c>
      <c r="AS56" s="7" t="e">
        <v>#REF!</v>
      </c>
      <c r="AT56" s="7" t="e">
        <v>#REF!</v>
      </c>
      <c r="AU56" s="7" t="e">
        <v>#REF!</v>
      </c>
      <c r="AV56" s="7" t="e">
        <v>#REF!</v>
      </c>
      <c r="AW56" s="7" t="e">
        <v>#REF!</v>
      </c>
      <c r="AX56" s="7" t="e">
        <v>#REF!</v>
      </c>
      <c r="AY56" s="7" t="e">
        <v>#REF!</v>
      </c>
      <c r="AZ56" s="7" t="e">
        <v>#REF!</v>
      </c>
      <c r="BA56" s="7" t="e">
        <v>#REF!</v>
      </c>
      <c r="BB56" s="7" t="e">
        <v>#REF!</v>
      </c>
      <c r="BC56" s="7" t="e">
        <v>#REF!</v>
      </c>
      <c r="BD56" s="7" t="e">
        <v>#REF!</v>
      </c>
      <c r="BE56" s="7" t="e">
        <v>#REF!</v>
      </c>
      <c r="BF56" s="7" t="e">
        <v>#REF!</v>
      </c>
      <c r="BG56" s="7" t="e">
        <v>#REF!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</row>
    <row r="57" spans="1:69">
      <c r="A57" s="296" t="s">
        <v>495</v>
      </c>
      <c r="B57" s="8" t="s">
        <v>496</v>
      </c>
      <c r="C57" s="11"/>
      <c r="D57" s="11"/>
      <c r="E57" s="11"/>
      <c r="F57" s="11"/>
      <c r="G57" s="11"/>
      <c r="H57" s="295"/>
      <c r="I57" s="294" t="s">
        <v>494</v>
      </c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32">
        <f>IF(Z$9&gt;=Project!$B$8,IF(Z$9&lt;Project!$B$10,Z52,0),0)</f>
        <v>0</v>
      </c>
      <c r="AA57" s="32">
        <f>IF(AA$9&gt;=Project!$B$8,IF(AA$9&lt;Project!$B$10,AA52,0),0)</f>
        <v>0</v>
      </c>
      <c r="AB57" s="32">
        <f>IF(AB$9&gt;=Project!$B$8,IF(AB$9&lt;Project!$B$10,AB52,0),0)</f>
        <v>0</v>
      </c>
      <c r="AC57" s="32">
        <f>IF(AC$9&gt;=Project!$B$8,IF(AC$9&lt;Project!$B$10,AC52,0),0)</f>
        <v>0</v>
      </c>
      <c r="AD57" s="32">
        <f>IF(AD$9&gt;=Project!$B$8,IF(AD$9&lt;Project!$B$10,AD52,0),0)</f>
        <v>0</v>
      </c>
      <c r="AE57" s="32">
        <f>IF(AE$9&gt;=Project!$B$8,IF(AE$9&lt;Project!$B$10,AE52,0),0)</f>
        <v>0</v>
      </c>
      <c r="AF57" s="32">
        <f>IF(AF$9&gt;=Project!$B$8,IF(AF$9&lt;Project!$B$10,AF52,0),0)</f>
        <v>0</v>
      </c>
      <c r="AG57" s="32">
        <f>IF(AG$9&gt;=Project!$B$8,IF(AG$9&lt;Project!$B$10,AG52,0),0)</f>
        <v>0</v>
      </c>
      <c r="AH57" s="32">
        <f>IF(AH$9&gt;=Project!$B$8,IF(AH$9&lt;Project!$B$10,AH52,0),0)</f>
        <v>332289.09439500002</v>
      </c>
      <c r="AI57" s="32">
        <f>IF(AI$9&gt;=Project!$B$8,IF(AI$9&lt;Project!$B$10,AI52,0),0)</f>
        <v>337464.30453318811</v>
      </c>
      <c r="AJ57" s="32">
        <f>IF(AJ$9&gt;=Project!$B$8,IF(AJ$9&lt;Project!$B$10,AJ52,0),0)</f>
        <v>342720.11557109345</v>
      </c>
      <c r="AK57" s="32">
        <f>IF(AK$9&gt;=Project!$B$8,IF(AK$9&lt;Project!$B$10,AK52,0),0)</f>
        <v>348057.78282103379</v>
      </c>
      <c r="AL57" s="32">
        <f>IF(AL$9&gt;=Project!$B$8,IF(AL$9&lt;Project!$B$10,AL52,0),0)</f>
        <v>353478.58114608953</v>
      </c>
      <c r="AM57" s="32">
        <f>IF(AM$9&gt;=Project!$B$8,IF(AM$9&lt;Project!$B$10,AM52,0),0)</f>
        <v>358983.80526459479</v>
      </c>
      <c r="AN57" s="32">
        <f>IF(AN$9&gt;=Project!$B$8,IF(AN$9&lt;Project!$B$10,AN52,0),0)</f>
        <v>364574.77005937148</v>
      </c>
      <c r="AO57" s="32">
        <f>IF(AO$9&gt;=Project!$B$8,IF(AO$9&lt;Project!$B$10,AO52,0),0)</f>
        <v>370252.81089178013</v>
      </c>
      <c r="AP57" s="32">
        <f>IF(AP$9&gt;=Project!$B$8,IF(AP$9&lt;Project!$B$10,AP52,0),0)</f>
        <v>376019.28392066038</v>
      </c>
      <c r="AQ57" s="32">
        <f>IF(AQ$9&gt;=Project!$B$8,IF(AQ$9&lt;Project!$B$10,AQ52,0),0)</f>
        <v>381875.56642624037</v>
      </c>
      <c r="AR57" s="32">
        <f>IF(AR$9&gt;=Project!$B$8,IF(AR$9&lt;Project!$B$10,AR52,0),0)</f>
        <v>387823.05713908985</v>
      </c>
      <c r="AS57" s="32">
        <f>IF(AS$9&gt;=Project!$B$8,IF(AS$9&lt;Project!$B$10,AS52,0),0)</f>
        <v>393863.1765741969</v>
      </c>
      <c r="AT57" s="32">
        <f>IF(AT$9&gt;=Project!$B$8,IF(AT$9&lt;Project!$B$10,AT52,0),0)</f>
        <v>399997.36737024738</v>
      </c>
      <c r="AU57" s="32">
        <f>IF(AU$9&gt;=Project!$B$8,IF(AU$9&lt;Project!$B$10,AU52,0),0)</f>
        <v>406227.09463418927</v>
      </c>
      <c r="AV57" s="32">
        <f>IF(AV$9&gt;=Project!$B$8,IF(AV$9&lt;Project!$B$10,AV52,0),0)</f>
        <v>412553.84629116207</v>
      </c>
      <c r="AW57" s="32">
        <f>IF(AW$9&gt;=Project!$B$8,IF(AW$9&lt;Project!$B$10,AW52,0),0)</f>
        <v>418979.13343987771</v>
      </c>
      <c r="AX57" s="32">
        <f>IF(AX$9&gt;=Project!$B$8,IF(AX$9&lt;Project!$B$10,AX52,0),0)</f>
        <v>425504.49071353488</v>
      </c>
      <c r="AY57" s="32">
        <f>IF(AY$9&gt;=Project!$B$8,IF(AY$9&lt;Project!$B$10,AY52,0),0)</f>
        <v>432131.4766463553</v>
      </c>
      <c r="AZ57" s="32">
        <f>IF(AZ$9&gt;=Project!$B$8,IF(AZ$9&lt;Project!$B$10,AZ52,0),0)</f>
        <v>438861.67404582817</v>
      </c>
      <c r="BA57" s="32">
        <f>IF(BA$9&gt;=Project!$B$8,IF(BA$9&lt;Project!$B$10,BA52,0),0)</f>
        <v>445696.69037075271</v>
      </c>
      <c r="BB57" s="32">
        <f>IF(BB$9&gt;=Project!$B$8,IF(BB$9&lt;Project!$B$10,BB52,0),0)</f>
        <v>452638.15811516723</v>
      </c>
      <c r="BC57" s="32">
        <f>IF(BC$9&gt;=Project!$B$8,IF(BC$9&lt;Project!$B$10,BC52,0),0)</f>
        <v>459687.73519825947</v>
      </c>
      <c r="BD57" s="32">
        <f>IF(BD$9&gt;=Project!$B$8,IF(BD$9&lt;Project!$B$10,BD52,0),0)</f>
        <v>466847.10536034731</v>
      </c>
      <c r="BE57" s="32">
        <f>IF(BE$9&gt;=Project!$B$8,IF(BE$9&lt;Project!$B$10,BE52,0),0)</f>
        <v>474117.97856502939</v>
      </c>
      <c r="BF57" s="32">
        <f>IF(BF$9&gt;=Project!$B$8,IF(BF$9&lt;Project!$B$10,BF52,0),0)</f>
        <v>481502.09140759625</v>
      </c>
      <c r="BG57" s="32">
        <f>IF(BG$9&gt;=Project!$B$8,IF(BG$9&lt;Project!$B$10,BG52,0),0)</f>
        <v>489001.20752980409</v>
      </c>
      <c r="BH57" s="32">
        <f>IF(BH$9&gt;=Project!$B$8,IF(BH$9&lt;Project!$B$10,BH52,0),0)</f>
        <v>496617.11804110795</v>
      </c>
      <c r="BI57" s="32">
        <f>IF(BI$9&gt;=Project!$B$8,IF(BI$9&lt;Project!$B$10,BI52,0),0)</f>
        <v>504351.64194645465</v>
      </c>
      <c r="BJ57" s="32">
        <f>IF(BJ$9&gt;=Project!$B$8,IF(BJ$9&lt;Project!$B$10,BJ52,0),0)</f>
        <v>512206.62658073939</v>
      </c>
      <c r="BK57" s="32">
        <f>IF(BK$9&gt;=Project!$B$8,IF(BK$9&lt;Project!$B$10,BK52,0),0)</f>
        <v>0</v>
      </c>
      <c r="BL57" s="32">
        <f>IF(BL$9&gt;=Project!$B$8,IF(BL$9&lt;Project!$B$10,BL52,0),0)</f>
        <v>0</v>
      </c>
      <c r="BM57" s="32">
        <f>IF(BM$9&gt;=Project!$B$8,IF(BM$9&lt;Project!$B$10,BM52,0),0)</f>
        <v>0</v>
      </c>
      <c r="BN57" s="32">
        <f>IF(BN$9&gt;=Project!$B$8,IF(BN$9&lt;Project!$B$10,BN52,0),0)</f>
        <v>0</v>
      </c>
      <c r="BO57" s="32">
        <f>IF(BO$9&gt;=Project!$B$8,IF(BO$9&lt;Project!$B$10,BO52,0),0)</f>
        <v>0</v>
      </c>
      <c r="BP57" s="32">
        <f>IF(BP$9&gt;=Project!$B$8,IF(BP$9&lt;Project!$B$10,BP52,0),0)</f>
        <v>0</v>
      </c>
      <c r="BQ57" s="32">
        <f>IF(BQ$9&gt;=Project!$B$8,IF(BQ$9&lt;Project!$B$10,BQ52,0),0)</f>
        <v>0</v>
      </c>
    </row>
    <row r="59" spans="1:69" ht="18">
      <c r="A59" s="26" t="s">
        <v>497</v>
      </c>
      <c r="B59" s="22"/>
      <c r="C59" s="22"/>
      <c r="D59" s="22"/>
      <c r="E59" s="22"/>
      <c r="F59" s="22"/>
      <c r="G59" s="22"/>
    </row>
    <row r="60" spans="1:69">
      <c r="A60" t="s">
        <v>9</v>
      </c>
      <c r="Z60" s="12">
        <f>Global!Z12</f>
        <v>0.71298617948366838</v>
      </c>
      <c r="AA60" s="12">
        <f>Global!AA12</f>
        <v>0.66634222381651254</v>
      </c>
      <c r="AB60" s="12">
        <f>Global!AB12</f>
        <v>0.62274974188459109</v>
      </c>
      <c r="AC60" s="12">
        <f>Global!AC12</f>
        <v>0.5820091045650384</v>
      </c>
      <c r="AD60" s="12">
        <f>Global!AD12</f>
        <v>0.54393374258414806</v>
      </c>
      <c r="AE60" s="12">
        <f>Global!AE12</f>
        <v>0.5083492921347178</v>
      </c>
      <c r="AF60" s="12">
        <f>Global!AF12</f>
        <v>0.47509279638758667</v>
      </c>
      <c r="AG60" s="12">
        <f>Global!AG12</f>
        <v>0.44401195924073528</v>
      </c>
      <c r="AH60" s="12">
        <f>Global!AH12</f>
        <v>0.41496444788853759</v>
      </c>
      <c r="AI60" s="12">
        <f>Global!AI12</f>
        <v>0.3878172410173249</v>
      </c>
      <c r="AJ60" s="12">
        <f>Global!AJ12</f>
        <v>0.36244601964235967</v>
      </c>
      <c r="AK60" s="12">
        <f>Global!AK12</f>
        <v>0.33873459779659787</v>
      </c>
      <c r="AL60" s="12">
        <f>Global!AL12</f>
        <v>0.31657439046411018</v>
      </c>
      <c r="AM60" s="12">
        <f>Global!AM12</f>
        <v>0.29586391632159825</v>
      </c>
      <c r="AN60" s="12">
        <f>Global!AN12</f>
        <v>0.27650833301083949</v>
      </c>
      <c r="AO60" s="12">
        <f>Global!AO12</f>
        <v>0.2584190028138687</v>
      </c>
      <c r="AP60" s="12">
        <f>Global!AP12</f>
        <v>0.24151308674193336</v>
      </c>
      <c r="AQ60" s="12">
        <f>Global!AQ12</f>
        <v>0.22571316517937698</v>
      </c>
      <c r="AR60" s="12">
        <f>Global!AR12</f>
        <v>0.21094688334521211</v>
      </c>
      <c r="AS60" s="12">
        <f>Global!AS12</f>
        <v>0.19714661994879637</v>
      </c>
      <c r="AT60" s="12">
        <f>Global!AT12</f>
        <v>0.18424917752223957</v>
      </c>
      <c r="AU60" s="12">
        <f>Global!AU12</f>
        <v>0.17219549301143888</v>
      </c>
      <c r="AV60" s="12">
        <f>Global!AV12</f>
        <v>0.16093036730041013</v>
      </c>
      <c r="AW60" s="12">
        <f>Global!AW12</f>
        <v>0.15040221243028987</v>
      </c>
      <c r="AX60" s="12">
        <f>Global!AX12</f>
        <v>0.1405628153554111</v>
      </c>
      <c r="AY60" s="12">
        <f>Global!AY12</f>
        <v>0.13136711715458982</v>
      </c>
      <c r="AZ60" s="12">
        <f>Global!AZ12</f>
        <v>0.1227730066865325</v>
      </c>
      <c r="BA60" s="12">
        <f>Global!BA12</f>
        <v>0.11474112774442291</v>
      </c>
      <c r="BB60" s="12">
        <f>Global!BB12</f>
        <v>0.10723469882656347</v>
      </c>
      <c r="BC60" s="12">
        <f>Global!BC12</f>
        <v>0.10021934469772288</v>
      </c>
      <c r="BD60" s="12">
        <f>Global!BD12</f>
        <v>9.366293896983445E-2</v>
      </c>
      <c r="BE60" s="12">
        <f>Global!BE12</f>
        <v>8.7535456981153698E-2</v>
      </c>
      <c r="BF60" s="12">
        <f>Global!BF12</f>
        <v>8.1808838300143641E-2</v>
      </c>
      <c r="BG60" s="12">
        <f>Global!BG12</f>
        <v>7.6456858224433308E-2</v>
      </c>
      <c r="BH60" s="12">
        <f>Global!BH12</f>
        <v>7.1455007686386268E-2</v>
      </c>
      <c r="BI60" s="12">
        <f>Global!BI12</f>
        <v>6.6780381015314264E-2</v>
      </c>
      <c r="BJ60" s="12">
        <f>Global!BJ12</f>
        <v>6.2411571042349782E-2</v>
      </c>
      <c r="BK60" s="12">
        <f>Global!BK12</f>
        <v>5.8328571067616623E-2</v>
      </c>
      <c r="BL60" s="12">
        <f>Global!BL12</f>
        <v>5.4512683240763193E-2</v>
      </c>
      <c r="BM60" s="12">
        <f>Global!BM12</f>
        <v>5.0946432935292711E-2</v>
      </c>
      <c r="BN60" s="12">
        <f>Global!BN12</f>
        <v>4.761348872457262E-2</v>
      </c>
      <c r="BO60" s="12">
        <f>Global!BO12</f>
        <v>4.4498587593058525E-2</v>
      </c>
      <c r="BP60" s="12">
        <f>Global!BP12</f>
        <v>4.1587465040241613E-2</v>
      </c>
      <c r="BQ60" s="12">
        <f>Global!BQ12</f>
        <v>3.8866789757235155E-2</v>
      </c>
    </row>
    <row r="61" spans="1:69">
      <c r="A61" s="340" t="s">
        <v>549</v>
      </c>
      <c r="B61" s="339">
        <f>SUM(Z61:BQ61)</f>
        <v>2114352.034684822</v>
      </c>
      <c r="Z61" s="38">
        <f>Z60*Z54</f>
        <v>0</v>
      </c>
      <c r="AA61" s="38">
        <f t="shared" ref="AA61:BQ61" si="8">AA60*AA54</f>
        <v>0</v>
      </c>
      <c r="AB61" s="38">
        <f t="shared" si="8"/>
        <v>0</v>
      </c>
      <c r="AC61" s="38">
        <f t="shared" si="8"/>
        <v>0</v>
      </c>
      <c r="AD61" s="38">
        <f t="shared" si="8"/>
        <v>0</v>
      </c>
      <c r="AE61" s="38">
        <f t="shared" si="8"/>
        <v>0</v>
      </c>
      <c r="AF61" s="38">
        <f t="shared" si="8"/>
        <v>0</v>
      </c>
      <c r="AG61" s="38">
        <f t="shared" si="8"/>
        <v>0</v>
      </c>
      <c r="AH61" s="38">
        <f t="shared" si="8"/>
        <v>137888.16059500334</v>
      </c>
      <c r="AI61" s="38">
        <f t="shared" si="8"/>
        <v>130874.47552589134</v>
      </c>
      <c r="AJ61" s="38">
        <f t="shared" si="8"/>
        <v>124217.54174011231</v>
      </c>
      <c r="AK61" s="38">
        <f t="shared" si="8"/>
        <v>117899.2130738585</v>
      </c>
      <c r="AL61" s="38">
        <f t="shared" si="8"/>
        <v>111902.26636844181</v>
      </c>
      <c r="AM61" s="38">
        <f t="shared" si="8"/>
        <v>106210.354521613</v>
      </c>
      <c r="AN61" s="38">
        <f t="shared" si="8"/>
        <v>100807.96192692693</v>
      </c>
      <c r="AO61" s="38">
        <f t="shared" si="8"/>
        <v>95680.362179685733</v>
      </c>
      <c r="AP61" s="38">
        <f t="shared" si="8"/>
        <v>90813.577934170127</v>
      </c>
      <c r="AQ61" s="38">
        <f>AQ60*AQ54</f>
        <v>86194.342802734143</v>
      </c>
      <c r="AR61" s="38">
        <f t="shared" si="8"/>
        <v>81810.065192903116</v>
      </c>
      <c r="AS61" s="38">
        <f t="shared" si="8"/>
        <v>77648.793983898868</v>
      </c>
      <c r="AT61" s="38">
        <f t="shared" si="8"/>
        <v>73699.185949029183</v>
      </c>
      <c r="AU61" s="38">
        <f t="shared" si="8"/>
        <v>69950.474835138666</v>
      </c>
      <c r="AV61" s="38">
        <f t="shared" si="8"/>
        <v>66392.44201483365</v>
      </c>
      <c r="AW61" s="38">
        <f t="shared" si="8"/>
        <v>63015.388631483249</v>
      </c>
      <c r="AX61" s="38">
        <f t="shared" si="8"/>
        <v>59810.109161064836</v>
      </c>
      <c r="AY61" s="38">
        <f t="shared" si="8"/>
        <v>56767.866318787652</v>
      </c>
      <c r="AZ61" s="38">
        <f t="shared" si="8"/>
        <v>53880.367242091306</v>
      </c>
      <c r="BA61" s="38">
        <f t="shared" si="8"/>
        <v>51139.740885097039</v>
      </c>
      <c r="BB61" s="38">
        <f t="shared" si="8"/>
        <v>48538.516562890378</v>
      </c>
      <c r="BC61" s="38">
        <f t="shared" si="8"/>
        <v>46069.603587149926</v>
      </c>
      <c r="BD61" s="38">
        <f t="shared" si="8"/>
        <v>43726.271937610087</v>
      </c>
      <c r="BE61" s="38">
        <f t="shared" si="8"/>
        <v>41502.133916670682</v>
      </c>
      <c r="BF61" s="38">
        <f t="shared" si="8"/>
        <v>39391.126737145023</v>
      </c>
      <c r="BG61" s="38">
        <f t="shared" si="8"/>
        <v>37387.495995682919</v>
      </c>
      <c r="BH61" s="38">
        <f t="shared" si="8"/>
        <v>35485.779986818365</v>
      </c>
      <c r="BI61" s="38">
        <f t="shared" si="8"/>
        <v>33680.7948148836</v>
      </c>
      <c r="BJ61" s="38">
        <f t="shared" si="8"/>
        <v>31967.620263206143</v>
      </c>
      <c r="BK61" s="38">
        <f t="shared" si="8"/>
        <v>0</v>
      </c>
      <c r="BL61" s="38">
        <f t="shared" si="8"/>
        <v>0</v>
      </c>
      <c r="BM61" s="38">
        <f t="shared" si="8"/>
        <v>0</v>
      </c>
      <c r="BN61" s="38">
        <f t="shared" si="8"/>
        <v>0</v>
      </c>
      <c r="BO61" s="38">
        <f t="shared" si="8"/>
        <v>0</v>
      </c>
      <c r="BP61" s="38">
        <f t="shared" si="8"/>
        <v>0</v>
      </c>
      <c r="BQ61" s="38">
        <f t="shared" si="8"/>
        <v>0</v>
      </c>
    </row>
    <row r="62" spans="1:69" hidden="1">
      <c r="A62" s="340" t="s">
        <v>553</v>
      </c>
      <c r="B62" s="339" t="e">
        <f>SUM(Z62:BQ62)</f>
        <v>#REF!</v>
      </c>
      <c r="Z62" s="38">
        <f t="shared" ref="Z62:BQ62" si="9">Z60*Z55</f>
        <v>0</v>
      </c>
      <c r="AA62" s="38">
        <f t="shared" si="9"/>
        <v>0</v>
      </c>
      <c r="AB62" s="38">
        <f t="shared" si="9"/>
        <v>0</v>
      </c>
      <c r="AC62" s="38">
        <f t="shared" si="9"/>
        <v>0</v>
      </c>
      <c r="AD62" s="38" t="e">
        <f t="shared" si="9"/>
        <v>#REF!</v>
      </c>
      <c r="AE62" s="38" t="e">
        <f t="shared" si="9"/>
        <v>#REF!</v>
      </c>
      <c r="AF62" s="38" t="e">
        <f t="shared" si="9"/>
        <v>#REF!</v>
      </c>
      <c r="AG62" s="38" t="e">
        <f t="shared" si="9"/>
        <v>#REF!</v>
      </c>
      <c r="AH62" s="38" t="e">
        <f t="shared" si="9"/>
        <v>#REF!</v>
      </c>
      <c r="AI62" s="38" t="e">
        <f t="shared" si="9"/>
        <v>#REF!</v>
      </c>
      <c r="AJ62" s="38" t="e">
        <f t="shared" si="9"/>
        <v>#REF!</v>
      </c>
      <c r="AK62" s="38" t="e">
        <f t="shared" si="9"/>
        <v>#REF!</v>
      </c>
      <c r="AL62" s="38" t="e">
        <f t="shared" si="9"/>
        <v>#REF!</v>
      </c>
      <c r="AM62" s="38" t="e">
        <f t="shared" si="9"/>
        <v>#REF!</v>
      </c>
      <c r="AN62" s="38" t="e">
        <f t="shared" si="9"/>
        <v>#REF!</v>
      </c>
      <c r="AO62" s="38" t="e">
        <f t="shared" si="9"/>
        <v>#REF!</v>
      </c>
      <c r="AP62" s="38" t="e">
        <f t="shared" si="9"/>
        <v>#REF!</v>
      </c>
      <c r="AQ62" s="38" t="e">
        <f t="shared" si="9"/>
        <v>#REF!</v>
      </c>
      <c r="AR62" s="38" t="e">
        <f t="shared" si="9"/>
        <v>#REF!</v>
      </c>
      <c r="AS62" s="38" t="e">
        <f t="shared" si="9"/>
        <v>#REF!</v>
      </c>
      <c r="AT62" s="38" t="e">
        <f t="shared" si="9"/>
        <v>#REF!</v>
      </c>
      <c r="AU62" s="38" t="e">
        <f t="shared" si="9"/>
        <v>#REF!</v>
      </c>
      <c r="AV62" s="38" t="e">
        <f t="shared" si="9"/>
        <v>#REF!</v>
      </c>
      <c r="AW62" s="38" t="e">
        <f t="shared" si="9"/>
        <v>#REF!</v>
      </c>
      <c r="AX62" s="38" t="e">
        <f t="shared" si="9"/>
        <v>#REF!</v>
      </c>
      <c r="AY62" s="38" t="e">
        <f t="shared" si="9"/>
        <v>#REF!</v>
      </c>
      <c r="AZ62" s="38" t="e">
        <f t="shared" si="9"/>
        <v>#REF!</v>
      </c>
      <c r="BA62" s="38" t="e">
        <f t="shared" si="9"/>
        <v>#REF!</v>
      </c>
      <c r="BB62" s="38" t="e">
        <f t="shared" si="9"/>
        <v>#REF!</v>
      </c>
      <c r="BC62" s="38" t="e">
        <f t="shared" si="9"/>
        <v>#REF!</v>
      </c>
      <c r="BD62" s="38" t="e">
        <f t="shared" si="9"/>
        <v>#REF!</v>
      </c>
      <c r="BE62" s="38" t="e">
        <f t="shared" si="9"/>
        <v>#REF!</v>
      </c>
      <c r="BF62" s="38" t="e">
        <f t="shared" si="9"/>
        <v>#REF!</v>
      </c>
      <c r="BG62" s="38" t="e">
        <f t="shared" si="9"/>
        <v>#REF!</v>
      </c>
      <c r="BH62" s="38">
        <f t="shared" si="9"/>
        <v>0</v>
      </c>
      <c r="BI62" s="38">
        <f t="shared" si="9"/>
        <v>0</v>
      </c>
      <c r="BJ62" s="38">
        <f t="shared" si="9"/>
        <v>0</v>
      </c>
      <c r="BK62" s="38">
        <f t="shared" si="9"/>
        <v>0</v>
      </c>
      <c r="BL62" s="38">
        <f t="shared" si="9"/>
        <v>0</v>
      </c>
      <c r="BM62" s="38">
        <f t="shared" si="9"/>
        <v>0</v>
      </c>
      <c r="BN62" s="38">
        <f t="shared" si="9"/>
        <v>0</v>
      </c>
      <c r="BO62" s="38">
        <f t="shared" si="9"/>
        <v>0</v>
      </c>
      <c r="BP62" s="38">
        <f t="shared" si="9"/>
        <v>0</v>
      </c>
      <c r="BQ62" s="38">
        <f t="shared" si="9"/>
        <v>0</v>
      </c>
    </row>
    <row r="63" spans="1:69" hidden="1">
      <c r="A63" s="340" t="s">
        <v>553</v>
      </c>
      <c r="B63" s="339" t="e">
        <f>SUM(Z63:BQ63)</f>
        <v>#REF!</v>
      </c>
      <c r="Z63" s="38">
        <f t="shared" ref="Z63:BQ63" si="10">Z60*Z56</f>
        <v>0</v>
      </c>
      <c r="AA63" s="38">
        <f t="shared" si="10"/>
        <v>0</v>
      </c>
      <c r="AB63" s="38">
        <f t="shared" si="10"/>
        <v>0</v>
      </c>
      <c r="AC63" s="38">
        <f t="shared" si="10"/>
        <v>0</v>
      </c>
      <c r="AD63" s="38" t="e">
        <f t="shared" si="10"/>
        <v>#REF!</v>
      </c>
      <c r="AE63" s="38" t="e">
        <f t="shared" si="10"/>
        <v>#REF!</v>
      </c>
      <c r="AF63" s="38" t="e">
        <f t="shared" si="10"/>
        <v>#REF!</v>
      </c>
      <c r="AG63" s="38" t="e">
        <f t="shared" si="10"/>
        <v>#REF!</v>
      </c>
      <c r="AH63" s="38" t="e">
        <f t="shared" si="10"/>
        <v>#REF!</v>
      </c>
      <c r="AI63" s="38" t="e">
        <f t="shared" si="10"/>
        <v>#REF!</v>
      </c>
      <c r="AJ63" s="38" t="e">
        <f t="shared" si="10"/>
        <v>#REF!</v>
      </c>
      <c r="AK63" s="38" t="e">
        <f t="shared" si="10"/>
        <v>#REF!</v>
      </c>
      <c r="AL63" s="38" t="e">
        <f t="shared" si="10"/>
        <v>#REF!</v>
      </c>
      <c r="AM63" s="38" t="e">
        <f t="shared" si="10"/>
        <v>#REF!</v>
      </c>
      <c r="AN63" s="38" t="e">
        <f t="shared" si="10"/>
        <v>#REF!</v>
      </c>
      <c r="AO63" s="38" t="e">
        <f t="shared" si="10"/>
        <v>#REF!</v>
      </c>
      <c r="AP63" s="38" t="e">
        <f t="shared" si="10"/>
        <v>#REF!</v>
      </c>
      <c r="AQ63" s="38" t="e">
        <f t="shared" si="10"/>
        <v>#REF!</v>
      </c>
      <c r="AR63" s="38" t="e">
        <f t="shared" si="10"/>
        <v>#REF!</v>
      </c>
      <c r="AS63" s="38" t="e">
        <f t="shared" si="10"/>
        <v>#REF!</v>
      </c>
      <c r="AT63" s="38" t="e">
        <f t="shared" si="10"/>
        <v>#REF!</v>
      </c>
      <c r="AU63" s="38" t="e">
        <f t="shared" si="10"/>
        <v>#REF!</v>
      </c>
      <c r="AV63" s="38" t="e">
        <f t="shared" si="10"/>
        <v>#REF!</v>
      </c>
      <c r="AW63" s="38" t="e">
        <f t="shared" si="10"/>
        <v>#REF!</v>
      </c>
      <c r="AX63" s="38" t="e">
        <f t="shared" si="10"/>
        <v>#REF!</v>
      </c>
      <c r="AY63" s="38" t="e">
        <f t="shared" si="10"/>
        <v>#REF!</v>
      </c>
      <c r="AZ63" s="38" t="e">
        <f t="shared" si="10"/>
        <v>#REF!</v>
      </c>
      <c r="BA63" s="38" t="e">
        <f t="shared" si="10"/>
        <v>#REF!</v>
      </c>
      <c r="BB63" s="38" t="e">
        <f t="shared" si="10"/>
        <v>#REF!</v>
      </c>
      <c r="BC63" s="38" t="e">
        <f t="shared" si="10"/>
        <v>#REF!</v>
      </c>
      <c r="BD63" s="38" t="e">
        <f t="shared" si="10"/>
        <v>#REF!</v>
      </c>
      <c r="BE63" s="38" t="e">
        <f t="shared" si="10"/>
        <v>#REF!</v>
      </c>
      <c r="BF63" s="38" t="e">
        <f t="shared" si="10"/>
        <v>#REF!</v>
      </c>
      <c r="BG63" s="38" t="e">
        <f t="shared" si="10"/>
        <v>#REF!</v>
      </c>
      <c r="BH63" s="38">
        <f t="shared" si="10"/>
        <v>0</v>
      </c>
      <c r="BI63" s="38">
        <f t="shared" si="10"/>
        <v>0</v>
      </c>
      <c r="BJ63" s="38">
        <f t="shared" si="10"/>
        <v>0</v>
      </c>
      <c r="BK63" s="38">
        <f t="shared" si="10"/>
        <v>0</v>
      </c>
      <c r="BL63" s="38">
        <f t="shared" si="10"/>
        <v>0</v>
      </c>
      <c r="BM63" s="38">
        <f t="shared" si="10"/>
        <v>0</v>
      </c>
      <c r="BN63" s="38">
        <f t="shared" si="10"/>
        <v>0</v>
      </c>
      <c r="BO63" s="38">
        <f t="shared" si="10"/>
        <v>0</v>
      </c>
      <c r="BP63" s="38">
        <f t="shared" si="10"/>
        <v>0</v>
      </c>
      <c r="BQ63" s="38">
        <f t="shared" si="10"/>
        <v>0</v>
      </c>
    </row>
    <row r="64" spans="1:69">
      <c r="A64" s="293" t="s">
        <v>498</v>
      </c>
      <c r="B64" s="292">
        <f>SUM(Z64:BQ64)</f>
        <v>2114352.034684822</v>
      </c>
      <c r="C64" s="290"/>
      <c r="D64" s="290"/>
      <c r="E64" s="290"/>
      <c r="F64" s="290"/>
      <c r="G64" s="290"/>
      <c r="H64" s="290"/>
      <c r="I64" s="34"/>
      <c r="J64" s="290"/>
      <c r="K64" s="290"/>
      <c r="L64" s="290"/>
      <c r="M64" s="290"/>
      <c r="N64" s="290"/>
      <c r="O64" s="290"/>
      <c r="P64" s="290"/>
      <c r="Q64" s="290"/>
      <c r="R64" s="290"/>
      <c r="S64" s="290"/>
      <c r="T64" s="290"/>
      <c r="U64" s="290"/>
      <c r="V64" s="290"/>
      <c r="W64" s="290"/>
      <c r="X64" s="290"/>
      <c r="Y64" s="290"/>
      <c r="Z64" s="291">
        <f>Z60*Z57</f>
        <v>0</v>
      </c>
      <c r="AA64" s="291">
        <f t="shared" ref="AA64:BQ64" si="11">AA60*AA57</f>
        <v>0</v>
      </c>
      <c r="AB64" s="291">
        <f t="shared" si="11"/>
        <v>0</v>
      </c>
      <c r="AC64" s="291">
        <f t="shared" si="11"/>
        <v>0</v>
      </c>
      <c r="AD64" s="291">
        <f t="shared" si="11"/>
        <v>0</v>
      </c>
      <c r="AE64" s="291">
        <f t="shared" si="11"/>
        <v>0</v>
      </c>
      <c r="AF64" s="291">
        <f t="shared" si="11"/>
        <v>0</v>
      </c>
      <c r="AG64" s="291">
        <f t="shared" si="11"/>
        <v>0</v>
      </c>
      <c r="AH64" s="291">
        <f t="shared" si="11"/>
        <v>137888.16059500334</v>
      </c>
      <c r="AI64" s="291">
        <f t="shared" si="11"/>
        <v>130874.47552589134</v>
      </c>
      <c r="AJ64" s="291">
        <f t="shared" si="11"/>
        <v>124217.54174011231</v>
      </c>
      <c r="AK64" s="291">
        <f t="shared" si="11"/>
        <v>117899.2130738585</v>
      </c>
      <c r="AL64" s="291">
        <f t="shared" si="11"/>
        <v>111902.26636844181</v>
      </c>
      <c r="AM64" s="291">
        <f t="shared" si="11"/>
        <v>106210.354521613</v>
      </c>
      <c r="AN64" s="291">
        <f t="shared" si="11"/>
        <v>100807.96192692693</v>
      </c>
      <c r="AO64" s="291">
        <f t="shared" si="11"/>
        <v>95680.362179685733</v>
      </c>
      <c r="AP64" s="291">
        <f t="shared" si="11"/>
        <v>90813.577934170127</v>
      </c>
      <c r="AQ64" s="291">
        <f t="shared" si="11"/>
        <v>86194.342802734143</v>
      </c>
      <c r="AR64" s="291">
        <f t="shared" si="11"/>
        <v>81810.065192903116</v>
      </c>
      <c r="AS64" s="291">
        <f t="shared" si="11"/>
        <v>77648.793983898868</v>
      </c>
      <c r="AT64" s="291">
        <f t="shared" si="11"/>
        <v>73699.185949029183</v>
      </c>
      <c r="AU64" s="291">
        <f t="shared" si="11"/>
        <v>69950.474835138666</v>
      </c>
      <c r="AV64" s="291">
        <f t="shared" si="11"/>
        <v>66392.44201483365</v>
      </c>
      <c r="AW64" s="291">
        <f t="shared" si="11"/>
        <v>63015.388631483249</v>
      </c>
      <c r="AX64" s="291">
        <f t="shared" si="11"/>
        <v>59810.109161064836</v>
      </c>
      <c r="AY64" s="291">
        <f t="shared" si="11"/>
        <v>56767.866318787652</v>
      </c>
      <c r="AZ64" s="291">
        <f t="shared" si="11"/>
        <v>53880.367242091306</v>
      </c>
      <c r="BA64" s="291">
        <f t="shared" si="11"/>
        <v>51139.740885097039</v>
      </c>
      <c r="BB64" s="291">
        <f t="shared" si="11"/>
        <v>48538.516562890378</v>
      </c>
      <c r="BC64" s="291">
        <f t="shared" si="11"/>
        <v>46069.603587149926</v>
      </c>
      <c r="BD64" s="291">
        <f t="shared" si="11"/>
        <v>43726.271937610087</v>
      </c>
      <c r="BE64" s="291">
        <f t="shared" si="11"/>
        <v>41502.133916670682</v>
      </c>
      <c r="BF64" s="291">
        <f t="shared" si="11"/>
        <v>39391.126737145023</v>
      </c>
      <c r="BG64" s="291">
        <f t="shared" si="11"/>
        <v>37387.495995682919</v>
      </c>
      <c r="BH64" s="291">
        <f t="shared" si="11"/>
        <v>35485.779986818365</v>
      </c>
      <c r="BI64" s="291">
        <f t="shared" si="11"/>
        <v>33680.7948148836</v>
      </c>
      <c r="BJ64" s="291">
        <f t="shared" si="11"/>
        <v>31967.620263206143</v>
      </c>
      <c r="BK64" s="291">
        <f t="shared" si="11"/>
        <v>0</v>
      </c>
      <c r="BL64" s="291">
        <f t="shared" si="11"/>
        <v>0</v>
      </c>
      <c r="BM64" s="291">
        <f t="shared" si="11"/>
        <v>0</v>
      </c>
      <c r="BN64" s="291">
        <f t="shared" si="11"/>
        <v>0</v>
      </c>
      <c r="BO64" s="291">
        <f t="shared" si="11"/>
        <v>0</v>
      </c>
      <c r="BP64" s="291">
        <f t="shared" si="11"/>
        <v>0</v>
      </c>
      <c r="BQ64" s="291">
        <f t="shared" si="11"/>
        <v>0</v>
      </c>
    </row>
    <row r="65" spans="1:1" ht="15.6">
      <c r="A65" s="331"/>
    </row>
    <row r="66" spans="1:1">
      <c r="A66" s="33"/>
    </row>
    <row r="67" spans="1:1">
      <c r="A67" s="33"/>
    </row>
    <row r="68" spans="1:1">
      <c r="A68" s="3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 xsi:nil="true"/>
      <Description xsi:nil="true"/>
    </URL>
    <SortOrder xmlns="ba20824f-0501-4d9b-a6a5-027e225b8251">26</SortOrder>
    <PublishingExpirationDate xmlns="http://schemas.microsoft.com/sharepoint/v3" xsi:nil="true"/>
    <PublishingStartDate xmlns="http://schemas.microsoft.com/sharepoint/v3" xsi:nil="true"/>
    <Category xmlns="ba20824f-0501-4d9b-a6a5-027e225b8251">Application Information</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237E1A1C70B6419C780BFB2CA8657C" ma:contentTypeVersion="4" ma:contentTypeDescription="Create a new document." ma:contentTypeScope="" ma:versionID="aa2b98ff0a8cc6fd625c2fb00952fe3c">
  <xsd:schema xmlns:xsd="http://www.w3.org/2001/XMLSchema" xmlns:xs="http://www.w3.org/2001/XMLSchema" xmlns:p="http://schemas.microsoft.com/office/2006/metadata/properties" xmlns:ns1="http://schemas.microsoft.com/sharepoint/v3" xmlns:ns2="16f00c2e-ac5c-418b-9f13-a0771dbd417d" xmlns:ns3="ba20824f-0501-4d9b-a6a5-027e225b8251" targetNamespace="http://schemas.microsoft.com/office/2006/metadata/properties" ma:root="true" ma:fieldsID="edb5cebd79de862662a2f8d09bb7e5ba" ns1:_="" ns2:_="" ns3:_="">
    <xsd:import namespace="http://schemas.microsoft.com/sharepoint/v3"/>
    <xsd:import namespace="16f00c2e-ac5c-418b-9f13-a0771dbd417d"/>
    <xsd:import namespace="ba20824f-0501-4d9b-a6a5-027e225b82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URL" minOccurs="0"/>
                <xsd:element ref="ns1:PublishingStartDate" minOccurs="0"/>
                <xsd:element ref="ns1:PublishingExpirationDate" minOccurs="0"/>
                <xsd:element ref="ns3:Category" minOccurs="0"/>
                <xsd:element ref="ns3:Sor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7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8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0c2e-ac5c-418b-9f13-a0771dbd417d" elementFormDefault="qualified">
    <xsd:import namespace="http://schemas.microsoft.com/office/2006/documentManagement/types"/>
    <xsd:import namespace="http://schemas.microsoft.com/office/infopath/2007/PartnerControls"/>
    <xsd:element name="_dlc_DocId" ma:index="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0824f-0501-4d9b-a6a5-027e225b8251" elementFormDefault="qualified">
    <xsd:import namespace="http://schemas.microsoft.com/office/2006/documentManagement/types"/>
    <xsd:import namespace="http://schemas.microsoft.com/office/infopath/2007/PartnerControls"/>
    <xsd:element name="Category" ma:index="9" nillable="true" ma:displayName="Category" ma:format="Dropdown" ma:internalName="Category" ma:readOnly="false">
      <xsd:simpleType>
        <xsd:restriction base="dms:Choice">
          <xsd:enumeration value="Application Information"/>
          <xsd:enumeration value="BCA"/>
          <xsd:enumeration value="Business"/>
          <xsd:enumeration value="Criterion 1"/>
          <xsd:enumeration value="Criterion 2"/>
          <xsd:enumeration value="Criterion 3"/>
          <xsd:enumeration value="Criterion 4"/>
          <xsd:enumeration value="Criterion 5"/>
          <xsd:enumeration value="Criterion 6"/>
          <xsd:enumeration value="Letters of Support"/>
          <xsd:enumeration value="Maps"/>
          <xsd:enumeration value="NC Government"/>
          <xsd:enumeration value="Organizations"/>
          <xsd:enumeration value="Project Readiness"/>
        </xsd:restriction>
      </xsd:simpleType>
    </xsd:element>
    <xsd:element name="SortOrder" ma:index="10" nillable="true" ma:displayName="SortOrder" ma:decimals="0" ma:internalName="SortOrder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EF1EF033-F5B8-4645-8325-D80F96C4593B}"/>
</file>

<file path=customXml/itemProps2.xml><?xml version="1.0" encoding="utf-8"?>
<ds:datastoreItem xmlns:ds="http://schemas.openxmlformats.org/officeDocument/2006/customXml" ds:itemID="{49DBBA91-68B3-4C32-9E58-0A95BC5B3B01}"/>
</file>

<file path=customXml/itemProps3.xml><?xml version="1.0" encoding="utf-8"?>
<ds:datastoreItem xmlns:ds="http://schemas.openxmlformats.org/officeDocument/2006/customXml" ds:itemID="{4994B5E4-823A-4243-94DF-3DAF05FF633C}"/>
</file>

<file path=customXml/itemProps4.xml><?xml version="1.0" encoding="utf-8"?>
<ds:datastoreItem xmlns:ds="http://schemas.openxmlformats.org/officeDocument/2006/customXml" ds:itemID="{970AC8BA-1D89-46DC-8D6B-CF5EEFE635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HNTB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Benefit Cost Analysis</dc:title>
  <dc:subject>Benefit Cost Analysis</dc:subject>
  <dc:creator>lichen@HNTB.com</dc:creator>
  <cp:keywords/>
  <dc:description/>
  <cp:lastModifiedBy>Ken Gilland</cp:lastModifiedBy>
  <cp:revision/>
  <dcterms:created xsi:type="dcterms:W3CDTF">2003-11-20T16:37:39Z</dcterms:created>
  <dcterms:modified xsi:type="dcterms:W3CDTF">2026-07-01T13:46:05Z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Language">
    <vt:lpwstr>English</vt:lpwstr>
  </property>
  <property fmtid="{D5CDD505-2E9C-101B-9397-08002B2CF9AE}" pid="4" name="ContentTypeId">
    <vt:lpwstr>0x010100F5237E1A1C70B6419C780BFB2CA8657C</vt:lpwstr>
  </property>
  <property fmtid="{D5CDD505-2E9C-101B-9397-08002B2CF9AE}" pid="5" name="MediaServiceImageTags">
    <vt:lpwstr/>
  </property>
  <property fmtid="{D5CDD505-2E9C-101B-9397-08002B2CF9AE}" pid="6" name="Order">
    <vt:r8>280400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URL">
    <vt:lpwstr>, </vt:lpwstr>
  </property>
  <property fmtid="{D5CDD505-2E9C-101B-9397-08002B2CF9AE}" pid="14" name="Dam_Crash_Cost" linkTarget="Prop_Dam_Crash_Cost">
    <vt:lpwstr>#REF!</vt:lpwstr>
  </property>
</Properties>
</file>